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truk TA\"/>
    </mc:Choice>
  </mc:AlternateContent>
  <xr:revisionPtr revIDLastSave="0" documentId="13_ncr:1_{E78C0167-E905-43CA-AA4A-FC136BA6464B}" xr6:coauthVersionLast="47" xr6:coauthVersionMax="47" xr10:uidLastSave="{00000000-0000-0000-0000-000000000000}"/>
  <bookViews>
    <workbookView xWindow="-110" yWindow="-110" windowWidth="19420" windowHeight="10300" tabRatio="599" xr2:uid="{00000000-000D-0000-FFFF-FFFF00000000}"/>
  </bookViews>
  <sheets>
    <sheet name="NOVEMBER 2025" sheetId="95" r:id="rId1"/>
    <sheet name="OKTOBER 2025" sheetId="94" r:id="rId2"/>
    <sheet name="SEPTEMBER 2025" sheetId="93" r:id="rId3"/>
    <sheet name="AGUSTUS 2025" sheetId="92" r:id="rId4"/>
    <sheet name="JULI 2025" sheetId="91" r:id="rId5"/>
    <sheet name="JUNI 2025" sheetId="90" r:id="rId6"/>
    <sheet name="MEI 2025" sheetId="89" r:id="rId7"/>
    <sheet name="APRIL 2025" sheetId="88" r:id="rId8"/>
    <sheet name="MARET 2025" sheetId="87" r:id="rId9"/>
    <sheet name="FEBRUARI 2025" sheetId="86" r:id="rId10"/>
    <sheet name="JANUARI 2025" sheetId="85" r:id="rId11"/>
    <sheet name="DESEMBER 2024" sheetId="84" r:id="rId12"/>
    <sheet name="NOVEMBER 2024" sheetId="83" r:id="rId13"/>
    <sheet name="OKTOBER 2024" sheetId="82" r:id="rId14"/>
    <sheet name="SEPTEMBER 2024" sheetId="81" r:id="rId15"/>
    <sheet name="AGUSTUS 2024" sheetId="80" r:id="rId16"/>
    <sheet name="JULI 2024" sheetId="79" r:id="rId17"/>
    <sheet name="JUNI 2024" sheetId="78" r:id="rId18"/>
    <sheet name="MEI 2024" sheetId="77" r:id="rId19"/>
    <sheet name="MARET 2024" sheetId="76" r:id="rId20"/>
    <sheet name="FEBRUARI 2024" sheetId="75" r:id="rId21"/>
    <sheet name="JANUARI 2024" sheetId="74" r:id="rId22"/>
    <sheet name="DESEMBER 2023" sheetId="73" r:id="rId23"/>
    <sheet name="NOVEMBER 2023" sheetId="72" r:id="rId24"/>
    <sheet name="OKTOBER 2023" sheetId="71" r:id="rId25"/>
    <sheet name="SEPTEMBER 2023" sheetId="70" r:id="rId26"/>
    <sheet name="Agustus 2023" sheetId="69" r:id="rId27"/>
    <sheet name="Juli 2023" sheetId="68" r:id="rId28"/>
    <sheet name="Juni 2023" sheetId="67" r:id="rId29"/>
    <sheet name="Mei 2023" sheetId="66" r:id="rId30"/>
    <sheet name="April 2023" sheetId="65" r:id="rId31"/>
    <sheet name="Maret 2023" sheetId="64" r:id="rId32"/>
    <sheet name="Februari 2023" sheetId="63" r:id="rId33"/>
    <sheet name="Januari 2023" sheetId="62" r:id="rId34"/>
    <sheet name="Desember 2022" sheetId="61" r:id="rId35"/>
    <sheet name="November 2022   " sheetId="60" r:id="rId36"/>
    <sheet name="Oktober 2022   " sheetId="59" r:id="rId37"/>
    <sheet name="September 2022  " sheetId="58" r:id="rId38"/>
    <sheet name="Agustus 2022 " sheetId="57" r:id="rId39"/>
    <sheet name="Juli 2022" sheetId="56" r:id="rId40"/>
    <sheet name="Juni 2022  " sheetId="55" r:id="rId41"/>
    <sheet name="Mei 2022 " sheetId="54" r:id="rId42"/>
    <sheet name="April 2022" sheetId="53" r:id="rId43"/>
    <sheet name="Maret 2022" sheetId="52" r:id="rId44"/>
    <sheet name="Februari 2022 " sheetId="51" r:id="rId45"/>
    <sheet name="Januari 2022" sheetId="50" r:id="rId46"/>
    <sheet name="Desember  2021  " sheetId="49" r:id="rId47"/>
    <sheet name="November  2021   " sheetId="48" r:id="rId48"/>
    <sheet name="Oktober 2021  " sheetId="47" r:id="rId49"/>
    <sheet name="September 2021  " sheetId="46" r:id="rId50"/>
    <sheet name="Agustus 2021 " sheetId="45" r:id="rId51"/>
    <sheet name="Juli 2021  " sheetId="44" r:id="rId52"/>
    <sheet name="Juni 2021   " sheetId="43" r:id="rId53"/>
    <sheet name="Mei 2021   " sheetId="42" r:id="rId54"/>
    <sheet name="April 2021  " sheetId="41" r:id="rId55"/>
    <sheet name="Maret 2021  " sheetId="40" r:id="rId56"/>
    <sheet name="Februari 2021  " sheetId="39" r:id="rId57"/>
    <sheet name="Januari 2021" sheetId="36" r:id="rId58"/>
    <sheet name="Desember 2020 " sheetId="35" r:id="rId59"/>
    <sheet name="November 2020   " sheetId="34" r:id="rId60"/>
    <sheet name="Oktober 2020  " sheetId="33" r:id="rId61"/>
    <sheet name="September 2020  " sheetId="32" r:id="rId62"/>
    <sheet name="Agustus 2020 " sheetId="31" r:id="rId63"/>
    <sheet name="Juli 2020" sheetId="30" r:id="rId64"/>
    <sheet name="Juni 2020    " sheetId="29" r:id="rId65"/>
    <sheet name="Mei 2020   " sheetId="28" r:id="rId66"/>
    <sheet name="April 2020  " sheetId="27" r:id="rId67"/>
    <sheet name="Maret 2020 " sheetId="26" r:id="rId68"/>
    <sheet name="Februari 2020 " sheetId="25" r:id="rId69"/>
    <sheet name="Januari 2020" sheetId="24" r:id="rId70"/>
    <sheet name="Desember 2019 " sheetId="23" r:id="rId71"/>
    <sheet name="November 2019" sheetId="22" r:id="rId72"/>
    <sheet name="Oktober 2019  " sheetId="21" r:id="rId73"/>
    <sheet name="September 2019 " sheetId="20" r:id="rId74"/>
    <sheet name="Agustus 2019 " sheetId="19" r:id="rId75"/>
    <sheet name="Juli 2019" sheetId="18" r:id="rId76"/>
    <sheet name="Juni 2019" sheetId="17" r:id="rId77"/>
    <sheet name="Mei 2019" sheetId="16" r:id="rId78"/>
    <sheet name="April 2019" sheetId="15" r:id="rId79"/>
    <sheet name="Maret 2019" sheetId="14" r:id="rId80"/>
    <sheet name="Februari 2019" sheetId="13" r:id="rId81"/>
    <sheet name="Januari 2019" sheetId="12" r:id="rId82"/>
    <sheet name="Desember" sheetId="10" r:id="rId83"/>
    <sheet name="November" sheetId="9" r:id="rId84"/>
    <sheet name="Sheet1" sheetId="11" r:id="rId85"/>
    <sheet name="MASTER" sheetId="1" r:id="rId86"/>
    <sheet name="SATU LEMBAR" sheetId="2" r:id="rId87"/>
    <sheet name="DUA LEMBAR" sheetId="3" r:id="rId88"/>
    <sheet name="September" sheetId="4" r:id="rId89"/>
    <sheet name="September New" sheetId="6" r:id="rId90"/>
    <sheet name="Agustus" sheetId="7" r:id="rId91"/>
    <sheet name="Oktober" sheetId="8" r:id="rId92"/>
  </sheets>
  <externalReferences>
    <externalReference r:id="rId93"/>
    <externalReference r:id="rId94"/>
  </externalReferences>
  <definedNames>
    <definedName name="_xlnm.Print_Area" localSheetId="74">'Agustus 2019 '!$A$1:$O$137</definedName>
    <definedName name="_xlnm.Print_Area" localSheetId="62">'Agustus 2020 '!$A$1:$O$152</definedName>
    <definedName name="_xlnm.Print_Area" localSheetId="50">'Agustus 2021 '!$A$1:$AA$170</definedName>
    <definedName name="_xlnm.Print_Area" localSheetId="38">'Agustus 2022 '!$A$1:$Z$210</definedName>
    <definedName name="_xlnm.Print_Area" localSheetId="26">'Agustus 2023'!$A$1:$AB$131</definedName>
    <definedName name="_xlnm.Print_Area" localSheetId="15">'AGUSTUS 2024'!$A$1:$AD$132</definedName>
    <definedName name="_xlnm.Print_Area" localSheetId="78">'April 2019'!$A$1:$P$125</definedName>
    <definedName name="_xlnm.Print_Area" localSheetId="66">'April 2020  '!$A$1:$O$140</definedName>
    <definedName name="_xlnm.Print_Area" localSheetId="54">'April 2021  '!$A$1:$AD$155</definedName>
    <definedName name="_xlnm.Print_Area" localSheetId="42">'April 2022'!$A$1:$Z$190</definedName>
    <definedName name="_xlnm.Print_Area" localSheetId="30">'April 2023'!$A$1:$Z$208</definedName>
    <definedName name="_xlnm.Print_Area" localSheetId="7">'APRIL 2025'!$A$132:$Z$202</definedName>
    <definedName name="_xlnm.Print_Area" localSheetId="82">Desember!$A$1:$P$113</definedName>
    <definedName name="_xlnm.Print_Area" localSheetId="46">'Desember  2021  '!$A$1:$AB$172</definedName>
    <definedName name="_xlnm.Print_Area" localSheetId="70">'Desember 2019 '!$A$1:$O$140</definedName>
    <definedName name="_xlnm.Print_Area" localSheetId="58">'Desember 2020 '!$A$1:$N$152</definedName>
    <definedName name="_xlnm.Print_Area" localSheetId="34">'Desember 2022'!$A$1:$Z$206</definedName>
    <definedName name="_xlnm.Print_Area" localSheetId="22">'DESEMBER 2023'!$A$133:$AD$203</definedName>
    <definedName name="_xlnm.Print_Area" localSheetId="11">'DESEMBER 2024'!$A$1:$AH$209</definedName>
    <definedName name="_xlnm.Print_Area" localSheetId="87">'DUA LEMBAR'!$A$1:$W$105</definedName>
    <definedName name="_xlnm.Print_Area" localSheetId="80">'Februari 2019'!$A$1:$P$112</definedName>
    <definedName name="_xlnm.Print_Area" localSheetId="68">'Februari 2020 '!$A$1:$O$135</definedName>
    <definedName name="_xlnm.Print_Area" localSheetId="56">'Februari 2021  '!$A$1:$AD$145</definedName>
    <definedName name="_xlnm.Print_Area" localSheetId="44">'Februari 2022 '!$A$1:$AA$158</definedName>
    <definedName name="_xlnm.Print_Area" localSheetId="32">'Februari 2023'!$138:$138</definedName>
    <definedName name="_xlnm.Print_Area" localSheetId="20">'FEBRUARI 2024'!$A$125:$X$192</definedName>
    <definedName name="_xlnm.Print_Area" localSheetId="9">'FEBRUARI 2025'!$A$125:$Z$191</definedName>
    <definedName name="_xlnm.Print_Area" localSheetId="81">'Januari 2019'!$A$1:$P$117</definedName>
    <definedName name="_xlnm.Print_Area" localSheetId="69">'Januari 2020'!$A$1:$O$143</definedName>
    <definedName name="_xlnm.Print_Area" localSheetId="57">'Januari 2021'!$A$1:$AC$156</definedName>
    <definedName name="_xlnm.Print_Area" localSheetId="45">'Januari 2022'!$A$1:$AB$172</definedName>
    <definedName name="_xlnm.Print_Area" localSheetId="33">'Januari 2023'!$A$135:$V$213</definedName>
    <definedName name="_xlnm.Print_Area" localSheetId="21">'JANUARI 2024'!$A$133:$X$204</definedName>
    <definedName name="_xlnm.Print_Area" localSheetId="10">'JANUARI 2025'!$A$137:$Z$209</definedName>
    <definedName name="_xlnm.Print_Area" localSheetId="75">'Juli 2019'!$A$1:$O$136</definedName>
    <definedName name="_xlnm.Print_Area" localSheetId="63">'Juli 2020'!$A$1:$O$146</definedName>
    <definedName name="_xlnm.Print_Area" localSheetId="51">'Juli 2021  '!$A$1:$AF$166</definedName>
    <definedName name="_xlnm.Print_Area" localSheetId="39">'Juli 2022'!$A$1:$Z$208</definedName>
    <definedName name="_xlnm.Print_Area" localSheetId="27">'Juli 2023'!$A$1:$Z$131</definedName>
    <definedName name="_xlnm.Print_Area" localSheetId="16">'JULI 2024'!$A$136:$Z$208</definedName>
    <definedName name="_xlnm.Print_Area" localSheetId="4">'JULI 2025'!$A$136:$Z$208</definedName>
    <definedName name="_xlnm.Print_Area" localSheetId="76">'Juni 2019'!$A$1:$O$130</definedName>
    <definedName name="_xlnm.Print_Area" localSheetId="64">'Juni 2020    '!$A$1:$O$141</definedName>
    <definedName name="_xlnm.Print_Area" localSheetId="52">'Juni 2021   '!$A$1:$AD$159</definedName>
    <definedName name="_xlnm.Print_Area" localSheetId="40">'Juni 2022  '!$A$1:$Z$195</definedName>
    <definedName name="_xlnm.Print_Area" localSheetId="28">'Juni 2023'!$A$1:$Z$195</definedName>
    <definedName name="_xlnm.Print_Area" localSheetId="17">'JUNI 2024'!$A$131:$Z$200</definedName>
    <definedName name="_xlnm.Print_Area" localSheetId="5">'JUNI 2025'!$A$132:$Z$202</definedName>
    <definedName name="_xlnm.Print_Area" localSheetId="79">'Maret 2019'!$A$1:$P$123</definedName>
    <definedName name="_xlnm.Print_Area" localSheetId="67">'Maret 2020 '!$A$1:$O$145</definedName>
    <definedName name="_xlnm.Print_Area" localSheetId="55">'Maret 2021  '!$A$1:$AD$159</definedName>
    <definedName name="_xlnm.Print_Area" localSheetId="43">'Maret 2022'!$A$1:$Z$173</definedName>
    <definedName name="_xlnm.Print_Area" localSheetId="31">'Maret 2023'!$A$1:$Z$190</definedName>
    <definedName name="_xlnm.Print_Area" localSheetId="19">'MARET 2024'!$A$135:$Z$206</definedName>
    <definedName name="_xlnm.Print_Area" localSheetId="8">'MARET 2025'!$A$136:$Z$208</definedName>
    <definedName name="_xlnm.Print_Area" localSheetId="77">'Mei 2019'!$A$1:$P$128</definedName>
    <definedName name="_xlnm.Print_Area" localSheetId="65">'Mei 2020   '!$A$1:$O$145</definedName>
    <definedName name="_xlnm.Print_Area" localSheetId="53">'Mei 2021   '!$A$1:$AD$161</definedName>
    <definedName name="_xlnm.Print_Area" localSheetId="41">'Mei 2022 '!$A$1:$Z$203</definedName>
    <definedName name="_xlnm.Print_Area" localSheetId="29">'Mei 2023'!$A$1:$Z$201</definedName>
    <definedName name="_xlnm.Print_Area" localSheetId="18">'MEI 2024'!$A$133:$Z$204</definedName>
    <definedName name="_xlnm.Print_Area" localSheetId="6">'MEI 2025'!$A$136:$Z$208</definedName>
    <definedName name="_xlnm.Print_Area" localSheetId="83">November!$A$1:$O$111</definedName>
    <definedName name="_xlnm.Print_Area" localSheetId="47">'November  2021   '!$A$1:$AB$168</definedName>
    <definedName name="_xlnm.Print_Area" localSheetId="71">'November 2019'!$A$1:$O$135</definedName>
    <definedName name="_xlnm.Print_Area" localSheetId="59">'November 2020   '!$A$1:$O$154</definedName>
    <definedName name="_xlnm.Print_Area" localSheetId="35">'November 2022   '!$A$1:$Z$210</definedName>
    <definedName name="_xlnm.Print_Area" localSheetId="23">'NOVEMBER 2023'!$A$129:$AD$197</definedName>
    <definedName name="_xlnm.Print_Area" localSheetId="12">'NOVEMBER 2024'!$A$1:$AH$203</definedName>
    <definedName name="_xlnm.Print_Area" localSheetId="0">'NOVEMBER 2025'!$A$132:$Z$202</definedName>
    <definedName name="_xlnm.Print_Area" localSheetId="72">'Oktober 2019  '!$A$1:$O$138</definedName>
    <definedName name="_xlnm.Print_Area" localSheetId="60">'Oktober 2020  '!$A$1:$O$157</definedName>
    <definedName name="_xlnm.Print_Area" localSheetId="48">'Oktober 2021  '!$A$1:$AB$173</definedName>
    <definedName name="_xlnm.Print_Area" localSheetId="36">'Oktober 2022   '!$A$1:$Z$204</definedName>
    <definedName name="_xlnm.Print_Area" localSheetId="24">'OKTOBER 2023'!$A$133:$AD$203</definedName>
    <definedName name="_xlnm.Print_Area" localSheetId="13">'OKTOBER 2024'!$A$1:$AD$133</definedName>
    <definedName name="_xlnm.Print_Area" localSheetId="1">'OKTOBER 2025'!$A$136:$Z$208</definedName>
    <definedName name="_xlnm.Print_Area" localSheetId="86">'SATU LEMBAR'!$A$1:$AQ$63</definedName>
    <definedName name="_xlnm.Print_Area" localSheetId="88">September!$A$1:$W$105</definedName>
    <definedName name="_xlnm.Print_Area" localSheetId="73">'September 2019 '!$A$1:$O$134</definedName>
    <definedName name="_xlnm.Print_Area" localSheetId="61">'September 2020  '!$A$1:$O$149</definedName>
    <definedName name="_xlnm.Print_Area" localSheetId="49">'September 2021  '!$A$1:$AA$167</definedName>
    <definedName name="_xlnm.Print_Area" localSheetId="37">'September 2022  '!$A$1:$Z$204</definedName>
    <definedName name="_xlnm.Print_Area" localSheetId="25">'SEPTEMBER 2023'!$A$129:$AD$197</definedName>
    <definedName name="_xlnm.Print_Area" localSheetId="14">'SEPTEMBER 2024'!$A$1:$AD$128</definedName>
    <definedName name="_xlnm.Print_Area" localSheetId="2">'SEPTEMBER 2025'!$A$132:$Z$202</definedName>
    <definedName name="_xlnm.Print_Titles" localSheetId="26">'Agustus 2023'!$1:$4</definedName>
    <definedName name="_xlnm.Print_Titles" localSheetId="15">'AGUSTUS 2024'!$1:$5</definedName>
    <definedName name="_xlnm.Print_Titles" localSheetId="30">'April 2023'!$1:$4</definedName>
    <definedName name="_xlnm.Print_Titles" localSheetId="7">'APRIL 2025'!$1:$5</definedName>
    <definedName name="_xlnm.Print_Titles" localSheetId="22">'DESEMBER 2023'!$1:$4</definedName>
    <definedName name="_xlnm.Print_Titles" localSheetId="11">'DESEMBER 2024'!$1:$5</definedName>
    <definedName name="_xlnm.Print_Titles" localSheetId="87">'DUA LEMBAR'!$1:$2</definedName>
    <definedName name="_xlnm.Print_Titles" localSheetId="32">'Februari 2023'!$1:$4</definedName>
    <definedName name="_xlnm.Print_Titles" localSheetId="20">'FEBRUARI 2024'!$1:$4</definedName>
    <definedName name="_xlnm.Print_Titles" localSheetId="9">'FEBRUARI 2025'!$1:$5</definedName>
    <definedName name="_xlnm.Print_Titles" localSheetId="33">'Januari 2023'!$1:$4</definedName>
    <definedName name="_xlnm.Print_Titles" localSheetId="21">'JANUARI 2024'!$1:$4</definedName>
    <definedName name="_xlnm.Print_Titles" localSheetId="10">'JANUARI 2025'!$1:$5</definedName>
    <definedName name="_xlnm.Print_Titles" localSheetId="27">'Juli 2023'!$1:$4</definedName>
    <definedName name="_xlnm.Print_Titles" localSheetId="16">'JULI 2024'!$1:$5</definedName>
    <definedName name="_xlnm.Print_Titles" localSheetId="4">'JULI 2025'!$1:$5</definedName>
    <definedName name="_xlnm.Print_Titles" localSheetId="28">'Juni 2023'!$1:$4</definedName>
    <definedName name="_xlnm.Print_Titles" localSheetId="17">'JUNI 2024'!$1:$4</definedName>
    <definedName name="_xlnm.Print_Titles" localSheetId="5">'JUNI 2025'!$1:$5</definedName>
    <definedName name="_xlnm.Print_Titles" localSheetId="31">'Maret 2023'!$1:$4</definedName>
    <definedName name="_xlnm.Print_Titles" localSheetId="19">'MARET 2024'!$1:$4</definedName>
    <definedName name="_xlnm.Print_Titles" localSheetId="8">'MARET 2025'!$1:$5</definedName>
    <definedName name="_xlnm.Print_Titles" localSheetId="29">'Mei 2023'!$1:$4</definedName>
    <definedName name="_xlnm.Print_Titles" localSheetId="18">'MEI 2024'!$1:$4</definedName>
    <definedName name="_xlnm.Print_Titles" localSheetId="6">'MEI 2025'!$1:$5</definedName>
    <definedName name="_xlnm.Print_Titles" localSheetId="23">'NOVEMBER 2023'!$1:$4</definedName>
    <definedName name="_xlnm.Print_Titles" localSheetId="12">'NOVEMBER 2024'!$1:$5</definedName>
    <definedName name="_xlnm.Print_Titles" localSheetId="24">'OKTOBER 2023'!$1:$4</definedName>
    <definedName name="_xlnm.Print_Titles" localSheetId="13">'OKTOBER 2024'!$1:$5</definedName>
    <definedName name="_xlnm.Print_Titles" localSheetId="88">September!$1:$2</definedName>
    <definedName name="_xlnm.Print_Titles" localSheetId="25">'SEPTEMBER 2023'!$1:$4</definedName>
    <definedName name="_xlnm.Print_Titles" localSheetId="14">'SEPTEMBER 2024'!$1:$5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7" i="95" l="1"/>
  <c r="H128" i="95"/>
  <c r="V200" i="95"/>
  <c r="W199" i="95"/>
  <c r="AL200" i="95"/>
  <c r="AM199" i="95"/>
  <c r="AJ200" i="95"/>
  <c r="M213" i="95" s="1"/>
  <c r="M220" i="95" s="1"/>
  <c r="AK199" i="95"/>
  <c r="AH200" i="95"/>
  <c r="AI199" i="95"/>
  <c r="AF200" i="95"/>
  <c r="AG199" i="95"/>
  <c r="AD200" i="95"/>
  <c r="AE199" i="95"/>
  <c r="AB200" i="95"/>
  <c r="AC199" i="95"/>
  <c r="Z200" i="95"/>
  <c r="AA199" i="95"/>
  <c r="X200" i="95"/>
  <c r="Y199" i="95"/>
  <c r="T200" i="95"/>
  <c r="U199" i="95"/>
  <c r="R200" i="95"/>
  <c r="S199" i="95"/>
  <c r="N200" i="95"/>
  <c r="O199" i="95"/>
  <c r="H218" i="95"/>
  <c r="G218" i="95"/>
  <c r="H217" i="95"/>
  <c r="G217" i="95"/>
  <c r="L215" i="95"/>
  <c r="I215" i="95"/>
  <c r="D215" i="95"/>
  <c r="C215" i="95"/>
  <c r="F214" i="95"/>
  <c r="E214" i="95"/>
  <c r="I218" i="95"/>
  <c r="P200" i="95"/>
  <c r="L200" i="95"/>
  <c r="J200" i="95"/>
  <c r="I217" i="95" s="1"/>
  <c r="H200" i="95"/>
  <c r="F200" i="95"/>
  <c r="D200" i="95"/>
  <c r="D204" i="95" s="1"/>
  <c r="B200" i="95"/>
  <c r="B204" i="95" s="1"/>
  <c r="N213" i="95"/>
  <c r="N220" i="95" s="1"/>
  <c r="L218" i="95"/>
  <c r="Q199" i="95"/>
  <c r="M199" i="95"/>
  <c r="L219" i="95" s="1"/>
  <c r="K199" i="95"/>
  <c r="L217" i="95" s="1"/>
  <c r="I199" i="95"/>
  <c r="L216" i="95" s="1"/>
  <c r="G199" i="95"/>
  <c r="E199" i="95"/>
  <c r="C199" i="95"/>
  <c r="L213" i="95" s="1"/>
  <c r="AB128" i="95"/>
  <c r="G216" i="95" s="1"/>
  <c r="Z128" i="95"/>
  <c r="G215" i="95" s="1"/>
  <c r="X128" i="95"/>
  <c r="G214" i="95" s="1"/>
  <c r="V128" i="95"/>
  <c r="G213" i="95" s="1"/>
  <c r="T128" i="95"/>
  <c r="E215" i="95" s="1"/>
  <c r="R128" i="95"/>
  <c r="P128" i="95"/>
  <c r="N128" i="95"/>
  <c r="L128" i="95"/>
  <c r="E213" i="95" s="1"/>
  <c r="J128" i="95"/>
  <c r="F128" i="95"/>
  <c r="C214" i="95" s="1"/>
  <c r="D128" i="95"/>
  <c r="B128" i="95"/>
  <c r="C213" i="95" s="1"/>
  <c r="AC127" i="95"/>
  <c r="H216" i="95" s="1"/>
  <c r="AA127" i="95"/>
  <c r="H215" i="95" s="1"/>
  <c r="Y127" i="95"/>
  <c r="H214" i="95" s="1"/>
  <c r="W127" i="95"/>
  <c r="H213" i="95" s="1"/>
  <c r="U127" i="95"/>
  <c r="F215" i="95" s="1"/>
  <c r="S127" i="95"/>
  <c r="Q127" i="95"/>
  <c r="O127" i="95"/>
  <c r="M127" i="95"/>
  <c r="F213" i="95" s="1"/>
  <c r="F220" i="95" s="1"/>
  <c r="K127" i="95"/>
  <c r="G127" i="95"/>
  <c r="D214" i="95" s="1"/>
  <c r="E127" i="95"/>
  <c r="C127" i="95"/>
  <c r="D213" i="95" s="1"/>
  <c r="H204" i="95" l="1"/>
  <c r="H205" i="95" s="1"/>
  <c r="J204" i="95"/>
  <c r="J205" i="95" s="1"/>
  <c r="E220" i="95"/>
  <c r="D220" i="95"/>
  <c r="AD128" i="95"/>
  <c r="D205" i="95"/>
  <c r="H220" i="95"/>
  <c r="C220" i="95"/>
  <c r="G220" i="95"/>
  <c r="C204" i="95"/>
  <c r="AN199" i="95"/>
  <c r="AN200" i="95"/>
  <c r="N204" i="95"/>
  <c r="I214" i="95"/>
  <c r="I216" i="95"/>
  <c r="AD127" i="95"/>
  <c r="L214" i="95"/>
  <c r="L220" i="95" s="1"/>
  <c r="N203" i="95"/>
  <c r="B205" i="95"/>
  <c r="I213" i="95"/>
  <c r="I219" i="95"/>
  <c r="AD206" i="94"/>
  <c r="AB206" i="94"/>
  <c r="M219" i="94" s="1"/>
  <c r="M226" i="94" s="1"/>
  <c r="Y205" i="94"/>
  <c r="W205" i="94"/>
  <c r="U205" i="94"/>
  <c r="H224" i="94"/>
  <c r="G224" i="94"/>
  <c r="H223" i="94"/>
  <c r="G223" i="94"/>
  <c r="L221" i="94"/>
  <c r="I221" i="94"/>
  <c r="D221" i="94"/>
  <c r="C221" i="94"/>
  <c r="F220" i="94"/>
  <c r="E220" i="94"/>
  <c r="Z206" i="94"/>
  <c r="P206" i="94"/>
  <c r="I224" i="94" s="1"/>
  <c r="N206" i="94"/>
  <c r="L206" i="94"/>
  <c r="J206" i="94"/>
  <c r="I223" i="94" s="1"/>
  <c r="H206" i="94"/>
  <c r="F206" i="94"/>
  <c r="D206" i="94"/>
  <c r="D210" i="94" s="1"/>
  <c r="B206" i="94"/>
  <c r="B210" i="94" s="1"/>
  <c r="AE205" i="94"/>
  <c r="AC205" i="94"/>
  <c r="N219" i="94" s="1"/>
  <c r="N226" i="94" s="1"/>
  <c r="AA205" i="94"/>
  <c r="S205" i="94"/>
  <c r="Q205" i="94"/>
  <c r="L224" i="94" s="1"/>
  <c r="O205" i="94"/>
  <c r="M205" i="94"/>
  <c r="L225" i="94" s="1"/>
  <c r="K205" i="94"/>
  <c r="L223" i="94" s="1"/>
  <c r="I205" i="94"/>
  <c r="L222" i="94" s="1"/>
  <c r="G205" i="94"/>
  <c r="E205" i="94"/>
  <c r="C205" i="94"/>
  <c r="L219" i="94" s="1"/>
  <c r="AB132" i="94"/>
  <c r="G222" i="94" s="1"/>
  <c r="Z132" i="94"/>
  <c r="G221" i="94" s="1"/>
  <c r="X132" i="94"/>
  <c r="G220" i="94" s="1"/>
  <c r="V132" i="94"/>
  <c r="G219" i="94" s="1"/>
  <c r="T132" i="94"/>
  <c r="E221" i="94" s="1"/>
  <c r="R132" i="94"/>
  <c r="P132" i="94"/>
  <c r="N132" i="94"/>
  <c r="L132" i="94"/>
  <c r="E219" i="94" s="1"/>
  <c r="J132" i="94"/>
  <c r="F132" i="94"/>
  <c r="C220" i="94" s="1"/>
  <c r="D132" i="94"/>
  <c r="B132" i="94"/>
  <c r="C219" i="94" s="1"/>
  <c r="AC131" i="94"/>
  <c r="H222" i="94" s="1"/>
  <c r="AA131" i="94"/>
  <c r="H221" i="94" s="1"/>
  <c r="Y131" i="94"/>
  <c r="H220" i="94" s="1"/>
  <c r="W131" i="94"/>
  <c r="H219" i="94" s="1"/>
  <c r="U131" i="94"/>
  <c r="F221" i="94" s="1"/>
  <c r="S131" i="94"/>
  <c r="Q131" i="94"/>
  <c r="O131" i="94"/>
  <c r="M131" i="94"/>
  <c r="F219" i="94" s="1"/>
  <c r="K131" i="94"/>
  <c r="I131" i="94"/>
  <c r="G131" i="94"/>
  <c r="D220" i="94" s="1"/>
  <c r="E131" i="94"/>
  <c r="C131" i="94"/>
  <c r="D219" i="94" s="1"/>
  <c r="T200" i="93"/>
  <c r="X200" i="93"/>
  <c r="H218" i="93"/>
  <c r="G218" i="93"/>
  <c r="H217" i="93"/>
  <c r="G217" i="93"/>
  <c r="L215" i="93"/>
  <c r="I215" i="93"/>
  <c r="D215" i="93"/>
  <c r="C215" i="93"/>
  <c r="F214" i="93"/>
  <c r="E214" i="93"/>
  <c r="V200" i="93"/>
  <c r="M213" i="93" s="1"/>
  <c r="M220" i="93" s="1"/>
  <c r="P200" i="93"/>
  <c r="I218" i="93" s="1"/>
  <c r="N200" i="93"/>
  <c r="L200" i="93"/>
  <c r="J200" i="93"/>
  <c r="I217" i="93" s="1"/>
  <c r="H200" i="93"/>
  <c r="F200" i="93"/>
  <c r="D200" i="93"/>
  <c r="I214" i="93" s="1"/>
  <c r="B200" i="93"/>
  <c r="B204" i="93" s="1"/>
  <c r="Y199" i="93"/>
  <c r="W199" i="93"/>
  <c r="N213" i="93" s="1"/>
  <c r="N220" i="93" s="1"/>
  <c r="U199" i="93"/>
  <c r="S199" i="93"/>
  <c r="Q199" i="93"/>
  <c r="L218" i="93" s="1"/>
  <c r="O199" i="93"/>
  <c r="M199" i="93"/>
  <c r="L219" i="93" s="1"/>
  <c r="K199" i="93"/>
  <c r="L217" i="93" s="1"/>
  <c r="I199" i="93"/>
  <c r="L216" i="93" s="1"/>
  <c r="G199" i="93"/>
  <c r="E199" i="93"/>
  <c r="C199" i="93"/>
  <c r="L213" i="93" s="1"/>
  <c r="AB128" i="93"/>
  <c r="G216" i="93" s="1"/>
  <c r="Z128" i="93"/>
  <c r="G215" i="93" s="1"/>
  <c r="X128" i="93"/>
  <c r="G214" i="93" s="1"/>
  <c r="V128" i="93"/>
  <c r="G213" i="93" s="1"/>
  <c r="T128" i="93"/>
  <c r="E215" i="93" s="1"/>
  <c r="R128" i="93"/>
  <c r="P128" i="93"/>
  <c r="N128" i="93"/>
  <c r="L128" i="93"/>
  <c r="E213" i="93" s="1"/>
  <c r="J128" i="93"/>
  <c r="F128" i="93"/>
  <c r="C214" i="93" s="1"/>
  <c r="D128" i="93"/>
  <c r="B128" i="93"/>
  <c r="C213" i="93" s="1"/>
  <c r="AC127" i="93"/>
  <c r="H216" i="93" s="1"/>
  <c r="AA127" i="93"/>
  <c r="H215" i="93" s="1"/>
  <c r="Y127" i="93"/>
  <c r="H214" i="93" s="1"/>
  <c r="W127" i="93"/>
  <c r="H213" i="93" s="1"/>
  <c r="U127" i="93"/>
  <c r="F215" i="93" s="1"/>
  <c r="S127" i="93"/>
  <c r="Q127" i="93"/>
  <c r="O127" i="93"/>
  <c r="M127" i="93"/>
  <c r="F213" i="93" s="1"/>
  <c r="K127" i="93"/>
  <c r="I127" i="93"/>
  <c r="G127" i="93"/>
  <c r="D214" i="93" s="1"/>
  <c r="E127" i="93"/>
  <c r="C127" i="93"/>
  <c r="L206" i="92"/>
  <c r="Y131" i="92"/>
  <c r="Z132" i="92"/>
  <c r="AB132" i="92"/>
  <c r="X132" i="92"/>
  <c r="V132" i="92"/>
  <c r="T132" i="92"/>
  <c r="R132" i="92"/>
  <c r="Q131" i="92"/>
  <c r="P132" i="92"/>
  <c r="O131" i="92"/>
  <c r="N132" i="92"/>
  <c r="L132" i="92"/>
  <c r="J132" i="92"/>
  <c r="F132" i="92"/>
  <c r="E131" i="92"/>
  <c r="D132" i="92"/>
  <c r="B132" i="92"/>
  <c r="O205" i="92"/>
  <c r="N206" i="92"/>
  <c r="P206" i="92"/>
  <c r="Q205" i="92"/>
  <c r="W205" i="92"/>
  <c r="V206" i="92"/>
  <c r="J206" i="92"/>
  <c r="H206" i="92"/>
  <c r="M205" i="92"/>
  <c r="N209" i="92" s="1"/>
  <c r="X206" i="92"/>
  <c r="C205" i="92"/>
  <c r="D206" i="92"/>
  <c r="D210" i="92" s="1"/>
  <c r="C210" i="92" s="1"/>
  <c r="B206" i="92"/>
  <c r="B210" i="92" s="1"/>
  <c r="F206" i="92"/>
  <c r="N210" i="92" l="1"/>
  <c r="E220" i="93"/>
  <c r="E226" i="94"/>
  <c r="AN201" i="95"/>
  <c r="AP202" i="95" s="1"/>
  <c r="P220" i="95"/>
  <c r="I220" i="95"/>
  <c r="O220" i="95" s="1"/>
  <c r="J210" i="94"/>
  <c r="J211" i="94" s="1"/>
  <c r="D211" i="94"/>
  <c r="C210" i="94"/>
  <c r="C226" i="94"/>
  <c r="I220" i="94"/>
  <c r="F226" i="94"/>
  <c r="AD132" i="94"/>
  <c r="H210" i="94"/>
  <c r="H211" i="94" s="1"/>
  <c r="N210" i="94"/>
  <c r="D226" i="94"/>
  <c r="G226" i="94"/>
  <c r="H226" i="94"/>
  <c r="AD131" i="94"/>
  <c r="AF206" i="94"/>
  <c r="I222" i="94"/>
  <c r="L220" i="94"/>
  <c r="L226" i="94" s="1"/>
  <c r="N209" i="94"/>
  <c r="B211" i="94"/>
  <c r="I219" i="94"/>
  <c r="I225" i="94"/>
  <c r="AF205" i="94"/>
  <c r="AF207" i="94" s="1"/>
  <c r="AD128" i="93"/>
  <c r="Z200" i="93"/>
  <c r="J204" i="93"/>
  <c r="J205" i="93" s="1"/>
  <c r="H204" i="93"/>
  <c r="H205" i="93" s="1"/>
  <c r="AD127" i="93"/>
  <c r="F220" i="93"/>
  <c r="I216" i="93"/>
  <c r="C220" i="93"/>
  <c r="H220" i="93"/>
  <c r="G220" i="93"/>
  <c r="N204" i="93"/>
  <c r="D204" i="93"/>
  <c r="D205" i="93" s="1"/>
  <c r="D213" i="93"/>
  <c r="D220" i="93" s="1"/>
  <c r="L214" i="93"/>
  <c r="L220" i="93" s="1"/>
  <c r="Z199" i="93"/>
  <c r="N203" i="93"/>
  <c r="B205" i="93"/>
  <c r="I213" i="93"/>
  <c r="I220" i="93" s="1"/>
  <c r="I219" i="93"/>
  <c r="H210" i="92"/>
  <c r="H211" i="92" s="1"/>
  <c r="J210" i="92"/>
  <c r="J211" i="92" s="1"/>
  <c r="AF210" i="95" l="1"/>
  <c r="Z210" i="95"/>
  <c r="AA204" i="95"/>
  <c r="AA210" i="94"/>
  <c r="I226" i="94"/>
  <c r="O226" i="94" s="1"/>
  <c r="AH204" i="94"/>
  <c r="P226" i="94"/>
  <c r="O220" i="93"/>
  <c r="Z201" i="93"/>
  <c r="AF210" i="93" s="1"/>
  <c r="C204" i="93"/>
  <c r="P220" i="93"/>
  <c r="AD203" i="92"/>
  <c r="H224" i="92"/>
  <c r="G224" i="92"/>
  <c r="I223" i="92"/>
  <c r="H223" i="92"/>
  <c r="G223" i="92"/>
  <c r="L221" i="92"/>
  <c r="I221" i="92"/>
  <c r="D221" i="92"/>
  <c r="C221" i="92"/>
  <c r="F220" i="92"/>
  <c r="E220" i="92"/>
  <c r="I219" i="92"/>
  <c r="M219" i="92"/>
  <c r="M226" i="92" s="1"/>
  <c r="I224" i="92"/>
  <c r="I225" i="92"/>
  <c r="I222" i="92"/>
  <c r="I220" i="92"/>
  <c r="Y205" i="92"/>
  <c r="N219" i="92"/>
  <c r="N226" i="92" s="1"/>
  <c r="U205" i="92"/>
  <c r="S205" i="92"/>
  <c r="L224" i="92"/>
  <c r="L225" i="92"/>
  <c r="K205" i="92"/>
  <c r="L223" i="92" s="1"/>
  <c r="I205" i="92"/>
  <c r="L222" i="92" s="1"/>
  <c r="G205" i="92"/>
  <c r="E205" i="92"/>
  <c r="G222" i="92"/>
  <c r="G221" i="92"/>
  <c r="G220" i="92"/>
  <c r="G219" i="92"/>
  <c r="E221" i="92"/>
  <c r="E219" i="92"/>
  <c r="C220" i="92"/>
  <c r="AC131" i="92"/>
  <c r="H222" i="92" s="1"/>
  <c r="AA131" i="92"/>
  <c r="H221" i="92" s="1"/>
  <c r="H220" i="92"/>
  <c r="W131" i="92"/>
  <c r="H219" i="92" s="1"/>
  <c r="U131" i="92"/>
  <c r="F221" i="92" s="1"/>
  <c r="S131" i="92"/>
  <c r="M131" i="92"/>
  <c r="F219" i="92" s="1"/>
  <c r="K131" i="92"/>
  <c r="I131" i="92"/>
  <c r="G131" i="92"/>
  <c r="D220" i="92" s="1"/>
  <c r="C131" i="92"/>
  <c r="H224" i="91"/>
  <c r="G224" i="91"/>
  <c r="H223" i="91"/>
  <c r="G223" i="91"/>
  <c r="L221" i="91"/>
  <c r="I221" i="91"/>
  <c r="D221" i="91"/>
  <c r="C221" i="91"/>
  <c r="F220" i="91"/>
  <c r="E220" i="91"/>
  <c r="X206" i="91"/>
  <c r="V206" i="91"/>
  <c r="M219" i="91" s="1"/>
  <c r="M226" i="91" s="1"/>
  <c r="T206" i="91"/>
  <c r="R206" i="91"/>
  <c r="P206" i="91"/>
  <c r="I224" i="91" s="1"/>
  <c r="N206" i="91"/>
  <c r="L206" i="91"/>
  <c r="I225" i="91" s="1"/>
  <c r="J206" i="91"/>
  <c r="I223" i="91" s="1"/>
  <c r="H206" i="91"/>
  <c r="I222" i="91" s="1"/>
  <c r="F206" i="91"/>
  <c r="D206" i="91"/>
  <c r="I220" i="91" s="1"/>
  <c r="B206" i="91"/>
  <c r="Y205" i="91"/>
  <c r="W205" i="91"/>
  <c r="N219" i="91" s="1"/>
  <c r="N226" i="91" s="1"/>
  <c r="U205" i="91"/>
  <c r="S205" i="91"/>
  <c r="Q205" i="91"/>
  <c r="L224" i="91" s="1"/>
  <c r="O205" i="91"/>
  <c r="M205" i="91"/>
  <c r="L225" i="91" s="1"/>
  <c r="K205" i="91"/>
  <c r="L223" i="91" s="1"/>
  <c r="I205" i="91"/>
  <c r="L222" i="91" s="1"/>
  <c r="G205" i="91"/>
  <c r="E205" i="91"/>
  <c r="L220" i="91" s="1"/>
  <c r="C205" i="91"/>
  <c r="L219" i="91" s="1"/>
  <c r="AB132" i="91"/>
  <c r="G222" i="91" s="1"/>
  <c r="Z132" i="91"/>
  <c r="G221" i="91" s="1"/>
  <c r="X132" i="91"/>
  <c r="G220" i="91" s="1"/>
  <c r="V132" i="91"/>
  <c r="G219" i="91" s="1"/>
  <c r="T132" i="91"/>
  <c r="E221" i="91" s="1"/>
  <c r="R132" i="91"/>
  <c r="P132" i="91"/>
  <c r="N132" i="91"/>
  <c r="L132" i="91"/>
  <c r="E219" i="91" s="1"/>
  <c r="J132" i="91"/>
  <c r="H132" i="91"/>
  <c r="F132" i="91"/>
  <c r="C220" i="91" s="1"/>
  <c r="D132" i="91"/>
  <c r="B132" i="91"/>
  <c r="AC131" i="91"/>
  <c r="H222" i="91" s="1"/>
  <c r="AA131" i="91"/>
  <c r="H221" i="91" s="1"/>
  <c r="Y131" i="91"/>
  <c r="H220" i="91" s="1"/>
  <c r="W131" i="91"/>
  <c r="H219" i="91" s="1"/>
  <c r="U131" i="91"/>
  <c r="F221" i="91" s="1"/>
  <c r="S131" i="91"/>
  <c r="Q131" i="91"/>
  <c r="O131" i="91"/>
  <c r="M131" i="91"/>
  <c r="F219" i="91" s="1"/>
  <c r="F226" i="91" s="1"/>
  <c r="K131" i="91"/>
  <c r="I131" i="91"/>
  <c r="G131" i="91"/>
  <c r="D220" i="91" s="1"/>
  <c r="E131" i="91"/>
  <c r="C131" i="91"/>
  <c r="D219" i="91" s="1"/>
  <c r="H218" i="90"/>
  <c r="G218" i="90"/>
  <c r="H217" i="90"/>
  <c r="G217" i="90"/>
  <c r="L215" i="90"/>
  <c r="I215" i="90"/>
  <c r="D215" i="90"/>
  <c r="C215" i="90"/>
  <c r="F214" i="90"/>
  <c r="E214" i="90"/>
  <c r="X200" i="90"/>
  <c r="V200" i="90"/>
  <c r="M213" i="90" s="1"/>
  <c r="M220" i="90" s="1"/>
  <c r="T200" i="90"/>
  <c r="R200" i="90"/>
  <c r="P200" i="90"/>
  <c r="I218" i="90" s="1"/>
  <c r="N200" i="90"/>
  <c r="L200" i="90"/>
  <c r="I219" i="90" s="1"/>
  <c r="J200" i="90"/>
  <c r="I217" i="90" s="1"/>
  <c r="H200" i="90"/>
  <c r="I216" i="90" s="1"/>
  <c r="F200" i="90"/>
  <c r="D200" i="90"/>
  <c r="I214" i="90" s="1"/>
  <c r="B200" i="90"/>
  <c r="Y199" i="90"/>
  <c r="W199" i="90"/>
  <c r="N213" i="90" s="1"/>
  <c r="N220" i="90" s="1"/>
  <c r="U199" i="90"/>
  <c r="S199" i="90"/>
  <c r="Q199" i="90"/>
  <c r="L218" i="90" s="1"/>
  <c r="O199" i="90"/>
  <c r="M199" i="90"/>
  <c r="L219" i="90" s="1"/>
  <c r="K199" i="90"/>
  <c r="L217" i="90" s="1"/>
  <c r="I199" i="90"/>
  <c r="L216" i="90" s="1"/>
  <c r="G199" i="90"/>
  <c r="E199" i="90"/>
  <c r="L214" i="90" s="1"/>
  <c r="C199" i="90"/>
  <c r="L213" i="90" s="1"/>
  <c r="AB128" i="90"/>
  <c r="G216" i="90" s="1"/>
  <c r="Z128" i="90"/>
  <c r="G215" i="90" s="1"/>
  <c r="X128" i="90"/>
  <c r="G214" i="90" s="1"/>
  <c r="V128" i="90"/>
  <c r="G213" i="90" s="1"/>
  <c r="T128" i="90"/>
  <c r="E215" i="90" s="1"/>
  <c r="R128" i="90"/>
  <c r="P128" i="90"/>
  <c r="N128" i="90"/>
  <c r="L128" i="90"/>
  <c r="E213" i="90" s="1"/>
  <c r="E220" i="90" s="1"/>
  <c r="J128" i="90"/>
  <c r="H128" i="90"/>
  <c r="F128" i="90"/>
  <c r="C214" i="90" s="1"/>
  <c r="D128" i="90"/>
  <c r="B128" i="90"/>
  <c r="C213" i="90" s="1"/>
  <c r="AC127" i="90"/>
  <c r="H216" i="90" s="1"/>
  <c r="AA127" i="90"/>
  <c r="H215" i="90" s="1"/>
  <c r="Y127" i="90"/>
  <c r="H214" i="90" s="1"/>
  <c r="W127" i="90"/>
  <c r="H213" i="90" s="1"/>
  <c r="U127" i="90"/>
  <c r="F215" i="90" s="1"/>
  <c r="S127" i="90"/>
  <c r="Q127" i="90"/>
  <c r="O127" i="90"/>
  <c r="M127" i="90"/>
  <c r="F213" i="90" s="1"/>
  <c r="K127" i="90"/>
  <c r="I127" i="90"/>
  <c r="G127" i="90"/>
  <c r="D214" i="90" s="1"/>
  <c r="E127" i="90"/>
  <c r="C127" i="90"/>
  <c r="H224" i="89"/>
  <c r="G224" i="89"/>
  <c r="H223" i="89"/>
  <c r="G223" i="89"/>
  <c r="L221" i="89"/>
  <c r="I221" i="89"/>
  <c r="D221" i="89"/>
  <c r="C221" i="89"/>
  <c r="F220" i="89"/>
  <c r="E220" i="89"/>
  <c r="X206" i="89"/>
  <c r="V206" i="89"/>
  <c r="M219" i="89" s="1"/>
  <c r="M226" i="89" s="1"/>
  <c r="T206" i="89"/>
  <c r="R206" i="89"/>
  <c r="P206" i="89"/>
  <c r="I224" i="89" s="1"/>
  <c r="N206" i="89"/>
  <c r="L206" i="89"/>
  <c r="I225" i="89" s="1"/>
  <c r="J206" i="89"/>
  <c r="I223" i="89" s="1"/>
  <c r="H206" i="89"/>
  <c r="I222" i="89" s="1"/>
  <c r="F206" i="89"/>
  <c r="D206" i="89"/>
  <c r="I220" i="89" s="1"/>
  <c r="B206" i="89"/>
  <c r="Y205" i="89"/>
  <c r="W205" i="89"/>
  <c r="N219" i="89" s="1"/>
  <c r="N226" i="89" s="1"/>
  <c r="U205" i="89"/>
  <c r="S205" i="89"/>
  <c r="Q205" i="89"/>
  <c r="L224" i="89" s="1"/>
  <c r="O205" i="89"/>
  <c r="M205" i="89"/>
  <c r="L225" i="89" s="1"/>
  <c r="K205" i="89"/>
  <c r="L223" i="89" s="1"/>
  <c r="I205" i="89"/>
  <c r="L222" i="89" s="1"/>
  <c r="G205" i="89"/>
  <c r="E205" i="89"/>
  <c r="L220" i="89" s="1"/>
  <c r="C205" i="89"/>
  <c r="L219" i="89" s="1"/>
  <c r="AB132" i="89"/>
  <c r="G222" i="89" s="1"/>
  <c r="Z132" i="89"/>
  <c r="G221" i="89" s="1"/>
  <c r="X132" i="89"/>
  <c r="G220" i="89" s="1"/>
  <c r="V132" i="89"/>
  <c r="G219" i="89" s="1"/>
  <c r="T132" i="89"/>
  <c r="E221" i="89" s="1"/>
  <c r="R132" i="89"/>
  <c r="P132" i="89"/>
  <c r="N132" i="89"/>
  <c r="L132" i="89"/>
  <c r="E219" i="89" s="1"/>
  <c r="J132" i="89"/>
  <c r="H132" i="89"/>
  <c r="F132" i="89"/>
  <c r="C220" i="89" s="1"/>
  <c r="D132" i="89"/>
  <c r="B132" i="89"/>
  <c r="C219" i="89" s="1"/>
  <c r="AC131" i="89"/>
  <c r="H222" i="89" s="1"/>
  <c r="AA131" i="89"/>
  <c r="H221" i="89" s="1"/>
  <c r="Y131" i="89"/>
  <c r="H220" i="89" s="1"/>
  <c r="W131" i="89"/>
  <c r="H219" i="89" s="1"/>
  <c r="U131" i="89"/>
  <c r="F221" i="89" s="1"/>
  <c r="S131" i="89"/>
  <c r="Q131" i="89"/>
  <c r="O131" i="89"/>
  <c r="M131" i="89"/>
  <c r="F219" i="89" s="1"/>
  <c r="F226" i="89" s="1"/>
  <c r="K131" i="89"/>
  <c r="I131" i="89"/>
  <c r="G131" i="89"/>
  <c r="D220" i="89" s="1"/>
  <c r="E131" i="89"/>
  <c r="C131" i="89"/>
  <c r="S127" i="88"/>
  <c r="R128" i="88"/>
  <c r="E127" i="88"/>
  <c r="D128" i="88"/>
  <c r="H218" i="88"/>
  <c r="G218" i="88"/>
  <c r="H217" i="88"/>
  <c r="G217" i="88"/>
  <c r="L215" i="88"/>
  <c r="I215" i="88"/>
  <c r="D215" i="88"/>
  <c r="C215" i="88"/>
  <c r="F214" i="88"/>
  <c r="E214" i="88"/>
  <c r="X200" i="88"/>
  <c r="V200" i="88"/>
  <c r="M213" i="88" s="1"/>
  <c r="M220" i="88" s="1"/>
  <c r="T200" i="88"/>
  <c r="R200" i="88"/>
  <c r="P200" i="88"/>
  <c r="I218" i="88" s="1"/>
  <c r="N200" i="88"/>
  <c r="L200" i="88"/>
  <c r="I219" i="88" s="1"/>
  <c r="J200" i="88"/>
  <c r="I217" i="88" s="1"/>
  <c r="H200" i="88"/>
  <c r="I216" i="88" s="1"/>
  <c r="F200" i="88"/>
  <c r="D200" i="88"/>
  <c r="I214" i="88" s="1"/>
  <c r="B200" i="88"/>
  <c r="Y199" i="88"/>
  <c r="W199" i="88"/>
  <c r="N213" i="88" s="1"/>
  <c r="N220" i="88" s="1"/>
  <c r="U199" i="88"/>
  <c r="S199" i="88"/>
  <c r="Q199" i="88"/>
  <c r="L218" i="88" s="1"/>
  <c r="O199" i="88"/>
  <c r="M199" i="88"/>
  <c r="L219" i="88" s="1"/>
  <c r="K199" i="88"/>
  <c r="L217" i="88" s="1"/>
  <c r="I199" i="88"/>
  <c r="L216" i="88" s="1"/>
  <c r="G199" i="88"/>
  <c r="E199" i="88"/>
  <c r="L214" i="88" s="1"/>
  <c r="C199" i="88"/>
  <c r="L213" i="88" s="1"/>
  <c r="AB128" i="88"/>
  <c r="G216" i="88" s="1"/>
  <c r="Z128" i="88"/>
  <c r="G215" i="88" s="1"/>
  <c r="X128" i="88"/>
  <c r="G214" i="88" s="1"/>
  <c r="V128" i="88"/>
  <c r="G213" i="88" s="1"/>
  <c r="T128" i="88"/>
  <c r="E215" i="88" s="1"/>
  <c r="P128" i="88"/>
  <c r="N128" i="88"/>
  <c r="L128" i="88"/>
  <c r="E213" i="88" s="1"/>
  <c r="E220" i="88" s="1"/>
  <c r="J128" i="88"/>
  <c r="H128" i="88"/>
  <c r="F128" i="88"/>
  <c r="C214" i="88" s="1"/>
  <c r="B128" i="88"/>
  <c r="AC127" i="88"/>
  <c r="H216" i="88" s="1"/>
  <c r="AA127" i="88"/>
  <c r="H215" i="88" s="1"/>
  <c r="Y127" i="88"/>
  <c r="H214" i="88" s="1"/>
  <c r="W127" i="88"/>
  <c r="H213" i="88" s="1"/>
  <c r="U127" i="88"/>
  <c r="F215" i="88" s="1"/>
  <c r="Q127" i="88"/>
  <c r="O127" i="88"/>
  <c r="M127" i="88"/>
  <c r="F213" i="88" s="1"/>
  <c r="K127" i="88"/>
  <c r="I127" i="88"/>
  <c r="G127" i="88"/>
  <c r="D214" i="88" s="1"/>
  <c r="C127" i="88"/>
  <c r="E131" i="87"/>
  <c r="D132" i="87"/>
  <c r="W205" i="87"/>
  <c r="N219" i="87" s="1"/>
  <c r="N226" i="87" s="1"/>
  <c r="V206" i="87"/>
  <c r="M219" i="87" s="1"/>
  <c r="M226" i="87" s="1"/>
  <c r="U205" i="87"/>
  <c r="T206" i="87"/>
  <c r="O205" i="87"/>
  <c r="N206" i="87"/>
  <c r="M205" i="87"/>
  <c r="L225" i="87" s="1"/>
  <c r="L206" i="87"/>
  <c r="I225" i="87" s="1"/>
  <c r="K205" i="87"/>
  <c r="L223" i="87" s="1"/>
  <c r="J206" i="87"/>
  <c r="I223" i="87" s="1"/>
  <c r="I205" i="87"/>
  <c r="L222" i="87" s="1"/>
  <c r="H206" i="87"/>
  <c r="I222" i="87" s="1"/>
  <c r="E205" i="87"/>
  <c r="L220" i="87" s="1"/>
  <c r="D206" i="87"/>
  <c r="I220" i="87" s="1"/>
  <c r="B206" i="87"/>
  <c r="I219" i="87" s="1"/>
  <c r="C205" i="87"/>
  <c r="AA131" i="87"/>
  <c r="Z132" i="87"/>
  <c r="G221" i="87" s="1"/>
  <c r="Y131" i="87"/>
  <c r="H220" i="87" s="1"/>
  <c r="X132" i="87"/>
  <c r="G220" i="87" s="1"/>
  <c r="L221" i="87"/>
  <c r="I221" i="87"/>
  <c r="D221" i="87"/>
  <c r="C221" i="87"/>
  <c r="F220" i="87"/>
  <c r="E220" i="87"/>
  <c r="X206" i="87"/>
  <c r="R206" i="87"/>
  <c r="P206" i="87"/>
  <c r="I224" i="87" s="1"/>
  <c r="F206" i="87"/>
  <c r="Y205" i="87"/>
  <c r="S205" i="87"/>
  <c r="Q205" i="87"/>
  <c r="L224" i="87" s="1"/>
  <c r="G205" i="87"/>
  <c r="G224" i="87"/>
  <c r="G223" i="87"/>
  <c r="AB132" i="87"/>
  <c r="G222" i="87" s="1"/>
  <c r="V132" i="87"/>
  <c r="G219" i="87" s="1"/>
  <c r="T132" i="87"/>
  <c r="E221" i="87" s="1"/>
  <c r="R132" i="87"/>
  <c r="P132" i="87"/>
  <c r="N132" i="87"/>
  <c r="L132" i="87"/>
  <c r="E219" i="87" s="1"/>
  <c r="J132" i="87"/>
  <c r="H132" i="87"/>
  <c r="F132" i="87"/>
  <c r="C220" i="87" s="1"/>
  <c r="B132" i="87"/>
  <c r="C219" i="87" s="1"/>
  <c r="H224" i="87"/>
  <c r="H223" i="87"/>
  <c r="AC131" i="87"/>
  <c r="H222" i="87" s="1"/>
  <c r="H221" i="87"/>
  <c r="W131" i="87"/>
  <c r="H219" i="87" s="1"/>
  <c r="U131" i="87"/>
  <c r="F221" i="87" s="1"/>
  <c r="S131" i="87"/>
  <c r="Q131" i="87"/>
  <c r="O131" i="87"/>
  <c r="M131" i="87"/>
  <c r="F219" i="87" s="1"/>
  <c r="K131" i="87"/>
  <c r="I131" i="87"/>
  <c r="G131" i="87"/>
  <c r="D220" i="87" s="1"/>
  <c r="C131" i="87"/>
  <c r="D219" i="87" s="1"/>
  <c r="B189" i="86"/>
  <c r="Z216" i="94" l="1"/>
  <c r="AF216" i="94"/>
  <c r="AA204" i="93"/>
  <c r="Z210" i="93"/>
  <c r="L220" i="92"/>
  <c r="D211" i="92"/>
  <c r="H226" i="92"/>
  <c r="F226" i="92"/>
  <c r="E226" i="92"/>
  <c r="L219" i="92"/>
  <c r="B211" i="92"/>
  <c r="I226" i="92"/>
  <c r="AD131" i="92"/>
  <c r="C219" i="92"/>
  <c r="C226" i="92" s="1"/>
  <c r="L226" i="92"/>
  <c r="G226" i="92"/>
  <c r="D219" i="92"/>
  <c r="D226" i="92" s="1"/>
  <c r="Z205" i="92"/>
  <c r="AD131" i="91"/>
  <c r="E226" i="91"/>
  <c r="Z206" i="91"/>
  <c r="AD132" i="91"/>
  <c r="D226" i="91"/>
  <c r="H226" i="91"/>
  <c r="G226" i="91"/>
  <c r="L226" i="91"/>
  <c r="C219" i="91"/>
  <c r="C226" i="91" s="1"/>
  <c r="Z205" i="91"/>
  <c r="Z207" i="91" s="1"/>
  <c r="I219" i="91"/>
  <c r="I226" i="91" s="1"/>
  <c r="E226" i="89"/>
  <c r="L220" i="90"/>
  <c r="AD127" i="90"/>
  <c r="Z200" i="90"/>
  <c r="F220" i="90"/>
  <c r="AD128" i="90"/>
  <c r="C220" i="90"/>
  <c r="G220" i="90"/>
  <c r="H220" i="90"/>
  <c r="D213" i="90"/>
  <c r="D220" i="90" s="1"/>
  <c r="Z199" i="90"/>
  <c r="I213" i="90"/>
  <c r="I220" i="90" s="1"/>
  <c r="F220" i="88"/>
  <c r="Z206" i="89"/>
  <c r="L226" i="89"/>
  <c r="AD132" i="89"/>
  <c r="AD131" i="89"/>
  <c r="C226" i="89"/>
  <c r="G226" i="89"/>
  <c r="H226" i="89"/>
  <c r="D219" i="89"/>
  <c r="D226" i="89" s="1"/>
  <c r="Z205" i="89"/>
  <c r="I219" i="89"/>
  <c r="I226" i="89" s="1"/>
  <c r="Z199" i="88"/>
  <c r="AD127" i="88"/>
  <c r="AD128" i="88"/>
  <c r="Z200" i="88"/>
  <c r="H220" i="88"/>
  <c r="G220" i="88"/>
  <c r="L220" i="88"/>
  <c r="C213" i="88"/>
  <c r="C220" i="88" s="1"/>
  <c r="D213" i="88"/>
  <c r="D220" i="88" s="1"/>
  <c r="I213" i="88"/>
  <c r="I220" i="88" s="1"/>
  <c r="F226" i="87"/>
  <c r="I226" i="87"/>
  <c r="D226" i="87"/>
  <c r="C226" i="87"/>
  <c r="Z205" i="87"/>
  <c r="E226" i="87"/>
  <c r="L219" i="87"/>
  <c r="L226" i="87" s="1"/>
  <c r="H226" i="87"/>
  <c r="G226" i="87"/>
  <c r="AD131" i="87"/>
  <c r="AD132" i="87"/>
  <c r="Z206" i="87"/>
  <c r="F121" i="86"/>
  <c r="C203" i="86" s="1"/>
  <c r="L204" i="86"/>
  <c r="I204" i="86"/>
  <c r="D204" i="86"/>
  <c r="C204" i="86"/>
  <c r="F203" i="86"/>
  <c r="E203" i="86"/>
  <c r="X189" i="86"/>
  <c r="V189" i="86"/>
  <c r="M202" i="86" s="1"/>
  <c r="M209" i="86" s="1"/>
  <c r="T189" i="86"/>
  <c r="R189" i="86"/>
  <c r="P189" i="86"/>
  <c r="I207" i="86" s="1"/>
  <c r="N189" i="86"/>
  <c r="L189" i="86"/>
  <c r="I208" i="86" s="1"/>
  <c r="J189" i="86"/>
  <c r="I206" i="86" s="1"/>
  <c r="H189" i="86"/>
  <c r="I205" i="86" s="1"/>
  <c r="F189" i="86"/>
  <c r="D189" i="86"/>
  <c r="I203" i="86" s="1"/>
  <c r="Y188" i="86"/>
  <c r="W188" i="86"/>
  <c r="N202" i="86" s="1"/>
  <c r="N209" i="86" s="1"/>
  <c r="U188" i="86"/>
  <c r="S188" i="86"/>
  <c r="Q188" i="86"/>
  <c r="L207" i="86" s="1"/>
  <c r="O188" i="86"/>
  <c r="M188" i="86"/>
  <c r="L208" i="86" s="1"/>
  <c r="K188" i="86"/>
  <c r="L206" i="86" s="1"/>
  <c r="I188" i="86"/>
  <c r="L205" i="86" s="1"/>
  <c r="G188" i="86"/>
  <c r="E188" i="86"/>
  <c r="L203" i="86" s="1"/>
  <c r="C188" i="86"/>
  <c r="L202" i="86" s="1"/>
  <c r="AF121" i="86"/>
  <c r="G207" i="86" s="1"/>
  <c r="AD121" i="86"/>
  <c r="G206" i="86" s="1"/>
  <c r="AB121" i="86"/>
  <c r="G205" i="86" s="1"/>
  <c r="Z121" i="86"/>
  <c r="G204" i="86" s="1"/>
  <c r="X121" i="86"/>
  <c r="G203" i="86" s="1"/>
  <c r="V121" i="86"/>
  <c r="G202" i="86" s="1"/>
  <c r="T121" i="86"/>
  <c r="E204" i="86" s="1"/>
  <c r="R121" i="86"/>
  <c r="P121" i="86"/>
  <c r="N121" i="86"/>
  <c r="L121" i="86"/>
  <c r="E202" i="86" s="1"/>
  <c r="J121" i="86"/>
  <c r="H121" i="86"/>
  <c r="D121" i="86"/>
  <c r="B121" i="86"/>
  <c r="AG120" i="86"/>
  <c r="H207" i="86" s="1"/>
  <c r="AE120" i="86"/>
  <c r="H206" i="86" s="1"/>
  <c r="AC120" i="86"/>
  <c r="H205" i="86" s="1"/>
  <c r="AA120" i="86"/>
  <c r="H204" i="86" s="1"/>
  <c r="Y120" i="86"/>
  <c r="H203" i="86" s="1"/>
  <c r="W120" i="86"/>
  <c r="H202" i="86" s="1"/>
  <c r="U120" i="86"/>
  <c r="F204" i="86" s="1"/>
  <c r="S120" i="86"/>
  <c r="Q120" i="86"/>
  <c r="O120" i="86"/>
  <c r="M120" i="86"/>
  <c r="F202" i="86" s="1"/>
  <c r="K120" i="86"/>
  <c r="I120" i="86"/>
  <c r="G120" i="86"/>
  <c r="D203" i="86" s="1"/>
  <c r="E120" i="86"/>
  <c r="C120" i="86"/>
  <c r="D202" i="86" s="1"/>
  <c r="E206" i="85"/>
  <c r="C206" i="85"/>
  <c r="C132" i="85"/>
  <c r="P226" i="92" l="1"/>
  <c r="O226" i="92"/>
  <c r="Z207" i="92"/>
  <c r="AF216" i="92" s="1"/>
  <c r="O226" i="91"/>
  <c r="P226" i="91"/>
  <c r="AF216" i="91"/>
  <c r="Z216" i="91"/>
  <c r="AA210" i="91"/>
  <c r="Z201" i="88"/>
  <c r="Z201" i="90"/>
  <c r="O220" i="90"/>
  <c r="P220" i="90"/>
  <c r="E209" i="86"/>
  <c r="Z207" i="89"/>
  <c r="AF216" i="89" s="1"/>
  <c r="F209" i="86"/>
  <c r="O226" i="89"/>
  <c r="P226" i="89"/>
  <c r="P220" i="88"/>
  <c r="O220" i="88"/>
  <c r="Z210" i="88"/>
  <c r="O226" i="87"/>
  <c r="P226" i="87"/>
  <c r="Z207" i="87"/>
  <c r="D209" i="86"/>
  <c r="AH121" i="86"/>
  <c r="Z189" i="86"/>
  <c r="L209" i="86"/>
  <c r="C202" i="86"/>
  <c r="C209" i="86" s="1"/>
  <c r="H209" i="86"/>
  <c r="G209" i="86"/>
  <c r="AH120" i="86"/>
  <c r="Z188" i="86"/>
  <c r="I202" i="86"/>
  <c r="I209" i="86" s="1"/>
  <c r="L222" i="85"/>
  <c r="I222" i="85"/>
  <c r="D222" i="85"/>
  <c r="C222" i="85"/>
  <c r="F221" i="85"/>
  <c r="E221" i="85"/>
  <c r="X207" i="85"/>
  <c r="V207" i="85"/>
  <c r="M220" i="85" s="1"/>
  <c r="M227" i="85" s="1"/>
  <c r="T207" i="85"/>
  <c r="R207" i="85"/>
  <c r="P207" i="85"/>
  <c r="I225" i="85" s="1"/>
  <c r="N207" i="85"/>
  <c r="L207" i="85"/>
  <c r="I226" i="85" s="1"/>
  <c r="J207" i="85"/>
  <c r="I224" i="85" s="1"/>
  <c r="H207" i="85"/>
  <c r="I223" i="85" s="1"/>
  <c r="F207" i="85"/>
  <c r="D207" i="85"/>
  <c r="I221" i="85" s="1"/>
  <c r="B207" i="85"/>
  <c r="Y206" i="85"/>
  <c r="W206" i="85"/>
  <c r="N220" i="85" s="1"/>
  <c r="N227" i="85" s="1"/>
  <c r="U206" i="85"/>
  <c r="S206" i="85"/>
  <c r="Q206" i="85"/>
  <c r="L225" i="85" s="1"/>
  <c r="O206" i="85"/>
  <c r="M206" i="85"/>
  <c r="L226" i="85" s="1"/>
  <c r="K206" i="85"/>
  <c r="L224" i="85" s="1"/>
  <c r="I206" i="85"/>
  <c r="L223" i="85" s="1"/>
  <c r="G206" i="85"/>
  <c r="L221" i="85"/>
  <c r="L220" i="85"/>
  <c r="AF133" i="85"/>
  <c r="G225" i="85" s="1"/>
  <c r="AD133" i="85"/>
  <c r="G224" i="85" s="1"/>
  <c r="AB133" i="85"/>
  <c r="G223" i="85" s="1"/>
  <c r="Z133" i="85"/>
  <c r="G222" i="85" s="1"/>
  <c r="X133" i="85"/>
  <c r="G221" i="85" s="1"/>
  <c r="V133" i="85"/>
  <c r="G220" i="85" s="1"/>
  <c r="T133" i="85"/>
  <c r="E222" i="85" s="1"/>
  <c r="R133" i="85"/>
  <c r="P133" i="85"/>
  <c r="N133" i="85"/>
  <c r="L133" i="85"/>
  <c r="E220" i="85" s="1"/>
  <c r="J133" i="85"/>
  <c r="H133" i="85"/>
  <c r="F133" i="85"/>
  <c r="C221" i="85" s="1"/>
  <c r="D133" i="85"/>
  <c r="B133" i="85"/>
  <c r="AG132" i="85"/>
  <c r="H225" i="85" s="1"/>
  <c r="AE132" i="85"/>
  <c r="H224" i="85" s="1"/>
  <c r="AC132" i="85"/>
  <c r="H223" i="85" s="1"/>
  <c r="AA132" i="85"/>
  <c r="H222" i="85" s="1"/>
  <c r="Y132" i="85"/>
  <c r="H221" i="85" s="1"/>
  <c r="W132" i="85"/>
  <c r="H220" i="85" s="1"/>
  <c r="U132" i="85"/>
  <c r="F222" i="85" s="1"/>
  <c r="S132" i="85"/>
  <c r="Q132" i="85"/>
  <c r="O132" i="85"/>
  <c r="M132" i="85"/>
  <c r="F220" i="85" s="1"/>
  <c r="K132" i="85"/>
  <c r="I132" i="85"/>
  <c r="G132" i="85"/>
  <c r="D221" i="85" s="1"/>
  <c r="E132" i="85"/>
  <c r="I206" i="84"/>
  <c r="L223" i="84" s="1"/>
  <c r="H207" i="84"/>
  <c r="I223" i="84" s="1"/>
  <c r="Q206" i="84"/>
  <c r="L225" i="84" s="1"/>
  <c r="P207" i="84"/>
  <c r="I225" i="84" s="1"/>
  <c r="O206" i="84"/>
  <c r="N207" i="84"/>
  <c r="L207" i="84"/>
  <c r="I226" i="84" s="1"/>
  <c r="M206" i="84"/>
  <c r="L226" i="84" s="1"/>
  <c r="K206" i="84"/>
  <c r="L224" i="84" s="1"/>
  <c r="C206" i="84"/>
  <c r="L220" i="84" s="1"/>
  <c r="E206" i="84"/>
  <c r="L221" i="84" s="1"/>
  <c r="D207" i="84"/>
  <c r="I221" i="84" s="1"/>
  <c r="L222" i="84"/>
  <c r="I222" i="84"/>
  <c r="D222" i="84"/>
  <c r="C222" i="84"/>
  <c r="F221" i="84"/>
  <c r="E221" i="84"/>
  <c r="X207" i="84"/>
  <c r="V207" i="84"/>
  <c r="M220" i="84" s="1"/>
  <c r="M227" i="84" s="1"/>
  <c r="T207" i="84"/>
  <c r="R207" i="84"/>
  <c r="J207" i="84"/>
  <c r="I224" i="84" s="1"/>
  <c r="F207" i="84"/>
  <c r="B207" i="84"/>
  <c r="Y206" i="84"/>
  <c r="W206" i="84"/>
  <c r="N220" i="84" s="1"/>
  <c r="N227" i="84" s="1"/>
  <c r="U206" i="84"/>
  <c r="S206" i="84"/>
  <c r="G206" i="84"/>
  <c r="AF133" i="84"/>
  <c r="G225" i="84" s="1"/>
  <c r="AD133" i="84"/>
  <c r="G224" i="84" s="1"/>
  <c r="AB133" i="84"/>
  <c r="G223" i="84" s="1"/>
  <c r="Z133" i="84"/>
  <c r="G222" i="84" s="1"/>
  <c r="X133" i="84"/>
  <c r="G221" i="84" s="1"/>
  <c r="V133" i="84"/>
  <c r="G220" i="84" s="1"/>
  <c r="T133" i="84"/>
  <c r="E222" i="84" s="1"/>
  <c r="R133" i="84"/>
  <c r="P133" i="84"/>
  <c r="N133" i="84"/>
  <c r="L133" i="84"/>
  <c r="E220" i="84" s="1"/>
  <c r="J133" i="84"/>
  <c r="H133" i="84"/>
  <c r="F133" i="84"/>
  <c r="C221" i="84" s="1"/>
  <c r="D133" i="84"/>
  <c r="B133" i="84"/>
  <c r="AG132" i="84"/>
  <c r="H225" i="84" s="1"/>
  <c r="AE132" i="84"/>
  <c r="H224" i="84" s="1"/>
  <c r="AC132" i="84"/>
  <c r="H223" i="84" s="1"/>
  <c r="AA132" i="84"/>
  <c r="H222" i="84" s="1"/>
  <c r="Y132" i="84"/>
  <c r="H221" i="84" s="1"/>
  <c r="W132" i="84"/>
  <c r="H220" i="84" s="1"/>
  <c r="U132" i="84"/>
  <c r="F222" i="84" s="1"/>
  <c r="S132" i="84"/>
  <c r="Q132" i="84"/>
  <c r="O132" i="84"/>
  <c r="M132" i="84"/>
  <c r="F220" i="84" s="1"/>
  <c r="K132" i="84"/>
  <c r="I132" i="84"/>
  <c r="G132" i="84"/>
  <c r="D221" i="84" s="1"/>
  <c r="E132" i="84"/>
  <c r="C132" i="84"/>
  <c r="D220" i="84" s="1"/>
  <c r="S128" i="83"/>
  <c r="R129" i="83"/>
  <c r="B201" i="83"/>
  <c r="C200" i="83"/>
  <c r="AA210" i="92" l="1"/>
  <c r="Z216" i="92"/>
  <c r="AF210" i="90"/>
  <c r="AA204" i="90"/>
  <c r="Z210" i="90"/>
  <c r="AA210" i="89"/>
  <c r="Z216" i="89"/>
  <c r="AF210" i="88"/>
  <c r="AA204" i="88"/>
  <c r="Z216" i="87"/>
  <c r="AA210" i="87"/>
  <c r="AF216" i="87"/>
  <c r="Z206" i="85"/>
  <c r="F227" i="85"/>
  <c r="E227" i="85"/>
  <c r="O209" i="86"/>
  <c r="P209" i="86"/>
  <c r="Z190" i="86"/>
  <c r="Z207" i="85"/>
  <c r="AH132" i="85"/>
  <c r="AH133" i="85"/>
  <c r="C220" i="85"/>
  <c r="C227" i="85" s="1"/>
  <c r="L227" i="85"/>
  <c r="G227" i="85"/>
  <c r="H227" i="85"/>
  <c r="D220" i="85"/>
  <c r="D227" i="85" s="1"/>
  <c r="I220" i="85"/>
  <c r="I227" i="85" s="1"/>
  <c r="D227" i="84"/>
  <c r="Z207" i="84"/>
  <c r="F227" i="84"/>
  <c r="E227" i="84"/>
  <c r="L227" i="84"/>
  <c r="AH133" i="84"/>
  <c r="H227" i="84"/>
  <c r="Z206" i="84"/>
  <c r="C220" i="84"/>
  <c r="C227" i="84" s="1"/>
  <c r="G227" i="84"/>
  <c r="I220" i="84"/>
  <c r="I227" i="84" s="1"/>
  <c r="AH132" i="84"/>
  <c r="G128" i="83"/>
  <c r="D215" i="83" s="1"/>
  <c r="M128" i="83"/>
  <c r="F214" i="83" s="1"/>
  <c r="K128" i="83"/>
  <c r="L216" i="83"/>
  <c r="I216" i="83"/>
  <c r="D216" i="83"/>
  <c r="C216" i="83"/>
  <c r="F215" i="83"/>
  <c r="E215" i="83"/>
  <c r="X201" i="83"/>
  <c r="V201" i="83"/>
  <c r="M214" i="83" s="1"/>
  <c r="M221" i="83" s="1"/>
  <c r="T201" i="83"/>
  <c r="R201" i="83"/>
  <c r="P201" i="83"/>
  <c r="I219" i="83" s="1"/>
  <c r="N201" i="83"/>
  <c r="L201" i="83"/>
  <c r="I220" i="83" s="1"/>
  <c r="J201" i="83"/>
  <c r="I218" i="83" s="1"/>
  <c r="H201" i="83"/>
  <c r="I217" i="83" s="1"/>
  <c r="F201" i="83"/>
  <c r="D201" i="83"/>
  <c r="I215" i="83" s="1"/>
  <c r="Y200" i="83"/>
  <c r="W200" i="83"/>
  <c r="N214" i="83" s="1"/>
  <c r="N221" i="83" s="1"/>
  <c r="U200" i="83"/>
  <c r="S200" i="83"/>
  <c r="Q200" i="83"/>
  <c r="L219" i="83" s="1"/>
  <c r="O200" i="83"/>
  <c r="M200" i="83"/>
  <c r="L220" i="83" s="1"/>
  <c r="K200" i="83"/>
  <c r="L218" i="83" s="1"/>
  <c r="I200" i="83"/>
  <c r="L217" i="83" s="1"/>
  <c r="G200" i="83"/>
  <c r="E200" i="83"/>
  <c r="L215" i="83" s="1"/>
  <c r="L214" i="83"/>
  <c r="AF129" i="83"/>
  <c r="G219" i="83" s="1"/>
  <c r="AD129" i="83"/>
  <c r="G218" i="83" s="1"/>
  <c r="AB129" i="83"/>
  <c r="G217" i="83" s="1"/>
  <c r="Z129" i="83"/>
  <c r="G216" i="83" s="1"/>
  <c r="X129" i="83"/>
  <c r="G215" i="83" s="1"/>
  <c r="V129" i="83"/>
  <c r="G214" i="83" s="1"/>
  <c r="T129" i="83"/>
  <c r="E216" i="83" s="1"/>
  <c r="P129" i="83"/>
  <c r="N129" i="83"/>
  <c r="L129" i="83"/>
  <c r="E214" i="83" s="1"/>
  <c r="J129" i="83"/>
  <c r="H129" i="83"/>
  <c r="F129" i="83"/>
  <c r="C215" i="83" s="1"/>
  <c r="D129" i="83"/>
  <c r="B129" i="83"/>
  <c r="AG128" i="83"/>
  <c r="H219" i="83" s="1"/>
  <c r="AE128" i="83"/>
  <c r="H218" i="83" s="1"/>
  <c r="AC128" i="83"/>
  <c r="H217" i="83" s="1"/>
  <c r="AA128" i="83"/>
  <c r="H216" i="83" s="1"/>
  <c r="Y128" i="83"/>
  <c r="H215" i="83" s="1"/>
  <c r="W128" i="83"/>
  <c r="H214" i="83" s="1"/>
  <c r="U128" i="83"/>
  <c r="F216" i="83" s="1"/>
  <c r="Q128" i="83"/>
  <c r="O128" i="83"/>
  <c r="I128" i="83"/>
  <c r="E128" i="83"/>
  <c r="C128" i="83"/>
  <c r="D214" i="83" s="1"/>
  <c r="V207" i="82"/>
  <c r="T207" i="82"/>
  <c r="Z208" i="85" l="1"/>
  <c r="AA210" i="85" s="1"/>
  <c r="AA192" i="86"/>
  <c r="AC193" i="86"/>
  <c r="Z199" i="86"/>
  <c r="AF199" i="86"/>
  <c r="O227" i="85"/>
  <c r="P227" i="85"/>
  <c r="P227" i="84"/>
  <c r="O227" i="84"/>
  <c r="Z208" i="84"/>
  <c r="Z217" i="84" s="1"/>
  <c r="I214" i="83"/>
  <c r="I221" i="83" s="1"/>
  <c r="F221" i="83"/>
  <c r="E221" i="83"/>
  <c r="D221" i="83"/>
  <c r="L221" i="83"/>
  <c r="Z201" i="83"/>
  <c r="AH129" i="83"/>
  <c r="C214" i="83"/>
  <c r="C221" i="83" s="1"/>
  <c r="G221" i="83"/>
  <c r="H221" i="83"/>
  <c r="Z200" i="83"/>
  <c r="AH128" i="83"/>
  <c r="B133" i="82"/>
  <c r="C132" i="82"/>
  <c r="D220" i="82" s="1"/>
  <c r="J133" i="82"/>
  <c r="K132" i="82"/>
  <c r="Y206" i="82"/>
  <c r="W206" i="82"/>
  <c r="N220" i="82" s="1"/>
  <c r="N227" i="82" s="1"/>
  <c r="Q206" i="82"/>
  <c r="L225" i="82" s="1"/>
  <c r="U206" i="82"/>
  <c r="O206" i="82"/>
  <c r="M206" i="82"/>
  <c r="L226" i="82" s="1"/>
  <c r="K206" i="82"/>
  <c r="L224" i="82" s="1"/>
  <c r="I206" i="82"/>
  <c r="L223" i="82" s="1"/>
  <c r="E206" i="82"/>
  <c r="L221" i="82" s="1"/>
  <c r="C206" i="82"/>
  <c r="L220" i="82" s="1"/>
  <c r="Q132" i="82"/>
  <c r="M132" i="82"/>
  <c r="F220" i="82" s="1"/>
  <c r="G132" i="82"/>
  <c r="D221" i="82" s="1"/>
  <c r="L222" i="82"/>
  <c r="I222" i="82"/>
  <c r="D222" i="82"/>
  <c r="C222" i="82"/>
  <c r="F221" i="82"/>
  <c r="E221" i="82"/>
  <c r="X207" i="82"/>
  <c r="M220" i="82"/>
  <c r="M227" i="82" s="1"/>
  <c r="R207" i="82"/>
  <c r="P207" i="82"/>
  <c r="I225" i="82" s="1"/>
  <c r="N207" i="82"/>
  <c r="L207" i="82"/>
  <c r="J207" i="82"/>
  <c r="I224" i="82" s="1"/>
  <c r="H207" i="82"/>
  <c r="I223" i="82" s="1"/>
  <c r="F207" i="82"/>
  <c r="D207" i="82"/>
  <c r="I221" i="82" s="1"/>
  <c r="B207" i="82"/>
  <c r="I220" i="82" s="1"/>
  <c r="S206" i="82"/>
  <c r="G206" i="82"/>
  <c r="AF133" i="82"/>
  <c r="G225" i="82" s="1"/>
  <c r="AD133" i="82"/>
  <c r="G224" i="82" s="1"/>
  <c r="AB133" i="82"/>
  <c r="G223" i="82" s="1"/>
  <c r="Z133" i="82"/>
  <c r="G222" i="82" s="1"/>
  <c r="X133" i="82"/>
  <c r="G221" i="82" s="1"/>
  <c r="V133" i="82"/>
  <c r="G220" i="82" s="1"/>
  <c r="T133" i="82"/>
  <c r="E222" i="82" s="1"/>
  <c r="R133" i="82"/>
  <c r="P133" i="82"/>
  <c r="N133" i="82"/>
  <c r="L133" i="82"/>
  <c r="E220" i="82" s="1"/>
  <c r="H133" i="82"/>
  <c r="F133" i="82"/>
  <c r="C221" i="82" s="1"/>
  <c r="D133" i="82"/>
  <c r="AG132" i="82"/>
  <c r="H225" i="82" s="1"/>
  <c r="AE132" i="82"/>
  <c r="H224" i="82" s="1"/>
  <c r="AC132" i="82"/>
  <c r="H223" i="82" s="1"/>
  <c r="AA132" i="82"/>
  <c r="H222" i="82" s="1"/>
  <c r="Y132" i="82"/>
  <c r="H221" i="82" s="1"/>
  <c r="W132" i="82"/>
  <c r="H220" i="82" s="1"/>
  <c r="U132" i="82"/>
  <c r="F222" i="82" s="1"/>
  <c r="S132" i="82"/>
  <c r="O132" i="82"/>
  <c r="I132" i="82"/>
  <c r="E132" i="82"/>
  <c r="K127" i="81"/>
  <c r="G127" i="81"/>
  <c r="D214" i="81" s="1"/>
  <c r="C127" i="81"/>
  <c r="H128" i="81"/>
  <c r="I127" i="81"/>
  <c r="D128" i="81"/>
  <c r="E127" i="81"/>
  <c r="L215" i="81"/>
  <c r="I215" i="81"/>
  <c r="D215" i="81"/>
  <c r="C215" i="81"/>
  <c r="F214" i="81"/>
  <c r="E214" i="81"/>
  <c r="X200" i="81"/>
  <c r="V200" i="81"/>
  <c r="M213" i="81" s="1"/>
  <c r="M220" i="81" s="1"/>
  <c r="T200" i="81"/>
  <c r="R200" i="81"/>
  <c r="P200" i="81"/>
  <c r="I218" i="81" s="1"/>
  <c r="N200" i="81"/>
  <c r="L200" i="81"/>
  <c r="I219" i="81" s="1"/>
  <c r="J200" i="81"/>
  <c r="I217" i="81" s="1"/>
  <c r="H200" i="81"/>
  <c r="I216" i="81" s="1"/>
  <c r="F200" i="81"/>
  <c r="D200" i="81"/>
  <c r="I214" i="81" s="1"/>
  <c r="B200" i="81"/>
  <c r="Y199" i="81"/>
  <c r="W199" i="81"/>
  <c r="N213" i="81" s="1"/>
  <c r="N220" i="81" s="1"/>
  <c r="U199" i="81"/>
  <c r="S199" i="81"/>
  <c r="Q199" i="81"/>
  <c r="L218" i="81" s="1"/>
  <c r="O199" i="81"/>
  <c r="M199" i="81"/>
  <c r="L219" i="81" s="1"/>
  <c r="K199" i="81"/>
  <c r="L217" i="81" s="1"/>
  <c r="I199" i="81"/>
  <c r="L216" i="81" s="1"/>
  <c r="G199" i="81"/>
  <c r="E199" i="81"/>
  <c r="L214" i="81" s="1"/>
  <c r="C199" i="81"/>
  <c r="L213" i="81" s="1"/>
  <c r="AF128" i="81"/>
  <c r="G218" i="81" s="1"/>
  <c r="AD128" i="81"/>
  <c r="G217" i="81" s="1"/>
  <c r="AB128" i="81"/>
  <c r="G216" i="81" s="1"/>
  <c r="Z128" i="81"/>
  <c r="G215" i="81" s="1"/>
  <c r="X128" i="81"/>
  <c r="G214" i="81" s="1"/>
  <c r="V128" i="81"/>
  <c r="G213" i="81" s="1"/>
  <c r="T128" i="81"/>
  <c r="E215" i="81" s="1"/>
  <c r="R128" i="81"/>
  <c r="P128" i="81"/>
  <c r="N128" i="81"/>
  <c r="L128" i="81"/>
  <c r="E213" i="81" s="1"/>
  <c r="J128" i="81"/>
  <c r="F128" i="81"/>
  <c r="C214" i="81" s="1"/>
  <c r="B128" i="81"/>
  <c r="C213" i="81" s="1"/>
  <c r="AG127" i="81"/>
  <c r="H218" i="81" s="1"/>
  <c r="AE127" i="81"/>
  <c r="H217" i="81" s="1"/>
  <c r="AC127" i="81"/>
  <c r="H216" i="81" s="1"/>
  <c r="AA127" i="81"/>
  <c r="H215" i="81" s="1"/>
  <c r="Y127" i="81"/>
  <c r="H214" i="81" s="1"/>
  <c r="W127" i="81"/>
  <c r="H213" i="81" s="1"/>
  <c r="U127" i="81"/>
  <c r="F215" i="81" s="1"/>
  <c r="S127" i="81"/>
  <c r="Q127" i="81"/>
  <c r="O127" i="81"/>
  <c r="M127" i="81"/>
  <c r="F213" i="81" s="1"/>
  <c r="C205" i="80"/>
  <c r="B206" i="80"/>
  <c r="E205" i="80"/>
  <c r="AF217" i="85" l="1"/>
  <c r="Z217" i="85"/>
  <c r="F227" i="82"/>
  <c r="AF217" i="84"/>
  <c r="AA210" i="84"/>
  <c r="Z202" i="83"/>
  <c r="O221" i="83"/>
  <c r="P221" i="83"/>
  <c r="I226" i="82"/>
  <c r="Z206" i="82"/>
  <c r="D227" i="82"/>
  <c r="E227" i="82"/>
  <c r="AH133" i="82"/>
  <c r="L227" i="82"/>
  <c r="I227" i="82"/>
  <c r="H227" i="82"/>
  <c r="G227" i="82"/>
  <c r="Z207" i="82"/>
  <c r="C220" i="82"/>
  <c r="C227" i="82" s="1"/>
  <c r="AH132" i="82"/>
  <c r="L220" i="81"/>
  <c r="C220" i="81"/>
  <c r="G220" i="81"/>
  <c r="E220" i="81"/>
  <c r="F220" i="81"/>
  <c r="Z200" i="81"/>
  <c r="H220" i="81"/>
  <c r="AH128" i="81"/>
  <c r="I213" i="81"/>
  <c r="I220" i="81" s="1"/>
  <c r="Z199" i="81"/>
  <c r="Q131" i="80"/>
  <c r="F221" i="80" s="1"/>
  <c r="S131" i="80"/>
  <c r="H219" i="80" s="1"/>
  <c r="R132" i="80"/>
  <c r="G219" i="80" s="1"/>
  <c r="L221" i="80"/>
  <c r="I221" i="80"/>
  <c r="D221" i="80"/>
  <c r="C221" i="80"/>
  <c r="F220" i="80"/>
  <c r="E220" i="80"/>
  <c r="X206" i="80"/>
  <c r="V206" i="80"/>
  <c r="M219" i="80" s="1"/>
  <c r="M226" i="80" s="1"/>
  <c r="T206" i="80"/>
  <c r="R206" i="80"/>
  <c r="P206" i="80"/>
  <c r="I224" i="80" s="1"/>
  <c r="N206" i="80"/>
  <c r="L206" i="80"/>
  <c r="I225" i="80" s="1"/>
  <c r="J206" i="80"/>
  <c r="I223" i="80" s="1"/>
  <c r="H206" i="80"/>
  <c r="I222" i="80" s="1"/>
  <c r="F206" i="80"/>
  <c r="D206" i="80"/>
  <c r="I219" i="80"/>
  <c r="Y205" i="80"/>
  <c r="W205" i="80"/>
  <c r="N219" i="80" s="1"/>
  <c r="N226" i="80" s="1"/>
  <c r="U205" i="80"/>
  <c r="S205" i="80"/>
  <c r="Q205" i="80"/>
  <c r="L224" i="80" s="1"/>
  <c r="O205" i="80"/>
  <c r="M205" i="80"/>
  <c r="L225" i="80" s="1"/>
  <c r="K205" i="80"/>
  <c r="L223" i="80" s="1"/>
  <c r="I205" i="80"/>
  <c r="L222" i="80" s="1"/>
  <c r="G205" i="80"/>
  <c r="L220" i="80"/>
  <c r="L219" i="80"/>
  <c r="AB132" i="80"/>
  <c r="G224" i="80" s="1"/>
  <c r="Z132" i="80"/>
  <c r="G223" i="80" s="1"/>
  <c r="X132" i="80"/>
  <c r="G222" i="80" s="1"/>
  <c r="V132" i="80"/>
  <c r="G221" i="80" s="1"/>
  <c r="T132" i="80"/>
  <c r="G220" i="80" s="1"/>
  <c r="P132" i="80"/>
  <c r="E221" i="80" s="1"/>
  <c r="N132" i="80"/>
  <c r="L132" i="80"/>
  <c r="J132" i="80"/>
  <c r="H132" i="80"/>
  <c r="E219" i="80" s="1"/>
  <c r="F132" i="80"/>
  <c r="D132" i="80"/>
  <c r="C220" i="80" s="1"/>
  <c r="B132" i="80"/>
  <c r="AC131" i="80"/>
  <c r="H224" i="80" s="1"/>
  <c r="AA131" i="80"/>
  <c r="H223" i="80" s="1"/>
  <c r="Y131" i="80"/>
  <c r="H222" i="80" s="1"/>
  <c r="W131" i="80"/>
  <c r="H221" i="80" s="1"/>
  <c r="U131" i="80"/>
  <c r="H220" i="80" s="1"/>
  <c r="O131" i="80"/>
  <c r="M131" i="80"/>
  <c r="K131" i="80"/>
  <c r="I131" i="80"/>
  <c r="F219" i="80" s="1"/>
  <c r="G131" i="80"/>
  <c r="E131" i="80"/>
  <c r="D220" i="80" s="1"/>
  <c r="C131" i="80"/>
  <c r="L221" i="79"/>
  <c r="I221" i="79"/>
  <c r="D221" i="79"/>
  <c r="C221" i="79"/>
  <c r="F220" i="79"/>
  <c r="E220" i="79"/>
  <c r="X206" i="79"/>
  <c r="V206" i="79"/>
  <c r="M219" i="79" s="1"/>
  <c r="M226" i="79" s="1"/>
  <c r="T206" i="79"/>
  <c r="R206" i="79"/>
  <c r="P206" i="79"/>
  <c r="I224" i="79" s="1"/>
  <c r="N206" i="79"/>
  <c r="L206" i="79"/>
  <c r="I225" i="79" s="1"/>
  <c r="J206" i="79"/>
  <c r="I223" i="79" s="1"/>
  <c r="H206" i="79"/>
  <c r="I222" i="79" s="1"/>
  <c r="F206" i="79"/>
  <c r="D206" i="79"/>
  <c r="I220" i="79" s="1"/>
  <c r="B206" i="79"/>
  <c r="I219" i="79" s="1"/>
  <c r="Y205" i="79"/>
  <c r="W205" i="79"/>
  <c r="N219" i="79" s="1"/>
  <c r="N226" i="79" s="1"/>
  <c r="U205" i="79"/>
  <c r="S205" i="79"/>
  <c r="Q205" i="79"/>
  <c r="L224" i="79" s="1"/>
  <c r="O205" i="79"/>
  <c r="M205" i="79"/>
  <c r="L225" i="79" s="1"/>
  <c r="K205" i="79"/>
  <c r="L223" i="79" s="1"/>
  <c r="I205" i="79"/>
  <c r="L222" i="79" s="1"/>
  <c r="G205" i="79"/>
  <c r="E205" i="79"/>
  <c r="L220" i="79" s="1"/>
  <c r="C205" i="79"/>
  <c r="L219" i="79" s="1"/>
  <c r="AB132" i="79"/>
  <c r="G224" i="79" s="1"/>
  <c r="Z132" i="79"/>
  <c r="G223" i="79" s="1"/>
  <c r="X132" i="79"/>
  <c r="G222" i="79" s="1"/>
  <c r="V132" i="79"/>
  <c r="G221" i="79" s="1"/>
  <c r="T132" i="79"/>
  <c r="G220" i="79" s="1"/>
  <c r="R132" i="79"/>
  <c r="G219" i="79" s="1"/>
  <c r="P132" i="79"/>
  <c r="E221" i="79" s="1"/>
  <c r="N132" i="79"/>
  <c r="L132" i="79"/>
  <c r="J132" i="79"/>
  <c r="H132" i="79"/>
  <c r="E219" i="79" s="1"/>
  <c r="F132" i="79"/>
  <c r="D132" i="79"/>
  <c r="C220" i="79" s="1"/>
  <c r="B132" i="79"/>
  <c r="C219" i="79" s="1"/>
  <c r="AC131" i="79"/>
  <c r="H224" i="79" s="1"/>
  <c r="AA131" i="79"/>
  <c r="H223" i="79" s="1"/>
  <c r="Y131" i="79"/>
  <c r="H222" i="79" s="1"/>
  <c r="W131" i="79"/>
  <c r="H221" i="79" s="1"/>
  <c r="U131" i="79"/>
  <c r="H220" i="79" s="1"/>
  <c r="S131" i="79"/>
  <c r="H219" i="79" s="1"/>
  <c r="Q131" i="79"/>
  <c r="F221" i="79" s="1"/>
  <c r="O131" i="79"/>
  <c r="M131" i="79"/>
  <c r="K131" i="79"/>
  <c r="I131" i="79"/>
  <c r="F219" i="79" s="1"/>
  <c r="G131" i="79"/>
  <c r="E131" i="79"/>
  <c r="C131" i="79"/>
  <c r="D219" i="79" s="1"/>
  <c r="B127" i="78"/>
  <c r="D127" i="78"/>
  <c r="F127" i="78"/>
  <c r="C126" i="78"/>
  <c r="E126" i="78"/>
  <c r="G126" i="78"/>
  <c r="B198" i="78"/>
  <c r="C197" i="78"/>
  <c r="E226" i="80" l="1"/>
  <c r="Z208" i="82"/>
  <c r="Z211" i="83"/>
  <c r="AA204" i="83"/>
  <c r="AF211" i="83"/>
  <c r="AA210" i="82"/>
  <c r="O227" i="82"/>
  <c r="P227" i="82"/>
  <c r="O220" i="81"/>
  <c r="I220" i="80"/>
  <c r="I226" i="80" s="1"/>
  <c r="F226" i="80"/>
  <c r="AD131" i="80"/>
  <c r="F226" i="79"/>
  <c r="AD132" i="80"/>
  <c r="H226" i="80"/>
  <c r="L226" i="80"/>
  <c r="G226" i="80"/>
  <c r="Z206" i="80"/>
  <c r="D219" i="80"/>
  <c r="D226" i="80" s="1"/>
  <c r="C219" i="80"/>
  <c r="C226" i="80" s="1"/>
  <c r="Z205" i="80"/>
  <c r="E226" i="79"/>
  <c r="AD132" i="79"/>
  <c r="Z206" i="79"/>
  <c r="C226" i="79"/>
  <c r="AD131" i="79"/>
  <c r="I226" i="79"/>
  <c r="G226" i="79"/>
  <c r="H226" i="79"/>
  <c r="L226" i="79"/>
  <c r="Z205" i="79"/>
  <c r="D220" i="79"/>
  <c r="D226" i="79" s="1"/>
  <c r="L213" i="78"/>
  <c r="I213" i="78"/>
  <c r="D213" i="78"/>
  <c r="C213" i="78"/>
  <c r="F212" i="78"/>
  <c r="E212" i="78"/>
  <c r="X198" i="78"/>
  <c r="V198" i="78"/>
  <c r="M211" i="78" s="1"/>
  <c r="M218" i="78" s="1"/>
  <c r="T198" i="78"/>
  <c r="R198" i="78"/>
  <c r="P198" i="78"/>
  <c r="I216" i="78" s="1"/>
  <c r="N198" i="78"/>
  <c r="L198" i="78"/>
  <c r="I217" i="78" s="1"/>
  <c r="J198" i="78"/>
  <c r="I215" i="78" s="1"/>
  <c r="H198" i="78"/>
  <c r="I214" i="78" s="1"/>
  <c r="F198" i="78"/>
  <c r="D198" i="78"/>
  <c r="I212" i="78" s="1"/>
  <c r="Y197" i="78"/>
  <c r="W197" i="78"/>
  <c r="N211" i="78" s="1"/>
  <c r="N218" i="78" s="1"/>
  <c r="U197" i="78"/>
  <c r="S197" i="78"/>
  <c r="Q197" i="78"/>
  <c r="L216" i="78" s="1"/>
  <c r="O197" i="78"/>
  <c r="M197" i="78"/>
  <c r="L217" i="78" s="1"/>
  <c r="K197" i="78"/>
  <c r="L215" i="78" s="1"/>
  <c r="I197" i="78"/>
  <c r="L214" i="78" s="1"/>
  <c r="G197" i="78"/>
  <c r="E197" i="78"/>
  <c r="L212" i="78" s="1"/>
  <c r="L211" i="78"/>
  <c r="AB127" i="78"/>
  <c r="G216" i="78" s="1"/>
  <c r="Z127" i="78"/>
  <c r="G215" i="78" s="1"/>
  <c r="X127" i="78"/>
  <c r="G214" i="78" s="1"/>
  <c r="V127" i="78"/>
  <c r="G213" i="78" s="1"/>
  <c r="T127" i="78"/>
  <c r="G212" i="78" s="1"/>
  <c r="R127" i="78"/>
  <c r="G211" i="78" s="1"/>
  <c r="P127" i="78"/>
  <c r="E213" i="78" s="1"/>
  <c r="N127" i="78"/>
  <c r="L127" i="78"/>
  <c r="J127" i="78"/>
  <c r="H127" i="78"/>
  <c r="E211" i="78" s="1"/>
  <c r="C212" i="78"/>
  <c r="AC126" i="78"/>
  <c r="H216" i="78" s="1"/>
  <c r="AA126" i="78"/>
  <c r="H215" i="78" s="1"/>
  <c r="Y126" i="78"/>
  <c r="H214" i="78" s="1"/>
  <c r="W126" i="78"/>
  <c r="H213" i="78" s="1"/>
  <c r="U126" i="78"/>
  <c r="H212" i="78" s="1"/>
  <c r="S126" i="78"/>
  <c r="H211" i="78" s="1"/>
  <c r="Q126" i="78"/>
  <c r="F213" i="78" s="1"/>
  <c r="O126" i="78"/>
  <c r="M126" i="78"/>
  <c r="K126" i="78"/>
  <c r="I126" i="78"/>
  <c r="F211" i="78" s="1"/>
  <c r="D212" i="78"/>
  <c r="AF209" i="82" l="1"/>
  <c r="Z217" i="82"/>
  <c r="F218" i="78"/>
  <c r="Z207" i="80"/>
  <c r="AF208" i="80" s="1"/>
  <c r="E218" i="78"/>
  <c r="O226" i="80"/>
  <c r="P226" i="80"/>
  <c r="P226" i="79"/>
  <c r="O226" i="79"/>
  <c r="Z207" i="79"/>
  <c r="AF208" i="79" s="1"/>
  <c r="AD126" i="78"/>
  <c r="L218" i="78"/>
  <c r="Z198" i="78"/>
  <c r="AD127" i="78"/>
  <c r="H218" i="78"/>
  <c r="G218" i="78"/>
  <c r="C211" i="78"/>
  <c r="C218" i="78" s="1"/>
  <c r="D211" i="78"/>
  <c r="D218" i="78" s="1"/>
  <c r="I211" i="78"/>
  <c r="I218" i="78" s="1"/>
  <c r="Z197" i="78"/>
  <c r="AC130" i="77"/>
  <c r="Z216" i="80" l="1"/>
  <c r="Z216" i="79"/>
  <c r="P218" i="78"/>
  <c r="O218" i="78"/>
  <c r="Z199" i="78"/>
  <c r="Z208" i="78" s="1"/>
  <c r="H131" i="77"/>
  <c r="E215" i="77" s="1"/>
  <c r="I130" i="77"/>
  <c r="F215" i="77" s="1"/>
  <c r="Q130" i="77"/>
  <c r="F217" i="77" s="1"/>
  <c r="L101" i="8"/>
  <c r="K101" i="8"/>
  <c r="J101" i="8"/>
  <c r="I101" i="8"/>
  <c r="H101" i="8"/>
  <c r="G101" i="8"/>
  <c r="F101" i="8"/>
  <c r="E101" i="8"/>
  <c r="D101" i="8"/>
  <c r="C101" i="8"/>
  <c r="B101" i="8"/>
  <c r="M66" i="8"/>
  <c r="L66" i="8"/>
  <c r="K66" i="8"/>
  <c r="J66" i="8"/>
  <c r="I66" i="8"/>
  <c r="H66" i="8"/>
  <c r="G66" i="8"/>
  <c r="F66" i="8"/>
  <c r="E66" i="8"/>
  <c r="D66" i="8"/>
  <c r="C66" i="8"/>
  <c r="B66" i="8"/>
  <c r="L74" i="7"/>
  <c r="K74" i="7"/>
  <c r="J74" i="7"/>
  <c r="I74" i="7"/>
  <c r="H74" i="7"/>
  <c r="G74" i="7"/>
  <c r="F74" i="7"/>
  <c r="E74" i="7"/>
  <c r="D74" i="7"/>
  <c r="C74" i="7"/>
  <c r="B74" i="7"/>
  <c r="M39" i="7"/>
  <c r="L39" i="7"/>
  <c r="K39" i="7"/>
  <c r="J39" i="7"/>
  <c r="I39" i="7"/>
  <c r="H39" i="7"/>
  <c r="G39" i="7"/>
  <c r="F39" i="7"/>
  <c r="E39" i="7"/>
  <c r="D39" i="7"/>
  <c r="C39" i="7"/>
  <c r="B39" i="7"/>
  <c r="K70" i="6"/>
  <c r="J70" i="6"/>
  <c r="I70" i="6"/>
  <c r="H70" i="6"/>
  <c r="G70" i="6"/>
  <c r="F70" i="6"/>
  <c r="E70" i="6"/>
  <c r="D70" i="6"/>
  <c r="C70" i="6"/>
  <c r="B70" i="6"/>
  <c r="M36" i="6"/>
  <c r="L36" i="6"/>
  <c r="K36" i="6"/>
  <c r="J36" i="6"/>
  <c r="I36" i="6"/>
  <c r="H36" i="6"/>
  <c r="G36" i="6"/>
  <c r="F36" i="6"/>
  <c r="E36" i="6"/>
  <c r="D36" i="6"/>
  <c r="C36" i="6"/>
  <c r="B36" i="6"/>
  <c r="W82" i="4"/>
  <c r="W85" i="4" s="1"/>
  <c r="V82" i="4"/>
  <c r="V85" i="4" s="1"/>
  <c r="U82" i="4"/>
  <c r="T82" i="4"/>
  <c r="T85" i="4" s="1"/>
  <c r="S82" i="4"/>
  <c r="R82" i="4"/>
  <c r="R85" i="4" s="1"/>
  <c r="Q82" i="4"/>
  <c r="P82" i="4"/>
  <c r="P85" i="4" s="1"/>
  <c r="O82" i="4"/>
  <c r="O85" i="4" s="1"/>
  <c r="N82" i="4"/>
  <c r="N85" i="4" s="1"/>
  <c r="M82" i="4"/>
  <c r="L82" i="4"/>
  <c r="L85" i="4" s="1"/>
  <c r="K82" i="4"/>
  <c r="J82" i="4"/>
  <c r="J85" i="4" s="1"/>
  <c r="I82" i="4"/>
  <c r="H82" i="4"/>
  <c r="H85" i="4" s="1"/>
  <c r="G82" i="4"/>
  <c r="G85" i="4" s="1"/>
  <c r="F82" i="4"/>
  <c r="F85" i="4" s="1"/>
  <c r="E82" i="4"/>
  <c r="D82" i="4"/>
  <c r="D85" i="4" s="1"/>
  <c r="C82" i="4"/>
  <c r="V39" i="4"/>
  <c r="V42" i="4" s="1"/>
  <c r="U39" i="4"/>
  <c r="U42" i="4" s="1"/>
  <c r="T39" i="4"/>
  <c r="T42" i="4" s="1"/>
  <c r="S39" i="4"/>
  <c r="S42" i="4" s="1"/>
  <c r="R39" i="4"/>
  <c r="R42" i="4" s="1"/>
  <c r="Q39" i="4"/>
  <c r="P39" i="4"/>
  <c r="P42" i="4" s="1"/>
  <c r="O39" i="4"/>
  <c r="O42" i="4" s="1"/>
  <c r="N39" i="4"/>
  <c r="N42" i="4" s="1"/>
  <c r="M39" i="4"/>
  <c r="M42" i="4" s="1"/>
  <c r="L39" i="4"/>
  <c r="L42" i="4" s="1"/>
  <c r="K39" i="4"/>
  <c r="J39" i="4"/>
  <c r="J42" i="4" s="1"/>
  <c r="I39" i="4"/>
  <c r="H39" i="4"/>
  <c r="H42" i="4" s="1"/>
  <c r="G39" i="4"/>
  <c r="F39" i="4"/>
  <c r="F42" i="4" s="1"/>
  <c r="E39" i="4"/>
  <c r="E42" i="4" s="1"/>
  <c r="D39" i="4"/>
  <c r="D42" i="4" s="1"/>
  <c r="C39" i="4"/>
  <c r="C42" i="4" s="1"/>
  <c r="W82" i="3"/>
  <c r="W85" i="3" s="1"/>
  <c r="V82" i="3"/>
  <c r="V85" i="3" s="1"/>
  <c r="U82" i="3"/>
  <c r="U85" i="3" s="1"/>
  <c r="T82" i="3"/>
  <c r="T85" i="3" s="1"/>
  <c r="S82" i="3"/>
  <c r="S85" i="3" s="1"/>
  <c r="R82" i="3"/>
  <c r="R85" i="3" s="1"/>
  <c r="Q82" i="3"/>
  <c r="Q85" i="3" s="1"/>
  <c r="Q86" i="3" s="1"/>
  <c r="P82" i="3"/>
  <c r="P85" i="3" s="1"/>
  <c r="O82" i="3"/>
  <c r="O85" i="3" s="1"/>
  <c r="N82" i="3"/>
  <c r="N85" i="3" s="1"/>
  <c r="M82" i="3"/>
  <c r="L82" i="3"/>
  <c r="L85" i="3" s="1"/>
  <c r="K82" i="3"/>
  <c r="K85" i="3" s="1"/>
  <c r="J82" i="3"/>
  <c r="J85" i="3" s="1"/>
  <c r="I82" i="3"/>
  <c r="I83" i="3" s="1"/>
  <c r="H82" i="3"/>
  <c r="H85" i="3" s="1"/>
  <c r="G82" i="3"/>
  <c r="F82" i="3"/>
  <c r="F85" i="3" s="1"/>
  <c r="E82" i="3"/>
  <c r="D82" i="3"/>
  <c r="D85" i="3" s="1"/>
  <c r="C82" i="3"/>
  <c r="C85" i="3" s="1"/>
  <c r="V39" i="3"/>
  <c r="V42" i="3" s="1"/>
  <c r="U39" i="3"/>
  <c r="T39" i="3"/>
  <c r="T42" i="3" s="1"/>
  <c r="S39" i="3"/>
  <c r="R39" i="3"/>
  <c r="R42" i="3" s="1"/>
  <c r="P39" i="3"/>
  <c r="P42" i="3" s="1"/>
  <c r="O39" i="3"/>
  <c r="O42" i="3" s="1"/>
  <c r="N39" i="3"/>
  <c r="N42" i="3" s="1"/>
  <c r="M39" i="3"/>
  <c r="M42" i="3" s="1"/>
  <c r="L39" i="3"/>
  <c r="L42" i="3" s="1"/>
  <c r="K39" i="3"/>
  <c r="J39" i="3"/>
  <c r="J42" i="3" s="1"/>
  <c r="I39" i="3"/>
  <c r="I42" i="3" s="1"/>
  <c r="H39" i="3"/>
  <c r="H42" i="3" s="1"/>
  <c r="G39" i="3"/>
  <c r="G42" i="3" s="1"/>
  <c r="F39" i="3"/>
  <c r="F42" i="3" s="1"/>
  <c r="E39" i="3"/>
  <c r="D39" i="3"/>
  <c r="C39" i="3"/>
  <c r="Q17" i="3"/>
  <c r="Q39" i="3" s="1"/>
  <c r="Q42" i="3" s="1"/>
  <c r="AQ40" i="2"/>
  <c r="AQ43" i="2" s="1"/>
  <c r="AP40" i="2"/>
  <c r="AO40" i="2"/>
  <c r="AO43" i="2" s="1"/>
  <c r="AN40" i="2"/>
  <c r="AN43" i="2" s="1"/>
  <c r="AM40" i="2"/>
  <c r="AM43" i="2" s="1"/>
  <c r="AL40" i="2"/>
  <c r="AL43" i="2" s="1"/>
  <c r="AK40" i="2"/>
  <c r="AK43" i="2" s="1"/>
  <c r="AJ40" i="2"/>
  <c r="AJ43" i="2" s="1"/>
  <c r="AI40" i="2"/>
  <c r="AI43" i="2" s="1"/>
  <c r="AH40" i="2"/>
  <c r="AH43" i="2" s="1"/>
  <c r="AG40" i="2"/>
  <c r="AF40" i="2"/>
  <c r="AF43" i="2" s="1"/>
  <c r="AE40" i="2"/>
  <c r="AD40" i="2"/>
  <c r="AD43" i="2" s="1"/>
  <c r="AC40" i="2"/>
  <c r="AC43" i="2" s="1"/>
  <c r="AB40" i="2"/>
  <c r="AB43" i="2" s="1"/>
  <c r="AA40" i="2"/>
  <c r="AA43" i="2" s="1"/>
  <c r="Z40" i="2"/>
  <c r="Z43" i="2" s="1"/>
  <c r="Y40" i="2"/>
  <c r="X40" i="2"/>
  <c r="X43" i="2" s="1"/>
  <c r="W40" i="2"/>
  <c r="W43" i="2" s="1"/>
  <c r="V40" i="2"/>
  <c r="V43" i="2" s="1"/>
  <c r="U40" i="2"/>
  <c r="U43" i="2" s="1"/>
  <c r="T40" i="2"/>
  <c r="T43" i="2" s="1"/>
  <c r="S40" i="2"/>
  <c r="S43" i="2" s="1"/>
  <c r="R40" i="2"/>
  <c r="R43" i="2" s="1"/>
  <c r="P40" i="2"/>
  <c r="P43" i="2" s="1"/>
  <c r="O40" i="2"/>
  <c r="N40" i="2"/>
  <c r="N43" i="2" s="1"/>
  <c r="M40" i="2"/>
  <c r="M43" i="2" s="1"/>
  <c r="L40" i="2"/>
  <c r="L43" i="2" s="1"/>
  <c r="K40" i="2"/>
  <c r="J40" i="2"/>
  <c r="J43" i="2" s="1"/>
  <c r="I40" i="2"/>
  <c r="H40" i="2"/>
  <c r="H43" i="2" s="1"/>
  <c r="G40" i="2"/>
  <c r="G43" i="2" s="1"/>
  <c r="F40" i="2"/>
  <c r="F43" i="2" s="1"/>
  <c r="E40" i="2"/>
  <c r="E43" i="2" s="1"/>
  <c r="D40" i="2"/>
  <c r="D43" i="2" s="1"/>
  <c r="C40" i="2"/>
  <c r="C43" i="2" s="1"/>
  <c r="Q18" i="2"/>
  <c r="Q40" i="2" s="1"/>
  <c r="AK52" i="1"/>
  <c r="AM47" i="1"/>
  <c r="AA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B46" i="1"/>
  <c r="V45" i="1"/>
  <c r="AC43" i="1"/>
  <c r="AC42" i="1"/>
  <c r="AC45" i="1" s="1"/>
  <c r="AC47" i="1" s="1"/>
  <c r="AB42" i="1"/>
  <c r="AB45" i="1" s="1"/>
  <c r="AA42" i="1"/>
  <c r="AA47" i="1" s="1"/>
  <c r="Z42" i="1"/>
  <c r="Z43" i="1" s="1"/>
  <c r="Z47" i="1" s="1"/>
  <c r="Y42" i="1"/>
  <c r="Y43" i="1" s="1"/>
  <c r="Y47" i="1" s="1"/>
  <c r="X42" i="1"/>
  <c r="X43" i="1" s="1"/>
  <c r="W42" i="1"/>
  <c r="W47" i="1" s="1"/>
  <c r="V42" i="1"/>
  <c r="V43" i="1" s="1"/>
  <c r="V47" i="1" s="1"/>
  <c r="U42" i="1"/>
  <c r="U47" i="1" s="1"/>
  <c r="T42" i="1"/>
  <c r="T44" i="1" s="1"/>
  <c r="T47" i="1" s="1"/>
  <c r="S42" i="1"/>
  <c r="S44" i="1" s="1"/>
  <c r="S47" i="1" s="1"/>
  <c r="R42" i="1"/>
  <c r="R47" i="1" s="1"/>
  <c r="Q42" i="1"/>
  <c r="Q47" i="1" s="1"/>
  <c r="P42" i="1"/>
  <c r="P43" i="1" s="1"/>
  <c r="O42" i="1"/>
  <c r="O43" i="1" s="1"/>
  <c r="N42" i="1"/>
  <c r="N43" i="1" s="1"/>
  <c r="M42" i="1"/>
  <c r="M43" i="1" s="1"/>
  <c r="L42" i="1"/>
  <c r="L43" i="1" s="1"/>
  <c r="K42" i="1"/>
  <c r="K43" i="1" s="1"/>
  <c r="J42" i="1"/>
  <c r="J43" i="1" s="1"/>
  <c r="I42" i="1"/>
  <c r="I43" i="1" s="1"/>
  <c r="H42" i="1"/>
  <c r="H43" i="1" s="1"/>
  <c r="G42" i="1"/>
  <c r="G43" i="1" s="1"/>
  <c r="F42" i="1"/>
  <c r="F43" i="1" s="1"/>
  <c r="E42" i="1"/>
  <c r="E43" i="1" s="1"/>
  <c r="E47" i="1" s="1"/>
  <c r="D42" i="1"/>
  <c r="D43" i="1" s="1"/>
  <c r="B42" i="1"/>
  <c r="B43" i="1" s="1"/>
  <c r="V7" i="1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B65" i="12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B101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O112" i="14"/>
  <c r="N112" i="14"/>
  <c r="M112" i="14"/>
  <c r="L112" i="14"/>
  <c r="K112" i="14"/>
  <c r="J112" i="14"/>
  <c r="I112" i="14"/>
  <c r="H112" i="14"/>
  <c r="G112" i="14"/>
  <c r="F112" i="14"/>
  <c r="E112" i="14"/>
  <c r="D112" i="14"/>
  <c r="C112" i="14"/>
  <c r="B112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O116" i="16"/>
  <c r="N116" i="16"/>
  <c r="L116" i="16"/>
  <c r="K116" i="16"/>
  <c r="J116" i="16"/>
  <c r="I116" i="16"/>
  <c r="H116" i="16"/>
  <c r="G116" i="16"/>
  <c r="F116" i="16"/>
  <c r="E116" i="16"/>
  <c r="D116" i="16"/>
  <c r="C116" i="16"/>
  <c r="B116" i="16"/>
  <c r="O65" i="16"/>
  <c r="N65" i="16"/>
  <c r="L65" i="16"/>
  <c r="K65" i="16"/>
  <c r="J65" i="16"/>
  <c r="I65" i="16"/>
  <c r="H65" i="16"/>
  <c r="G65" i="16"/>
  <c r="F65" i="16"/>
  <c r="E65" i="16"/>
  <c r="D65" i="16"/>
  <c r="C65" i="16"/>
  <c r="B65" i="16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B124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B69" i="18"/>
  <c r="M125" i="19"/>
  <c r="L125" i="19"/>
  <c r="K125" i="19"/>
  <c r="J125" i="19"/>
  <c r="I125" i="19"/>
  <c r="H125" i="19"/>
  <c r="G125" i="19"/>
  <c r="F125" i="19"/>
  <c r="E125" i="19"/>
  <c r="D125" i="19"/>
  <c r="C125" i="19"/>
  <c r="B125" i="19"/>
  <c r="N69" i="19"/>
  <c r="M69" i="19"/>
  <c r="K69" i="19"/>
  <c r="J69" i="19"/>
  <c r="I69" i="19"/>
  <c r="H69" i="19"/>
  <c r="G69" i="19"/>
  <c r="F69" i="19"/>
  <c r="E69" i="19"/>
  <c r="D69" i="19"/>
  <c r="B69" i="19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N67" i="20"/>
  <c r="M67" i="20"/>
  <c r="K67" i="20"/>
  <c r="J67" i="20"/>
  <c r="I67" i="20"/>
  <c r="H67" i="20"/>
  <c r="G67" i="20"/>
  <c r="F67" i="20"/>
  <c r="E67" i="20"/>
  <c r="D67" i="20"/>
  <c r="B67" i="20"/>
  <c r="L126" i="21"/>
  <c r="K126" i="21"/>
  <c r="J126" i="21"/>
  <c r="I126" i="21"/>
  <c r="H126" i="21"/>
  <c r="G126" i="21"/>
  <c r="F126" i="21"/>
  <c r="E126" i="21"/>
  <c r="D126" i="21"/>
  <c r="C126" i="21"/>
  <c r="B126" i="21"/>
  <c r="N69" i="21"/>
  <c r="M69" i="21"/>
  <c r="K69" i="21"/>
  <c r="J69" i="21"/>
  <c r="I69" i="21"/>
  <c r="H69" i="21"/>
  <c r="G69" i="21"/>
  <c r="F69" i="21"/>
  <c r="E69" i="21"/>
  <c r="D69" i="21"/>
  <c r="C69" i="21"/>
  <c r="B69" i="21"/>
  <c r="M123" i="22"/>
  <c r="L123" i="22"/>
  <c r="K123" i="22"/>
  <c r="J123" i="22"/>
  <c r="I123" i="22"/>
  <c r="H123" i="22"/>
  <c r="G123" i="22"/>
  <c r="F123" i="22"/>
  <c r="E123" i="22"/>
  <c r="D123" i="22"/>
  <c r="C123" i="22"/>
  <c r="B123" i="22"/>
  <c r="N67" i="22"/>
  <c r="M67" i="22"/>
  <c r="K67" i="22"/>
  <c r="J67" i="22"/>
  <c r="I67" i="22"/>
  <c r="H67" i="22"/>
  <c r="G67" i="22"/>
  <c r="F67" i="22"/>
  <c r="E67" i="22"/>
  <c r="D67" i="22"/>
  <c r="C67" i="22"/>
  <c r="B67" i="22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N69" i="23"/>
  <c r="M69" i="23"/>
  <c r="K69" i="23"/>
  <c r="J69" i="23"/>
  <c r="I69" i="23"/>
  <c r="H69" i="23"/>
  <c r="G69" i="23"/>
  <c r="F69" i="23"/>
  <c r="E69" i="23"/>
  <c r="D69" i="23"/>
  <c r="C69" i="23"/>
  <c r="B69" i="23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N69" i="24"/>
  <c r="M69" i="24"/>
  <c r="K69" i="24"/>
  <c r="J69" i="24"/>
  <c r="I69" i="24"/>
  <c r="H69" i="24"/>
  <c r="G69" i="24"/>
  <c r="F69" i="24"/>
  <c r="E69" i="24"/>
  <c r="D69" i="24"/>
  <c r="C69" i="24"/>
  <c r="B69" i="24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N65" i="25"/>
  <c r="M65" i="25"/>
  <c r="J65" i="25"/>
  <c r="I65" i="25"/>
  <c r="H65" i="25"/>
  <c r="G65" i="25"/>
  <c r="F65" i="25"/>
  <c r="E65" i="25"/>
  <c r="D65" i="25"/>
  <c r="C65" i="25"/>
  <c r="B65" i="25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N69" i="26"/>
  <c r="M69" i="26"/>
  <c r="K69" i="26"/>
  <c r="J69" i="26"/>
  <c r="I69" i="26"/>
  <c r="H69" i="26"/>
  <c r="G69" i="26"/>
  <c r="F69" i="26"/>
  <c r="E69" i="26"/>
  <c r="D69" i="26"/>
  <c r="C69" i="26"/>
  <c r="B69" i="26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N66" i="27"/>
  <c r="M66" i="27"/>
  <c r="K66" i="27"/>
  <c r="J66" i="27"/>
  <c r="I66" i="27"/>
  <c r="H66" i="27"/>
  <c r="G66" i="27"/>
  <c r="F66" i="27"/>
  <c r="E66" i="27"/>
  <c r="D66" i="27"/>
  <c r="C66" i="27"/>
  <c r="B66" i="27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N68" i="28"/>
  <c r="M68" i="28"/>
  <c r="K68" i="28"/>
  <c r="J68" i="28"/>
  <c r="I68" i="28"/>
  <c r="H68" i="28"/>
  <c r="G68" i="28"/>
  <c r="F68" i="28"/>
  <c r="E68" i="28"/>
  <c r="D68" i="28"/>
  <c r="C68" i="28"/>
  <c r="B68" i="28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N66" i="29"/>
  <c r="M66" i="29"/>
  <c r="K66" i="29"/>
  <c r="J66" i="29"/>
  <c r="I66" i="29"/>
  <c r="H66" i="29"/>
  <c r="G66" i="29"/>
  <c r="F66" i="29"/>
  <c r="E66" i="29"/>
  <c r="D66" i="29"/>
  <c r="C66" i="29"/>
  <c r="B66" i="29"/>
  <c r="M134" i="30"/>
  <c r="L134" i="30"/>
  <c r="K134" i="30"/>
  <c r="J134" i="30"/>
  <c r="I134" i="30"/>
  <c r="H134" i="30"/>
  <c r="G134" i="30"/>
  <c r="F134" i="30"/>
  <c r="E134" i="30"/>
  <c r="D134" i="30"/>
  <c r="C134" i="30"/>
  <c r="B134" i="30"/>
  <c r="N69" i="30"/>
  <c r="M69" i="30"/>
  <c r="K69" i="30"/>
  <c r="J69" i="30"/>
  <c r="I69" i="30"/>
  <c r="H69" i="30"/>
  <c r="G69" i="30"/>
  <c r="F69" i="30"/>
  <c r="E69" i="30"/>
  <c r="D69" i="30"/>
  <c r="C69" i="30"/>
  <c r="B69" i="30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N75" i="31"/>
  <c r="M75" i="31"/>
  <c r="K75" i="31"/>
  <c r="J75" i="31"/>
  <c r="I75" i="31"/>
  <c r="H75" i="31"/>
  <c r="G75" i="31"/>
  <c r="F75" i="31"/>
  <c r="E75" i="31"/>
  <c r="D75" i="31"/>
  <c r="C75" i="31"/>
  <c r="B75" i="31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N74" i="32"/>
  <c r="M74" i="32"/>
  <c r="K74" i="32"/>
  <c r="J74" i="32"/>
  <c r="I74" i="32"/>
  <c r="H74" i="32"/>
  <c r="G74" i="32"/>
  <c r="F74" i="32"/>
  <c r="E74" i="32"/>
  <c r="D74" i="32"/>
  <c r="C74" i="32"/>
  <c r="B74" i="32"/>
  <c r="M145" i="33"/>
  <c r="L145" i="33"/>
  <c r="K145" i="33"/>
  <c r="J145" i="33"/>
  <c r="I145" i="33"/>
  <c r="H145" i="33"/>
  <c r="G145" i="33"/>
  <c r="F145" i="33"/>
  <c r="E145" i="33"/>
  <c r="D145" i="33"/>
  <c r="C145" i="33"/>
  <c r="B145" i="33"/>
  <c r="N80" i="33"/>
  <c r="M80" i="33"/>
  <c r="K80" i="33"/>
  <c r="J80" i="33"/>
  <c r="I80" i="33"/>
  <c r="H80" i="33"/>
  <c r="G80" i="33"/>
  <c r="F80" i="33"/>
  <c r="E80" i="33"/>
  <c r="D80" i="33"/>
  <c r="C80" i="33"/>
  <c r="B80" i="33"/>
  <c r="M142" i="34"/>
  <c r="L142" i="34"/>
  <c r="K142" i="34"/>
  <c r="J142" i="34"/>
  <c r="I142" i="34"/>
  <c r="H142" i="34"/>
  <c r="G142" i="34"/>
  <c r="F142" i="34"/>
  <c r="E142" i="34"/>
  <c r="D142" i="34"/>
  <c r="C142" i="34"/>
  <c r="B142" i="34"/>
  <c r="N79" i="34"/>
  <c r="M79" i="34"/>
  <c r="K79" i="34"/>
  <c r="J79" i="34"/>
  <c r="I79" i="34"/>
  <c r="H79" i="34"/>
  <c r="G79" i="34"/>
  <c r="F79" i="34"/>
  <c r="E79" i="34"/>
  <c r="D79" i="34"/>
  <c r="C79" i="34"/>
  <c r="B79" i="34"/>
  <c r="M146" i="35"/>
  <c r="L146" i="35"/>
  <c r="K146" i="35"/>
  <c r="J146" i="35"/>
  <c r="I146" i="35"/>
  <c r="H146" i="35"/>
  <c r="G146" i="35"/>
  <c r="F146" i="35"/>
  <c r="E146" i="35"/>
  <c r="D146" i="35"/>
  <c r="C146" i="35"/>
  <c r="B146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Q164" i="36"/>
  <c r="O164" i="36"/>
  <c r="M164" i="36"/>
  <c r="K164" i="36"/>
  <c r="H164" i="36"/>
  <c r="F164" i="36"/>
  <c r="D164" i="36"/>
  <c r="U162" i="36"/>
  <c r="X157" i="36"/>
  <c r="AA149" i="36"/>
  <c r="Y149" i="36"/>
  <c r="W149" i="36"/>
  <c r="V149" i="36"/>
  <c r="T149" i="36"/>
  <c r="R149" i="36"/>
  <c r="P149" i="36"/>
  <c r="N149" i="36"/>
  <c r="L149" i="36"/>
  <c r="J149" i="36"/>
  <c r="I149" i="36"/>
  <c r="G149" i="36"/>
  <c r="E149" i="36"/>
  <c r="C149" i="36"/>
  <c r="B149" i="36"/>
  <c r="AB148" i="36"/>
  <c r="Z148" i="36"/>
  <c r="X148" i="36"/>
  <c r="U148" i="36"/>
  <c r="S148" i="36"/>
  <c r="Q148" i="36"/>
  <c r="O148" i="36"/>
  <c r="M148" i="36"/>
  <c r="K148" i="36"/>
  <c r="H148" i="36"/>
  <c r="F148" i="36"/>
  <c r="D148" i="36"/>
  <c r="AA83" i="36"/>
  <c r="Y83" i="36"/>
  <c r="V83" i="36"/>
  <c r="T83" i="36"/>
  <c r="R83" i="36"/>
  <c r="P83" i="36"/>
  <c r="N83" i="36"/>
  <c r="L83" i="36"/>
  <c r="J83" i="36"/>
  <c r="I83" i="36"/>
  <c r="G83" i="36"/>
  <c r="E83" i="36"/>
  <c r="B83" i="36"/>
  <c r="AB82" i="36"/>
  <c r="Z82" i="36"/>
  <c r="X82" i="36"/>
  <c r="U82" i="36"/>
  <c r="S82" i="36"/>
  <c r="Q82" i="36"/>
  <c r="O82" i="36"/>
  <c r="M82" i="36"/>
  <c r="K82" i="36"/>
  <c r="H82" i="36"/>
  <c r="F82" i="36"/>
  <c r="D82" i="36"/>
  <c r="Q154" i="39"/>
  <c r="O154" i="39"/>
  <c r="M154" i="39"/>
  <c r="K154" i="39"/>
  <c r="H154" i="39"/>
  <c r="F154" i="39"/>
  <c r="D154" i="39"/>
  <c r="R153" i="39"/>
  <c r="P153" i="39"/>
  <c r="N153" i="39"/>
  <c r="L153" i="39"/>
  <c r="I153" i="39"/>
  <c r="G153" i="39"/>
  <c r="E153" i="39"/>
  <c r="U151" i="39"/>
  <c r="AC147" i="39"/>
  <c r="AB147" i="39"/>
  <c r="AB138" i="39"/>
  <c r="Z138" i="39"/>
  <c r="Y138" i="39"/>
  <c r="W138" i="39"/>
  <c r="V138" i="39"/>
  <c r="T138" i="39"/>
  <c r="R138" i="39"/>
  <c r="P138" i="39"/>
  <c r="N138" i="39"/>
  <c r="L138" i="39"/>
  <c r="J138" i="39"/>
  <c r="I138" i="39"/>
  <c r="G138" i="39"/>
  <c r="E138" i="39"/>
  <c r="C138" i="39"/>
  <c r="B138" i="39"/>
  <c r="AC137" i="39"/>
  <c r="AA137" i="39"/>
  <c r="X137" i="39"/>
  <c r="U137" i="39"/>
  <c r="S137" i="39"/>
  <c r="Q137" i="39"/>
  <c r="O137" i="39"/>
  <c r="M137" i="39"/>
  <c r="K137" i="39"/>
  <c r="H137" i="39"/>
  <c r="F137" i="39"/>
  <c r="D137" i="39"/>
  <c r="AB78" i="39"/>
  <c r="Z78" i="39"/>
  <c r="Y78" i="39"/>
  <c r="W78" i="39"/>
  <c r="V78" i="39"/>
  <c r="T78" i="39"/>
  <c r="R78" i="39"/>
  <c r="P78" i="39"/>
  <c r="N78" i="39"/>
  <c r="L78" i="39"/>
  <c r="J78" i="39"/>
  <c r="I78" i="39"/>
  <c r="G78" i="39"/>
  <c r="E78" i="39"/>
  <c r="B78" i="39"/>
  <c r="AC77" i="39"/>
  <c r="AA77" i="39"/>
  <c r="X77" i="39"/>
  <c r="U77" i="39"/>
  <c r="S77" i="39"/>
  <c r="Q77" i="39"/>
  <c r="O77" i="39"/>
  <c r="M77" i="39"/>
  <c r="K77" i="39"/>
  <c r="H77" i="39"/>
  <c r="F77" i="39"/>
  <c r="D77" i="39"/>
  <c r="Q169" i="40"/>
  <c r="O169" i="40"/>
  <c r="M169" i="40"/>
  <c r="K169" i="40"/>
  <c r="H169" i="40"/>
  <c r="F169" i="40"/>
  <c r="D169" i="40"/>
  <c r="R168" i="40"/>
  <c r="P168" i="40"/>
  <c r="N168" i="40"/>
  <c r="L168" i="40"/>
  <c r="J168" i="40"/>
  <c r="I168" i="40"/>
  <c r="G168" i="40"/>
  <c r="E168" i="40"/>
  <c r="U166" i="40"/>
  <c r="AB152" i="40"/>
  <c r="Z152" i="40"/>
  <c r="Y152" i="40"/>
  <c r="W152" i="40"/>
  <c r="V152" i="40"/>
  <c r="T152" i="40"/>
  <c r="R152" i="40"/>
  <c r="P152" i="40"/>
  <c r="N152" i="40"/>
  <c r="L152" i="40"/>
  <c r="J152" i="40"/>
  <c r="I152" i="40"/>
  <c r="G152" i="40"/>
  <c r="E152" i="40"/>
  <c r="C152" i="40"/>
  <c r="B152" i="40"/>
  <c r="AC151" i="40"/>
  <c r="AA151" i="40"/>
  <c r="X151" i="40"/>
  <c r="U151" i="40"/>
  <c r="S151" i="40"/>
  <c r="Q151" i="40"/>
  <c r="O151" i="40"/>
  <c r="M151" i="40"/>
  <c r="K151" i="40"/>
  <c r="H151" i="40"/>
  <c r="F151" i="40"/>
  <c r="D151" i="40"/>
  <c r="AB84" i="40"/>
  <c r="Z84" i="40"/>
  <c r="Y84" i="40"/>
  <c r="W84" i="40"/>
  <c r="V84" i="40"/>
  <c r="T84" i="40"/>
  <c r="R84" i="40"/>
  <c r="P84" i="40"/>
  <c r="N84" i="40"/>
  <c r="L84" i="40"/>
  <c r="J84" i="40"/>
  <c r="I84" i="40"/>
  <c r="G84" i="40"/>
  <c r="E84" i="40"/>
  <c r="B84" i="40"/>
  <c r="AC83" i="40"/>
  <c r="AA83" i="40"/>
  <c r="X83" i="40"/>
  <c r="U83" i="40"/>
  <c r="S83" i="40"/>
  <c r="Q83" i="40"/>
  <c r="O83" i="40"/>
  <c r="M83" i="40"/>
  <c r="K83" i="40"/>
  <c r="H83" i="40"/>
  <c r="F83" i="40"/>
  <c r="D83" i="40"/>
  <c r="K177" i="41"/>
  <c r="H177" i="41"/>
  <c r="Q165" i="41"/>
  <c r="O165" i="41"/>
  <c r="M165" i="41"/>
  <c r="K165" i="41"/>
  <c r="H165" i="41"/>
  <c r="F165" i="41"/>
  <c r="D165" i="41"/>
  <c r="N164" i="41"/>
  <c r="L164" i="41"/>
  <c r="I164" i="41"/>
  <c r="E164" i="41"/>
  <c r="U162" i="41"/>
  <c r="AB148" i="41"/>
  <c r="Z148" i="41"/>
  <c r="Y148" i="41"/>
  <c r="W148" i="41"/>
  <c r="V148" i="41"/>
  <c r="T148" i="41"/>
  <c r="R148" i="41"/>
  <c r="P148" i="41"/>
  <c r="N148" i="41"/>
  <c r="L148" i="41"/>
  <c r="J148" i="41"/>
  <c r="I148" i="41"/>
  <c r="G148" i="41"/>
  <c r="E148" i="41"/>
  <c r="C148" i="41"/>
  <c r="B148" i="41"/>
  <c r="AC147" i="41"/>
  <c r="AA147" i="41"/>
  <c r="X147" i="41"/>
  <c r="U147" i="41"/>
  <c r="S147" i="41"/>
  <c r="Q147" i="41"/>
  <c r="O147" i="41"/>
  <c r="M147" i="41"/>
  <c r="K147" i="41"/>
  <c r="H147" i="41"/>
  <c r="F147" i="41"/>
  <c r="D147" i="41"/>
  <c r="AB82" i="41"/>
  <c r="Z82" i="41"/>
  <c r="Y82" i="41"/>
  <c r="W82" i="41"/>
  <c r="V82" i="41"/>
  <c r="T82" i="41"/>
  <c r="R82" i="41"/>
  <c r="P82" i="41"/>
  <c r="N82" i="41"/>
  <c r="L82" i="41"/>
  <c r="J82" i="41"/>
  <c r="I82" i="41"/>
  <c r="G82" i="41"/>
  <c r="E82" i="41"/>
  <c r="B82" i="41"/>
  <c r="AC81" i="41"/>
  <c r="AA81" i="41"/>
  <c r="X81" i="41"/>
  <c r="U81" i="41"/>
  <c r="S81" i="41"/>
  <c r="Q81" i="41"/>
  <c r="O81" i="41"/>
  <c r="M81" i="41"/>
  <c r="K81" i="41"/>
  <c r="H81" i="41"/>
  <c r="F81" i="41"/>
  <c r="D81" i="41"/>
  <c r="Q171" i="42"/>
  <c r="O171" i="42"/>
  <c r="M171" i="42"/>
  <c r="K171" i="42"/>
  <c r="H171" i="42"/>
  <c r="F171" i="42"/>
  <c r="D171" i="42"/>
  <c r="N170" i="42"/>
  <c r="I170" i="42"/>
  <c r="L169" i="42"/>
  <c r="U168" i="42"/>
  <c r="AB154" i="42"/>
  <c r="Z154" i="42"/>
  <c r="Y154" i="42"/>
  <c r="W154" i="42"/>
  <c r="V154" i="42"/>
  <c r="T154" i="42"/>
  <c r="R154" i="42"/>
  <c r="P154" i="42"/>
  <c r="N154" i="42"/>
  <c r="L154" i="42"/>
  <c r="J154" i="42"/>
  <c r="I154" i="42"/>
  <c r="G154" i="42"/>
  <c r="E154" i="42"/>
  <c r="C154" i="42"/>
  <c r="B154" i="42"/>
  <c r="AC153" i="42"/>
  <c r="AA153" i="42"/>
  <c r="X153" i="42"/>
  <c r="U153" i="42"/>
  <c r="S153" i="42"/>
  <c r="Q153" i="42"/>
  <c r="O153" i="42"/>
  <c r="M153" i="42"/>
  <c r="K153" i="42"/>
  <c r="H153" i="42"/>
  <c r="F153" i="42"/>
  <c r="D153" i="42"/>
  <c r="AB86" i="42"/>
  <c r="Z86" i="42"/>
  <c r="Y86" i="42"/>
  <c r="W86" i="42"/>
  <c r="V86" i="42"/>
  <c r="T86" i="42"/>
  <c r="R86" i="42"/>
  <c r="P86" i="42"/>
  <c r="N86" i="42"/>
  <c r="L86" i="42"/>
  <c r="J86" i="42"/>
  <c r="I86" i="42"/>
  <c r="G86" i="42"/>
  <c r="E86" i="42"/>
  <c r="C86" i="42"/>
  <c r="B86" i="42"/>
  <c r="AC85" i="42"/>
  <c r="AA85" i="42"/>
  <c r="X85" i="42"/>
  <c r="U85" i="42"/>
  <c r="S85" i="42"/>
  <c r="Q85" i="42"/>
  <c r="O85" i="42"/>
  <c r="M85" i="42"/>
  <c r="K85" i="42"/>
  <c r="H85" i="42"/>
  <c r="F85" i="42"/>
  <c r="D85" i="42"/>
  <c r="V169" i="43"/>
  <c r="U169" i="43"/>
  <c r="Q169" i="43"/>
  <c r="O169" i="43"/>
  <c r="M169" i="43"/>
  <c r="K169" i="43"/>
  <c r="H169" i="43"/>
  <c r="F169" i="43"/>
  <c r="D169" i="43"/>
  <c r="N168" i="43"/>
  <c r="I168" i="43"/>
  <c r="E168" i="43"/>
  <c r="V162" i="43"/>
  <c r="U162" i="43"/>
  <c r="AB152" i="43"/>
  <c r="Z152" i="43"/>
  <c r="Y152" i="43"/>
  <c r="W152" i="43"/>
  <c r="V152" i="43"/>
  <c r="T152" i="43"/>
  <c r="R152" i="43"/>
  <c r="P152" i="43"/>
  <c r="N152" i="43"/>
  <c r="L152" i="43"/>
  <c r="J152" i="43"/>
  <c r="I152" i="43"/>
  <c r="G152" i="43"/>
  <c r="E152" i="43"/>
  <c r="C152" i="43"/>
  <c r="B152" i="43"/>
  <c r="AC151" i="43"/>
  <c r="AA151" i="43"/>
  <c r="X151" i="43"/>
  <c r="U151" i="43"/>
  <c r="S151" i="43"/>
  <c r="Q151" i="43"/>
  <c r="O151" i="43"/>
  <c r="M151" i="43"/>
  <c r="K151" i="43"/>
  <c r="H151" i="43"/>
  <c r="F151" i="43"/>
  <c r="D151" i="43"/>
  <c r="AB86" i="43"/>
  <c r="Z86" i="43"/>
  <c r="Y86" i="43"/>
  <c r="W86" i="43"/>
  <c r="V86" i="43"/>
  <c r="T86" i="43"/>
  <c r="R86" i="43"/>
  <c r="P86" i="43"/>
  <c r="N86" i="43"/>
  <c r="L86" i="43"/>
  <c r="J86" i="43"/>
  <c r="I86" i="43"/>
  <c r="G86" i="43"/>
  <c r="E86" i="43"/>
  <c r="C86" i="43"/>
  <c r="B86" i="43"/>
  <c r="AC85" i="43"/>
  <c r="AA85" i="43"/>
  <c r="X85" i="43"/>
  <c r="U85" i="43"/>
  <c r="S85" i="43"/>
  <c r="Q85" i="43"/>
  <c r="O85" i="43"/>
  <c r="M85" i="43"/>
  <c r="K85" i="43"/>
  <c r="H85" i="43"/>
  <c r="F85" i="43"/>
  <c r="D85" i="43"/>
  <c r="S176" i="44"/>
  <c r="Q176" i="44"/>
  <c r="O176" i="44"/>
  <c r="L176" i="44"/>
  <c r="I176" i="44"/>
  <c r="F176" i="44"/>
  <c r="D176" i="44"/>
  <c r="T175" i="44"/>
  <c r="R175" i="44"/>
  <c r="P175" i="44"/>
  <c r="N175" i="44"/>
  <c r="M175" i="44"/>
  <c r="J175" i="44"/>
  <c r="H175" i="44"/>
  <c r="G175" i="44"/>
  <c r="E175" i="44"/>
  <c r="AD159" i="44"/>
  <c r="AB159" i="44"/>
  <c r="AA159" i="44"/>
  <c r="Y159" i="44"/>
  <c r="X159" i="44"/>
  <c r="V159" i="44"/>
  <c r="T159" i="44"/>
  <c r="R159" i="44"/>
  <c r="P159" i="44"/>
  <c r="N159" i="44"/>
  <c r="K159" i="44"/>
  <c r="J159" i="44"/>
  <c r="H159" i="44"/>
  <c r="E159" i="44"/>
  <c r="C159" i="44"/>
  <c r="B159" i="44"/>
  <c r="AE158" i="44"/>
  <c r="AC158" i="44"/>
  <c r="Z158" i="44"/>
  <c r="W158" i="44"/>
  <c r="U158" i="44"/>
  <c r="S158" i="44"/>
  <c r="Q158" i="44"/>
  <c r="O158" i="44"/>
  <c r="L158" i="44"/>
  <c r="I158" i="44"/>
  <c r="F158" i="44"/>
  <c r="D158" i="44"/>
  <c r="AD91" i="44"/>
  <c r="AB91" i="44"/>
  <c r="AA91" i="44"/>
  <c r="Y91" i="44"/>
  <c r="X91" i="44"/>
  <c r="V91" i="44"/>
  <c r="T91" i="44"/>
  <c r="R91" i="44"/>
  <c r="P91" i="44"/>
  <c r="N91" i="44"/>
  <c r="K91" i="44"/>
  <c r="J91" i="44"/>
  <c r="H91" i="44"/>
  <c r="E91" i="44"/>
  <c r="C91" i="44"/>
  <c r="B91" i="44"/>
  <c r="AE90" i="44"/>
  <c r="AC90" i="44"/>
  <c r="Z90" i="44"/>
  <c r="W90" i="44"/>
  <c r="U90" i="44"/>
  <c r="S90" i="44"/>
  <c r="Q90" i="44"/>
  <c r="O90" i="44"/>
  <c r="L90" i="44"/>
  <c r="I90" i="44"/>
  <c r="F90" i="44"/>
  <c r="D90" i="44"/>
  <c r="P182" i="45"/>
  <c r="N182" i="45"/>
  <c r="L182" i="45"/>
  <c r="J182" i="45"/>
  <c r="H182" i="45"/>
  <c r="F182" i="45"/>
  <c r="D182" i="45"/>
  <c r="M181" i="45"/>
  <c r="I181" i="45"/>
  <c r="G181" i="45"/>
  <c r="E181" i="45"/>
  <c r="K180" i="45"/>
  <c r="Y160" i="45"/>
  <c r="W160" i="45"/>
  <c r="U160" i="45"/>
  <c r="S160" i="45"/>
  <c r="Q160" i="45"/>
  <c r="O160" i="45"/>
  <c r="M160" i="45"/>
  <c r="K160" i="45"/>
  <c r="I160" i="45"/>
  <c r="G160" i="45"/>
  <c r="E160" i="45"/>
  <c r="C160" i="45"/>
  <c r="B160" i="45"/>
  <c r="Z159" i="45"/>
  <c r="X159" i="45"/>
  <c r="V159" i="45"/>
  <c r="T159" i="45"/>
  <c r="R159" i="45"/>
  <c r="P159" i="45"/>
  <c r="N159" i="45"/>
  <c r="L159" i="45"/>
  <c r="J159" i="45"/>
  <c r="H159" i="45"/>
  <c r="F159" i="45"/>
  <c r="D159" i="45"/>
  <c r="Y92" i="45"/>
  <c r="W92" i="45"/>
  <c r="U92" i="45"/>
  <c r="S92" i="45"/>
  <c r="Q92" i="45"/>
  <c r="O92" i="45"/>
  <c r="M92" i="45"/>
  <c r="K92" i="45"/>
  <c r="I92" i="45"/>
  <c r="G92" i="45"/>
  <c r="E92" i="45"/>
  <c r="C92" i="45"/>
  <c r="B92" i="45"/>
  <c r="Z91" i="45"/>
  <c r="X91" i="45"/>
  <c r="V91" i="45"/>
  <c r="T91" i="45"/>
  <c r="R91" i="45"/>
  <c r="P91" i="45"/>
  <c r="N91" i="45"/>
  <c r="L91" i="45"/>
  <c r="J91" i="45"/>
  <c r="H91" i="45"/>
  <c r="F91" i="45"/>
  <c r="D91" i="45"/>
  <c r="P179" i="46"/>
  <c r="N179" i="46"/>
  <c r="L179" i="46"/>
  <c r="J179" i="46"/>
  <c r="H179" i="46"/>
  <c r="F179" i="46"/>
  <c r="D179" i="46"/>
  <c r="M178" i="46"/>
  <c r="K178" i="46"/>
  <c r="I178" i="46"/>
  <c r="G178" i="46"/>
  <c r="E178" i="46"/>
  <c r="Y157" i="46"/>
  <c r="W157" i="46"/>
  <c r="U157" i="46"/>
  <c r="S157" i="46"/>
  <c r="Q157" i="46"/>
  <c r="O157" i="46"/>
  <c r="M157" i="46"/>
  <c r="K157" i="46"/>
  <c r="I157" i="46"/>
  <c r="G157" i="46"/>
  <c r="E157" i="46"/>
  <c r="C157" i="46"/>
  <c r="B157" i="46"/>
  <c r="Z156" i="46"/>
  <c r="X156" i="46"/>
  <c r="V156" i="46"/>
  <c r="T156" i="46"/>
  <c r="R156" i="46"/>
  <c r="P156" i="46"/>
  <c r="N156" i="46"/>
  <c r="L156" i="46"/>
  <c r="J156" i="46"/>
  <c r="H156" i="46"/>
  <c r="F156" i="46"/>
  <c r="D156" i="46"/>
  <c r="Y91" i="46"/>
  <c r="W91" i="46"/>
  <c r="U91" i="46"/>
  <c r="S91" i="46"/>
  <c r="Q91" i="46"/>
  <c r="O91" i="46"/>
  <c r="M91" i="46"/>
  <c r="K91" i="46"/>
  <c r="I91" i="46"/>
  <c r="G91" i="46"/>
  <c r="E91" i="46"/>
  <c r="C91" i="46"/>
  <c r="B91" i="46"/>
  <c r="Z90" i="46"/>
  <c r="X90" i="46"/>
  <c r="V90" i="46"/>
  <c r="T90" i="46"/>
  <c r="R90" i="46"/>
  <c r="P90" i="46"/>
  <c r="N90" i="46"/>
  <c r="L90" i="46"/>
  <c r="J90" i="46"/>
  <c r="H90" i="46"/>
  <c r="F90" i="46"/>
  <c r="D90" i="46"/>
  <c r="R185" i="47"/>
  <c r="P185" i="47"/>
  <c r="N185" i="47"/>
  <c r="L185" i="47"/>
  <c r="I185" i="47"/>
  <c r="G185" i="47"/>
  <c r="E185" i="47"/>
  <c r="Q184" i="47"/>
  <c r="O184" i="47"/>
  <c r="M184" i="47"/>
  <c r="K184" i="47"/>
  <c r="J184" i="47"/>
  <c r="H184" i="47"/>
  <c r="F184" i="47"/>
  <c r="D184" i="47"/>
  <c r="Z163" i="47"/>
  <c r="X163" i="47"/>
  <c r="V163" i="47"/>
  <c r="T163" i="47"/>
  <c r="R163" i="47"/>
  <c r="P163" i="47"/>
  <c r="N163" i="47"/>
  <c r="L163" i="47"/>
  <c r="I163" i="47"/>
  <c r="G163" i="47"/>
  <c r="E163" i="47"/>
  <c r="C163" i="47"/>
  <c r="B163" i="47"/>
  <c r="AA162" i="47"/>
  <c r="Y162" i="47"/>
  <c r="W162" i="47"/>
  <c r="U162" i="47"/>
  <c r="S162" i="47"/>
  <c r="Q162" i="47"/>
  <c r="O162" i="47"/>
  <c r="M162" i="47"/>
  <c r="J162" i="47"/>
  <c r="H162" i="47"/>
  <c r="F162" i="47"/>
  <c r="D162" i="47"/>
  <c r="Z95" i="47"/>
  <c r="X95" i="47"/>
  <c r="V95" i="47"/>
  <c r="T95" i="47"/>
  <c r="R95" i="47"/>
  <c r="P95" i="47"/>
  <c r="N95" i="47"/>
  <c r="L95" i="47"/>
  <c r="K95" i="47"/>
  <c r="I95" i="47"/>
  <c r="G95" i="47"/>
  <c r="E95" i="47"/>
  <c r="C95" i="47"/>
  <c r="B95" i="47"/>
  <c r="AA94" i="47"/>
  <c r="Y94" i="47"/>
  <c r="W94" i="47"/>
  <c r="U94" i="47"/>
  <c r="S94" i="47"/>
  <c r="Q94" i="47"/>
  <c r="O94" i="47"/>
  <c r="M94" i="47"/>
  <c r="J94" i="47"/>
  <c r="H94" i="47"/>
  <c r="F94" i="47"/>
  <c r="D94" i="47"/>
  <c r="R180" i="48"/>
  <c r="P180" i="48"/>
  <c r="N180" i="48"/>
  <c r="L180" i="48"/>
  <c r="I180" i="48"/>
  <c r="G180" i="48"/>
  <c r="E180" i="48"/>
  <c r="Q179" i="48"/>
  <c r="O179" i="48"/>
  <c r="M179" i="48"/>
  <c r="K179" i="48"/>
  <c r="J179" i="48"/>
  <c r="H179" i="48"/>
  <c r="F179" i="48"/>
  <c r="D179" i="48"/>
  <c r="Z158" i="48"/>
  <c r="X158" i="48"/>
  <c r="V158" i="48"/>
  <c r="T158" i="48"/>
  <c r="R158" i="48"/>
  <c r="P158" i="48"/>
  <c r="N158" i="48"/>
  <c r="L158" i="48"/>
  <c r="I158" i="48"/>
  <c r="G158" i="48"/>
  <c r="E158" i="48"/>
  <c r="C158" i="48"/>
  <c r="B158" i="48"/>
  <c r="AA157" i="48"/>
  <c r="Y157" i="48"/>
  <c r="W157" i="48"/>
  <c r="U157" i="48"/>
  <c r="S157" i="48"/>
  <c r="Q157" i="48"/>
  <c r="O157" i="48"/>
  <c r="M157" i="48"/>
  <c r="J157" i="48"/>
  <c r="H157" i="48"/>
  <c r="F157" i="48"/>
  <c r="D157" i="48"/>
  <c r="Z92" i="48"/>
  <c r="X92" i="48"/>
  <c r="V92" i="48"/>
  <c r="T92" i="48"/>
  <c r="R92" i="48"/>
  <c r="P92" i="48"/>
  <c r="N92" i="48"/>
  <c r="L92" i="48"/>
  <c r="K92" i="48"/>
  <c r="I92" i="48"/>
  <c r="G92" i="48"/>
  <c r="E92" i="48"/>
  <c r="C92" i="48"/>
  <c r="B92" i="48"/>
  <c r="AA91" i="48"/>
  <c r="Y91" i="48"/>
  <c r="W91" i="48"/>
  <c r="U91" i="48"/>
  <c r="S91" i="48"/>
  <c r="Q91" i="48"/>
  <c r="O91" i="48"/>
  <c r="M91" i="48"/>
  <c r="J91" i="48"/>
  <c r="H91" i="48"/>
  <c r="F91" i="48"/>
  <c r="D91" i="48"/>
  <c r="R184" i="49"/>
  <c r="P184" i="49"/>
  <c r="N184" i="49"/>
  <c r="L184" i="49"/>
  <c r="I184" i="49"/>
  <c r="G184" i="49"/>
  <c r="E184" i="49"/>
  <c r="Q183" i="49"/>
  <c r="O183" i="49"/>
  <c r="M183" i="49"/>
  <c r="K183" i="49"/>
  <c r="J183" i="49"/>
  <c r="H183" i="49"/>
  <c r="F183" i="49"/>
  <c r="D183" i="49"/>
  <c r="Z162" i="49"/>
  <c r="X162" i="49"/>
  <c r="V162" i="49"/>
  <c r="T162" i="49"/>
  <c r="R162" i="49"/>
  <c r="P162" i="49"/>
  <c r="N162" i="49"/>
  <c r="L162" i="49"/>
  <c r="I162" i="49"/>
  <c r="G162" i="49"/>
  <c r="E162" i="49"/>
  <c r="C162" i="49"/>
  <c r="B162" i="49"/>
  <c r="AA161" i="49"/>
  <c r="Y161" i="49"/>
  <c r="W161" i="49"/>
  <c r="U161" i="49"/>
  <c r="S161" i="49"/>
  <c r="Q161" i="49"/>
  <c r="O161" i="49"/>
  <c r="M161" i="49"/>
  <c r="J161" i="49"/>
  <c r="H161" i="49"/>
  <c r="F161" i="49"/>
  <c r="D161" i="49"/>
  <c r="Z94" i="49"/>
  <c r="X94" i="49"/>
  <c r="V94" i="49"/>
  <c r="T94" i="49"/>
  <c r="R94" i="49"/>
  <c r="P94" i="49"/>
  <c r="N94" i="49"/>
  <c r="L94" i="49"/>
  <c r="K94" i="49"/>
  <c r="I94" i="49"/>
  <c r="G94" i="49"/>
  <c r="E94" i="49"/>
  <c r="C94" i="49"/>
  <c r="B94" i="49"/>
  <c r="AA93" i="49"/>
  <c r="Y93" i="49"/>
  <c r="W93" i="49"/>
  <c r="U93" i="49"/>
  <c r="S93" i="49"/>
  <c r="Q93" i="49"/>
  <c r="O93" i="49"/>
  <c r="M93" i="49"/>
  <c r="J93" i="49"/>
  <c r="H93" i="49"/>
  <c r="F93" i="49"/>
  <c r="D93" i="49"/>
  <c r="R184" i="50"/>
  <c r="P184" i="50"/>
  <c r="N184" i="50"/>
  <c r="L184" i="50"/>
  <c r="I184" i="50"/>
  <c r="G184" i="50"/>
  <c r="E184" i="50"/>
  <c r="Q183" i="50"/>
  <c r="O183" i="50"/>
  <c r="M183" i="50"/>
  <c r="K183" i="50"/>
  <c r="J183" i="50"/>
  <c r="H183" i="50"/>
  <c r="F183" i="50"/>
  <c r="D183" i="50"/>
  <c r="Z162" i="50"/>
  <c r="X162" i="50"/>
  <c r="V162" i="50"/>
  <c r="T162" i="50"/>
  <c r="R162" i="50"/>
  <c r="P162" i="50"/>
  <c r="N162" i="50"/>
  <c r="L162" i="50"/>
  <c r="I162" i="50"/>
  <c r="G162" i="50"/>
  <c r="E162" i="50"/>
  <c r="C162" i="50"/>
  <c r="B162" i="50"/>
  <c r="AA161" i="50"/>
  <c r="Y161" i="50"/>
  <c r="W161" i="50"/>
  <c r="U161" i="50"/>
  <c r="S161" i="50"/>
  <c r="Q161" i="50"/>
  <c r="O161" i="50"/>
  <c r="M161" i="50"/>
  <c r="J161" i="50"/>
  <c r="H161" i="50"/>
  <c r="F161" i="50"/>
  <c r="D161" i="50"/>
  <c r="Z94" i="50"/>
  <c r="X94" i="50"/>
  <c r="V94" i="50"/>
  <c r="T94" i="50"/>
  <c r="R94" i="50"/>
  <c r="P94" i="50"/>
  <c r="N94" i="50"/>
  <c r="L94" i="50"/>
  <c r="K94" i="50"/>
  <c r="I94" i="50"/>
  <c r="G94" i="50"/>
  <c r="E94" i="50"/>
  <c r="C94" i="50"/>
  <c r="B94" i="50"/>
  <c r="AA93" i="50"/>
  <c r="Y93" i="50"/>
  <c r="W93" i="50"/>
  <c r="U93" i="50"/>
  <c r="S93" i="50"/>
  <c r="Q93" i="50"/>
  <c r="O93" i="50"/>
  <c r="M93" i="50"/>
  <c r="J93" i="50"/>
  <c r="H93" i="50"/>
  <c r="F93" i="50"/>
  <c r="D93" i="50"/>
  <c r="Q171" i="51"/>
  <c r="O171" i="51"/>
  <c r="M171" i="51"/>
  <c r="K171" i="51"/>
  <c r="H171" i="51"/>
  <c r="F171" i="51"/>
  <c r="D171" i="51"/>
  <c r="P170" i="51"/>
  <c r="N170" i="51"/>
  <c r="L170" i="51"/>
  <c r="E170" i="51"/>
  <c r="C170" i="51"/>
  <c r="G167" i="51"/>
  <c r="G170" i="51" s="1"/>
  <c r="I163" i="51"/>
  <c r="I170" i="51" s="1"/>
  <c r="Y148" i="51"/>
  <c r="W148" i="51"/>
  <c r="U148" i="51"/>
  <c r="S148" i="51"/>
  <c r="Q148" i="51"/>
  <c r="O148" i="51"/>
  <c r="M148" i="51"/>
  <c r="K148" i="51"/>
  <c r="H148" i="51"/>
  <c r="F148" i="51"/>
  <c r="D148" i="51"/>
  <c r="B148" i="51"/>
  <c r="Z147" i="51"/>
  <c r="X147" i="51"/>
  <c r="V147" i="51"/>
  <c r="T147" i="51"/>
  <c r="R147" i="51"/>
  <c r="P147" i="51"/>
  <c r="N147" i="51"/>
  <c r="L147" i="51"/>
  <c r="I147" i="51"/>
  <c r="G147" i="51"/>
  <c r="E147" i="51"/>
  <c r="C147" i="51"/>
  <c r="Y86" i="51"/>
  <c r="W86" i="51"/>
  <c r="U86" i="51"/>
  <c r="S86" i="51"/>
  <c r="Q86" i="51"/>
  <c r="O86" i="51"/>
  <c r="M86" i="51"/>
  <c r="K86" i="51"/>
  <c r="J86" i="51"/>
  <c r="H86" i="51"/>
  <c r="F86" i="51"/>
  <c r="D86" i="51"/>
  <c r="B86" i="51"/>
  <c r="Z85" i="51"/>
  <c r="X85" i="51"/>
  <c r="V85" i="51"/>
  <c r="T85" i="51"/>
  <c r="R85" i="51"/>
  <c r="P85" i="51"/>
  <c r="N85" i="51"/>
  <c r="L85" i="51"/>
  <c r="I85" i="51"/>
  <c r="G85" i="51"/>
  <c r="E85" i="51"/>
  <c r="C85" i="51"/>
  <c r="J198" i="52"/>
  <c r="I198" i="52"/>
  <c r="I188" i="52"/>
  <c r="P186" i="52"/>
  <c r="N186" i="52"/>
  <c r="L186" i="52"/>
  <c r="H186" i="52"/>
  <c r="H188" i="52" s="1"/>
  <c r="F186" i="52"/>
  <c r="D186" i="52"/>
  <c r="O185" i="52"/>
  <c r="M185" i="52"/>
  <c r="K185" i="52"/>
  <c r="G185" i="52"/>
  <c r="G188" i="52" s="1"/>
  <c r="E185" i="52"/>
  <c r="C185" i="52"/>
  <c r="J182" i="52"/>
  <c r="J186" i="52" s="1"/>
  <c r="I182" i="52"/>
  <c r="I185" i="52" s="1"/>
  <c r="X163" i="52"/>
  <c r="V163" i="52"/>
  <c r="T163" i="52"/>
  <c r="R163" i="52"/>
  <c r="P163" i="52"/>
  <c r="N163" i="52"/>
  <c r="L163" i="52"/>
  <c r="J163" i="52"/>
  <c r="H163" i="52"/>
  <c r="F163" i="52"/>
  <c r="D163" i="52"/>
  <c r="B163" i="52"/>
  <c r="Y162" i="52"/>
  <c r="W162" i="52"/>
  <c r="U162" i="52"/>
  <c r="S162" i="52"/>
  <c r="Q162" i="52"/>
  <c r="O162" i="52"/>
  <c r="M162" i="52"/>
  <c r="K162" i="52"/>
  <c r="I162" i="52"/>
  <c r="G162" i="52"/>
  <c r="E162" i="52"/>
  <c r="C162" i="52"/>
  <c r="X95" i="52"/>
  <c r="V95" i="52"/>
  <c r="T95" i="52"/>
  <c r="R95" i="52"/>
  <c r="P95" i="52"/>
  <c r="N95" i="52"/>
  <c r="L95" i="52"/>
  <c r="J95" i="52"/>
  <c r="H95" i="52"/>
  <c r="F95" i="52"/>
  <c r="D95" i="52"/>
  <c r="B95" i="52"/>
  <c r="Y94" i="52"/>
  <c r="W94" i="52"/>
  <c r="U94" i="52"/>
  <c r="S94" i="52"/>
  <c r="Q94" i="52"/>
  <c r="O94" i="52"/>
  <c r="M94" i="52"/>
  <c r="K94" i="52"/>
  <c r="I94" i="52"/>
  <c r="G94" i="52"/>
  <c r="E94" i="52"/>
  <c r="C94" i="52"/>
  <c r="P205" i="53"/>
  <c r="N205" i="53"/>
  <c r="L205" i="53"/>
  <c r="F205" i="53"/>
  <c r="D205" i="53"/>
  <c r="O204" i="53"/>
  <c r="M204" i="53"/>
  <c r="K204" i="53"/>
  <c r="E204" i="53"/>
  <c r="C204" i="53"/>
  <c r="J203" i="53"/>
  <c r="I203" i="53"/>
  <c r="J199" i="53"/>
  <c r="I199" i="53"/>
  <c r="I204" i="53" s="1"/>
  <c r="H199" i="53"/>
  <c r="H205" i="53" s="1"/>
  <c r="G199" i="53"/>
  <c r="G204" i="53" s="1"/>
  <c r="X182" i="53"/>
  <c r="V182" i="53"/>
  <c r="T182" i="53"/>
  <c r="R182" i="53"/>
  <c r="P182" i="53"/>
  <c r="N182" i="53"/>
  <c r="L182" i="53"/>
  <c r="J182" i="53"/>
  <c r="H182" i="53"/>
  <c r="F182" i="53"/>
  <c r="D182" i="53"/>
  <c r="B182" i="53"/>
  <c r="Y181" i="53"/>
  <c r="W181" i="53"/>
  <c r="U181" i="53"/>
  <c r="S181" i="53"/>
  <c r="Q181" i="53"/>
  <c r="O181" i="53"/>
  <c r="M181" i="53"/>
  <c r="K181" i="53"/>
  <c r="I181" i="53"/>
  <c r="G181" i="53"/>
  <c r="E181" i="53"/>
  <c r="C181" i="53"/>
  <c r="X116" i="53"/>
  <c r="V116" i="53"/>
  <c r="T116" i="53"/>
  <c r="R116" i="53"/>
  <c r="P116" i="53"/>
  <c r="N116" i="53"/>
  <c r="L116" i="53"/>
  <c r="J116" i="53"/>
  <c r="H116" i="53"/>
  <c r="F116" i="53"/>
  <c r="D116" i="53"/>
  <c r="B116" i="53"/>
  <c r="Y115" i="53"/>
  <c r="W115" i="53"/>
  <c r="U115" i="53"/>
  <c r="S115" i="53"/>
  <c r="Q115" i="53"/>
  <c r="O115" i="53"/>
  <c r="M115" i="53"/>
  <c r="K115" i="53"/>
  <c r="I115" i="53"/>
  <c r="G115" i="53"/>
  <c r="E115" i="53"/>
  <c r="C115" i="53"/>
  <c r="I226" i="54"/>
  <c r="P219" i="54"/>
  <c r="N219" i="54"/>
  <c r="L219" i="54"/>
  <c r="H219" i="54"/>
  <c r="F219" i="54"/>
  <c r="D219" i="54"/>
  <c r="M218" i="54"/>
  <c r="K218" i="54"/>
  <c r="E218" i="54"/>
  <c r="C218" i="54"/>
  <c r="J215" i="54"/>
  <c r="J212" i="54"/>
  <c r="J219" i="54" s="1"/>
  <c r="I212" i="54"/>
  <c r="I215" i="54" s="1"/>
  <c r="H210" i="54"/>
  <c r="G210" i="54"/>
  <c r="G218" i="54" s="1"/>
  <c r="X195" i="54"/>
  <c r="V195" i="54"/>
  <c r="T195" i="54"/>
  <c r="R195" i="54"/>
  <c r="P195" i="54"/>
  <c r="N195" i="54"/>
  <c r="L195" i="54"/>
  <c r="J195" i="54"/>
  <c r="H195" i="54"/>
  <c r="F195" i="54"/>
  <c r="D195" i="54"/>
  <c r="B195" i="54"/>
  <c r="Y194" i="54"/>
  <c r="O207" i="54" s="1"/>
  <c r="O218" i="54" s="1"/>
  <c r="W194" i="54"/>
  <c r="U194" i="54"/>
  <c r="S194" i="54"/>
  <c r="Q194" i="54"/>
  <c r="O194" i="54"/>
  <c r="M194" i="54"/>
  <c r="K194" i="54"/>
  <c r="I194" i="54"/>
  <c r="G194" i="54"/>
  <c r="E194" i="54"/>
  <c r="C194" i="54"/>
  <c r="X127" i="54"/>
  <c r="V127" i="54"/>
  <c r="T127" i="54"/>
  <c r="R127" i="54"/>
  <c r="P127" i="54"/>
  <c r="N127" i="54"/>
  <c r="L127" i="54"/>
  <c r="J127" i="54"/>
  <c r="H127" i="54"/>
  <c r="F127" i="54"/>
  <c r="D127" i="54"/>
  <c r="B127" i="54"/>
  <c r="Y126" i="54"/>
  <c r="W126" i="54"/>
  <c r="U126" i="54"/>
  <c r="S126" i="54"/>
  <c r="Q126" i="54"/>
  <c r="O126" i="54"/>
  <c r="M126" i="54"/>
  <c r="K126" i="54"/>
  <c r="I126" i="54"/>
  <c r="G126" i="54"/>
  <c r="E126" i="54"/>
  <c r="C126" i="54"/>
  <c r="P211" i="55"/>
  <c r="N211" i="55"/>
  <c r="L211" i="55"/>
  <c r="F211" i="55"/>
  <c r="D211" i="55"/>
  <c r="O210" i="55"/>
  <c r="M210" i="55"/>
  <c r="K210" i="55"/>
  <c r="H210" i="55"/>
  <c r="H211" i="55" s="1"/>
  <c r="G210" i="55"/>
  <c r="E210" i="55"/>
  <c r="C210" i="55"/>
  <c r="J209" i="55"/>
  <c r="I209" i="55"/>
  <c r="J204" i="55"/>
  <c r="I204" i="55"/>
  <c r="X187" i="55"/>
  <c r="V187" i="55"/>
  <c r="T187" i="55"/>
  <c r="R187" i="55"/>
  <c r="P187" i="55"/>
  <c r="N187" i="55"/>
  <c r="L187" i="55"/>
  <c r="J187" i="55"/>
  <c r="H187" i="55"/>
  <c r="F187" i="55"/>
  <c r="D187" i="55"/>
  <c r="B187" i="55"/>
  <c r="Y186" i="55"/>
  <c r="W186" i="55"/>
  <c r="U186" i="55"/>
  <c r="S186" i="55"/>
  <c r="Q186" i="55"/>
  <c r="O186" i="55"/>
  <c r="M186" i="55"/>
  <c r="K186" i="55"/>
  <c r="I186" i="55"/>
  <c r="G186" i="55"/>
  <c r="E186" i="55"/>
  <c r="C186" i="55"/>
  <c r="X121" i="55"/>
  <c r="V121" i="55"/>
  <c r="T121" i="55"/>
  <c r="R121" i="55"/>
  <c r="P121" i="55"/>
  <c r="N121" i="55"/>
  <c r="L121" i="55"/>
  <c r="J121" i="55"/>
  <c r="H121" i="55"/>
  <c r="F121" i="55"/>
  <c r="D121" i="55"/>
  <c r="B121" i="55"/>
  <c r="Y120" i="55"/>
  <c r="W120" i="55"/>
  <c r="U120" i="55"/>
  <c r="S120" i="55"/>
  <c r="Q120" i="55"/>
  <c r="O120" i="55"/>
  <c r="M120" i="55"/>
  <c r="K120" i="55"/>
  <c r="I120" i="55"/>
  <c r="G120" i="55"/>
  <c r="E120" i="55"/>
  <c r="C120" i="55"/>
  <c r="O244" i="56"/>
  <c r="M244" i="56"/>
  <c r="K242" i="56"/>
  <c r="O228" i="56"/>
  <c r="M228" i="56"/>
  <c r="L224" i="56"/>
  <c r="K224" i="56"/>
  <c r="K228" i="56" s="1"/>
  <c r="H224" i="56"/>
  <c r="F224" i="56"/>
  <c r="D224" i="56"/>
  <c r="G223" i="56"/>
  <c r="C223" i="56"/>
  <c r="O220" i="56"/>
  <c r="J220" i="56"/>
  <c r="I220" i="56"/>
  <c r="J217" i="56"/>
  <c r="J224" i="56" s="1"/>
  <c r="I217" i="56"/>
  <c r="P214" i="56"/>
  <c r="P224" i="56" s="1"/>
  <c r="N214" i="56"/>
  <c r="N224" i="56" s="1"/>
  <c r="X200" i="56"/>
  <c r="T200" i="56"/>
  <c r="R200" i="56"/>
  <c r="P200" i="56"/>
  <c r="N200" i="56"/>
  <c r="L200" i="56"/>
  <c r="J200" i="56"/>
  <c r="H200" i="56"/>
  <c r="F200" i="56"/>
  <c r="D200" i="56"/>
  <c r="B200" i="56"/>
  <c r="Y199" i="56"/>
  <c r="U199" i="56"/>
  <c r="S199" i="56"/>
  <c r="Q199" i="56"/>
  <c r="O199" i="56"/>
  <c r="M199" i="56"/>
  <c r="K199" i="56"/>
  <c r="I199" i="56"/>
  <c r="G199" i="56"/>
  <c r="E199" i="56"/>
  <c r="C199" i="56"/>
  <c r="V179" i="56"/>
  <c r="V200" i="56" s="1"/>
  <c r="W178" i="56"/>
  <c r="W199" i="56" s="1"/>
  <c r="X132" i="56"/>
  <c r="T132" i="56"/>
  <c r="R132" i="56"/>
  <c r="P132" i="56"/>
  <c r="N132" i="56"/>
  <c r="L132" i="56"/>
  <c r="J132" i="56"/>
  <c r="H132" i="56"/>
  <c r="F132" i="56"/>
  <c r="D132" i="56"/>
  <c r="B132" i="56"/>
  <c r="Y131" i="56"/>
  <c r="W131" i="56"/>
  <c r="V131" i="56"/>
  <c r="V132" i="56" s="1"/>
  <c r="U131" i="56"/>
  <c r="S131" i="56"/>
  <c r="Q131" i="56"/>
  <c r="O131" i="56"/>
  <c r="M131" i="56"/>
  <c r="K131" i="56"/>
  <c r="I131" i="56"/>
  <c r="G131" i="56"/>
  <c r="E131" i="56"/>
  <c r="C131" i="56"/>
  <c r="D241" i="57"/>
  <c r="E244" i="57" s="1"/>
  <c r="K230" i="57"/>
  <c r="P226" i="57"/>
  <c r="N226" i="57"/>
  <c r="L226" i="57"/>
  <c r="F226" i="57"/>
  <c r="D226" i="57"/>
  <c r="O225" i="57"/>
  <c r="M225" i="57"/>
  <c r="K225" i="57"/>
  <c r="E225" i="57"/>
  <c r="C225" i="57"/>
  <c r="J223" i="57"/>
  <c r="I223" i="57"/>
  <c r="H220" i="57"/>
  <c r="H226" i="57" s="1"/>
  <c r="G220" i="57"/>
  <c r="G225" i="57" s="1"/>
  <c r="J219" i="57"/>
  <c r="J226" i="57" s="1"/>
  <c r="I219" i="57"/>
  <c r="X202" i="57"/>
  <c r="V202" i="57"/>
  <c r="T202" i="57"/>
  <c r="R202" i="57"/>
  <c r="N202" i="57"/>
  <c r="L202" i="57"/>
  <c r="J202" i="57"/>
  <c r="H202" i="57"/>
  <c r="F202" i="57"/>
  <c r="D202" i="57"/>
  <c r="B202" i="57"/>
  <c r="Y201" i="57"/>
  <c r="W201" i="57"/>
  <c r="U201" i="57"/>
  <c r="S201" i="57"/>
  <c r="Q201" i="57"/>
  <c r="O201" i="57"/>
  <c r="M201" i="57"/>
  <c r="K201" i="57"/>
  <c r="I201" i="57"/>
  <c r="G201" i="57"/>
  <c r="E201" i="57"/>
  <c r="C201" i="57"/>
  <c r="X134" i="57"/>
  <c r="V134" i="57"/>
  <c r="T134" i="57"/>
  <c r="R134" i="57"/>
  <c r="P134" i="57"/>
  <c r="N134" i="57"/>
  <c r="L134" i="57"/>
  <c r="J134" i="57"/>
  <c r="H134" i="57"/>
  <c r="F134" i="57"/>
  <c r="D134" i="57"/>
  <c r="B134" i="57"/>
  <c r="Y133" i="57"/>
  <c r="W133" i="57"/>
  <c r="U133" i="57"/>
  <c r="S133" i="57"/>
  <c r="Q133" i="57"/>
  <c r="O133" i="57"/>
  <c r="M133" i="57"/>
  <c r="K133" i="57"/>
  <c r="I133" i="57"/>
  <c r="G133" i="57"/>
  <c r="E133" i="57"/>
  <c r="C133" i="57"/>
  <c r="P226" i="58"/>
  <c r="N226" i="58"/>
  <c r="L226" i="58"/>
  <c r="J226" i="58"/>
  <c r="H226" i="58"/>
  <c r="F226" i="58"/>
  <c r="D226" i="58"/>
  <c r="V225" i="58"/>
  <c r="S225" i="58" s="1"/>
  <c r="U225" i="58"/>
  <c r="O225" i="58"/>
  <c r="M225" i="58"/>
  <c r="K225" i="58"/>
  <c r="I225" i="58"/>
  <c r="G225" i="58"/>
  <c r="E225" i="58"/>
  <c r="C225" i="58"/>
  <c r="Q219" i="58"/>
  <c r="S211" i="58"/>
  <c r="X196" i="58"/>
  <c r="V196" i="58"/>
  <c r="T196" i="58"/>
  <c r="R196" i="58"/>
  <c r="P196" i="58"/>
  <c r="N196" i="58"/>
  <c r="L196" i="58"/>
  <c r="J196" i="58"/>
  <c r="H196" i="58"/>
  <c r="F196" i="58"/>
  <c r="D196" i="58"/>
  <c r="B196" i="58"/>
  <c r="Y195" i="58"/>
  <c r="W195" i="58"/>
  <c r="U195" i="58"/>
  <c r="S195" i="58"/>
  <c r="Q195" i="58"/>
  <c r="O195" i="58"/>
  <c r="M195" i="58"/>
  <c r="K195" i="58"/>
  <c r="I195" i="58"/>
  <c r="G195" i="58"/>
  <c r="E195" i="58"/>
  <c r="C195" i="58"/>
  <c r="X130" i="58"/>
  <c r="AB108" i="58" s="1"/>
  <c r="V130" i="58"/>
  <c r="AB107" i="58" s="1"/>
  <c r="T130" i="58"/>
  <c r="R130" i="58"/>
  <c r="P130" i="58"/>
  <c r="N130" i="58"/>
  <c r="L130" i="58"/>
  <c r="J130" i="58"/>
  <c r="H130" i="58"/>
  <c r="F130" i="58"/>
  <c r="D130" i="58"/>
  <c r="B130" i="58"/>
  <c r="Y129" i="58"/>
  <c r="W129" i="58"/>
  <c r="AC107" i="58" s="1"/>
  <c r="U129" i="58"/>
  <c r="AC106" i="58" s="1"/>
  <c r="S129" i="58"/>
  <c r="Q129" i="58"/>
  <c r="O129" i="58"/>
  <c r="M129" i="58"/>
  <c r="K129" i="58"/>
  <c r="I129" i="58"/>
  <c r="G129" i="58"/>
  <c r="E129" i="58"/>
  <c r="C129" i="58"/>
  <c r="AC108" i="58"/>
  <c r="AC9" i="58"/>
  <c r="AB9" i="58"/>
  <c r="P226" i="59"/>
  <c r="N226" i="59"/>
  <c r="L226" i="59"/>
  <c r="J226" i="59"/>
  <c r="H226" i="59"/>
  <c r="F226" i="59"/>
  <c r="D226" i="59"/>
  <c r="V225" i="59"/>
  <c r="S225" i="59" s="1"/>
  <c r="U225" i="59"/>
  <c r="O225" i="59"/>
  <c r="M225" i="59"/>
  <c r="K225" i="59"/>
  <c r="I225" i="59"/>
  <c r="G225" i="59"/>
  <c r="E225" i="59"/>
  <c r="C225" i="59"/>
  <c r="Q219" i="59"/>
  <c r="S211" i="59"/>
  <c r="X196" i="59"/>
  <c r="V196" i="59"/>
  <c r="T196" i="59"/>
  <c r="R196" i="59"/>
  <c r="P196" i="59"/>
  <c r="N196" i="59"/>
  <c r="L196" i="59"/>
  <c r="J196" i="59"/>
  <c r="H196" i="59"/>
  <c r="F196" i="59"/>
  <c r="D196" i="59"/>
  <c r="B196" i="59"/>
  <c r="Y195" i="59"/>
  <c r="W195" i="59"/>
  <c r="U195" i="59"/>
  <c r="S195" i="59"/>
  <c r="Q195" i="59"/>
  <c r="O195" i="59"/>
  <c r="M195" i="59"/>
  <c r="K195" i="59"/>
  <c r="I195" i="59"/>
  <c r="G195" i="59"/>
  <c r="E195" i="59"/>
  <c r="C195" i="59"/>
  <c r="X130" i="59"/>
  <c r="AB108" i="59" s="1"/>
  <c r="V130" i="59"/>
  <c r="AB107" i="59" s="1"/>
  <c r="T130" i="59"/>
  <c r="R130" i="59"/>
  <c r="P130" i="59"/>
  <c r="N130" i="59"/>
  <c r="L130" i="59"/>
  <c r="J130" i="59"/>
  <c r="H130" i="59"/>
  <c r="F130" i="59"/>
  <c r="D130" i="59"/>
  <c r="B130" i="59"/>
  <c r="Y129" i="59"/>
  <c r="AC108" i="59" s="1"/>
  <c r="W129" i="59"/>
  <c r="AC107" i="59" s="1"/>
  <c r="U129" i="59"/>
  <c r="AC106" i="59" s="1"/>
  <c r="S129" i="59"/>
  <c r="Q129" i="59"/>
  <c r="O129" i="59"/>
  <c r="M129" i="59"/>
  <c r="K129" i="59"/>
  <c r="I129" i="59"/>
  <c r="G129" i="59"/>
  <c r="E129" i="59"/>
  <c r="C129" i="59"/>
  <c r="AC9" i="59"/>
  <c r="AB9" i="59"/>
  <c r="O235" i="60"/>
  <c r="M231" i="60"/>
  <c r="O222" i="60"/>
  <c r="M222" i="60"/>
  <c r="C222" i="60"/>
  <c r="U221" i="60"/>
  <c r="J219" i="60"/>
  <c r="I219" i="60"/>
  <c r="I222" i="60" s="1"/>
  <c r="L218" i="60"/>
  <c r="L220" i="60" s="1"/>
  <c r="K218" i="60"/>
  <c r="K220" i="60" s="1"/>
  <c r="H218" i="60"/>
  <c r="G218" i="60"/>
  <c r="G222" i="60" s="1"/>
  <c r="S217" i="60"/>
  <c r="D217" i="60"/>
  <c r="F216" i="60"/>
  <c r="E216" i="60"/>
  <c r="E222" i="60" s="1"/>
  <c r="X202" i="60"/>
  <c r="V202" i="60"/>
  <c r="T202" i="60"/>
  <c r="R202" i="60"/>
  <c r="P202" i="60"/>
  <c r="N202" i="60"/>
  <c r="L202" i="60"/>
  <c r="J202" i="60"/>
  <c r="H202" i="60"/>
  <c r="F202" i="60"/>
  <c r="D202" i="60"/>
  <c r="B202" i="60"/>
  <c r="Y201" i="60"/>
  <c r="W201" i="60"/>
  <c r="U201" i="60"/>
  <c r="S201" i="60"/>
  <c r="Q201" i="60"/>
  <c r="O201" i="60"/>
  <c r="M201" i="60"/>
  <c r="K201" i="60"/>
  <c r="I201" i="60"/>
  <c r="G201" i="60"/>
  <c r="E201" i="60"/>
  <c r="C201" i="60"/>
  <c r="X134" i="60"/>
  <c r="V134" i="60"/>
  <c r="T134" i="60"/>
  <c r="R134" i="60"/>
  <c r="P134" i="60"/>
  <c r="N134" i="60"/>
  <c r="L134" i="60"/>
  <c r="J134" i="60"/>
  <c r="H134" i="60"/>
  <c r="F134" i="60"/>
  <c r="D134" i="60"/>
  <c r="B134" i="60"/>
  <c r="Y133" i="60"/>
  <c r="W133" i="60"/>
  <c r="U133" i="60"/>
  <c r="S133" i="60"/>
  <c r="Q133" i="60"/>
  <c r="O133" i="60"/>
  <c r="M133" i="60"/>
  <c r="K133" i="60"/>
  <c r="I133" i="60"/>
  <c r="G133" i="60"/>
  <c r="E133" i="60"/>
  <c r="C133" i="60"/>
  <c r="R246" i="61"/>
  <c r="S229" i="61" s="1"/>
  <c r="C230" i="61"/>
  <c r="P229" i="61"/>
  <c r="C229" i="61"/>
  <c r="AL196" i="61"/>
  <c r="AJ196" i="61"/>
  <c r="AH196" i="61"/>
  <c r="O211" i="61" s="1"/>
  <c r="O218" i="61" s="1"/>
  <c r="AF196" i="61"/>
  <c r="AD196" i="61"/>
  <c r="AB196" i="61"/>
  <c r="M211" i="61" s="1"/>
  <c r="M218" i="61" s="1"/>
  <c r="T196" i="61"/>
  <c r="R196" i="61"/>
  <c r="P196" i="61"/>
  <c r="K211" i="61" s="1"/>
  <c r="K218" i="61" s="1"/>
  <c r="N196" i="61"/>
  <c r="I216" i="61" s="1"/>
  <c r="L196" i="61"/>
  <c r="J196" i="61"/>
  <c r="I215" i="61" s="1"/>
  <c r="H196" i="61"/>
  <c r="I214" i="61" s="1"/>
  <c r="F196" i="61"/>
  <c r="I213" i="61" s="1"/>
  <c r="D196" i="61"/>
  <c r="I212" i="61" s="1"/>
  <c r="B196" i="61"/>
  <c r="AM195" i="61"/>
  <c r="P211" i="61" s="1"/>
  <c r="P218" i="61" s="1"/>
  <c r="AK195" i="61"/>
  <c r="AI195" i="61"/>
  <c r="AG195" i="61"/>
  <c r="N211" i="61" s="1"/>
  <c r="N218" i="61" s="1"/>
  <c r="AE195" i="61"/>
  <c r="AC195" i="61"/>
  <c r="U195" i="61"/>
  <c r="S195" i="61"/>
  <c r="Q195" i="61"/>
  <c r="L211" i="61" s="1"/>
  <c r="L218" i="61" s="1"/>
  <c r="O195" i="61"/>
  <c r="J216" i="61" s="1"/>
  <c r="M195" i="61"/>
  <c r="K195" i="61"/>
  <c r="J215" i="61" s="1"/>
  <c r="I195" i="61"/>
  <c r="J214" i="61" s="1"/>
  <c r="G195" i="61"/>
  <c r="J213" i="61" s="1"/>
  <c r="E195" i="61"/>
  <c r="C195" i="61"/>
  <c r="J211" i="61" s="1"/>
  <c r="X130" i="61"/>
  <c r="G216" i="61" s="1"/>
  <c r="V130" i="61"/>
  <c r="G215" i="61" s="1"/>
  <c r="T130" i="61"/>
  <c r="G214" i="61" s="1"/>
  <c r="R130" i="61"/>
  <c r="G213" i="61" s="1"/>
  <c r="P130" i="61"/>
  <c r="G212" i="61" s="1"/>
  <c r="N130" i="61"/>
  <c r="G211" i="61" s="1"/>
  <c r="L130" i="61"/>
  <c r="E213" i="61" s="1"/>
  <c r="J130" i="61"/>
  <c r="E212" i="61" s="1"/>
  <c r="H130" i="61"/>
  <c r="E211" i="61" s="1"/>
  <c r="F130" i="61"/>
  <c r="C213" i="61" s="1"/>
  <c r="D130" i="61"/>
  <c r="C212" i="61" s="1"/>
  <c r="B130" i="61"/>
  <c r="Y129" i="61"/>
  <c r="H216" i="61" s="1"/>
  <c r="W129" i="61"/>
  <c r="H215" i="61" s="1"/>
  <c r="U129" i="61"/>
  <c r="H214" i="61" s="1"/>
  <c r="S129" i="61"/>
  <c r="H213" i="61" s="1"/>
  <c r="Q129" i="61"/>
  <c r="H212" i="61" s="1"/>
  <c r="O129" i="61"/>
  <c r="H211" i="61" s="1"/>
  <c r="M129" i="61"/>
  <c r="F213" i="61" s="1"/>
  <c r="K129" i="61"/>
  <c r="F212" i="61" s="1"/>
  <c r="I129" i="61"/>
  <c r="F211" i="61" s="1"/>
  <c r="G129" i="61"/>
  <c r="D213" i="61" s="1"/>
  <c r="E129" i="61"/>
  <c r="D212" i="61" s="1"/>
  <c r="C129" i="61"/>
  <c r="O225" i="62"/>
  <c r="M225" i="62"/>
  <c r="P218" i="62"/>
  <c r="P225" i="62" s="1"/>
  <c r="N218" i="62"/>
  <c r="N225" i="62" s="1"/>
  <c r="T203" i="62"/>
  <c r="R203" i="62"/>
  <c r="P203" i="62"/>
  <c r="K218" i="62" s="1"/>
  <c r="K225" i="62" s="1"/>
  <c r="N203" i="62"/>
  <c r="I223" i="62" s="1"/>
  <c r="L203" i="62"/>
  <c r="I224" i="62" s="1"/>
  <c r="J203" i="62"/>
  <c r="I222" i="62" s="1"/>
  <c r="H203" i="62"/>
  <c r="I221" i="62" s="1"/>
  <c r="F203" i="62"/>
  <c r="I220" i="62" s="1"/>
  <c r="D203" i="62"/>
  <c r="I219" i="62" s="1"/>
  <c r="B203" i="62"/>
  <c r="U202" i="62"/>
  <c r="S202" i="62"/>
  <c r="Q202" i="62"/>
  <c r="L218" i="62" s="1"/>
  <c r="L225" i="62" s="1"/>
  <c r="O202" i="62"/>
  <c r="J223" i="62" s="1"/>
  <c r="M202" i="62"/>
  <c r="J224" i="62" s="1"/>
  <c r="K202" i="62"/>
  <c r="J222" i="62" s="1"/>
  <c r="I202" i="62"/>
  <c r="J221" i="62" s="1"/>
  <c r="G202" i="62"/>
  <c r="J220" i="62" s="1"/>
  <c r="E202" i="62"/>
  <c r="J219" i="62" s="1"/>
  <c r="C202" i="62"/>
  <c r="J218" i="62" s="1"/>
  <c r="X131" i="62"/>
  <c r="G223" i="62" s="1"/>
  <c r="V131" i="62"/>
  <c r="G222" i="62" s="1"/>
  <c r="T131" i="62"/>
  <c r="G221" i="62" s="1"/>
  <c r="R131" i="62"/>
  <c r="G220" i="62" s="1"/>
  <c r="P131" i="62"/>
  <c r="G219" i="62" s="1"/>
  <c r="N131" i="62"/>
  <c r="G218" i="62" s="1"/>
  <c r="L131" i="62"/>
  <c r="E220" i="62" s="1"/>
  <c r="J131" i="62"/>
  <c r="E219" i="62" s="1"/>
  <c r="H131" i="62"/>
  <c r="E218" i="62" s="1"/>
  <c r="F131" i="62"/>
  <c r="C220" i="62" s="1"/>
  <c r="D131" i="62"/>
  <c r="C219" i="62" s="1"/>
  <c r="B131" i="62"/>
  <c r="C218" i="62" s="1"/>
  <c r="W130" i="62"/>
  <c r="H222" i="62" s="1"/>
  <c r="U130" i="62"/>
  <c r="H221" i="62" s="1"/>
  <c r="S130" i="62"/>
  <c r="H220" i="62" s="1"/>
  <c r="Q130" i="62"/>
  <c r="H219" i="62" s="1"/>
  <c r="M130" i="62"/>
  <c r="F220" i="62" s="1"/>
  <c r="K130" i="62"/>
  <c r="F219" i="62" s="1"/>
  <c r="I130" i="62"/>
  <c r="F218" i="62" s="1"/>
  <c r="E130" i="62"/>
  <c r="C130" i="62"/>
  <c r="D218" i="62" s="1"/>
  <c r="O90" i="62"/>
  <c r="O130" i="62" s="1"/>
  <c r="H218" i="62" s="1"/>
  <c r="Y66" i="62"/>
  <c r="G46" i="62"/>
  <c r="G130" i="62" s="1"/>
  <c r="D220" i="62" s="1"/>
  <c r="Y14" i="62"/>
  <c r="O221" i="63"/>
  <c r="M221" i="63"/>
  <c r="P214" i="63"/>
  <c r="P221" i="63" s="1"/>
  <c r="N214" i="63"/>
  <c r="N221" i="63" s="1"/>
  <c r="T201" i="63"/>
  <c r="R201" i="63"/>
  <c r="P201" i="63"/>
  <c r="K214" i="63" s="1"/>
  <c r="K221" i="63" s="1"/>
  <c r="N201" i="63"/>
  <c r="I219" i="63" s="1"/>
  <c r="L201" i="63"/>
  <c r="I220" i="63" s="1"/>
  <c r="J201" i="63"/>
  <c r="I218" i="63" s="1"/>
  <c r="H201" i="63"/>
  <c r="I217" i="63" s="1"/>
  <c r="F201" i="63"/>
  <c r="I216" i="63" s="1"/>
  <c r="D201" i="63"/>
  <c r="I215" i="63" s="1"/>
  <c r="B201" i="63"/>
  <c r="I214" i="63" s="1"/>
  <c r="U200" i="63"/>
  <c r="S200" i="63"/>
  <c r="Q200" i="63"/>
  <c r="L214" i="63" s="1"/>
  <c r="L221" i="63" s="1"/>
  <c r="O200" i="63"/>
  <c r="J219" i="63" s="1"/>
  <c r="M200" i="63"/>
  <c r="J220" i="63" s="1"/>
  <c r="K200" i="63"/>
  <c r="J218" i="63" s="1"/>
  <c r="I200" i="63"/>
  <c r="J217" i="63" s="1"/>
  <c r="G200" i="63"/>
  <c r="J216" i="63" s="1"/>
  <c r="E200" i="63"/>
  <c r="J215" i="63" s="1"/>
  <c r="C200" i="63"/>
  <c r="J214" i="63" s="1"/>
  <c r="X131" i="63"/>
  <c r="G219" i="63" s="1"/>
  <c r="V131" i="63"/>
  <c r="G218" i="63" s="1"/>
  <c r="T131" i="63"/>
  <c r="G217" i="63" s="1"/>
  <c r="R131" i="63"/>
  <c r="G216" i="63" s="1"/>
  <c r="Q131" i="63"/>
  <c r="P131" i="63"/>
  <c r="G215" i="63" s="1"/>
  <c r="N131" i="63"/>
  <c r="G214" i="63" s="1"/>
  <c r="L131" i="63"/>
  <c r="E216" i="63" s="1"/>
  <c r="J131" i="63"/>
  <c r="E215" i="63" s="1"/>
  <c r="H131" i="63"/>
  <c r="E214" i="63" s="1"/>
  <c r="F131" i="63"/>
  <c r="C216" i="63" s="1"/>
  <c r="D131" i="63"/>
  <c r="C215" i="63" s="1"/>
  <c r="B131" i="63"/>
  <c r="Y130" i="63"/>
  <c r="H219" i="63" s="1"/>
  <c r="W130" i="63"/>
  <c r="H218" i="63" s="1"/>
  <c r="U130" i="63"/>
  <c r="H217" i="63" s="1"/>
  <c r="S130" i="63"/>
  <c r="H216" i="63" s="1"/>
  <c r="Q130" i="63"/>
  <c r="H215" i="63" s="1"/>
  <c r="O130" i="63"/>
  <c r="H214" i="63" s="1"/>
  <c r="M130" i="63"/>
  <c r="F216" i="63" s="1"/>
  <c r="K130" i="63"/>
  <c r="F215" i="63" s="1"/>
  <c r="I130" i="63"/>
  <c r="F214" i="63" s="1"/>
  <c r="G130" i="63"/>
  <c r="D216" i="63" s="1"/>
  <c r="E130" i="63"/>
  <c r="D215" i="63" s="1"/>
  <c r="C130" i="63"/>
  <c r="D214" i="63" s="1"/>
  <c r="T182" i="64"/>
  <c r="R182" i="64"/>
  <c r="P182" i="64"/>
  <c r="K195" i="64" s="1"/>
  <c r="K202" i="64" s="1"/>
  <c r="N182" i="64"/>
  <c r="I200" i="64" s="1"/>
  <c r="L182" i="64"/>
  <c r="I201" i="64" s="1"/>
  <c r="J182" i="64"/>
  <c r="I199" i="64" s="1"/>
  <c r="H182" i="64"/>
  <c r="I198" i="64" s="1"/>
  <c r="F182" i="64"/>
  <c r="I197" i="64" s="1"/>
  <c r="D182" i="64"/>
  <c r="I196" i="64" s="1"/>
  <c r="B182" i="64"/>
  <c r="U181" i="64"/>
  <c r="S181" i="64"/>
  <c r="Q181" i="64"/>
  <c r="L195" i="64" s="1"/>
  <c r="L202" i="64" s="1"/>
  <c r="O181" i="64"/>
  <c r="J200" i="64" s="1"/>
  <c r="M181" i="64"/>
  <c r="J201" i="64" s="1"/>
  <c r="K181" i="64"/>
  <c r="J199" i="64" s="1"/>
  <c r="I181" i="64"/>
  <c r="J198" i="64" s="1"/>
  <c r="G181" i="64"/>
  <c r="J197" i="64" s="1"/>
  <c r="E181" i="64"/>
  <c r="J196" i="64" s="1"/>
  <c r="C181" i="64"/>
  <c r="J195" i="64" s="1"/>
  <c r="X119" i="64"/>
  <c r="G200" i="64" s="1"/>
  <c r="V119" i="64"/>
  <c r="G199" i="64" s="1"/>
  <c r="T119" i="64"/>
  <c r="G198" i="64" s="1"/>
  <c r="R119" i="64"/>
  <c r="G197" i="64" s="1"/>
  <c r="P119" i="64"/>
  <c r="G196" i="64" s="1"/>
  <c r="N119" i="64"/>
  <c r="G195" i="64" s="1"/>
  <c r="L119" i="64"/>
  <c r="E197" i="64" s="1"/>
  <c r="J119" i="64"/>
  <c r="E196" i="64" s="1"/>
  <c r="H119" i="64"/>
  <c r="E195" i="64" s="1"/>
  <c r="F119" i="64"/>
  <c r="C197" i="64" s="1"/>
  <c r="D119" i="64"/>
  <c r="C196" i="64" s="1"/>
  <c r="B119" i="64"/>
  <c r="C195" i="64" s="1"/>
  <c r="Y118" i="64"/>
  <c r="H200" i="64" s="1"/>
  <c r="W118" i="64"/>
  <c r="H199" i="64" s="1"/>
  <c r="U118" i="64"/>
  <c r="H198" i="64" s="1"/>
  <c r="S118" i="64"/>
  <c r="H197" i="64" s="1"/>
  <c r="Q118" i="64"/>
  <c r="H196" i="64" s="1"/>
  <c r="O118" i="64"/>
  <c r="H195" i="64" s="1"/>
  <c r="M118" i="64"/>
  <c r="F197" i="64" s="1"/>
  <c r="K118" i="64"/>
  <c r="F196" i="64" s="1"/>
  <c r="I118" i="64"/>
  <c r="F195" i="64" s="1"/>
  <c r="G118" i="64"/>
  <c r="D197" i="64" s="1"/>
  <c r="E118" i="64"/>
  <c r="C118" i="64"/>
  <c r="D195" i="64" s="1"/>
  <c r="T200" i="65"/>
  <c r="R200" i="65"/>
  <c r="P200" i="65"/>
  <c r="K213" i="65" s="1"/>
  <c r="K220" i="65" s="1"/>
  <c r="N200" i="65"/>
  <c r="I218" i="65" s="1"/>
  <c r="L200" i="65"/>
  <c r="I219" i="65" s="1"/>
  <c r="J200" i="65"/>
  <c r="I217" i="65" s="1"/>
  <c r="H200" i="65"/>
  <c r="I216" i="65" s="1"/>
  <c r="F200" i="65"/>
  <c r="I215" i="65" s="1"/>
  <c r="D200" i="65"/>
  <c r="I214" i="65" s="1"/>
  <c r="B200" i="65"/>
  <c r="I213" i="65" s="1"/>
  <c r="U199" i="65"/>
  <c r="S199" i="65"/>
  <c r="Q199" i="65"/>
  <c r="L213" i="65" s="1"/>
  <c r="L220" i="65" s="1"/>
  <c r="O199" i="65"/>
  <c r="J218" i="65" s="1"/>
  <c r="M199" i="65"/>
  <c r="J219" i="65" s="1"/>
  <c r="K199" i="65"/>
  <c r="J217" i="65" s="1"/>
  <c r="I199" i="65"/>
  <c r="J216" i="65" s="1"/>
  <c r="G199" i="65"/>
  <c r="J215" i="65" s="1"/>
  <c r="E199" i="65"/>
  <c r="C199" i="65"/>
  <c r="J213" i="65" s="1"/>
  <c r="X131" i="65"/>
  <c r="G218" i="65" s="1"/>
  <c r="V131" i="65"/>
  <c r="G217" i="65" s="1"/>
  <c r="T131" i="65"/>
  <c r="G216" i="65" s="1"/>
  <c r="R131" i="65"/>
  <c r="G215" i="65" s="1"/>
  <c r="P131" i="65"/>
  <c r="G214" i="65" s="1"/>
  <c r="N131" i="65"/>
  <c r="G213" i="65" s="1"/>
  <c r="L131" i="65"/>
  <c r="E215" i="65" s="1"/>
  <c r="J131" i="65"/>
  <c r="E214" i="65" s="1"/>
  <c r="H131" i="65"/>
  <c r="E213" i="65" s="1"/>
  <c r="F131" i="65"/>
  <c r="C215" i="65" s="1"/>
  <c r="D131" i="65"/>
  <c r="C214" i="65" s="1"/>
  <c r="B131" i="65"/>
  <c r="C213" i="65" s="1"/>
  <c r="Y130" i="65"/>
  <c r="H218" i="65" s="1"/>
  <c r="W130" i="65"/>
  <c r="H217" i="65" s="1"/>
  <c r="U130" i="65"/>
  <c r="H216" i="65" s="1"/>
  <c r="S130" i="65"/>
  <c r="H215" i="65" s="1"/>
  <c r="Q130" i="65"/>
  <c r="H214" i="65" s="1"/>
  <c r="O130" i="65"/>
  <c r="H213" i="65" s="1"/>
  <c r="M130" i="65"/>
  <c r="F215" i="65" s="1"/>
  <c r="K130" i="65"/>
  <c r="F214" i="65" s="1"/>
  <c r="I130" i="65"/>
  <c r="F213" i="65" s="1"/>
  <c r="G130" i="65"/>
  <c r="D215" i="65" s="1"/>
  <c r="E130" i="65"/>
  <c r="D214" i="65" s="1"/>
  <c r="C130" i="65"/>
  <c r="T200" i="66"/>
  <c r="R200" i="66"/>
  <c r="P200" i="66"/>
  <c r="K213" i="66" s="1"/>
  <c r="K220" i="66" s="1"/>
  <c r="N200" i="66"/>
  <c r="I218" i="66" s="1"/>
  <c r="L200" i="66"/>
  <c r="I219" i="66" s="1"/>
  <c r="J200" i="66"/>
  <c r="I217" i="66" s="1"/>
  <c r="H200" i="66"/>
  <c r="I216" i="66" s="1"/>
  <c r="F200" i="66"/>
  <c r="D200" i="66"/>
  <c r="I214" i="66" s="1"/>
  <c r="B200" i="66"/>
  <c r="I213" i="66" s="1"/>
  <c r="U199" i="66"/>
  <c r="S199" i="66"/>
  <c r="Q199" i="66"/>
  <c r="L213" i="66" s="1"/>
  <c r="L220" i="66" s="1"/>
  <c r="O199" i="66"/>
  <c r="J218" i="66" s="1"/>
  <c r="M199" i="66"/>
  <c r="J219" i="66" s="1"/>
  <c r="K199" i="66"/>
  <c r="J217" i="66" s="1"/>
  <c r="I199" i="66"/>
  <c r="J216" i="66" s="1"/>
  <c r="G199" i="66"/>
  <c r="J215" i="66" s="1"/>
  <c r="E199" i="66"/>
  <c r="J214" i="66" s="1"/>
  <c r="C199" i="66"/>
  <c r="J213" i="66" s="1"/>
  <c r="X131" i="66"/>
  <c r="G218" i="66" s="1"/>
  <c r="V131" i="66"/>
  <c r="G217" i="66" s="1"/>
  <c r="T131" i="66"/>
  <c r="G216" i="66" s="1"/>
  <c r="R131" i="66"/>
  <c r="G215" i="66" s="1"/>
  <c r="P131" i="66"/>
  <c r="G214" i="66" s="1"/>
  <c r="N131" i="66"/>
  <c r="G213" i="66" s="1"/>
  <c r="L131" i="66"/>
  <c r="E215" i="66" s="1"/>
  <c r="J131" i="66"/>
  <c r="E214" i="66" s="1"/>
  <c r="H131" i="66"/>
  <c r="E213" i="66" s="1"/>
  <c r="F131" i="66"/>
  <c r="C215" i="66" s="1"/>
  <c r="D131" i="66"/>
  <c r="C214" i="66" s="1"/>
  <c r="B131" i="66"/>
  <c r="C213" i="66" s="1"/>
  <c r="Y130" i="66"/>
  <c r="H218" i="66" s="1"/>
  <c r="W130" i="66"/>
  <c r="H217" i="66" s="1"/>
  <c r="U130" i="66"/>
  <c r="H216" i="66" s="1"/>
  <c r="S130" i="66"/>
  <c r="H215" i="66" s="1"/>
  <c r="Q130" i="66"/>
  <c r="H214" i="66" s="1"/>
  <c r="O130" i="66"/>
  <c r="H213" i="66" s="1"/>
  <c r="M130" i="66"/>
  <c r="F215" i="66" s="1"/>
  <c r="K130" i="66"/>
  <c r="F214" i="66" s="1"/>
  <c r="I130" i="66"/>
  <c r="F213" i="66" s="1"/>
  <c r="G130" i="66"/>
  <c r="D215" i="66" s="1"/>
  <c r="E130" i="66"/>
  <c r="D214" i="66" s="1"/>
  <c r="C130" i="66"/>
  <c r="D213" i="66" s="1"/>
  <c r="T194" i="67"/>
  <c r="R194" i="67"/>
  <c r="P194" i="67"/>
  <c r="K207" i="67" s="1"/>
  <c r="K214" i="67" s="1"/>
  <c r="N194" i="67"/>
  <c r="I212" i="67" s="1"/>
  <c r="L194" i="67"/>
  <c r="I213" i="67" s="1"/>
  <c r="J194" i="67"/>
  <c r="I211" i="67" s="1"/>
  <c r="H194" i="67"/>
  <c r="I210" i="67" s="1"/>
  <c r="F194" i="67"/>
  <c r="I209" i="67" s="1"/>
  <c r="D194" i="67"/>
  <c r="I208" i="67" s="1"/>
  <c r="B194" i="67"/>
  <c r="U193" i="67"/>
  <c r="S193" i="67"/>
  <c r="Q193" i="67"/>
  <c r="L207" i="67" s="1"/>
  <c r="L214" i="67" s="1"/>
  <c r="O193" i="67"/>
  <c r="J212" i="67" s="1"/>
  <c r="M193" i="67"/>
  <c r="J213" i="67" s="1"/>
  <c r="K193" i="67"/>
  <c r="J211" i="67" s="1"/>
  <c r="I193" i="67"/>
  <c r="J210" i="67" s="1"/>
  <c r="G193" i="67"/>
  <c r="J209" i="67" s="1"/>
  <c r="E193" i="67"/>
  <c r="J208" i="67" s="1"/>
  <c r="C193" i="67"/>
  <c r="J207" i="67" s="1"/>
  <c r="X127" i="67"/>
  <c r="G212" i="67" s="1"/>
  <c r="V127" i="67"/>
  <c r="G211" i="67" s="1"/>
  <c r="T127" i="67"/>
  <c r="G210" i="67" s="1"/>
  <c r="R127" i="67"/>
  <c r="G209" i="67" s="1"/>
  <c r="P127" i="67"/>
  <c r="G208" i="67" s="1"/>
  <c r="N127" i="67"/>
  <c r="G207" i="67" s="1"/>
  <c r="L127" i="67"/>
  <c r="E209" i="67" s="1"/>
  <c r="J127" i="67"/>
  <c r="E208" i="67" s="1"/>
  <c r="H127" i="67"/>
  <c r="E207" i="67" s="1"/>
  <c r="F127" i="67"/>
  <c r="C209" i="67" s="1"/>
  <c r="D127" i="67"/>
  <c r="C208" i="67" s="1"/>
  <c r="B127" i="67"/>
  <c r="Y126" i="67"/>
  <c r="H212" i="67" s="1"/>
  <c r="W126" i="67"/>
  <c r="H211" i="67" s="1"/>
  <c r="U126" i="67"/>
  <c r="H210" i="67" s="1"/>
  <c r="S126" i="67"/>
  <c r="H209" i="67" s="1"/>
  <c r="Q126" i="67"/>
  <c r="H208" i="67" s="1"/>
  <c r="O126" i="67"/>
  <c r="H207" i="67" s="1"/>
  <c r="M126" i="67"/>
  <c r="F209" i="67" s="1"/>
  <c r="K126" i="67"/>
  <c r="F208" i="67" s="1"/>
  <c r="I126" i="67"/>
  <c r="F207" i="67" s="1"/>
  <c r="G126" i="67"/>
  <c r="D209" i="67" s="1"/>
  <c r="E126" i="67"/>
  <c r="D208" i="67" s="1"/>
  <c r="C126" i="67"/>
  <c r="D207" i="67" s="1"/>
  <c r="T207" i="68"/>
  <c r="R207" i="68"/>
  <c r="P207" i="68"/>
  <c r="K220" i="68" s="1"/>
  <c r="K227" i="68" s="1"/>
  <c r="N207" i="68"/>
  <c r="I225" i="68" s="1"/>
  <c r="L207" i="68"/>
  <c r="I226" i="68" s="1"/>
  <c r="J207" i="68"/>
  <c r="I224" i="68" s="1"/>
  <c r="H207" i="68"/>
  <c r="I223" i="68" s="1"/>
  <c r="F207" i="68"/>
  <c r="I222" i="68" s="1"/>
  <c r="D207" i="68"/>
  <c r="I221" i="68" s="1"/>
  <c r="B207" i="68"/>
  <c r="U206" i="68"/>
  <c r="S206" i="68"/>
  <c r="Q206" i="68"/>
  <c r="L220" i="68" s="1"/>
  <c r="L227" i="68" s="1"/>
  <c r="O206" i="68"/>
  <c r="J225" i="68" s="1"/>
  <c r="M206" i="68"/>
  <c r="J226" i="68" s="1"/>
  <c r="K206" i="68"/>
  <c r="J224" i="68" s="1"/>
  <c r="I206" i="68"/>
  <c r="J223" i="68" s="1"/>
  <c r="G206" i="68"/>
  <c r="J222" i="68" s="1"/>
  <c r="E206" i="68"/>
  <c r="J221" i="68" s="1"/>
  <c r="C206" i="68"/>
  <c r="J220" i="68" s="1"/>
  <c r="X131" i="68"/>
  <c r="G225" i="68" s="1"/>
  <c r="V131" i="68"/>
  <c r="G224" i="68" s="1"/>
  <c r="T131" i="68"/>
  <c r="G223" i="68" s="1"/>
  <c r="R131" i="68"/>
  <c r="G222" i="68" s="1"/>
  <c r="P131" i="68"/>
  <c r="G221" i="68" s="1"/>
  <c r="N131" i="68"/>
  <c r="G220" i="68" s="1"/>
  <c r="L131" i="68"/>
  <c r="E222" i="68" s="1"/>
  <c r="J131" i="68"/>
  <c r="E221" i="68" s="1"/>
  <c r="H131" i="68"/>
  <c r="E220" i="68" s="1"/>
  <c r="F131" i="68"/>
  <c r="C222" i="68" s="1"/>
  <c r="D131" i="68"/>
  <c r="C221" i="68" s="1"/>
  <c r="B131" i="68"/>
  <c r="C220" i="68" s="1"/>
  <c r="Y130" i="68"/>
  <c r="H225" i="68" s="1"/>
  <c r="W130" i="68"/>
  <c r="H224" i="68" s="1"/>
  <c r="U130" i="68"/>
  <c r="H223" i="68" s="1"/>
  <c r="S130" i="68"/>
  <c r="H222" i="68" s="1"/>
  <c r="Q130" i="68"/>
  <c r="H221" i="68" s="1"/>
  <c r="O130" i="68"/>
  <c r="H220" i="68" s="1"/>
  <c r="M130" i="68"/>
  <c r="F222" i="68" s="1"/>
  <c r="K130" i="68"/>
  <c r="F221" i="68" s="1"/>
  <c r="I130" i="68"/>
  <c r="F220" i="68" s="1"/>
  <c r="G130" i="68"/>
  <c r="D222" i="68" s="1"/>
  <c r="E130" i="68"/>
  <c r="D221" i="68" s="1"/>
  <c r="C130" i="68"/>
  <c r="D220" i="68" s="1"/>
  <c r="V201" i="69"/>
  <c r="T201" i="69"/>
  <c r="R201" i="69"/>
  <c r="M214" i="69" s="1"/>
  <c r="M221" i="69" s="1"/>
  <c r="P201" i="69"/>
  <c r="K219" i="69" s="1"/>
  <c r="N201" i="69"/>
  <c r="K220" i="69" s="1"/>
  <c r="L201" i="69"/>
  <c r="K218" i="69" s="1"/>
  <c r="J201" i="69"/>
  <c r="K217" i="69" s="1"/>
  <c r="F201" i="69"/>
  <c r="K216" i="69" s="1"/>
  <c r="D201" i="69"/>
  <c r="K215" i="69" s="1"/>
  <c r="B201" i="69"/>
  <c r="K214" i="69" s="1"/>
  <c r="W200" i="69"/>
  <c r="U200" i="69"/>
  <c r="S200" i="69"/>
  <c r="N214" i="69" s="1"/>
  <c r="N221" i="69" s="1"/>
  <c r="Q200" i="69"/>
  <c r="L219" i="69" s="1"/>
  <c r="O200" i="69"/>
  <c r="L220" i="69" s="1"/>
  <c r="M200" i="69"/>
  <c r="L218" i="69" s="1"/>
  <c r="K200" i="69"/>
  <c r="L217" i="69" s="1"/>
  <c r="G200" i="69"/>
  <c r="L216" i="69" s="1"/>
  <c r="E200" i="69"/>
  <c r="L215" i="69" s="1"/>
  <c r="C200" i="69"/>
  <c r="L214" i="69" s="1"/>
  <c r="Z131" i="69"/>
  <c r="G219" i="69" s="1"/>
  <c r="X131" i="69"/>
  <c r="G218" i="69" s="1"/>
  <c r="V131" i="69"/>
  <c r="G217" i="69" s="1"/>
  <c r="T131" i="69"/>
  <c r="G216" i="69" s="1"/>
  <c r="R131" i="69"/>
  <c r="G215" i="69" s="1"/>
  <c r="P131" i="69"/>
  <c r="G214" i="69" s="1"/>
  <c r="N131" i="69"/>
  <c r="E216" i="69" s="1"/>
  <c r="L131" i="69"/>
  <c r="E215" i="69" s="1"/>
  <c r="J131" i="69"/>
  <c r="E214" i="69" s="1"/>
  <c r="H131" i="69"/>
  <c r="F131" i="69"/>
  <c r="C216" i="69" s="1"/>
  <c r="D131" i="69"/>
  <c r="C215" i="69" s="1"/>
  <c r="B131" i="69"/>
  <c r="C214" i="69" s="1"/>
  <c r="AA130" i="69"/>
  <c r="J219" i="69" s="1"/>
  <c r="Y130" i="69"/>
  <c r="J218" i="69" s="1"/>
  <c r="W130" i="69"/>
  <c r="J217" i="69" s="1"/>
  <c r="U130" i="69"/>
  <c r="J216" i="69" s="1"/>
  <c r="S130" i="69"/>
  <c r="J215" i="69" s="1"/>
  <c r="Q130" i="69"/>
  <c r="J214" i="69" s="1"/>
  <c r="O130" i="69"/>
  <c r="F216" i="69" s="1"/>
  <c r="M130" i="69"/>
  <c r="K130" i="69"/>
  <c r="F214" i="69" s="1"/>
  <c r="I130" i="69"/>
  <c r="G130" i="69"/>
  <c r="D216" i="69" s="1"/>
  <c r="E130" i="69"/>
  <c r="D215" i="69" s="1"/>
  <c r="C130" i="69"/>
  <c r="D214" i="69" s="1"/>
  <c r="X205" i="70"/>
  <c r="AB195" i="70"/>
  <c r="Z195" i="70"/>
  <c r="M208" i="70" s="1"/>
  <c r="M215" i="70" s="1"/>
  <c r="X195" i="70"/>
  <c r="V195" i="70"/>
  <c r="T195" i="70"/>
  <c r="I213" i="70" s="1"/>
  <c r="R195" i="70"/>
  <c r="P195" i="70"/>
  <c r="I214" i="70" s="1"/>
  <c r="N195" i="70"/>
  <c r="I212" i="70" s="1"/>
  <c r="L195" i="70"/>
  <c r="I211" i="70" s="1"/>
  <c r="J195" i="70"/>
  <c r="I210" i="70" s="1"/>
  <c r="H195" i="70"/>
  <c r="F195" i="70"/>
  <c r="D195" i="70"/>
  <c r="I209" i="70" s="1"/>
  <c r="B195" i="70"/>
  <c r="I208" i="70" s="1"/>
  <c r="AC194" i="70"/>
  <c r="AA194" i="70"/>
  <c r="N208" i="70" s="1"/>
  <c r="N215" i="70" s="1"/>
  <c r="Y194" i="70"/>
  <c r="W194" i="70"/>
  <c r="U194" i="70"/>
  <c r="L213" i="70" s="1"/>
  <c r="S194" i="70"/>
  <c r="Q194" i="70"/>
  <c r="L214" i="70" s="1"/>
  <c r="O194" i="70"/>
  <c r="L212" i="70" s="1"/>
  <c r="M194" i="70"/>
  <c r="L211" i="70" s="1"/>
  <c r="K194" i="70"/>
  <c r="L210" i="70" s="1"/>
  <c r="I194" i="70"/>
  <c r="G194" i="70"/>
  <c r="E194" i="70"/>
  <c r="L209" i="70" s="1"/>
  <c r="C194" i="70"/>
  <c r="AF127" i="70"/>
  <c r="G213" i="70" s="1"/>
  <c r="AD127" i="70"/>
  <c r="G212" i="70" s="1"/>
  <c r="AB127" i="70"/>
  <c r="G211" i="70" s="1"/>
  <c r="Z127" i="70"/>
  <c r="G210" i="70" s="1"/>
  <c r="X127" i="70"/>
  <c r="G209" i="70" s="1"/>
  <c r="V127" i="70"/>
  <c r="G208" i="70" s="1"/>
  <c r="T127" i="70"/>
  <c r="E210" i="70" s="1"/>
  <c r="R127" i="70"/>
  <c r="P127" i="70"/>
  <c r="E209" i="70" s="1"/>
  <c r="N127" i="70"/>
  <c r="L127" i="70"/>
  <c r="E208" i="70" s="1"/>
  <c r="J127" i="70"/>
  <c r="C210" i="70" s="1"/>
  <c r="H127" i="70"/>
  <c r="F127" i="70"/>
  <c r="D127" i="70"/>
  <c r="C209" i="70" s="1"/>
  <c r="B127" i="70"/>
  <c r="C208" i="70" s="1"/>
  <c r="AG126" i="70"/>
  <c r="H213" i="70" s="1"/>
  <c r="AE126" i="70"/>
  <c r="H212" i="70" s="1"/>
  <c r="AC126" i="70"/>
  <c r="H211" i="70" s="1"/>
  <c r="AA126" i="70"/>
  <c r="H210" i="70" s="1"/>
  <c r="Y126" i="70"/>
  <c r="H209" i="70" s="1"/>
  <c r="W126" i="70"/>
  <c r="H208" i="70" s="1"/>
  <c r="U126" i="70"/>
  <c r="F210" i="70" s="1"/>
  <c r="S126" i="70"/>
  <c r="Q126" i="70"/>
  <c r="F209" i="70" s="1"/>
  <c r="O126" i="70"/>
  <c r="M126" i="70"/>
  <c r="F208" i="70" s="1"/>
  <c r="K126" i="70"/>
  <c r="D210" i="70" s="1"/>
  <c r="I126" i="70"/>
  <c r="G126" i="70"/>
  <c r="E126" i="70"/>
  <c r="D209" i="70" s="1"/>
  <c r="C126" i="70"/>
  <c r="D208" i="70" s="1"/>
  <c r="X211" i="71"/>
  <c r="AB201" i="71"/>
  <c r="Z201" i="71"/>
  <c r="M214" i="71" s="1"/>
  <c r="M221" i="71" s="1"/>
  <c r="X201" i="71"/>
  <c r="V201" i="71"/>
  <c r="T201" i="71"/>
  <c r="I219" i="71" s="1"/>
  <c r="R201" i="71"/>
  <c r="P201" i="71"/>
  <c r="I220" i="71" s="1"/>
  <c r="N201" i="71"/>
  <c r="I218" i="71" s="1"/>
  <c r="L201" i="71"/>
  <c r="I217" i="71" s="1"/>
  <c r="J201" i="71"/>
  <c r="I216" i="71" s="1"/>
  <c r="H201" i="71"/>
  <c r="F201" i="71"/>
  <c r="D201" i="71"/>
  <c r="I215" i="71" s="1"/>
  <c r="B201" i="71"/>
  <c r="AC200" i="71"/>
  <c r="AA200" i="71"/>
  <c r="N214" i="71" s="1"/>
  <c r="N221" i="71" s="1"/>
  <c r="Y200" i="71"/>
  <c r="W200" i="71"/>
  <c r="U200" i="71"/>
  <c r="L219" i="71" s="1"/>
  <c r="S200" i="71"/>
  <c r="Q200" i="71"/>
  <c r="L220" i="71" s="1"/>
  <c r="O200" i="71"/>
  <c r="L218" i="71" s="1"/>
  <c r="M200" i="71"/>
  <c r="L217" i="71" s="1"/>
  <c r="K200" i="71"/>
  <c r="L216" i="71" s="1"/>
  <c r="I200" i="71"/>
  <c r="G200" i="71"/>
  <c r="E200" i="71"/>
  <c r="L215" i="71" s="1"/>
  <c r="C200" i="71"/>
  <c r="AF131" i="71"/>
  <c r="G219" i="71" s="1"/>
  <c r="AD131" i="71"/>
  <c r="G218" i="71" s="1"/>
  <c r="AB131" i="71"/>
  <c r="G217" i="71" s="1"/>
  <c r="Z131" i="71"/>
  <c r="G216" i="71" s="1"/>
  <c r="X131" i="71"/>
  <c r="G215" i="71" s="1"/>
  <c r="V131" i="71"/>
  <c r="G214" i="71" s="1"/>
  <c r="T131" i="71"/>
  <c r="E216" i="71" s="1"/>
  <c r="R131" i="71"/>
  <c r="P131" i="71"/>
  <c r="E215" i="71" s="1"/>
  <c r="N131" i="71"/>
  <c r="L131" i="71"/>
  <c r="E214" i="71" s="1"/>
  <c r="J131" i="71"/>
  <c r="C216" i="71" s="1"/>
  <c r="H131" i="71"/>
  <c r="F131" i="71"/>
  <c r="D131" i="71"/>
  <c r="C215" i="71" s="1"/>
  <c r="B131" i="71"/>
  <c r="C214" i="71" s="1"/>
  <c r="AG130" i="71"/>
  <c r="H219" i="71" s="1"/>
  <c r="AE130" i="71"/>
  <c r="H218" i="71" s="1"/>
  <c r="AC130" i="71"/>
  <c r="H217" i="71" s="1"/>
  <c r="AA130" i="71"/>
  <c r="H216" i="71" s="1"/>
  <c r="Y130" i="71"/>
  <c r="H215" i="71" s="1"/>
  <c r="W130" i="71"/>
  <c r="H214" i="71" s="1"/>
  <c r="U130" i="71"/>
  <c r="F216" i="71" s="1"/>
  <c r="S130" i="71"/>
  <c r="Q130" i="71"/>
  <c r="F215" i="71" s="1"/>
  <c r="O130" i="71"/>
  <c r="M130" i="71"/>
  <c r="F214" i="71" s="1"/>
  <c r="K130" i="71"/>
  <c r="D216" i="71" s="1"/>
  <c r="I130" i="71"/>
  <c r="G130" i="71"/>
  <c r="E130" i="71"/>
  <c r="D215" i="71" s="1"/>
  <c r="C130" i="71"/>
  <c r="D214" i="71" s="1"/>
  <c r="X205" i="72"/>
  <c r="AB195" i="72"/>
  <c r="Z195" i="72"/>
  <c r="M208" i="72" s="1"/>
  <c r="M215" i="72" s="1"/>
  <c r="X195" i="72"/>
  <c r="V195" i="72"/>
  <c r="T195" i="72"/>
  <c r="I213" i="72" s="1"/>
  <c r="R195" i="72"/>
  <c r="P195" i="72"/>
  <c r="I214" i="72" s="1"/>
  <c r="N195" i="72"/>
  <c r="I212" i="72" s="1"/>
  <c r="L195" i="72"/>
  <c r="I211" i="72" s="1"/>
  <c r="J195" i="72"/>
  <c r="I210" i="72" s="1"/>
  <c r="H195" i="72"/>
  <c r="F195" i="72"/>
  <c r="D195" i="72"/>
  <c r="I209" i="72" s="1"/>
  <c r="B195" i="72"/>
  <c r="AC194" i="72"/>
  <c r="AA194" i="72"/>
  <c r="N208" i="72" s="1"/>
  <c r="N215" i="72" s="1"/>
  <c r="Y194" i="72"/>
  <c r="W194" i="72"/>
  <c r="U194" i="72"/>
  <c r="L213" i="72" s="1"/>
  <c r="S194" i="72"/>
  <c r="Q194" i="72"/>
  <c r="L214" i="72" s="1"/>
  <c r="O194" i="72"/>
  <c r="L212" i="72" s="1"/>
  <c r="M194" i="72"/>
  <c r="L211" i="72" s="1"/>
  <c r="K194" i="72"/>
  <c r="L210" i="72" s="1"/>
  <c r="I194" i="72"/>
  <c r="G194" i="72"/>
  <c r="E194" i="72"/>
  <c r="C194" i="72"/>
  <c r="L208" i="72" s="1"/>
  <c r="AF127" i="72"/>
  <c r="G213" i="72" s="1"/>
  <c r="AD127" i="72"/>
  <c r="G212" i="72" s="1"/>
  <c r="AB127" i="72"/>
  <c r="G211" i="72" s="1"/>
  <c r="Z127" i="72"/>
  <c r="G210" i="72" s="1"/>
  <c r="X127" i="72"/>
  <c r="G209" i="72" s="1"/>
  <c r="V127" i="72"/>
  <c r="G208" i="72" s="1"/>
  <c r="T127" i="72"/>
  <c r="E210" i="72" s="1"/>
  <c r="R127" i="72"/>
  <c r="P127" i="72"/>
  <c r="E209" i="72" s="1"/>
  <c r="N127" i="72"/>
  <c r="L127" i="72"/>
  <c r="E208" i="72" s="1"/>
  <c r="J127" i="72"/>
  <c r="C210" i="72" s="1"/>
  <c r="H127" i="72"/>
  <c r="F127" i="72"/>
  <c r="D127" i="72"/>
  <c r="C209" i="72" s="1"/>
  <c r="B127" i="72"/>
  <c r="C208" i="72" s="1"/>
  <c r="AG126" i="72"/>
  <c r="H213" i="72" s="1"/>
  <c r="AE126" i="72"/>
  <c r="H212" i="72" s="1"/>
  <c r="AC126" i="72"/>
  <c r="H211" i="72" s="1"/>
  <c r="AA126" i="72"/>
  <c r="H210" i="72" s="1"/>
  <c r="Y126" i="72"/>
  <c r="H209" i="72" s="1"/>
  <c r="W126" i="72"/>
  <c r="H208" i="72" s="1"/>
  <c r="U126" i="72"/>
  <c r="F210" i="72" s="1"/>
  <c r="S126" i="72"/>
  <c r="Q126" i="72"/>
  <c r="F209" i="72" s="1"/>
  <c r="O126" i="72"/>
  <c r="M126" i="72"/>
  <c r="F208" i="72" s="1"/>
  <c r="K126" i="72"/>
  <c r="D210" i="72" s="1"/>
  <c r="I126" i="72"/>
  <c r="G126" i="72"/>
  <c r="E126" i="72"/>
  <c r="D209" i="72" s="1"/>
  <c r="C126" i="72"/>
  <c r="D208" i="72" s="1"/>
  <c r="X211" i="73"/>
  <c r="AB201" i="73"/>
  <c r="Z201" i="73"/>
  <c r="M214" i="73" s="1"/>
  <c r="M221" i="73" s="1"/>
  <c r="X201" i="73"/>
  <c r="V201" i="73"/>
  <c r="T201" i="73"/>
  <c r="I219" i="73" s="1"/>
  <c r="R201" i="73"/>
  <c r="P201" i="73"/>
  <c r="I220" i="73" s="1"/>
  <c r="N201" i="73"/>
  <c r="I218" i="73" s="1"/>
  <c r="L201" i="73"/>
  <c r="I217" i="73" s="1"/>
  <c r="J201" i="73"/>
  <c r="I216" i="73" s="1"/>
  <c r="H201" i="73"/>
  <c r="F201" i="73"/>
  <c r="D201" i="73"/>
  <c r="I215" i="73" s="1"/>
  <c r="B201" i="73"/>
  <c r="I214" i="73" s="1"/>
  <c r="AC200" i="73"/>
  <c r="AA200" i="73"/>
  <c r="N214" i="73" s="1"/>
  <c r="N221" i="73" s="1"/>
  <c r="Y200" i="73"/>
  <c r="W200" i="73"/>
  <c r="U200" i="73"/>
  <c r="L219" i="73" s="1"/>
  <c r="S200" i="73"/>
  <c r="Q200" i="73"/>
  <c r="L220" i="73" s="1"/>
  <c r="O200" i="73"/>
  <c r="L218" i="73" s="1"/>
  <c r="M200" i="73"/>
  <c r="L217" i="73" s="1"/>
  <c r="K200" i="73"/>
  <c r="L216" i="73" s="1"/>
  <c r="I200" i="73"/>
  <c r="G200" i="73"/>
  <c r="E200" i="73"/>
  <c r="L215" i="73" s="1"/>
  <c r="C200" i="73"/>
  <c r="AF131" i="73"/>
  <c r="G219" i="73" s="1"/>
  <c r="AD131" i="73"/>
  <c r="G218" i="73" s="1"/>
  <c r="AB131" i="73"/>
  <c r="G217" i="73" s="1"/>
  <c r="Z131" i="73"/>
  <c r="G216" i="73" s="1"/>
  <c r="X131" i="73"/>
  <c r="G215" i="73" s="1"/>
  <c r="V131" i="73"/>
  <c r="G214" i="73" s="1"/>
  <c r="T131" i="73"/>
  <c r="E216" i="73" s="1"/>
  <c r="R131" i="73"/>
  <c r="P131" i="73"/>
  <c r="E215" i="73" s="1"/>
  <c r="N131" i="73"/>
  <c r="L131" i="73"/>
  <c r="E214" i="73" s="1"/>
  <c r="J131" i="73"/>
  <c r="C216" i="73" s="1"/>
  <c r="H131" i="73"/>
  <c r="F131" i="73"/>
  <c r="D131" i="73"/>
  <c r="C215" i="73" s="1"/>
  <c r="B131" i="73"/>
  <c r="C214" i="73" s="1"/>
  <c r="AG130" i="73"/>
  <c r="H219" i="73" s="1"/>
  <c r="AE130" i="73"/>
  <c r="H218" i="73" s="1"/>
  <c r="AC130" i="73"/>
  <c r="H217" i="73" s="1"/>
  <c r="AA130" i="73"/>
  <c r="H216" i="73" s="1"/>
  <c r="Y130" i="73"/>
  <c r="H215" i="73" s="1"/>
  <c r="W130" i="73"/>
  <c r="H214" i="73" s="1"/>
  <c r="U130" i="73"/>
  <c r="F216" i="73" s="1"/>
  <c r="S130" i="73"/>
  <c r="Q130" i="73"/>
  <c r="F215" i="73" s="1"/>
  <c r="O130" i="73"/>
  <c r="M130" i="73"/>
  <c r="F214" i="73" s="1"/>
  <c r="K130" i="73"/>
  <c r="D216" i="73" s="1"/>
  <c r="I130" i="73"/>
  <c r="G130" i="73"/>
  <c r="E130" i="73"/>
  <c r="D215" i="73" s="1"/>
  <c r="C130" i="73"/>
  <c r="D214" i="73" s="1"/>
  <c r="L217" i="74"/>
  <c r="I217" i="74"/>
  <c r="D217" i="74"/>
  <c r="C217" i="74"/>
  <c r="F216" i="74"/>
  <c r="E216" i="74"/>
  <c r="Z212" i="74"/>
  <c r="V202" i="74"/>
  <c r="T202" i="74"/>
  <c r="M215" i="74" s="1"/>
  <c r="M222" i="74" s="1"/>
  <c r="R202" i="74"/>
  <c r="P202" i="74"/>
  <c r="N202" i="74"/>
  <c r="I220" i="74" s="1"/>
  <c r="L202" i="74"/>
  <c r="J202" i="74"/>
  <c r="I221" i="74" s="1"/>
  <c r="H202" i="74"/>
  <c r="I219" i="74" s="1"/>
  <c r="F202" i="74"/>
  <c r="D202" i="74"/>
  <c r="I216" i="74" s="1"/>
  <c r="B202" i="74"/>
  <c r="I215" i="74" s="1"/>
  <c r="W201" i="74"/>
  <c r="U201" i="74"/>
  <c r="N215" i="74" s="1"/>
  <c r="N222" i="74" s="1"/>
  <c r="S201" i="74"/>
  <c r="Q201" i="74"/>
  <c r="O201" i="74"/>
  <c r="L220" i="74" s="1"/>
  <c r="M201" i="74"/>
  <c r="K201" i="74"/>
  <c r="L221" i="74" s="1"/>
  <c r="I201" i="74"/>
  <c r="L219" i="74" s="1"/>
  <c r="G201" i="74"/>
  <c r="L218" i="74" s="1"/>
  <c r="E201" i="74"/>
  <c r="L216" i="74" s="1"/>
  <c r="C201" i="74"/>
  <c r="AB131" i="74"/>
  <c r="G220" i="74" s="1"/>
  <c r="Z131" i="74"/>
  <c r="G219" i="74" s="1"/>
  <c r="X131" i="74"/>
  <c r="G218" i="74" s="1"/>
  <c r="V131" i="74"/>
  <c r="G217" i="74" s="1"/>
  <c r="T131" i="74"/>
  <c r="G216" i="74" s="1"/>
  <c r="R131" i="74"/>
  <c r="G215" i="74" s="1"/>
  <c r="P131" i="74"/>
  <c r="E217" i="74" s="1"/>
  <c r="N131" i="74"/>
  <c r="L131" i="74"/>
  <c r="J131" i="74"/>
  <c r="H131" i="74"/>
  <c r="E215" i="74" s="1"/>
  <c r="F131" i="74"/>
  <c r="D131" i="74"/>
  <c r="C216" i="74" s="1"/>
  <c r="B131" i="74"/>
  <c r="AC130" i="74"/>
  <c r="H220" i="74" s="1"/>
  <c r="AA130" i="74"/>
  <c r="H219" i="74" s="1"/>
  <c r="Y130" i="74"/>
  <c r="H218" i="74" s="1"/>
  <c r="W130" i="74"/>
  <c r="H217" i="74" s="1"/>
  <c r="U130" i="74"/>
  <c r="H216" i="74" s="1"/>
  <c r="S130" i="74"/>
  <c r="H215" i="74" s="1"/>
  <c r="Q130" i="74"/>
  <c r="F217" i="74" s="1"/>
  <c r="O130" i="74"/>
  <c r="M130" i="74"/>
  <c r="K130" i="74"/>
  <c r="I130" i="74"/>
  <c r="F215" i="74" s="1"/>
  <c r="G130" i="74"/>
  <c r="E130" i="74"/>
  <c r="D216" i="74" s="1"/>
  <c r="C130" i="74"/>
  <c r="L205" i="75"/>
  <c r="I205" i="75"/>
  <c r="D205" i="75"/>
  <c r="C205" i="75"/>
  <c r="F204" i="75"/>
  <c r="E204" i="75"/>
  <c r="Z200" i="75"/>
  <c r="V190" i="75"/>
  <c r="T190" i="75"/>
  <c r="M203" i="75" s="1"/>
  <c r="M210" i="75" s="1"/>
  <c r="R190" i="75"/>
  <c r="P190" i="75"/>
  <c r="N190" i="75"/>
  <c r="I208" i="75" s="1"/>
  <c r="L190" i="75"/>
  <c r="J190" i="75"/>
  <c r="I209" i="75" s="1"/>
  <c r="H190" i="75"/>
  <c r="I207" i="75" s="1"/>
  <c r="F190" i="75"/>
  <c r="D190" i="75"/>
  <c r="I204" i="75" s="1"/>
  <c r="B190" i="75"/>
  <c r="I203" i="75" s="1"/>
  <c r="W189" i="75"/>
  <c r="U189" i="75"/>
  <c r="N203" i="75" s="1"/>
  <c r="N210" i="75" s="1"/>
  <c r="S189" i="75"/>
  <c r="Q189" i="75"/>
  <c r="O189" i="75"/>
  <c r="L208" i="75" s="1"/>
  <c r="M189" i="75"/>
  <c r="K189" i="75"/>
  <c r="L209" i="75" s="1"/>
  <c r="I189" i="75"/>
  <c r="L207" i="75" s="1"/>
  <c r="G189" i="75"/>
  <c r="L206" i="75" s="1"/>
  <c r="E189" i="75"/>
  <c r="L204" i="75" s="1"/>
  <c r="C189" i="75"/>
  <c r="L203" i="75" s="1"/>
  <c r="AB123" i="75"/>
  <c r="G208" i="75" s="1"/>
  <c r="Z123" i="75"/>
  <c r="G207" i="75" s="1"/>
  <c r="X123" i="75"/>
  <c r="G206" i="75" s="1"/>
  <c r="V123" i="75"/>
  <c r="G205" i="75" s="1"/>
  <c r="T123" i="75"/>
  <c r="G204" i="75" s="1"/>
  <c r="R123" i="75"/>
  <c r="G203" i="75" s="1"/>
  <c r="P123" i="75"/>
  <c r="E205" i="75" s="1"/>
  <c r="N123" i="75"/>
  <c r="L123" i="75"/>
  <c r="J123" i="75"/>
  <c r="H123" i="75"/>
  <c r="E203" i="75" s="1"/>
  <c r="F123" i="75"/>
  <c r="D123" i="75"/>
  <c r="C204" i="75" s="1"/>
  <c r="B123" i="75"/>
  <c r="C203" i="75" s="1"/>
  <c r="AC122" i="75"/>
  <c r="H208" i="75" s="1"/>
  <c r="AA122" i="75"/>
  <c r="H207" i="75" s="1"/>
  <c r="Y122" i="75"/>
  <c r="H206" i="75" s="1"/>
  <c r="W122" i="75"/>
  <c r="H205" i="75" s="1"/>
  <c r="U122" i="75"/>
  <c r="H204" i="75" s="1"/>
  <c r="S122" i="75"/>
  <c r="H203" i="75" s="1"/>
  <c r="Q122" i="75"/>
  <c r="F205" i="75" s="1"/>
  <c r="O122" i="75"/>
  <c r="M122" i="75"/>
  <c r="K122" i="75"/>
  <c r="I122" i="75"/>
  <c r="F203" i="75" s="1"/>
  <c r="G122" i="75"/>
  <c r="E122" i="75"/>
  <c r="D204" i="75" s="1"/>
  <c r="C122" i="75"/>
  <c r="L219" i="76"/>
  <c r="I219" i="76"/>
  <c r="D219" i="76"/>
  <c r="C219" i="76"/>
  <c r="F218" i="76"/>
  <c r="E218" i="76"/>
  <c r="Z214" i="76"/>
  <c r="X204" i="76"/>
  <c r="V204" i="76"/>
  <c r="M217" i="76" s="1"/>
  <c r="M224" i="76" s="1"/>
  <c r="T204" i="76"/>
  <c r="R204" i="76"/>
  <c r="P204" i="76"/>
  <c r="I222" i="76" s="1"/>
  <c r="N204" i="76"/>
  <c r="L204" i="76"/>
  <c r="I223" i="76" s="1"/>
  <c r="J204" i="76"/>
  <c r="I221" i="76" s="1"/>
  <c r="H204" i="76"/>
  <c r="I220" i="76" s="1"/>
  <c r="F204" i="76"/>
  <c r="D204" i="76"/>
  <c r="I218" i="76" s="1"/>
  <c r="B204" i="76"/>
  <c r="Y203" i="76"/>
  <c r="W203" i="76"/>
  <c r="N217" i="76" s="1"/>
  <c r="N224" i="76" s="1"/>
  <c r="U203" i="76"/>
  <c r="S203" i="76"/>
  <c r="Q203" i="76"/>
  <c r="L222" i="76" s="1"/>
  <c r="O203" i="76"/>
  <c r="M203" i="76"/>
  <c r="L223" i="76" s="1"/>
  <c r="K203" i="76"/>
  <c r="L221" i="76" s="1"/>
  <c r="I203" i="76"/>
  <c r="L220" i="76" s="1"/>
  <c r="G203" i="76"/>
  <c r="E203" i="76"/>
  <c r="L218" i="76" s="1"/>
  <c r="C203" i="76"/>
  <c r="L217" i="76" s="1"/>
  <c r="AB131" i="76"/>
  <c r="G222" i="76" s="1"/>
  <c r="Z131" i="76"/>
  <c r="G221" i="76" s="1"/>
  <c r="X131" i="76"/>
  <c r="G220" i="76" s="1"/>
  <c r="V131" i="76"/>
  <c r="G219" i="76" s="1"/>
  <c r="T131" i="76"/>
  <c r="G218" i="76" s="1"/>
  <c r="R131" i="76"/>
  <c r="G217" i="76" s="1"/>
  <c r="P131" i="76"/>
  <c r="E219" i="76" s="1"/>
  <c r="N131" i="76"/>
  <c r="L131" i="76"/>
  <c r="J131" i="76"/>
  <c r="H131" i="76"/>
  <c r="E217" i="76" s="1"/>
  <c r="F131" i="76"/>
  <c r="D131" i="76"/>
  <c r="C218" i="76" s="1"/>
  <c r="B131" i="76"/>
  <c r="AC130" i="76"/>
  <c r="H222" i="76" s="1"/>
  <c r="AA130" i="76"/>
  <c r="H221" i="76" s="1"/>
  <c r="Y130" i="76"/>
  <c r="H220" i="76" s="1"/>
  <c r="W130" i="76"/>
  <c r="H219" i="76" s="1"/>
  <c r="U130" i="76"/>
  <c r="H218" i="76" s="1"/>
  <c r="S130" i="76"/>
  <c r="H217" i="76" s="1"/>
  <c r="Q130" i="76"/>
  <c r="F219" i="76" s="1"/>
  <c r="O130" i="76"/>
  <c r="M130" i="76"/>
  <c r="K130" i="76"/>
  <c r="I130" i="76"/>
  <c r="F217" i="76" s="1"/>
  <c r="G130" i="76"/>
  <c r="E130" i="76"/>
  <c r="D218" i="76" s="1"/>
  <c r="C130" i="76"/>
  <c r="D217" i="76" s="1"/>
  <c r="L217" i="77"/>
  <c r="I217" i="77"/>
  <c r="D217" i="77"/>
  <c r="C217" i="77"/>
  <c r="F216" i="77"/>
  <c r="E216" i="77"/>
  <c r="X202" i="77"/>
  <c r="V202" i="77"/>
  <c r="M215" i="77" s="1"/>
  <c r="M222" i="77" s="1"/>
  <c r="T202" i="77"/>
  <c r="R202" i="77"/>
  <c r="P202" i="77"/>
  <c r="I220" i="77" s="1"/>
  <c r="N202" i="77"/>
  <c r="L202" i="77"/>
  <c r="I221" i="77" s="1"/>
  <c r="J202" i="77"/>
  <c r="I219" i="77" s="1"/>
  <c r="H202" i="77"/>
  <c r="I218" i="77" s="1"/>
  <c r="F202" i="77"/>
  <c r="D202" i="77"/>
  <c r="I216" i="77" s="1"/>
  <c r="B202" i="77"/>
  <c r="I215" i="77" s="1"/>
  <c r="Y201" i="77"/>
  <c r="W201" i="77"/>
  <c r="N215" i="77" s="1"/>
  <c r="N222" i="77" s="1"/>
  <c r="U201" i="77"/>
  <c r="S201" i="77"/>
  <c r="Q201" i="77"/>
  <c r="L220" i="77" s="1"/>
  <c r="O201" i="77"/>
  <c r="M201" i="77"/>
  <c r="L221" i="77" s="1"/>
  <c r="K201" i="77"/>
  <c r="L219" i="77" s="1"/>
  <c r="I201" i="77"/>
  <c r="L218" i="77" s="1"/>
  <c r="G201" i="77"/>
  <c r="E201" i="77"/>
  <c r="L216" i="77" s="1"/>
  <c r="C201" i="77"/>
  <c r="L215" i="77" s="1"/>
  <c r="AB131" i="77"/>
  <c r="G220" i="77" s="1"/>
  <c r="Z131" i="77"/>
  <c r="X131" i="77"/>
  <c r="G218" i="77" s="1"/>
  <c r="V131" i="77"/>
  <c r="T131" i="77"/>
  <c r="R131" i="77"/>
  <c r="G215" i="77" s="1"/>
  <c r="P131" i="77"/>
  <c r="E217" i="77" s="1"/>
  <c r="N131" i="77"/>
  <c r="L131" i="77"/>
  <c r="J131" i="77"/>
  <c r="F131" i="77"/>
  <c r="D131" i="77"/>
  <c r="C216" i="77" s="1"/>
  <c r="B131" i="77"/>
  <c r="C215" i="77" s="1"/>
  <c r="H220" i="77"/>
  <c r="AA130" i="77"/>
  <c r="H219" i="77" s="1"/>
  <c r="Y130" i="77"/>
  <c r="H218" i="77" s="1"/>
  <c r="W130" i="77"/>
  <c r="H217" i="77" s="1"/>
  <c r="U130" i="77"/>
  <c r="H216" i="77" s="1"/>
  <c r="S130" i="77"/>
  <c r="H215" i="77" s="1"/>
  <c r="O130" i="77"/>
  <c r="M130" i="77"/>
  <c r="K130" i="77"/>
  <c r="G130" i="77"/>
  <c r="E130" i="77"/>
  <c r="D216" i="77" s="1"/>
  <c r="C130" i="77"/>
  <c r="D215" i="77" s="1"/>
  <c r="B72" i="6"/>
  <c r="B76" i="7"/>
  <c r="J225" i="60" l="1"/>
  <c r="I225" i="57"/>
  <c r="Y130" i="62"/>
  <c r="H223" i="62" s="1"/>
  <c r="Y41" i="2"/>
  <c r="AG41" i="2"/>
  <c r="G40" i="4"/>
  <c r="C83" i="4"/>
  <c r="S83" i="4"/>
  <c r="F222" i="74"/>
  <c r="D227" i="68"/>
  <c r="M83" i="4"/>
  <c r="E224" i="76"/>
  <c r="J182" i="48"/>
  <c r="I122" i="55"/>
  <c r="K122" i="55"/>
  <c r="E83" i="3"/>
  <c r="M83" i="3"/>
  <c r="E122" i="55"/>
  <c r="U122" i="55"/>
  <c r="K40" i="4"/>
  <c r="G86" i="4"/>
  <c r="G122" i="55"/>
  <c r="W122" i="55"/>
  <c r="AE41" i="2"/>
  <c r="S221" i="60"/>
  <c r="K83" i="4"/>
  <c r="F210" i="75"/>
  <c r="D215" i="72"/>
  <c r="C215" i="72"/>
  <c r="F214" i="67"/>
  <c r="E220" i="65"/>
  <c r="R178" i="46"/>
  <c r="AD83" i="40"/>
  <c r="S169" i="40"/>
  <c r="G93" i="4"/>
  <c r="E222" i="74"/>
  <c r="D221" i="69"/>
  <c r="J186" i="49"/>
  <c r="F202" i="64"/>
  <c r="H225" i="62"/>
  <c r="M236" i="60"/>
  <c r="Z195" i="58"/>
  <c r="AA159" i="45"/>
  <c r="S165" i="41"/>
  <c r="S48" i="1"/>
  <c r="Q94" i="3"/>
  <c r="AB94" i="50"/>
  <c r="AB161" i="49"/>
  <c r="AB91" i="48"/>
  <c r="M85" i="3"/>
  <c r="M86" i="3" s="1"/>
  <c r="O43" i="4"/>
  <c r="G42" i="4"/>
  <c r="G43" i="4" s="1"/>
  <c r="G83" i="4"/>
  <c r="D224" i="76"/>
  <c r="F221" i="63"/>
  <c r="I221" i="63"/>
  <c r="Z133" i="60"/>
  <c r="Q122" i="55"/>
  <c r="AC83" i="36"/>
  <c r="N146" i="35"/>
  <c r="O69" i="24"/>
  <c r="O69" i="23"/>
  <c r="O67" i="22"/>
  <c r="O69" i="21"/>
  <c r="O65" i="17"/>
  <c r="P64" i="14"/>
  <c r="O64" i="9"/>
  <c r="R43" i="1"/>
  <c r="AG43" i="2"/>
  <c r="AG44" i="2" s="1"/>
  <c r="I83" i="4"/>
  <c r="Q83" i="4"/>
  <c r="C85" i="4"/>
  <c r="C86" i="4" s="1"/>
  <c r="Z130" i="61"/>
  <c r="Z196" i="59"/>
  <c r="S122" i="55"/>
  <c r="I210" i="55"/>
  <c r="Q210" i="55" s="1"/>
  <c r="R182" i="45"/>
  <c r="AD86" i="42"/>
  <c r="AD153" i="42"/>
  <c r="AD81" i="41"/>
  <c r="AD84" i="40"/>
  <c r="J202" i="64"/>
  <c r="Z94" i="52"/>
  <c r="S179" i="48"/>
  <c r="S180" i="48"/>
  <c r="K85" i="4"/>
  <c r="K86" i="4" s="1"/>
  <c r="H227" i="68"/>
  <c r="AB93" i="50"/>
  <c r="AB92" i="48"/>
  <c r="G92" i="3"/>
  <c r="S43" i="4"/>
  <c r="AA85" i="51"/>
  <c r="O123" i="25"/>
  <c r="O131" i="24"/>
  <c r="O132" i="24" s="1"/>
  <c r="O128" i="23"/>
  <c r="O123" i="22"/>
  <c r="O126" i="21"/>
  <c r="P65" i="16"/>
  <c r="P64" i="15"/>
  <c r="P101" i="13"/>
  <c r="P64" i="10"/>
  <c r="I41" i="2"/>
  <c r="E40" i="3"/>
  <c r="M40" i="3"/>
  <c r="U40" i="3"/>
  <c r="G83" i="3"/>
  <c r="O86" i="3"/>
  <c r="Q225" i="59"/>
  <c r="D228" i="56"/>
  <c r="AD154" i="42"/>
  <c r="S44" i="2"/>
  <c r="AA44" i="2"/>
  <c r="AI44" i="2"/>
  <c r="Q83" i="3"/>
  <c r="C210" i="75"/>
  <c r="X201" i="74"/>
  <c r="J220" i="66"/>
  <c r="Z130" i="65"/>
  <c r="O230" i="57"/>
  <c r="M122" i="55"/>
  <c r="Z95" i="52"/>
  <c r="S183" i="50"/>
  <c r="W41" i="2"/>
  <c r="O86" i="4"/>
  <c r="AF200" i="78"/>
  <c r="G210" i="75"/>
  <c r="L210" i="75"/>
  <c r="H224" i="76"/>
  <c r="L215" i="74"/>
  <c r="L222" i="74" s="1"/>
  <c r="C211" i="61"/>
  <c r="C218" i="61" s="1"/>
  <c r="P102" i="10"/>
  <c r="E85" i="4"/>
  <c r="E86" i="4" s="1"/>
  <c r="E83" i="4"/>
  <c r="X190" i="75"/>
  <c r="I206" i="75"/>
  <c r="AD201" i="71"/>
  <c r="E221" i="69"/>
  <c r="J214" i="67"/>
  <c r="V200" i="66"/>
  <c r="I215" i="66"/>
  <c r="H221" i="63"/>
  <c r="AB109" i="59"/>
  <c r="AB94" i="47"/>
  <c r="AD194" i="72"/>
  <c r="E221" i="71"/>
  <c r="I214" i="71"/>
  <c r="I221" i="71" s="1"/>
  <c r="J221" i="69"/>
  <c r="C220" i="66"/>
  <c r="V199" i="65"/>
  <c r="H220" i="65"/>
  <c r="J214" i="65"/>
  <c r="J220" i="65" s="1"/>
  <c r="Z163" i="52"/>
  <c r="C221" i="73"/>
  <c r="E222" i="77"/>
  <c r="F224" i="76"/>
  <c r="AD123" i="75"/>
  <c r="I210" i="75"/>
  <c r="I222" i="74"/>
  <c r="G221" i="73"/>
  <c r="H215" i="72"/>
  <c r="AD195" i="72"/>
  <c r="L209" i="72"/>
  <c r="L215" i="72" s="1"/>
  <c r="E227" i="68"/>
  <c r="V194" i="67"/>
  <c r="I220" i="65"/>
  <c r="G202" i="64"/>
  <c r="V203" i="62"/>
  <c r="I218" i="62"/>
  <c r="I225" i="62" s="1"/>
  <c r="AD201" i="73"/>
  <c r="AD200" i="71"/>
  <c r="AH126" i="70"/>
  <c r="AB130" i="69"/>
  <c r="F215" i="69"/>
  <c r="F221" i="69" s="1"/>
  <c r="Z127" i="67"/>
  <c r="C207" i="67"/>
  <c r="C214" i="67" s="1"/>
  <c r="Z130" i="66"/>
  <c r="G220" i="66"/>
  <c r="Z131" i="63"/>
  <c r="N132" i="62"/>
  <c r="C226" i="61"/>
  <c r="J212" i="61"/>
  <c r="J218" i="61" s="1"/>
  <c r="Z202" i="60"/>
  <c r="D230" i="57"/>
  <c r="Z131" i="56"/>
  <c r="Z132" i="56"/>
  <c r="O122" i="55"/>
  <c r="AB95" i="47"/>
  <c r="AA92" i="45"/>
  <c r="AA160" i="45"/>
  <c r="AF158" i="44"/>
  <c r="AD85" i="42"/>
  <c r="AD155" i="42" s="1"/>
  <c r="S171" i="42"/>
  <c r="W44" i="2"/>
  <c r="AM44" i="2"/>
  <c r="Y43" i="2"/>
  <c r="Y44" i="2" s="1"/>
  <c r="D42" i="3"/>
  <c r="Q92" i="3" s="1"/>
  <c r="I40" i="4"/>
  <c r="I42" i="4"/>
  <c r="I43" i="4" s="1"/>
  <c r="G94" i="4"/>
  <c r="Q42" i="4"/>
  <c r="Q94" i="4" s="1"/>
  <c r="V206" i="68"/>
  <c r="E214" i="67"/>
  <c r="F220" i="66"/>
  <c r="C202" i="64"/>
  <c r="D221" i="63"/>
  <c r="E221" i="63"/>
  <c r="C214" i="63"/>
  <c r="C221" i="63" s="1"/>
  <c r="C225" i="62"/>
  <c r="AN195" i="61"/>
  <c r="AN197" i="61" s="1"/>
  <c r="Z130" i="59"/>
  <c r="Z195" i="59"/>
  <c r="Q226" i="59"/>
  <c r="Z129" i="58"/>
  <c r="Z130" i="58"/>
  <c r="Z196" i="58"/>
  <c r="G44" i="2"/>
  <c r="G225" i="62"/>
  <c r="E218" i="61"/>
  <c r="AN196" i="61"/>
  <c r="Z134" i="60"/>
  <c r="Z201" i="60"/>
  <c r="Z203" i="60" s="1"/>
  <c r="S223" i="60" s="1"/>
  <c r="Q222" i="60"/>
  <c r="Z129" i="59"/>
  <c r="AC109" i="58"/>
  <c r="Z186" i="55"/>
  <c r="Z187" i="55"/>
  <c r="O215" i="55"/>
  <c r="Z126" i="54"/>
  <c r="Z194" i="54"/>
  <c r="Z195" i="54"/>
  <c r="Z115" i="53"/>
  <c r="Z116" i="53"/>
  <c r="Z181" i="53"/>
  <c r="Z182" i="53"/>
  <c r="AD151" i="40"/>
  <c r="AD152" i="40"/>
  <c r="AD154" i="40" s="1"/>
  <c r="AD138" i="39"/>
  <c r="O66" i="29"/>
  <c r="O122" i="20"/>
  <c r="O69" i="19"/>
  <c r="O124" i="18"/>
  <c r="P116" i="16"/>
  <c r="P112" i="14"/>
  <c r="B47" i="1"/>
  <c r="P47" i="1"/>
  <c r="X47" i="1"/>
  <c r="U48" i="1" s="1"/>
  <c r="C52" i="2"/>
  <c r="I43" i="2"/>
  <c r="I44" i="2" s="1"/>
  <c r="AP43" i="2"/>
  <c r="I52" i="2" s="1"/>
  <c r="I43" i="3"/>
  <c r="E42" i="3"/>
  <c r="E43" i="3" s="1"/>
  <c r="N36" i="6"/>
  <c r="S215" i="59"/>
  <c r="S216" i="59" s="1"/>
  <c r="AB109" i="58"/>
  <c r="Q226" i="58"/>
  <c r="Z133" i="57"/>
  <c r="Z134" i="57"/>
  <c r="Z201" i="57"/>
  <c r="Z202" i="57"/>
  <c r="M230" i="57"/>
  <c r="Z120" i="55"/>
  <c r="Z121" i="55"/>
  <c r="Z127" i="54"/>
  <c r="Z197" i="54" s="1"/>
  <c r="I209" i="53"/>
  <c r="Z162" i="52"/>
  <c r="Q186" i="52"/>
  <c r="AA86" i="51"/>
  <c r="AA147" i="51"/>
  <c r="AA149" i="51" s="1"/>
  <c r="AA148" i="51"/>
  <c r="R171" i="51"/>
  <c r="S184" i="50"/>
  <c r="S183" i="49"/>
  <c r="AB162" i="47"/>
  <c r="J187" i="47"/>
  <c r="AA90" i="46"/>
  <c r="AA91" i="46"/>
  <c r="AA91" i="45"/>
  <c r="AF91" i="44"/>
  <c r="AF159" i="44"/>
  <c r="U175" i="44"/>
  <c r="AD85" i="43"/>
  <c r="AD86" i="43"/>
  <c r="AD151" i="43"/>
  <c r="AD152" i="43"/>
  <c r="AD147" i="41"/>
  <c r="AD148" i="41"/>
  <c r="AD77" i="39"/>
  <c r="AD137" i="39"/>
  <c r="S154" i="39"/>
  <c r="AC82" i="36"/>
  <c r="AC148" i="36"/>
  <c r="AC149" i="36"/>
  <c r="N81" i="35"/>
  <c r="O79" i="34"/>
  <c r="O142" i="34"/>
  <c r="O80" i="33"/>
  <c r="O145" i="33"/>
  <c r="O74" i="32"/>
  <c r="O137" i="32"/>
  <c r="O75" i="31"/>
  <c r="O140" i="31"/>
  <c r="O69" i="30"/>
  <c r="O134" i="30"/>
  <c r="O129" i="29"/>
  <c r="O130" i="29" s="1"/>
  <c r="O68" i="28"/>
  <c r="O133" i="28"/>
  <c r="O66" i="27"/>
  <c r="O128" i="27"/>
  <c r="O69" i="26"/>
  <c r="O133" i="26"/>
  <c r="O65" i="25"/>
  <c r="O124" i="25" s="1"/>
  <c r="P60" i="13"/>
  <c r="P102" i="13" s="1"/>
  <c r="O100" i="9"/>
  <c r="AM41" i="2"/>
  <c r="AE43" i="2"/>
  <c r="AE44" i="2" s="1"/>
  <c r="G93" i="3"/>
  <c r="E85" i="3"/>
  <c r="E86" i="3" s="1"/>
  <c r="O40" i="4"/>
  <c r="N70" i="6"/>
  <c r="N66" i="8"/>
  <c r="N101" i="8"/>
  <c r="J211" i="55"/>
  <c r="K226" i="54"/>
  <c r="J205" i="53"/>
  <c r="Q205" i="53" s="1"/>
  <c r="Q204" i="53"/>
  <c r="O209" i="53"/>
  <c r="Q185" i="52"/>
  <c r="J200" i="52"/>
  <c r="AB161" i="50"/>
  <c r="AB162" i="50"/>
  <c r="J186" i="50"/>
  <c r="AB93" i="49"/>
  <c r="AB94" i="49"/>
  <c r="AB162" i="49"/>
  <c r="S184" i="49"/>
  <c r="AB157" i="48"/>
  <c r="AB159" i="48" s="1"/>
  <c r="AB158" i="48"/>
  <c r="AB163" i="47"/>
  <c r="S184" i="47"/>
  <c r="S185" i="47"/>
  <c r="AA156" i="46"/>
  <c r="AA157" i="46"/>
  <c r="R179" i="46"/>
  <c r="AF90" i="44"/>
  <c r="U176" i="44"/>
  <c r="S169" i="43"/>
  <c r="AD82" i="41"/>
  <c r="AD78" i="39"/>
  <c r="S153" i="39"/>
  <c r="O67" i="20"/>
  <c r="O125" i="19"/>
  <c r="O69" i="18"/>
  <c r="O125" i="18" s="1"/>
  <c r="O118" i="17"/>
  <c r="P113" i="15"/>
  <c r="P65" i="12"/>
  <c r="P106" i="12"/>
  <c r="Q43" i="1"/>
  <c r="K41" i="2"/>
  <c r="O41" i="2"/>
  <c r="G41" i="2"/>
  <c r="O43" i="2"/>
  <c r="O44" i="2" s="1"/>
  <c r="C40" i="3"/>
  <c r="G43" i="3"/>
  <c r="K40" i="3"/>
  <c r="O43" i="3"/>
  <c r="S40" i="3"/>
  <c r="U42" i="3"/>
  <c r="U43" i="3" s="1"/>
  <c r="Q92" i="4"/>
  <c r="S40" i="4"/>
  <c r="S85" i="4"/>
  <c r="S86" i="4" s="1"/>
  <c r="N39" i="7"/>
  <c r="N74" i="7"/>
  <c r="G216" i="77"/>
  <c r="G219" i="77"/>
  <c r="G217" i="77"/>
  <c r="G215" i="72"/>
  <c r="D215" i="74"/>
  <c r="D222" i="74" s="1"/>
  <c r="AD130" i="74"/>
  <c r="H221" i="71"/>
  <c r="G221" i="71"/>
  <c r="H221" i="73"/>
  <c r="H222" i="74"/>
  <c r="I218" i="74"/>
  <c r="X202" i="74"/>
  <c r="I215" i="70"/>
  <c r="D215" i="70"/>
  <c r="F215" i="72"/>
  <c r="E215" i="70"/>
  <c r="C215" i="70"/>
  <c r="Z203" i="76"/>
  <c r="F222" i="77"/>
  <c r="AD131" i="76"/>
  <c r="G224" i="76"/>
  <c r="C217" i="76"/>
  <c r="C224" i="76" s="1"/>
  <c r="F221" i="73"/>
  <c r="E221" i="73"/>
  <c r="F221" i="71"/>
  <c r="AD195" i="70"/>
  <c r="F215" i="70"/>
  <c r="K221" i="69"/>
  <c r="I221" i="73"/>
  <c r="AH126" i="72"/>
  <c r="AH127" i="70"/>
  <c r="AD194" i="70"/>
  <c r="C221" i="69"/>
  <c r="AD130" i="76"/>
  <c r="Z204" i="76"/>
  <c r="I217" i="76"/>
  <c r="I224" i="76" s="1"/>
  <c r="E210" i="75"/>
  <c r="AH127" i="72"/>
  <c r="D221" i="71"/>
  <c r="L224" i="76"/>
  <c r="AD122" i="75"/>
  <c r="H210" i="75"/>
  <c r="X189" i="75"/>
  <c r="C215" i="74"/>
  <c r="C222" i="74" s="1"/>
  <c r="AD131" i="74"/>
  <c r="G222" i="74"/>
  <c r="D221" i="73"/>
  <c r="AH131" i="73"/>
  <c r="AD200" i="73"/>
  <c r="L214" i="73"/>
  <c r="L221" i="73" s="1"/>
  <c r="E215" i="72"/>
  <c r="AH130" i="71"/>
  <c r="C221" i="71"/>
  <c r="AH131" i="71"/>
  <c r="H215" i="70"/>
  <c r="G215" i="70"/>
  <c r="G221" i="69"/>
  <c r="J227" i="68"/>
  <c r="G221" i="63"/>
  <c r="L208" i="70"/>
  <c r="L215" i="70" s="1"/>
  <c r="AB131" i="69"/>
  <c r="Z130" i="68"/>
  <c r="G214" i="67"/>
  <c r="I207" i="67"/>
  <c r="I214" i="67" s="1"/>
  <c r="V200" i="65"/>
  <c r="V200" i="63"/>
  <c r="J225" i="62"/>
  <c r="D203" i="75"/>
  <c r="D210" i="75" s="1"/>
  <c r="AH130" i="73"/>
  <c r="I208" i="72"/>
  <c r="I215" i="72" s="1"/>
  <c r="L214" i="71"/>
  <c r="L221" i="71" s="1"/>
  <c r="L221" i="69"/>
  <c r="C227" i="68"/>
  <c r="V207" i="68"/>
  <c r="I220" i="68"/>
  <c r="I227" i="68" s="1"/>
  <c r="I220" i="66"/>
  <c r="Z119" i="64"/>
  <c r="E202" i="64"/>
  <c r="J221" i="63"/>
  <c r="D213" i="65"/>
  <c r="D220" i="65" s="1"/>
  <c r="Z118" i="64"/>
  <c r="V181" i="64"/>
  <c r="Z130" i="63"/>
  <c r="X200" i="69"/>
  <c r="X202" i="69" s="1"/>
  <c r="Z131" i="66"/>
  <c r="Z131" i="62"/>
  <c r="C225" i="61"/>
  <c r="D211" i="61"/>
  <c r="D218" i="61" s="1"/>
  <c r="V182" i="64"/>
  <c r="I195" i="64"/>
  <c r="I202" i="64" s="1"/>
  <c r="V201" i="63"/>
  <c r="C227" i="61"/>
  <c r="H214" i="67"/>
  <c r="Z131" i="68"/>
  <c r="F220" i="65"/>
  <c r="G220" i="65"/>
  <c r="D219" i="62"/>
  <c r="D225" i="62" s="1"/>
  <c r="E225" i="62"/>
  <c r="I211" i="61"/>
  <c r="I218" i="61" s="1"/>
  <c r="V196" i="61"/>
  <c r="H220" i="66"/>
  <c r="X201" i="69"/>
  <c r="D214" i="67"/>
  <c r="E220" i="66"/>
  <c r="D220" i="66"/>
  <c r="D196" i="64"/>
  <c r="D202" i="64" s="1"/>
  <c r="F225" i="62"/>
  <c r="F218" i="61"/>
  <c r="V195" i="61"/>
  <c r="G218" i="61"/>
  <c r="AC109" i="59"/>
  <c r="F227" i="68"/>
  <c r="G227" i="68"/>
  <c r="V193" i="67"/>
  <c r="V199" i="66"/>
  <c r="C220" i="65"/>
  <c r="H202" i="64"/>
  <c r="V202" i="62"/>
  <c r="Z129" i="61"/>
  <c r="H218" i="61"/>
  <c r="Z126" i="67"/>
  <c r="Q226" i="57"/>
  <c r="Q219" i="54"/>
  <c r="E44" i="2"/>
  <c r="M44" i="2"/>
  <c r="C43" i="4"/>
  <c r="Q224" i="56"/>
  <c r="Z131" i="65"/>
  <c r="Z199" i="56"/>
  <c r="Q211" i="55"/>
  <c r="C86" i="3"/>
  <c r="K86" i="3"/>
  <c r="S86" i="3"/>
  <c r="E43" i="4"/>
  <c r="M43" i="4"/>
  <c r="U43" i="4"/>
  <c r="Q225" i="58"/>
  <c r="D47" i="1"/>
  <c r="M47" i="1"/>
  <c r="C53" i="2"/>
  <c r="Q43" i="2"/>
  <c r="I53" i="2" s="1"/>
  <c r="S215" i="58"/>
  <c r="S216" i="58" s="1"/>
  <c r="Z200" i="56"/>
  <c r="C44" i="2"/>
  <c r="R170" i="51"/>
  <c r="O47" i="1"/>
  <c r="I51" i="2"/>
  <c r="U44" i="2"/>
  <c r="AC44" i="2"/>
  <c r="AK44" i="2"/>
  <c r="M43" i="3"/>
  <c r="Q93" i="3"/>
  <c r="I218" i="54"/>
  <c r="Q218" i="54" s="1"/>
  <c r="AA43" i="1"/>
  <c r="S41" i="2"/>
  <c r="AI41" i="2"/>
  <c r="C50" i="2"/>
  <c r="K83" i="3"/>
  <c r="M40" i="4"/>
  <c r="I85" i="4"/>
  <c r="I86" i="4" s="1"/>
  <c r="Q85" i="4"/>
  <c r="Q86" i="4" s="1"/>
  <c r="C122" i="55"/>
  <c r="AB47" i="1"/>
  <c r="AB48" i="1" s="1"/>
  <c r="AK48" i="1"/>
  <c r="AL47" i="1" s="1"/>
  <c r="C41" i="2"/>
  <c r="U41" i="2"/>
  <c r="AK41" i="2"/>
  <c r="G40" i="3"/>
  <c r="C42" i="3"/>
  <c r="K42" i="3"/>
  <c r="K43" i="3" s="1"/>
  <c r="S42" i="3"/>
  <c r="S43" i="3" s="1"/>
  <c r="G91" i="4"/>
  <c r="E41" i="2"/>
  <c r="C51" i="2"/>
  <c r="I40" i="3"/>
  <c r="O83" i="3"/>
  <c r="G85" i="3"/>
  <c r="G86" i="3" s="1"/>
  <c r="N47" i="1"/>
  <c r="G94" i="3"/>
  <c r="C40" i="4"/>
  <c r="U40" i="4"/>
  <c r="G92" i="4"/>
  <c r="W43" i="1"/>
  <c r="AA41" i="2"/>
  <c r="K43" i="2"/>
  <c r="K44" i="2" s="1"/>
  <c r="C83" i="3"/>
  <c r="S83" i="3"/>
  <c r="I85" i="3"/>
  <c r="I86" i="3" s="1"/>
  <c r="E40" i="4"/>
  <c r="M85" i="4"/>
  <c r="M86" i="4" s="1"/>
  <c r="U85" i="4"/>
  <c r="Q93" i="4" s="1"/>
  <c r="O223" i="54"/>
  <c r="AC41" i="2"/>
  <c r="O40" i="3"/>
  <c r="G91" i="3"/>
  <c r="K42" i="4"/>
  <c r="K43" i="4" s="1"/>
  <c r="Q225" i="57"/>
  <c r="M215" i="55"/>
  <c r="M41" i="2"/>
  <c r="O83" i="4"/>
  <c r="H222" i="77"/>
  <c r="L222" i="77"/>
  <c r="I222" i="77"/>
  <c r="D222" i="77"/>
  <c r="C222" i="77"/>
  <c r="AD130" i="77"/>
  <c r="AD131" i="77"/>
  <c r="Z201" i="77"/>
  <c r="Z202" i="77"/>
  <c r="Z130" i="62" l="1"/>
  <c r="AA161" i="45"/>
  <c r="Z197" i="58"/>
  <c r="O138" i="32"/>
  <c r="AB164" i="47"/>
  <c r="AA162" i="45"/>
  <c r="O135" i="30"/>
  <c r="AB165" i="47"/>
  <c r="O101" i="9"/>
  <c r="Z164" i="52"/>
  <c r="O124" i="22"/>
  <c r="AB163" i="49"/>
  <c r="AB167" i="49" s="1"/>
  <c r="Z201" i="56"/>
  <c r="V201" i="66"/>
  <c r="V210" i="66" s="1"/>
  <c r="X203" i="74"/>
  <c r="AF204" i="74" s="1"/>
  <c r="D215" i="55"/>
  <c r="C84" i="4"/>
  <c r="AB163" i="50"/>
  <c r="O127" i="21"/>
  <c r="AD149" i="41"/>
  <c r="AD196" i="72"/>
  <c r="AD197" i="72" s="1"/>
  <c r="AD153" i="40"/>
  <c r="O119" i="17"/>
  <c r="V204" i="62"/>
  <c r="V215" i="62" s="1"/>
  <c r="AA159" i="46"/>
  <c r="N71" i="6"/>
  <c r="V201" i="65"/>
  <c r="V210" i="65" s="1"/>
  <c r="P103" i="10"/>
  <c r="AF160" i="44"/>
  <c r="AF164" i="44" s="1"/>
  <c r="AD156" i="42"/>
  <c r="O129" i="23"/>
  <c r="O210" i="75"/>
  <c r="M220" i="66"/>
  <c r="AC151" i="36"/>
  <c r="P113" i="14"/>
  <c r="R221" i="63"/>
  <c r="O123" i="20"/>
  <c r="V208" i="68"/>
  <c r="W209" i="68" s="1"/>
  <c r="P114" i="15"/>
  <c r="AB164" i="49"/>
  <c r="AB170" i="49" s="1"/>
  <c r="AB164" i="50"/>
  <c r="Z165" i="52"/>
  <c r="C84" i="3"/>
  <c r="Z202" i="56"/>
  <c r="P117" i="16"/>
  <c r="Z184" i="53"/>
  <c r="M220" i="65"/>
  <c r="M202" i="64"/>
  <c r="O143" i="34"/>
  <c r="AC150" i="36"/>
  <c r="AD153" i="43"/>
  <c r="Z204" i="57"/>
  <c r="O215" i="70"/>
  <c r="P224" i="76"/>
  <c r="N102" i="8"/>
  <c r="O134" i="28"/>
  <c r="Z189" i="55"/>
  <c r="Q225" i="62"/>
  <c r="N220" i="66"/>
  <c r="AD196" i="70"/>
  <c r="AD197" i="70" s="1"/>
  <c r="AF161" i="44"/>
  <c r="AD202" i="71"/>
  <c r="AD203" i="71" s="1"/>
  <c r="P107" i="12"/>
  <c r="O134" i="26"/>
  <c r="N147" i="35"/>
  <c r="Z188" i="55"/>
  <c r="O224" i="76"/>
  <c r="P215" i="72"/>
  <c r="AD154" i="43"/>
  <c r="C231" i="61"/>
  <c r="C41" i="3"/>
  <c r="AK49" i="1"/>
  <c r="Q221" i="63"/>
  <c r="N214" i="67"/>
  <c r="Q218" i="61"/>
  <c r="N220" i="65"/>
  <c r="N202" i="64"/>
  <c r="O222" i="74"/>
  <c r="O129" i="27"/>
  <c r="AA158" i="46"/>
  <c r="Z183" i="53"/>
  <c r="C87" i="4"/>
  <c r="B48" i="1"/>
  <c r="B49" i="1" s="1"/>
  <c r="N227" i="68"/>
  <c r="P221" i="69"/>
  <c r="O221" i="69"/>
  <c r="O221" i="71"/>
  <c r="AD150" i="41"/>
  <c r="Z203" i="57"/>
  <c r="Z197" i="59"/>
  <c r="O215" i="72"/>
  <c r="O221" i="73"/>
  <c r="N75" i="7"/>
  <c r="O141" i="31"/>
  <c r="O146" i="33"/>
  <c r="I210" i="53"/>
  <c r="O126" i="19"/>
  <c r="Z196" i="54"/>
  <c r="G222" i="77"/>
  <c r="O222" i="77" s="1"/>
  <c r="I50" i="2"/>
  <c r="I54" i="2" s="1"/>
  <c r="C44" i="4"/>
  <c r="X191" i="75"/>
  <c r="AF192" i="75" s="1"/>
  <c r="P215" i="70"/>
  <c r="Q91" i="3"/>
  <c r="Q95" i="3" s="1"/>
  <c r="C43" i="3"/>
  <c r="C44" i="3" s="1"/>
  <c r="C45" i="2"/>
  <c r="C87" i="3"/>
  <c r="Q91" i="4"/>
  <c r="Q95" i="4" s="1"/>
  <c r="R225" i="62"/>
  <c r="M214" i="67"/>
  <c r="AD202" i="73"/>
  <c r="AD203" i="73" s="1"/>
  <c r="Z205" i="76"/>
  <c r="AF206" i="76" s="1"/>
  <c r="P222" i="74"/>
  <c r="X211" i="69"/>
  <c r="Y203" i="69"/>
  <c r="C42" i="2"/>
  <c r="C54" i="2"/>
  <c r="V197" i="61"/>
  <c r="M227" i="68"/>
  <c r="P210" i="75"/>
  <c r="P221" i="73"/>
  <c r="P221" i="71"/>
  <c r="G95" i="3"/>
  <c r="C41" i="4"/>
  <c r="G95" i="4"/>
  <c r="V202" i="66"/>
  <c r="V183" i="64"/>
  <c r="V192" i="64" s="1"/>
  <c r="V195" i="67"/>
  <c r="R218" i="61"/>
  <c r="V202" i="63"/>
  <c r="P222" i="77"/>
  <c r="Z203" i="77"/>
  <c r="V217" i="68" l="1"/>
  <c r="AL50" i="1"/>
  <c r="AM49" i="1" s="1"/>
  <c r="W202" i="63"/>
  <c r="V211" i="63"/>
  <c r="V204" i="67"/>
  <c r="W196" i="67"/>
  <c r="AF204" i="77"/>
  <c r="Z212" i="77"/>
  <c r="AH127" i="81" l="1"/>
  <c r="Z201" i="81" s="1"/>
  <c r="D213" i="81"/>
  <c r="D220" i="81" s="1"/>
  <c r="P220" i="81" s="1"/>
  <c r="AF202" i="81" l="1"/>
  <c r="Z210" i="81"/>
  <c r="AB198" i="93"/>
  <c r="V133" i="59"/>
  <c r="V133" i="58"/>
</calcChain>
</file>

<file path=xl/sharedStrings.xml><?xml version="1.0" encoding="utf-8"?>
<sst xmlns="http://schemas.openxmlformats.org/spreadsheetml/2006/main" count="9439" uniqueCount="663">
  <si>
    <t xml:space="preserve">LAPORAN KONSUMSI BBM KENDARAAN DINAS PT PELINDO DAYA SEJAHTERA </t>
  </si>
  <si>
    <t>PERIODE JULI 2024</t>
  </si>
  <si>
    <t>TANGGAL</t>
  </si>
  <si>
    <t>HANTARAN OPERATOR ITV TPS</t>
  </si>
  <si>
    <t>OPERASIONAL KEBERSHAN TPS</t>
  </si>
  <si>
    <t>SAPU JALAN PERAK BARAT</t>
  </si>
  <si>
    <t>PENYIRAMAN PERAK</t>
  </si>
  <si>
    <t>SAPU JALAN</t>
  </si>
  <si>
    <t>KEBERSIHAN PERAK</t>
  </si>
  <si>
    <t>GRAND TOTAL</t>
  </si>
  <si>
    <t>L 1941 OL (L 1873 SB)</t>
  </si>
  <si>
    <t>L 1536 MZ (L 1388 PC)</t>
  </si>
  <si>
    <t>L 1838 ZB (L 1641 PA)</t>
  </si>
  <si>
    <t>L 8203 AF</t>
  </si>
  <si>
    <t>L 9910 BR</t>
  </si>
  <si>
    <t xml:space="preserve"> L 9034 BU</t>
  </si>
  <si>
    <t xml:space="preserve"> L 9078 BU</t>
  </si>
  <si>
    <t>pertalite</t>
  </si>
  <si>
    <t>L 9662 NK</t>
  </si>
  <si>
    <t>pertamax</t>
  </si>
  <si>
    <t>L 9664 NK</t>
  </si>
  <si>
    <t>Solar</t>
  </si>
  <si>
    <t>L 8393 LT</t>
  </si>
  <si>
    <t xml:space="preserve">L 8065 TR </t>
  </si>
  <si>
    <t>L 1659 U</t>
  </si>
  <si>
    <t>L 3098 LG</t>
  </si>
  <si>
    <t>Pertalite</t>
  </si>
  <si>
    <t>Rp</t>
  </si>
  <si>
    <t>solar</t>
  </si>
  <si>
    <t>Pertamina Dex</t>
  </si>
  <si>
    <t>Liter</t>
  </si>
  <si>
    <t xml:space="preserve">Liter </t>
  </si>
  <si>
    <t>liter</t>
  </si>
  <si>
    <t>25,47</t>
  </si>
  <si>
    <t>29,35</t>
  </si>
  <si>
    <t>31,33</t>
  </si>
  <si>
    <t>28,64</t>
  </si>
  <si>
    <t>27,67</t>
  </si>
  <si>
    <t>19,97</t>
  </si>
  <si>
    <t>19,21</t>
  </si>
  <si>
    <t>25,11</t>
  </si>
  <si>
    <t>29,05</t>
  </si>
  <si>
    <t>14,02</t>
  </si>
  <si>
    <t>29,6</t>
  </si>
  <si>
    <t>20,13</t>
  </si>
  <si>
    <t>26,48</t>
  </si>
  <si>
    <t>38,55</t>
  </si>
  <si>
    <t>16,25</t>
  </si>
  <si>
    <t>25,37</t>
  </si>
  <si>
    <t>28,47</t>
  </si>
  <si>
    <t>18,54</t>
  </si>
  <si>
    <t>25,42</t>
  </si>
  <si>
    <t>27,4</t>
  </si>
  <si>
    <t>16,27</t>
  </si>
  <si>
    <t>29,52</t>
  </si>
  <si>
    <t>24,33</t>
  </si>
  <si>
    <t>20,27</t>
  </si>
  <si>
    <t>24,58</t>
  </si>
  <si>
    <t>246,64</t>
  </si>
  <si>
    <t>21,87</t>
  </si>
  <si>
    <t>24,89</t>
  </si>
  <si>
    <t>31,62</t>
  </si>
  <si>
    <t>23,65</t>
  </si>
  <si>
    <t>29,55</t>
  </si>
  <si>
    <t>24,95</t>
  </si>
  <si>
    <t>17,63</t>
  </si>
  <si>
    <t>26,66</t>
  </si>
  <si>
    <t>26,13</t>
  </si>
  <si>
    <t>26,12</t>
  </si>
  <si>
    <t>23,03</t>
  </si>
  <si>
    <t>30,67</t>
  </si>
  <si>
    <t>23,71</t>
  </si>
  <si>
    <t>27,34</t>
  </si>
  <si>
    <t>20,98</t>
  </si>
  <si>
    <t>27,75</t>
  </si>
  <si>
    <t>29,65</t>
  </si>
  <si>
    <t>33,86</t>
  </si>
  <si>
    <t>32,39</t>
  </si>
  <si>
    <t>29,72</t>
  </si>
  <si>
    <t>25,40</t>
  </si>
  <si>
    <t>29,88</t>
  </si>
  <si>
    <t>23,01</t>
  </si>
  <si>
    <t>33,07</t>
  </si>
  <si>
    <t>23,43</t>
  </si>
  <si>
    <t>43,01</t>
  </si>
  <si>
    <t>24,99</t>
  </si>
  <si>
    <t>26,94</t>
  </si>
  <si>
    <t>31,22</t>
  </si>
  <si>
    <t>25,06</t>
  </si>
  <si>
    <t>27,93</t>
  </si>
  <si>
    <t>20,45</t>
  </si>
  <si>
    <t>26,72</t>
  </si>
  <si>
    <t>26,90</t>
  </si>
  <si>
    <t>22,59</t>
  </si>
  <si>
    <t>26,93</t>
  </si>
  <si>
    <t>30,06</t>
  </si>
  <si>
    <t>22,86</t>
  </si>
  <si>
    <t>24,80</t>
  </si>
  <si>
    <t>16,70</t>
  </si>
  <si>
    <t>23,18</t>
  </si>
  <si>
    <t>17,92</t>
  </si>
  <si>
    <t>25,43</t>
  </si>
  <si>
    <t>18,92</t>
  </si>
  <si>
    <t>30,08</t>
  </si>
  <si>
    <t>37,27</t>
  </si>
  <si>
    <t>28,66</t>
  </si>
  <si>
    <t>18,48</t>
  </si>
  <si>
    <t>30,61</t>
  </si>
  <si>
    <t>17,22</t>
  </si>
  <si>
    <t>19,93</t>
  </si>
  <si>
    <t>22,78</t>
  </si>
  <si>
    <t>66,06</t>
  </si>
  <si>
    <t>25,12</t>
  </si>
  <si>
    <t>TOTAL</t>
  </si>
  <si>
    <t>PORT SECURITY PERAK</t>
  </si>
  <si>
    <t>SEPEDA MOTOR OPS PORT SECURITY</t>
  </si>
  <si>
    <t>OPERASIONAL KANTOR PUSAT PTPDS</t>
  </si>
  <si>
    <t>L 9554 BW</t>
  </si>
  <si>
    <t>L 9560 BW</t>
  </si>
  <si>
    <t>B 4940 TUD</t>
  </si>
  <si>
    <t>B 4498 TVA</t>
  </si>
  <si>
    <t>L 6552 ZZ</t>
  </si>
  <si>
    <t>L 6548 ZZ</t>
  </si>
  <si>
    <t xml:space="preserve">L 5198 PU </t>
  </si>
  <si>
    <t>B 4836 MT</t>
  </si>
  <si>
    <t>B 4834 MT</t>
  </si>
  <si>
    <t>B 2072 PZG</t>
  </si>
  <si>
    <t>Pert.Dex</t>
  </si>
  <si>
    <t>pertalie</t>
  </si>
  <si>
    <t>48,66</t>
  </si>
  <si>
    <t>47,83</t>
  </si>
  <si>
    <t>48,51</t>
  </si>
  <si>
    <t>9,86</t>
  </si>
  <si>
    <t>43,91</t>
  </si>
  <si>
    <t>41,60</t>
  </si>
  <si>
    <t>47,25</t>
  </si>
  <si>
    <t>47,20</t>
  </si>
  <si>
    <t>48,72</t>
  </si>
  <si>
    <t>47,42</t>
  </si>
  <si>
    <t>49,09</t>
  </si>
  <si>
    <t>52,85</t>
  </si>
  <si>
    <t>9,62</t>
  </si>
  <si>
    <t>11,25</t>
  </si>
  <si>
    <t>47,43</t>
  </si>
  <si>
    <t>13,42</t>
  </si>
  <si>
    <t>47,35</t>
  </si>
  <si>
    <t>9,59</t>
  </si>
  <si>
    <t>46,80</t>
  </si>
  <si>
    <t>10,44</t>
  </si>
  <si>
    <t>10,92</t>
  </si>
  <si>
    <t>47,60</t>
  </si>
  <si>
    <t xml:space="preserve">Terbilang: </t>
  </si>
  <si>
    <t>Empat puluh tiga juta enam puluh ribu dua ratus dua rupiah</t>
  </si>
  <si>
    <t xml:space="preserve">  </t>
  </si>
  <si>
    <t>REGOINAL MANAGER JAWA</t>
  </si>
  <si>
    <t>MAHAR BAGUS UTOMO</t>
  </si>
  <si>
    <t>Hantaran</t>
  </si>
  <si>
    <t>Keb TPS</t>
  </si>
  <si>
    <t>Keb Taman Perak</t>
  </si>
  <si>
    <t>Security</t>
  </si>
  <si>
    <t>Ops Kantor</t>
  </si>
  <si>
    <t>Grand Total</t>
  </si>
  <si>
    <t>selisih</t>
  </si>
  <si>
    <t>PERIODE JUNI 2024</t>
  </si>
  <si>
    <t>Pertamax</t>
  </si>
  <si>
    <t>PERIODE MEI 2024</t>
  </si>
  <si>
    <t>Empat puluh satu juta lima ratus tujuh ribu tujuh puluh dua rupiah</t>
  </si>
  <si>
    <t>PERIODE MARET 2024</t>
  </si>
  <si>
    <t>Empat puluh enam juta lima ratus delapan puluh delapan ribu tujuh ratus sembilan puluh dua rupiah</t>
  </si>
  <si>
    <t>PERIODE FEBRURI 2024</t>
  </si>
  <si>
    <t>PERIODE FEBRUARI 2024</t>
  </si>
  <si>
    <t>Empat puluh sembilan juta enam ratus sembilan puluh empat ribu empat ratus tujuh puluh rupiah</t>
  </si>
  <si>
    <t>PERIODE JANUARI 2024</t>
  </si>
  <si>
    <t>PERIODE DESEMBER 2023</t>
  </si>
  <si>
    <t>HANTARAN TPS</t>
  </si>
  <si>
    <t>L 9541 BO</t>
  </si>
  <si>
    <t>PATROLI PS</t>
  </si>
  <si>
    <t>L5154 PT</t>
  </si>
  <si>
    <t>Lima puluh satu juta lima ratus tiga puluh empat ribu empat ratus tiga puluh dua ribu rupiah</t>
  </si>
  <si>
    <t>PERIODE NOVEMBER 2023</t>
  </si>
  <si>
    <t>Lima puluh satu juta empat ratus sembilan ribu seratus tujuh puluh delapan rupiah</t>
  </si>
  <si>
    <t>PERIODE OKTOBER 2023</t>
  </si>
  <si>
    <t>.</t>
  </si>
  <si>
    <t>Empat puluh sembilan juta empat ratus delapan puluh empat ribu empat belas rupiah</t>
  </si>
  <si>
    <t xml:space="preserve"> </t>
  </si>
  <si>
    <t>PERIODE SEPTEMBER 2023</t>
  </si>
  <si>
    <t>Empat puluh tujuh juta empat ratus lima puluh sembilan ribu dua ratus empat puluh delapan rupiah</t>
  </si>
  <si>
    <t>PERIODE AGUSTUS 2023</t>
  </si>
  <si>
    <t>L 1941 OL</t>
  </si>
  <si>
    <t>L 1536 MZ</t>
  </si>
  <si>
    <t>L 1838 ZB</t>
  </si>
  <si>
    <t>L 9872 NO</t>
  </si>
  <si>
    <t>L 9663 NK</t>
  </si>
  <si>
    <t xml:space="preserve">L 5186 PT </t>
  </si>
  <si>
    <t>W 8361 LP</t>
  </si>
  <si>
    <t>L 9379 NJ</t>
  </si>
  <si>
    <t>L 9380 NJ</t>
  </si>
  <si>
    <t>L 5194 PU</t>
  </si>
  <si>
    <t>L 5195 PU</t>
  </si>
  <si>
    <t xml:space="preserve">L 5196 PU </t>
  </si>
  <si>
    <t>L 1554 YI (L 1565 RE/ B 2072 PZG )</t>
  </si>
  <si>
    <t>L 1753 YI</t>
  </si>
  <si>
    <t>Empat puluh empat juta empat ratus tiga belas ribu sembilan ratus delapan puluh delapan rupiah</t>
  </si>
  <si>
    <t>PERIODE JULI 2023</t>
  </si>
  <si>
    <t>Empat puluh delapan juta seratus delapan puluh tujuh ribu seratus sembilan puluh rupiah</t>
  </si>
  <si>
    <t>PERIODE JUNI 2023</t>
  </si>
  <si>
    <t>Empat puluh sembilan juta seratus delapan ribu tujuh ratus lima puluh tujuh rupiah</t>
  </si>
  <si>
    <t>PERIODE MEI 2023</t>
  </si>
  <si>
    <t>L 1554 YI (L 1565 RE/ B 2955 PFV))</t>
  </si>
  <si>
    <t>PERIODE MARET 2023</t>
  </si>
  <si>
    <t>L 1554 YI (L 1565 RE)</t>
  </si>
  <si>
    <t>L 1558 YI</t>
  </si>
  <si>
    <t>Empat puluh dua juta empat ratus dua puluh lima ribu tujuh ratus delapan rupiah</t>
  </si>
  <si>
    <t>PERIODE FEBRUARI 2023</t>
  </si>
  <si>
    <t>PERIODE JANUARI 2023</t>
  </si>
  <si>
    <t>Empat puluh empat juta enam ratus delapan puluh tujuh ribu enam ratus lima puluh delapan rupiah</t>
  </si>
  <si>
    <t>Direktur</t>
  </si>
  <si>
    <t>Dirut</t>
  </si>
  <si>
    <t>Grand Total (tanpa direktur &amp; dirut)</t>
  </si>
  <si>
    <t>-</t>
  </si>
  <si>
    <t>PERIODE DESEMBER  2022</t>
  </si>
  <si>
    <t>Empat puluh lima juta empat ratus tujuh puluh empat ribu enam ratus empat puluh enam rupiah</t>
  </si>
  <si>
    <t>PERIODE NOVEMBER  2022</t>
  </si>
  <si>
    <t>DIREKTUR</t>
  </si>
  <si>
    <t>DIREKTUR UTAMA</t>
  </si>
  <si>
    <t>L 1275 PX</t>
  </si>
  <si>
    <t>L 1276PX</t>
  </si>
  <si>
    <t>Pertalie</t>
  </si>
  <si>
    <t>DEX</t>
  </si>
  <si>
    <t>Terbilang: Empat puluh tiga juta enam ratus enam belas ribu tujuh ratus tiga puluh enam rupiah</t>
  </si>
  <si>
    <t>Terbilang: Empat juta lima puluh ribu sembilan ratus enam belas rupiah</t>
  </si>
  <si>
    <t>MAHAR B UTOMO</t>
  </si>
  <si>
    <t>TPS</t>
  </si>
  <si>
    <t>rajif</t>
  </si>
  <si>
    <t>Wafi</t>
  </si>
  <si>
    <t>Kantor PDS</t>
  </si>
  <si>
    <t>dirut direktur</t>
  </si>
  <si>
    <t>PERIODE OKTOBER  2022</t>
  </si>
  <si>
    <t>L 1554 YI</t>
  </si>
  <si>
    <t>Terbilang: Lima puluh tiga juta delapan ratus lima puluh lima ribu lima ratus enam belas rupiah.</t>
  </si>
  <si>
    <t>REGOINAL MANAGER JAWA TIMUR</t>
  </si>
  <si>
    <t xml:space="preserve"> MANAGER OPERASI &amp; APK</t>
  </si>
  <si>
    <t>MANAGER SDM &amp; UMUM</t>
  </si>
  <si>
    <t>ANGGA ADI PREBAWA</t>
  </si>
  <si>
    <t>INDRA TEGUH WICAKSANA</t>
  </si>
  <si>
    <t>PERIODE SEPTEMBER  2022</t>
  </si>
  <si>
    <t>S 9255 HB</t>
  </si>
  <si>
    <t>Terbilang: lima puluh dua juta tujuh ratus tujuh puluh ribu tujuh ratus empat puluh lima rupiah.</t>
  </si>
  <si>
    <t>PERIODE AGUSTUS 2022</t>
  </si>
  <si>
    <t>L1275PX</t>
  </si>
  <si>
    <t>PERIODE JULI 2022</t>
  </si>
  <si>
    <t>L 9502  BG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</si>
  <si>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</si>
  <si>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Terbilang: empat puluh dua juta empat ratus delapan belas ribu  enam ratus lima puluh tiga rupiah.</t>
  </si>
  <si>
    <t>PERIODE MEI 2022</t>
  </si>
  <si>
    <t>L 8138 AZ</t>
  </si>
  <si>
    <t>L 3891 TZ</t>
  </si>
  <si>
    <t>Terbilang: Tiga puluh sembilan juta enam ratus lima belas ribu tujuh ratus empat puluh sembilan rupiah</t>
  </si>
  <si>
    <t>MANAGER OPERASI &amp; HSSE</t>
  </si>
  <si>
    <t>RATMINTO</t>
  </si>
  <si>
    <t>Terbilang:</t>
  </si>
  <si>
    <t>PERIODE APRIL 2022</t>
  </si>
  <si>
    <t>Terbilang: empat puluh juta dua ratus dua puluh empat ribu sembilan ratus delapan puluh satu rupiah.</t>
  </si>
  <si>
    <t>PERIODE MARET 2022</t>
  </si>
  <si>
    <t>Terbilang:  empat puluh dua juta  empat ratus tiga puluh ribu lima puluh rupiah</t>
  </si>
  <si>
    <t>PERIODE FEBRUARI 2022</t>
  </si>
  <si>
    <t>PEDESTRIAN PERAK</t>
  </si>
  <si>
    <t>L 9541BO</t>
  </si>
  <si>
    <t>L 9078 BU</t>
  </si>
  <si>
    <t xml:space="preserve">L 9662 NK </t>
  </si>
  <si>
    <t>L 6703 RM</t>
  </si>
  <si>
    <t>Terbilang:  Tiga puluh lima juta enam ratus tiga puluh lima ribu sembilan ratus empat puluh rupiah</t>
  </si>
  <si>
    <t>PERIODE JANUARI 2022</t>
  </si>
  <si>
    <t>Pertamx</t>
  </si>
  <si>
    <t>Terbilang:  tiga puluh sembilan juta tujuh ratus sembilan puluh lima ribu tujuh ratus enam puluh enam rupia</t>
  </si>
  <si>
    <t>``</t>
  </si>
  <si>
    <t>PERIODE DESEMBER  2021</t>
  </si>
  <si>
    <t>Terbilang:  empat puluh tiga juta lima ratus tujuh puluh dua ribu seratus lima puluh enam rupiah.</t>
  </si>
  <si>
    <t>PERIODE NOPEMBER  2021</t>
  </si>
  <si>
    <t>Terbilang:  tiga puluh delapan juta seratus sembilan puluh ribu tiga puluh delapan rupiah.</t>
  </si>
  <si>
    <t>PERIODE OKTOBER 2021</t>
  </si>
  <si>
    <t>PERIODE SEPTEMBER 2021</t>
  </si>
  <si>
    <t>Terbilang: Tiga puluh enam juta empat ratus sembilan puluh tiga ribu tiga ratus empat puluh enam rupiah.</t>
  </si>
  <si>
    <t>PERIODE AGUSTUS 2021</t>
  </si>
  <si>
    <t>L 6748 RX</t>
  </si>
  <si>
    <t xml:space="preserve">Terbilang:  Tiga puluh enam juta seratus delapan puluh lima ribu enam ratus sembilan puluh tujuh rupiah </t>
  </si>
  <si>
    <t>RINTO SAIFUL</t>
  </si>
  <si>
    <t>PERIODE JULI 2021</t>
  </si>
  <si>
    <t>Dex</t>
  </si>
  <si>
    <t xml:space="preserve">Terbilang:  </t>
  </si>
  <si>
    <t>PERIODE JUNI 2021</t>
  </si>
  <si>
    <t xml:space="preserve">Terbilang: Tiga puluh tiga juta </t>
  </si>
  <si>
    <t>PERIODE MEI 2021</t>
  </si>
  <si>
    <t>OPERASIONAL TPS</t>
  </si>
  <si>
    <t>PERIODE APRIL 2021</t>
  </si>
  <si>
    <t>PERIODE Maret  2021</t>
  </si>
  <si>
    <t>PERIODE JANUARI  2021</t>
  </si>
  <si>
    <t>Terbilang: Tiga puluh dua juta tiga ratus tiga puluh dua ribu enam ratus tiga puluh dua rupiah.</t>
  </si>
  <si>
    <t>PERIODE DESEMBER 2020</t>
  </si>
  <si>
    <t>Terbilang: Tiga puluh tugq  juta dua puluh satu ribu empat  ratus lima rupiah</t>
  </si>
  <si>
    <t>PERIODE NOVEMBER 2020</t>
  </si>
  <si>
    <t>L 5154 PT</t>
  </si>
  <si>
    <t>SAPU JALAN PERAK</t>
  </si>
  <si>
    <t>OPERASIONAL PS CABANG</t>
  </si>
  <si>
    <t>TL SAPUJALAN NILAM</t>
  </si>
  <si>
    <t>PERIODE OKTOBER 2020</t>
  </si>
  <si>
    <t>L 8065 TR</t>
  </si>
  <si>
    <t>L 8086 VE</t>
  </si>
  <si>
    <t>PERIODE SEPTEMBER 2020</t>
  </si>
  <si>
    <t>L 8013 SH</t>
  </si>
  <si>
    <t>PERIODE AGUSTUS 2020</t>
  </si>
  <si>
    <t>L 82030 AF</t>
  </si>
  <si>
    <t>PERIODE JULI 2020</t>
  </si>
  <si>
    <t xml:space="preserve">     </t>
  </si>
  <si>
    <t>PERIODE JUNI 2020</t>
  </si>
  <si>
    <t>PERIODE MEI 2020</t>
  </si>
  <si>
    <t>PERIODE APRIL 2020</t>
  </si>
  <si>
    <t>L 8330 TL</t>
  </si>
  <si>
    <t>PERIODE MARET 2020</t>
  </si>
  <si>
    <t>PERIODE FEBRUARI 2020</t>
  </si>
  <si>
    <t>Terbilang: Tiga piluh satu juta  seratus empat puluh ribu seratus sembilan puluh rupiah.</t>
  </si>
  <si>
    <t>PERIODE JANUARI 2020</t>
  </si>
  <si>
    <t>L 1565 RE</t>
  </si>
  <si>
    <t>Terbilang: Tiga puluh tiga juta empat ratus lima puluh tiga ribu seratus delapan puluh delapan rupiah</t>
  </si>
  <si>
    <t>PERIODE DESEMBER 2019</t>
  </si>
  <si>
    <t>L 321 TL</t>
  </si>
  <si>
    <t>PERIODE NOVEMBER 2019</t>
  </si>
  <si>
    <t xml:space="preserve">       </t>
  </si>
  <si>
    <t>Terbilang: Tiga Puluh Lima Juta Sembilan Ratus Delapan Puluh Empat Ribu Lima Ratus Dua Rupiah.</t>
  </si>
  <si>
    <t>PERIODE OKTOBER 2019</t>
  </si>
  <si>
    <t>L 324 TL</t>
  </si>
  <si>
    <t>Terbilang: Tiga puluh delapan juta tiga ratus enam puluh ribu enam ratus delapan puluh rupiah.</t>
  </si>
  <si>
    <t>Manager Operasi dan HSSE</t>
  </si>
  <si>
    <t>Manager SDM dan Umum</t>
  </si>
  <si>
    <t>Manager Komersial dan Pemasaran</t>
  </si>
  <si>
    <t>HAPSARI NURINA RAHMI</t>
  </si>
  <si>
    <t>PERIODE SEPTEMBER 2019</t>
  </si>
  <si>
    <t>Plh. Manager Komersial dan Pemasaran</t>
  </si>
  <si>
    <t>SRI HASTUTIK</t>
  </si>
  <si>
    <t>PERIODE AGUSTUS 2019</t>
  </si>
  <si>
    <t>DIRUT</t>
  </si>
  <si>
    <t>01/08/2019</t>
  </si>
  <si>
    <t>31/08/2019</t>
  </si>
  <si>
    <t>Terbilang: Tiga puluh enam juta delapan ratus delapan puluh lima ribu tujuh ratus tujuh puluh rupiah</t>
  </si>
  <si>
    <t xml:space="preserve"> Manager Komersial dan Pemasaran</t>
  </si>
  <si>
    <t>ADI STIAWAN</t>
  </si>
  <si>
    <t>PERIODE JULI 2019</t>
  </si>
  <si>
    <t>PORT SECURITY</t>
  </si>
  <si>
    <t xml:space="preserve"> TOSSA KEBERSIHAN</t>
  </si>
  <si>
    <t>KEBERSIHAN</t>
  </si>
  <si>
    <t>DIREKSI</t>
  </si>
  <si>
    <t>L 8326 TL</t>
  </si>
  <si>
    <t>L 1535 VD</t>
  </si>
  <si>
    <t>OPERASIONAL KANTOR PUSAT</t>
  </si>
  <si>
    <t>L 1567 RE</t>
  </si>
  <si>
    <t>L 1568 RE</t>
  </si>
  <si>
    <t>L 1640 RA</t>
  </si>
  <si>
    <t>01/07/2019</t>
  </si>
  <si>
    <t>21/07/2019</t>
  </si>
  <si>
    <t>31/07/2019</t>
  </si>
  <si>
    <t>Terbilang: Tiga puluh empat juta seratus lima puluh satu ribu tiga ratus empat puluh sembilan rupiah.</t>
  </si>
  <si>
    <t>PERIODE JUNI 2019</t>
  </si>
  <si>
    <t>L 1096 IJ/L 1275 PX</t>
  </si>
  <si>
    <t>L 1128 IJ/L 1276PX</t>
  </si>
  <si>
    <t>01/06/2019</t>
  </si>
  <si>
    <t>L 1241 ED</t>
  </si>
  <si>
    <t>Terbilang: Tiga puluh delapan juta dua ratus dua puluh sembilan ribu delapan ratus empat puluh tujuh rupiah.</t>
  </si>
  <si>
    <t>PERIODE MEI 2019</t>
  </si>
  <si>
    <t>01/05/2019</t>
  </si>
  <si>
    <t>Manajer Operasi dan K3L</t>
  </si>
  <si>
    <t>Manajer SDM dan Umum</t>
  </si>
  <si>
    <t>Manajer Komersial dan Pemasaran</t>
  </si>
  <si>
    <t>PERIODE APRIL 2019</t>
  </si>
  <si>
    <t>L 1925 SF</t>
  </si>
  <si>
    <t xml:space="preserve">                                                                                     </t>
  </si>
  <si>
    <t>L 8454 LR</t>
  </si>
  <si>
    <t>Terbilang: Tiga puluh lima juta lima ratus dua ribu lima ratus lima puluh tujuh rupiah</t>
  </si>
  <si>
    <t>PERIODE MARET 2019</t>
  </si>
  <si>
    <t xml:space="preserve">                                           </t>
  </si>
  <si>
    <t>Terbilang: Tiga Puluh Tujuh Juta Enam Ratus Tiga Puluh Enam Ribu Sembilan Ratus Delapan Puluh Dua Rupiah.</t>
  </si>
  <si>
    <t>FACILITY SERVICES VP</t>
  </si>
  <si>
    <t>Plh HC &amp; GA VP</t>
  </si>
  <si>
    <t>MARKETING VP</t>
  </si>
  <si>
    <t>TRAMAPROSA EMBADELLA</t>
  </si>
  <si>
    <t>PERIODE FEBRUARI 2019</t>
  </si>
  <si>
    <t>Terbilang: Tiga Puluh Dua Juta Sembilan Ratus Tujuh Puluh Sembilan Ribu  Tiga Ratus Delapan Puluh Lima Rupiah.</t>
  </si>
  <si>
    <t>HC &amp; GA VP</t>
  </si>
  <si>
    <t>PERIODE JANUARI  2019</t>
  </si>
  <si>
    <t>Terbilang:Empat Puluh Juta Sembilan Puluh Tujuh Ribu Seratus Dua Puluh Sembilan Rupiah.</t>
  </si>
  <si>
    <t>PERIODE DESEMBER 2018</t>
  </si>
  <si>
    <t>L 1164 SY</t>
  </si>
  <si>
    <t>L 7501 QD</t>
  </si>
  <si>
    <t>L 1096 IJ</t>
  </si>
  <si>
    <t>L 1128 IJ</t>
  </si>
  <si>
    <t>OPERASIONAL CABANG</t>
  </si>
  <si>
    <t>PERIODE NOVEMBER 2018</t>
  </si>
  <si>
    <t>1 November 2018</t>
  </si>
  <si>
    <t>2 November  2018</t>
  </si>
  <si>
    <t>3 November 2018</t>
  </si>
  <si>
    <t>4 November 2018</t>
  </si>
  <si>
    <t>5 November 2018</t>
  </si>
  <si>
    <t>6 November 2018</t>
  </si>
  <si>
    <t>7 November 2018</t>
  </si>
  <si>
    <t>8 November 2018</t>
  </si>
  <si>
    <t>9 November 2018</t>
  </si>
  <si>
    <t>10 November 2018</t>
  </si>
  <si>
    <t>11 November 2018</t>
  </si>
  <si>
    <t>12 November 2018</t>
  </si>
  <si>
    <t>13 November 2018</t>
  </si>
  <si>
    <t>14 November 2018</t>
  </si>
  <si>
    <t>15 November 2018</t>
  </si>
  <si>
    <t>16 November 2018</t>
  </si>
  <si>
    <t>17 November 2018</t>
  </si>
  <si>
    <t>18 November 2018</t>
  </si>
  <si>
    <t>19 November 2018</t>
  </si>
  <si>
    <t>20 November 2018</t>
  </si>
  <si>
    <t>21 November 2018</t>
  </si>
  <si>
    <t>22 November 2018</t>
  </si>
  <si>
    <t>23 November 2018</t>
  </si>
  <si>
    <t>24 November 2018</t>
  </si>
  <si>
    <t>25 November 2018</t>
  </si>
  <si>
    <t>26 November 2018</t>
  </si>
  <si>
    <t>27 November 2018</t>
  </si>
  <si>
    <t>28 November 2018</t>
  </si>
  <si>
    <t>29 November 2018</t>
  </si>
  <si>
    <t>30 November 2018</t>
  </si>
  <si>
    <t>2 November 2018</t>
  </si>
  <si>
    <t>Tiga Puluh Sembilan Juta Tiga Ribu Delapan Ratus Empat Puluh Delapan Rupiah.</t>
  </si>
  <si>
    <t>LAPORAN KONSUMSI BBM KENDARAAN DINAS PT PELINDO DAYA SEJAHTERA PERIODE  MEI 2018</t>
  </si>
  <si>
    <t>PERTALITE</t>
  </si>
  <si>
    <t>OPERASIONAL</t>
  </si>
  <si>
    <t>PS</t>
  </si>
  <si>
    <t>PERTALIT</t>
  </si>
  <si>
    <t>PREMIUM</t>
  </si>
  <si>
    <t>RUSH L 1565 RE</t>
  </si>
  <si>
    <t>RUSH</t>
  </si>
  <si>
    <t>INNOVA</t>
  </si>
  <si>
    <t>SUPRA UMUM</t>
  </si>
  <si>
    <t>PANTHER SAMPAH</t>
  </si>
  <si>
    <t>PAJERO</t>
  </si>
  <si>
    <t>TOSSA SAMPAH</t>
  </si>
  <si>
    <t>VERSA PERAK</t>
  </si>
  <si>
    <t>PANTHER PATROLI</t>
  </si>
  <si>
    <t>TRUCK PATROLI</t>
  </si>
  <si>
    <t>VERZA PERAK</t>
  </si>
  <si>
    <t>VERZA PO PERAK</t>
  </si>
  <si>
    <t>L 3054 RX</t>
  </si>
  <si>
    <t>L 4222 SG</t>
  </si>
  <si>
    <t xml:space="preserve"> L 1855 RL</t>
  </si>
  <si>
    <t>L 1759 DU</t>
  </si>
  <si>
    <t>L 1970 H</t>
  </si>
  <si>
    <t>L 5198 PU</t>
  </si>
  <si>
    <t>L 5196 PU</t>
  </si>
  <si>
    <t>L 8112 NZ</t>
  </si>
  <si>
    <t>L 5186 PT</t>
  </si>
  <si>
    <t>L 8454  LR</t>
  </si>
  <si>
    <t>S 8225 UA</t>
  </si>
  <si>
    <t>L 5303 PT</t>
  </si>
  <si>
    <t>L 5250 PT</t>
  </si>
  <si>
    <t>L 5317 PT</t>
  </si>
  <si>
    <t>L 4139 SG</t>
  </si>
  <si>
    <t>SOLAR</t>
  </si>
  <si>
    <t>LITER KESELURUHAN</t>
  </si>
  <si>
    <t>HARGAKESELURUHAN</t>
  </si>
  <si>
    <t>TOTAL DIVISI</t>
  </si>
  <si>
    <t>Facility Serv VP</t>
  </si>
  <si>
    <t>SURABAYA.         JUNI  2018</t>
  </si>
  <si>
    <t>ADI SETIAWAN</t>
  </si>
  <si>
    <t>Human Capital &amp; GA VP</t>
  </si>
  <si>
    <t>SATRIYO DANAR PUSPITO</t>
  </si>
  <si>
    <t>RUSH L 1567 RE</t>
  </si>
  <si>
    <t>INNOVA L 1568 RE</t>
  </si>
  <si>
    <t>PICK UP L 5194 PU</t>
  </si>
  <si>
    <t>PICK UP L 5196 PU</t>
  </si>
  <si>
    <t>PICK UP L 5198 PU</t>
  </si>
  <si>
    <t>PICK UP L 5195 PU</t>
  </si>
  <si>
    <t>PAJERO       L 1128 IJ / L 1276 PX</t>
  </si>
  <si>
    <t>PAJERO       L 1096 IJ / L 1275 PX</t>
  </si>
  <si>
    <t>TOSSA SAMPAH L 9662 NK</t>
  </si>
  <si>
    <t>TOSSA SAMPAH L 9663 NK</t>
  </si>
  <si>
    <t>TOSSA SAMPAH L 9664 NK</t>
  </si>
  <si>
    <t>VERSA PERAK L 5186 PT</t>
  </si>
  <si>
    <t>VERSA PERAK L 5154 PT</t>
  </si>
  <si>
    <t>VERSA PERAK                          L 8454  LR</t>
  </si>
  <si>
    <t>AVANZA L 324 TL</t>
  </si>
  <si>
    <t>BUS HANTARAN L 7501 QD</t>
  </si>
  <si>
    <t>PANTHER PATROLI    L 9379 NJ</t>
  </si>
  <si>
    <t>PANTHER PATROLI         L 9380 NJ</t>
  </si>
  <si>
    <t xml:space="preserve">DEXLITE </t>
  </si>
  <si>
    <t>TOTAL BBM (LITER)</t>
  </si>
  <si>
    <t>TOTAL KONSUMSI BBM (LITER)</t>
  </si>
  <si>
    <t>GRAND TOTAL (LITER)</t>
  </si>
  <si>
    <t>TOTAL BBM (Rp)</t>
  </si>
  <si>
    <t>TOTAL KONSUMSI BBM (Rp)</t>
  </si>
  <si>
    <t>GRAND TOTAL (Rp)</t>
  </si>
  <si>
    <t>REKAPITULASI KONSUMSI BBM PERBULAN (LITER)</t>
  </si>
  <si>
    <t>REKAPITULASI KONSUMSI BBM PERBULAN (RUPIAH)</t>
  </si>
  <si>
    <t>DEXLITE</t>
  </si>
  <si>
    <t>Facility Services VP</t>
  </si>
  <si>
    <t>Human Capital &amp; General Affair Vice President</t>
  </si>
  <si>
    <t>Marketing Vice President</t>
  </si>
  <si>
    <t>RINTO SAIFUl</t>
  </si>
  <si>
    <t>PERIODE BULAN AGUSTUS 2018</t>
  </si>
  <si>
    <t>LEMBAR 1</t>
  </si>
  <si>
    <t>LEMBAR 2</t>
  </si>
  <si>
    <t>PERIODE BULAN SEPTEMBER 2018</t>
  </si>
  <si>
    <t>PERIODE SEPTEMBER 2018</t>
  </si>
  <si>
    <t>L 34 TL</t>
  </si>
  <si>
    <t>1 September 2018</t>
  </si>
  <si>
    <t>2 September 2018</t>
  </si>
  <si>
    <t>3 September 2018</t>
  </si>
  <si>
    <t>4 September 2018</t>
  </si>
  <si>
    <t>5 September 2018</t>
  </si>
  <si>
    <t>6 September 2018</t>
  </si>
  <si>
    <t>7 September 2018</t>
  </si>
  <si>
    <t>8 September 2018</t>
  </si>
  <si>
    <t>9 September 2018</t>
  </si>
  <si>
    <t>10 September 2018</t>
  </si>
  <si>
    <t>11 September 2018</t>
  </si>
  <si>
    <t>12 September 2018</t>
  </si>
  <si>
    <t>13 September 2018</t>
  </si>
  <si>
    <t>14 September 2018</t>
  </si>
  <si>
    <t>15 September 2018</t>
  </si>
  <si>
    <t>16 September 2018</t>
  </si>
  <si>
    <t>17 September 2018</t>
  </si>
  <si>
    <t>18 September 2018</t>
  </si>
  <si>
    <t>19 September 2018</t>
  </si>
  <si>
    <t>20 September 2018</t>
  </si>
  <si>
    <t>21 September 2018</t>
  </si>
  <si>
    <t>22 September 2018</t>
  </si>
  <si>
    <t>23 September 2018</t>
  </si>
  <si>
    <t>24 September 2018</t>
  </si>
  <si>
    <t>25 September 2018</t>
  </si>
  <si>
    <t>26 September 2018</t>
  </si>
  <si>
    <t>27 September 2018</t>
  </si>
  <si>
    <t>28 September 2018</t>
  </si>
  <si>
    <t>29 September 2018</t>
  </si>
  <si>
    <t>30 September 2018</t>
  </si>
  <si>
    <t>PERIODE AGUSTUS 2018</t>
  </si>
  <si>
    <t>1 Agustus 2018</t>
  </si>
  <si>
    <t>2 Agustus 2018</t>
  </si>
  <si>
    <t>3 Agustus 2018</t>
  </si>
  <si>
    <t>4 Agustus 2018</t>
  </si>
  <si>
    <t>5 Agustus 2018</t>
  </si>
  <si>
    <t>6 Agustus 2018</t>
  </si>
  <si>
    <t>7 Agustus 2018</t>
  </si>
  <si>
    <t>8 Agustus 2018</t>
  </si>
  <si>
    <t>9 Agustus 2018</t>
  </si>
  <si>
    <t>10 Agustus 2018</t>
  </si>
  <si>
    <t>11 Agustus 2018</t>
  </si>
  <si>
    <t>12 Agustus 2018</t>
  </si>
  <si>
    <t>13 Agustus 2018</t>
  </si>
  <si>
    <t>14 Agustus 2018</t>
  </si>
  <si>
    <t>15 Agustus 2018</t>
  </si>
  <si>
    <t>16 Agustus 2018</t>
  </si>
  <si>
    <t>17 Agustus 2018</t>
  </si>
  <si>
    <t>18 Agustus 2018</t>
  </si>
  <si>
    <t>19 Agustus 2018</t>
  </si>
  <si>
    <t>20 Agustus 2018</t>
  </si>
  <si>
    <t>21 Agustus 2018</t>
  </si>
  <si>
    <t>22 Agustus 2018</t>
  </si>
  <si>
    <t>23 Agustus 2018</t>
  </si>
  <si>
    <t>24 Agustus 2018</t>
  </si>
  <si>
    <t>25 Agustus 2018</t>
  </si>
  <si>
    <t>26 Agustus 2018</t>
  </si>
  <si>
    <t>27 Agustus 2018</t>
  </si>
  <si>
    <t>28 Agustus 2018</t>
  </si>
  <si>
    <t>29 Agustus 2018</t>
  </si>
  <si>
    <t>30 Agustus 2018</t>
  </si>
  <si>
    <t>31 Agustus 2018</t>
  </si>
  <si>
    <t>PERIODE OKTOBER 2018</t>
  </si>
  <si>
    <t>1 Oktober 2018</t>
  </si>
  <si>
    <t>2 Oktober 2018</t>
  </si>
  <si>
    <t>3 Oktober 2018</t>
  </si>
  <si>
    <t>4 Oktober 2018</t>
  </si>
  <si>
    <t>5 Oktober 2018</t>
  </si>
  <si>
    <t>6 Oktober 2018</t>
  </si>
  <si>
    <t>7 Oktober 2018</t>
  </si>
  <si>
    <t>8 Oktober 2018</t>
  </si>
  <si>
    <t>9 Oktober 2018</t>
  </si>
  <si>
    <t>10 Oktober 2018</t>
  </si>
  <si>
    <t>11 Oktober 2018</t>
  </si>
  <si>
    <t>12 Oktober 2018</t>
  </si>
  <si>
    <t>13 Oktober 2018</t>
  </si>
  <si>
    <t>14 Oktober 2018</t>
  </si>
  <si>
    <t>15 Oktober 2018</t>
  </si>
  <si>
    <t>16 Oktober 2018</t>
  </si>
  <si>
    <t>17 Oktober 2018</t>
  </si>
  <si>
    <t>18 Oktober 2018</t>
  </si>
  <si>
    <t>19 Oktober 2018</t>
  </si>
  <si>
    <t>20 Oktober 2018</t>
  </si>
  <si>
    <t>21 Oktober 2018</t>
  </si>
  <si>
    <t>22 Oktober 2018</t>
  </si>
  <si>
    <t>23 Oktober 2018</t>
  </si>
  <si>
    <t>24 Oktober 2018</t>
  </si>
  <si>
    <t>25 Oktober 2018</t>
  </si>
  <si>
    <t>26 Oktober 2018</t>
  </si>
  <si>
    <t>27 Oktober 2018</t>
  </si>
  <si>
    <t>28 Oktober 2018</t>
  </si>
  <si>
    <t>29 Oktober 2018</t>
  </si>
  <si>
    <t>30 Oktober 2018</t>
  </si>
  <si>
    <t>31 Oktober 2018</t>
  </si>
  <si>
    <t>Tiga puluh lima juta sembilan ratus tujuh ribu empat ratus dua puluh lima rupiah</t>
  </si>
  <si>
    <t>wafi (CS PERAK)</t>
  </si>
  <si>
    <t>SUGENG (TPS)</t>
  </si>
  <si>
    <t>PENGAMANAN (RAJIF)</t>
  </si>
  <si>
    <t>KANTOR</t>
  </si>
  <si>
    <t>PERIODE AGUSTUS 2024</t>
  </si>
  <si>
    <t>L 6548 ZZ (SPMT)</t>
  </si>
  <si>
    <t>L 6552 ZZ (SPMT)</t>
  </si>
  <si>
    <t>B 4834 MT (SPMT)</t>
  </si>
  <si>
    <t>Lima puluh tiga juta lima ratus empat puluh delapan ribu enam ratus empat puluh enam rupiah</t>
  </si>
  <si>
    <t>SUGENG</t>
  </si>
  <si>
    <t>MAS WAFI</t>
  </si>
  <si>
    <t>MAS RAJIP</t>
  </si>
  <si>
    <t>REGIONAL</t>
  </si>
  <si>
    <t>PERIODE SEPTEMBER 2024</t>
  </si>
  <si>
    <t>22.77</t>
  </si>
  <si>
    <t>KB 4836 MT</t>
  </si>
  <si>
    <t>b</t>
  </si>
  <si>
    <t>L 9644 CM</t>
  </si>
  <si>
    <t>SAPU JALAN (SPMT)</t>
  </si>
  <si>
    <t>AE 8719 SQ/L 8393 LT</t>
  </si>
  <si>
    <t>PERIODE OKTOBER 2024</t>
  </si>
  <si>
    <t>PERIODE NOVEMBER 2024</t>
  </si>
  <si>
    <t>Empat puluh tujuh juta enam ratus tujuh puluh dua ribu seratus tujuh puluh dua rupiah</t>
  </si>
  <si>
    <t>PERIODE DESEMBER 2024</t>
  </si>
  <si>
    <t>PERIODE JANUARI 2025</t>
  </si>
  <si>
    <t>Pertamax Turbo</t>
  </si>
  <si>
    <t>Lima puluh satu juta dua ratus empat puluh delapan ribu sembilan ratus tiga puluh empat rupiah</t>
  </si>
  <si>
    <t>PERIODE FEBRUARI 2025</t>
  </si>
  <si>
    <t>Empat puluh delapan juta dua ratus lima puluh delapan ribu lima ratus empat puluh sembilan rupiah</t>
  </si>
  <si>
    <t>LAPORAN KONSUMSI BBM KENDARAAN DINAS PT PELINDO DAYA SEJAHTERA PERIODE FEBRUARI 2025</t>
  </si>
  <si>
    <t>LAPORAN KONSUMSI BBM KENDARAAN DINAS PT PELINDO DAYA SEJAHTERA PERIODE MARET 2025</t>
  </si>
  <si>
    <t>PERIODE MARET 2025</t>
  </si>
  <si>
    <t>,</t>
  </si>
  <si>
    <t>Empat puluh sembilan juta tujuh ratus tujuh puluh sembilan ribu tiga ratus enam belas rupiah</t>
  </si>
  <si>
    <t>PERIODE APRIL  2025</t>
  </si>
  <si>
    <t>LAPORAN KONSUMSI BBM KENDARAAN DINAS PT PELINDO DAYA SEJAHTERA PERIODE APRIL 2025</t>
  </si>
  <si>
    <t>Lima puluh satu juta sembilan ratus tujuh puluh satu ribu delapan ratus tujuh puluh enam rupiah</t>
  </si>
  <si>
    <t>PERIODE MEI  2025</t>
  </si>
  <si>
    <t>LAPORAN KONSUMSI BBM KENDARAAN DINAS PT PELINDO DAYA SEJAHTERA PERIODE MEI 2025</t>
  </si>
  <si>
    <t>LAPORAN KONSUMSI BBM KENDARAAN DINAS PT PELINDO DAYA SEJAHTERA PERIODE JUNI 2025</t>
  </si>
  <si>
    <t>PERIODE JUNI  2025</t>
  </si>
  <si>
    <t>L 9964 NK</t>
  </si>
  <si>
    <t>Lima puluh empat juta delapan ratus sembilan puluh enam ribu lima ratus lima puluh empat rupiah</t>
  </si>
  <si>
    <t>PERIODE JULI  2025</t>
  </si>
  <si>
    <t>LAPORAN KONSUMSI BBM KENDARAAN DINAS PT PELINDO DAYA SEJAHTERA PERIODE JULI 2025</t>
  </si>
  <si>
    <t>59,38</t>
  </si>
  <si>
    <t>PERIODE AGUSTUS  2025</t>
  </si>
  <si>
    <t>LAPORAN KONSUMSI BBM KENDARAAN DINAS PT PELINDO DAYA SEJAHTERA PERIODE AGUSTUS 2025</t>
  </si>
  <si>
    <t>LAPORAN KONSUMSI BBM KENDARAAN DINAS PT PELINDO DAYA SEJAHTERA PERIODE SEPTEMBER 2025</t>
  </si>
  <si>
    <t>Lima puluh juta tiga ratus tujuh puluh lima ribu sembilan ratus dua rupiah</t>
  </si>
  <si>
    <t>L 2577 CBF</t>
  </si>
  <si>
    <t>L 2578 CBF</t>
  </si>
  <si>
    <t>L 2576 CBF</t>
  </si>
  <si>
    <t>LAPORAN KONSUMSI BBM KENDARAAN DINAS PT PELINDO DAYA SEJAHTERA PERIODE OKTOBER 2025</t>
  </si>
  <si>
    <t>PERIODE NOVEMBER  2025</t>
  </si>
  <si>
    <t>LAPORAN KONSUMSI BBM KENDARAAN DINAS PT PELINDO DAYA SEJAHTERA PERIODE NOVEMBER 2025</t>
  </si>
  <si>
    <t>P.Turbo</t>
  </si>
  <si>
    <t>L 8045 NH</t>
  </si>
  <si>
    <t>L 8046 NH</t>
  </si>
  <si>
    <t>Lima puluh tiga juta tiga ratus enam puluh enam ribu sembilan ratus tiga puluh dua 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</si>
</sst>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&quot;IDR&quot;* #,##0_);_(&quot;IDR&quot;* \(#,##0\);_(&quot;IDR&quot;* &quot;-&quot;_);_(@_)"/>
    <numFmt numFmtId="165" formatCode="_(* #,##0_);_(* \(#,##0\);_(* &quot;-&quot;_);_(@_)"/>
    <numFmt numFmtId="166" formatCode="_(* #,##0.00_);_(* \(#,##0.00\);_(* &quot;-&quot;??_);_(@_)"/>
    <numFmt numFmtId="167" formatCode="_(&quot;Rp&quot;* #,##0_);_(&quot;Rp&quot;* \(#,##0\);_(&quot;Rp&quot;* &quot;-&quot;_);_(@_)"/>
    <numFmt numFmtId="168" formatCode="_(&quot;Rp&quot;* #,##0.00_);_(&quot;Rp&quot;* \(#,##0.00\);_(&quot;Rp&quot;* &quot;-&quot;??_);_(@_)"/>
    <numFmt numFmtId="169" formatCode="_-* #,##0_-;\-* #,##0_-;_-* &quot;-&quot;??_-;_-@_-"/>
    <numFmt numFmtId="170" formatCode="_(* #,##0.00_);_(* \(#,##0.00\);_(* &quot;-&quot;_);_(@_)"/>
    <numFmt numFmtId="171" formatCode="_(* #,##0.000_);_(* \(#,##0.000\);_(* &quot;-&quot;_);_(@_)"/>
    <numFmt numFmtId="172" formatCode="_(* #,##0_);_(* \(#,##0\);_(* &quot;-&quot;??_);_(@_)"/>
    <numFmt numFmtId="173" formatCode="&quot;Rp&quot;#,##0"/>
    <numFmt numFmtId="174" formatCode="[$-F800]dddd\,\ mmmm\ dd\,\ yyyy"/>
    <numFmt numFmtId="175" formatCode="_-* #,##0.0_-;\-* #,##0.0_-;_-* &quot;-&quot;??_-;_-@_-"/>
    <numFmt numFmtId="176" formatCode="_(* #,##0.0_);_(* \(#,##0.0\);_(* &quot;-&quot;?_);_(@_)"/>
    <numFmt numFmtId="177" formatCode="_([$Rp-421]* #,##0_);_([$Rp-421]* \(#,##0\);_([$Rp-421]* &quot;-&quot;_);_(@_)"/>
    <numFmt numFmtId="178" formatCode="_([$Rp-421]* #,##0_);_([$Rp-421]* \(#,##0\);_([$Rp-421]* &quot;-&quot;??_);_(@_)"/>
    <numFmt numFmtId="179" formatCode="0.0"/>
    <numFmt numFmtId="180" formatCode="[$-10409]dd\-mmm\-yy;@"/>
  </numFmts>
  <fonts count="5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u/>
      <sz val="22"/>
      <color theme="1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9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b/>
      <i/>
      <sz val="14"/>
      <color theme="1"/>
      <name val="Tahoma"/>
      <family val="2"/>
    </font>
    <font>
      <b/>
      <sz val="14"/>
      <color theme="1"/>
      <name val="Tahoma"/>
      <family val="2"/>
    </font>
    <font>
      <sz val="20"/>
      <color theme="1"/>
      <name val="Tahoma"/>
      <family val="2"/>
    </font>
    <font>
      <b/>
      <sz val="20"/>
      <color theme="1"/>
      <name val="Tahoma"/>
      <family val="2"/>
    </font>
    <font>
      <sz val="20"/>
      <color theme="1"/>
      <name val="Calibri"/>
      <family val="2"/>
      <charset val="1"/>
      <scheme val="minor"/>
    </font>
    <font>
      <b/>
      <u/>
      <sz val="20"/>
      <color theme="1"/>
      <name val="Tahoma"/>
      <family val="2"/>
    </font>
    <font>
      <b/>
      <sz val="20"/>
      <color theme="1"/>
      <name val="Calibri"/>
      <family val="2"/>
      <charset val="1"/>
      <scheme val="minor"/>
    </font>
    <font>
      <sz val="11"/>
      <name val="Tahoma"/>
      <family val="2"/>
    </font>
    <font>
      <b/>
      <sz val="12"/>
      <color theme="1"/>
      <name val="Calibri"/>
      <family val="2"/>
      <charset val="1"/>
      <scheme val="minor"/>
    </font>
    <font>
      <b/>
      <sz val="18"/>
      <color theme="1"/>
      <name val="Tahoma"/>
      <family val="2"/>
    </font>
    <font>
      <b/>
      <sz val="20"/>
      <name val="Tahoma"/>
      <family val="2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 val="singleAccounting"/>
      <sz val="11"/>
      <color theme="1"/>
      <name val="Tahoma"/>
      <family val="2"/>
    </font>
    <font>
      <sz val="12"/>
      <color theme="1"/>
      <name val="Tahoma"/>
      <family val="2"/>
    </font>
    <font>
      <b/>
      <u val="singleAccounting"/>
      <sz val="12"/>
      <color theme="1"/>
      <name val="Tahoma"/>
      <family val="2"/>
    </font>
    <font>
      <sz val="14"/>
      <color theme="1"/>
      <name val="Arial Narrow"/>
      <family val="2"/>
    </font>
    <font>
      <sz val="12"/>
      <color rgb="FFFF0000"/>
      <name val="Tahoma"/>
      <family val="2"/>
    </font>
    <font>
      <sz val="11"/>
      <color rgb="FFFF0000"/>
      <name val="Tahoma"/>
      <family val="2"/>
    </font>
    <font>
      <u val="singleAccounting"/>
      <sz val="12"/>
      <color theme="1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4"/>
      <name val="Arial Narrow"/>
      <family val="2"/>
    </font>
    <font>
      <u val="singleAccounting"/>
      <sz val="12"/>
      <name val="Tahoma"/>
      <family val="2"/>
    </font>
    <font>
      <b/>
      <u val="singleAccounting"/>
      <sz val="12"/>
      <name val="Tahoma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 val="singleAccounting"/>
      <sz val="11"/>
      <name val="Tahoma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u val="singleAccounting"/>
      <sz val="12"/>
      <name val="Arial Narrow"/>
      <family val="2"/>
    </font>
    <font>
      <sz val="11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4"/>
      <name val="Arial Narrow"/>
      <family val="2"/>
    </font>
    <font>
      <b/>
      <sz val="10"/>
      <name val="Tahoma"/>
      <family val="2"/>
    </font>
    <font>
      <sz val="10"/>
      <name val="Tahoma"/>
      <family val="2"/>
    </font>
    <font>
      <b/>
      <u val="singleAccounting"/>
      <sz val="11"/>
      <name val="Tahoma"/>
      <family val="2"/>
    </font>
    <font>
      <sz val="11"/>
      <name val="Calibri"/>
      <family val="2"/>
      <charset val="1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67">
    <xf numFmtId="0" fontId="0" fillId="0" borderId="0" xfId="0"/>
    <xf numFmtId="1" fontId="3" fillId="2" borderId="1" xfId="0" applyNumberFormat="1" applyFont="1" applyFill="1" applyBorder="1" applyAlignment="1">
      <alignment vertical="center"/>
    </xf>
    <xf numFmtId="0" fontId="4" fillId="0" borderId="5" xfId="0" applyFont="1" applyBorder="1"/>
    <xf numFmtId="0" fontId="4" fillId="0" borderId="3" xfId="0" applyFont="1" applyBorder="1"/>
    <xf numFmtId="0" fontId="3" fillId="3" borderId="1" xfId="0" applyFont="1" applyFill="1" applyBorder="1" applyAlignment="1">
      <alignment vertical="center"/>
    </xf>
    <xf numFmtId="3" fontId="5" fillId="0" borderId="5" xfId="0" applyNumberFormat="1" applyFont="1" applyBorder="1"/>
    <xf numFmtId="3" fontId="5" fillId="0" borderId="3" xfId="0" applyNumberFormat="1" applyFont="1" applyBorder="1"/>
    <xf numFmtId="3" fontId="5" fillId="4" borderId="9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1" fontId="3" fillId="6" borderId="1" xfId="0" applyNumberFormat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" fontId="3" fillId="4" borderId="0" xfId="0" applyNumberFormat="1" applyFont="1" applyFill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2" fontId="0" fillId="7" borderId="18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7" borderId="26" xfId="0" applyFill="1" applyBorder="1" applyAlignment="1">
      <alignment horizontal="center"/>
    </xf>
    <xf numFmtId="2" fontId="5" fillId="7" borderId="24" xfId="0" applyNumberFormat="1" applyFont="1" applyFill="1" applyBorder="1" applyAlignment="1">
      <alignment horizontal="center" vertical="center"/>
    </xf>
    <xf numFmtId="2" fontId="5" fillId="7" borderId="18" xfId="0" applyNumberFormat="1" applyFont="1" applyFill="1" applyBorder="1" applyAlignment="1">
      <alignment horizontal="center" vertical="center"/>
    </xf>
    <xf numFmtId="2" fontId="5" fillId="7" borderId="25" xfId="0" applyNumberFormat="1" applyFont="1" applyFill="1" applyBorder="1" applyAlignment="1">
      <alignment horizontal="center" vertical="center"/>
    </xf>
    <xf numFmtId="2" fontId="5" fillId="7" borderId="26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2" fontId="5" fillId="7" borderId="30" xfId="0" applyNumberFormat="1" applyFont="1" applyFill="1" applyBorder="1" applyAlignment="1">
      <alignment horizontal="center" vertical="center"/>
    </xf>
    <xf numFmtId="2" fontId="7" fillId="7" borderId="24" xfId="0" applyNumberFormat="1" applyFont="1" applyFill="1" applyBorder="1" applyAlignment="1">
      <alignment horizontal="center" vertical="center"/>
    </xf>
    <xf numFmtId="2" fontId="5" fillId="7" borderId="23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0" fontId="0" fillId="7" borderId="18" xfId="0" applyFill="1" applyBorder="1"/>
    <xf numFmtId="0" fontId="0" fillId="5" borderId="26" xfId="0" applyFill="1" applyBorder="1" applyAlignment="1">
      <alignment horizontal="center"/>
    </xf>
    <xf numFmtId="2" fontId="5" fillId="7" borderId="24" xfId="0" applyNumberFormat="1" applyFont="1" applyFill="1" applyBorder="1" applyAlignment="1">
      <alignment horizontal="center"/>
    </xf>
    <xf numFmtId="2" fontId="5" fillId="7" borderId="18" xfId="0" applyNumberFormat="1" applyFont="1" applyFill="1" applyBorder="1" applyAlignment="1">
      <alignment horizontal="center"/>
    </xf>
    <xf numFmtId="2" fontId="5" fillId="7" borderId="25" xfId="0" applyNumberFormat="1" applyFont="1" applyFill="1" applyBorder="1" applyAlignment="1">
      <alignment horizontal="center"/>
    </xf>
    <xf numFmtId="2" fontId="5" fillId="7" borderId="26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2" fontId="5" fillId="7" borderId="1" xfId="0" applyNumberFormat="1" applyFont="1" applyFill="1" applyBorder="1" applyAlignment="1">
      <alignment horizontal="center"/>
    </xf>
    <xf numFmtId="2" fontId="5" fillId="5" borderId="18" xfId="0" applyNumberFormat="1" applyFont="1" applyFill="1" applyBorder="1" applyAlignment="1">
      <alignment horizontal="center"/>
    </xf>
    <xf numFmtId="2" fontId="5" fillId="5" borderId="24" xfId="0" applyNumberFormat="1" applyFont="1" applyFill="1" applyBorder="1" applyAlignment="1">
      <alignment horizontal="center" vertical="center"/>
    </xf>
    <xf numFmtId="2" fontId="5" fillId="7" borderId="30" xfId="0" applyNumberFormat="1" applyFont="1" applyFill="1" applyBorder="1" applyAlignment="1">
      <alignment horizontal="center"/>
    </xf>
    <xf numFmtId="0" fontId="0" fillId="7" borderId="24" xfId="0" applyFill="1" applyBorder="1"/>
    <xf numFmtId="2" fontId="5" fillId="7" borderId="23" xfId="0" applyNumberFormat="1" applyFont="1" applyFill="1" applyBorder="1" applyAlignment="1">
      <alignment horizontal="center"/>
    </xf>
    <xf numFmtId="2" fontId="5" fillId="2" borderId="26" xfId="0" applyNumberFormat="1" applyFont="1" applyFill="1" applyBorder="1" applyAlignment="1">
      <alignment horizontal="center"/>
    </xf>
    <xf numFmtId="2" fontId="5" fillId="4" borderId="24" xfId="0" applyNumberFormat="1" applyFont="1" applyFill="1" applyBorder="1" applyAlignment="1">
      <alignment horizontal="center"/>
    </xf>
    <xf numFmtId="2" fontId="0" fillId="8" borderId="1" xfId="0" applyNumberFormat="1" applyFill="1" applyBorder="1" applyAlignment="1">
      <alignment horizontal="center" vertical="center"/>
    </xf>
    <xf numFmtId="0" fontId="0" fillId="7" borderId="1" xfId="0" applyFill="1" applyBorder="1"/>
    <xf numFmtId="2" fontId="5" fillId="5" borderId="1" xfId="0" applyNumberFormat="1" applyFont="1" applyFill="1" applyBorder="1" applyAlignment="1">
      <alignment horizontal="center"/>
    </xf>
    <xf numFmtId="2" fontId="5" fillId="5" borderId="30" xfId="0" applyNumberFormat="1" applyFont="1" applyFill="1" applyBorder="1" applyAlignment="1">
      <alignment horizontal="center"/>
    </xf>
    <xf numFmtId="2" fontId="5" fillId="2" borderId="18" xfId="0" applyNumberFormat="1" applyFont="1" applyFill="1" applyBorder="1" applyAlignment="1">
      <alignment horizontal="center"/>
    </xf>
    <xf numFmtId="2" fontId="5" fillId="8" borderId="18" xfId="0" applyNumberFormat="1" applyFont="1" applyFill="1" applyBorder="1" applyAlignment="1">
      <alignment horizontal="center"/>
    </xf>
    <xf numFmtId="2" fontId="0" fillId="7" borderId="18" xfId="0" applyNumberFormat="1" applyFill="1" applyBorder="1" applyAlignment="1">
      <alignment horizontal="center"/>
    </xf>
    <xf numFmtId="0" fontId="0" fillId="7" borderId="0" xfId="0" applyFill="1"/>
    <xf numFmtId="165" fontId="5" fillId="7" borderId="24" xfId="2" applyFont="1" applyFill="1" applyBorder="1" applyAlignment="1">
      <alignment horizontal="center"/>
    </xf>
    <xf numFmtId="2" fontId="5" fillId="5" borderId="24" xfId="0" applyNumberFormat="1" applyFont="1" applyFill="1" applyBorder="1" applyAlignment="1">
      <alignment horizontal="center"/>
    </xf>
    <xf numFmtId="2" fontId="5" fillId="4" borderId="26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5" fillId="5" borderId="26" xfId="0" applyNumberFormat="1" applyFont="1" applyFill="1" applyBorder="1" applyAlignment="1">
      <alignment horizontal="center"/>
    </xf>
    <xf numFmtId="0" fontId="0" fillId="2" borderId="1" xfId="0" applyFill="1" applyBorder="1"/>
    <xf numFmtId="2" fontId="0" fillId="7" borderId="26" xfId="0" applyNumberFormat="1" applyFill="1" applyBorder="1" applyAlignment="1">
      <alignment horizontal="center"/>
    </xf>
    <xf numFmtId="0" fontId="0" fillId="7" borderId="31" xfId="0" applyFill="1" applyBorder="1"/>
    <xf numFmtId="2" fontId="0" fillId="5" borderId="1" xfId="0" applyNumberFormat="1" applyFill="1" applyBorder="1" applyAlignment="1">
      <alignment horizontal="center" vertical="center"/>
    </xf>
    <xf numFmtId="0" fontId="0" fillId="7" borderId="18" xfId="0" applyFill="1" applyBorder="1" applyAlignment="1">
      <alignment horizontal="center"/>
    </xf>
    <xf numFmtId="0" fontId="0" fillId="7" borderId="32" xfId="0" applyFill="1" applyBorder="1"/>
    <xf numFmtId="0" fontId="0" fillId="5" borderId="1" xfId="0" applyFill="1" applyBorder="1"/>
    <xf numFmtId="0" fontId="0" fillId="7" borderId="0" xfId="0" applyFill="1" applyAlignment="1">
      <alignment horizontal="center"/>
    </xf>
    <xf numFmtId="0" fontId="0" fillId="7" borderId="25" xfId="0" applyFill="1" applyBorder="1"/>
    <xf numFmtId="0" fontId="0" fillId="5" borderId="24" xfId="0" applyFill="1" applyBorder="1"/>
    <xf numFmtId="0" fontId="0" fillId="7" borderId="26" xfId="0" applyFill="1" applyBorder="1"/>
    <xf numFmtId="0" fontId="0" fillId="7" borderId="23" xfId="0" applyFill="1" applyBorder="1"/>
    <xf numFmtId="43" fontId="0" fillId="0" borderId="0" xfId="0" applyNumberFormat="1"/>
    <xf numFmtId="169" fontId="0" fillId="0" borderId="0" xfId="1" applyNumberFormat="1" applyFont="1" applyFill="1"/>
    <xf numFmtId="0" fontId="0" fillId="4" borderId="0" xfId="0" applyFill="1"/>
    <xf numFmtId="2" fontId="5" fillId="7" borderId="20" xfId="0" applyNumberFormat="1" applyFont="1" applyFill="1" applyBorder="1" applyAlignment="1">
      <alignment horizontal="center"/>
    </xf>
    <xf numFmtId="2" fontId="5" fillId="7" borderId="33" xfId="0" applyNumberFormat="1" applyFont="1" applyFill="1" applyBorder="1" applyAlignment="1">
      <alignment horizontal="center"/>
    </xf>
    <xf numFmtId="2" fontId="5" fillId="7" borderId="34" xfId="0" applyNumberFormat="1" applyFont="1" applyFill="1" applyBorder="1" applyAlignment="1">
      <alignment horizontal="center"/>
    </xf>
    <xf numFmtId="2" fontId="5" fillId="7" borderId="19" xfId="0" applyNumberFormat="1" applyFont="1" applyFill="1" applyBorder="1" applyAlignment="1">
      <alignment horizontal="center"/>
    </xf>
    <xf numFmtId="2" fontId="5" fillId="7" borderId="22" xfId="0" applyNumberFormat="1" applyFont="1" applyFill="1" applyBorder="1" applyAlignment="1">
      <alignment horizontal="center"/>
    </xf>
    <xf numFmtId="2" fontId="5" fillId="7" borderId="2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65" fontId="5" fillId="7" borderId="29" xfId="0" applyNumberFormat="1" applyFont="1" applyFill="1" applyBorder="1"/>
    <xf numFmtId="165" fontId="5" fillId="7" borderId="15" xfId="0" applyNumberFormat="1" applyFont="1" applyFill="1" applyBorder="1"/>
    <xf numFmtId="1" fontId="5" fillId="7" borderId="15" xfId="0" applyNumberFormat="1" applyFont="1" applyFill="1" applyBorder="1"/>
    <xf numFmtId="1" fontId="5" fillId="7" borderId="16" xfId="2" applyNumberFormat="1" applyFont="1" applyFill="1" applyBorder="1"/>
    <xf numFmtId="1" fontId="5" fillId="7" borderId="8" xfId="2" applyNumberFormat="1" applyFont="1" applyFill="1" applyBorder="1"/>
    <xf numFmtId="1" fontId="5" fillId="7" borderId="7" xfId="0" applyNumberFormat="1" applyFont="1" applyFill="1" applyBorder="1"/>
    <xf numFmtId="1" fontId="5" fillId="7" borderId="17" xfId="0" applyNumberFormat="1" applyFont="1" applyFill="1" applyBorder="1"/>
    <xf numFmtId="1" fontId="5" fillId="7" borderId="16" xfId="0" applyNumberFormat="1" applyFont="1" applyFill="1" applyBorder="1"/>
    <xf numFmtId="1" fontId="5" fillId="7" borderId="8" xfId="0" applyNumberFormat="1" applyFont="1" applyFill="1" applyBorder="1"/>
    <xf numFmtId="169" fontId="8" fillId="7" borderId="1" xfId="1" applyNumberFormat="1" applyFont="1" applyFill="1" applyBorder="1"/>
    <xf numFmtId="1" fontId="5" fillId="0" borderId="29" xfId="0" applyNumberFormat="1" applyFont="1" applyBorder="1"/>
    <xf numFmtId="1" fontId="5" fillId="0" borderId="15" xfId="2" applyNumberFormat="1" applyFont="1" applyFill="1" applyBorder="1"/>
    <xf numFmtId="1" fontId="5" fillId="0" borderId="15" xfId="0" applyNumberFormat="1" applyFont="1" applyBorder="1"/>
    <xf numFmtId="165" fontId="0" fillId="0" borderId="0" xfId="0" applyNumberFormat="1"/>
    <xf numFmtId="3" fontId="0" fillId="0" borderId="0" xfId="0" applyNumberFormat="1"/>
    <xf numFmtId="0" fontId="9" fillId="0" borderId="1" xfId="0" applyFont="1" applyBorder="1"/>
    <xf numFmtId="170" fontId="8" fillId="7" borderId="35" xfId="0" applyNumberFormat="1" applyFont="1" applyFill="1" applyBorder="1"/>
    <xf numFmtId="170" fontId="8" fillId="0" borderId="35" xfId="0" applyNumberFormat="1" applyFont="1" applyBorder="1"/>
    <xf numFmtId="170" fontId="8" fillId="0" borderId="36" xfId="0" applyNumberFormat="1" applyFont="1" applyBorder="1"/>
    <xf numFmtId="0" fontId="9" fillId="5" borderId="7" xfId="0" applyFont="1" applyFill="1" applyBorder="1"/>
    <xf numFmtId="165" fontId="8" fillId="5" borderId="1" xfId="0" applyNumberFormat="1" applyFont="1" applyFill="1" applyBorder="1"/>
    <xf numFmtId="170" fontId="8" fillId="5" borderId="36" xfId="0" applyNumberFormat="1" applyFont="1" applyFill="1" applyBorder="1"/>
    <xf numFmtId="170" fontId="8" fillId="5" borderId="1" xfId="0" applyNumberFormat="1" applyFont="1" applyFill="1" applyBorder="1"/>
    <xf numFmtId="0" fontId="0" fillId="5" borderId="0" xfId="0" applyFill="1"/>
    <xf numFmtId="170" fontId="8" fillId="0" borderId="1" xfId="0" applyNumberFormat="1" applyFont="1" applyBorder="1"/>
    <xf numFmtId="0" fontId="9" fillId="9" borderId="7" xfId="0" applyFont="1" applyFill="1" applyBorder="1"/>
    <xf numFmtId="165" fontId="8" fillId="9" borderId="1" xfId="0" applyNumberFormat="1" applyFont="1" applyFill="1" applyBorder="1"/>
    <xf numFmtId="170" fontId="8" fillId="9" borderId="36" xfId="0" applyNumberFormat="1" applyFont="1" applyFill="1" applyBorder="1"/>
    <xf numFmtId="171" fontId="8" fillId="9" borderId="36" xfId="0" applyNumberFormat="1" applyFont="1" applyFill="1" applyBorder="1"/>
    <xf numFmtId="170" fontId="8" fillId="9" borderId="1" xfId="0" applyNumberFormat="1" applyFont="1" applyFill="1" applyBorder="1"/>
    <xf numFmtId="165" fontId="8" fillId="9" borderId="37" xfId="0" applyNumberFormat="1" applyFont="1" applyFill="1" applyBorder="1"/>
    <xf numFmtId="165" fontId="8" fillId="9" borderId="6" xfId="0" applyNumberFormat="1" applyFont="1" applyFill="1" applyBorder="1"/>
    <xf numFmtId="170" fontId="8" fillId="9" borderId="38" xfId="0" applyNumberFormat="1" applyFont="1" applyFill="1" applyBorder="1"/>
    <xf numFmtId="170" fontId="8" fillId="9" borderId="0" xfId="0" applyNumberFormat="1" applyFont="1" applyFill="1"/>
    <xf numFmtId="170" fontId="8" fillId="9" borderId="37" xfId="0" applyNumberFormat="1" applyFont="1" applyFill="1" applyBorder="1"/>
    <xf numFmtId="0" fontId="9" fillId="4" borderId="7" xfId="0" applyFont="1" applyFill="1" applyBorder="1"/>
    <xf numFmtId="170" fontId="8" fillId="4" borderId="1" xfId="0" applyNumberFormat="1" applyFont="1" applyFill="1" applyBorder="1"/>
    <xf numFmtId="165" fontId="8" fillId="4" borderId="37" xfId="0" applyNumberFormat="1" applyFont="1" applyFill="1" applyBorder="1"/>
    <xf numFmtId="170" fontId="8" fillId="4" borderId="37" xfId="0" applyNumberFormat="1" applyFont="1" applyFill="1" applyBorder="1"/>
    <xf numFmtId="170" fontId="8" fillId="4" borderId="39" xfId="0" applyNumberFormat="1" applyFont="1" applyFill="1" applyBorder="1"/>
    <xf numFmtId="170" fontId="8" fillId="4" borderId="40" xfId="0" applyNumberFormat="1" applyFont="1" applyFill="1" applyBorder="1"/>
    <xf numFmtId="170" fontId="8" fillId="4" borderId="0" xfId="0" applyNumberFormat="1" applyFont="1" applyFill="1"/>
    <xf numFmtId="0" fontId="9" fillId="2" borderId="25" xfId="0" applyFont="1" applyFill="1" applyBorder="1"/>
    <xf numFmtId="165" fontId="8" fillId="2" borderId="41" xfId="0" applyNumberFormat="1" applyFont="1" applyFill="1" applyBorder="1"/>
    <xf numFmtId="165" fontId="8" fillId="2" borderId="36" xfId="0" applyNumberFormat="1" applyFont="1" applyFill="1" applyBorder="1"/>
    <xf numFmtId="171" fontId="8" fillId="2" borderId="36" xfId="0" applyNumberFormat="1" applyFont="1" applyFill="1" applyBorder="1"/>
    <xf numFmtId="170" fontId="8" fillId="2" borderId="42" xfId="0" applyNumberFormat="1" applyFont="1" applyFill="1" applyBorder="1"/>
    <xf numFmtId="170" fontId="8" fillId="2" borderId="43" xfId="0" applyNumberFormat="1" applyFont="1" applyFill="1" applyBorder="1"/>
    <xf numFmtId="170" fontId="8" fillId="2" borderId="35" xfId="0" applyNumberFormat="1" applyFont="1" applyFill="1" applyBorder="1"/>
    <xf numFmtId="170" fontId="8" fillId="2" borderId="36" xfId="0" applyNumberFormat="1" applyFont="1" applyFill="1" applyBorder="1"/>
    <xf numFmtId="0" fontId="8" fillId="0" borderId="25" xfId="0" applyFont="1" applyBorder="1"/>
    <xf numFmtId="165" fontId="8" fillId="0" borderId="44" xfId="0" applyNumberFormat="1" applyFont="1" applyBorder="1"/>
    <xf numFmtId="165" fontId="8" fillId="0" borderId="45" xfId="0" applyNumberFormat="1" applyFont="1" applyBorder="1"/>
    <xf numFmtId="165" fontId="8" fillId="0" borderId="46" xfId="0" applyNumberFormat="1" applyFont="1" applyBorder="1"/>
    <xf numFmtId="172" fontId="8" fillId="0" borderId="46" xfId="0" applyNumberFormat="1" applyFont="1" applyBorder="1"/>
    <xf numFmtId="166" fontId="8" fillId="0" borderId="47" xfId="0" applyNumberFormat="1" applyFont="1" applyBorder="1"/>
    <xf numFmtId="0" fontId="8" fillId="0" borderId="48" xfId="0" applyFont="1" applyBorder="1"/>
    <xf numFmtId="0" fontId="8" fillId="0" borderId="49" xfId="0" applyFont="1" applyBorder="1"/>
    <xf numFmtId="166" fontId="8" fillId="0" borderId="50" xfId="0" applyNumberFormat="1" applyFont="1" applyBorder="1"/>
    <xf numFmtId="166" fontId="8" fillId="0" borderId="46" xfId="0" applyNumberFormat="1" applyFont="1" applyBorder="1"/>
    <xf numFmtId="169" fontId="8" fillId="0" borderId="46" xfId="1" applyNumberFormat="1" applyFont="1" applyFill="1" applyBorder="1" applyAlignment="1"/>
    <xf numFmtId="172" fontId="8" fillId="0" borderId="47" xfId="0" applyNumberFormat="1" applyFont="1" applyBorder="1"/>
    <xf numFmtId="166" fontId="8" fillId="0" borderId="48" xfId="0" applyNumberFormat="1" applyFont="1" applyBorder="1"/>
    <xf numFmtId="166" fontId="8" fillId="0" borderId="42" xfId="0" applyNumberFormat="1" applyFont="1" applyBorder="1"/>
    <xf numFmtId="172" fontId="8" fillId="0" borderId="43" xfId="0" applyNumberFormat="1" applyFont="1" applyBorder="1"/>
    <xf numFmtId="0" fontId="8" fillId="0" borderId="35" xfId="0" applyFont="1" applyBorder="1"/>
    <xf numFmtId="165" fontId="8" fillId="0" borderId="36" xfId="2" applyFont="1" applyFill="1" applyBorder="1" applyAlignment="1"/>
    <xf numFmtId="166" fontId="8" fillId="0" borderId="36" xfId="0" applyNumberFormat="1" applyFont="1" applyBorder="1"/>
    <xf numFmtId="0" fontId="8" fillId="0" borderId="36" xfId="0" applyFont="1" applyBorder="1"/>
    <xf numFmtId="165" fontId="10" fillId="0" borderId="0" xfId="0" applyNumberFormat="1" applyFont="1"/>
    <xf numFmtId="165" fontId="10" fillId="0" borderId="0" xfId="2" applyFont="1"/>
    <xf numFmtId="0" fontId="10" fillId="0" borderId="0" xfId="0" applyFont="1"/>
    <xf numFmtId="0" fontId="9" fillId="0" borderId="25" xfId="0" applyFont="1" applyBorder="1"/>
    <xf numFmtId="0" fontId="11" fillId="0" borderId="23" xfId="0" applyFont="1" applyBorder="1"/>
    <xf numFmtId="170" fontId="0" fillId="0" borderId="0" xfId="0" applyNumberFormat="1"/>
    <xf numFmtId="165" fontId="0" fillId="0" borderId="0" xfId="2" applyFont="1"/>
    <xf numFmtId="0" fontId="13" fillId="0" borderId="0" xfId="0" applyFont="1"/>
    <xf numFmtId="166" fontId="0" fillId="0" borderId="0" xfId="0" applyNumberFormat="1"/>
    <xf numFmtId="0" fontId="14" fillId="0" borderId="0" xfId="0" applyFont="1"/>
    <xf numFmtId="0" fontId="15" fillId="0" borderId="0" xfId="0" applyFont="1"/>
    <xf numFmtId="3" fontId="15" fillId="0" borderId="0" xfId="0" applyNumberFormat="1" applyFont="1"/>
    <xf numFmtId="0" fontId="17" fillId="0" borderId="0" xfId="0" applyFont="1"/>
    <xf numFmtId="169" fontId="6" fillId="2" borderId="18" xfId="1" applyNumberFormat="1" applyFont="1" applyFill="1" applyBorder="1" applyAlignment="1">
      <alignment horizontal="center" vertical="center"/>
    </xf>
    <xf numFmtId="169" fontId="6" fillId="2" borderId="26" xfId="1" applyNumberFormat="1" applyFont="1" applyFill="1" applyBorder="1" applyAlignment="1">
      <alignment horizontal="center" vertical="center"/>
    </xf>
    <xf numFmtId="169" fontId="6" fillId="5" borderId="24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9" fontId="6" fillId="2" borderId="50" xfId="1" applyNumberFormat="1" applyFont="1" applyFill="1" applyBorder="1" applyAlignment="1">
      <alignment horizontal="center" vertical="center"/>
    </xf>
    <xf numFmtId="169" fontId="6" fillId="5" borderId="47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19" fillId="0" borderId="0" xfId="1" applyFont="1" applyBorder="1" applyAlignment="1">
      <alignment horizontal="center" vertical="center"/>
    </xf>
    <xf numFmtId="169" fontId="6" fillId="2" borderId="48" xfId="1" applyNumberFormat="1" applyFont="1" applyFill="1" applyBorder="1" applyAlignment="1">
      <alignment horizontal="center" vertical="center"/>
    </xf>
    <xf numFmtId="14" fontId="4" fillId="0" borderId="71" xfId="0" applyNumberFormat="1" applyFont="1" applyBorder="1" applyAlignment="1">
      <alignment horizontal="center" vertical="center"/>
    </xf>
    <xf numFmtId="14" fontId="4" fillId="0" borderId="69" xfId="0" applyNumberFormat="1" applyFont="1" applyBorder="1" applyAlignment="1">
      <alignment horizontal="center" vertical="center"/>
    </xf>
    <xf numFmtId="43" fontId="14" fillId="0" borderId="0" xfId="0" applyNumberFormat="1" applyFont="1" applyAlignment="1">
      <alignment horizontal="center"/>
    </xf>
    <xf numFmtId="43" fontId="4" fillId="2" borderId="5" xfId="1" applyFont="1" applyFill="1" applyBorder="1" applyAlignment="1">
      <alignment horizontal="center" vertical="center"/>
    </xf>
    <xf numFmtId="43" fontId="4" fillId="5" borderId="4" xfId="1" applyFont="1" applyFill="1" applyBorder="1" applyAlignment="1">
      <alignment horizontal="center" vertical="center"/>
    </xf>
    <xf numFmtId="43" fontId="4" fillId="2" borderId="51" xfId="1" applyFont="1" applyFill="1" applyBorder="1" applyAlignment="1">
      <alignment horizontal="center" vertical="center"/>
    </xf>
    <xf numFmtId="14" fontId="12" fillId="0" borderId="51" xfId="0" applyNumberFormat="1" applyFont="1" applyBorder="1" applyAlignment="1">
      <alignment horizontal="left" vertical="center" indent="1"/>
    </xf>
    <xf numFmtId="43" fontId="12" fillId="0" borderId="64" xfId="1" applyFont="1" applyFill="1" applyBorder="1" applyAlignment="1">
      <alignment horizontal="left" vertical="center" indent="1"/>
    </xf>
    <xf numFmtId="0" fontId="12" fillId="0" borderId="51" xfId="0" applyFont="1" applyBorder="1" applyAlignment="1">
      <alignment horizontal="left" vertical="center" indent="1"/>
    </xf>
    <xf numFmtId="0" fontId="20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43" fontId="14" fillId="0" borderId="0" xfId="1" applyFont="1" applyFill="1" applyAlignment="1">
      <alignment horizontal="center"/>
    </xf>
    <xf numFmtId="169" fontId="4" fillId="10" borderId="16" xfId="1" applyNumberFormat="1" applyFont="1" applyFill="1" applyBorder="1" applyAlignment="1">
      <alignment horizontal="center" vertical="center" wrapText="1"/>
    </xf>
    <xf numFmtId="169" fontId="4" fillId="0" borderId="51" xfId="1" applyNumberFormat="1" applyFont="1" applyFill="1" applyBorder="1" applyAlignment="1">
      <alignment horizontal="center" vertical="center"/>
    </xf>
    <xf numFmtId="169" fontId="4" fillId="10" borderId="17" xfId="1" applyNumberFormat="1" applyFont="1" applyFill="1" applyBorder="1" applyAlignment="1">
      <alignment horizontal="center" vertical="center" wrapText="1"/>
    </xf>
    <xf numFmtId="43" fontId="18" fillId="2" borderId="26" xfId="1" quotePrefix="1" applyFont="1" applyFill="1" applyBorder="1" applyAlignment="1">
      <alignment horizontal="center" vertical="center"/>
    </xf>
    <xf numFmtId="43" fontId="18" fillId="2" borderId="8" xfId="1" applyFont="1" applyFill="1" applyBorder="1" applyAlignment="1">
      <alignment horizontal="center" vertical="center"/>
    </xf>
    <xf numFmtId="43" fontId="18" fillId="5" borderId="55" xfId="1" applyFont="1" applyFill="1" applyBorder="1" applyAlignment="1">
      <alignment horizontal="center" vertical="center"/>
    </xf>
    <xf numFmtId="43" fontId="18" fillId="2" borderId="17" xfId="1" applyFont="1" applyFill="1" applyBorder="1" applyAlignment="1">
      <alignment horizontal="center" vertical="center"/>
    </xf>
    <xf numFmtId="43" fontId="18" fillId="5" borderId="55" xfId="1" quotePrefix="1" applyFont="1" applyFill="1" applyBorder="1" applyAlignment="1">
      <alignment horizontal="center" vertical="center"/>
    </xf>
    <xf numFmtId="43" fontId="5" fillId="9" borderId="17" xfId="1" quotePrefix="1" applyFont="1" applyFill="1" applyBorder="1" applyAlignment="1">
      <alignment horizontal="center" vertical="center"/>
    </xf>
    <xf numFmtId="43" fontId="5" fillId="9" borderId="55" xfId="1" applyFont="1" applyFill="1" applyBorder="1" applyAlignment="1">
      <alignment horizontal="center" vertical="center"/>
    </xf>
    <xf numFmtId="43" fontId="18" fillId="4" borderId="17" xfId="1" applyFont="1" applyFill="1" applyBorder="1" applyAlignment="1">
      <alignment horizontal="center" vertical="center"/>
    </xf>
    <xf numFmtId="43" fontId="5" fillId="4" borderId="17" xfId="1" applyFont="1" applyFill="1" applyBorder="1" applyAlignment="1">
      <alignment horizontal="center" vertical="center"/>
    </xf>
    <xf numFmtId="43" fontId="5" fillId="4" borderId="16" xfId="1" applyFont="1" applyFill="1" applyBorder="1" applyAlignment="1">
      <alignment horizontal="center" vertical="center"/>
    </xf>
    <xf numFmtId="43" fontId="18" fillId="2" borderId="18" xfId="1" applyFont="1" applyFill="1" applyBorder="1" applyAlignment="1">
      <alignment horizontal="center" vertical="center"/>
    </xf>
    <xf numFmtId="43" fontId="18" fillId="5" borderId="53" xfId="1" applyFont="1" applyFill="1" applyBorder="1" applyAlignment="1">
      <alignment horizontal="center" vertical="center"/>
    </xf>
    <xf numFmtId="43" fontId="18" fillId="2" borderId="26" xfId="1" applyFont="1" applyFill="1" applyBorder="1" applyAlignment="1">
      <alignment horizontal="center" vertical="center"/>
    </xf>
    <xf numFmtId="43" fontId="5" fillId="9" borderId="26" xfId="1" applyFont="1" applyFill="1" applyBorder="1" applyAlignment="1">
      <alignment horizontal="center" vertical="center"/>
    </xf>
    <xf numFmtId="43" fontId="5" fillId="9" borderId="53" xfId="1" applyFont="1" applyFill="1" applyBorder="1" applyAlignment="1">
      <alignment horizontal="center" vertical="center"/>
    </xf>
    <xf numFmtId="43" fontId="18" fillId="5" borderId="23" xfId="1" applyFont="1" applyFill="1" applyBorder="1" applyAlignment="1">
      <alignment horizontal="center" vertical="center"/>
    </xf>
    <xf numFmtId="43" fontId="0" fillId="2" borderId="1" xfId="1" applyFont="1" applyFill="1" applyBorder="1"/>
    <xf numFmtId="43" fontId="18" fillId="5" borderId="1" xfId="1" applyFont="1" applyFill="1" applyBorder="1" applyAlignment="1">
      <alignment horizontal="center" vertical="center"/>
    </xf>
    <xf numFmtId="43" fontId="18" fillId="4" borderId="26" xfId="1" applyFont="1" applyFill="1" applyBorder="1" applyAlignment="1">
      <alignment horizontal="center" vertical="center"/>
    </xf>
    <xf numFmtId="43" fontId="5" fillId="4" borderId="26" xfId="1" quotePrefix="1" applyFont="1" applyFill="1" applyBorder="1" applyAlignment="1">
      <alignment horizontal="center" vertical="center"/>
    </xf>
    <xf numFmtId="43" fontId="5" fillId="4" borderId="24" xfId="1" applyFont="1" applyFill="1" applyBorder="1" applyAlignment="1">
      <alignment horizontal="center" vertical="center"/>
    </xf>
    <xf numFmtId="43" fontId="18" fillId="5" borderId="53" xfId="1" quotePrefix="1" applyFont="1" applyFill="1" applyBorder="1" applyAlignment="1">
      <alignment horizontal="center" vertical="center"/>
    </xf>
    <xf numFmtId="43" fontId="5" fillId="4" borderId="26" xfId="1" applyFont="1" applyFill="1" applyBorder="1" applyAlignment="1">
      <alignment horizontal="center" vertical="center"/>
    </xf>
    <xf numFmtId="43" fontId="5" fillId="4" borderId="24" xfId="1" quotePrefix="1" applyFont="1" applyFill="1" applyBorder="1" applyAlignment="1">
      <alignment horizontal="center" vertical="center"/>
    </xf>
    <xf numFmtId="43" fontId="5" fillId="9" borderId="26" xfId="1" quotePrefix="1" applyFont="1" applyFill="1" applyBorder="1" applyAlignment="1">
      <alignment horizontal="center" vertical="center"/>
    </xf>
    <xf numFmtId="43" fontId="0" fillId="5" borderId="0" xfId="1" applyFont="1" applyFill="1"/>
    <xf numFmtId="43" fontId="18" fillId="4" borderId="26" xfId="1" quotePrefix="1" applyFont="1" applyFill="1" applyBorder="1" applyAlignment="1">
      <alignment horizontal="center" vertical="center"/>
    </xf>
    <xf numFmtId="43" fontId="5" fillId="9" borderId="53" xfId="1" quotePrefix="1" applyFont="1" applyFill="1" applyBorder="1" applyAlignment="1">
      <alignment horizontal="center" vertical="center"/>
    </xf>
    <xf numFmtId="43" fontId="5" fillId="4" borderId="32" xfId="1" applyFont="1" applyFill="1" applyBorder="1" applyAlignment="1">
      <alignment horizontal="center" vertical="center"/>
    </xf>
    <xf numFmtId="43" fontId="5" fillId="2" borderId="18" xfId="1" applyFont="1" applyFill="1" applyBorder="1" applyAlignment="1">
      <alignment horizontal="center" vertical="center"/>
    </xf>
    <xf numFmtId="43" fontId="5" fillId="5" borderId="53" xfId="1" applyFont="1" applyFill="1" applyBorder="1" applyAlignment="1">
      <alignment horizontal="center" vertical="center"/>
    </xf>
    <xf numFmtId="43" fontId="5" fillId="2" borderId="26" xfId="1" applyFont="1" applyFill="1" applyBorder="1" applyAlignment="1">
      <alignment horizontal="center" vertical="center"/>
    </xf>
    <xf numFmtId="43" fontId="5" fillId="2" borderId="58" xfId="1" applyFont="1" applyFill="1" applyBorder="1" applyAlignment="1">
      <alignment horizontal="center" vertical="center"/>
    </xf>
    <xf numFmtId="43" fontId="5" fillId="5" borderId="57" xfId="1" applyFont="1" applyFill="1" applyBorder="1" applyAlignment="1">
      <alignment horizontal="center" vertical="center"/>
    </xf>
    <xf numFmtId="43" fontId="5" fillId="2" borderId="42" xfId="1" applyFont="1" applyFill="1" applyBorder="1" applyAlignment="1">
      <alignment horizontal="center" vertical="center"/>
    </xf>
    <xf numFmtId="43" fontId="5" fillId="9" borderId="42" xfId="1" applyFont="1" applyFill="1" applyBorder="1" applyAlignment="1">
      <alignment horizontal="center" vertical="center"/>
    </xf>
    <xf numFmtId="43" fontId="5" fillId="9" borderId="57" xfId="1" applyFont="1" applyFill="1" applyBorder="1" applyAlignment="1">
      <alignment horizontal="center" vertical="center"/>
    </xf>
    <xf numFmtId="43" fontId="5" fillId="4" borderId="42" xfId="1" applyFont="1" applyFill="1" applyBorder="1" applyAlignment="1">
      <alignment horizontal="center" vertical="center"/>
    </xf>
    <xf numFmtId="43" fontId="5" fillId="4" borderId="40" xfId="1" applyFont="1" applyFill="1" applyBorder="1" applyAlignment="1">
      <alignment horizontal="center" vertical="center"/>
    </xf>
    <xf numFmtId="43" fontId="5" fillId="4" borderId="39" xfId="1" applyFont="1" applyFill="1" applyBorder="1" applyAlignment="1">
      <alignment horizontal="center" vertical="center"/>
    </xf>
    <xf numFmtId="169" fontId="14" fillId="0" borderId="0" xfId="1" applyNumberFormat="1" applyFont="1" applyFill="1" applyAlignment="1">
      <alignment horizontal="center"/>
    </xf>
    <xf numFmtId="43" fontId="14" fillId="0" borderId="0" xfId="1" applyFont="1" applyFill="1"/>
    <xf numFmtId="169" fontId="14" fillId="0" borderId="0" xfId="1" applyNumberFormat="1" applyFont="1" applyFill="1" applyAlignment="1">
      <alignment horizontal="center" vertical="center" wrapText="1"/>
    </xf>
    <xf numFmtId="169" fontId="14" fillId="0" borderId="0" xfId="1" applyNumberFormat="1" applyFont="1" applyFill="1"/>
    <xf numFmtId="169" fontId="4" fillId="2" borderId="5" xfId="1" applyNumberFormat="1" applyFont="1" applyFill="1" applyBorder="1" applyAlignment="1">
      <alignment horizontal="center" vertical="center"/>
    </xf>
    <xf numFmtId="169" fontId="4" fillId="5" borderId="5" xfId="1" applyNumberFormat="1" applyFont="1" applyFill="1" applyBorder="1" applyAlignment="1">
      <alignment horizontal="center" vertical="center"/>
    </xf>
    <xf numFmtId="169" fontId="4" fillId="2" borderId="51" xfId="1" applyNumberFormat="1" applyFont="1" applyFill="1" applyBorder="1" applyAlignment="1">
      <alignment horizontal="center" vertical="center"/>
    </xf>
    <xf numFmtId="169" fontId="4" fillId="5" borderId="51" xfId="1" applyNumberFormat="1" applyFont="1" applyFill="1" applyBorder="1" applyAlignment="1">
      <alignment horizontal="center" vertical="center"/>
    </xf>
    <xf numFmtId="165" fontId="14" fillId="0" borderId="0" xfId="0" applyNumberFormat="1" applyFont="1" applyAlignment="1">
      <alignment vertical="center" wrapText="1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165" fontId="21" fillId="0" borderId="0" xfId="0" quotePrefix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3" fontId="4" fillId="5" borderId="5" xfId="1" applyFont="1" applyFill="1" applyBorder="1" applyAlignment="1">
      <alignment horizontal="center" vertical="center"/>
    </xf>
    <xf numFmtId="169" fontId="4" fillId="0" borderId="17" xfId="1" applyNumberFormat="1" applyFont="1" applyFill="1" applyBorder="1" applyAlignment="1">
      <alignment horizontal="center" vertical="center" wrapText="1"/>
    </xf>
    <xf numFmtId="169" fontId="4" fillId="0" borderId="16" xfId="1" applyNumberFormat="1" applyFont="1" applyFill="1" applyBorder="1" applyAlignment="1">
      <alignment horizontal="center" vertical="center" wrapText="1"/>
    </xf>
    <xf numFmtId="169" fontId="6" fillId="2" borderId="27" xfId="1" applyNumberFormat="1" applyFont="1" applyFill="1" applyBorder="1" applyAlignment="1">
      <alignment horizontal="center" vertical="center"/>
    </xf>
    <xf numFmtId="169" fontId="6" fillId="5" borderId="52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3" fontId="14" fillId="0" borderId="0" xfId="1" applyFont="1" applyFill="1" applyAlignment="1">
      <alignment horizontal="center" vertical="center"/>
    </xf>
    <xf numFmtId="169" fontId="14" fillId="0" borderId="0" xfId="1" applyNumberFormat="1" applyFont="1" applyFill="1" applyAlignment="1">
      <alignment horizontal="center" vertical="center"/>
    </xf>
    <xf numFmtId="43" fontId="1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169" fontId="14" fillId="0" borderId="0" xfId="1" applyNumberFormat="1" applyFont="1" applyFill="1" applyBorder="1" applyAlignment="1">
      <alignment horizontal="center" vertical="center"/>
    </xf>
    <xf numFmtId="169" fontId="4" fillId="0" borderId="0" xfId="1" applyNumberFormat="1" applyFont="1" applyAlignment="1">
      <alignment horizontal="center"/>
    </xf>
    <xf numFmtId="169" fontId="5" fillId="0" borderId="0" xfId="1" applyNumberFormat="1" applyFont="1"/>
    <xf numFmtId="169" fontId="4" fillId="0" borderId="0" xfId="1" applyNumberFormat="1" applyFont="1"/>
    <xf numFmtId="169" fontId="4" fillId="0" borderId="1" xfId="1" applyNumberFormat="1" applyFont="1" applyBorder="1" applyAlignment="1">
      <alignment horizontal="center"/>
    </xf>
    <xf numFmtId="169" fontId="4" fillId="0" borderId="1" xfId="1" applyNumberFormat="1" applyFont="1" applyBorder="1"/>
    <xf numFmtId="169" fontId="5" fillId="0" borderId="1" xfId="1" quotePrefix="1" applyNumberFormat="1" applyFont="1" applyBorder="1" applyAlignment="1">
      <alignment horizontal="center"/>
    </xf>
    <xf numFmtId="169" fontId="5" fillId="0" borderId="1" xfId="1" applyNumberFormat="1" applyFont="1" applyBorder="1"/>
    <xf numFmtId="169" fontId="5" fillId="0" borderId="1" xfId="1" quotePrefix="1" applyNumberFormat="1" applyFont="1" applyBorder="1"/>
    <xf numFmtId="169" fontId="5" fillId="0" borderId="0" xfId="1" applyNumberFormat="1" applyFont="1" applyBorder="1"/>
    <xf numFmtId="169" fontId="4" fillId="0" borderId="0" xfId="1" applyNumberFormat="1" applyFont="1" applyBorder="1"/>
    <xf numFmtId="169" fontId="4" fillId="0" borderId="1" xfId="1" applyNumberFormat="1" applyFont="1" applyBorder="1" applyAlignment="1">
      <alignment vertical="center"/>
    </xf>
    <xf numFmtId="169" fontId="12" fillId="0" borderId="0" xfId="1" applyNumberFormat="1" applyFont="1"/>
    <xf numFmtId="169" fontId="5" fillId="0" borderId="1" xfId="1" applyNumberFormat="1" applyFont="1" applyBorder="1" applyAlignment="1">
      <alignment vertical="center"/>
    </xf>
    <xf numFmtId="169" fontId="5" fillId="0" borderId="0" xfId="1" applyNumberFormat="1" applyFont="1" applyAlignment="1">
      <alignment horizontal="left" indent="8"/>
    </xf>
    <xf numFmtId="169" fontId="5" fillId="0" borderId="0" xfId="1" applyNumberFormat="1" applyFont="1" applyAlignment="1">
      <alignment horizontal="center" wrapText="1"/>
    </xf>
    <xf numFmtId="169" fontId="5" fillId="0" borderId="0" xfId="1" applyNumberFormat="1" applyFont="1" applyAlignment="1">
      <alignment horizontal="center" vertical="center"/>
    </xf>
    <xf numFmtId="169" fontId="24" fillId="0" borderId="0" xfId="1" applyNumberFormat="1" applyFont="1" applyAlignment="1">
      <alignment horizontal="center"/>
    </xf>
    <xf numFmtId="169" fontId="5" fillId="0" borderId="1" xfId="1" quotePrefix="1" applyNumberFormat="1" applyFont="1" applyBorder="1" applyAlignment="1">
      <alignment horizontal="right"/>
    </xf>
    <xf numFmtId="169" fontId="8" fillId="0" borderId="1" xfId="1" applyNumberFormat="1" applyFont="1" applyBorder="1" applyAlignment="1">
      <alignment vertical="center"/>
    </xf>
    <xf numFmtId="169" fontId="5" fillId="0" borderId="0" xfId="1" applyNumberFormat="1" applyFont="1" applyAlignment="1">
      <alignment vertical="center"/>
    </xf>
    <xf numFmtId="169" fontId="4" fillId="0" borderId="0" xfId="1" applyNumberFormat="1" applyFont="1" applyAlignment="1">
      <alignment vertical="center"/>
    </xf>
    <xf numFmtId="169" fontId="4" fillId="0" borderId="0" xfId="1" applyNumberFormat="1" applyFont="1" applyAlignment="1">
      <alignment horizontal="center" vertical="center"/>
    </xf>
    <xf numFmtId="169" fontId="25" fillId="0" borderId="1" xfId="1" quotePrefix="1" applyNumberFormat="1" applyFont="1" applyBorder="1" applyAlignment="1">
      <alignment horizontal="center" vertical="center"/>
    </xf>
    <xf numFmtId="169" fontId="25" fillId="0" borderId="1" xfId="1" applyNumberFormat="1" applyFont="1" applyBorder="1" applyAlignment="1">
      <alignment vertical="center"/>
    </xf>
    <xf numFmtId="169" fontId="25" fillId="0" borderId="0" xfId="1" applyNumberFormat="1" applyFont="1" applyBorder="1" applyAlignment="1">
      <alignment vertical="center"/>
    </xf>
    <xf numFmtId="169" fontId="8" fillId="0" borderId="0" xfId="1" applyNumberFormat="1" applyFont="1" applyBorder="1" applyAlignment="1">
      <alignment vertical="center"/>
    </xf>
    <xf numFmtId="169" fontId="25" fillId="0" borderId="0" xfId="1" applyNumberFormat="1" applyFont="1" applyAlignment="1">
      <alignment vertical="center"/>
    </xf>
    <xf numFmtId="169" fontId="12" fillId="0" borderId="0" xfId="1" applyNumberFormat="1" applyFont="1" applyAlignment="1">
      <alignment vertical="center"/>
    </xf>
    <xf numFmtId="169" fontId="25" fillId="0" borderId="0" xfId="1" applyNumberFormat="1" applyFont="1" applyAlignment="1">
      <alignment horizontal="left" vertical="center"/>
    </xf>
    <xf numFmtId="169" fontId="8" fillId="0" borderId="0" xfId="1" applyNumberFormat="1" applyFont="1" applyBorder="1" applyAlignment="1">
      <alignment horizontal="center" vertical="center"/>
    </xf>
    <xf numFmtId="169" fontId="25" fillId="0" borderId="15" xfId="1" applyNumberFormat="1" applyFont="1" applyBorder="1" applyAlignment="1">
      <alignment vertical="center"/>
    </xf>
    <xf numFmtId="169" fontId="8" fillId="0" borderId="27" xfId="1" applyNumberFormat="1" applyFont="1" applyBorder="1" applyAlignment="1">
      <alignment horizontal="center" vertical="center" wrapText="1"/>
    </xf>
    <xf numFmtId="169" fontId="8" fillId="0" borderId="28" xfId="1" applyNumberFormat="1" applyFont="1" applyBorder="1" applyAlignment="1">
      <alignment vertical="center"/>
    </xf>
    <xf numFmtId="169" fontId="8" fillId="0" borderId="50" xfId="1" applyNumberFormat="1" applyFont="1" applyBorder="1" applyAlignment="1">
      <alignment horizontal="center" vertical="center"/>
    </xf>
    <xf numFmtId="169" fontId="8" fillId="0" borderId="46" xfId="1" applyNumberFormat="1" applyFont="1" applyBorder="1" applyAlignment="1">
      <alignment horizontal="center" vertical="center"/>
    </xf>
    <xf numFmtId="14" fontId="25" fillId="0" borderId="1" xfId="1" quotePrefix="1" applyNumberFormat="1" applyFont="1" applyBorder="1" applyAlignment="1">
      <alignment horizontal="center" vertical="center"/>
    </xf>
    <xf numFmtId="169" fontId="8" fillId="0" borderId="72" xfId="1" applyNumberFormat="1" applyFont="1" applyBorder="1" applyAlignment="1">
      <alignment horizontal="center" vertical="center" wrapText="1"/>
    </xf>
    <xf numFmtId="169" fontId="8" fillId="0" borderId="51" xfId="1" applyNumberFormat="1" applyFont="1" applyBorder="1" applyAlignment="1">
      <alignment horizontal="center" vertical="center"/>
    </xf>
    <xf numFmtId="169" fontId="8" fillId="0" borderId="28" xfId="1" applyNumberFormat="1" applyFont="1" applyBorder="1" applyAlignment="1">
      <alignment horizontal="center" vertical="center" wrapText="1"/>
    </xf>
    <xf numFmtId="173" fontId="25" fillId="0" borderId="1" xfId="1" applyNumberFormat="1" applyFont="1" applyBorder="1" applyAlignment="1">
      <alignment vertical="center"/>
    </xf>
    <xf numFmtId="169" fontId="26" fillId="0" borderId="0" xfId="1" applyNumberFormat="1" applyFont="1" applyAlignment="1">
      <alignment vertical="center"/>
    </xf>
    <xf numFmtId="169" fontId="4" fillId="0" borderId="72" xfId="1" applyNumberFormat="1" applyFont="1" applyBorder="1" applyAlignment="1">
      <alignment horizontal="center" vertical="center" wrapText="1"/>
    </xf>
    <xf numFmtId="169" fontId="4" fillId="0" borderId="27" xfId="1" applyNumberFormat="1" applyFont="1" applyBorder="1" applyAlignment="1">
      <alignment horizontal="center" vertical="center" wrapText="1"/>
    </xf>
    <xf numFmtId="169" fontId="4" fillId="0" borderId="28" xfId="1" applyNumberFormat="1" applyFont="1" applyBorder="1" applyAlignment="1">
      <alignment vertical="center"/>
    </xf>
    <xf numFmtId="169" fontId="4" fillId="0" borderId="28" xfId="1" applyNumberFormat="1" applyFont="1" applyBorder="1" applyAlignment="1">
      <alignment horizontal="center" vertical="center"/>
    </xf>
    <xf numFmtId="169" fontId="4" fillId="0" borderId="28" xfId="1" applyNumberFormat="1" applyFont="1" applyBorder="1" applyAlignment="1">
      <alignment horizontal="center" vertical="center" wrapText="1"/>
    </xf>
    <xf numFmtId="169" fontId="4" fillId="0" borderId="51" xfId="1" applyNumberFormat="1" applyFont="1" applyBorder="1" applyAlignment="1">
      <alignment horizontal="center" vertical="center"/>
    </xf>
    <xf numFmtId="169" fontId="4" fillId="0" borderId="50" xfId="1" applyNumberFormat="1" applyFont="1" applyBorder="1" applyAlignment="1">
      <alignment horizontal="center" vertical="center"/>
    </xf>
    <xf numFmtId="169" fontId="4" fillId="0" borderId="46" xfId="1" applyNumberFormat="1" applyFont="1" applyBorder="1" applyAlignment="1">
      <alignment horizontal="center" vertical="center"/>
    </xf>
    <xf numFmtId="169" fontId="25" fillId="0" borderId="0" xfId="1" applyNumberFormat="1" applyFont="1" applyAlignment="1">
      <alignment vertical="center" wrapText="1"/>
    </xf>
    <xf numFmtId="169" fontId="26" fillId="0" borderId="0" xfId="1" applyNumberFormat="1" applyFont="1" applyBorder="1" applyAlignment="1">
      <alignment vertical="center"/>
    </xf>
    <xf numFmtId="169" fontId="25" fillId="0" borderId="37" xfId="1" quotePrefix="1" applyNumberFormat="1" applyFont="1" applyBorder="1" applyAlignment="1">
      <alignment horizontal="center" vertical="center"/>
    </xf>
    <xf numFmtId="169" fontId="25" fillId="0" borderId="1" xfId="1" quotePrefix="1" applyNumberFormat="1" applyFont="1" applyBorder="1" applyAlignment="1">
      <alignment vertical="center"/>
    </xf>
    <xf numFmtId="169" fontId="25" fillId="0" borderId="74" xfId="1" applyNumberFormat="1" applyFont="1" applyBorder="1" applyAlignment="1">
      <alignment vertical="center"/>
    </xf>
    <xf numFmtId="169" fontId="25" fillId="0" borderId="14" xfId="1" applyNumberFormat="1" applyFont="1" applyBorder="1" applyAlignment="1">
      <alignment vertical="center"/>
    </xf>
    <xf numFmtId="169" fontId="25" fillId="2" borderId="1" xfId="1" applyNumberFormat="1" applyFont="1" applyFill="1" applyBorder="1" applyAlignment="1">
      <alignment vertical="center"/>
    </xf>
    <xf numFmtId="169" fontId="27" fillId="0" borderId="0" xfId="1" applyNumberFormat="1" applyFont="1" applyAlignment="1">
      <alignment horizontal="left" vertical="center"/>
    </xf>
    <xf numFmtId="169" fontId="25" fillId="7" borderId="1" xfId="1" applyNumberFormat="1" applyFont="1" applyFill="1" applyBorder="1" applyAlignment="1">
      <alignment vertical="center"/>
    </xf>
    <xf numFmtId="169" fontId="4" fillId="0" borderId="38" xfId="1" applyNumberFormat="1" applyFont="1" applyBorder="1" applyAlignment="1">
      <alignment horizontal="center" vertical="center"/>
    </xf>
    <xf numFmtId="169" fontId="4" fillId="0" borderId="6" xfId="1" applyNumberFormat="1" applyFont="1" applyBorder="1" applyAlignment="1">
      <alignment horizontal="center" vertical="center"/>
    </xf>
    <xf numFmtId="169" fontId="4" fillId="0" borderId="63" xfId="1" applyNumberFormat="1" applyFont="1" applyBorder="1" applyAlignment="1">
      <alignment horizontal="center" vertical="center"/>
    </xf>
    <xf numFmtId="169" fontId="4" fillId="0" borderId="42" xfId="1" applyNumberFormat="1" applyFont="1" applyBorder="1" applyAlignment="1">
      <alignment horizontal="center" vertical="center"/>
    </xf>
    <xf numFmtId="169" fontId="5" fillId="0" borderId="1" xfId="1" applyNumberFormat="1" applyFont="1" applyBorder="1" applyAlignment="1">
      <alignment horizontal="center" vertical="center"/>
    </xf>
    <xf numFmtId="169" fontId="25" fillId="7" borderId="1" xfId="1" quotePrefix="1" applyNumberFormat="1" applyFont="1" applyFill="1" applyBorder="1" applyAlignment="1">
      <alignment horizontal="center" vertical="center"/>
    </xf>
    <xf numFmtId="169" fontId="4" fillId="0" borderId="25" xfId="1" applyNumberFormat="1" applyFont="1" applyBorder="1" applyAlignment="1">
      <alignment vertical="center"/>
    </xf>
    <xf numFmtId="169" fontId="25" fillId="0" borderId="25" xfId="1" applyNumberFormat="1" applyFont="1" applyBorder="1" applyAlignment="1">
      <alignment vertical="center"/>
    </xf>
    <xf numFmtId="169" fontId="5" fillId="0" borderId="25" xfId="1" applyNumberFormat="1" applyFont="1" applyBorder="1" applyAlignment="1">
      <alignment vertical="center"/>
    </xf>
    <xf numFmtId="169" fontId="25" fillId="7" borderId="25" xfId="1" applyNumberFormat="1" applyFont="1" applyFill="1" applyBorder="1" applyAlignment="1">
      <alignment vertical="center"/>
    </xf>
    <xf numFmtId="169" fontId="4" fillId="0" borderId="59" xfId="1" applyNumberFormat="1" applyFont="1" applyBorder="1" applyAlignment="1">
      <alignment horizontal="center" vertical="center"/>
    </xf>
    <xf numFmtId="169" fontId="4" fillId="0" borderId="66" xfId="1" applyNumberFormat="1" applyFont="1" applyBorder="1" applyAlignment="1">
      <alignment horizontal="center" vertical="center" wrapText="1"/>
    </xf>
    <xf numFmtId="169" fontId="4" fillId="0" borderId="37" xfId="1" applyNumberFormat="1" applyFont="1" applyBorder="1" applyAlignment="1">
      <alignment horizontal="center" vertical="center" wrapText="1"/>
    </xf>
    <xf numFmtId="169" fontId="25" fillId="0" borderId="7" xfId="1" applyNumberFormat="1" applyFont="1" applyBorder="1" applyAlignment="1">
      <alignment horizontal="center" vertical="center"/>
    </xf>
    <xf numFmtId="169" fontId="8" fillId="0" borderId="0" xfId="1" applyNumberFormat="1" applyFont="1" applyAlignment="1">
      <alignment vertical="center"/>
    </xf>
    <xf numFmtId="0" fontId="25" fillId="0" borderId="1" xfId="1" quotePrefix="1" applyNumberFormat="1" applyFont="1" applyBorder="1" applyAlignment="1">
      <alignment vertical="center"/>
    </xf>
    <xf numFmtId="0" fontId="5" fillId="0" borderId="0" xfId="1" applyNumberFormat="1" applyFont="1" applyAlignment="1">
      <alignment vertical="center"/>
    </xf>
    <xf numFmtId="0" fontId="4" fillId="0" borderId="2" xfId="1" applyNumberFormat="1" applyFont="1" applyBorder="1" applyAlignment="1">
      <alignment horizontal="center" vertical="center"/>
    </xf>
    <xf numFmtId="0" fontId="25" fillId="0" borderId="36" xfId="1" quotePrefix="1" applyNumberFormat="1" applyFont="1" applyBorder="1" applyAlignment="1">
      <alignment horizontal="center" vertical="center"/>
    </xf>
    <xf numFmtId="0" fontId="25" fillId="0" borderId="15" xfId="1" quotePrefix="1" applyNumberFormat="1" applyFont="1" applyBorder="1" applyAlignment="1">
      <alignment horizontal="center" vertical="center"/>
    </xf>
    <xf numFmtId="0" fontId="25" fillId="0" borderId="1" xfId="1" quotePrefix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25" fillId="0" borderId="0" xfId="1" applyNumberFormat="1" applyFont="1" applyBorder="1" applyAlignment="1">
      <alignment vertical="center"/>
    </xf>
    <xf numFmtId="0" fontId="25" fillId="0" borderId="2" xfId="1" quotePrefix="1" applyNumberFormat="1" applyFont="1" applyBorder="1" applyAlignment="1">
      <alignment horizontal="center" vertical="center"/>
    </xf>
    <xf numFmtId="0" fontId="25" fillId="0" borderId="7" xfId="1" quotePrefix="1" applyNumberFormat="1" applyFont="1" applyBorder="1" applyAlignment="1">
      <alignment horizontal="center" vertical="center"/>
    </xf>
    <xf numFmtId="0" fontId="25" fillId="0" borderId="6" xfId="1" quotePrefix="1" applyNumberFormat="1" applyFont="1" applyBorder="1" applyAlignment="1">
      <alignment horizontal="center" vertical="center"/>
    </xf>
    <xf numFmtId="0" fontId="25" fillId="0" borderId="0" xfId="1" applyNumberFormat="1" applyFont="1" applyAlignment="1">
      <alignment vertical="center"/>
    </xf>
    <xf numFmtId="0" fontId="27" fillId="0" borderId="0" xfId="1" applyNumberFormat="1" applyFont="1" applyAlignment="1">
      <alignment horizontal="left" vertical="center"/>
    </xf>
    <xf numFmtId="0" fontId="25" fillId="0" borderId="0" xfId="1" applyNumberFormat="1" applyFont="1" applyAlignment="1">
      <alignment vertical="center" wrapText="1"/>
    </xf>
    <xf numFmtId="0" fontId="26" fillId="0" borderId="0" xfId="1" applyNumberFormat="1" applyFont="1" applyBorder="1" applyAlignment="1">
      <alignment vertical="center"/>
    </xf>
    <xf numFmtId="0" fontId="4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vertical="center"/>
    </xf>
    <xf numFmtId="0" fontId="25" fillId="0" borderId="1" xfId="1" applyNumberFormat="1" applyFont="1" applyBorder="1" applyAlignment="1">
      <alignment horizontal="center" vertical="center"/>
    </xf>
    <xf numFmtId="0" fontId="25" fillId="0" borderId="1" xfId="1" applyNumberFormat="1" applyFont="1" applyBorder="1" applyAlignment="1">
      <alignment vertical="center"/>
    </xf>
    <xf numFmtId="0" fontId="25" fillId="0" borderId="15" xfId="1" applyNumberFormat="1" applyFont="1" applyBorder="1" applyAlignment="1">
      <alignment vertical="center"/>
    </xf>
    <xf numFmtId="0" fontId="25" fillId="0" borderId="0" xfId="1" applyNumberFormat="1" applyFont="1" applyAlignment="1">
      <alignment horizontal="left" vertical="center"/>
    </xf>
    <xf numFmtId="0" fontId="25" fillId="0" borderId="0" xfId="1" applyNumberFormat="1" applyFont="1" applyAlignment="1">
      <alignment horizontal="center" vertical="center"/>
    </xf>
    <xf numFmtId="0" fontId="4" fillId="0" borderId="0" xfId="1" applyNumberFormat="1" applyFont="1" applyAlignment="1">
      <alignment vertical="center"/>
    </xf>
    <xf numFmtId="0" fontId="4" fillId="0" borderId="18" xfId="1" applyNumberFormat="1" applyFont="1" applyBorder="1" applyAlignment="1">
      <alignment horizontal="center" vertical="center"/>
    </xf>
    <xf numFmtId="0" fontId="25" fillId="7" borderId="1" xfId="1" quotePrefix="1" applyNumberFormat="1" applyFont="1" applyFill="1" applyBorder="1" applyAlignment="1">
      <alignment horizontal="center" vertical="center"/>
    </xf>
    <xf numFmtId="0" fontId="8" fillId="0" borderId="0" xfId="1" applyNumberFormat="1" applyFont="1" applyBorder="1" applyAlignment="1">
      <alignment vertical="center"/>
    </xf>
    <xf numFmtId="0" fontId="4" fillId="0" borderId="36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26" fillId="0" borderId="0" xfId="1" applyNumberFormat="1" applyFont="1" applyAlignment="1">
      <alignment vertical="center"/>
    </xf>
    <xf numFmtId="0" fontId="5" fillId="0" borderId="0" xfId="1" applyNumberFormat="1" applyFont="1" applyAlignment="1">
      <alignment horizontal="center" vertical="center"/>
    </xf>
    <xf numFmtId="0" fontId="25" fillId="0" borderId="0" xfId="1" applyNumberFormat="1" applyFont="1" applyBorder="1" applyAlignment="1">
      <alignment horizontal="center" vertical="center"/>
    </xf>
    <xf numFmtId="0" fontId="25" fillId="0" borderId="15" xfId="1" applyNumberFormat="1" applyFont="1" applyBorder="1" applyAlignment="1">
      <alignment horizontal="center" vertical="center"/>
    </xf>
    <xf numFmtId="0" fontId="8" fillId="0" borderId="0" xfId="1" applyNumberFormat="1" applyFont="1" applyAlignment="1">
      <alignment horizontal="center" vertical="center"/>
    </xf>
    <xf numFmtId="0" fontId="26" fillId="0" borderId="0" xfId="1" applyNumberFormat="1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25" fillId="0" borderId="1" xfId="1" applyNumberFormat="1" applyFont="1" applyBorder="1" applyAlignment="1">
      <alignment horizontal="right" vertical="center"/>
    </xf>
    <xf numFmtId="0" fontId="4" fillId="0" borderId="2" xfId="1" applyNumberFormat="1" applyFont="1" applyBorder="1" applyAlignment="1">
      <alignment vertical="center"/>
    </xf>
    <xf numFmtId="0" fontId="25" fillId="0" borderId="25" xfId="1" applyNumberFormat="1" applyFont="1" applyBorder="1" applyAlignment="1">
      <alignment vertical="center"/>
    </xf>
    <xf numFmtId="0" fontId="5" fillId="0" borderId="25" xfId="1" applyNumberFormat="1" applyFont="1" applyBorder="1" applyAlignment="1">
      <alignment vertical="center"/>
    </xf>
    <xf numFmtId="0" fontId="25" fillId="7" borderId="25" xfId="1" applyNumberFormat="1" applyFont="1" applyFill="1" applyBorder="1" applyAlignment="1">
      <alignment vertical="center"/>
    </xf>
    <xf numFmtId="0" fontId="25" fillId="7" borderId="1" xfId="1" applyNumberFormat="1" applyFont="1" applyFill="1" applyBorder="1" applyAlignment="1">
      <alignment vertical="center"/>
    </xf>
    <xf numFmtId="0" fontId="4" fillId="0" borderId="25" xfId="1" applyNumberFormat="1" applyFont="1" applyBorder="1" applyAlignment="1">
      <alignment horizontal="center" vertical="center"/>
    </xf>
    <xf numFmtId="0" fontId="4" fillId="0" borderId="58" xfId="1" applyNumberFormat="1" applyFont="1" applyBorder="1" applyAlignment="1">
      <alignment horizontal="center" vertical="center"/>
    </xf>
    <xf numFmtId="0" fontId="25" fillId="0" borderId="0" xfId="1" applyNumberFormat="1" applyFont="1" applyAlignment="1">
      <alignment horizontal="center" vertical="center" wrapText="1"/>
    </xf>
    <xf numFmtId="0" fontId="5" fillId="0" borderId="1" xfId="1" applyNumberFormat="1" applyFont="1" applyBorder="1" applyAlignment="1">
      <alignment vertical="center"/>
    </xf>
    <xf numFmtId="0" fontId="25" fillId="0" borderId="7" xfId="1" applyNumberFormat="1" applyFont="1" applyBorder="1" applyAlignment="1">
      <alignment vertical="center"/>
    </xf>
    <xf numFmtId="169" fontId="12" fillId="0" borderId="1" xfId="1" applyNumberFormat="1" applyFont="1" applyBorder="1" applyAlignment="1">
      <alignment vertical="center"/>
    </xf>
    <xf numFmtId="49" fontId="8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5" fillId="0" borderId="36" xfId="1" quotePrefix="1" applyNumberFormat="1" applyFont="1" applyBorder="1" applyAlignment="1">
      <alignment horizontal="center" vertical="center"/>
    </xf>
    <xf numFmtId="49" fontId="25" fillId="0" borderId="15" xfId="1" quotePrefix="1" applyNumberFormat="1" applyFont="1" applyBorder="1" applyAlignment="1">
      <alignment horizontal="center" vertical="center"/>
    </xf>
    <xf numFmtId="49" fontId="25" fillId="0" borderId="1" xfId="1" quotePrefix="1" applyNumberFormat="1" applyFont="1" applyBorder="1" applyAlignment="1">
      <alignment horizontal="center" vertical="center"/>
    </xf>
    <xf numFmtId="49" fontId="25" fillId="0" borderId="0" xfId="1" applyNumberFormat="1" applyFont="1" applyBorder="1" applyAlignment="1">
      <alignment vertical="center"/>
    </xf>
    <xf numFmtId="49" fontId="25" fillId="0" borderId="2" xfId="1" quotePrefix="1" applyNumberFormat="1" applyFont="1" applyBorder="1" applyAlignment="1">
      <alignment horizontal="center" vertical="center"/>
    </xf>
    <xf numFmtId="49" fontId="25" fillId="0" borderId="7" xfId="1" quotePrefix="1" applyNumberFormat="1" applyFont="1" applyBorder="1" applyAlignment="1">
      <alignment horizontal="center" vertical="center"/>
    </xf>
    <xf numFmtId="49" fontId="25" fillId="0" borderId="6" xfId="1" quotePrefix="1" applyNumberFormat="1" applyFont="1" applyBorder="1" applyAlignment="1">
      <alignment horizontal="center" vertical="center"/>
    </xf>
    <xf numFmtId="49" fontId="27" fillId="0" borderId="0" xfId="1" applyNumberFormat="1" applyFont="1" applyAlignment="1">
      <alignment horizontal="left" vertical="center"/>
    </xf>
    <xf numFmtId="49" fontId="25" fillId="0" borderId="0" xfId="1" applyNumberFormat="1" applyFont="1" applyAlignment="1">
      <alignment vertical="center"/>
    </xf>
    <xf numFmtId="49" fontId="25" fillId="0" borderId="0" xfId="1" applyNumberFormat="1" applyFont="1" applyAlignment="1">
      <alignment vertical="center" wrapText="1"/>
    </xf>
    <xf numFmtId="49" fontId="26" fillId="0" borderId="0" xfId="1" applyNumberFormat="1" applyFont="1" applyBorder="1" applyAlignment="1">
      <alignment vertical="center"/>
    </xf>
    <xf numFmtId="49" fontId="5" fillId="0" borderId="0" xfId="1" applyNumberFormat="1" applyFont="1" applyAlignment="1">
      <alignment vertical="center"/>
    </xf>
    <xf numFmtId="49" fontId="12" fillId="0" borderId="1" xfId="1" applyNumberFormat="1" applyFont="1" applyBorder="1" applyAlignment="1">
      <alignment horizontal="center" vertical="center"/>
    </xf>
    <xf numFmtId="0" fontId="25" fillId="0" borderId="1" xfId="1" quotePrefix="1" applyNumberFormat="1" applyFont="1" applyBorder="1" applyAlignment="1">
      <alignment horizontal="right" vertical="center"/>
    </xf>
    <xf numFmtId="0" fontId="25" fillId="0" borderId="37" xfId="1" quotePrefix="1" applyNumberFormat="1" applyFont="1" applyBorder="1" applyAlignment="1">
      <alignment horizontal="center" vertical="center"/>
    </xf>
    <xf numFmtId="0" fontId="12" fillId="0" borderId="1" xfId="1" applyNumberFormat="1" applyFont="1" applyBorder="1" applyAlignment="1">
      <alignment horizontal="center" vertical="center"/>
    </xf>
    <xf numFmtId="169" fontId="26" fillId="0" borderId="1" xfId="1" applyNumberFormat="1" applyFont="1" applyBorder="1" applyAlignment="1">
      <alignment vertical="center"/>
    </xf>
    <xf numFmtId="0" fontId="26" fillId="0" borderId="1" xfId="1" applyNumberFormat="1" applyFont="1" applyBorder="1" applyAlignment="1">
      <alignment vertical="center"/>
    </xf>
    <xf numFmtId="0" fontId="26" fillId="0" borderId="1" xfId="1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vertical="center"/>
    </xf>
    <xf numFmtId="0" fontId="28" fillId="0" borderId="15" xfId="1" quotePrefix="1" applyNumberFormat="1" applyFont="1" applyBorder="1" applyAlignment="1">
      <alignment horizontal="center" vertical="center"/>
    </xf>
    <xf numFmtId="169" fontId="28" fillId="0" borderId="1" xfId="1" applyNumberFormat="1" applyFont="1" applyBorder="1" applyAlignment="1">
      <alignment vertical="center"/>
    </xf>
    <xf numFmtId="0" fontId="28" fillId="0" borderId="1" xfId="1" applyNumberFormat="1" applyFont="1" applyBorder="1" applyAlignment="1">
      <alignment vertical="center"/>
    </xf>
    <xf numFmtId="169" fontId="28" fillId="0" borderId="1" xfId="1" quotePrefix="1" applyNumberFormat="1" applyFont="1" applyBorder="1" applyAlignment="1">
      <alignment horizontal="center" vertical="center"/>
    </xf>
    <xf numFmtId="0" fontId="28" fillId="0" borderId="1" xfId="1" quotePrefix="1" applyNumberFormat="1" applyFont="1" applyBorder="1" applyAlignment="1">
      <alignment horizontal="center" vertical="center"/>
    </xf>
    <xf numFmtId="0" fontId="28" fillId="0" borderId="1" xfId="1" applyNumberFormat="1" applyFont="1" applyBorder="1" applyAlignment="1">
      <alignment horizontal="center" vertical="center"/>
    </xf>
    <xf numFmtId="0" fontId="28" fillId="0" borderId="25" xfId="1" applyNumberFormat="1" applyFont="1" applyBorder="1" applyAlignment="1">
      <alignment vertical="center"/>
    </xf>
    <xf numFmtId="169" fontId="28" fillId="0" borderId="25" xfId="1" applyNumberFormat="1" applyFont="1" applyBorder="1" applyAlignment="1">
      <alignment horizontal="center" vertical="center"/>
    </xf>
    <xf numFmtId="169" fontId="29" fillId="0" borderId="0" xfId="1" applyNumberFormat="1" applyFont="1" applyAlignment="1">
      <alignment vertical="center"/>
    </xf>
    <xf numFmtId="167" fontId="25" fillId="0" borderId="1" xfId="1" applyNumberFormat="1" applyFont="1" applyBorder="1" applyAlignment="1">
      <alignment vertical="center"/>
    </xf>
    <xf numFmtId="167" fontId="25" fillId="0" borderId="1" xfId="1" applyNumberFormat="1" applyFont="1" applyBorder="1" applyAlignment="1">
      <alignment horizontal="center" vertical="center"/>
    </xf>
    <xf numFmtId="167" fontId="5" fillId="0" borderId="1" xfId="1" applyNumberFormat="1" applyFont="1" applyBorder="1" applyAlignment="1">
      <alignment vertical="center"/>
    </xf>
    <xf numFmtId="167" fontId="4" fillId="0" borderId="1" xfId="1" applyNumberFormat="1" applyFont="1" applyBorder="1" applyAlignment="1">
      <alignment vertical="center"/>
    </xf>
    <xf numFmtId="167" fontId="26" fillId="0" borderId="1" xfId="1" applyNumberFormat="1" applyFont="1" applyBorder="1" applyAlignment="1">
      <alignment vertical="center"/>
    </xf>
    <xf numFmtId="167" fontId="8" fillId="0" borderId="1" xfId="1" applyNumberFormat="1" applyFont="1" applyBorder="1" applyAlignment="1">
      <alignment horizontal="center" vertical="center"/>
    </xf>
    <xf numFmtId="167" fontId="8" fillId="0" borderId="1" xfId="1" applyNumberFormat="1" applyFont="1" applyBorder="1" applyAlignment="1">
      <alignment vertical="center"/>
    </xf>
    <xf numFmtId="4" fontId="0" fillId="0" borderId="0" xfId="0" applyNumberFormat="1"/>
    <xf numFmtId="0" fontId="25" fillId="4" borderId="1" xfId="1" applyNumberFormat="1" applyFont="1" applyFill="1" applyBorder="1" applyAlignment="1">
      <alignment vertical="center"/>
    </xf>
    <xf numFmtId="169" fontId="25" fillId="4" borderId="1" xfId="1" applyNumberFormat="1" applyFont="1" applyFill="1" applyBorder="1" applyAlignment="1">
      <alignment vertical="center"/>
    </xf>
    <xf numFmtId="0" fontId="5" fillId="0" borderId="0" xfId="1" applyNumberFormat="1" applyFont="1" applyBorder="1" applyAlignment="1">
      <alignment vertical="center"/>
    </xf>
    <xf numFmtId="0" fontId="25" fillId="0" borderId="0" xfId="1" applyNumberFormat="1" applyFont="1" applyBorder="1" applyAlignment="1">
      <alignment horizontal="right" vertical="center"/>
    </xf>
    <xf numFmtId="167" fontId="25" fillId="0" borderId="0" xfId="1" applyNumberFormat="1" applyFont="1" applyBorder="1" applyAlignment="1">
      <alignment vertical="center"/>
    </xf>
    <xf numFmtId="167" fontId="5" fillId="0" borderId="0" xfId="1" applyNumberFormat="1" applyFont="1" applyBorder="1" applyAlignment="1">
      <alignment vertical="center"/>
    </xf>
    <xf numFmtId="0" fontId="26" fillId="0" borderId="0" xfId="1" applyNumberFormat="1" applyFont="1" applyBorder="1" applyAlignment="1">
      <alignment horizontal="center" vertical="center"/>
    </xf>
    <xf numFmtId="167" fontId="25" fillId="0" borderId="0" xfId="1" applyNumberFormat="1" applyFont="1" applyBorder="1" applyAlignment="1">
      <alignment horizontal="center" vertical="center"/>
    </xf>
    <xf numFmtId="169" fontId="5" fillId="0" borderId="0" xfId="1" applyNumberFormat="1" applyFont="1" applyBorder="1" applyAlignment="1">
      <alignment vertical="center"/>
    </xf>
    <xf numFmtId="1" fontId="25" fillId="0" borderId="1" xfId="1" applyNumberFormat="1" applyFont="1" applyBorder="1" applyAlignment="1">
      <alignment vertical="center"/>
    </xf>
    <xf numFmtId="1" fontId="26" fillId="0" borderId="1" xfId="1" applyNumberFormat="1" applyFont="1" applyBorder="1" applyAlignment="1">
      <alignment vertical="center"/>
    </xf>
    <xf numFmtId="1" fontId="5" fillId="0" borderId="1" xfId="1" applyNumberFormat="1" applyFont="1" applyBorder="1" applyAlignment="1">
      <alignment vertical="center"/>
    </xf>
    <xf numFmtId="169" fontId="25" fillId="9" borderId="1" xfId="1" quotePrefix="1" applyNumberFormat="1" applyFont="1" applyFill="1" applyBorder="1" applyAlignment="1">
      <alignment horizontal="center" vertical="center"/>
    </xf>
    <xf numFmtId="169" fontId="25" fillId="9" borderId="1" xfId="1" quotePrefix="1" applyNumberFormat="1" applyFont="1" applyFill="1" applyBorder="1" applyAlignment="1">
      <alignment vertical="center"/>
    </xf>
    <xf numFmtId="0" fontId="25" fillId="11" borderId="1" xfId="1" applyNumberFormat="1" applyFont="1" applyFill="1" applyBorder="1" applyAlignment="1">
      <alignment horizontal="center" vertical="center"/>
    </xf>
    <xf numFmtId="0" fontId="25" fillId="11" borderId="1" xfId="1" applyNumberFormat="1" applyFont="1" applyFill="1" applyBorder="1" applyAlignment="1">
      <alignment vertical="center"/>
    </xf>
    <xf numFmtId="169" fontId="25" fillId="7" borderId="1" xfId="1" quotePrefix="1" applyNumberFormat="1" applyFont="1" applyFill="1" applyBorder="1" applyAlignment="1">
      <alignment vertical="center"/>
    </xf>
    <xf numFmtId="0" fontId="25" fillId="2" borderId="1" xfId="1" applyNumberFormat="1" applyFont="1" applyFill="1" applyBorder="1" applyAlignment="1">
      <alignment vertical="center"/>
    </xf>
    <xf numFmtId="167" fontId="25" fillId="2" borderId="1" xfId="1" applyNumberFormat="1" applyFont="1" applyFill="1" applyBorder="1" applyAlignment="1">
      <alignment vertical="center"/>
    </xf>
    <xf numFmtId="0" fontId="25" fillId="7" borderId="1" xfId="1" applyNumberFormat="1" applyFont="1" applyFill="1" applyBorder="1" applyAlignment="1">
      <alignment horizontal="center" vertical="center"/>
    </xf>
    <xf numFmtId="169" fontId="25" fillId="7" borderId="1" xfId="1" applyNumberFormat="1" applyFont="1" applyFill="1" applyBorder="1" applyAlignment="1">
      <alignment horizontal="center" vertical="center"/>
    </xf>
    <xf numFmtId="167" fontId="25" fillId="7" borderId="1" xfId="1" applyNumberFormat="1" applyFont="1" applyFill="1" applyBorder="1" applyAlignment="1">
      <alignment vertical="center"/>
    </xf>
    <xf numFmtId="167" fontId="25" fillId="9" borderId="1" xfId="1" applyNumberFormat="1" applyFont="1" applyFill="1" applyBorder="1" applyAlignment="1">
      <alignment vertical="center"/>
    </xf>
    <xf numFmtId="0" fontId="25" fillId="9" borderId="1" xfId="1" applyNumberFormat="1" applyFont="1" applyFill="1" applyBorder="1" applyAlignment="1">
      <alignment vertical="center"/>
    </xf>
    <xf numFmtId="167" fontId="25" fillId="12" borderId="1" xfId="1" applyNumberFormat="1" applyFont="1" applyFill="1" applyBorder="1" applyAlignment="1">
      <alignment vertical="center"/>
    </xf>
    <xf numFmtId="0" fontId="25" fillId="12" borderId="1" xfId="1" applyNumberFormat="1" applyFont="1" applyFill="1" applyBorder="1" applyAlignment="1">
      <alignment vertical="center"/>
    </xf>
    <xf numFmtId="0" fontId="4" fillId="7" borderId="1" xfId="1" applyNumberFormat="1" applyFont="1" applyFill="1" applyBorder="1" applyAlignment="1">
      <alignment horizontal="center" vertical="center"/>
    </xf>
    <xf numFmtId="0" fontId="8" fillId="7" borderId="1" xfId="1" applyNumberFormat="1" applyFont="1" applyFill="1" applyBorder="1" applyAlignment="1">
      <alignment vertical="center"/>
    </xf>
    <xf numFmtId="0" fontId="8" fillId="7" borderId="1" xfId="1" applyNumberFormat="1" applyFont="1" applyFill="1" applyBorder="1" applyAlignment="1">
      <alignment horizontal="center" vertical="center"/>
    </xf>
    <xf numFmtId="0" fontId="25" fillId="7" borderId="0" xfId="1" applyNumberFormat="1" applyFont="1" applyFill="1" applyBorder="1" applyAlignment="1">
      <alignment vertical="center"/>
    </xf>
    <xf numFmtId="0" fontId="4" fillId="7" borderId="36" xfId="1" applyNumberFormat="1" applyFont="1" applyFill="1" applyBorder="1" applyAlignment="1">
      <alignment horizontal="center" vertical="center"/>
    </xf>
    <xf numFmtId="0" fontId="25" fillId="7" borderId="15" xfId="1" applyNumberFormat="1" applyFont="1" applyFill="1" applyBorder="1" applyAlignment="1">
      <alignment vertical="center"/>
    </xf>
    <xf numFmtId="0" fontId="25" fillId="7" borderId="0" xfId="1" applyNumberFormat="1" applyFont="1" applyFill="1" applyAlignment="1">
      <alignment vertical="center"/>
    </xf>
    <xf numFmtId="0" fontId="4" fillId="7" borderId="1" xfId="1" applyNumberFormat="1" applyFont="1" applyFill="1" applyBorder="1" applyAlignment="1">
      <alignment vertical="center"/>
    </xf>
    <xf numFmtId="0" fontId="5" fillId="7" borderId="1" xfId="1" applyNumberFormat="1" applyFont="1" applyFill="1" applyBorder="1" applyAlignment="1">
      <alignment vertical="center"/>
    </xf>
    <xf numFmtId="0" fontId="5" fillId="7" borderId="0" xfId="1" applyNumberFormat="1" applyFont="1" applyFill="1" applyAlignment="1">
      <alignment vertical="center"/>
    </xf>
    <xf numFmtId="1" fontId="8" fillId="0" borderId="1" xfId="1" applyNumberFormat="1" applyFont="1" applyBorder="1" applyAlignment="1">
      <alignment horizontal="center" vertical="center"/>
    </xf>
    <xf numFmtId="0" fontId="25" fillId="2" borderId="1" xfId="1" applyNumberFormat="1" applyFont="1" applyFill="1" applyBorder="1" applyAlignment="1">
      <alignment horizontal="center" vertical="center"/>
    </xf>
    <xf numFmtId="169" fontId="25" fillId="2" borderId="1" xfId="1" applyNumberFormat="1" applyFont="1" applyFill="1" applyBorder="1" applyAlignment="1">
      <alignment horizontal="center" vertical="center"/>
    </xf>
    <xf numFmtId="3" fontId="0" fillId="0" borderId="76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5" fillId="0" borderId="0" xfId="1" applyNumberFormat="1" applyFont="1" applyAlignment="1">
      <alignment vertical="center"/>
    </xf>
    <xf numFmtId="3" fontId="0" fillId="0" borderId="77" xfId="0" applyNumberFormat="1" applyBorder="1" applyAlignment="1">
      <alignment horizontal="center" vertical="center" wrapText="1"/>
    </xf>
    <xf numFmtId="3" fontId="5" fillId="0" borderId="0" xfId="1" applyNumberFormat="1" applyFont="1" applyBorder="1" applyAlignment="1">
      <alignment vertical="center"/>
    </xf>
    <xf numFmtId="2" fontId="8" fillId="0" borderId="1" xfId="1" applyNumberFormat="1" applyFont="1" applyBorder="1" applyAlignment="1">
      <alignment horizontal="center" vertical="center"/>
    </xf>
    <xf numFmtId="167" fontId="25" fillId="8" borderId="1" xfId="1" applyNumberFormat="1" applyFont="1" applyFill="1" applyBorder="1" applyAlignment="1">
      <alignment vertical="center"/>
    </xf>
    <xf numFmtId="0" fontId="25" fillId="8" borderId="1" xfId="1" applyNumberFormat="1" applyFont="1" applyFill="1" applyBorder="1" applyAlignment="1">
      <alignment vertical="center"/>
    </xf>
    <xf numFmtId="167" fontId="25" fillId="13" borderId="1" xfId="1" applyNumberFormat="1" applyFont="1" applyFill="1" applyBorder="1" applyAlignment="1">
      <alignment vertical="center"/>
    </xf>
    <xf numFmtId="0" fontId="25" fillId="13" borderId="1" xfId="1" applyNumberFormat="1" applyFont="1" applyFill="1" applyBorder="1" applyAlignment="1">
      <alignment vertical="center"/>
    </xf>
    <xf numFmtId="167" fontId="25" fillId="14" borderId="1" xfId="1" applyNumberFormat="1" applyFont="1" applyFill="1" applyBorder="1" applyAlignment="1">
      <alignment vertical="center"/>
    </xf>
    <xf numFmtId="0" fontId="25" fillId="14" borderId="1" xfId="1" applyNumberFormat="1" applyFont="1" applyFill="1" applyBorder="1" applyAlignment="1">
      <alignment vertical="center"/>
    </xf>
    <xf numFmtId="169" fontId="8" fillId="7" borderId="1" xfId="1" applyNumberFormat="1" applyFont="1" applyFill="1" applyBorder="1" applyAlignment="1">
      <alignment vertical="center"/>
    </xf>
    <xf numFmtId="169" fontId="6" fillId="0" borderId="0" xfId="1" applyNumberFormat="1" applyFont="1" applyAlignment="1">
      <alignment vertical="center"/>
    </xf>
    <xf numFmtId="0" fontId="6" fillId="0" borderId="1" xfId="1" applyNumberFormat="1" applyFont="1" applyBorder="1" applyAlignment="1">
      <alignment horizontal="center" vertical="center"/>
    </xf>
    <xf numFmtId="0" fontId="6" fillId="0" borderId="36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center" vertical="center"/>
    </xf>
    <xf numFmtId="169" fontId="6" fillId="0" borderId="25" xfId="1" applyNumberFormat="1" applyFont="1" applyBorder="1" applyAlignment="1">
      <alignment vertical="center"/>
    </xf>
    <xf numFmtId="0" fontId="6" fillId="0" borderId="2" xfId="1" applyNumberFormat="1" applyFont="1" applyBorder="1" applyAlignment="1">
      <alignment vertical="center"/>
    </xf>
    <xf numFmtId="169" fontId="6" fillId="0" borderId="0" xfId="1" applyNumberFormat="1" applyFont="1" applyAlignment="1">
      <alignment horizontal="center" vertical="center"/>
    </xf>
    <xf numFmtId="0" fontId="25" fillId="2" borderId="1" xfId="1" quotePrefix="1" applyNumberFormat="1" applyFont="1" applyFill="1" applyBorder="1" applyAlignment="1">
      <alignment horizontal="center" vertical="center"/>
    </xf>
    <xf numFmtId="167" fontId="5" fillId="2" borderId="1" xfId="1" applyNumberFormat="1" applyFont="1" applyFill="1" applyBorder="1" applyAlignment="1">
      <alignment vertical="center"/>
    </xf>
    <xf numFmtId="0" fontId="5" fillId="2" borderId="1" xfId="1" applyNumberFormat="1" applyFont="1" applyFill="1" applyBorder="1" applyAlignment="1">
      <alignment vertical="center"/>
    </xf>
    <xf numFmtId="167" fontId="25" fillId="15" borderId="1" xfId="1" applyNumberFormat="1" applyFont="1" applyFill="1" applyBorder="1" applyAlignment="1">
      <alignment vertical="center"/>
    </xf>
    <xf numFmtId="0" fontId="25" fillId="15" borderId="1" xfId="1" applyNumberFormat="1" applyFont="1" applyFill="1" applyBorder="1" applyAlignment="1">
      <alignment vertical="center"/>
    </xf>
    <xf numFmtId="169" fontId="8" fillId="12" borderId="1" xfId="1" applyNumberFormat="1" applyFont="1" applyFill="1" applyBorder="1" applyAlignment="1">
      <alignment vertical="center"/>
    </xf>
    <xf numFmtId="169" fontId="8" fillId="16" borderId="1" xfId="1" applyNumberFormat="1" applyFont="1" applyFill="1" applyBorder="1" applyAlignment="1">
      <alignment vertical="center"/>
    </xf>
    <xf numFmtId="167" fontId="5" fillId="0" borderId="0" xfId="1" applyNumberFormat="1" applyFont="1" applyAlignment="1">
      <alignment vertical="center"/>
    </xf>
    <xf numFmtId="3" fontId="25" fillId="0" borderId="0" xfId="1" applyNumberFormat="1" applyFont="1" applyAlignment="1">
      <alignment vertical="center"/>
    </xf>
    <xf numFmtId="175" fontId="8" fillId="0" borderId="1" xfId="1" applyNumberFormat="1" applyFont="1" applyBorder="1" applyAlignment="1">
      <alignment vertical="center"/>
    </xf>
    <xf numFmtId="43" fontId="8" fillId="0" borderId="1" xfId="1" applyFont="1" applyBorder="1" applyAlignment="1">
      <alignment vertical="center"/>
    </xf>
    <xf numFmtId="0" fontId="25" fillId="2" borderId="25" xfId="1" applyNumberFormat="1" applyFont="1" applyFill="1" applyBorder="1" applyAlignment="1">
      <alignment vertical="center"/>
    </xf>
    <xf numFmtId="169" fontId="25" fillId="2" borderId="25" xfId="1" applyNumberFormat="1" applyFont="1" applyFill="1" applyBorder="1" applyAlignment="1">
      <alignment horizontal="center" vertical="center"/>
    </xf>
    <xf numFmtId="43" fontId="25" fillId="0" borderId="0" xfId="1" applyFont="1" applyAlignment="1">
      <alignment vertical="center"/>
    </xf>
    <xf numFmtId="0" fontId="25" fillId="9" borderId="25" xfId="1" applyNumberFormat="1" applyFont="1" applyFill="1" applyBorder="1" applyAlignment="1">
      <alignment vertical="center"/>
    </xf>
    <xf numFmtId="0" fontId="5" fillId="7" borderId="0" xfId="1" applyNumberFormat="1" applyFont="1" applyFill="1" applyBorder="1" applyAlignment="1">
      <alignment vertical="center"/>
    </xf>
    <xf numFmtId="0" fontId="5" fillId="0" borderId="0" xfId="1" applyNumberFormat="1" applyFont="1" applyBorder="1" applyAlignment="1">
      <alignment horizontal="center" vertical="center"/>
    </xf>
    <xf numFmtId="0" fontId="25" fillId="2" borderId="15" xfId="1" applyNumberFormat="1" applyFont="1" applyFill="1" applyBorder="1" applyAlignment="1">
      <alignment vertical="center"/>
    </xf>
    <xf numFmtId="169" fontId="25" fillId="2" borderId="15" xfId="1" applyNumberFormat="1" applyFont="1" applyFill="1" applyBorder="1" applyAlignment="1">
      <alignment vertical="center"/>
    </xf>
    <xf numFmtId="169" fontId="8" fillId="2" borderId="1" xfId="1" applyNumberFormat="1" applyFont="1" applyFill="1" applyBorder="1" applyAlignment="1">
      <alignment vertical="center"/>
    </xf>
    <xf numFmtId="175" fontId="8" fillId="5" borderId="1" xfId="1" applyNumberFormat="1" applyFont="1" applyFill="1" applyBorder="1" applyAlignment="1">
      <alignment vertical="center"/>
    </xf>
    <xf numFmtId="0" fontId="25" fillId="9" borderId="1" xfId="1" quotePrefix="1" applyNumberFormat="1" applyFont="1" applyFill="1" applyBorder="1" applyAlignment="1">
      <alignment vertical="center"/>
    </xf>
    <xf numFmtId="0" fontId="25" fillId="7" borderId="1" xfId="1" applyNumberFormat="1" applyFont="1" applyFill="1" applyBorder="1" applyAlignment="1">
      <alignment horizontal="right" vertical="center"/>
    </xf>
    <xf numFmtId="4" fontId="5" fillId="0" borderId="0" xfId="1" applyNumberFormat="1" applyFont="1" applyAlignment="1">
      <alignment vertical="center"/>
    </xf>
    <xf numFmtId="167" fontId="25" fillId="17" borderId="1" xfId="1" applyNumberFormat="1" applyFont="1" applyFill="1" applyBorder="1" applyAlignment="1">
      <alignment vertical="center"/>
    </xf>
    <xf numFmtId="0" fontId="25" fillId="17" borderId="1" xfId="1" applyNumberFormat="1" applyFont="1" applyFill="1" applyBorder="1" applyAlignment="1">
      <alignment vertical="center"/>
    </xf>
    <xf numFmtId="167" fontId="25" fillId="18" borderId="1" xfId="1" applyNumberFormat="1" applyFont="1" applyFill="1" applyBorder="1" applyAlignment="1">
      <alignment vertical="center"/>
    </xf>
    <xf numFmtId="0" fontId="25" fillId="18" borderId="1" xfId="1" applyNumberFormat="1" applyFont="1" applyFill="1" applyBorder="1" applyAlignment="1">
      <alignment vertical="center"/>
    </xf>
    <xf numFmtId="166" fontId="25" fillId="0" borderId="0" xfId="1" applyNumberFormat="1" applyFont="1" applyAlignment="1">
      <alignment vertical="center"/>
    </xf>
    <xf numFmtId="0" fontId="25" fillId="9" borderId="1" xfId="1" applyNumberFormat="1" applyFont="1" applyFill="1" applyBorder="1" applyAlignment="1">
      <alignment horizontal="center" vertical="center"/>
    </xf>
    <xf numFmtId="176" fontId="25" fillId="0" borderId="1" xfId="1" applyNumberFormat="1" applyFont="1" applyBorder="1" applyAlignment="1">
      <alignment vertical="center"/>
    </xf>
    <xf numFmtId="169" fontId="25" fillId="0" borderId="0" xfId="1" applyNumberFormat="1" applyFont="1" applyBorder="1" applyAlignment="1">
      <alignment horizontal="center" vertical="center"/>
    </xf>
    <xf numFmtId="43" fontId="5" fillId="0" borderId="0" xfId="1" applyFont="1" applyAlignment="1">
      <alignment vertical="center"/>
    </xf>
    <xf numFmtId="167" fontId="25" fillId="7" borderId="1" xfId="1" applyNumberFormat="1" applyFont="1" applyFill="1" applyBorder="1" applyAlignment="1">
      <alignment horizontal="center" vertical="center"/>
    </xf>
    <xf numFmtId="167" fontId="25" fillId="7" borderId="0" xfId="1" applyNumberFormat="1" applyFont="1" applyFill="1" applyBorder="1" applyAlignment="1">
      <alignment vertical="center"/>
    </xf>
    <xf numFmtId="167" fontId="5" fillId="7" borderId="0" xfId="1" applyNumberFormat="1" applyFont="1" applyFill="1" applyBorder="1" applyAlignment="1">
      <alignment vertical="center"/>
    </xf>
    <xf numFmtId="167" fontId="5" fillId="7" borderId="1" xfId="1" applyNumberFormat="1" applyFont="1" applyFill="1" applyBorder="1" applyAlignment="1">
      <alignment vertical="center"/>
    </xf>
    <xf numFmtId="3" fontId="0" fillId="7" borderId="0" xfId="0" applyNumberFormat="1" applyFill="1"/>
    <xf numFmtId="0" fontId="5" fillId="19" borderId="1" xfId="1" applyNumberFormat="1" applyFont="1" applyFill="1" applyBorder="1" applyAlignment="1">
      <alignment vertical="center"/>
    </xf>
    <xf numFmtId="167" fontId="25" fillId="19" borderId="1" xfId="1" applyNumberFormat="1" applyFont="1" applyFill="1" applyBorder="1" applyAlignment="1">
      <alignment vertical="center"/>
    </xf>
    <xf numFmtId="169" fontId="25" fillId="7" borderId="15" xfId="1" applyNumberFormat="1" applyFont="1" applyFill="1" applyBorder="1" applyAlignment="1">
      <alignment vertical="center"/>
    </xf>
    <xf numFmtId="175" fontId="8" fillId="7" borderId="1" xfId="1" applyNumberFormat="1" applyFont="1" applyFill="1" applyBorder="1" applyAlignment="1">
      <alignment vertical="center"/>
    </xf>
    <xf numFmtId="0" fontId="25" fillId="7" borderId="1" xfId="1" quotePrefix="1" applyNumberFormat="1" applyFont="1" applyFill="1" applyBorder="1" applyAlignment="1">
      <alignment vertical="center"/>
    </xf>
    <xf numFmtId="43" fontId="8" fillId="0" borderId="1" xfId="1" applyFont="1" applyBorder="1" applyAlignment="1">
      <alignment horizontal="center" vertical="center"/>
    </xf>
    <xf numFmtId="169" fontId="25" fillId="9" borderId="1" xfId="1" applyNumberFormat="1" applyFont="1" applyFill="1" applyBorder="1" applyAlignment="1">
      <alignment vertical="center"/>
    </xf>
    <xf numFmtId="167" fontId="25" fillId="20" borderId="1" xfId="1" applyNumberFormat="1" applyFont="1" applyFill="1" applyBorder="1" applyAlignment="1">
      <alignment vertical="center"/>
    </xf>
    <xf numFmtId="0" fontId="25" fillId="20" borderId="1" xfId="1" applyNumberFormat="1" applyFont="1" applyFill="1" applyBorder="1" applyAlignment="1">
      <alignment vertical="center"/>
    </xf>
    <xf numFmtId="43" fontId="8" fillId="21" borderId="1" xfId="1" applyFont="1" applyFill="1" applyBorder="1" applyAlignment="1">
      <alignment vertical="center"/>
    </xf>
    <xf numFmtId="176" fontId="25" fillId="13" borderId="1" xfId="1" applyNumberFormat="1" applyFont="1" applyFill="1" applyBorder="1" applyAlignment="1">
      <alignment vertical="center"/>
    </xf>
    <xf numFmtId="169" fontId="6" fillId="0" borderId="18" xfId="1" applyNumberFormat="1" applyFont="1" applyBorder="1" applyAlignment="1">
      <alignment vertical="center"/>
    </xf>
    <xf numFmtId="169" fontId="6" fillId="0" borderId="25" xfId="1" applyNumberFormat="1" applyFont="1" applyBorder="1" applyAlignment="1">
      <alignment horizontal="right" vertical="center"/>
    </xf>
    <xf numFmtId="0" fontId="25" fillId="0" borderId="1" xfId="1" quotePrefix="1" applyNumberFormat="1" applyFont="1" applyFill="1" applyBorder="1" applyAlignment="1">
      <alignment vertical="center"/>
    </xf>
    <xf numFmtId="169" fontId="25" fillId="0" borderId="1" xfId="1" quotePrefix="1" applyNumberFormat="1" applyFont="1" applyFill="1" applyBorder="1" applyAlignment="1">
      <alignment vertical="center"/>
    </xf>
    <xf numFmtId="0" fontId="25" fillId="0" borderId="1" xfId="1" applyNumberFormat="1" applyFont="1" applyFill="1" applyBorder="1" applyAlignment="1">
      <alignment horizontal="center" vertical="center"/>
    </xf>
    <xf numFmtId="169" fontId="25" fillId="0" borderId="1" xfId="1" applyNumberFormat="1" applyFont="1" applyFill="1" applyBorder="1" applyAlignment="1">
      <alignment vertical="center"/>
    </xf>
    <xf numFmtId="167" fontId="25" fillId="0" borderId="1" xfId="1" applyNumberFormat="1" applyFont="1" applyFill="1" applyBorder="1" applyAlignment="1">
      <alignment vertical="center"/>
    </xf>
    <xf numFmtId="0" fontId="25" fillId="0" borderId="1" xfId="1" applyNumberFormat="1" applyFont="1" applyFill="1" applyBorder="1" applyAlignment="1">
      <alignment vertical="center"/>
    </xf>
    <xf numFmtId="167" fontId="8" fillId="0" borderId="1" xfId="1" applyNumberFormat="1" applyFont="1" applyFill="1" applyBorder="1" applyAlignment="1">
      <alignment vertical="center"/>
    </xf>
    <xf numFmtId="167" fontId="25" fillId="0" borderId="1" xfId="1" applyNumberFormat="1" applyFont="1" applyFill="1" applyBorder="1" applyAlignment="1">
      <alignment horizontal="center" vertical="center"/>
    </xf>
    <xf numFmtId="0" fontId="25" fillId="0" borderId="1" xfId="1" applyNumberFormat="1" applyFont="1" applyFill="1" applyBorder="1" applyAlignment="1">
      <alignment horizontal="right" vertical="center"/>
    </xf>
    <xf numFmtId="167" fontId="26" fillId="0" borderId="1" xfId="1" applyNumberFormat="1" applyFont="1" applyFill="1" applyBorder="1" applyAlignment="1">
      <alignment vertical="center"/>
    </xf>
    <xf numFmtId="0" fontId="26" fillId="0" borderId="1" xfId="1" applyNumberFormat="1" applyFont="1" applyFill="1" applyBorder="1" applyAlignment="1">
      <alignment horizontal="center" vertical="center"/>
    </xf>
    <xf numFmtId="169" fontId="26" fillId="0" borderId="1" xfId="1" applyNumberFormat="1" applyFont="1" applyFill="1" applyBorder="1" applyAlignment="1">
      <alignment vertical="center"/>
    </xf>
    <xf numFmtId="176" fontId="25" fillId="0" borderId="1" xfId="1" applyNumberFormat="1" applyFont="1" applyFill="1" applyBorder="1" applyAlignment="1">
      <alignment vertical="center"/>
    </xf>
    <xf numFmtId="2" fontId="25" fillId="7" borderId="1" xfId="1" applyNumberFormat="1" applyFont="1" applyFill="1" applyBorder="1" applyAlignment="1">
      <alignment horizontal="center" vertical="center"/>
    </xf>
    <xf numFmtId="177" fontId="25" fillId="7" borderId="1" xfId="1" applyNumberFormat="1" applyFont="1" applyFill="1" applyBorder="1" applyAlignment="1">
      <alignment horizontal="center" vertical="center"/>
    </xf>
    <xf numFmtId="177" fontId="25" fillId="7" borderId="1" xfId="1" applyNumberFormat="1" applyFont="1" applyFill="1" applyBorder="1" applyAlignment="1">
      <alignment vertical="center"/>
    </xf>
    <xf numFmtId="178" fontId="25" fillId="0" borderId="1" xfId="1" applyNumberFormat="1" applyFont="1" applyFill="1" applyBorder="1" applyAlignment="1">
      <alignment vertical="center"/>
    </xf>
    <xf numFmtId="2" fontId="25" fillId="0" borderId="1" xfId="1" applyNumberFormat="1" applyFont="1" applyFill="1" applyBorder="1" applyAlignment="1">
      <alignment vertical="center"/>
    </xf>
    <xf numFmtId="43" fontId="5" fillId="0" borderId="1" xfId="1" applyFont="1" applyBorder="1" applyAlignment="1">
      <alignment vertical="center"/>
    </xf>
    <xf numFmtId="169" fontId="5" fillId="3" borderId="0" xfId="1" applyNumberFormat="1" applyFont="1" applyFill="1" applyAlignment="1">
      <alignment vertical="center"/>
    </xf>
    <xf numFmtId="169" fontId="18" fillId="0" borderId="0" xfId="1" applyNumberFormat="1" applyFont="1" applyAlignment="1">
      <alignment vertical="center"/>
    </xf>
    <xf numFmtId="0" fontId="4" fillId="0" borderId="2" xfId="1" applyNumberFormat="1" applyFont="1" applyBorder="1" applyAlignment="1">
      <alignment horizontal="right" vertical="center"/>
    </xf>
    <xf numFmtId="0" fontId="25" fillId="0" borderId="0" xfId="1" applyNumberFormat="1" applyFont="1" applyAlignment="1">
      <alignment horizontal="right" vertical="center"/>
    </xf>
    <xf numFmtId="0" fontId="25" fillId="0" borderId="0" xfId="1" applyNumberFormat="1" applyFont="1" applyAlignment="1">
      <alignment horizontal="right" vertical="center" wrapText="1"/>
    </xf>
    <xf numFmtId="0" fontId="26" fillId="0" borderId="0" xfId="1" applyNumberFormat="1" applyFont="1" applyBorder="1" applyAlignment="1">
      <alignment horizontal="right" vertical="center"/>
    </xf>
    <xf numFmtId="0" fontId="5" fillId="0" borderId="0" xfId="1" applyNumberFormat="1" applyFont="1" applyAlignment="1">
      <alignment horizontal="right" vertical="center"/>
    </xf>
    <xf numFmtId="1" fontId="25" fillId="0" borderId="1" xfId="1" applyNumberFormat="1" applyFont="1" applyFill="1" applyBorder="1" applyAlignment="1">
      <alignment vertical="center"/>
    </xf>
    <xf numFmtId="179" fontId="25" fillId="0" borderId="1" xfId="1" applyNumberFormat="1" applyFont="1" applyFill="1" applyBorder="1" applyAlignment="1">
      <alignment vertical="center"/>
    </xf>
    <xf numFmtId="43" fontId="25" fillId="0" borderId="1" xfId="1" applyFont="1" applyFill="1" applyBorder="1" applyAlignment="1">
      <alignment vertical="center"/>
    </xf>
    <xf numFmtId="2" fontId="25" fillId="0" borderId="1" xfId="1" applyNumberFormat="1" applyFont="1" applyFill="1" applyBorder="1" applyAlignment="1">
      <alignment horizontal="right" vertical="center"/>
    </xf>
    <xf numFmtId="169" fontId="25" fillId="0" borderId="1" xfId="1" applyNumberFormat="1" applyFont="1" applyFill="1" applyBorder="1" applyAlignment="1">
      <alignment horizontal="right" vertical="center"/>
    </xf>
    <xf numFmtId="169" fontId="5" fillId="2" borderId="0" xfId="1" applyNumberFormat="1" applyFont="1" applyFill="1" applyAlignment="1">
      <alignment vertical="center"/>
    </xf>
    <xf numFmtId="166" fontId="25" fillId="2" borderId="1" xfId="1" applyNumberFormat="1" applyFont="1" applyFill="1" applyBorder="1" applyAlignment="1">
      <alignment vertical="center"/>
    </xf>
    <xf numFmtId="2" fontId="25" fillId="2" borderId="1" xfId="1" applyNumberFormat="1" applyFont="1" applyFill="1" applyBorder="1" applyAlignment="1">
      <alignment vertical="center"/>
    </xf>
    <xf numFmtId="169" fontId="5" fillId="14" borderId="0" xfId="1" applyNumberFormat="1" applyFont="1" applyFill="1" applyAlignment="1">
      <alignment vertical="center"/>
    </xf>
    <xf numFmtId="169" fontId="5" fillId="0" borderId="0" xfId="1" applyNumberFormat="1" applyFont="1" applyFill="1" applyAlignment="1">
      <alignment vertical="center"/>
    </xf>
    <xf numFmtId="168" fontId="5" fillId="7" borderId="0" xfId="1" applyNumberFormat="1" applyFont="1" applyFill="1" applyBorder="1" applyAlignment="1">
      <alignment vertical="center"/>
    </xf>
    <xf numFmtId="9" fontId="5" fillId="7" borderId="0" xfId="1" applyNumberFormat="1" applyFont="1" applyFill="1" applyBorder="1" applyAlignment="1">
      <alignment vertical="center"/>
    </xf>
    <xf numFmtId="169" fontId="18" fillId="0" borderId="1" xfId="1" applyNumberFormat="1" applyFont="1" applyFill="1" applyBorder="1" applyAlignment="1">
      <alignment horizontal="right" vertical="center"/>
    </xf>
    <xf numFmtId="169" fontId="18" fillId="0" borderId="1" xfId="1" applyNumberFormat="1" applyFont="1" applyFill="1" applyBorder="1" applyAlignment="1">
      <alignment vertical="center"/>
    </xf>
    <xf numFmtId="0" fontId="31" fillId="0" borderId="1" xfId="1" applyNumberFormat="1" applyFont="1" applyFill="1" applyBorder="1" applyAlignment="1">
      <alignment vertical="center"/>
    </xf>
    <xf numFmtId="169" fontId="31" fillId="0" borderId="1" xfId="1" quotePrefix="1" applyNumberFormat="1" applyFont="1" applyFill="1" applyBorder="1" applyAlignment="1">
      <alignment horizontal="center" vertical="center"/>
    </xf>
    <xf numFmtId="0" fontId="31" fillId="0" borderId="1" xfId="1" quotePrefix="1" applyNumberFormat="1" applyFont="1" applyFill="1" applyBorder="1" applyAlignment="1">
      <alignment horizontal="center" vertical="center"/>
    </xf>
    <xf numFmtId="169" fontId="31" fillId="0" borderId="1" xfId="1" applyNumberFormat="1" applyFont="1" applyFill="1" applyBorder="1" applyAlignment="1">
      <alignment vertical="center"/>
    </xf>
    <xf numFmtId="0" fontId="31" fillId="0" borderId="1" xfId="1" applyNumberFormat="1" applyFont="1" applyFill="1" applyBorder="1" applyAlignment="1">
      <alignment horizontal="center" vertical="center"/>
    </xf>
    <xf numFmtId="0" fontId="31" fillId="0" borderId="25" xfId="1" applyNumberFormat="1" applyFont="1" applyFill="1" applyBorder="1" applyAlignment="1">
      <alignment vertical="center"/>
    </xf>
    <xf numFmtId="169" fontId="31" fillId="0" borderId="25" xfId="1" applyNumberFormat="1" applyFont="1" applyFill="1" applyBorder="1" applyAlignment="1">
      <alignment horizontal="center" vertical="center"/>
    </xf>
    <xf numFmtId="0" fontId="31" fillId="0" borderId="1" xfId="1" quotePrefix="1" applyNumberFormat="1" applyFont="1" applyFill="1" applyBorder="1" applyAlignment="1">
      <alignment horizontal="right" vertical="center"/>
    </xf>
    <xf numFmtId="169" fontId="31" fillId="0" borderId="1" xfId="1" quotePrefix="1" applyNumberFormat="1" applyFont="1" applyFill="1" applyBorder="1" applyAlignment="1">
      <alignment vertical="center"/>
    </xf>
    <xf numFmtId="0" fontId="31" fillId="0" borderId="1" xfId="1" quotePrefix="1" applyNumberFormat="1" applyFont="1" applyFill="1" applyBorder="1" applyAlignment="1">
      <alignment vertical="center"/>
    </xf>
    <xf numFmtId="169" fontId="31" fillId="0" borderId="25" xfId="1" applyNumberFormat="1" applyFont="1" applyFill="1" applyBorder="1" applyAlignment="1">
      <alignment vertical="center"/>
    </xf>
    <xf numFmtId="0" fontId="31" fillId="0" borderId="37" xfId="1" quotePrefix="1" applyNumberFormat="1" applyFont="1" applyFill="1" applyBorder="1" applyAlignment="1">
      <alignment horizontal="right" vertical="center"/>
    </xf>
    <xf numFmtId="169" fontId="18" fillId="0" borderId="25" xfId="1" applyNumberFormat="1" applyFont="1" applyFill="1" applyBorder="1" applyAlignment="1">
      <alignment vertical="center"/>
    </xf>
    <xf numFmtId="0" fontId="18" fillId="0" borderId="25" xfId="1" applyNumberFormat="1" applyFont="1" applyFill="1" applyBorder="1" applyAlignment="1">
      <alignment vertical="center"/>
    </xf>
    <xf numFmtId="0" fontId="18" fillId="0" borderId="1" xfId="1" applyNumberFormat="1" applyFont="1" applyFill="1" applyBorder="1" applyAlignment="1">
      <alignment vertical="center"/>
    </xf>
    <xf numFmtId="0" fontId="31" fillId="0" borderId="25" xfId="1" applyNumberFormat="1" applyFont="1" applyFill="1" applyBorder="1" applyAlignment="1">
      <alignment horizontal="center" vertical="center"/>
    </xf>
    <xf numFmtId="169" fontId="31" fillId="0" borderId="1" xfId="1" applyNumberFormat="1" applyFont="1" applyFill="1" applyBorder="1" applyAlignment="1">
      <alignment horizontal="center" vertical="center"/>
    </xf>
    <xf numFmtId="169" fontId="18" fillId="0" borderId="0" xfId="1" applyNumberFormat="1" applyFont="1" applyFill="1" applyAlignment="1">
      <alignment vertical="center"/>
    </xf>
    <xf numFmtId="0" fontId="32" fillId="0" borderId="1" xfId="1" applyNumberFormat="1" applyFont="1" applyFill="1" applyBorder="1" applyAlignment="1">
      <alignment horizontal="right" vertical="center"/>
    </xf>
    <xf numFmtId="169" fontId="32" fillId="0" borderId="1" xfId="1" applyNumberFormat="1" applyFont="1" applyFill="1" applyBorder="1" applyAlignment="1">
      <alignment vertical="center"/>
    </xf>
    <xf numFmtId="169" fontId="32" fillId="0" borderId="1" xfId="1" applyNumberFormat="1" applyFont="1" applyFill="1" applyBorder="1" applyAlignment="1">
      <alignment horizontal="center" vertical="center"/>
    </xf>
    <xf numFmtId="43" fontId="32" fillId="0" borderId="1" xfId="1" applyFont="1" applyFill="1" applyBorder="1" applyAlignment="1">
      <alignment vertical="center"/>
    </xf>
    <xf numFmtId="175" fontId="32" fillId="0" borderId="1" xfId="1" applyNumberFormat="1" applyFont="1" applyFill="1" applyBorder="1" applyAlignment="1">
      <alignment vertical="center"/>
    </xf>
    <xf numFmtId="0" fontId="32" fillId="0" borderId="1" xfId="1" applyNumberFormat="1" applyFont="1" applyFill="1" applyBorder="1" applyAlignment="1">
      <alignment horizontal="center" vertical="center"/>
    </xf>
    <xf numFmtId="0" fontId="32" fillId="0" borderId="1" xfId="1" applyNumberFormat="1" applyFont="1" applyFill="1" applyBorder="1" applyAlignment="1">
      <alignment vertical="center"/>
    </xf>
    <xf numFmtId="169" fontId="31" fillId="0" borderId="0" xfId="1" applyNumberFormat="1" applyFont="1" applyFill="1" applyBorder="1" applyAlignment="1">
      <alignment horizontal="right" vertical="center"/>
    </xf>
    <xf numFmtId="169" fontId="32" fillId="0" borderId="0" xfId="1" applyNumberFormat="1" applyFont="1" applyFill="1" applyBorder="1" applyAlignment="1">
      <alignment vertical="center"/>
    </xf>
    <xf numFmtId="0" fontId="31" fillId="0" borderId="0" xfId="1" applyNumberFormat="1" applyFont="1" applyFill="1" applyBorder="1" applyAlignment="1">
      <alignment vertical="center"/>
    </xf>
    <xf numFmtId="169" fontId="31" fillId="0" borderId="0" xfId="1" applyNumberFormat="1" applyFont="1" applyFill="1" applyBorder="1" applyAlignment="1">
      <alignment vertical="center"/>
    </xf>
    <xf numFmtId="0" fontId="31" fillId="0" borderId="0" xfId="1" applyNumberFormat="1" applyFont="1" applyFill="1" applyBorder="1" applyAlignment="1">
      <alignment horizontal="center" vertical="center"/>
    </xf>
    <xf numFmtId="0" fontId="32" fillId="0" borderId="0" xfId="1" applyNumberFormat="1" applyFont="1" applyFill="1" applyBorder="1" applyAlignment="1">
      <alignment vertical="center"/>
    </xf>
    <xf numFmtId="0" fontId="33" fillId="0" borderId="2" xfId="1" applyNumberFormat="1" applyFont="1" applyFill="1" applyBorder="1" applyAlignment="1">
      <alignment horizontal="right" vertical="center"/>
    </xf>
    <xf numFmtId="0" fontId="33" fillId="0" borderId="1" xfId="1" applyNumberFormat="1" applyFont="1" applyFill="1" applyBorder="1" applyAlignment="1">
      <alignment horizontal="center" vertical="center"/>
    </xf>
    <xf numFmtId="0" fontId="33" fillId="0" borderId="58" xfId="1" applyNumberFormat="1" applyFont="1" applyFill="1" applyBorder="1" applyAlignment="1">
      <alignment horizontal="center" vertical="center"/>
    </xf>
    <xf numFmtId="169" fontId="33" fillId="0" borderId="36" xfId="1" applyNumberFormat="1" applyFont="1" applyFill="1" applyBorder="1" applyAlignment="1">
      <alignment horizontal="center" vertical="center"/>
    </xf>
    <xf numFmtId="0" fontId="33" fillId="0" borderId="36" xfId="1" applyNumberFormat="1" applyFont="1" applyFill="1" applyBorder="1" applyAlignment="1">
      <alignment horizontal="center" vertical="center"/>
    </xf>
    <xf numFmtId="0" fontId="18" fillId="0" borderId="1" xfId="1" applyNumberFormat="1" applyFont="1" applyFill="1" applyBorder="1" applyAlignment="1">
      <alignment horizontal="center" vertical="center"/>
    </xf>
    <xf numFmtId="169" fontId="18" fillId="0" borderId="1" xfId="1" applyNumberFormat="1" applyFont="1" applyFill="1" applyBorder="1" applyAlignment="1">
      <alignment horizontal="center" vertical="center"/>
    </xf>
    <xf numFmtId="0" fontId="31" fillId="0" borderId="7" xfId="1" applyNumberFormat="1" applyFont="1" applyFill="1" applyBorder="1" applyAlignment="1">
      <alignment vertical="center"/>
    </xf>
    <xf numFmtId="169" fontId="31" fillId="0" borderId="7" xfId="1" applyNumberFormat="1" applyFont="1" applyFill="1" applyBorder="1" applyAlignment="1">
      <alignment horizontal="center" vertical="center"/>
    </xf>
    <xf numFmtId="169" fontId="31" fillId="0" borderId="15" xfId="1" applyNumberFormat="1" applyFont="1" applyFill="1" applyBorder="1" applyAlignment="1">
      <alignment vertical="center"/>
    </xf>
    <xf numFmtId="0" fontId="18" fillId="0" borderId="1" xfId="1" applyNumberFormat="1" applyFont="1" applyFill="1" applyBorder="1" applyAlignment="1">
      <alignment horizontal="right" vertical="center"/>
    </xf>
    <xf numFmtId="0" fontId="31" fillId="0" borderId="1" xfId="1" applyNumberFormat="1" applyFont="1" applyFill="1" applyBorder="1" applyAlignment="1">
      <alignment horizontal="right" vertical="center"/>
    </xf>
    <xf numFmtId="0" fontId="31" fillId="0" borderId="15" xfId="1" quotePrefix="1" applyNumberFormat="1" applyFont="1" applyFill="1" applyBorder="1" applyAlignment="1">
      <alignment horizontal="center" vertical="center"/>
    </xf>
    <xf numFmtId="0" fontId="31" fillId="0" borderId="15" xfId="1" applyNumberFormat="1" applyFont="1" applyFill="1" applyBorder="1" applyAlignment="1">
      <alignment vertical="center"/>
    </xf>
    <xf numFmtId="0" fontId="31" fillId="0" borderId="15" xfId="1" applyNumberFormat="1" applyFont="1" applyFill="1" applyBorder="1" applyAlignment="1">
      <alignment horizontal="center" vertical="center"/>
    </xf>
    <xf numFmtId="0" fontId="31" fillId="0" borderId="15" xfId="1" quotePrefix="1" applyNumberFormat="1" applyFont="1" applyFill="1" applyBorder="1" applyAlignment="1">
      <alignment horizontal="right" vertical="center"/>
    </xf>
    <xf numFmtId="2" fontId="31" fillId="0" borderId="1" xfId="1" applyNumberFormat="1" applyFont="1" applyFill="1" applyBorder="1" applyAlignment="1">
      <alignment vertical="center"/>
    </xf>
    <xf numFmtId="43" fontId="32" fillId="0" borderId="1" xfId="1" applyFont="1" applyFill="1" applyBorder="1" applyAlignment="1">
      <alignment horizontal="right" vertical="center"/>
    </xf>
    <xf numFmtId="2" fontId="32" fillId="0" borderId="1" xfId="1" applyNumberFormat="1" applyFont="1" applyFill="1" applyBorder="1" applyAlignment="1">
      <alignment horizontal="center" vertical="center"/>
    </xf>
    <xf numFmtId="169" fontId="34" fillId="0" borderId="1" xfId="1" applyNumberFormat="1" applyFont="1" applyFill="1" applyBorder="1" applyAlignment="1">
      <alignment vertical="center"/>
    </xf>
    <xf numFmtId="0" fontId="35" fillId="0" borderId="0" xfId="1" applyNumberFormat="1" applyFont="1" applyFill="1" applyAlignment="1">
      <alignment horizontal="right" vertical="center"/>
    </xf>
    <xf numFmtId="169" fontId="31" fillId="0" borderId="0" xfId="1" applyNumberFormat="1" applyFont="1" applyFill="1" applyAlignment="1">
      <alignment horizontal="left" vertical="center"/>
    </xf>
    <xf numFmtId="0" fontId="31" fillId="0" borderId="0" xfId="1" applyNumberFormat="1" applyFont="1" applyFill="1" applyAlignment="1">
      <alignment horizontal="left" vertical="center"/>
    </xf>
    <xf numFmtId="169" fontId="31" fillId="0" borderId="0" xfId="1" applyNumberFormat="1" applyFont="1" applyFill="1" applyAlignment="1">
      <alignment vertical="center"/>
    </xf>
    <xf numFmtId="0" fontId="31" fillId="0" borderId="0" xfId="1" applyNumberFormat="1" applyFont="1" applyFill="1" applyAlignment="1">
      <alignment vertical="center"/>
    </xf>
    <xf numFmtId="0" fontId="31" fillId="0" borderId="0" xfId="1" applyNumberFormat="1" applyFont="1" applyFill="1" applyAlignment="1">
      <alignment horizontal="center" vertical="center"/>
    </xf>
    <xf numFmtId="3" fontId="31" fillId="0" borderId="0" xfId="1" applyNumberFormat="1" applyFont="1" applyFill="1" applyAlignment="1">
      <alignment vertical="center"/>
    </xf>
    <xf numFmtId="43" fontId="31" fillId="0" borderId="0" xfId="1" applyFont="1" applyFill="1" applyAlignment="1">
      <alignment vertical="center"/>
    </xf>
    <xf numFmtId="166" fontId="31" fillId="0" borderId="0" xfId="1" applyNumberFormat="1" applyFont="1" applyFill="1" applyAlignment="1">
      <alignment vertical="center"/>
    </xf>
    <xf numFmtId="0" fontId="31" fillId="0" borderId="0" xfId="1" applyNumberFormat="1" applyFont="1" applyFill="1" applyAlignment="1">
      <alignment horizontal="right" vertical="center"/>
    </xf>
    <xf numFmtId="0" fontId="31" fillId="0" borderId="23" xfId="1" applyNumberFormat="1" applyFont="1" applyFill="1" applyBorder="1" applyAlignment="1">
      <alignment vertical="center"/>
    </xf>
    <xf numFmtId="0" fontId="31" fillId="0" borderId="18" xfId="1" applyNumberFormat="1" applyFont="1" applyFill="1" applyBorder="1" applyAlignment="1">
      <alignment vertical="center"/>
    </xf>
    <xf numFmtId="165" fontId="32" fillId="0" borderId="1" xfId="2" applyFont="1" applyFill="1" applyBorder="1" applyAlignment="1">
      <alignment vertical="center"/>
    </xf>
    <xf numFmtId="169" fontId="33" fillId="0" borderId="15" xfId="1" applyNumberFormat="1" applyFont="1" applyFill="1" applyBorder="1" applyAlignment="1">
      <alignment horizontal="center" vertical="center"/>
    </xf>
    <xf numFmtId="169" fontId="6" fillId="0" borderId="0" xfId="1" applyNumberFormat="1" applyFont="1" applyBorder="1" applyAlignment="1">
      <alignment horizontal="center" vertical="center"/>
    </xf>
    <xf numFmtId="169" fontId="4" fillId="0" borderId="0" xfId="1" applyNumberFormat="1" applyFont="1" applyBorder="1" applyAlignment="1">
      <alignment horizontal="center" vertical="center"/>
    </xf>
    <xf numFmtId="165" fontId="32" fillId="0" borderId="0" xfId="2" applyFont="1" applyFill="1" applyBorder="1" applyAlignment="1">
      <alignment vertical="center"/>
    </xf>
    <xf numFmtId="0" fontId="31" fillId="18" borderId="1" xfId="1" applyNumberFormat="1" applyFont="1" applyFill="1" applyBorder="1" applyAlignment="1">
      <alignment vertical="center"/>
    </xf>
    <xf numFmtId="169" fontId="31" fillId="18" borderId="1" xfId="1" applyNumberFormat="1" applyFont="1" applyFill="1" applyBorder="1" applyAlignment="1">
      <alignment vertical="center"/>
    </xf>
    <xf numFmtId="0" fontId="31" fillId="2" borderId="1" xfId="1" applyNumberFormat="1" applyFont="1" applyFill="1" applyBorder="1" applyAlignment="1">
      <alignment vertical="center"/>
    </xf>
    <xf numFmtId="169" fontId="31" fillId="2" borderId="1" xfId="1" applyNumberFormat="1" applyFont="1" applyFill="1" applyBorder="1" applyAlignment="1">
      <alignment vertical="center"/>
    </xf>
    <xf numFmtId="0" fontId="31" fillId="5" borderId="1" xfId="1" applyNumberFormat="1" applyFont="1" applyFill="1" applyBorder="1" applyAlignment="1">
      <alignment vertical="center"/>
    </xf>
    <xf numFmtId="169" fontId="31" fillId="5" borderId="1" xfId="1" applyNumberFormat="1" applyFont="1" applyFill="1" applyBorder="1" applyAlignment="1">
      <alignment vertical="center"/>
    </xf>
    <xf numFmtId="165" fontId="32" fillId="0" borderId="1" xfId="2" applyFont="1" applyFill="1" applyBorder="1" applyAlignment="1">
      <alignment horizontal="center" vertical="center"/>
    </xf>
    <xf numFmtId="2" fontId="32" fillId="0" borderId="1" xfId="1" applyNumberFormat="1" applyFont="1" applyFill="1" applyBorder="1" applyAlignment="1">
      <alignment vertical="center"/>
    </xf>
    <xf numFmtId="43" fontId="31" fillId="0" borderId="1" xfId="1" quotePrefix="1" applyFont="1" applyFill="1" applyBorder="1" applyAlignment="1">
      <alignment vertical="center"/>
    </xf>
    <xf numFmtId="169" fontId="6" fillId="0" borderId="0" xfId="1" applyNumberFormat="1" applyFont="1" applyFill="1" applyBorder="1" applyAlignment="1">
      <alignment horizontal="center" vertical="center"/>
    </xf>
    <xf numFmtId="169" fontId="6" fillId="0" borderId="0" xfId="1" applyNumberFormat="1" applyFont="1" applyFill="1" applyAlignment="1">
      <alignment vertical="center"/>
    </xf>
    <xf numFmtId="169" fontId="4" fillId="0" borderId="0" xfId="1" applyNumberFormat="1" applyFont="1" applyFill="1" applyAlignment="1">
      <alignment vertical="center"/>
    </xf>
    <xf numFmtId="0" fontId="6" fillId="0" borderId="36" xfId="1" applyNumberFormat="1" applyFont="1" applyFill="1" applyBorder="1" applyAlignment="1">
      <alignment horizontal="center" vertical="center"/>
    </xf>
    <xf numFmtId="169" fontId="6" fillId="0" borderId="25" xfId="1" applyNumberFormat="1" applyFont="1" applyFill="1" applyBorder="1" applyAlignment="1">
      <alignment horizontal="right" vertical="center"/>
    </xf>
    <xf numFmtId="169" fontId="6" fillId="0" borderId="18" xfId="1" applyNumberFormat="1" applyFont="1" applyFill="1" applyBorder="1" applyAlignment="1">
      <alignment vertical="center"/>
    </xf>
    <xf numFmtId="169" fontId="6" fillId="0" borderId="25" xfId="1" applyNumberFormat="1" applyFont="1" applyFill="1" applyBorder="1" applyAlignment="1">
      <alignment vertical="center"/>
    </xf>
    <xf numFmtId="169" fontId="6" fillId="0" borderId="0" xfId="1" applyNumberFormat="1" applyFont="1" applyFill="1" applyAlignment="1">
      <alignment horizontal="center" vertical="center"/>
    </xf>
    <xf numFmtId="169" fontId="4" fillId="0" borderId="0" xfId="1" applyNumberFormat="1" applyFont="1" applyFill="1" applyAlignment="1">
      <alignment horizontal="center" vertical="center"/>
    </xf>
    <xf numFmtId="169" fontId="4" fillId="0" borderId="2" xfId="1" applyNumberFormat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horizontal="right" vertical="center"/>
    </xf>
    <xf numFmtId="0" fontId="4" fillId="0" borderId="1" xfId="1" applyNumberFormat="1" applyFont="1" applyFill="1" applyBorder="1" applyAlignment="1">
      <alignment horizontal="center" vertical="center"/>
    </xf>
    <xf numFmtId="169" fontId="4" fillId="0" borderId="18" xfId="1" applyNumberFormat="1" applyFont="1" applyFill="1" applyBorder="1" applyAlignment="1">
      <alignment horizontal="center" vertical="center"/>
    </xf>
    <xf numFmtId="0" fontId="4" fillId="0" borderId="18" xfId="1" applyNumberFormat="1" applyFont="1" applyFill="1" applyBorder="1" applyAlignment="1">
      <alignment horizontal="center" vertical="center"/>
    </xf>
    <xf numFmtId="0" fontId="4" fillId="0" borderId="36" xfId="1" applyNumberFormat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horizontal="center" vertical="center"/>
    </xf>
    <xf numFmtId="169" fontId="4" fillId="0" borderId="25" xfId="1" applyNumberFormat="1" applyFont="1" applyFill="1" applyBorder="1" applyAlignment="1">
      <alignment horizontal="center" vertical="center"/>
    </xf>
    <xf numFmtId="169" fontId="4" fillId="0" borderId="0" xfId="1" applyNumberFormat="1" applyFont="1" applyFill="1" applyBorder="1" applyAlignment="1">
      <alignment horizontal="center" vertical="center"/>
    </xf>
    <xf numFmtId="169" fontId="5" fillId="0" borderId="0" xfId="1" applyNumberFormat="1" applyFont="1" applyFill="1" applyAlignment="1">
      <alignment horizontal="center" vertical="center"/>
    </xf>
    <xf numFmtId="0" fontId="25" fillId="0" borderId="1" xfId="1" quotePrefix="1" applyNumberFormat="1" applyFont="1" applyFill="1" applyBorder="1" applyAlignment="1">
      <alignment horizontal="right" vertical="center"/>
    </xf>
    <xf numFmtId="169" fontId="25" fillId="0" borderId="1" xfId="1" quotePrefix="1" applyNumberFormat="1" applyFont="1" applyFill="1" applyBorder="1" applyAlignment="1">
      <alignment horizontal="center" vertical="center"/>
    </xf>
    <xf numFmtId="0" fontId="25" fillId="0" borderId="1" xfId="1" quotePrefix="1" applyNumberFormat="1" applyFont="1" applyFill="1" applyBorder="1" applyAlignment="1">
      <alignment horizontal="center" vertical="center"/>
    </xf>
    <xf numFmtId="0" fontId="25" fillId="0" borderId="25" xfId="1" applyNumberFormat="1" applyFont="1" applyFill="1" applyBorder="1" applyAlignment="1">
      <alignment vertical="center"/>
    </xf>
    <xf numFmtId="169" fontId="25" fillId="0" borderId="0" xfId="1" applyNumberFormat="1" applyFont="1" applyFill="1" applyBorder="1" applyAlignment="1">
      <alignment vertical="center"/>
    </xf>
    <xf numFmtId="43" fontId="5" fillId="0" borderId="0" xfId="1" applyFont="1" applyFill="1" applyAlignment="1">
      <alignment vertical="center"/>
    </xf>
    <xf numFmtId="169" fontId="27" fillId="0" borderId="0" xfId="1" applyNumberFormat="1" applyFont="1" applyFill="1" applyAlignment="1">
      <alignment horizontal="left" vertical="center"/>
    </xf>
    <xf numFmtId="0" fontId="5" fillId="0" borderId="0" xfId="1" applyNumberFormat="1" applyFont="1" applyFill="1" applyAlignment="1">
      <alignment vertical="center"/>
    </xf>
    <xf numFmtId="169" fontId="25" fillId="0" borderId="0" xfId="1" applyNumberFormat="1" applyFont="1" applyFill="1" applyAlignment="1">
      <alignment vertical="center"/>
    </xf>
    <xf numFmtId="0" fontId="25" fillId="0" borderId="0" xfId="1" applyNumberFormat="1" applyFont="1" applyFill="1" applyAlignment="1">
      <alignment horizontal="right" vertical="center"/>
    </xf>
    <xf numFmtId="0" fontId="25" fillId="0" borderId="0" xfId="1" applyNumberFormat="1" applyFont="1" applyFill="1" applyAlignment="1">
      <alignment vertical="center"/>
    </xf>
    <xf numFmtId="0" fontId="25" fillId="0" borderId="0" xfId="1" applyNumberFormat="1" applyFont="1" applyFill="1" applyAlignment="1">
      <alignment horizontal="center" vertical="center"/>
    </xf>
    <xf numFmtId="169" fontId="25" fillId="0" borderId="0" xfId="1" applyNumberFormat="1" applyFont="1" applyFill="1" applyAlignment="1">
      <alignment vertical="center" wrapText="1"/>
    </xf>
    <xf numFmtId="0" fontId="25" fillId="0" borderId="0" xfId="1" applyNumberFormat="1" applyFont="1" applyFill="1" applyAlignment="1">
      <alignment horizontal="right" vertical="center" wrapText="1"/>
    </xf>
    <xf numFmtId="0" fontId="25" fillId="0" borderId="0" xfId="1" applyNumberFormat="1" applyFont="1" applyFill="1" applyAlignment="1">
      <alignment horizontal="center" vertical="center" wrapText="1"/>
    </xf>
    <xf numFmtId="2" fontId="25" fillId="0" borderId="1" xfId="1" applyNumberFormat="1" applyFont="1" applyFill="1" applyBorder="1" applyAlignment="1">
      <alignment horizontal="center" vertical="center"/>
    </xf>
    <xf numFmtId="177" fontId="25" fillId="0" borderId="1" xfId="1" applyNumberFormat="1" applyFont="1" applyFill="1" applyBorder="1" applyAlignment="1">
      <alignment horizontal="center" vertical="center"/>
    </xf>
    <xf numFmtId="166" fontId="25" fillId="0" borderId="1" xfId="1" applyNumberFormat="1" applyFont="1" applyFill="1" applyBorder="1" applyAlignment="1">
      <alignment vertical="center"/>
    </xf>
    <xf numFmtId="169" fontId="26" fillId="0" borderId="0" xfId="1" applyNumberFormat="1" applyFont="1" applyFill="1" applyBorder="1" applyAlignment="1">
      <alignment vertical="center"/>
    </xf>
    <xf numFmtId="0" fontId="26" fillId="0" borderId="0" xfId="1" applyNumberFormat="1" applyFont="1" applyFill="1" applyBorder="1" applyAlignment="1">
      <alignment horizontal="right" vertical="center"/>
    </xf>
    <xf numFmtId="177" fontId="25" fillId="0" borderId="1" xfId="1" applyNumberFormat="1" applyFont="1" applyFill="1" applyBorder="1" applyAlignment="1">
      <alignment vertical="center"/>
    </xf>
    <xf numFmtId="169" fontId="26" fillId="0" borderId="0" xfId="1" applyNumberFormat="1" applyFont="1" applyFill="1" applyAlignment="1">
      <alignment horizontal="center" vertical="center"/>
    </xf>
    <xf numFmtId="0" fontId="5" fillId="0" borderId="0" xfId="1" applyNumberFormat="1" applyFont="1" applyFill="1" applyAlignment="1">
      <alignment horizontal="right" vertical="center"/>
    </xf>
    <xf numFmtId="43" fontId="5" fillId="0" borderId="1" xfId="1" applyFont="1" applyFill="1" applyBorder="1" applyAlignment="1">
      <alignment vertical="center"/>
    </xf>
    <xf numFmtId="169" fontId="5" fillId="0" borderId="1" xfId="1" applyNumberFormat="1" applyFont="1" applyFill="1" applyBorder="1" applyAlignment="1">
      <alignment vertical="center"/>
    </xf>
    <xf numFmtId="0" fontId="5" fillId="0" borderId="0" xfId="1" applyNumberFormat="1" applyFont="1" applyFill="1" applyAlignment="1">
      <alignment horizontal="center" vertical="center"/>
    </xf>
    <xf numFmtId="167" fontId="25" fillId="0" borderId="0" xfId="1" applyNumberFormat="1" applyFont="1" applyFill="1" applyBorder="1" applyAlignment="1">
      <alignment vertical="center"/>
    </xf>
    <xf numFmtId="0" fontId="25" fillId="0" borderId="0" xfId="1" applyNumberFormat="1" applyFont="1" applyFill="1" applyBorder="1" applyAlignment="1">
      <alignment vertical="center"/>
    </xf>
    <xf numFmtId="167" fontId="5" fillId="0" borderId="0" xfId="1" applyNumberFormat="1" applyFont="1" applyFill="1" applyAlignment="1">
      <alignment vertical="center"/>
    </xf>
    <xf numFmtId="167" fontId="5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25" fillId="0" borderId="0" xfId="1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center" vertical="center"/>
    </xf>
    <xf numFmtId="4" fontId="5" fillId="0" borderId="0" xfId="1" applyNumberFormat="1" applyFont="1" applyFill="1" applyAlignment="1">
      <alignment vertical="center"/>
    </xf>
    <xf numFmtId="2" fontId="25" fillId="0" borderId="1" xfId="1" quotePrefix="1" applyNumberFormat="1" applyFont="1" applyFill="1" applyBorder="1" applyAlignment="1">
      <alignment vertical="center"/>
    </xf>
    <xf numFmtId="169" fontId="8" fillId="0" borderId="0" xfId="1" applyNumberFormat="1" applyFont="1" applyFill="1" applyBorder="1" applyAlignment="1">
      <alignment horizontal="center" vertical="center"/>
    </xf>
    <xf numFmtId="0" fontId="32" fillId="0" borderId="0" xfId="1" applyNumberFormat="1" applyFont="1" applyFill="1" applyBorder="1" applyAlignment="1">
      <alignment horizontal="right" vertical="center"/>
    </xf>
    <xf numFmtId="169" fontId="32" fillId="0" borderId="0" xfId="1" applyNumberFormat="1" applyFont="1" applyFill="1" applyBorder="1" applyAlignment="1">
      <alignment horizontal="center" vertical="center"/>
    </xf>
    <xf numFmtId="43" fontId="32" fillId="0" borderId="0" xfId="1" applyFont="1" applyFill="1" applyBorder="1" applyAlignment="1">
      <alignment vertical="center"/>
    </xf>
    <xf numFmtId="175" fontId="32" fillId="0" borderId="0" xfId="1" applyNumberFormat="1" applyFont="1" applyFill="1" applyBorder="1" applyAlignment="1">
      <alignment vertical="center"/>
    </xf>
    <xf numFmtId="0" fontId="32" fillId="0" borderId="0" xfId="1" applyNumberFormat="1" applyFont="1" applyFill="1" applyBorder="1" applyAlignment="1">
      <alignment horizontal="center" vertical="center"/>
    </xf>
    <xf numFmtId="169" fontId="8" fillId="0" borderId="0" xfId="1" applyNumberFormat="1" applyFont="1" applyFill="1" applyAlignment="1">
      <alignment vertical="center"/>
    </xf>
    <xf numFmtId="43" fontId="32" fillId="2" borderId="1" xfId="1" applyFont="1" applyFill="1" applyBorder="1" applyAlignment="1">
      <alignment vertical="center"/>
    </xf>
    <xf numFmtId="169" fontId="32" fillId="2" borderId="1" xfId="1" applyNumberFormat="1" applyFont="1" applyFill="1" applyBorder="1" applyAlignment="1">
      <alignment vertical="center"/>
    </xf>
    <xf numFmtId="2" fontId="31" fillId="0" borderId="25" xfId="1" applyNumberFormat="1" applyFont="1" applyFill="1" applyBorder="1" applyAlignment="1">
      <alignment vertical="center"/>
    </xf>
    <xf numFmtId="169" fontId="31" fillId="2" borderId="25" xfId="1" applyNumberFormat="1" applyFont="1" applyFill="1" applyBorder="1" applyAlignment="1">
      <alignment vertical="center"/>
    </xf>
    <xf numFmtId="169" fontId="25" fillId="2" borderId="25" xfId="1" applyNumberFormat="1" applyFont="1" applyFill="1" applyBorder="1" applyAlignment="1">
      <alignment vertical="center"/>
    </xf>
    <xf numFmtId="0" fontId="5" fillId="0" borderId="1" xfId="1" applyNumberFormat="1" applyFont="1" applyFill="1" applyBorder="1" applyAlignment="1">
      <alignment vertical="center"/>
    </xf>
    <xf numFmtId="169" fontId="25" fillId="0" borderId="25" xfId="1" applyNumberFormat="1" applyFont="1" applyFill="1" applyBorder="1" applyAlignment="1">
      <alignment vertical="center"/>
    </xf>
    <xf numFmtId="169" fontId="32" fillId="5" borderId="1" xfId="1" applyNumberFormat="1" applyFont="1" applyFill="1" applyBorder="1" applyAlignment="1">
      <alignment vertical="center"/>
    </xf>
    <xf numFmtId="169" fontId="32" fillId="18" borderId="1" xfId="1" applyNumberFormat="1" applyFont="1" applyFill="1" applyBorder="1" applyAlignment="1">
      <alignment vertical="center"/>
    </xf>
    <xf numFmtId="0" fontId="32" fillId="9" borderId="1" xfId="1" applyNumberFormat="1" applyFont="1" applyFill="1" applyBorder="1" applyAlignment="1">
      <alignment horizontal="right" vertical="center"/>
    </xf>
    <xf numFmtId="169" fontId="32" fillId="9" borderId="1" xfId="1" applyNumberFormat="1" applyFont="1" applyFill="1" applyBorder="1" applyAlignment="1">
      <alignment vertical="center"/>
    </xf>
    <xf numFmtId="0" fontId="32" fillId="9" borderId="1" xfId="1" applyNumberFormat="1" applyFont="1" applyFill="1" applyBorder="1" applyAlignment="1">
      <alignment horizontal="center" vertical="center"/>
    </xf>
    <xf numFmtId="0" fontId="32" fillId="22" borderId="1" xfId="1" applyNumberFormat="1" applyFont="1" applyFill="1" applyBorder="1" applyAlignment="1">
      <alignment horizontal="center" vertical="center"/>
    </xf>
    <xf numFmtId="169" fontId="32" fillId="22" borderId="1" xfId="1" applyNumberFormat="1" applyFont="1" applyFill="1" applyBorder="1" applyAlignment="1">
      <alignment vertical="center"/>
    </xf>
    <xf numFmtId="169" fontId="31" fillId="2" borderId="1" xfId="1" quotePrefix="1" applyNumberFormat="1" applyFont="1" applyFill="1" applyBorder="1" applyAlignment="1">
      <alignment horizontal="center" vertical="center"/>
    </xf>
    <xf numFmtId="2" fontId="18" fillId="0" borderId="1" xfId="1" applyNumberFormat="1" applyFont="1" applyFill="1" applyBorder="1" applyAlignment="1">
      <alignment vertical="center"/>
    </xf>
    <xf numFmtId="0" fontId="18" fillId="0" borderId="1" xfId="1" quotePrefix="1" applyNumberFormat="1" applyFont="1" applyFill="1" applyBorder="1" applyAlignment="1">
      <alignment horizontal="right" vertical="center"/>
    </xf>
    <xf numFmtId="169" fontId="18" fillId="2" borderId="1" xfId="1" applyNumberFormat="1" applyFont="1" applyFill="1" applyBorder="1" applyAlignment="1">
      <alignment horizontal="center" vertical="center"/>
    </xf>
    <xf numFmtId="169" fontId="18" fillId="0" borderId="1" xfId="1" quotePrefix="1" applyNumberFormat="1" applyFont="1" applyFill="1" applyBorder="1" applyAlignment="1">
      <alignment horizontal="center" vertical="center"/>
    </xf>
    <xf numFmtId="0" fontId="18" fillId="0" borderId="1" xfId="1" quotePrefix="1" applyNumberFormat="1" applyFont="1" applyFill="1" applyBorder="1" applyAlignment="1">
      <alignment horizontal="center" vertical="center"/>
    </xf>
    <xf numFmtId="169" fontId="18" fillId="0" borderId="15" xfId="1" applyNumberFormat="1" applyFont="1" applyFill="1" applyBorder="1" applyAlignment="1">
      <alignment vertical="center"/>
    </xf>
    <xf numFmtId="0" fontId="18" fillId="0" borderId="15" xfId="1" quotePrefix="1" applyNumberFormat="1" applyFont="1" applyFill="1" applyBorder="1" applyAlignment="1">
      <alignment horizontal="center" vertical="center"/>
    </xf>
    <xf numFmtId="0" fontId="18" fillId="0" borderId="15" xfId="1" applyNumberFormat="1" applyFont="1" applyFill="1" applyBorder="1" applyAlignment="1">
      <alignment vertical="center"/>
    </xf>
    <xf numFmtId="0" fontId="18" fillId="0" borderId="15" xfId="1" applyNumberFormat="1" applyFont="1" applyFill="1" applyBorder="1" applyAlignment="1">
      <alignment horizontal="center" vertical="center"/>
    </xf>
    <xf numFmtId="169" fontId="18" fillId="2" borderId="1" xfId="1" applyNumberFormat="1" applyFont="1" applyFill="1" applyBorder="1" applyAlignment="1">
      <alignment vertical="center"/>
    </xf>
    <xf numFmtId="169" fontId="18" fillId="2" borderId="1" xfId="1" quotePrefix="1" applyNumberFormat="1" applyFont="1" applyFill="1" applyBorder="1" applyAlignment="1">
      <alignment horizontal="center" vertical="center"/>
    </xf>
    <xf numFmtId="169" fontId="18" fillId="0" borderId="25" xfId="1" applyNumberFormat="1" applyFont="1" applyFill="1" applyBorder="1" applyAlignment="1">
      <alignment horizontal="center" vertical="center"/>
    </xf>
    <xf numFmtId="0" fontId="18" fillId="0" borderId="15" xfId="1" quotePrefix="1" applyNumberFormat="1" applyFont="1" applyFill="1" applyBorder="1" applyAlignment="1">
      <alignment horizontal="right" vertical="center"/>
    </xf>
    <xf numFmtId="0" fontId="33" fillId="0" borderId="1" xfId="1" applyNumberFormat="1" applyFont="1" applyFill="1" applyBorder="1" applyAlignment="1">
      <alignment horizontal="right" vertical="center"/>
    </xf>
    <xf numFmtId="169" fontId="33" fillId="0" borderId="1" xfId="1" applyNumberFormat="1" applyFont="1" applyFill="1" applyBorder="1" applyAlignment="1">
      <alignment vertical="center"/>
    </xf>
    <xf numFmtId="43" fontId="33" fillId="2" borderId="1" xfId="1" applyFont="1" applyFill="1" applyBorder="1" applyAlignment="1">
      <alignment horizontal="right" vertical="center"/>
    </xf>
    <xf numFmtId="0" fontId="33" fillId="2" borderId="1" xfId="1" applyNumberFormat="1" applyFont="1" applyFill="1" applyBorder="1" applyAlignment="1">
      <alignment horizontal="center" vertical="center"/>
    </xf>
    <xf numFmtId="2" fontId="33" fillId="0" borderId="1" xfId="1" applyNumberFormat="1" applyFont="1" applyFill="1" applyBorder="1" applyAlignment="1">
      <alignment horizontal="center" vertical="center"/>
    </xf>
    <xf numFmtId="0" fontId="33" fillId="0" borderId="1" xfId="1" applyNumberFormat="1" applyFont="1" applyFill="1" applyBorder="1" applyAlignment="1">
      <alignment vertical="center"/>
    </xf>
    <xf numFmtId="0" fontId="18" fillId="0" borderId="23" xfId="1" applyNumberFormat="1" applyFont="1" applyFill="1" applyBorder="1" applyAlignment="1">
      <alignment vertical="center"/>
    </xf>
    <xf numFmtId="169" fontId="39" fillId="0" borderId="0" xfId="1" applyNumberFormat="1" applyFont="1" applyFill="1" applyAlignment="1">
      <alignment horizontal="left" vertical="center"/>
    </xf>
    <xf numFmtId="0" fontId="18" fillId="0" borderId="0" xfId="1" applyNumberFormat="1" applyFont="1" applyFill="1" applyAlignment="1">
      <alignment vertical="center"/>
    </xf>
    <xf numFmtId="0" fontId="18" fillId="0" borderId="0" xfId="1" applyNumberFormat="1" applyFont="1" applyFill="1" applyAlignment="1">
      <alignment horizontal="center" vertical="center"/>
    </xf>
    <xf numFmtId="0" fontId="40" fillId="0" borderId="0" xfId="1" applyNumberFormat="1" applyFont="1" applyFill="1" applyAlignment="1">
      <alignment horizontal="right" vertical="center"/>
    </xf>
    <xf numFmtId="0" fontId="18" fillId="0" borderId="0" xfId="1" applyNumberFormat="1" applyFont="1" applyFill="1" applyAlignment="1">
      <alignment horizontal="left" vertical="center"/>
    </xf>
    <xf numFmtId="169" fontId="18" fillId="0" borderId="0" xfId="1" applyNumberFormat="1" applyFont="1" applyFill="1" applyAlignment="1">
      <alignment horizontal="left" vertical="center"/>
    </xf>
    <xf numFmtId="0" fontId="18" fillId="0" borderId="0" xfId="1" applyNumberFormat="1" applyFont="1" applyFill="1" applyAlignment="1">
      <alignment horizontal="right" vertical="center"/>
    </xf>
    <xf numFmtId="169" fontId="5" fillId="0" borderId="0" xfId="1" applyNumberFormat="1" applyFont="1" applyFill="1" applyAlignment="1">
      <alignment vertical="center" wrapText="1"/>
    </xf>
    <xf numFmtId="0" fontId="5" fillId="0" borderId="0" xfId="1" applyNumberFormat="1" applyFont="1" applyFill="1" applyAlignment="1">
      <alignment horizontal="right" vertical="center" wrapText="1"/>
    </xf>
    <xf numFmtId="0" fontId="5" fillId="0" borderId="0" xfId="1" applyNumberFormat="1" applyFont="1" applyFill="1" applyAlignment="1">
      <alignment horizontal="center" vertical="center" wrapText="1"/>
    </xf>
    <xf numFmtId="2" fontId="5" fillId="0" borderId="1" xfId="1" applyNumberFormat="1" applyFont="1" applyFill="1" applyBorder="1" applyAlignment="1">
      <alignment horizontal="center" vertical="center"/>
    </xf>
    <xf numFmtId="177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vertical="center"/>
    </xf>
    <xf numFmtId="178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/>
    </xf>
    <xf numFmtId="179" fontId="5" fillId="0" borderId="1" xfId="1" applyNumberFormat="1" applyFont="1" applyFill="1" applyBorder="1" applyAlignment="1">
      <alignment vertical="center"/>
    </xf>
    <xf numFmtId="167" fontId="5" fillId="0" borderId="1" xfId="1" applyNumberFormat="1" applyFont="1" applyFill="1" applyBorder="1" applyAlignment="1">
      <alignment vertical="center"/>
    </xf>
    <xf numFmtId="169" fontId="24" fillId="0" borderId="0" xfId="1" applyNumberFormat="1" applyFont="1" applyFill="1" applyBorder="1" applyAlignment="1">
      <alignment vertical="center"/>
    </xf>
    <xf numFmtId="0" fontId="24" fillId="0" borderId="0" xfId="1" applyNumberFormat="1" applyFont="1" applyFill="1" applyBorder="1" applyAlignment="1">
      <alignment horizontal="right" vertical="center"/>
    </xf>
    <xf numFmtId="177" fontId="5" fillId="0" borderId="1" xfId="1" applyNumberFormat="1" applyFont="1" applyFill="1" applyBorder="1" applyAlignment="1">
      <alignment vertical="center"/>
    </xf>
    <xf numFmtId="2" fontId="5" fillId="0" borderId="1" xfId="1" applyNumberFormat="1" applyFont="1" applyFill="1" applyBorder="1" applyAlignment="1">
      <alignment horizontal="right" vertical="center"/>
    </xf>
    <xf numFmtId="169" fontId="5" fillId="0" borderId="1" xfId="1" applyNumberFormat="1" applyFont="1" applyFill="1" applyBorder="1" applyAlignment="1">
      <alignment horizontal="right" vertical="center"/>
    </xf>
    <xf numFmtId="167" fontId="5" fillId="0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right" vertical="center"/>
    </xf>
    <xf numFmtId="169" fontId="24" fillId="0" borderId="1" xfId="1" applyNumberFormat="1" applyFont="1" applyFill="1" applyBorder="1" applyAlignment="1">
      <alignment vertical="center"/>
    </xf>
    <xf numFmtId="169" fontId="24" fillId="0" borderId="0" xfId="1" applyNumberFormat="1" applyFont="1" applyFill="1" applyAlignment="1">
      <alignment horizontal="center" vertical="center"/>
    </xf>
    <xf numFmtId="1" fontId="5" fillId="0" borderId="1" xfId="1" applyNumberFormat="1" applyFont="1" applyFill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176" fontId="5" fillId="0" borderId="1" xfId="1" applyNumberFormat="1" applyFont="1" applyFill="1" applyBorder="1" applyAlignment="1">
      <alignment vertical="center"/>
    </xf>
    <xf numFmtId="169" fontId="43" fillId="0" borderId="0" xfId="1" applyNumberFormat="1" applyFont="1" applyFill="1" applyAlignment="1">
      <alignment horizontal="center" vertical="center"/>
    </xf>
    <xf numFmtId="169" fontId="43" fillId="0" borderId="0" xfId="1" applyNumberFormat="1" applyFont="1" applyFill="1" applyAlignment="1">
      <alignment horizontal="left" vertical="center"/>
    </xf>
    <xf numFmtId="0" fontId="43" fillId="0" borderId="0" xfId="1" applyNumberFormat="1" applyFont="1" applyFill="1" applyAlignment="1">
      <alignment horizontal="left" vertical="center"/>
    </xf>
    <xf numFmtId="175" fontId="32" fillId="2" borderId="1" xfId="1" applyNumberFormat="1" applyFont="1" applyFill="1" applyBorder="1" applyAlignment="1">
      <alignment vertical="center"/>
    </xf>
    <xf numFmtId="0" fontId="32" fillId="2" borderId="1" xfId="1" applyNumberFormat="1" applyFont="1" applyFill="1" applyBorder="1" applyAlignment="1">
      <alignment horizontal="right" vertical="center"/>
    </xf>
    <xf numFmtId="169" fontId="31" fillId="2" borderId="1" xfId="1" quotePrefix="1" applyNumberFormat="1" applyFont="1" applyFill="1" applyBorder="1" applyAlignment="1">
      <alignment vertical="center"/>
    </xf>
    <xf numFmtId="2" fontId="31" fillId="0" borderId="1" xfId="1" quotePrefix="1" applyNumberFormat="1" applyFont="1" applyFill="1" applyBorder="1" applyAlignment="1">
      <alignment horizontal="right" vertical="center"/>
    </xf>
    <xf numFmtId="2" fontId="31" fillId="0" borderId="1" xfId="1" quotePrefix="1" applyNumberFormat="1" applyFont="1" applyFill="1" applyBorder="1" applyAlignment="1">
      <alignment vertical="center"/>
    </xf>
    <xf numFmtId="165" fontId="18" fillId="0" borderId="0" xfId="2" applyFont="1" applyFill="1" applyAlignment="1">
      <alignment vertical="center"/>
    </xf>
    <xf numFmtId="169" fontId="31" fillId="5" borderId="25" xfId="1" applyNumberFormat="1" applyFont="1" applyFill="1" applyBorder="1" applyAlignment="1">
      <alignment vertical="center"/>
    </xf>
    <xf numFmtId="169" fontId="18" fillId="17" borderId="1" xfId="1" applyNumberFormat="1" applyFont="1" applyFill="1" applyBorder="1" applyAlignment="1">
      <alignment vertical="center"/>
    </xf>
    <xf numFmtId="169" fontId="33" fillId="0" borderId="1" xfId="1" applyNumberFormat="1" applyFont="1" applyFill="1" applyBorder="1" applyAlignment="1">
      <alignment horizontal="right" vertical="center"/>
    </xf>
    <xf numFmtId="170" fontId="31" fillId="0" borderId="1" xfId="2" quotePrefix="1" applyNumberFormat="1" applyFont="1" applyFill="1" applyBorder="1" applyAlignment="1">
      <alignment vertical="center"/>
    </xf>
    <xf numFmtId="169" fontId="5" fillId="2" borderId="1" xfId="1" applyNumberFormat="1" applyFont="1" applyFill="1" applyBorder="1" applyAlignment="1">
      <alignment vertical="center"/>
    </xf>
    <xf numFmtId="169" fontId="31" fillId="2" borderId="25" xfId="1" applyNumberFormat="1" applyFont="1" applyFill="1" applyBorder="1" applyAlignment="1">
      <alignment horizontal="center" vertical="center"/>
    </xf>
    <xf numFmtId="169" fontId="18" fillId="18" borderId="1" xfId="1" applyNumberFormat="1" applyFont="1" applyFill="1" applyBorder="1" applyAlignment="1">
      <alignment vertical="center"/>
    </xf>
    <xf numFmtId="43" fontId="33" fillId="0" borderId="1" xfId="1" applyFont="1" applyFill="1" applyBorder="1" applyAlignment="1">
      <alignment horizontal="right" vertical="center"/>
    </xf>
    <xf numFmtId="0" fontId="32" fillId="0" borderId="35" xfId="1" applyNumberFormat="1" applyFont="1" applyFill="1" applyBorder="1" applyAlignment="1">
      <alignment horizontal="right" vertical="center"/>
    </xf>
    <xf numFmtId="169" fontId="32" fillId="0" borderId="35" xfId="1" applyNumberFormat="1" applyFont="1" applyFill="1" applyBorder="1" applyAlignment="1">
      <alignment horizontal="center" vertical="center"/>
    </xf>
    <xf numFmtId="43" fontId="32" fillId="0" borderId="35" xfId="1" applyFont="1" applyFill="1" applyBorder="1" applyAlignment="1">
      <alignment vertical="center"/>
    </xf>
    <xf numFmtId="169" fontId="32" fillId="0" borderId="35" xfId="1" applyNumberFormat="1" applyFont="1" applyFill="1" applyBorder="1" applyAlignment="1">
      <alignment vertical="center"/>
    </xf>
    <xf numFmtId="175" fontId="32" fillId="0" borderId="35" xfId="1" applyNumberFormat="1" applyFont="1" applyFill="1" applyBorder="1" applyAlignment="1">
      <alignment vertical="center"/>
    </xf>
    <xf numFmtId="169" fontId="4" fillId="0" borderId="0" xfId="1" applyNumberFormat="1" applyFont="1" applyFill="1" applyBorder="1" applyAlignment="1">
      <alignment vertical="center"/>
    </xf>
    <xf numFmtId="0" fontId="33" fillId="0" borderId="25" xfId="1" applyNumberFormat="1" applyFont="1" applyFill="1" applyBorder="1" applyAlignment="1">
      <alignment horizontal="right" vertical="center"/>
    </xf>
    <xf numFmtId="0" fontId="33" fillId="0" borderId="18" xfId="1" applyNumberFormat="1" applyFont="1" applyFill="1" applyBorder="1" applyAlignment="1">
      <alignment horizontal="center" vertical="center"/>
    </xf>
    <xf numFmtId="43" fontId="18" fillId="0" borderId="1" xfId="1" applyFont="1" applyFill="1" applyBorder="1" applyAlignment="1">
      <alignment horizontal="right" vertical="center"/>
    </xf>
    <xf numFmtId="2" fontId="32" fillId="0" borderId="1" xfId="1" applyNumberFormat="1" applyFont="1" applyFill="1" applyBorder="1" applyAlignment="1">
      <alignment horizontal="right" vertical="center"/>
    </xf>
    <xf numFmtId="179" fontId="25" fillId="0" borderId="1" xfId="1" quotePrefix="1" applyNumberFormat="1" applyFont="1" applyFill="1" applyBorder="1" applyAlignment="1">
      <alignment horizontal="right" vertical="center"/>
    </xf>
    <xf numFmtId="1" fontId="31" fillId="0" borderId="1" xfId="1" quotePrefix="1" applyNumberFormat="1" applyFont="1" applyFill="1" applyBorder="1" applyAlignment="1">
      <alignment horizontal="center" vertical="center"/>
    </xf>
    <xf numFmtId="169" fontId="25" fillId="2" borderId="1" xfId="1" quotePrefix="1" applyNumberFormat="1" applyFont="1" applyFill="1" applyBorder="1" applyAlignment="1">
      <alignment vertical="center"/>
    </xf>
    <xf numFmtId="43" fontId="31" fillId="0" borderId="1" xfId="1" quotePrefix="1" applyFont="1" applyFill="1" applyBorder="1" applyAlignment="1">
      <alignment horizontal="center" vertical="center"/>
    </xf>
    <xf numFmtId="165" fontId="18" fillId="0" borderId="1" xfId="2" applyFont="1" applyFill="1" applyBorder="1" applyAlignment="1">
      <alignment vertical="center"/>
    </xf>
    <xf numFmtId="43" fontId="18" fillId="0" borderId="1" xfId="1" applyFont="1" applyFill="1" applyBorder="1" applyAlignment="1">
      <alignment vertical="center"/>
    </xf>
    <xf numFmtId="169" fontId="33" fillId="0" borderId="23" xfId="1" applyNumberFormat="1" applyFont="1" applyFill="1" applyBorder="1" applyAlignment="1">
      <alignment vertical="center"/>
    </xf>
    <xf numFmtId="169" fontId="18" fillId="0" borderId="15" xfId="1" quotePrefix="1" applyNumberFormat="1" applyFont="1" applyFill="1" applyBorder="1" applyAlignment="1">
      <alignment horizontal="center" vertical="center"/>
    </xf>
    <xf numFmtId="0" fontId="33" fillId="0" borderId="25" xfId="1" applyNumberFormat="1" applyFont="1" applyFill="1" applyBorder="1" applyAlignment="1">
      <alignment horizontal="center" vertical="center"/>
    </xf>
    <xf numFmtId="169" fontId="5" fillId="0" borderId="23" xfId="1" applyNumberFormat="1" applyFont="1" applyFill="1" applyBorder="1" applyAlignment="1">
      <alignment vertical="center"/>
    </xf>
    <xf numFmtId="169" fontId="5" fillId="0" borderId="18" xfId="1" applyNumberFormat="1" applyFont="1" applyFill="1" applyBorder="1" applyAlignment="1">
      <alignment vertical="center"/>
    </xf>
    <xf numFmtId="1" fontId="31" fillId="0" borderId="1" xfId="1" quotePrefix="1" applyNumberFormat="1" applyFont="1" applyFill="1" applyBorder="1" applyAlignment="1">
      <alignment horizontal="right" vertical="center"/>
    </xf>
    <xf numFmtId="169" fontId="33" fillId="0" borderId="25" xfId="1" applyNumberFormat="1" applyFont="1" applyFill="1" applyBorder="1" applyAlignment="1">
      <alignment vertical="center"/>
    </xf>
    <xf numFmtId="169" fontId="38" fillId="0" borderId="29" xfId="1" applyNumberFormat="1" applyFont="1" applyFill="1" applyBorder="1" applyAlignment="1">
      <alignment vertical="center"/>
    </xf>
    <xf numFmtId="169" fontId="38" fillId="0" borderId="0" xfId="1" applyNumberFormat="1" applyFont="1" applyFill="1" applyBorder="1" applyAlignment="1">
      <alignment vertical="center"/>
    </xf>
    <xf numFmtId="2" fontId="32" fillId="0" borderId="0" xfId="1" applyNumberFormat="1" applyFont="1" applyFill="1" applyBorder="1" applyAlignment="1">
      <alignment horizontal="right" vertical="center"/>
    </xf>
    <xf numFmtId="43" fontId="33" fillId="0" borderId="1" xfId="1" applyFont="1" applyFill="1" applyBorder="1" applyAlignment="1">
      <alignment horizontal="center" vertical="center"/>
    </xf>
    <xf numFmtId="169" fontId="4" fillId="0" borderId="6" xfId="1" applyNumberFormat="1" applyFont="1" applyFill="1" applyBorder="1" applyAlignment="1">
      <alignment horizontal="center" vertical="center"/>
    </xf>
    <xf numFmtId="179" fontId="18" fillId="0" borderId="1" xfId="1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165" fontId="31" fillId="0" borderId="25" xfId="2" applyFont="1" applyFill="1" applyBorder="1" applyAlignment="1">
      <alignment vertical="center"/>
    </xf>
    <xf numFmtId="165" fontId="31" fillId="0" borderId="1" xfId="2" applyFont="1" applyFill="1" applyBorder="1" applyAlignment="1">
      <alignment vertical="center"/>
    </xf>
    <xf numFmtId="43" fontId="18" fillId="0" borderId="1" xfId="1" quotePrefix="1" applyFont="1" applyFill="1" applyBorder="1" applyAlignment="1">
      <alignment horizontal="center" vertical="center"/>
    </xf>
    <xf numFmtId="170" fontId="31" fillId="0" borderId="25" xfId="2" applyNumberFormat="1" applyFont="1" applyFill="1" applyBorder="1" applyAlignment="1">
      <alignment vertical="center"/>
    </xf>
    <xf numFmtId="2" fontId="18" fillId="0" borderId="1" xfId="1" applyNumberFormat="1" applyFont="1" applyFill="1" applyBorder="1" applyAlignment="1">
      <alignment horizontal="center" vertical="center"/>
    </xf>
    <xf numFmtId="0" fontId="31" fillId="0" borderId="1" xfId="2" quotePrefix="1" applyNumberFormat="1" applyFont="1" applyFill="1" applyBorder="1" applyAlignment="1">
      <alignment vertical="center"/>
    </xf>
    <xf numFmtId="169" fontId="31" fillId="0" borderId="1" xfId="1" quotePrefix="1" applyNumberFormat="1" applyFont="1" applyFill="1" applyBorder="1" applyAlignment="1">
      <alignment horizontal="left" vertical="center"/>
    </xf>
    <xf numFmtId="0" fontId="16" fillId="0" borderId="0" xfId="0" applyFont="1"/>
    <xf numFmtId="0" fontId="45" fillId="0" borderId="1" xfId="1" applyNumberFormat="1" applyFont="1" applyBorder="1" applyAlignment="1">
      <alignment horizontal="right" vertical="center"/>
    </xf>
    <xf numFmtId="169" fontId="6" fillId="0" borderId="1" xfId="1" applyNumberFormat="1" applyFont="1" applyFill="1" applyBorder="1" applyAlignment="1">
      <alignment horizontal="center" vertical="center"/>
    </xf>
    <xf numFmtId="169" fontId="6" fillId="0" borderId="36" xfId="1" applyNumberFormat="1" applyFont="1" applyFill="1" applyBorder="1" applyAlignment="1">
      <alignment horizontal="center" vertical="center"/>
    </xf>
    <xf numFmtId="169" fontId="4" fillId="0" borderId="36" xfId="1" applyNumberFormat="1" applyFont="1" applyFill="1" applyBorder="1" applyAlignment="1">
      <alignment horizontal="center" vertical="center"/>
    </xf>
    <xf numFmtId="169" fontId="4" fillId="0" borderId="15" xfId="1" applyNumberFormat="1" applyFont="1" applyFill="1" applyBorder="1" applyAlignment="1">
      <alignment horizontal="center" vertical="center"/>
    </xf>
    <xf numFmtId="169" fontId="33" fillId="0" borderId="23" xfId="1" applyNumberFormat="1" applyFont="1" applyFill="1" applyBorder="1" applyAlignment="1">
      <alignment horizontal="center" vertical="center"/>
    </xf>
    <xf numFmtId="169" fontId="33" fillId="0" borderId="18" xfId="1" applyNumberFormat="1" applyFont="1" applyFill="1" applyBorder="1" applyAlignment="1">
      <alignment horizontal="center" vertical="center"/>
    </xf>
    <xf numFmtId="169" fontId="33" fillId="0" borderId="25" xfId="1" applyNumberFormat="1" applyFont="1" applyFill="1" applyBorder="1" applyAlignment="1">
      <alignment horizontal="center" vertical="center" wrapText="1"/>
    </xf>
    <xf numFmtId="169" fontId="25" fillId="0" borderId="0" xfId="1" applyNumberFormat="1" applyFont="1" applyFill="1" applyAlignment="1">
      <alignment horizontal="center" vertical="center"/>
    </xf>
    <xf numFmtId="169" fontId="4" fillId="0" borderId="1" xfId="1" applyNumberFormat="1" applyFont="1" applyFill="1" applyBorder="1" applyAlignment="1">
      <alignment horizontal="center" vertical="center"/>
    </xf>
    <xf numFmtId="169" fontId="18" fillId="0" borderId="0" xfId="1" applyNumberFormat="1" applyFont="1" applyFill="1" applyAlignment="1">
      <alignment horizontal="center" vertical="center"/>
    </xf>
    <xf numFmtId="169" fontId="42" fillId="0" borderId="0" xfId="1" applyNumberFormat="1" applyFont="1" applyFill="1" applyAlignment="1">
      <alignment horizontal="center" vertical="center"/>
    </xf>
    <xf numFmtId="169" fontId="44" fillId="0" borderId="0" xfId="1" applyNumberFormat="1" applyFont="1" applyFill="1" applyAlignment="1">
      <alignment horizontal="center" vertical="center"/>
    </xf>
    <xf numFmtId="169" fontId="33" fillId="0" borderId="1" xfId="1" applyNumberFormat="1" applyFont="1" applyFill="1" applyBorder="1" applyAlignment="1">
      <alignment horizontal="center" vertical="center"/>
    </xf>
    <xf numFmtId="169" fontId="8" fillId="0" borderId="1" xfId="1" applyNumberFormat="1" applyFont="1" applyFill="1" applyBorder="1" applyAlignment="1">
      <alignment horizontal="center" vertical="center"/>
    </xf>
    <xf numFmtId="169" fontId="8" fillId="0" borderId="0" xfId="1" applyNumberFormat="1" applyFont="1" applyFill="1" applyAlignment="1">
      <alignment horizontal="center" vertical="center"/>
    </xf>
    <xf numFmtId="169" fontId="31" fillId="0" borderId="0" xfId="1" applyNumberFormat="1" applyFont="1" applyFill="1" applyAlignment="1">
      <alignment horizontal="center" vertical="center"/>
    </xf>
    <xf numFmtId="169" fontId="6" fillId="0" borderId="36" xfId="1" applyNumberFormat="1" applyFont="1" applyBorder="1" applyAlignment="1">
      <alignment horizontal="center" vertical="center"/>
    </xf>
    <xf numFmtId="169" fontId="8" fillId="0" borderId="0" xfId="1" applyNumberFormat="1" applyFont="1" applyAlignment="1">
      <alignment horizontal="center" vertical="center"/>
    </xf>
    <xf numFmtId="169" fontId="6" fillId="0" borderId="1" xfId="1" applyNumberFormat="1" applyFont="1" applyBorder="1" applyAlignment="1">
      <alignment horizontal="center" vertical="center"/>
    </xf>
    <xf numFmtId="174" fontId="25" fillId="0" borderId="15" xfId="1" quotePrefix="1" applyNumberFormat="1" applyFont="1" applyBorder="1" applyAlignment="1">
      <alignment horizontal="center" vertical="center"/>
    </xf>
    <xf numFmtId="169" fontId="8" fillId="0" borderId="1" xfId="1" applyNumberFormat="1" applyFont="1" applyBorder="1" applyAlignment="1">
      <alignment horizontal="center" vertical="center"/>
    </xf>
    <xf numFmtId="169" fontId="4" fillId="0" borderId="36" xfId="1" applyNumberFormat="1" applyFont="1" applyBorder="1" applyAlignment="1">
      <alignment horizontal="center" vertical="center"/>
    </xf>
    <xf numFmtId="169" fontId="4" fillId="0" borderId="15" xfId="1" applyNumberFormat="1" applyFont="1" applyBorder="1" applyAlignment="1">
      <alignment horizontal="center" vertical="center"/>
    </xf>
    <xf numFmtId="169" fontId="25" fillId="0" borderId="0" xfId="1" applyNumberFormat="1" applyFont="1" applyAlignment="1">
      <alignment horizontal="center" vertical="center" wrapText="1"/>
    </xf>
    <xf numFmtId="169" fontId="25" fillId="0" borderId="0" xfId="1" applyNumberFormat="1" applyFont="1" applyAlignment="1">
      <alignment horizontal="center" vertical="center"/>
    </xf>
    <xf numFmtId="169" fontId="25" fillId="0" borderId="1" xfId="1" applyNumberFormat="1" applyFont="1" applyBorder="1" applyAlignment="1">
      <alignment horizontal="center" vertical="center"/>
    </xf>
    <xf numFmtId="169" fontId="25" fillId="0" borderId="25" xfId="1" applyNumberFormat="1" applyFont="1" applyBorder="1" applyAlignment="1">
      <alignment horizontal="center" vertical="center"/>
    </xf>
    <xf numFmtId="169" fontId="4" fillId="0" borderId="1" xfId="1" applyNumberFormat="1" applyFont="1" applyBorder="1" applyAlignment="1">
      <alignment horizontal="center" vertical="center"/>
    </xf>
    <xf numFmtId="174" fontId="25" fillId="0" borderId="1" xfId="1" quotePrefix="1" applyNumberFormat="1" applyFont="1" applyBorder="1" applyAlignment="1">
      <alignment horizontal="center" vertical="center"/>
    </xf>
    <xf numFmtId="0" fontId="25" fillId="0" borderId="25" xfId="1" applyNumberFormat="1" applyFont="1" applyBorder="1" applyAlignment="1">
      <alignment horizontal="center" vertical="center"/>
    </xf>
    <xf numFmtId="169" fontId="4" fillId="0" borderId="58" xfId="1" applyNumberFormat="1" applyFont="1" applyBorder="1" applyAlignment="1">
      <alignment horizontal="center" vertical="center"/>
    </xf>
    <xf numFmtId="169" fontId="4" fillId="0" borderId="25" xfId="1" applyNumberFormat="1" applyFont="1" applyBorder="1" applyAlignment="1">
      <alignment horizontal="center" vertical="center"/>
    </xf>
    <xf numFmtId="169" fontId="4" fillId="0" borderId="18" xfId="1" applyNumberFormat="1" applyFont="1" applyBorder="1" applyAlignment="1">
      <alignment horizontal="center" vertical="center"/>
    </xf>
    <xf numFmtId="169" fontId="4" fillId="0" borderId="2" xfId="1" applyNumberFormat="1" applyFont="1" applyBorder="1" applyAlignment="1">
      <alignment horizontal="center" vertical="center"/>
    </xf>
    <xf numFmtId="169" fontId="4" fillId="0" borderId="1" xfId="1" applyNumberFormat="1" applyFont="1" applyBorder="1" applyAlignment="1">
      <alignment horizontal="center" vertical="center" wrapText="1"/>
    </xf>
    <xf numFmtId="169" fontId="4" fillId="0" borderId="23" xfId="1" applyNumberFormat="1" applyFont="1" applyBorder="1" applyAlignment="1">
      <alignment horizontal="center" vertical="center"/>
    </xf>
    <xf numFmtId="169" fontId="4" fillId="0" borderId="25" xfId="1" applyNumberFormat="1" applyFont="1" applyBorder="1" applyAlignment="1">
      <alignment horizontal="center" vertical="center" wrapText="1"/>
    </xf>
    <xf numFmtId="169" fontId="26" fillId="0" borderId="0" xfId="1" applyNumberFormat="1" applyFont="1" applyBorder="1" applyAlignment="1">
      <alignment horizontal="center" vertical="center"/>
    </xf>
    <xf numFmtId="169" fontId="26" fillId="0" borderId="0" xfId="1" applyNumberFormat="1" applyFont="1" applyAlignment="1">
      <alignment horizontal="center" vertical="center"/>
    </xf>
    <xf numFmtId="169" fontId="25" fillId="0" borderId="18" xfId="1" applyNumberFormat="1" applyFont="1" applyBorder="1" applyAlignment="1">
      <alignment horizontal="center" vertical="center"/>
    </xf>
    <xf numFmtId="169" fontId="25" fillId="7" borderId="25" xfId="1" applyNumberFormat="1" applyFont="1" applyFill="1" applyBorder="1" applyAlignment="1">
      <alignment horizontal="center" vertical="center"/>
    </xf>
    <xf numFmtId="169" fontId="25" fillId="0" borderId="25" xfId="1" quotePrefix="1" applyNumberFormat="1" applyFont="1" applyBorder="1" applyAlignment="1">
      <alignment horizontal="center" vertical="center"/>
    </xf>
    <xf numFmtId="169" fontId="25" fillId="0" borderId="18" xfId="1" quotePrefix="1" applyNumberFormat="1" applyFont="1" applyBorder="1" applyAlignment="1">
      <alignment horizontal="center" vertical="center"/>
    </xf>
    <xf numFmtId="14" fontId="25" fillId="0" borderId="36" xfId="1" quotePrefix="1" applyNumberFormat="1" applyFont="1" applyBorder="1" applyAlignment="1">
      <alignment horizontal="center" vertical="center"/>
    </xf>
    <xf numFmtId="169" fontId="25" fillId="0" borderId="36" xfId="1" quotePrefix="1" applyNumberFormat="1" applyFont="1" applyBorder="1" applyAlignment="1">
      <alignment horizontal="center" vertical="center"/>
    </xf>
    <xf numFmtId="169" fontId="25" fillId="0" borderId="15" xfId="1" quotePrefix="1" applyNumberFormat="1" applyFont="1" applyBorder="1" applyAlignment="1">
      <alignment horizontal="center" vertical="center"/>
    </xf>
    <xf numFmtId="169" fontId="8" fillId="0" borderId="28" xfId="1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169" fontId="6" fillId="4" borderId="30" xfId="1" applyNumberFormat="1" applyFont="1" applyFill="1" applyBorder="1" applyAlignment="1">
      <alignment horizontal="center" vertical="center"/>
    </xf>
    <xf numFmtId="169" fontId="6" fillId="4" borderId="44" xfId="1" applyNumberFormat="1" applyFont="1" applyFill="1" applyBorder="1" applyAlignment="1">
      <alignment horizontal="center" vertical="center"/>
    </xf>
    <xf numFmtId="169" fontId="4" fillId="10" borderId="52" xfId="1" applyNumberFormat="1" applyFont="1" applyFill="1" applyBorder="1" applyAlignment="1">
      <alignment horizontal="center" vertical="center" wrapText="1"/>
    </xf>
    <xf numFmtId="169" fontId="4" fillId="10" borderId="27" xfId="1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indent="2"/>
    </xf>
    <xf numFmtId="0" fontId="12" fillId="2" borderId="1" xfId="0" applyFont="1" applyFill="1" applyBorder="1" applyAlignment="1">
      <alignment horizontal="left" indent="2"/>
    </xf>
    <xf numFmtId="0" fontId="14" fillId="0" borderId="1" xfId="0" applyFont="1" applyBorder="1" applyAlignment="1">
      <alignment horizontal="center"/>
    </xf>
    <xf numFmtId="0" fontId="12" fillId="9" borderId="1" xfId="0" applyFont="1" applyFill="1" applyBorder="1" applyAlignment="1">
      <alignment horizontal="left" indent="2"/>
    </xf>
    <xf numFmtId="0" fontId="12" fillId="4" borderId="1" xfId="0" applyFont="1" applyFill="1" applyBorder="1" applyAlignment="1">
      <alignment horizontal="left" indent="2"/>
    </xf>
    <xf numFmtId="169" fontId="4" fillId="0" borderId="52" xfId="1" applyNumberFormat="1" applyFont="1" applyFill="1" applyBorder="1" applyAlignment="1">
      <alignment horizontal="center" vertical="center" wrapText="1"/>
    </xf>
    <xf numFmtId="169" fontId="4" fillId="0" borderId="27" xfId="1" applyNumberFormat="1" applyFont="1" applyFill="1" applyBorder="1" applyAlignment="1">
      <alignment horizontal="center" vertical="center" wrapText="1"/>
    </xf>
    <xf numFmtId="169" fontId="38" fillId="0" borderId="0" xfId="1" applyNumberFormat="1" applyFont="1" applyFill="1" applyBorder="1" applyAlignment="1">
      <alignment horizontal="center" vertical="center"/>
    </xf>
    <xf numFmtId="169" fontId="38" fillId="0" borderId="29" xfId="1" applyNumberFormat="1" applyFont="1" applyFill="1" applyBorder="1" applyAlignment="1">
      <alignment horizontal="center" vertical="center"/>
    </xf>
    <xf numFmtId="169" fontId="38" fillId="0" borderId="7" xfId="1" applyNumberFormat="1" applyFont="1" applyFill="1" applyBorder="1" applyAlignment="1">
      <alignment vertical="center"/>
    </xf>
    <xf numFmtId="0" fontId="45" fillId="0" borderId="1" xfId="1" applyNumberFormat="1" applyFont="1" applyFill="1" applyBorder="1" applyAlignment="1">
      <alignment horizontal="right" vertical="center"/>
    </xf>
    <xf numFmtId="1" fontId="18" fillId="0" borderId="1" xfId="1" applyNumberFormat="1" applyFont="1" applyFill="1" applyBorder="1" applyAlignment="1">
      <alignment horizontal="right" vertical="center"/>
    </xf>
    <xf numFmtId="169" fontId="6" fillId="0" borderId="15" xfId="1" applyNumberFormat="1" applyFont="1" applyFill="1" applyBorder="1" applyAlignment="1">
      <alignment horizontal="center" vertical="center"/>
    </xf>
    <xf numFmtId="2" fontId="18" fillId="0" borderId="1" xfId="1" applyNumberFormat="1" applyFont="1" applyFill="1" applyBorder="1" applyAlignment="1">
      <alignment horizontal="right" vertical="center"/>
    </xf>
    <xf numFmtId="20" fontId="18" fillId="0" borderId="1" xfId="1" applyNumberFormat="1" applyFont="1" applyFill="1" applyBorder="1" applyAlignment="1">
      <alignment vertical="center"/>
    </xf>
    <xf numFmtId="169" fontId="25" fillId="2" borderId="0" xfId="1" applyNumberFormat="1" applyFont="1" applyFill="1" applyBorder="1" applyAlignment="1">
      <alignment vertical="center"/>
    </xf>
    <xf numFmtId="43" fontId="5" fillId="2" borderId="0" xfId="1" applyFont="1" applyFill="1" applyAlignment="1">
      <alignment vertical="center"/>
    </xf>
    <xf numFmtId="169" fontId="31" fillId="2" borderId="0" xfId="1" applyNumberFormat="1" applyFont="1" applyFill="1" applyBorder="1" applyAlignment="1">
      <alignment vertical="center"/>
    </xf>
    <xf numFmtId="169" fontId="31" fillId="7" borderId="0" xfId="1" applyNumberFormat="1" applyFont="1" applyFill="1" applyBorder="1" applyAlignment="1">
      <alignment vertical="center"/>
    </xf>
    <xf numFmtId="169" fontId="5" fillId="7" borderId="0" xfId="1" applyNumberFormat="1" applyFont="1" applyFill="1" applyAlignment="1">
      <alignment vertical="center"/>
    </xf>
    <xf numFmtId="43" fontId="31" fillId="0" borderId="1" xfId="1" applyFont="1" applyFill="1" applyBorder="1" applyAlignment="1">
      <alignment vertical="center"/>
    </xf>
    <xf numFmtId="43" fontId="31" fillId="0" borderId="1" xfId="1" applyFont="1" applyFill="1" applyBorder="1" applyAlignment="1">
      <alignment horizontal="left" vertical="center" indent="2"/>
    </xf>
    <xf numFmtId="169" fontId="18" fillId="13" borderId="1" xfId="1" applyNumberFormat="1" applyFont="1" applyFill="1" applyBorder="1" applyAlignment="1">
      <alignment horizontal="center" vertical="center"/>
    </xf>
    <xf numFmtId="169" fontId="18" fillId="13" borderId="1" xfId="1" applyNumberFormat="1" applyFont="1" applyFill="1" applyBorder="1" applyAlignment="1">
      <alignment vertical="center"/>
    </xf>
    <xf numFmtId="169" fontId="18" fillId="13" borderId="1" xfId="1" quotePrefix="1" applyNumberFormat="1" applyFont="1" applyFill="1" applyBorder="1" applyAlignment="1">
      <alignment horizontal="center" vertical="center"/>
    </xf>
    <xf numFmtId="169" fontId="5" fillId="13" borderId="1" xfId="1" applyNumberFormat="1" applyFont="1" applyFill="1" applyBorder="1" applyAlignment="1">
      <alignment vertical="center"/>
    </xf>
    <xf numFmtId="3" fontId="31" fillId="0" borderId="1" xfId="1" applyNumberFormat="1" applyFont="1" applyFill="1" applyBorder="1" applyAlignment="1">
      <alignment horizontal="center" vertical="center"/>
    </xf>
    <xf numFmtId="3" fontId="18" fillId="0" borderId="1" xfId="1" applyNumberFormat="1" applyFont="1" applyFill="1" applyBorder="1" applyAlignment="1">
      <alignment vertical="center"/>
    </xf>
    <xf numFmtId="3" fontId="31" fillId="0" borderId="1" xfId="1" quotePrefix="1" applyNumberFormat="1" applyFont="1" applyFill="1" applyBorder="1" applyAlignment="1">
      <alignment horizontal="center" vertical="center"/>
    </xf>
    <xf numFmtId="4" fontId="5" fillId="0" borderId="1" xfId="1" quotePrefix="1" applyNumberFormat="1" applyFont="1" applyFill="1" applyBorder="1" applyAlignment="1">
      <alignment vertical="center"/>
    </xf>
    <xf numFmtId="4" fontId="31" fillId="0" borderId="1" xfId="1" quotePrefix="1" applyNumberFormat="1" applyFont="1" applyFill="1" applyBorder="1" applyAlignment="1">
      <alignment vertical="center"/>
    </xf>
    <xf numFmtId="43" fontId="18" fillId="0" borderId="1" xfId="1" quotePrefix="1" applyFont="1" applyFill="1" applyBorder="1" applyAlignment="1">
      <alignment vertical="center"/>
    </xf>
    <xf numFmtId="2" fontId="18" fillId="0" borderId="1" xfId="1" quotePrefix="1" applyNumberFormat="1" applyFont="1" applyFill="1" applyBorder="1" applyAlignment="1">
      <alignment horizontal="right" vertical="center"/>
    </xf>
    <xf numFmtId="1" fontId="18" fillId="0" borderId="1" xfId="1" applyNumberFormat="1" applyFont="1" applyFill="1" applyBorder="1" applyAlignment="1">
      <alignment vertical="center"/>
    </xf>
    <xf numFmtId="0" fontId="33" fillId="23" borderId="1" xfId="1" applyNumberFormat="1" applyFont="1" applyFill="1" applyBorder="1" applyAlignment="1">
      <alignment horizontal="right" vertical="center"/>
    </xf>
    <xf numFmtId="169" fontId="33" fillId="23" borderId="1" xfId="1" applyNumberFormat="1" applyFont="1" applyFill="1" applyBorder="1" applyAlignment="1">
      <alignment vertical="center"/>
    </xf>
    <xf numFmtId="0" fontId="33" fillId="23" borderId="1" xfId="1" applyNumberFormat="1" applyFont="1" applyFill="1" applyBorder="1" applyAlignment="1">
      <alignment horizontal="center" vertical="center"/>
    </xf>
    <xf numFmtId="43" fontId="33" fillId="23" borderId="1" xfId="1" applyFont="1" applyFill="1" applyBorder="1" applyAlignment="1">
      <alignment horizontal="right" vertical="center"/>
    </xf>
    <xf numFmtId="2" fontId="33" fillId="23" borderId="1" xfId="1" applyNumberFormat="1" applyFont="1" applyFill="1" applyBorder="1" applyAlignment="1">
      <alignment horizontal="center" vertical="center"/>
    </xf>
    <xf numFmtId="43" fontId="33" fillId="23" borderId="1" xfId="1" applyFont="1" applyFill="1" applyBorder="1" applyAlignment="1">
      <alignment horizontal="center" vertical="center"/>
    </xf>
    <xf numFmtId="0" fontId="18" fillId="23" borderId="25" xfId="1" applyNumberFormat="1" applyFont="1" applyFill="1" applyBorder="1" applyAlignment="1">
      <alignment vertical="center"/>
    </xf>
    <xf numFmtId="0" fontId="18" fillId="23" borderId="23" xfId="1" applyNumberFormat="1" applyFont="1" applyFill="1" applyBorder="1" applyAlignment="1">
      <alignment vertical="center"/>
    </xf>
    <xf numFmtId="169" fontId="33" fillId="23" borderId="23" xfId="1" applyNumberFormat="1" applyFont="1" applyFill="1" applyBorder="1" applyAlignment="1">
      <alignment vertical="center"/>
    </xf>
    <xf numFmtId="169" fontId="5" fillId="23" borderId="23" xfId="1" applyNumberFormat="1" applyFont="1" applyFill="1" applyBorder="1" applyAlignment="1">
      <alignment vertical="center"/>
    </xf>
    <xf numFmtId="0" fontId="32" fillId="23" borderId="1" xfId="1" applyNumberFormat="1" applyFont="1" applyFill="1" applyBorder="1" applyAlignment="1">
      <alignment horizontal="right" vertical="center"/>
    </xf>
    <xf numFmtId="169" fontId="32" fillId="23" borderId="1" xfId="1" applyNumberFormat="1" applyFont="1" applyFill="1" applyBorder="1" applyAlignment="1">
      <alignment vertical="center"/>
    </xf>
    <xf numFmtId="0" fontId="32" fillId="23" borderId="1" xfId="1" applyNumberFormat="1" applyFont="1" applyFill="1" applyBorder="1" applyAlignment="1">
      <alignment vertical="center"/>
    </xf>
    <xf numFmtId="169" fontId="32" fillId="23" borderId="1" xfId="1" applyNumberFormat="1" applyFont="1" applyFill="1" applyBorder="1" applyAlignment="1">
      <alignment horizontal="center" vertical="center"/>
    </xf>
    <xf numFmtId="2" fontId="32" fillId="23" borderId="1" xfId="1" applyNumberFormat="1" applyFont="1" applyFill="1" applyBorder="1" applyAlignment="1">
      <alignment horizontal="right" vertical="center"/>
    </xf>
    <xf numFmtId="43" fontId="32" fillId="23" borderId="1" xfId="1" applyFont="1" applyFill="1" applyBorder="1" applyAlignment="1">
      <alignment vertical="center"/>
    </xf>
    <xf numFmtId="175" fontId="32" fillId="23" borderId="1" xfId="1" applyNumberFormat="1" applyFont="1" applyFill="1" applyBorder="1" applyAlignment="1">
      <alignment vertical="center"/>
    </xf>
    <xf numFmtId="0" fontId="32" fillId="23" borderId="1" xfId="1" applyNumberFormat="1" applyFont="1" applyFill="1" applyBorder="1" applyAlignment="1">
      <alignment horizontal="center" vertical="center"/>
    </xf>
    <xf numFmtId="165" fontId="32" fillId="23" borderId="1" xfId="2" applyFont="1" applyFill="1" applyBorder="1" applyAlignment="1">
      <alignment vertical="center"/>
    </xf>
    <xf numFmtId="0" fontId="18" fillId="0" borderId="25" xfId="1" applyNumberFormat="1" applyFont="1" applyFill="1" applyBorder="1" applyAlignment="1">
      <alignment horizontal="center" vertical="center"/>
    </xf>
    <xf numFmtId="169" fontId="31" fillId="5" borderId="1" xfId="1" quotePrefix="1" applyNumberFormat="1" applyFont="1" applyFill="1" applyBorder="1" applyAlignment="1">
      <alignment vertical="center"/>
    </xf>
    <xf numFmtId="169" fontId="25" fillId="5" borderId="1" xfId="1" applyNumberFormat="1" applyFont="1" applyFill="1" applyBorder="1" applyAlignment="1">
      <alignment vertical="center"/>
    </xf>
    <xf numFmtId="169" fontId="25" fillId="5" borderId="1" xfId="1" quotePrefix="1" applyNumberFormat="1" applyFont="1" applyFill="1" applyBorder="1" applyAlignment="1">
      <alignment vertical="center"/>
    </xf>
    <xf numFmtId="169" fontId="25" fillId="5" borderId="1" xfId="1" quotePrefix="1" applyNumberFormat="1" applyFont="1" applyFill="1" applyBorder="1" applyAlignment="1">
      <alignment horizontal="center" vertical="center"/>
    </xf>
    <xf numFmtId="169" fontId="31" fillId="5" borderId="1" xfId="1" quotePrefix="1" applyNumberFormat="1" applyFont="1" applyFill="1" applyBorder="1" applyAlignment="1">
      <alignment horizontal="center" vertical="center"/>
    </xf>
    <xf numFmtId="169" fontId="5" fillId="5" borderId="0" xfId="1" applyNumberFormat="1" applyFont="1" applyFill="1" applyAlignment="1">
      <alignment vertical="center"/>
    </xf>
    <xf numFmtId="169" fontId="18" fillId="5" borderId="1" xfId="1" applyNumberFormat="1" applyFont="1" applyFill="1" applyBorder="1" applyAlignment="1">
      <alignment vertical="center"/>
    </xf>
    <xf numFmtId="169" fontId="31" fillId="5" borderId="1" xfId="1" applyNumberFormat="1" applyFont="1" applyFill="1" applyBorder="1" applyAlignment="1">
      <alignment horizontal="center" vertical="center"/>
    </xf>
    <xf numFmtId="169" fontId="31" fillId="18" borderId="25" xfId="1" applyNumberFormat="1" applyFont="1" applyFill="1" applyBorder="1" applyAlignment="1">
      <alignment vertical="center"/>
    </xf>
    <xf numFmtId="169" fontId="18" fillId="9" borderId="1" xfId="1" applyNumberFormat="1" applyFont="1" applyFill="1" applyBorder="1" applyAlignment="1">
      <alignment horizontal="center" vertical="center"/>
    </xf>
    <xf numFmtId="169" fontId="18" fillId="9" borderId="1" xfId="1" applyNumberFormat="1" applyFont="1" applyFill="1" applyBorder="1" applyAlignment="1">
      <alignment vertical="center"/>
    </xf>
    <xf numFmtId="169" fontId="18" fillId="9" borderId="1" xfId="1" quotePrefix="1" applyNumberFormat="1" applyFont="1" applyFill="1" applyBorder="1" applyAlignment="1">
      <alignment horizontal="center" vertical="center"/>
    </xf>
    <xf numFmtId="169" fontId="5" fillId="9" borderId="0" xfId="1" applyNumberFormat="1" applyFont="1" applyFill="1" applyAlignment="1">
      <alignment vertical="center"/>
    </xf>
    <xf numFmtId="169" fontId="31" fillId="0" borderId="18" xfId="1" quotePrefix="1" applyNumberFormat="1" applyFont="1" applyFill="1" applyBorder="1" applyAlignment="1">
      <alignment vertical="center"/>
    </xf>
    <xf numFmtId="175" fontId="31" fillId="0" borderId="1" xfId="1" applyNumberFormat="1" applyFont="1" applyFill="1" applyBorder="1" applyAlignment="1">
      <alignment vertical="center"/>
    </xf>
    <xf numFmtId="4" fontId="18" fillId="0" borderId="1" xfId="1" applyNumberFormat="1" applyFont="1" applyFill="1" applyBorder="1" applyAlignment="1">
      <alignment vertical="center"/>
    </xf>
    <xf numFmtId="2" fontId="31" fillId="0" borderId="1" xfId="1" quotePrefix="1" applyNumberFormat="1" applyFont="1" applyFill="1" applyBorder="1" applyAlignment="1">
      <alignment horizontal="center" vertical="center"/>
    </xf>
    <xf numFmtId="169" fontId="4" fillId="0" borderId="1" xfId="1" applyNumberFormat="1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169" fontId="6" fillId="0" borderId="36" xfId="1" applyNumberFormat="1" applyFont="1" applyFill="1" applyBorder="1" applyAlignment="1">
      <alignment horizontal="center" vertical="center" wrapText="1"/>
    </xf>
    <xf numFmtId="175" fontId="18" fillId="0" borderId="1" xfId="1" applyNumberFormat="1" applyFont="1" applyFill="1" applyBorder="1" applyAlignment="1">
      <alignment vertical="center"/>
    </xf>
    <xf numFmtId="1" fontId="31" fillId="0" borderId="25" xfId="1" applyNumberFormat="1" applyFont="1" applyFill="1" applyBorder="1" applyAlignment="1">
      <alignment vertical="center"/>
    </xf>
    <xf numFmtId="0" fontId="18" fillId="2" borderId="1" xfId="1" applyNumberFormat="1" applyFont="1" applyFill="1" applyBorder="1" applyAlignment="1">
      <alignment horizontal="center" vertical="center"/>
    </xf>
    <xf numFmtId="0" fontId="31" fillId="18" borderId="25" xfId="1" applyNumberFormat="1" applyFont="1" applyFill="1" applyBorder="1" applyAlignment="1">
      <alignment vertical="center"/>
    </xf>
    <xf numFmtId="169" fontId="31" fillId="5" borderId="1" xfId="1" quotePrefix="1" applyNumberFormat="1" applyFont="1" applyFill="1" applyBorder="1" applyAlignment="1">
      <alignment horizontal="left" vertical="center"/>
    </xf>
    <xf numFmtId="170" fontId="31" fillId="0" borderId="1" xfId="2" applyNumberFormat="1" applyFont="1" applyFill="1" applyBorder="1" applyAlignment="1">
      <alignment vertical="center"/>
    </xf>
    <xf numFmtId="169" fontId="18" fillId="9" borderId="15" xfId="1" applyNumberFormat="1" applyFont="1" applyFill="1" applyBorder="1" applyAlignment="1">
      <alignment vertical="center"/>
    </xf>
    <xf numFmtId="169" fontId="5" fillId="9" borderId="1" xfId="1" applyNumberFormat="1" applyFont="1" applyFill="1" applyBorder="1" applyAlignment="1">
      <alignment vertical="center"/>
    </xf>
    <xf numFmtId="169" fontId="18" fillId="9" borderId="25" xfId="1" applyNumberFormat="1" applyFont="1" applyFill="1" applyBorder="1" applyAlignment="1">
      <alignment vertical="center"/>
    </xf>
    <xf numFmtId="169" fontId="18" fillId="7" borderId="1" xfId="1" applyNumberFormat="1" applyFont="1" applyFill="1" applyBorder="1" applyAlignment="1">
      <alignment vertical="center"/>
    </xf>
    <xf numFmtId="3" fontId="18" fillId="9" borderId="1" xfId="1" applyNumberFormat="1" applyFont="1" applyFill="1" applyBorder="1" applyAlignment="1">
      <alignment vertical="center"/>
    </xf>
    <xf numFmtId="165" fontId="18" fillId="9" borderId="1" xfId="2" applyFont="1" applyFill="1" applyBorder="1" applyAlignment="1">
      <alignment vertical="center"/>
    </xf>
    <xf numFmtId="169" fontId="4" fillId="0" borderId="37" xfId="1" applyNumberFormat="1" applyFont="1" applyFill="1" applyBorder="1" applyAlignment="1">
      <alignment horizontal="center" vertical="center"/>
    </xf>
    <xf numFmtId="169" fontId="4" fillId="0" borderId="58" xfId="1" applyNumberFormat="1" applyFont="1" applyFill="1" applyBorder="1" applyAlignment="1">
      <alignment horizontal="center" vertical="center"/>
    </xf>
    <xf numFmtId="0" fontId="4" fillId="0" borderId="58" xfId="1" applyNumberFormat="1" applyFont="1" applyFill="1" applyBorder="1" applyAlignment="1">
      <alignment horizontal="center" vertical="center"/>
    </xf>
    <xf numFmtId="169" fontId="4" fillId="0" borderId="36" xfId="1" applyNumberFormat="1" applyFont="1" applyFill="1" applyBorder="1" applyAlignment="1">
      <alignment horizontal="center" vertical="center" wrapText="1"/>
    </xf>
    <xf numFmtId="0" fontId="25" fillId="0" borderId="1" xfId="0" applyFont="1" applyBorder="1"/>
    <xf numFmtId="3" fontId="25" fillId="0" borderId="1" xfId="0" applyNumberFormat="1" applyFont="1" applyBorder="1"/>
    <xf numFmtId="0" fontId="46" fillId="0" borderId="1" xfId="0" applyFont="1" applyBorder="1"/>
    <xf numFmtId="0" fontId="5" fillId="0" borderId="1" xfId="0" applyFont="1" applyBorder="1"/>
    <xf numFmtId="3" fontId="5" fillId="0" borderId="1" xfId="0" applyNumberFormat="1" applyFont="1" applyBorder="1"/>
    <xf numFmtId="0" fontId="33" fillId="0" borderId="2" xfId="1" applyNumberFormat="1" applyFont="1" applyFill="1" applyBorder="1" applyAlignment="1">
      <alignment horizontal="center" vertical="center"/>
    </xf>
    <xf numFmtId="169" fontId="33" fillId="0" borderId="37" xfId="1" applyNumberFormat="1" applyFont="1" applyFill="1" applyBorder="1" applyAlignment="1">
      <alignment horizontal="center" vertical="center"/>
    </xf>
    <xf numFmtId="20" fontId="5" fillId="0" borderId="1" xfId="0" applyNumberFormat="1" applyFont="1" applyBorder="1"/>
    <xf numFmtId="165" fontId="40" fillId="0" borderId="0" xfId="2" applyFont="1" applyFill="1" applyAlignment="1">
      <alignment horizontal="right" vertical="center"/>
    </xf>
    <xf numFmtId="169" fontId="40" fillId="0" borderId="0" xfId="1" applyNumberFormat="1" applyFont="1" applyFill="1" applyAlignment="1">
      <alignment horizontal="right" vertical="center"/>
    </xf>
    <xf numFmtId="169" fontId="32" fillId="0" borderId="0" xfId="1" applyNumberFormat="1" applyFont="1" applyFill="1" applyAlignment="1">
      <alignment horizontal="center" vertical="center"/>
    </xf>
    <xf numFmtId="169" fontId="37" fillId="0" borderId="0" xfId="1" applyNumberFormat="1" applyFont="1" applyFill="1" applyAlignment="1">
      <alignment horizontal="center" vertical="center"/>
    </xf>
    <xf numFmtId="169" fontId="33" fillId="0" borderId="58" xfId="1" applyNumberFormat="1" applyFont="1" applyFill="1" applyBorder="1" applyAlignment="1">
      <alignment horizontal="center" vertical="center"/>
    </xf>
    <xf numFmtId="169" fontId="33" fillId="0" borderId="2" xfId="1" applyNumberFormat="1" applyFont="1" applyFill="1" applyBorder="1" applyAlignment="1">
      <alignment horizontal="center" vertical="center"/>
    </xf>
    <xf numFmtId="0" fontId="47" fillId="0" borderId="1" xfId="0" applyFont="1" applyBorder="1" applyAlignment="1">
      <alignment horizontal="right"/>
    </xf>
    <xf numFmtId="169" fontId="48" fillId="0" borderId="7" xfId="1" applyNumberFormat="1" applyFont="1" applyFill="1" applyBorder="1" applyAlignment="1">
      <alignment vertical="center"/>
    </xf>
    <xf numFmtId="169" fontId="48" fillId="0" borderId="0" xfId="1" applyNumberFormat="1" applyFont="1" applyFill="1" applyBorder="1" applyAlignment="1">
      <alignment vertical="center"/>
    </xf>
    <xf numFmtId="169" fontId="49" fillId="0" borderId="1" xfId="1" applyNumberFormat="1" applyFont="1" applyFill="1" applyBorder="1" applyAlignment="1">
      <alignment horizontal="center" vertical="center"/>
    </xf>
    <xf numFmtId="169" fontId="49" fillId="0" borderId="36" xfId="1" applyNumberFormat="1" applyFont="1" applyFill="1" applyBorder="1" applyAlignment="1">
      <alignment horizontal="center" vertical="center"/>
    </xf>
    <xf numFmtId="169" fontId="49" fillId="0" borderId="0" xfId="1" applyNumberFormat="1" applyFont="1" applyFill="1" applyAlignment="1">
      <alignment vertical="center"/>
    </xf>
    <xf numFmtId="169" fontId="33" fillId="0" borderId="0" xfId="1" applyNumberFormat="1" applyFont="1" applyFill="1" applyAlignment="1">
      <alignment vertical="center"/>
    </xf>
    <xf numFmtId="0" fontId="49" fillId="0" borderId="36" xfId="1" applyNumberFormat="1" applyFont="1" applyFill="1" applyBorder="1" applyAlignment="1">
      <alignment horizontal="center" vertical="center"/>
    </xf>
    <xf numFmtId="169" fontId="49" fillId="0" borderId="25" xfId="1" applyNumberFormat="1" applyFont="1" applyFill="1" applyBorder="1" applyAlignment="1">
      <alignment horizontal="right" vertical="center"/>
    </xf>
    <xf numFmtId="169" fontId="49" fillId="0" borderId="18" xfId="1" applyNumberFormat="1" applyFont="1" applyFill="1" applyBorder="1" applyAlignment="1">
      <alignment vertical="center"/>
    </xf>
    <xf numFmtId="169" fontId="49" fillId="0" borderId="36" xfId="1" applyNumberFormat="1" applyFont="1" applyFill="1" applyBorder="1" applyAlignment="1">
      <alignment horizontal="center" vertical="center" wrapText="1"/>
    </xf>
    <xf numFmtId="169" fontId="49" fillId="0" borderId="25" xfId="1" applyNumberFormat="1" applyFont="1" applyFill="1" applyBorder="1" applyAlignment="1">
      <alignment vertical="center"/>
    </xf>
    <xf numFmtId="169" fontId="49" fillId="0" borderId="15" xfId="1" applyNumberFormat="1" applyFont="1" applyFill="1" applyBorder="1" applyAlignment="1">
      <alignment horizontal="center" vertical="center"/>
    </xf>
    <xf numFmtId="169" fontId="49" fillId="0" borderId="0" xfId="1" applyNumberFormat="1" applyFont="1" applyFill="1" applyBorder="1" applyAlignment="1">
      <alignment horizontal="center" vertical="center"/>
    </xf>
    <xf numFmtId="169" fontId="49" fillId="0" borderId="0" xfId="1" applyNumberFormat="1" applyFont="1" applyFill="1" applyAlignment="1">
      <alignment horizontal="center" vertical="center"/>
    </xf>
    <xf numFmtId="169" fontId="33" fillId="0" borderId="0" xfId="1" applyNumberFormat="1" applyFont="1" applyFill="1" applyAlignment="1">
      <alignment horizontal="center" vertical="center"/>
    </xf>
    <xf numFmtId="0" fontId="33" fillId="0" borderId="2" xfId="1" applyNumberFormat="1" applyFont="1" applyFill="1" applyBorder="1" applyAlignment="1">
      <alignment horizontal="center" vertical="center" wrapText="1"/>
    </xf>
    <xf numFmtId="169" fontId="33" fillId="0" borderId="36" xfId="1" applyNumberFormat="1" applyFont="1" applyFill="1" applyBorder="1" applyAlignment="1">
      <alignment horizontal="center" vertical="center" wrapText="1"/>
    </xf>
    <xf numFmtId="169" fontId="33" fillId="0" borderId="0" xfId="1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right"/>
    </xf>
    <xf numFmtId="3" fontId="50" fillId="0" borderId="1" xfId="0" applyNumberFormat="1" applyFont="1" applyBorder="1" applyAlignment="1">
      <alignment horizontal="right"/>
    </xf>
    <xf numFmtId="0" fontId="47" fillId="0" borderId="1" xfId="0" applyFont="1" applyBorder="1"/>
    <xf numFmtId="43" fontId="18" fillId="0" borderId="0" xfId="1" applyFont="1" applyFill="1" applyAlignment="1">
      <alignment vertical="center"/>
    </xf>
    <xf numFmtId="0" fontId="18" fillId="0" borderId="1" xfId="0" applyFont="1" applyBorder="1" applyAlignment="1">
      <alignment horizontal="right"/>
    </xf>
    <xf numFmtId="3" fontId="18" fillId="0" borderId="1" xfId="0" applyNumberFormat="1" applyFont="1" applyBorder="1" applyAlignment="1">
      <alignment horizontal="right"/>
    </xf>
    <xf numFmtId="4" fontId="50" fillId="0" borderId="1" xfId="0" applyNumberFormat="1" applyFont="1" applyBorder="1" applyAlignment="1">
      <alignment horizontal="right"/>
    </xf>
    <xf numFmtId="0" fontId="50" fillId="0" borderId="1" xfId="3" applyNumberFormat="1" applyFont="1" applyFill="1" applyBorder="1" applyAlignment="1">
      <alignment horizontal="right"/>
    </xf>
    <xf numFmtId="0" fontId="32" fillId="0" borderId="1" xfId="0" applyFont="1" applyBorder="1" applyAlignment="1">
      <alignment horizontal="right"/>
    </xf>
    <xf numFmtId="1" fontId="32" fillId="0" borderId="1" xfId="0" applyNumberFormat="1" applyFont="1" applyBorder="1" applyAlignment="1">
      <alignment horizontal="right"/>
    </xf>
    <xf numFmtId="165" fontId="32" fillId="0" borderId="1" xfId="2" applyFont="1" applyFill="1" applyBorder="1" applyAlignment="1">
      <alignment horizontal="right"/>
    </xf>
    <xf numFmtId="3" fontId="32" fillId="0" borderId="1" xfId="0" applyNumberFormat="1" applyFont="1" applyBorder="1" applyAlignment="1">
      <alignment horizontal="right"/>
    </xf>
    <xf numFmtId="169" fontId="48" fillId="0" borderId="29" xfId="1" applyNumberFormat="1" applyFont="1" applyFill="1" applyBorder="1" applyAlignment="1">
      <alignment vertical="center"/>
    </xf>
    <xf numFmtId="169" fontId="33" fillId="0" borderId="6" xfId="1" applyNumberFormat="1" applyFont="1" applyFill="1" applyBorder="1" applyAlignment="1">
      <alignment horizontal="center" vertical="center"/>
    </xf>
    <xf numFmtId="165" fontId="18" fillId="0" borderId="1" xfId="2" applyFont="1" applyFill="1" applyBorder="1" applyAlignment="1">
      <alignment horizontal="right"/>
    </xf>
    <xf numFmtId="165" fontId="47" fillId="0" borderId="1" xfId="2" applyFont="1" applyFill="1" applyBorder="1" applyAlignment="1">
      <alignment horizontal="right"/>
    </xf>
    <xf numFmtId="0" fontId="33" fillId="0" borderId="1" xfId="0" applyFont="1" applyBorder="1" applyAlignment="1">
      <alignment horizontal="right"/>
    </xf>
    <xf numFmtId="169" fontId="33" fillId="0" borderId="1" xfId="0" applyNumberFormat="1" applyFont="1" applyBorder="1" applyAlignment="1">
      <alignment horizontal="right"/>
    </xf>
    <xf numFmtId="0" fontId="33" fillId="0" borderId="1" xfId="3" applyNumberFormat="1" applyFont="1" applyFill="1" applyBorder="1" applyAlignment="1">
      <alignment horizontal="right"/>
    </xf>
    <xf numFmtId="3" fontId="33" fillId="0" borderId="1" xfId="0" applyNumberFormat="1" applyFont="1" applyBorder="1" applyAlignment="1">
      <alignment horizontal="right"/>
    </xf>
    <xf numFmtId="169" fontId="18" fillId="0" borderId="23" xfId="1" applyNumberFormat="1" applyFont="1" applyFill="1" applyBorder="1" applyAlignment="1">
      <alignment vertical="center"/>
    </xf>
    <xf numFmtId="169" fontId="40" fillId="0" borderId="0" xfId="1" applyNumberFormat="1" applyFont="1" applyFill="1" applyAlignment="1">
      <alignment horizontal="left" vertical="center"/>
    </xf>
    <xf numFmtId="169" fontId="18" fillId="0" borderId="0" xfId="1" applyNumberFormat="1" applyFont="1" applyFill="1" applyAlignment="1">
      <alignment vertical="center" wrapText="1"/>
    </xf>
    <xf numFmtId="0" fontId="18" fillId="0" borderId="0" xfId="1" applyNumberFormat="1" applyFont="1" applyFill="1" applyAlignment="1">
      <alignment horizontal="right" vertical="center" wrapText="1"/>
    </xf>
    <xf numFmtId="0" fontId="18" fillId="0" borderId="0" xfId="1" applyNumberFormat="1" applyFont="1" applyFill="1" applyAlignment="1">
      <alignment horizontal="center" vertical="center" wrapText="1"/>
    </xf>
    <xf numFmtId="177" fontId="18" fillId="0" borderId="1" xfId="1" applyNumberFormat="1" applyFont="1" applyFill="1" applyBorder="1" applyAlignment="1">
      <alignment horizontal="center" vertical="center"/>
    </xf>
    <xf numFmtId="178" fontId="18" fillId="0" borderId="1" xfId="1" applyNumberFormat="1" applyFont="1" applyFill="1" applyBorder="1" applyAlignment="1">
      <alignment vertical="center"/>
    </xf>
    <xf numFmtId="166" fontId="18" fillId="0" borderId="1" xfId="1" applyNumberFormat="1" applyFont="1" applyFill="1" applyBorder="1" applyAlignment="1">
      <alignment vertical="center"/>
    </xf>
    <xf numFmtId="179" fontId="18" fillId="0" borderId="1" xfId="1" applyNumberFormat="1" applyFont="1" applyFill="1" applyBorder="1" applyAlignment="1">
      <alignment vertical="center"/>
    </xf>
    <xf numFmtId="167" fontId="18" fillId="0" borderId="1" xfId="1" applyNumberFormat="1" applyFont="1" applyFill="1" applyBorder="1" applyAlignment="1">
      <alignment vertical="center"/>
    </xf>
    <xf numFmtId="169" fontId="51" fillId="0" borderId="0" xfId="1" applyNumberFormat="1" applyFont="1" applyFill="1" applyBorder="1" applyAlignment="1">
      <alignment vertical="center"/>
    </xf>
    <xf numFmtId="0" fontId="51" fillId="0" borderId="0" xfId="1" applyNumberFormat="1" applyFont="1" applyFill="1" applyBorder="1" applyAlignment="1">
      <alignment horizontal="right" vertical="center"/>
    </xf>
    <xf numFmtId="177" fontId="18" fillId="0" borderId="1" xfId="1" applyNumberFormat="1" applyFont="1" applyFill="1" applyBorder="1" applyAlignment="1">
      <alignment vertical="center"/>
    </xf>
    <xf numFmtId="167" fontId="18" fillId="0" borderId="1" xfId="1" applyNumberFormat="1" applyFont="1" applyFill="1" applyBorder="1" applyAlignment="1">
      <alignment horizontal="center" vertical="center"/>
    </xf>
    <xf numFmtId="169" fontId="51" fillId="0" borderId="1" xfId="1" applyNumberFormat="1" applyFont="1" applyFill="1" applyBorder="1" applyAlignment="1">
      <alignment vertical="center"/>
    </xf>
    <xf numFmtId="169" fontId="51" fillId="0" borderId="0" xfId="1" applyNumberFormat="1" applyFont="1" applyFill="1" applyAlignment="1">
      <alignment horizontal="center" vertical="center"/>
    </xf>
    <xf numFmtId="176" fontId="18" fillId="0" borderId="1" xfId="1" applyNumberFormat="1" applyFont="1" applyFill="1" applyBorder="1" applyAlignment="1">
      <alignment vertical="center"/>
    </xf>
    <xf numFmtId="167" fontId="31" fillId="0" borderId="0" xfId="1" applyNumberFormat="1" applyFont="1" applyFill="1" applyBorder="1" applyAlignment="1">
      <alignment vertical="center"/>
    </xf>
    <xf numFmtId="167" fontId="18" fillId="0" borderId="0" xfId="1" applyNumberFormat="1" applyFont="1" applyFill="1" applyAlignment="1">
      <alignment vertical="center"/>
    </xf>
    <xf numFmtId="167" fontId="18" fillId="0" borderId="0" xfId="1" applyNumberFormat="1" applyFont="1" applyFill="1" applyBorder="1" applyAlignment="1">
      <alignment vertical="center"/>
    </xf>
    <xf numFmtId="0" fontId="18" fillId="0" borderId="0" xfId="1" applyNumberFormat="1" applyFont="1" applyFill="1" applyBorder="1" applyAlignment="1">
      <alignment vertical="center"/>
    </xf>
    <xf numFmtId="3" fontId="52" fillId="0" borderId="0" xfId="0" applyNumberFormat="1" applyFont="1"/>
    <xf numFmtId="0" fontId="52" fillId="0" borderId="0" xfId="0" applyFont="1"/>
    <xf numFmtId="0" fontId="18" fillId="0" borderId="0" xfId="1" applyNumberFormat="1" applyFont="1" applyFill="1" applyBorder="1" applyAlignment="1">
      <alignment horizontal="center" vertical="center"/>
    </xf>
    <xf numFmtId="4" fontId="52" fillId="0" borderId="0" xfId="0" applyNumberFormat="1" applyFont="1"/>
    <xf numFmtId="4" fontId="18" fillId="0" borderId="0" xfId="1" applyNumberFormat="1" applyFont="1" applyFill="1" applyAlignment="1">
      <alignment vertical="center"/>
    </xf>
    <xf numFmtId="4" fontId="25" fillId="0" borderId="1" xfId="0" applyNumberFormat="1" applyFont="1" applyBorder="1"/>
    <xf numFmtId="43" fontId="33" fillId="0" borderId="1" xfId="0" applyNumberFormat="1" applyFont="1" applyBorder="1" applyAlignment="1">
      <alignment horizontal="right"/>
    </xf>
    <xf numFmtId="4" fontId="33" fillId="0" borderId="1" xfId="0" applyNumberFormat="1" applyFont="1" applyBorder="1" applyAlignment="1">
      <alignment horizontal="right"/>
    </xf>
    <xf numFmtId="4" fontId="32" fillId="0" borderId="1" xfId="0" applyNumberFormat="1" applyFont="1" applyBorder="1" applyAlignment="1">
      <alignment horizontal="right"/>
    </xf>
    <xf numFmtId="170" fontId="32" fillId="0" borderId="1" xfId="2" applyNumberFormat="1" applyFont="1" applyFill="1" applyBorder="1" applyAlignment="1">
      <alignment horizontal="right"/>
    </xf>
    <xf numFmtId="2" fontId="32" fillId="0" borderId="1" xfId="0" applyNumberFormat="1" applyFont="1" applyBorder="1" applyAlignment="1">
      <alignment horizontal="right"/>
    </xf>
    <xf numFmtId="165" fontId="33" fillId="0" borderId="36" xfId="2" applyFont="1" applyFill="1" applyBorder="1" applyAlignment="1">
      <alignment horizontal="center" vertical="center"/>
    </xf>
    <xf numFmtId="165" fontId="25" fillId="0" borderId="1" xfId="2" applyFont="1" applyBorder="1"/>
    <xf numFmtId="165" fontId="46" fillId="0" borderId="1" xfId="2" applyFont="1" applyBorder="1"/>
    <xf numFmtId="165" fontId="5" fillId="0" borderId="1" xfId="2" applyFont="1" applyBorder="1"/>
    <xf numFmtId="165" fontId="47" fillId="0" borderId="1" xfId="2" applyFont="1" applyBorder="1" applyAlignment="1">
      <alignment horizontal="right"/>
    </xf>
    <xf numFmtId="165" fontId="32" fillId="0" borderId="0" xfId="2" applyFont="1" applyFill="1" applyBorder="1" applyAlignment="1">
      <alignment horizontal="center" vertical="center"/>
    </xf>
    <xf numFmtId="165" fontId="33" fillId="0" borderId="1" xfId="2" applyFont="1" applyFill="1" applyBorder="1" applyAlignment="1">
      <alignment horizontal="center" vertical="center"/>
    </xf>
    <xf numFmtId="165" fontId="33" fillId="0" borderId="0" xfId="2" applyFont="1" applyFill="1" applyAlignment="1">
      <alignment vertical="center"/>
    </xf>
    <xf numFmtId="165" fontId="33" fillId="0" borderId="1" xfId="2" applyFont="1" applyFill="1" applyBorder="1" applyAlignment="1">
      <alignment vertical="center"/>
    </xf>
    <xf numFmtId="165" fontId="18" fillId="0" borderId="0" xfId="2" applyFont="1" applyFill="1" applyAlignment="1">
      <alignment horizontal="center" vertical="center"/>
    </xf>
    <xf numFmtId="165" fontId="18" fillId="0" borderId="0" xfId="2" applyFont="1" applyFill="1" applyAlignment="1">
      <alignment horizontal="left" vertical="center"/>
    </xf>
    <xf numFmtId="165" fontId="18" fillId="0" borderId="1" xfId="2" applyFont="1" applyFill="1" applyBorder="1" applyAlignment="1">
      <alignment horizontal="center" vertical="center"/>
    </xf>
    <xf numFmtId="165" fontId="18" fillId="0" borderId="1" xfId="2" applyFont="1" applyFill="1" applyBorder="1" applyAlignment="1">
      <alignment horizontal="right" vertical="center"/>
    </xf>
    <xf numFmtId="165" fontId="31" fillId="0" borderId="0" xfId="2" applyFont="1" applyFill="1" applyBorder="1" applyAlignment="1">
      <alignment vertical="center"/>
    </xf>
    <xf numFmtId="165" fontId="18" fillId="0" borderId="0" xfId="2" applyFont="1" applyFill="1" applyBorder="1" applyAlignment="1">
      <alignment vertical="center"/>
    </xf>
    <xf numFmtId="165" fontId="52" fillId="0" borderId="0" xfId="2" applyFont="1"/>
    <xf numFmtId="165" fontId="33" fillId="0" borderId="58" xfId="2" applyFont="1" applyFill="1" applyBorder="1" applyAlignment="1">
      <alignment horizontal="center" vertical="center"/>
    </xf>
    <xf numFmtId="165" fontId="51" fillId="0" borderId="1" xfId="2" applyFont="1" applyFill="1" applyBorder="1" applyAlignment="1">
      <alignment vertical="center"/>
    </xf>
    <xf numFmtId="165" fontId="42" fillId="0" borderId="0" xfId="2" applyFont="1" applyFill="1" applyAlignment="1">
      <alignment horizontal="center" vertical="center"/>
    </xf>
    <xf numFmtId="165" fontId="43" fillId="0" borderId="0" xfId="2" applyFont="1" applyFill="1" applyAlignment="1">
      <alignment horizontal="center" vertical="center"/>
    </xf>
    <xf numFmtId="165" fontId="43" fillId="0" borderId="0" xfId="2" applyFont="1" applyFill="1" applyAlignment="1">
      <alignment horizontal="left" vertical="center"/>
    </xf>
    <xf numFmtId="165" fontId="44" fillId="0" borderId="0" xfId="2" applyFont="1" applyFill="1" applyAlignment="1">
      <alignment horizontal="center" vertical="center"/>
    </xf>
    <xf numFmtId="165" fontId="49" fillId="0" borderId="1" xfId="2" applyFont="1" applyFill="1" applyBorder="1" applyAlignment="1">
      <alignment horizontal="center" vertical="center"/>
    </xf>
    <xf numFmtId="165" fontId="49" fillId="0" borderId="18" xfId="2" applyFont="1" applyFill="1" applyBorder="1" applyAlignment="1">
      <alignment vertical="center"/>
    </xf>
    <xf numFmtId="165" fontId="48" fillId="0" borderId="0" xfId="2" applyFont="1" applyFill="1" applyBorder="1" applyAlignment="1">
      <alignment vertical="center"/>
    </xf>
    <xf numFmtId="165" fontId="48" fillId="0" borderId="29" xfId="2" applyFont="1" applyFill="1" applyBorder="1" applyAlignment="1">
      <alignment vertical="center"/>
    </xf>
    <xf numFmtId="170" fontId="46" fillId="0" borderId="1" xfId="2" applyNumberFormat="1" applyFont="1" applyBorder="1"/>
    <xf numFmtId="165" fontId="49" fillId="0" borderId="25" xfId="2" applyFont="1" applyFill="1" applyBorder="1" applyAlignment="1">
      <alignment vertical="center"/>
    </xf>
    <xf numFmtId="165" fontId="33" fillId="0" borderId="2" xfId="2" applyFont="1" applyFill="1" applyBorder="1" applyAlignment="1">
      <alignment horizontal="center" vertical="center"/>
    </xf>
    <xf numFmtId="165" fontId="31" fillId="0" borderId="0" xfId="2" applyFont="1" applyFill="1" applyAlignment="1">
      <alignment vertical="center"/>
    </xf>
    <xf numFmtId="165" fontId="49" fillId="0" borderId="36" xfId="2" applyFont="1" applyFill="1" applyBorder="1" applyAlignment="1">
      <alignment horizontal="center" vertical="center" wrapText="1"/>
    </xf>
    <xf numFmtId="165" fontId="37" fillId="0" borderId="0" xfId="2" applyFont="1" applyFill="1" applyAlignment="1">
      <alignment horizontal="center" vertical="center"/>
    </xf>
    <xf numFmtId="165" fontId="25" fillId="0" borderId="1" xfId="2" applyFont="1" applyFill="1" applyBorder="1"/>
    <xf numFmtId="165" fontId="46" fillId="0" borderId="1" xfId="2" applyFont="1" applyFill="1" applyBorder="1"/>
    <xf numFmtId="165" fontId="5" fillId="0" borderId="1" xfId="2" applyFont="1" applyFill="1" applyBorder="1"/>
    <xf numFmtId="170" fontId="5" fillId="0" borderId="1" xfId="2" applyNumberFormat="1" applyFont="1" applyFill="1" applyBorder="1"/>
    <xf numFmtId="170" fontId="46" fillId="0" borderId="1" xfId="2" applyNumberFormat="1" applyFont="1" applyFill="1" applyBorder="1"/>
    <xf numFmtId="165" fontId="52" fillId="0" borderId="0" xfId="2" applyFont="1" applyFill="1"/>
    <xf numFmtId="169" fontId="48" fillId="0" borderId="0" xfId="1" applyNumberFormat="1" applyFont="1" applyFill="1" applyAlignment="1">
      <alignment horizontal="center" vertical="center"/>
    </xf>
    <xf numFmtId="169" fontId="48" fillId="0" borderId="29" xfId="1" applyNumberFormat="1" applyFont="1" applyFill="1" applyBorder="1" applyAlignment="1">
      <alignment horizontal="center" vertical="center"/>
    </xf>
    <xf numFmtId="169" fontId="48" fillId="0" borderId="0" xfId="1" applyNumberFormat="1" applyFont="1" applyFill="1" applyBorder="1" applyAlignment="1">
      <alignment horizontal="center" vertical="center"/>
    </xf>
    <xf numFmtId="169" fontId="48" fillId="0" borderId="25" xfId="1" applyNumberFormat="1" applyFont="1" applyFill="1" applyBorder="1" applyAlignment="1">
      <alignment horizontal="center" vertical="center"/>
    </xf>
    <xf numFmtId="169" fontId="48" fillId="0" borderId="23" xfId="1" applyNumberFormat="1" applyFont="1" applyFill="1" applyBorder="1" applyAlignment="1">
      <alignment horizontal="center" vertical="center"/>
    </xf>
    <xf numFmtId="169" fontId="48" fillId="0" borderId="18" xfId="1" applyNumberFormat="1" applyFont="1" applyFill="1" applyBorder="1" applyAlignment="1">
      <alignment horizontal="center" vertical="center"/>
    </xf>
    <xf numFmtId="169" fontId="48" fillId="0" borderId="1" xfId="1" applyNumberFormat="1" applyFont="1" applyFill="1" applyBorder="1" applyAlignment="1">
      <alignment horizontal="center" vertical="center"/>
    </xf>
    <xf numFmtId="169" fontId="49" fillId="0" borderId="1" xfId="1" applyNumberFormat="1" applyFont="1" applyFill="1" applyBorder="1" applyAlignment="1">
      <alignment horizontal="center" vertical="center"/>
    </xf>
    <xf numFmtId="169" fontId="49" fillId="0" borderId="25" xfId="1" applyNumberFormat="1" applyFont="1" applyFill="1" applyBorder="1" applyAlignment="1">
      <alignment horizontal="center" vertical="center"/>
    </xf>
    <xf numFmtId="169" fontId="49" fillId="0" borderId="23" xfId="1" applyNumberFormat="1" applyFont="1" applyFill="1" applyBorder="1" applyAlignment="1">
      <alignment horizontal="center" vertical="center"/>
    </xf>
    <xf numFmtId="169" fontId="49" fillId="0" borderId="18" xfId="1" applyNumberFormat="1" applyFont="1" applyFill="1" applyBorder="1" applyAlignment="1">
      <alignment horizontal="center" vertical="center"/>
    </xf>
    <xf numFmtId="169" fontId="49" fillId="0" borderId="25" xfId="1" applyNumberFormat="1" applyFont="1" applyFill="1" applyBorder="1" applyAlignment="1">
      <alignment horizontal="center" vertical="center" wrapText="1"/>
    </xf>
    <xf numFmtId="169" fontId="49" fillId="0" borderId="18" xfId="1" applyNumberFormat="1" applyFont="1" applyFill="1" applyBorder="1" applyAlignment="1">
      <alignment horizontal="center" vertical="center" wrapText="1"/>
    </xf>
    <xf numFmtId="180" fontId="31" fillId="0" borderId="36" xfId="1" quotePrefix="1" applyNumberFormat="1" applyFont="1" applyFill="1" applyBorder="1" applyAlignment="1">
      <alignment horizontal="center" vertical="center"/>
    </xf>
    <xf numFmtId="180" fontId="31" fillId="0" borderId="37" xfId="1" quotePrefix="1" applyNumberFormat="1" applyFont="1" applyFill="1" applyBorder="1" applyAlignment="1">
      <alignment horizontal="center" vertical="center"/>
    </xf>
    <xf numFmtId="180" fontId="31" fillId="0" borderId="15" xfId="1" quotePrefix="1" applyNumberFormat="1" applyFont="1" applyFill="1" applyBorder="1" applyAlignment="1">
      <alignment horizontal="center" vertical="center"/>
    </xf>
    <xf numFmtId="169" fontId="32" fillId="0" borderId="36" xfId="1" applyNumberFormat="1" applyFont="1" applyFill="1" applyBorder="1" applyAlignment="1">
      <alignment horizontal="center" vertical="center"/>
    </xf>
    <xf numFmtId="169" fontId="32" fillId="0" borderId="15" xfId="1" applyNumberFormat="1" applyFont="1" applyFill="1" applyBorder="1" applyAlignment="1">
      <alignment horizontal="center" vertical="center"/>
    </xf>
    <xf numFmtId="169" fontId="48" fillId="0" borderId="36" xfId="1" applyNumberFormat="1" applyFont="1" applyFill="1" applyBorder="1" applyAlignment="1">
      <alignment horizontal="center" vertical="center"/>
    </xf>
    <xf numFmtId="180" fontId="18" fillId="0" borderId="2" xfId="1" quotePrefix="1" applyNumberFormat="1" applyFont="1" applyFill="1" applyBorder="1" applyAlignment="1">
      <alignment horizontal="center" vertical="center"/>
    </xf>
    <xf numFmtId="180" fontId="18" fillId="0" borderId="7" xfId="1" quotePrefix="1" applyNumberFormat="1" applyFont="1" applyFill="1" applyBorder="1" applyAlignment="1">
      <alignment horizontal="center" vertical="center"/>
    </xf>
    <xf numFmtId="169" fontId="33" fillId="0" borderId="25" xfId="1" applyNumberFormat="1" applyFont="1" applyFill="1" applyBorder="1" applyAlignment="1">
      <alignment horizontal="center" vertical="center"/>
    </xf>
    <xf numFmtId="169" fontId="33" fillId="0" borderId="18" xfId="1" applyNumberFormat="1" applyFont="1" applyFill="1" applyBorder="1" applyAlignment="1">
      <alignment horizontal="center" vertical="center"/>
    </xf>
    <xf numFmtId="169" fontId="33" fillId="0" borderId="36" xfId="1" applyNumberFormat="1" applyFont="1" applyFill="1" applyBorder="1" applyAlignment="1">
      <alignment horizontal="center" vertical="center"/>
    </xf>
    <xf numFmtId="169" fontId="33" fillId="0" borderId="37" xfId="1" applyNumberFormat="1" applyFont="1" applyFill="1" applyBorder="1" applyAlignment="1">
      <alignment horizontal="center" vertical="center"/>
    </xf>
    <xf numFmtId="169" fontId="33" fillId="0" borderId="15" xfId="1" applyNumberFormat="1" applyFont="1" applyFill="1" applyBorder="1" applyAlignment="1">
      <alignment horizontal="center" vertical="center"/>
    </xf>
    <xf numFmtId="169" fontId="33" fillId="0" borderId="23" xfId="1" applyNumberFormat="1" applyFont="1" applyFill="1" applyBorder="1" applyAlignment="1">
      <alignment horizontal="center" vertical="center"/>
    </xf>
    <xf numFmtId="169" fontId="33" fillId="0" borderId="25" xfId="1" applyNumberFormat="1" applyFont="1" applyFill="1" applyBorder="1" applyAlignment="1">
      <alignment horizontal="center" vertical="center" wrapText="1"/>
    </xf>
    <xf numFmtId="169" fontId="33" fillId="0" borderId="18" xfId="1" applyNumberFormat="1" applyFont="1" applyFill="1" applyBorder="1" applyAlignment="1">
      <alignment horizontal="center" vertical="center" wrapText="1"/>
    </xf>
    <xf numFmtId="169" fontId="33" fillId="0" borderId="23" xfId="1" applyNumberFormat="1" applyFont="1" applyFill="1" applyBorder="1" applyAlignment="1">
      <alignment horizontal="center" vertical="center" wrapText="1"/>
    </xf>
    <xf numFmtId="169" fontId="33" fillId="0" borderId="1" xfId="1" applyNumberFormat="1" applyFont="1" applyFill="1" applyBorder="1" applyAlignment="1">
      <alignment horizontal="center" vertical="center"/>
    </xf>
    <xf numFmtId="169" fontId="33" fillId="0" borderId="0" xfId="1" applyNumberFormat="1" applyFont="1" applyFill="1" applyAlignment="1">
      <alignment horizontal="center" vertical="center"/>
    </xf>
    <xf numFmtId="169" fontId="31" fillId="0" borderId="0" xfId="1" applyNumberFormat="1" applyFont="1" applyFill="1" applyAlignment="1">
      <alignment horizontal="center" vertical="center"/>
    </xf>
    <xf numFmtId="169" fontId="18" fillId="0" borderId="1" xfId="1" applyNumberFormat="1" applyFont="1" applyFill="1" applyBorder="1" applyAlignment="1">
      <alignment horizontal="center" vertical="center"/>
    </xf>
    <xf numFmtId="169" fontId="18" fillId="0" borderId="25" xfId="1" applyNumberFormat="1" applyFont="1" applyFill="1" applyBorder="1" applyAlignment="1">
      <alignment horizontal="center" vertical="center"/>
    </xf>
    <xf numFmtId="169" fontId="18" fillId="0" borderId="78" xfId="1" applyNumberFormat="1" applyFont="1" applyFill="1" applyBorder="1" applyAlignment="1">
      <alignment horizontal="center" vertical="center"/>
    </xf>
    <xf numFmtId="0" fontId="40" fillId="0" borderId="0" xfId="1" applyNumberFormat="1" applyFont="1" applyFill="1" applyBorder="1" applyAlignment="1">
      <alignment horizontal="left" vertical="center"/>
    </xf>
    <xf numFmtId="169" fontId="18" fillId="0" borderId="0" xfId="1" applyNumberFormat="1" applyFont="1" applyFill="1" applyAlignment="1">
      <alignment horizontal="center" vertical="center"/>
    </xf>
    <xf numFmtId="169" fontId="42" fillId="0" borderId="0" xfId="1" applyNumberFormat="1" applyFont="1" applyFill="1" applyAlignment="1">
      <alignment horizontal="center" vertical="center"/>
    </xf>
    <xf numFmtId="169" fontId="41" fillId="0" borderId="0" xfId="1" applyNumberFormat="1" applyFont="1" applyFill="1" applyAlignment="1">
      <alignment horizontal="center" vertical="center"/>
    </xf>
    <xf numFmtId="169" fontId="44" fillId="0" borderId="0" xfId="1" applyNumberFormat="1" applyFont="1" applyFill="1" applyAlignment="1">
      <alignment horizontal="center" vertical="center"/>
    </xf>
    <xf numFmtId="169" fontId="18" fillId="0" borderId="0" xfId="1" applyNumberFormat="1" applyFont="1" applyFill="1" applyAlignment="1">
      <alignment horizontal="center" vertical="center" wrapText="1"/>
    </xf>
    <xf numFmtId="0" fontId="18" fillId="0" borderId="1" xfId="1" applyNumberFormat="1" applyFont="1" applyFill="1" applyBorder="1" applyAlignment="1">
      <alignment horizontal="center" vertical="center"/>
    </xf>
    <xf numFmtId="169" fontId="33" fillId="0" borderId="1" xfId="1" applyNumberFormat="1" applyFont="1" applyFill="1" applyBorder="1" applyAlignment="1">
      <alignment horizontal="center" vertical="center" wrapText="1"/>
    </xf>
    <xf numFmtId="0" fontId="18" fillId="0" borderId="25" xfId="1" applyNumberFormat="1" applyFont="1" applyFill="1" applyBorder="1" applyAlignment="1">
      <alignment horizontal="center" vertical="center"/>
    </xf>
    <xf numFmtId="0" fontId="18" fillId="0" borderId="23" xfId="1" applyNumberFormat="1" applyFont="1" applyFill="1" applyBorder="1" applyAlignment="1">
      <alignment horizontal="center" vertical="center"/>
    </xf>
    <xf numFmtId="0" fontId="18" fillId="0" borderId="18" xfId="1" applyNumberFormat="1" applyFont="1" applyFill="1" applyBorder="1" applyAlignment="1">
      <alignment horizontal="center" vertical="center"/>
    </xf>
    <xf numFmtId="169" fontId="18" fillId="0" borderId="23" xfId="1" applyNumberFormat="1" applyFont="1" applyFill="1" applyBorder="1" applyAlignment="1">
      <alignment horizontal="center" vertical="center"/>
    </xf>
    <xf numFmtId="169" fontId="18" fillId="0" borderId="18" xfId="1" applyNumberFormat="1" applyFont="1" applyFill="1" applyBorder="1" applyAlignment="1">
      <alignment horizontal="center" vertical="center"/>
    </xf>
    <xf numFmtId="169" fontId="38" fillId="0" borderId="0" xfId="1" applyNumberFormat="1" applyFont="1" applyFill="1" applyAlignment="1">
      <alignment horizontal="center" vertical="center"/>
    </xf>
    <xf numFmtId="169" fontId="38" fillId="0" borderId="29" xfId="1" applyNumberFormat="1" applyFont="1" applyFill="1" applyBorder="1" applyAlignment="1">
      <alignment horizontal="center" vertical="center"/>
    </xf>
    <xf numFmtId="169" fontId="38" fillId="0" borderId="0" xfId="1" applyNumberFormat="1" applyFont="1" applyFill="1" applyBorder="1" applyAlignment="1">
      <alignment horizontal="center" vertical="center"/>
    </xf>
    <xf numFmtId="169" fontId="38" fillId="0" borderId="25" xfId="1" applyNumberFormat="1" applyFont="1" applyFill="1" applyBorder="1" applyAlignment="1">
      <alignment horizontal="center" vertical="center"/>
    </xf>
    <xf numFmtId="169" fontId="38" fillId="0" borderId="23" xfId="1" applyNumberFormat="1" applyFont="1" applyFill="1" applyBorder="1" applyAlignment="1">
      <alignment horizontal="center" vertical="center"/>
    </xf>
    <xf numFmtId="169" fontId="38" fillId="0" borderId="18" xfId="1" applyNumberFormat="1" applyFont="1" applyFill="1" applyBorder="1" applyAlignment="1">
      <alignment horizontal="center" vertical="center"/>
    </xf>
    <xf numFmtId="169" fontId="38" fillId="0" borderId="1" xfId="1" applyNumberFormat="1" applyFont="1" applyFill="1" applyBorder="1" applyAlignment="1">
      <alignment horizontal="center" vertical="center"/>
    </xf>
    <xf numFmtId="169" fontId="6" fillId="0" borderId="1" xfId="1" applyNumberFormat="1" applyFont="1" applyFill="1" applyBorder="1" applyAlignment="1">
      <alignment horizontal="center" vertical="center"/>
    </xf>
    <xf numFmtId="169" fontId="6" fillId="0" borderId="25" xfId="1" applyNumberFormat="1" applyFont="1" applyFill="1" applyBorder="1" applyAlignment="1">
      <alignment horizontal="center" vertical="center"/>
    </xf>
    <xf numFmtId="169" fontId="6" fillId="0" borderId="23" xfId="1" applyNumberFormat="1" applyFont="1" applyFill="1" applyBorder="1" applyAlignment="1">
      <alignment horizontal="center" vertical="center"/>
    </xf>
    <xf numFmtId="169" fontId="6" fillId="0" borderId="18" xfId="1" applyNumberFormat="1" applyFont="1" applyFill="1" applyBorder="1" applyAlignment="1">
      <alignment horizontal="center" vertical="center"/>
    </xf>
    <xf numFmtId="169" fontId="6" fillId="0" borderId="25" xfId="1" applyNumberFormat="1" applyFont="1" applyFill="1" applyBorder="1" applyAlignment="1">
      <alignment horizontal="center" vertical="center" wrapText="1"/>
    </xf>
    <xf numFmtId="169" fontId="6" fillId="0" borderId="18" xfId="1" applyNumberFormat="1" applyFont="1" applyFill="1" applyBorder="1" applyAlignment="1">
      <alignment horizontal="center" vertical="center" wrapText="1"/>
    </xf>
    <xf numFmtId="180" fontId="25" fillId="0" borderId="36" xfId="1" quotePrefix="1" applyNumberFormat="1" applyFont="1" applyFill="1" applyBorder="1" applyAlignment="1">
      <alignment horizontal="center" vertical="center"/>
    </xf>
    <xf numFmtId="180" fontId="25" fillId="0" borderId="37" xfId="1" quotePrefix="1" applyNumberFormat="1" applyFont="1" applyFill="1" applyBorder="1" applyAlignment="1">
      <alignment horizontal="center" vertical="center"/>
    </xf>
    <xf numFmtId="180" fontId="25" fillId="0" borderId="15" xfId="1" quotePrefix="1" applyNumberFormat="1" applyFont="1" applyFill="1" applyBorder="1" applyAlignment="1">
      <alignment horizontal="center" vertical="center"/>
    </xf>
    <xf numFmtId="169" fontId="8" fillId="0" borderId="36" xfId="1" applyNumberFormat="1" applyFont="1" applyFill="1" applyBorder="1" applyAlignment="1">
      <alignment horizontal="center" vertical="center"/>
    </xf>
    <xf numFmtId="169" fontId="8" fillId="0" borderId="15" xfId="1" applyNumberFormat="1" applyFont="1" applyFill="1" applyBorder="1" applyAlignment="1">
      <alignment horizontal="center" vertical="center"/>
    </xf>
    <xf numFmtId="169" fontId="4" fillId="0" borderId="36" xfId="1" applyNumberFormat="1" applyFont="1" applyFill="1" applyBorder="1" applyAlignment="1">
      <alignment horizontal="center" vertical="center"/>
    </xf>
    <xf numFmtId="169" fontId="4" fillId="0" borderId="37" xfId="1" applyNumberFormat="1" applyFont="1" applyFill="1" applyBorder="1" applyAlignment="1">
      <alignment horizontal="center" vertical="center"/>
    </xf>
    <xf numFmtId="169" fontId="4" fillId="0" borderId="15" xfId="1" applyNumberFormat="1" applyFont="1" applyFill="1" applyBorder="1" applyAlignment="1">
      <alignment horizontal="center" vertical="center"/>
    </xf>
    <xf numFmtId="180" fontId="5" fillId="0" borderId="2" xfId="1" quotePrefix="1" applyNumberFormat="1" applyFont="1" applyFill="1" applyBorder="1" applyAlignment="1">
      <alignment horizontal="center" vertical="center"/>
    </xf>
    <xf numFmtId="180" fontId="5" fillId="0" borderId="7" xfId="1" quotePrefix="1" applyNumberFormat="1" applyFont="1" applyFill="1" applyBorder="1" applyAlignment="1">
      <alignment horizontal="center" vertical="center"/>
    </xf>
    <xf numFmtId="169" fontId="4" fillId="0" borderId="0" xfId="1" applyNumberFormat="1" applyFont="1" applyFill="1" applyAlignment="1">
      <alignment horizontal="center" vertical="center"/>
    </xf>
    <xf numFmtId="169" fontId="5" fillId="0" borderId="0" xfId="1" applyNumberFormat="1" applyFont="1" applyFill="1" applyAlignment="1">
      <alignment horizontal="center" vertical="center" wrapText="1"/>
    </xf>
    <xf numFmtId="169" fontId="25" fillId="0" borderId="0" xfId="1" applyNumberFormat="1" applyFont="1" applyFill="1" applyAlignment="1">
      <alignment horizontal="center" vertical="center"/>
    </xf>
    <xf numFmtId="169" fontId="5" fillId="0" borderId="1" xfId="1" applyNumberFormat="1" applyFont="1" applyFill="1" applyBorder="1" applyAlignment="1">
      <alignment horizontal="center" vertical="center"/>
    </xf>
    <xf numFmtId="169" fontId="5" fillId="0" borderId="25" xfId="1" applyNumberFormat="1" applyFont="1" applyFill="1" applyBorder="1" applyAlignment="1">
      <alignment horizontal="center" vertical="center"/>
    </xf>
    <xf numFmtId="169" fontId="5" fillId="0" borderId="78" xfId="1" applyNumberFormat="1" applyFont="1" applyFill="1" applyBorder="1" applyAlignment="1">
      <alignment horizontal="center" vertical="center"/>
    </xf>
    <xf numFmtId="169" fontId="4" fillId="0" borderId="1" xfId="1" applyNumberFormat="1" applyFont="1" applyFill="1" applyBorder="1" applyAlignment="1">
      <alignment horizontal="center" vertical="center"/>
    </xf>
    <xf numFmtId="169" fontId="5" fillId="0" borderId="23" xfId="1" applyNumberFormat="1" applyFont="1" applyFill="1" applyBorder="1" applyAlignment="1">
      <alignment horizontal="center" vertical="center"/>
    </xf>
    <xf numFmtId="169" fontId="5" fillId="0" borderId="18" xfId="1" applyNumberFormat="1" applyFont="1" applyFill="1" applyBorder="1" applyAlignment="1">
      <alignment horizontal="center" vertical="center"/>
    </xf>
    <xf numFmtId="180" fontId="5" fillId="0" borderId="36" xfId="1" quotePrefix="1" applyNumberFormat="1" applyFont="1" applyFill="1" applyBorder="1" applyAlignment="1">
      <alignment horizontal="center" vertical="center"/>
    </xf>
    <xf numFmtId="180" fontId="5" fillId="0" borderId="15" xfId="1" quotePrefix="1" applyNumberFormat="1" applyFont="1" applyFill="1" applyBorder="1" applyAlignment="1">
      <alignment horizontal="center" vertical="center"/>
    </xf>
    <xf numFmtId="169" fontId="6" fillId="0" borderId="23" xfId="1" applyNumberFormat="1" applyFont="1" applyFill="1" applyBorder="1" applyAlignment="1">
      <alignment horizontal="center" vertical="center" wrapText="1"/>
    </xf>
    <xf numFmtId="169" fontId="8" fillId="23" borderId="36" xfId="1" applyNumberFormat="1" applyFont="1" applyFill="1" applyBorder="1" applyAlignment="1">
      <alignment horizontal="center" vertical="center"/>
    </xf>
    <xf numFmtId="169" fontId="8" fillId="23" borderId="15" xfId="1" applyNumberFormat="1" applyFont="1" applyFill="1" applyBorder="1" applyAlignment="1">
      <alignment horizontal="center" vertical="center"/>
    </xf>
    <xf numFmtId="169" fontId="5" fillId="23" borderId="23" xfId="1" applyNumberFormat="1" applyFont="1" applyFill="1" applyBorder="1" applyAlignment="1">
      <alignment horizontal="center" vertical="center"/>
    </xf>
    <xf numFmtId="169" fontId="5" fillId="23" borderId="18" xfId="1" applyNumberFormat="1" applyFont="1" applyFill="1" applyBorder="1" applyAlignment="1">
      <alignment horizontal="center" vertical="center"/>
    </xf>
    <xf numFmtId="14" fontId="31" fillId="0" borderId="36" xfId="1" quotePrefix="1" applyNumberFormat="1" applyFont="1" applyFill="1" applyBorder="1" applyAlignment="1">
      <alignment horizontal="center" vertical="center"/>
    </xf>
    <xf numFmtId="14" fontId="31" fillId="0" borderId="37" xfId="1" quotePrefix="1" applyNumberFormat="1" applyFont="1" applyFill="1" applyBorder="1" applyAlignment="1">
      <alignment horizontal="center" vertical="center"/>
    </xf>
    <xf numFmtId="14" fontId="31" fillId="0" borderId="15" xfId="1" quotePrefix="1" applyNumberFormat="1" applyFont="1" applyFill="1" applyBorder="1" applyAlignment="1">
      <alignment horizontal="center" vertical="center"/>
    </xf>
    <xf numFmtId="169" fontId="6" fillId="0" borderId="36" xfId="1" applyNumberFormat="1" applyFont="1" applyFill="1" applyBorder="1" applyAlignment="1">
      <alignment horizontal="center" vertical="center"/>
    </xf>
    <xf numFmtId="169" fontId="6" fillId="0" borderId="15" xfId="1" applyNumberFormat="1" applyFont="1" applyFill="1" applyBorder="1" applyAlignment="1">
      <alignment horizontal="center" vertical="center"/>
    </xf>
    <xf numFmtId="0" fontId="40" fillId="0" borderId="35" xfId="1" applyNumberFormat="1" applyFont="1" applyFill="1" applyBorder="1" applyAlignment="1">
      <alignment horizontal="left" vertical="center"/>
    </xf>
    <xf numFmtId="169" fontId="8" fillId="0" borderId="1" xfId="1" applyNumberFormat="1" applyFont="1" applyFill="1" applyBorder="1" applyAlignment="1">
      <alignment horizontal="center" vertical="center"/>
    </xf>
    <xf numFmtId="169" fontId="4" fillId="0" borderId="56" xfId="1" applyNumberFormat="1" applyFont="1" applyFill="1" applyBorder="1" applyAlignment="1">
      <alignment horizontal="center" vertical="center"/>
    </xf>
    <xf numFmtId="169" fontId="33" fillId="0" borderId="74" xfId="1" applyNumberFormat="1" applyFont="1" applyFill="1" applyBorder="1" applyAlignment="1">
      <alignment horizontal="center" vertical="center"/>
    </xf>
    <xf numFmtId="169" fontId="33" fillId="0" borderId="75" xfId="1" applyNumberFormat="1" applyFont="1" applyFill="1" applyBorder="1" applyAlignment="1">
      <alignment horizontal="center" vertical="center"/>
    </xf>
    <xf numFmtId="169" fontId="33" fillId="0" borderId="14" xfId="1" applyNumberFormat="1" applyFont="1" applyFill="1" applyBorder="1" applyAlignment="1">
      <alignment horizontal="center" vertical="center"/>
    </xf>
    <xf numFmtId="169" fontId="33" fillId="0" borderId="28" xfId="1" applyNumberFormat="1" applyFont="1" applyFill="1" applyBorder="1" applyAlignment="1">
      <alignment horizontal="center" vertical="center" wrapText="1"/>
    </xf>
    <xf numFmtId="169" fontId="33" fillId="0" borderId="74" xfId="1" applyNumberFormat="1" applyFont="1" applyFill="1" applyBorder="1" applyAlignment="1">
      <alignment horizontal="center" vertical="center" wrapText="1"/>
    </xf>
    <xf numFmtId="169" fontId="33" fillId="0" borderId="75" xfId="1" applyNumberFormat="1" applyFont="1" applyFill="1" applyBorder="1" applyAlignment="1">
      <alignment horizontal="center" vertical="center" wrapText="1"/>
    </xf>
    <xf numFmtId="169" fontId="33" fillId="0" borderId="14" xfId="1" applyNumberFormat="1" applyFont="1" applyFill="1" applyBorder="1" applyAlignment="1">
      <alignment horizontal="center" vertical="center" wrapText="1"/>
    </xf>
    <xf numFmtId="169" fontId="33" fillId="0" borderId="28" xfId="1" applyNumberFormat="1" applyFont="1" applyFill="1" applyBorder="1" applyAlignment="1">
      <alignment horizontal="center" vertical="center"/>
    </xf>
    <xf numFmtId="169" fontId="8" fillId="0" borderId="0" xfId="1" applyNumberFormat="1" applyFont="1" applyFill="1" applyAlignment="1">
      <alignment horizontal="center" vertical="center"/>
    </xf>
    <xf numFmtId="169" fontId="25" fillId="0" borderId="1" xfId="1" applyNumberFormat="1" applyFont="1" applyFill="1" applyBorder="1" applyAlignment="1">
      <alignment horizontal="center" vertical="center"/>
    </xf>
    <xf numFmtId="169" fontId="25" fillId="0" borderId="25" xfId="1" applyNumberFormat="1" applyFont="1" applyFill="1" applyBorder="1" applyAlignment="1">
      <alignment horizontal="center" vertical="center"/>
    </xf>
    <xf numFmtId="169" fontId="25" fillId="0" borderId="78" xfId="1" applyNumberFormat="1" applyFont="1" applyFill="1" applyBorder="1" applyAlignment="1">
      <alignment horizontal="center" vertical="center"/>
    </xf>
    <xf numFmtId="0" fontId="35" fillId="0" borderId="35" xfId="1" applyNumberFormat="1" applyFont="1" applyFill="1" applyBorder="1" applyAlignment="1">
      <alignment horizontal="left" vertical="center"/>
    </xf>
    <xf numFmtId="169" fontId="32" fillId="0" borderId="0" xfId="1" applyNumberFormat="1" applyFont="1" applyFill="1" applyAlignment="1">
      <alignment horizontal="center" vertical="center"/>
    </xf>
    <xf numFmtId="169" fontId="36" fillId="0" borderId="0" xfId="1" applyNumberFormat="1" applyFont="1" applyFill="1" applyAlignment="1">
      <alignment horizontal="center" vertical="center"/>
    </xf>
    <xf numFmtId="169" fontId="37" fillId="0" borderId="0" xfId="1" applyNumberFormat="1" applyFont="1" applyFill="1" applyAlignment="1">
      <alignment horizontal="center" vertical="center"/>
    </xf>
    <xf numFmtId="169" fontId="25" fillId="0" borderId="0" xfId="1" applyNumberFormat="1" applyFont="1" applyFill="1" applyAlignment="1">
      <alignment horizontal="center" vertical="center" wrapText="1"/>
    </xf>
    <xf numFmtId="180" fontId="25" fillId="0" borderId="2" xfId="1" quotePrefix="1" applyNumberFormat="1" applyFont="1" applyFill="1" applyBorder="1" applyAlignment="1">
      <alignment horizontal="center" vertical="center"/>
    </xf>
    <xf numFmtId="180" fontId="25" fillId="0" borderId="7" xfId="1" quotePrefix="1" applyNumberFormat="1" applyFont="1" applyFill="1" applyBorder="1" applyAlignment="1">
      <alignment horizontal="center" vertical="center"/>
    </xf>
    <xf numFmtId="169" fontId="8" fillId="0" borderId="1" xfId="1" applyNumberFormat="1" applyFont="1" applyBorder="1" applyAlignment="1">
      <alignment horizontal="center" vertical="center"/>
    </xf>
    <xf numFmtId="174" fontId="25" fillId="0" borderId="1" xfId="1" quotePrefix="1" applyNumberFormat="1" applyFont="1" applyBorder="1" applyAlignment="1">
      <alignment horizontal="center" vertical="center"/>
    </xf>
    <xf numFmtId="169" fontId="33" fillId="0" borderId="12" xfId="1" applyNumberFormat="1" applyFont="1" applyFill="1" applyBorder="1" applyAlignment="1">
      <alignment horizontal="center" vertical="center" wrapText="1"/>
    </xf>
    <xf numFmtId="169" fontId="33" fillId="0" borderId="4" xfId="1" applyNumberFormat="1" applyFont="1" applyFill="1" applyBorder="1" applyAlignment="1">
      <alignment horizontal="center" vertical="center" wrapText="1"/>
    </xf>
    <xf numFmtId="169" fontId="33" fillId="0" borderId="5" xfId="1" applyNumberFormat="1" applyFont="1" applyFill="1" applyBorder="1" applyAlignment="1">
      <alignment horizontal="center" vertical="center" wrapText="1"/>
    </xf>
    <xf numFmtId="169" fontId="33" fillId="0" borderId="35" xfId="1" applyNumberFormat="1" applyFont="1" applyFill="1" applyBorder="1" applyAlignment="1">
      <alignment horizontal="center" vertical="center"/>
    </xf>
    <xf numFmtId="169" fontId="33" fillId="0" borderId="58" xfId="1" applyNumberFormat="1" applyFont="1" applyFill="1" applyBorder="1" applyAlignment="1">
      <alignment horizontal="center" vertical="center"/>
    </xf>
    <xf numFmtId="169" fontId="33" fillId="0" borderId="65" xfId="1" applyNumberFormat="1" applyFont="1" applyFill="1" applyBorder="1" applyAlignment="1">
      <alignment horizontal="center" vertical="center" wrapText="1"/>
    </xf>
    <xf numFmtId="169" fontId="33" fillId="0" borderId="79" xfId="1" applyNumberFormat="1" applyFont="1" applyFill="1" applyBorder="1" applyAlignment="1">
      <alignment horizontal="center" vertical="center" wrapText="1"/>
    </xf>
    <xf numFmtId="169" fontId="33" fillId="0" borderId="67" xfId="1" applyNumberFormat="1" applyFont="1" applyFill="1" applyBorder="1" applyAlignment="1">
      <alignment horizontal="center" vertical="center" wrapText="1"/>
    </xf>
    <xf numFmtId="169" fontId="4" fillId="0" borderId="1" xfId="1" applyNumberFormat="1" applyFont="1" applyBorder="1" applyAlignment="1">
      <alignment horizontal="center" vertical="center"/>
    </xf>
    <xf numFmtId="169" fontId="8" fillId="0" borderId="0" xfId="1" applyNumberFormat="1" applyFont="1" applyAlignment="1">
      <alignment horizontal="center" vertical="center"/>
    </xf>
    <xf numFmtId="169" fontId="25" fillId="0" borderId="0" xfId="1" applyNumberFormat="1" applyFont="1" applyAlignment="1">
      <alignment horizontal="center" vertical="center" wrapText="1"/>
    </xf>
    <xf numFmtId="169" fontId="25" fillId="0" borderId="0" xfId="1" applyNumberFormat="1" applyFont="1" applyAlignment="1">
      <alignment horizontal="center" vertical="center"/>
    </xf>
    <xf numFmtId="169" fontId="25" fillId="0" borderId="1" xfId="1" applyNumberFormat="1" applyFont="1" applyBorder="1" applyAlignment="1">
      <alignment horizontal="center" vertical="center"/>
    </xf>
    <xf numFmtId="169" fontId="25" fillId="0" borderId="25" xfId="1" applyNumberFormat="1" applyFont="1" applyBorder="1" applyAlignment="1">
      <alignment horizontal="center" vertical="center"/>
    </xf>
    <xf numFmtId="169" fontId="25" fillId="0" borderId="78" xfId="1" applyNumberFormat="1" applyFont="1" applyBorder="1" applyAlignment="1">
      <alignment horizontal="center" vertical="center"/>
    </xf>
    <xf numFmtId="174" fontId="25" fillId="0" borderId="2" xfId="1" quotePrefix="1" applyNumberFormat="1" applyFont="1" applyBorder="1" applyAlignment="1">
      <alignment horizontal="center" vertical="center"/>
    </xf>
    <xf numFmtId="174" fontId="25" fillId="0" borderId="7" xfId="1" quotePrefix="1" applyNumberFormat="1" applyFont="1" applyBorder="1" applyAlignment="1">
      <alignment horizontal="center" vertical="center"/>
    </xf>
    <xf numFmtId="169" fontId="4" fillId="0" borderId="36" xfId="1" applyNumberFormat="1" applyFont="1" applyBorder="1" applyAlignment="1">
      <alignment horizontal="center" vertical="center"/>
    </xf>
    <xf numFmtId="169" fontId="4" fillId="0" borderId="37" xfId="1" applyNumberFormat="1" applyFont="1" applyBorder="1" applyAlignment="1">
      <alignment horizontal="center" vertical="center"/>
    </xf>
    <xf numFmtId="169" fontId="4" fillId="0" borderId="15" xfId="1" applyNumberFormat="1" applyFont="1" applyBorder="1" applyAlignment="1">
      <alignment horizontal="center" vertical="center"/>
    </xf>
    <xf numFmtId="169" fontId="33" fillId="0" borderId="2" xfId="1" applyNumberFormat="1" applyFont="1" applyFill="1" applyBorder="1" applyAlignment="1">
      <alignment horizontal="center" vertical="center"/>
    </xf>
    <xf numFmtId="174" fontId="25" fillId="0" borderId="36" xfId="1" quotePrefix="1" applyNumberFormat="1" applyFont="1" applyBorder="1" applyAlignment="1">
      <alignment horizontal="center" vertical="center"/>
    </xf>
    <xf numFmtId="174" fontId="25" fillId="0" borderId="37" xfId="1" quotePrefix="1" applyNumberFormat="1" applyFont="1" applyBorder="1" applyAlignment="1">
      <alignment horizontal="center" vertical="center"/>
    </xf>
    <xf numFmtId="174" fontId="25" fillId="0" borderId="15" xfId="1" quotePrefix="1" applyNumberFormat="1" applyFont="1" applyBorder="1" applyAlignment="1">
      <alignment horizontal="center" vertical="center"/>
    </xf>
    <xf numFmtId="169" fontId="6" fillId="0" borderId="36" xfId="1" applyNumberFormat="1" applyFont="1" applyBorder="1" applyAlignment="1">
      <alignment horizontal="center" vertical="center"/>
    </xf>
    <xf numFmtId="169" fontId="6" fillId="0" borderId="15" xfId="1" applyNumberFormat="1" applyFont="1" applyBorder="1" applyAlignment="1">
      <alignment horizontal="center" vertical="center"/>
    </xf>
    <xf numFmtId="169" fontId="6" fillId="0" borderId="25" xfId="1" applyNumberFormat="1" applyFont="1" applyBorder="1" applyAlignment="1">
      <alignment horizontal="center" vertical="center"/>
    </xf>
    <xf numFmtId="169" fontId="6" fillId="0" borderId="18" xfId="1" applyNumberFormat="1" applyFont="1" applyBorder="1" applyAlignment="1">
      <alignment horizontal="center" vertical="center"/>
    </xf>
    <xf numFmtId="169" fontId="6" fillId="0" borderId="1" xfId="1" applyNumberFormat="1" applyFont="1" applyBorder="1" applyAlignment="1">
      <alignment horizontal="center" vertical="center"/>
    </xf>
    <xf numFmtId="169" fontId="6" fillId="0" borderId="23" xfId="1" applyNumberFormat="1" applyFont="1" applyBorder="1" applyAlignment="1">
      <alignment horizontal="center" vertical="center"/>
    </xf>
    <xf numFmtId="169" fontId="6" fillId="0" borderId="25" xfId="1" applyNumberFormat="1" applyFont="1" applyBorder="1" applyAlignment="1">
      <alignment horizontal="center" vertical="center" wrapText="1"/>
    </xf>
    <xf numFmtId="169" fontId="6" fillId="0" borderId="18" xfId="1" applyNumberFormat="1" applyFont="1" applyBorder="1" applyAlignment="1">
      <alignment horizontal="center" vertical="center" wrapText="1"/>
    </xf>
    <xf numFmtId="169" fontId="6" fillId="0" borderId="23" xfId="1" applyNumberFormat="1" applyFont="1" applyBorder="1" applyAlignment="1">
      <alignment horizontal="center" vertical="center" wrapText="1"/>
    </xf>
    <xf numFmtId="169" fontId="4" fillId="0" borderId="2" xfId="1" applyNumberFormat="1" applyFont="1" applyBorder="1" applyAlignment="1">
      <alignment horizontal="center" vertical="center"/>
    </xf>
    <xf numFmtId="169" fontId="4" fillId="0" borderId="35" xfId="1" applyNumberFormat="1" applyFont="1" applyBorder="1" applyAlignment="1">
      <alignment horizontal="center" vertical="center"/>
    </xf>
    <xf numFmtId="169" fontId="4" fillId="0" borderId="58" xfId="1" applyNumberFormat="1" applyFont="1" applyBorder="1" applyAlignment="1">
      <alignment horizontal="center" vertical="center"/>
    </xf>
    <xf numFmtId="169" fontId="4" fillId="0" borderId="1" xfId="1" applyNumberFormat="1" applyFont="1" applyBorder="1" applyAlignment="1">
      <alignment horizontal="center" vertical="center" wrapText="1"/>
    </xf>
    <xf numFmtId="169" fontId="4" fillId="0" borderId="74" xfId="1" applyNumberFormat="1" applyFont="1" applyBorder="1" applyAlignment="1">
      <alignment horizontal="center" vertical="center" wrapText="1"/>
    </xf>
    <xf numFmtId="169" fontId="4" fillId="0" borderId="75" xfId="1" applyNumberFormat="1" applyFont="1" applyBorder="1" applyAlignment="1">
      <alignment horizontal="center" vertical="center" wrapText="1"/>
    </xf>
    <xf numFmtId="169" fontId="4" fillId="0" borderId="14" xfId="1" applyNumberFormat="1" applyFont="1" applyBorder="1" applyAlignment="1">
      <alignment horizontal="center" vertical="center" wrapText="1"/>
    </xf>
    <xf numFmtId="169" fontId="4" fillId="0" borderId="25" xfId="1" applyNumberFormat="1" applyFont="1" applyBorder="1" applyAlignment="1">
      <alignment horizontal="center" vertical="center"/>
    </xf>
    <xf numFmtId="169" fontId="4" fillId="0" borderId="18" xfId="1" applyNumberFormat="1" applyFont="1" applyBorder="1" applyAlignment="1">
      <alignment horizontal="center" vertical="center"/>
    </xf>
    <xf numFmtId="169" fontId="4" fillId="0" borderId="12" xfId="1" applyNumberFormat="1" applyFont="1" applyBorder="1" applyAlignment="1">
      <alignment horizontal="center" vertical="center" wrapText="1"/>
    </xf>
    <xf numFmtId="169" fontId="4" fillId="0" borderId="5" xfId="1" applyNumberFormat="1" applyFont="1" applyBorder="1" applyAlignment="1">
      <alignment horizontal="center" vertical="center" wrapText="1"/>
    </xf>
    <xf numFmtId="169" fontId="4" fillId="0" borderId="9" xfId="1" applyNumberFormat="1" applyFont="1" applyBorder="1" applyAlignment="1">
      <alignment horizontal="center" vertical="center"/>
    </xf>
    <xf numFmtId="169" fontId="4" fillId="0" borderId="16" xfId="1" applyNumberFormat="1" applyFont="1" applyBorder="1" applyAlignment="1">
      <alignment horizontal="center" vertical="center"/>
    </xf>
    <xf numFmtId="169" fontId="4" fillId="0" borderId="65" xfId="1" applyNumberFormat="1" applyFont="1" applyBorder="1" applyAlignment="1">
      <alignment horizontal="center" vertical="center" wrapText="1"/>
    </xf>
    <xf numFmtId="169" fontId="4" fillId="0" borderId="67" xfId="1" applyNumberFormat="1" applyFont="1" applyBorder="1" applyAlignment="1">
      <alignment horizontal="center" vertical="center" wrapText="1"/>
    </xf>
    <xf numFmtId="174" fontId="25" fillId="0" borderId="6" xfId="1" quotePrefix="1" applyNumberFormat="1" applyFont="1" applyBorder="1" applyAlignment="1">
      <alignment horizontal="center" vertical="center"/>
    </xf>
    <xf numFmtId="0" fontId="25" fillId="0" borderId="25" xfId="1" applyNumberFormat="1" applyFont="1" applyBorder="1" applyAlignment="1">
      <alignment horizontal="center" vertical="center"/>
    </xf>
    <xf numFmtId="0" fontId="25" fillId="0" borderId="23" xfId="1" applyNumberFormat="1" applyFont="1" applyBorder="1" applyAlignment="1">
      <alignment horizontal="center" vertical="center"/>
    </xf>
    <xf numFmtId="0" fontId="25" fillId="0" borderId="18" xfId="1" applyNumberFormat="1" applyFont="1" applyBorder="1" applyAlignment="1">
      <alignment horizontal="center" vertical="center"/>
    </xf>
    <xf numFmtId="169" fontId="30" fillId="0" borderId="0" xfId="1" applyNumberFormat="1" applyFont="1" applyAlignment="1">
      <alignment horizontal="center" vertical="center"/>
    </xf>
    <xf numFmtId="169" fontId="4" fillId="0" borderId="23" xfId="1" applyNumberFormat="1" applyFont="1" applyBorder="1" applyAlignment="1">
      <alignment horizontal="center" vertical="center"/>
    </xf>
    <xf numFmtId="169" fontId="4" fillId="0" borderId="25" xfId="1" applyNumberFormat="1" applyFont="1" applyBorder="1" applyAlignment="1">
      <alignment horizontal="center" vertical="center" wrapText="1"/>
    </xf>
    <xf numFmtId="169" fontId="4" fillId="0" borderId="18" xfId="1" applyNumberFormat="1" applyFont="1" applyBorder="1" applyAlignment="1">
      <alignment horizontal="center" vertical="center" wrapText="1"/>
    </xf>
    <xf numFmtId="169" fontId="4" fillId="0" borderId="23" xfId="1" applyNumberFormat="1" applyFont="1" applyBorder="1" applyAlignment="1">
      <alignment horizontal="center" vertical="center" wrapText="1"/>
    </xf>
    <xf numFmtId="169" fontId="4" fillId="0" borderId="39" xfId="1" applyNumberFormat="1" applyFont="1" applyBorder="1" applyAlignment="1">
      <alignment horizontal="center" vertical="center"/>
    </xf>
    <xf numFmtId="169" fontId="26" fillId="0" borderId="0" xfId="1" applyNumberFormat="1" applyFont="1" applyBorder="1" applyAlignment="1">
      <alignment horizontal="center" vertical="center"/>
    </xf>
    <xf numFmtId="169" fontId="26" fillId="0" borderId="0" xfId="1" applyNumberFormat="1" applyFont="1" applyAlignment="1">
      <alignment horizontal="center" vertical="center"/>
    </xf>
    <xf numFmtId="169" fontId="25" fillId="0" borderId="18" xfId="1" applyNumberFormat="1" applyFont="1" applyBorder="1" applyAlignment="1">
      <alignment horizontal="center" vertical="center"/>
    </xf>
    <xf numFmtId="169" fontId="5" fillId="0" borderId="25" xfId="1" applyNumberFormat="1" applyFont="1" applyBorder="1" applyAlignment="1">
      <alignment horizontal="center" vertical="center"/>
    </xf>
    <xf numFmtId="169" fontId="5" fillId="0" borderId="18" xfId="1" applyNumberFormat="1" applyFont="1" applyBorder="1" applyAlignment="1">
      <alignment horizontal="center" vertical="center"/>
    </xf>
    <xf numFmtId="169" fontId="25" fillId="7" borderId="25" xfId="1" applyNumberFormat="1" applyFont="1" applyFill="1" applyBorder="1" applyAlignment="1">
      <alignment horizontal="center" vertical="center"/>
    </xf>
    <xf numFmtId="169" fontId="25" fillId="7" borderId="18" xfId="1" applyNumberFormat="1" applyFont="1" applyFill="1" applyBorder="1" applyAlignment="1">
      <alignment horizontal="center" vertical="center"/>
    </xf>
    <xf numFmtId="169" fontId="8" fillId="0" borderId="25" xfId="1" applyNumberFormat="1" applyFont="1" applyBorder="1" applyAlignment="1">
      <alignment horizontal="center" vertical="center"/>
    </xf>
    <xf numFmtId="169" fontId="8" fillId="0" borderId="18" xfId="1" applyNumberFormat="1" applyFont="1" applyBorder="1" applyAlignment="1">
      <alignment horizontal="center" vertical="center"/>
    </xf>
    <xf numFmtId="169" fontId="4" fillId="0" borderId="60" xfId="1" applyNumberFormat="1" applyFont="1" applyBorder="1" applyAlignment="1">
      <alignment horizontal="center" vertical="center" wrapText="1"/>
    </xf>
    <xf numFmtId="169" fontId="4" fillId="0" borderId="74" xfId="1" applyNumberFormat="1" applyFont="1" applyBorder="1" applyAlignment="1">
      <alignment horizontal="center" vertical="center"/>
    </xf>
    <xf numFmtId="169" fontId="4" fillId="0" borderId="75" xfId="1" applyNumberFormat="1" applyFont="1" applyBorder="1" applyAlignment="1">
      <alignment horizontal="center" vertical="center"/>
    </xf>
    <xf numFmtId="169" fontId="4" fillId="0" borderId="14" xfId="1" applyNumberFormat="1" applyFont="1" applyBorder="1" applyAlignment="1">
      <alignment horizontal="center" vertical="center"/>
    </xf>
    <xf numFmtId="169" fontId="4" fillId="0" borderId="73" xfId="1" applyNumberFormat="1" applyFont="1" applyBorder="1" applyAlignment="1">
      <alignment horizontal="center" vertical="center"/>
    </xf>
    <xf numFmtId="169" fontId="4" fillId="0" borderId="49" xfId="1" applyNumberFormat="1" applyFont="1" applyBorder="1" applyAlignment="1">
      <alignment horizontal="center" vertical="center"/>
    </xf>
    <xf numFmtId="169" fontId="4" fillId="0" borderId="48" xfId="1" applyNumberFormat="1" applyFont="1" applyBorder="1" applyAlignment="1">
      <alignment horizontal="center" vertical="center"/>
    </xf>
    <xf numFmtId="169" fontId="5" fillId="0" borderId="12" xfId="1" applyNumberFormat="1" applyFont="1" applyBorder="1" applyAlignment="1">
      <alignment horizontal="center" vertical="center"/>
    </xf>
    <xf numFmtId="169" fontId="5" fillId="0" borderId="10" xfId="1" applyNumberFormat="1" applyFont="1" applyBorder="1" applyAlignment="1">
      <alignment horizontal="center" vertical="center"/>
    </xf>
    <xf numFmtId="169" fontId="25" fillId="0" borderId="74" xfId="1" applyNumberFormat="1" applyFont="1" applyBorder="1" applyAlignment="1">
      <alignment horizontal="center" vertical="center"/>
    </xf>
    <xf numFmtId="169" fontId="25" fillId="0" borderId="14" xfId="1" applyNumberFormat="1" applyFont="1" applyBorder="1" applyAlignment="1">
      <alignment horizontal="center" vertical="center"/>
    </xf>
    <xf numFmtId="169" fontId="4" fillId="0" borderId="12" xfId="1" applyNumberFormat="1" applyFont="1" applyBorder="1" applyAlignment="1">
      <alignment horizontal="center" vertical="center"/>
    </xf>
    <xf numFmtId="169" fontId="4" fillId="0" borderId="10" xfId="1" applyNumberFormat="1" applyFont="1" applyBorder="1" applyAlignment="1">
      <alignment horizontal="center" vertical="center"/>
    </xf>
    <xf numFmtId="169" fontId="4" fillId="0" borderId="20" xfId="1" applyNumberFormat="1" applyFont="1" applyBorder="1" applyAlignment="1">
      <alignment horizontal="center" vertical="center"/>
    </xf>
    <xf numFmtId="169" fontId="25" fillId="0" borderId="25" xfId="1" quotePrefix="1" applyNumberFormat="1" applyFont="1" applyBorder="1" applyAlignment="1">
      <alignment horizontal="center" vertical="center"/>
    </xf>
    <xf numFmtId="169" fontId="25" fillId="0" borderId="18" xfId="1" quotePrefix="1" applyNumberFormat="1" applyFont="1" applyBorder="1" applyAlignment="1">
      <alignment horizontal="center" vertical="center"/>
    </xf>
    <xf numFmtId="169" fontId="25" fillId="0" borderId="2" xfId="1" quotePrefix="1" applyNumberFormat="1" applyFont="1" applyBorder="1" applyAlignment="1">
      <alignment horizontal="center" vertical="center"/>
    </xf>
    <xf numFmtId="169" fontId="25" fillId="0" borderId="58" xfId="1" quotePrefix="1" applyNumberFormat="1" applyFont="1" applyBorder="1" applyAlignment="1">
      <alignment horizontal="center" vertical="center"/>
    </xf>
    <xf numFmtId="169" fontId="25" fillId="0" borderId="7" xfId="1" quotePrefix="1" applyNumberFormat="1" applyFont="1" applyBorder="1" applyAlignment="1">
      <alignment horizontal="center" vertical="center"/>
    </xf>
    <xf numFmtId="169" fontId="25" fillId="0" borderId="8" xfId="1" quotePrefix="1" applyNumberFormat="1" applyFont="1" applyBorder="1" applyAlignment="1">
      <alignment horizontal="center" vertical="center"/>
    </xf>
    <xf numFmtId="169" fontId="8" fillId="0" borderId="73" xfId="1" applyNumberFormat="1" applyFont="1" applyBorder="1" applyAlignment="1">
      <alignment horizontal="center" vertical="center"/>
    </xf>
    <xf numFmtId="169" fontId="8" fillId="0" borderId="20" xfId="1" applyNumberFormat="1" applyFont="1" applyBorder="1" applyAlignment="1">
      <alignment horizontal="center" vertical="center"/>
    </xf>
    <xf numFmtId="169" fontId="8" fillId="0" borderId="74" xfId="1" applyNumberFormat="1" applyFont="1" applyBorder="1" applyAlignment="1">
      <alignment horizontal="center" vertical="center" wrapText="1"/>
    </xf>
    <xf numFmtId="169" fontId="8" fillId="0" borderId="75" xfId="1" applyNumberFormat="1" applyFont="1" applyBorder="1" applyAlignment="1">
      <alignment horizontal="center" vertical="center" wrapText="1"/>
    </xf>
    <xf numFmtId="169" fontId="8" fillId="0" borderId="14" xfId="1" applyNumberFormat="1" applyFont="1" applyBorder="1" applyAlignment="1">
      <alignment horizontal="center" vertical="center" wrapText="1"/>
    </xf>
    <xf numFmtId="169" fontId="8" fillId="0" borderId="74" xfId="1" applyNumberFormat="1" applyFont="1" applyBorder="1" applyAlignment="1">
      <alignment horizontal="center" vertical="center"/>
    </xf>
    <xf numFmtId="169" fontId="8" fillId="0" borderId="75" xfId="1" applyNumberFormat="1" applyFont="1" applyBorder="1" applyAlignment="1">
      <alignment horizontal="center" vertical="center"/>
    </xf>
    <xf numFmtId="169" fontId="8" fillId="0" borderId="14" xfId="1" applyNumberFormat="1" applyFont="1" applyBorder="1" applyAlignment="1">
      <alignment horizontal="center" vertical="center"/>
    </xf>
    <xf numFmtId="14" fontId="25" fillId="0" borderId="36" xfId="1" quotePrefix="1" applyNumberFormat="1" applyFont="1" applyBorder="1" applyAlignment="1">
      <alignment horizontal="center" vertical="center"/>
    </xf>
    <xf numFmtId="14" fontId="25" fillId="0" borderId="15" xfId="1" quotePrefix="1" applyNumberFormat="1" applyFont="1" applyBorder="1" applyAlignment="1">
      <alignment horizontal="center" vertical="center"/>
    </xf>
    <xf numFmtId="169" fontId="25" fillId="0" borderId="36" xfId="1" quotePrefix="1" applyNumberFormat="1" applyFont="1" applyBorder="1" applyAlignment="1">
      <alignment horizontal="center" vertical="center"/>
    </xf>
    <xf numFmtId="169" fontId="25" fillId="0" borderId="15" xfId="1" quotePrefix="1" applyNumberFormat="1" applyFont="1" applyBorder="1" applyAlignment="1">
      <alignment horizontal="center" vertical="center"/>
    </xf>
    <xf numFmtId="169" fontId="8" fillId="0" borderId="28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5" fillId="4" borderId="3" xfId="0" applyNumberFormat="1" applyFont="1" applyFill="1" applyBorder="1" applyAlignment="1">
      <alignment horizontal="center"/>
    </xf>
    <xf numFmtId="3" fontId="5" fillId="4" borderId="4" xfId="0" applyNumberFormat="1" applyFont="1" applyFill="1" applyBorder="1" applyAlignment="1">
      <alignment horizontal="center"/>
    </xf>
    <xf numFmtId="3" fontId="5" fillId="4" borderId="7" xfId="0" applyNumberFormat="1" applyFont="1" applyFill="1" applyBorder="1" applyAlignment="1">
      <alignment horizontal="center"/>
    </xf>
    <xf numFmtId="3" fontId="5" fillId="4" borderId="8" xfId="0" applyNumberFormat="1" applyFont="1" applyFill="1" applyBorder="1" applyAlignment="1">
      <alignment horizontal="center"/>
    </xf>
    <xf numFmtId="3" fontId="5" fillId="4" borderId="10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5" fontId="11" fillId="0" borderId="3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center"/>
    </xf>
    <xf numFmtId="169" fontId="11" fillId="0" borderId="3" xfId="0" applyNumberFormat="1" applyFont="1" applyBorder="1" applyAlignment="1">
      <alignment horizontal="center"/>
    </xf>
    <xf numFmtId="169" fontId="11" fillId="0" borderId="5" xfId="0" applyNumberFormat="1" applyFont="1" applyBorder="1" applyAlignment="1">
      <alignment horizontal="center"/>
    </xf>
    <xf numFmtId="172" fontId="11" fillId="0" borderId="3" xfId="0" applyNumberFormat="1" applyFont="1" applyBorder="1" applyAlignment="1">
      <alignment horizontal="center"/>
    </xf>
    <xf numFmtId="172" fontId="11" fillId="0" borderId="4" xfId="0" applyNumberFormat="1" applyFont="1" applyBorder="1" applyAlignment="1">
      <alignment horizontal="center"/>
    </xf>
    <xf numFmtId="172" fontId="11" fillId="0" borderId="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6" fillId="0" borderId="0" xfId="0" applyFont="1"/>
    <xf numFmtId="3" fontId="12" fillId="0" borderId="7" xfId="0" applyNumberFormat="1" applyFont="1" applyBorder="1" applyAlignment="1">
      <alignment horizontal="center"/>
    </xf>
    <xf numFmtId="3" fontId="12" fillId="0" borderId="29" xfId="0" applyNumberFormat="1" applyFont="1" applyBorder="1" applyAlignment="1">
      <alignment horizontal="center"/>
    </xf>
    <xf numFmtId="0" fontId="14" fillId="0" borderId="35" xfId="0" applyFont="1" applyBorder="1" applyAlignment="1">
      <alignment horizontal="right"/>
    </xf>
    <xf numFmtId="0" fontId="14" fillId="0" borderId="0" xfId="0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169" fontId="14" fillId="4" borderId="1" xfId="1" applyNumberFormat="1" applyFont="1" applyFill="1" applyBorder="1" applyAlignment="1">
      <alignment horizontal="center"/>
    </xf>
    <xf numFmtId="43" fontId="8" fillId="7" borderId="3" xfId="1" applyFont="1" applyFill="1" applyBorder="1" applyAlignment="1">
      <alignment horizontal="center" vertical="center"/>
    </xf>
    <xf numFmtId="43" fontId="8" fillId="7" borderId="5" xfId="1" applyFont="1" applyFill="1" applyBorder="1" applyAlignment="1">
      <alignment horizontal="center" vertical="center"/>
    </xf>
    <xf numFmtId="169" fontId="8" fillId="7" borderId="51" xfId="1" applyNumberFormat="1" applyFont="1" applyFill="1" applyBorder="1" applyAlignment="1">
      <alignment horizontal="center" vertical="center"/>
    </xf>
    <xf numFmtId="169" fontId="14" fillId="5" borderId="1" xfId="1" applyNumberFormat="1" applyFont="1" applyFill="1" applyBorder="1" applyAlignment="1">
      <alignment horizontal="center"/>
    </xf>
    <xf numFmtId="169" fontId="14" fillId="2" borderId="1" xfId="1" applyNumberFormat="1" applyFont="1" applyFill="1" applyBorder="1" applyAlignment="1">
      <alignment horizontal="center"/>
    </xf>
    <xf numFmtId="43" fontId="8" fillId="7" borderId="4" xfId="1" applyFont="1" applyFill="1" applyBorder="1" applyAlignment="1">
      <alignment horizontal="center" vertical="center"/>
    </xf>
    <xf numFmtId="43" fontId="8" fillId="0" borderId="60" xfId="1" applyFont="1" applyFill="1" applyBorder="1" applyAlignment="1">
      <alignment horizontal="center" vertical="center"/>
    </xf>
    <xf numFmtId="43" fontId="8" fillId="0" borderId="61" xfId="1" applyFont="1" applyFill="1" applyBorder="1" applyAlignment="1">
      <alignment horizontal="center" vertical="center"/>
    </xf>
    <xf numFmtId="43" fontId="14" fillId="0" borderId="1" xfId="0" applyNumberFormat="1" applyFont="1" applyBorder="1" applyAlignment="1">
      <alignment horizontal="center"/>
    </xf>
    <xf numFmtId="43" fontId="14" fillId="9" borderId="1" xfId="0" applyNumberFormat="1" applyFont="1" applyFill="1" applyBorder="1" applyAlignment="1">
      <alignment horizontal="center"/>
    </xf>
    <xf numFmtId="43" fontId="14" fillId="4" borderId="1" xfId="0" applyNumberFormat="1" applyFont="1" applyFill="1" applyBorder="1" applyAlignment="1">
      <alignment horizontal="center"/>
    </xf>
    <xf numFmtId="43" fontId="14" fillId="5" borderId="1" xfId="0" applyNumberFormat="1" applyFont="1" applyFill="1" applyBorder="1" applyAlignment="1">
      <alignment horizontal="center"/>
    </xf>
    <xf numFmtId="43" fontId="14" fillId="2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left" indent="2"/>
    </xf>
    <xf numFmtId="0" fontId="12" fillId="2" borderId="1" xfId="0" applyFont="1" applyFill="1" applyBorder="1" applyAlignment="1">
      <alignment horizontal="left" indent="2"/>
    </xf>
    <xf numFmtId="0" fontId="14" fillId="0" borderId="1" xfId="0" applyFont="1" applyBorder="1" applyAlignment="1">
      <alignment horizontal="center"/>
    </xf>
    <xf numFmtId="0" fontId="12" fillId="9" borderId="1" xfId="0" applyFont="1" applyFill="1" applyBorder="1" applyAlignment="1">
      <alignment horizontal="left" indent="2"/>
    </xf>
    <xf numFmtId="0" fontId="12" fillId="4" borderId="1" xfId="0" applyFont="1" applyFill="1" applyBorder="1" applyAlignment="1">
      <alignment horizontal="left" indent="2"/>
    </xf>
    <xf numFmtId="169" fontId="14" fillId="0" borderId="1" xfId="1" applyNumberFormat="1" applyFont="1" applyFill="1" applyBorder="1" applyAlignment="1">
      <alignment horizontal="center"/>
    </xf>
    <xf numFmtId="169" fontId="14" fillId="9" borderId="1" xfId="1" applyNumberFormat="1" applyFont="1" applyFill="1" applyBorder="1" applyAlignment="1">
      <alignment horizontal="center"/>
    </xf>
    <xf numFmtId="169" fontId="8" fillId="7" borderId="3" xfId="1" applyNumberFormat="1" applyFont="1" applyFill="1" applyBorder="1" applyAlignment="1">
      <alignment horizontal="center" vertical="center"/>
    </xf>
    <xf numFmtId="169" fontId="8" fillId="7" borderId="5" xfId="1" applyNumberFormat="1" applyFont="1" applyFill="1" applyBorder="1" applyAlignment="1">
      <alignment horizontal="center" vertical="center"/>
    </xf>
    <xf numFmtId="43" fontId="4" fillId="4" borderId="60" xfId="1" applyFont="1" applyFill="1" applyBorder="1" applyAlignment="1">
      <alignment horizontal="center" vertical="center"/>
    </xf>
    <xf numFmtId="43" fontId="4" fillId="4" borderId="61" xfId="1" applyFont="1" applyFill="1" applyBorder="1" applyAlignment="1">
      <alignment horizontal="center" vertical="center"/>
    </xf>
    <xf numFmtId="169" fontId="4" fillId="4" borderId="60" xfId="1" applyNumberFormat="1" applyFont="1" applyFill="1" applyBorder="1" applyAlignment="1">
      <alignment horizontal="center" vertical="center"/>
    </xf>
    <xf numFmtId="169" fontId="4" fillId="4" borderId="61" xfId="1" applyNumberFormat="1" applyFont="1" applyFill="1" applyBorder="1" applyAlignment="1">
      <alignment horizontal="center" vertical="center"/>
    </xf>
    <xf numFmtId="169" fontId="14" fillId="0" borderId="3" xfId="0" applyNumberFormat="1" applyFont="1" applyBorder="1" applyAlignment="1">
      <alignment horizontal="center"/>
    </xf>
    <xf numFmtId="169" fontId="14" fillId="0" borderId="4" xfId="0" applyNumberFormat="1" applyFont="1" applyBorder="1" applyAlignment="1">
      <alignment horizontal="center"/>
    </xf>
    <xf numFmtId="169" fontId="14" fillId="0" borderId="5" xfId="0" applyNumberFormat="1" applyFont="1" applyBorder="1" applyAlignment="1">
      <alignment horizontal="center"/>
    </xf>
    <xf numFmtId="169" fontId="4" fillId="4" borderId="9" xfId="1" applyNumberFormat="1" applyFont="1" applyFill="1" applyBorder="1" applyAlignment="1">
      <alignment horizontal="center" vertical="center"/>
    </xf>
    <xf numFmtId="169" fontId="4" fillId="4" borderId="62" xfId="1" applyNumberFormat="1" applyFont="1" applyFill="1" applyBorder="1" applyAlignment="1">
      <alignment horizontal="center" vertical="center"/>
    </xf>
    <xf numFmtId="43" fontId="8" fillId="0" borderId="63" xfId="1" applyFont="1" applyFill="1" applyBorder="1" applyAlignment="1">
      <alignment horizontal="center" vertical="center"/>
    </xf>
    <xf numFmtId="43" fontId="8" fillId="0" borderId="64" xfId="1" applyFont="1" applyFill="1" applyBorder="1" applyAlignment="1">
      <alignment horizontal="center" vertical="center"/>
    </xf>
    <xf numFmtId="169" fontId="8" fillId="0" borderId="60" xfId="1" applyNumberFormat="1" applyFont="1" applyFill="1" applyBorder="1" applyAlignment="1">
      <alignment horizontal="center" vertical="center"/>
    </xf>
    <xf numFmtId="169" fontId="8" fillId="0" borderId="61" xfId="1" applyNumberFormat="1" applyFont="1" applyFill="1" applyBorder="1" applyAlignment="1">
      <alignment horizontal="center" vertical="center"/>
    </xf>
    <xf numFmtId="169" fontId="4" fillId="10" borderId="27" xfId="1" applyNumberFormat="1" applyFont="1" applyFill="1" applyBorder="1" applyAlignment="1">
      <alignment horizontal="center" vertical="center" wrapText="1"/>
    </xf>
    <xf numFmtId="169" fontId="4" fillId="10" borderId="52" xfId="1" applyNumberFormat="1" applyFont="1" applyFill="1" applyBorder="1" applyAlignment="1">
      <alignment horizontal="center" vertical="center" wrapText="1"/>
    </xf>
    <xf numFmtId="169" fontId="14" fillId="0" borderId="0" xfId="0" applyNumberFormat="1" applyFont="1" applyAlignment="1">
      <alignment horizontal="center"/>
    </xf>
    <xf numFmtId="169" fontId="4" fillId="0" borderId="67" xfId="1" applyNumberFormat="1" applyFont="1" applyFill="1" applyBorder="1" applyAlignment="1">
      <alignment horizontal="center" vertical="center"/>
    </xf>
    <xf numFmtId="169" fontId="4" fillId="0" borderId="65" xfId="1" applyNumberFormat="1" applyFont="1" applyFill="1" applyBorder="1" applyAlignment="1">
      <alignment horizontal="center" vertical="center"/>
    </xf>
    <xf numFmtId="169" fontId="4" fillId="0" borderId="59" xfId="1" applyNumberFormat="1" applyFont="1" applyFill="1" applyBorder="1" applyAlignment="1">
      <alignment horizontal="center" vertical="center"/>
    </xf>
    <xf numFmtId="169" fontId="4" fillId="0" borderId="66" xfId="1" applyNumberFormat="1" applyFont="1" applyFill="1" applyBorder="1" applyAlignment="1">
      <alignment horizontal="center" vertical="center"/>
    </xf>
    <xf numFmtId="169" fontId="4" fillId="0" borderId="68" xfId="1" applyNumberFormat="1" applyFont="1" applyFill="1" applyBorder="1" applyAlignment="1">
      <alignment horizontal="center" vertical="center"/>
    </xf>
    <xf numFmtId="169" fontId="4" fillId="0" borderId="69" xfId="1" applyNumberFormat="1" applyFont="1" applyFill="1" applyBorder="1" applyAlignment="1">
      <alignment horizontal="center" vertical="center"/>
    </xf>
    <xf numFmtId="169" fontId="4" fillId="0" borderId="70" xfId="1" applyNumberFormat="1" applyFont="1" applyFill="1" applyBorder="1" applyAlignment="1">
      <alignment horizontal="center" vertical="center"/>
    </xf>
    <xf numFmtId="169" fontId="4" fillId="10" borderId="14" xfId="1" applyNumberFormat="1" applyFont="1" applyFill="1" applyBorder="1" applyAlignment="1">
      <alignment horizontal="center" vertical="center" wrapText="1"/>
    </xf>
    <xf numFmtId="169" fontId="4" fillId="0" borderId="3" xfId="1" applyNumberFormat="1" applyFont="1" applyFill="1" applyBorder="1" applyAlignment="1">
      <alignment horizontal="center" vertical="center"/>
    </xf>
    <xf numFmtId="169" fontId="4" fillId="0" borderId="4" xfId="1" applyNumberFormat="1" applyFont="1" applyFill="1" applyBorder="1" applyAlignment="1">
      <alignment horizontal="center" vertical="center"/>
    </xf>
    <xf numFmtId="169" fontId="4" fillId="0" borderId="5" xfId="1" applyNumberFormat="1" applyFont="1" applyFill="1" applyBorder="1" applyAlignment="1">
      <alignment horizontal="center" vertical="center"/>
    </xf>
    <xf numFmtId="169" fontId="6" fillId="9" borderId="26" xfId="1" applyNumberFormat="1" applyFont="1" applyFill="1" applyBorder="1" applyAlignment="1">
      <alignment horizontal="center" vertical="center"/>
    </xf>
    <xf numFmtId="169" fontId="6" fillId="9" borderId="24" xfId="1" applyNumberFormat="1" applyFont="1" applyFill="1" applyBorder="1" applyAlignment="1">
      <alignment horizontal="center" vertical="center"/>
    </xf>
    <xf numFmtId="169" fontId="6" fillId="9" borderId="50" xfId="1" applyNumberFormat="1" applyFont="1" applyFill="1" applyBorder="1" applyAlignment="1">
      <alignment horizontal="center" vertical="center"/>
    </xf>
    <xf numFmtId="169" fontId="6" fillId="9" borderId="47" xfId="1" applyNumberFormat="1" applyFont="1" applyFill="1" applyBorder="1" applyAlignment="1">
      <alignment horizontal="center" vertical="center"/>
    </xf>
    <xf numFmtId="169" fontId="6" fillId="4" borderId="30" xfId="1" applyNumberFormat="1" applyFont="1" applyFill="1" applyBorder="1" applyAlignment="1">
      <alignment horizontal="center" vertical="center"/>
    </xf>
    <xf numFmtId="169" fontId="6" fillId="4" borderId="53" xfId="1" applyNumberFormat="1" applyFont="1" applyFill="1" applyBorder="1" applyAlignment="1">
      <alignment horizontal="center" vertical="center"/>
    </xf>
    <xf numFmtId="169" fontId="6" fillId="4" borderId="44" xfId="1" applyNumberFormat="1" applyFont="1" applyFill="1" applyBorder="1" applyAlignment="1">
      <alignment horizontal="center" vertical="center"/>
    </xf>
    <xf numFmtId="169" fontId="6" fillId="4" borderId="54" xfId="1" applyNumberFormat="1" applyFont="1" applyFill="1" applyBorder="1" applyAlignment="1">
      <alignment horizontal="center" vertical="center"/>
    </xf>
    <xf numFmtId="43" fontId="14" fillId="0" borderId="3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43" fontId="4" fillId="4" borderId="9" xfId="1" applyFont="1" applyFill="1" applyBorder="1" applyAlignment="1">
      <alignment horizontal="center" vertical="center"/>
    </xf>
    <xf numFmtId="43" fontId="4" fillId="4" borderId="62" xfId="1" applyFont="1" applyFill="1" applyBorder="1" applyAlignment="1">
      <alignment horizontal="center" vertical="center"/>
    </xf>
    <xf numFmtId="43" fontId="4" fillId="4" borderId="63" xfId="1" applyFont="1" applyFill="1" applyBorder="1" applyAlignment="1">
      <alignment horizontal="center" vertical="center"/>
    </xf>
    <xf numFmtId="43" fontId="4" fillId="4" borderId="64" xfId="1" applyFont="1" applyFill="1" applyBorder="1" applyAlignment="1">
      <alignment horizontal="center" vertical="center"/>
    </xf>
    <xf numFmtId="169" fontId="4" fillId="4" borderId="63" xfId="1" applyNumberFormat="1" applyFont="1" applyFill="1" applyBorder="1" applyAlignment="1">
      <alignment horizontal="center" vertical="center"/>
    </xf>
    <xf numFmtId="169" fontId="4" fillId="4" borderId="64" xfId="1" applyNumberFormat="1" applyFont="1" applyFill="1" applyBorder="1" applyAlignment="1">
      <alignment horizontal="center" vertical="center"/>
    </xf>
    <xf numFmtId="0" fontId="23" fillId="0" borderId="21" xfId="0" applyFont="1" applyBorder="1" applyAlignment="1">
      <alignment horizontal="right"/>
    </xf>
    <xf numFmtId="0" fontId="14" fillId="0" borderId="25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indent="1"/>
    </xf>
    <xf numFmtId="0" fontId="12" fillId="4" borderId="1" xfId="0" applyFont="1" applyFill="1" applyBorder="1" applyAlignment="1">
      <alignment horizontal="left" vertical="center" indent="1"/>
    </xf>
    <xf numFmtId="0" fontId="12" fillId="5" borderId="1" xfId="0" applyFont="1" applyFill="1" applyBorder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43" fontId="14" fillId="0" borderId="4" xfId="0" applyNumberFormat="1" applyFont="1" applyBorder="1" applyAlignment="1">
      <alignment horizontal="center"/>
    </xf>
    <xf numFmtId="43" fontId="14" fillId="0" borderId="5" xfId="0" applyNumberFormat="1" applyFont="1" applyBorder="1" applyAlignment="1">
      <alignment horizontal="center"/>
    </xf>
    <xf numFmtId="43" fontId="14" fillId="4" borderId="1" xfId="0" applyNumberFormat="1" applyFont="1" applyFill="1" applyBorder="1" applyAlignment="1">
      <alignment horizontal="center" vertical="center"/>
    </xf>
    <xf numFmtId="169" fontId="14" fillId="4" borderId="1" xfId="1" applyNumberFormat="1" applyFont="1" applyFill="1" applyBorder="1" applyAlignment="1">
      <alignment horizontal="center" vertical="center"/>
    </xf>
    <xf numFmtId="43" fontId="14" fillId="9" borderId="1" xfId="0" applyNumberFormat="1" applyFont="1" applyFill="1" applyBorder="1" applyAlignment="1">
      <alignment horizontal="center" vertical="center"/>
    </xf>
    <xf numFmtId="169" fontId="14" fillId="9" borderId="1" xfId="1" applyNumberFormat="1" applyFont="1" applyFill="1" applyBorder="1" applyAlignment="1">
      <alignment horizontal="center" vertical="center"/>
    </xf>
    <xf numFmtId="169" fontId="4" fillId="0" borderId="27" xfId="1" applyNumberFormat="1" applyFont="1" applyFill="1" applyBorder="1" applyAlignment="1">
      <alignment horizontal="center" vertical="center" wrapText="1"/>
    </xf>
    <xf numFmtId="169" fontId="4" fillId="0" borderId="52" xfId="1" applyNumberFormat="1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9" fontId="14" fillId="0" borderId="1" xfId="1" applyNumberFormat="1" applyFont="1" applyFill="1" applyBorder="1" applyAlignment="1">
      <alignment horizontal="center" vertical="center"/>
    </xf>
    <xf numFmtId="43" fontId="14" fillId="2" borderId="1" xfId="0" applyNumberFormat="1" applyFont="1" applyFill="1" applyBorder="1" applyAlignment="1">
      <alignment horizontal="center" vertical="center"/>
    </xf>
    <xf numFmtId="169" fontId="14" fillId="2" borderId="1" xfId="1" applyNumberFormat="1" applyFont="1" applyFill="1" applyBorder="1" applyAlignment="1">
      <alignment horizontal="center" vertical="center"/>
    </xf>
    <xf numFmtId="43" fontId="14" fillId="5" borderId="1" xfId="0" applyNumberFormat="1" applyFont="1" applyFill="1" applyBorder="1" applyAlignment="1">
      <alignment horizontal="center" vertical="center"/>
    </xf>
    <xf numFmtId="169" fontId="14" fillId="5" borderId="1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right"/>
    </xf>
    <xf numFmtId="169" fontId="4" fillId="0" borderId="14" xfId="1" applyNumberFormat="1" applyFont="1" applyFill="1" applyBorder="1" applyAlignment="1">
      <alignment horizontal="center" vertical="center" wrapText="1"/>
    </xf>
    <xf numFmtId="169" fontId="4" fillId="0" borderId="72" xfId="1" applyNumberFormat="1" applyFont="1" applyFill="1" applyBorder="1" applyAlignment="1">
      <alignment horizontal="center" vertical="center" wrapText="1"/>
    </xf>
    <xf numFmtId="169" fontId="4" fillId="0" borderId="73" xfId="1" applyNumberFormat="1" applyFont="1" applyFill="1" applyBorder="1" applyAlignment="1">
      <alignment horizontal="center" vertical="center" wrapText="1"/>
    </xf>
    <xf numFmtId="169" fontId="4" fillId="0" borderId="0" xfId="1" applyNumberFormat="1" applyFont="1" applyAlignment="1">
      <alignment horizontal="center"/>
    </xf>
    <xf numFmtId="169" fontId="5" fillId="0" borderId="36" xfId="1" quotePrefix="1" applyNumberFormat="1" applyFont="1" applyBorder="1" applyAlignment="1">
      <alignment horizontal="center" vertical="center"/>
    </xf>
    <xf numFmtId="169" fontId="5" fillId="0" borderId="15" xfId="1" quotePrefix="1" applyNumberFormat="1" applyFont="1" applyBorder="1" applyAlignment="1">
      <alignment horizontal="center" vertical="center"/>
    </xf>
    <xf numFmtId="169" fontId="5" fillId="0" borderId="36" xfId="1" quotePrefix="1" applyNumberFormat="1" applyFont="1" applyBorder="1" applyAlignment="1">
      <alignment horizontal="center"/>
    </xf>
    <xf numFmtId="169" fontId="5" fillId="0" borderId="15" xfId="1" quotePrefix="1" applyNumberFormat="1" applyFont="1" applyBorder="1" applyAlignment="1">
      <alignment horizontal="center"/>
    </xf>
  </cellXfs>
  <cellStyles count="4">
    <cellStyle name="Koma" xfId="1" builtinId="3"/>
    <cellStyle name="Koma [0]" xfId="2" builtinId="6"/>
    <cellStyle name="Mata Uang [0]" xfId="3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.xml"/><Relationship Id="rId98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848320</xdr:colOff>
      <xdr:row>135</xdr:row>
      <xdr:rowOff>208360</xdr:rowOff>
    </xdr:from>
    <xdr:to>
      <xdr:col>13</xdr:col>
      <xdr:colOff>342305</xdr:colOff>
      <xdr:row>135</xdr:row>
      <xdr:rowOff>208360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CxnSpPr/>
      </xdr:nvCxnSpPr>
      <xdr:spPr>
        <a:xfrm>
          <a:off x="15165586" y="28753594"/>
          <a:ext cx="20091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3\PUTRI\REGIONAL%20JATIM\NODIN\BBM\2023\Januari%202023\oret2%20bbm%20januari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SOPS001\AppData\Roaming\Microsoft\AddIns\terbilang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ovember"/>
      <sheetName val="Desember"/>
      <sheetName val="Januari 2023"/>
    </sheetNames>
    <sheetDataSet>
      <sheetData sheetId="0"/>
      <sheetData sheetId="1"/>
      <sheetData sheetId="2"/>
      <sheetData sheetId="3">
        <row r="8">
          <cell r="G8">
            <v>6144000</v>
          </cell>
        </row>
        <row r="9">
          <cell r="G9">
            <v>705981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erbilang"/>
    </sheetNames>
    <definedNames>
      <definedName name="terbilang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105B-6E4F-4A79-955C-54614A9A0AD3}">
  <dimension ref="A1:BA276"/>
  <sheetViews>
    <sheetView tabSelected="1" zoomScale="90" zoomScaleNormal="90" zoomScaleSheetLayoutView="50" workbookViewId="0">
      <selection activeCell="AP197" sqref="AP197"/>
    </sheetView>
  </sheetViews>
  <sheetFormatPr defaultColWidth="9.1796875" defaultRowHeight="14" x14ac:dyDescent="0.35"/>
  <cols>
    <col min="1" max="1" width="13.453125" style="601" bestFit="1" customWidth="1"/>
    <col min="2" max="2" width="13" style="763" customWidth="1"/>
    <col min="3" max="3" width="17.453125" style="794" customWidth="1"/>
    <col min="4" max="4" width="14.7265625" style="758" customWidth="1"/>
    <col min="5" max="5" width="17.453125" style="794" customWidth="1"/>
    <col min="6" max="6" width="14.453125" style="758" customWidth="1"/>
    <col min="7" max="7" width="15" style="794" bestFit="1" customWidth="1"/>
    <col min="8" max="8" width="15.7265625" style="758" customWidth="1"/>
    <col min="9" max="9" width="17.453125" style="794" bestFit="1" customWidth="1"/>
    <col min="10" max="10" width="13" style="601" bestFit="1" customWidth="1"/>
    <col min="11" max="11" width="17.453125" style="794" bestFit="1" customWidth="1"/>
    <col min="12" max="12" width="15.81640625" style="758" bestFit="1" customWidth="1"/>
    <col min="13" max="13" width="17.453125" style="794" bestFit="1" customWidth="1"/>
    <col min="14" max="14" width="14" style="758" bestFit="1" customWidth="1"/>
    <col min="15" max="15" width="17.453125" style="794" bestFit="1" customWidth="1"/>
    <col min="16" max="16" width="15.453125" style="758" bestFit="1" customWidth="1"/>
    <col min="17" max="17" width="17.453125" style="794" bestFit="1" customWidth="1"/>
    <col min="18" max="18" width="12.453125" style="759" customWidth="1"/>
    <col min="19" max="19" width="14.7265625" style="794" bestFit="1" customWidth="1"/>
    <col min="20" max="20" width="13" style="601" bestFit="1" customWidth="1"/>
    <col min="21" max="21" width="17.453125" style="794" bestFit="1" customWidth="1"/>
    <col min="22" max="22" width="12" style="758" customWidth="1"/>
    <col min="23" max="23" width="14.7265625" style="794" bestFit="1" customWidth="1"/>
    <col min="24" max="24" width="13.453125" style="758" bestFit="1" customWidth="1"/>
    <col min="25" max="25" width="17.453125" style="794" bestFit="1" customWidth="1"/>
    <col min="26" max="26" width="18.81640625" style="758" bestFit="1" customWidth="1"/>
    <col min="27" max="27" width="15.7265625" style="794" bestFit="1" customWidth="1"/>
    <col min="28" max="28" width="13" style="758" bestFit="1" customWidth="1"/>
    <col min="29" max="29" width="17.453125" style="794" bestFit="1" customWidth="1"/>
    <col min="30" max="30" width="19.1796875" style="601" bestFit="1" customWidth="1"/>
    <col min="31" max="31" width="14.81640625" style="601" bestFit="1" customWidth="1"/>
    <col min="32" max="32" width="17.81640625" style="601" customWidth="1"/>
    <col min="33" max="33" width="12.1796875" style="601" customWidth="1"/>
    <col min="34" max="34" width="17" style="601" customWidth="1"/>
    <col min="35" max="35" width="16.81640625" style="601" bestFit="1" customWidth="1"/>
    <col min="36" max="36" width="18.453125" style="601" customWidth="1"/>
    <col min="37" max="38" width="14.1796875" style="601" bestFit="1" customWidth="1"/>
    <col min="39" max="39" width="17.453125" style="601" bestFit="1" customWidth="1"/>
    <col min="40" max="40" width="18.7265625" style="601" bestFit="1" customWidth="1"/>
    <col min="41" max="41" width="14.453125" style="601" bestFit="1" customWidth="1"/>
    <col min="42" max="42" width="14.1796875" style="601" customWidth="1"/>
    <col min="43" max="43" width="16.81640625" style="601" bestFit="1" customWidth="1"/>
    <col min="44" max="44" width="21.81640625" style="601" bestFit="1" customWidth="1"/>
    <col min="45" max="45" width="9.1796875" style="601"/>
    <col min="46" max="46" width="14" style="601" bestFit="1" customWidth="1"/>
    <col min="47" max="16384" width="9.1796875" style="601"/>
  </cols>
  <sheetData>
    <row r="1" spans="1:53" ht="18" x14ac:dyDescent="0.35">
      <c r="A1" s="1111" t="s">
        <v>0</v>
      </c>
      <c r="B1" s="1111"/>
      <c r="C1" s="1111"/>
      <c r="D1" s="1111"/>
      <c r="E1" s="1111"/>
      <c r="F1" s="1111"/>
      <c r="G1" s="1111"/>
      <c r="H1" s="1111"/>
      <c r="I1" s="1111"/>
      <c r="J1" s="1111"/>
      <c r="K1" s="1111"/>
      <c r="L1" s="1111"/>
      <c r="M1" s="1111"/>
      <c r="N1" s="1111"/>
      <c r="O1" s="1111"/>
      <c r="P1" s="1111"/>
      <c r="Q1" s="1111"/>
      <c r="R1" s="1111"/>
      <c r="S1" s="1111"/>
      <c r="T1" s="1111"/>
      <c r="U1" s="1111"/>
      <c r="V1" s="1111"/>
      <c r="W1" s="1111"/>
      <c r="X1" s="1111"/>
      <c r="Y1" s="1111"/>
      <c r="Z1" s="1111"/>
      <c r="AA1" s="1111"/>
      <c r="AB1" s="1111"/>
      <c r="AC1" s="1111"/>
      <c r="AD1" s="1111"/>
      <c r="AE1" s="998"/>
    </row>
    <row r="2" spans="1:53" ht="18" x14ac:dyDescent="0.35">
      <c r="A2" s="1112" t="s">
        <v>657</v>
      </c>
      <c r="B2" s="1112"/>
      <c r="C2" s="1112"/>
      <c r="D2" s="1112"/>
      <c r="E2" s="1112"/>
      <c r="F2" s="1112"/>
      <c r="G2" s="1112"/>
      <c r="H2" s="1112"/>
      <c r="I2" s="1112"/>
      <c r="J2" s="1112"/>
      <c r="K2" s="1112"/>
      <c r="L2" s="1112"/>
      <c r="M2" s="1112"/>
      <c r="N2" s="1112"/>
      <c r="O2" s="1112"/>
      <c r="P2" s="1112"/>
      <c r="Q2" s="1112"/>
      <c r="R2" s="1112"/>
      <c r="S2" s="1112"/>
      <c r="T2" s="1112"/>
      <c r="U2" s="1112"/>
      <c r="V2" s="1113"/>
      <c r="W2" s="1113"/>
      <c r="X2" s="1113"/>
      <c r="Y2" s="1113"/>
      <c r="Z2" s="1113"/>
      <c r="AA2" s="1113"/>
      <c r="AB2" s="1113"/>
      <c r="AC2" s="1113"/>
      <c r="AD2" s="1113"/>
      <c r="AE2" s="998"/>
    </row>
    <row r="3" spans="1:53" ht="18" hidden="1" x14ac:dyDescent="0.35">
      <c r="A3" s="1114" t="s">
        <v>612</v>
      </c>
      <c r="B3" s="1115"/>
      <c r="C3" s="1115"/>
      <c r="D3" s="1115"/>
      <c r="E3" s="1115"/>
      <c r="F3" s="1115"/>
      <c r="G3" s="1115"/>
      <c r="H3" s="1115"/>
      <c r="I3" s="1115"/>
      <c r="J3" s="1115"/>
      <c r="K3" s="1115"/>
      <c r="L3" s="1115"/>
      <c r="M3" s="1115"/>
      <c r="N3" s="1115"/>
      <c r="O3" s="1115"/>
      <c r="P3" s="1115"/>
      <c r="Q3" s="1115"/>
      <c r="R3" s="1115"/>
      <c r="S3" s="1115"/>
      <c r="T3" s="1115"/>
      <c r="U3" s="1116"/>
      <c r="V3" s="1117" t="s">
        <v>613</v>
      </c>
      <c r="W3" s="1117"/>
      <c r="X3" s="1117"/>
      <c r="Y3" s="1117"/>
      <c r="Z3" s="1117"/>
      <c r="AA3" s="1117"/>
      <c r="AB3" s="1117"/>
      <c r="AC3" s="1117"/>
      <c r="AD3" s="1003"/>
      <c r="AE3" s="1004"/>
      <c r="AF3" s="1004"/>
      <c r="AG3" s="1004"/>
    </row>
    <row r="4" spans="1:53" s="1008" customFormat="1" x14ac:dyDescent="0.35">
      <c r="A4" s="1118" t="s">
        <v>2</v>
      </c>
      <c r="B4" s="1118" t="s">
        <v>3</v>
      </c>
      <c r="C4" s="1118"/>
      <c r="D4" s="1118"/>
      <c r="E4" s="1118"/>
      <c r="F4" s="1118"/>
      <c r="G4" s="1118"/>
      <c r="H4" s="1118"/>
      <c r="I4" s="1118"/>
      <c r="J4" s="1118"/>
      <c r="K4" s="1118"/>
      <c r="L4" s="1119" t="s">
        <v>4</v>
      </c>
      <c r="M4" s="1120"/>
      <c r="N4" s="1120"/>
      <c r="O4" s="1120"/>
      <c r="P4" s="1120"/>
      <c r="Q4" s="1120"/>
      <c r="R4" s="1120"/>
      <c r="S4" s="1120"/>
      <c r="T4" s="1120"/>
      <c r="U4" s="1121"/>
      <c r="V4" s="1122" t="s">
        <v>5</v>
      </c>
      <c r="W4" s="1123"/>
      <c r="X4" s="1122" t="s">
        <v>6</v>
      </c>
      <c r="Y4" s="1123"/>
      <c r="Z4" s="1119" t="s">
        <v>621</v>
      </c>
      <c r="AA4" s="1121"/>
      <c r="AB4" s="1122" t="s">
        <v>8</v>
      </c>
      <c r="AC4" s="1123"/>
      <c r="AD4" s="1006" t="s">
        <v>9</v>
      </c>
      <c r="AE4" s="1007"/>
      <c r="AF4" s="1007"/>
      <c r="AG4" s="1007"/>
      <c r="AH4" s="1007"/>
      <c r="AI4" s="1007"/>
      <c r="AJ4" s="1007"/>
      <c r="AK4" s="1007"/>
      <c r="AL4" s="1007"/>
      <c r="AM4" s="1007"/>
      <c r="AN4" s="1007"/>
      <c r="AO4" s="1007"/>
      <c r="AP4" s="1007"/>
      <c r="AQ4" s="1007"/>
      <c r="AR4" s="1007"/>
      <c r="AS4" s="1007"/>
      <c r="AT4" s="1007"/>
      <c r="AU4" s="1007"/>
      <c r="AV4" s="1007"/>
      <c r="AW4" s="1007"/>
    </row>
    <row r="5" spans="1:53" s="1017" customFormat="1" ht="25" x14ac:dyDescent="0.35">
      <c r="A5" s="1119"/>
      <c r="B5" s="1119" t="s">
        <v>10</v>
      </c>
      <c r="C5" s="1121"/>
      <c r="D5" s="1119" t="s">
        <v>10</v>
      </c>
      <c r="E5" s="1121"/>
      <c r="F5" s="1119" t="s">
        <v>11</v>
      </c>
      <c r="G5" s="1121"/>
      <c r="H5" s="1119" t="s">
        <v>11</v>
      </c>
      <c r="I5" s="1121"/>
      <c r="J5" s="1119" t="s">
        <v>12</v>
      </c>
      <c r="K5" s="1121"/>
      <c r="L5" s="1119" t="s">
        <v>13</v>
      </c>
      <c r="M5" s="1121"/>
      <c r="N5" s="1119" t="s">
        <v>14</v>
      </c>
      <c r="O5" s="1121"/>
      <c r="P5" s="1119" t="s">
        <v>14</v>
      </c>
      <c r="Q5" s="1121"/>
      <c r="R5" s="1119" t="s">
        <v>16</v>
      </c>
      <c r="S5" s="1121"/>
      <c r="T5" s="1119" t="s">
        <v>16</v>
      </c>
      <c r="U5" s="1121"/>
      <c r="V5" s="1009" t="s">
        <v>17</v>
      </c>
      <c r="W5" s="1095" t="s">
        <v>18</v>
      </c>
      <c r="X5" s="1010" t="s">
        <v>19</v>
      </c>
      <c r="Y5" s="1096" t="s">
        <v>644</v>
      </c>
      <c r="Z5" s="1009" t="s">
        <v>21</v>
      </c>
      <c r="AA5" s="1103" t="s">
        <v>622</v>
      </c>
      <c r="AB5" s="1009" t="s">
        <v>17</v>
      </c>
      <c r="AC5" s="1100" t="s">
        <v>23</v>
      </c>
      <c r="AD5" s="1014"/>
      <c r="AE5" s="1015"/>
      <c r="AF5" s="1016"/>
      <c r="AG5" s="1016"/>
      <c r="AH5" s="1016"/>
      <c r="AI5" s="1016"/>
      <c r="AJ5" s="1016"/>
      <c r="AK5" s="1016"/>
      <c r="AL5" s="1016"/>
      <c r="AM5" s="1016"/>
      <c r="AN5" s="1016"/>
      <c r="AO5" s="1016"/>
      <c r="AP5" s="1016"/>
      <c r="AQ5" s="1016"/>
      <c r="AR5" s="1016"/>
      <c r="AS5" s="1016"/>
      <c r="AT5" s="1016"/>
      <c r="AU5" s="1016"/>
      <c r="AV5" s="1016"/>
      <c r="AW5" s="1016"/>
      <c r="AX5" s="1016"/>
      <c r="AY5" s="1016"/>
      <c r="AZ5" s="1016"/>
      <c r="BA5" s="1016"/>
    </row>
    <row r="6" spans="1:53" s="1017" customFormat="1" x14ac:dyDescent="0.35">
      <c r="A6" s="1001"/>
      <c r="B6" s="615" t="s">
        <v>26</v>
      </c>
      <c r="C6" s="1073" t="s">
        <v>27</v>
      </c>
      <c r="D6" s="615" t="s">
        <v>164</v>
      </c>
      <c r="E6" s="1073" t="s">
        <v>27</v>
      </c>
      <c r="F6" s="619" t="s">
        <v>26</v>
      </c>
      <c r="G6" s="1073" t="s">
        <v>27</v>
      </c>
      <c r="H6" s="1018" t="s">
        <v>164</v>
      </c>
      <c r="I6" s="1073" t="s">
        <v>27</v>
      </c>
      <c r="J6" s="619" t="s">
        <v>26</v>
      </c>
      <c r="K6" s="1089" t="s">
        <v>27</v>
      </c>
      <c r="L6" s="617" t="s">
        <v>28</v>
      </c>
      <c r="M6" s="1073" t="s">
        <v>27</v>
      </c>
      <c r="N6" s="617" t="s">
        <v>28</v>
      </c>
      <c r="O6" s="1073" t="s">
        <v>27</v>
      </c>
      <c r="P6" s="618" t="s">
        <v>19</v>
      </c>
      <c r="Q6" s="1073" t="s">
        <v>27</v>
      </c>
      <c r="R6" s="1019" t="s">
        <v>164</v>
      </c>
      <c r="S6" s="1073" t="s">
        <v>27</v>
      </c>
      <c r="T6" s="619" t="s">
        <v>21</v>
      </c>
      <c r="U6" s="1073" t="s">
        <v>27</v>
      </c>
      <c r="V6" s="619" t="s">
        <v>30</v>
      </c>
      <c r="W6" s="1073" t="s">
        <v>27</v>
      </c>
      <c r="X6" s="619" t="s">
        <v>31</v>
      </c>
      <c r="Y6" s="1073" t="s">
        <v>27</v>
      </c>
      <c r="Z6" s="619" t="s">
        <v>30</v>
      </c>
      <c r="AA6" s="1073" t="s">
        <v>27</v>
      </c>
      <c r="AB6" s="993" t="s">
        <v>30</v>
      </c>
      <c r="AC6" s="1101" t="s">
        <v>27</v>
      </c>
      <c r="AD6" s="994"/>
      <c r="AE6" s="1020"/>
      <c r="AK6" s="851"/>
      <c r="AL6" s="851"/>
      <c r="AM6" s="851"/>
      <c r="AN6" s="851"/>
      <c r="AO6" s="851"/>
      <c r="AP6" s="851"/>
    </row>
    <row r="7" spans="1:53" ht="15" x14ac:dyDescent="0.3">
      <c r="A7" s="1124">
        <v>45962</v>
      </c>
      <c r="B7" s="988"/>
      <c r="C7" s="1105"/>
      <c r="D7" s="990"/>
      <c r="E7" s="1106"/>
      <c r="F7" s="988"/>
      <c r="G7" s="1105"/>
      <c r="H7" s="990"/>
      <c r="I7" s="1106"/>
      <c r="J7" s="988"/>
      <c r="K7" s="1105"/>
      <c r="L7" s="990"/>
      <c r="M7" s="1106"/>
      <c r="N7" s="990"/>
      <c r="O7" s="1106"/>
      <c r="P7" s="990"/>
      <c r="Q7" s="1106"/>
      <c r="R7" s="990"/>
      <c r="S7" s="1106"/>
      <c r="T7" s="990"/>
      <c r="U7" s="1106"/>
      <c r="V7" s="988"/>
      <c r="W7" s="1105"/>
      <c r="X7" s="988"/>
      <c r="Y7" s="1105"/>
      <c r="Z7" s="990"/>
      <c r="AA7" s="1106"/>
      <c r="AB7" s="990"/>
      <c r="AC7" s="1106"/>
      <c r="AD7" s="1023"/>
      <c r="AE7" s="612"/>
      <c r="AK7" s="1024"/>
    </row>
    <row r="8" spans="1:53" ht="15" x14ac:dyDescent="0.3">
      <c r="A8" s="1125"/>
      <c r="B8" s="990"/>
      <c r="C8" s="1106"/>
      <c r="D8" s="990"/>
      <c r="E8" s="1106"/>
      <c r="F8" s="990"/>
      <c r="G8" s="1106"/>
      <c r="H8" s="990"/>
      <c r="I8" s="1106"/>
      <c r="J8" s="990"/>
      <c r="K8" s="1106"/>
      <c r="L8" s="990"/>
      <c r="M8" s="1106"/>
      <c r="N8" s="990"/>
      <c r="O8" s="1106"/>
      <c r="P8" s="990"/>
      <c r="Q8" s="1106"/>
      <c r="R8" s="990"/>
      <c r="S8" s="1106"/>
      <c r="T8" s="990"/>
      <c r="U8" s="1106"/>
      <c r="V8" s="988"/>
      <c r="W8" s="1105"/>
      <c r="X8" s="990"/>
      <c r="Y8" s="1106"/>
      <c r="Z8" s="990"/>
      <c r="AA8" s="1106"/>
      <c r="AB8" s="990"/>
      <c r="AC8" s="1106"/>
      <c r="AD8" s="1023"/>
      <c r="AE8" s="612"/>
      <c r="AK8" s="1024"/>
    </row>
    <row r="9" spans="1:53" ht="15" x14ac:dyDescent="0.3">
      <c r="A9" s="1125"/>
      <c r="B9" s="990"/>
      <c r="C9" s="1106"/>
      <c r="D9" s="990"/>
      <c r="E9" s="1106"/>
      <c r="F9" s="990"/>
      <c r="G9" s="1106"/>
      <c r="H9" s="990"/>
      <c r="I9" s="1106"/>
      <c r="J9" s="990"/>
      <c r="K9" s="1106"/>
      <c r="L9" s="990"/>
      <c r="M9" s="1106"/>
      <c r="N9" s="990"/>
      <c r="O9" s="1106"/>
      <c r="P9" s="990"/>
      <c r="Q9" s="1106"/>
      <c r="R9" s="990"/>
      <c r="S9" s="1106"/>
      <c r="T9" s="990"/>
      <c r="U9" s="1106"/>
      <c r="V9" s="988"/>
      <c r="W9" s="1105"/>
      <c r="X9" s="990"/>
      <c r="Y9" s="1106"/>
      <c r="Z9" s="990"/>
      <c r="AA9" s="1106"/>
      <c r="AB9" s="990"/>
      <c r="AC9" s="1106"/>
      <c r="AD9" s="1023"/>
      <c r="AE9" s="612"/>
    </row>
    <row r="10" spans="1:53" ht="15" x14ac:dyDescent="0.25">
      <c r="A10" s="1126"/>
      <c r="B10" s="990">
        <v>29.15</v>
      </c>
      <c r="C10" s="1106">
        <v>291500</v>
      </c>
      <c r="D10" s="990"/>
      <c r="E10" s="1106"/>
      <c r="F10" s="990"/>
      <c r="G10" s="1106"/>
      <c r="H10" s="990"/>
      <c r="I10" s="1106"/>
      <c r="J10" s="990">
        <v>39.270000000000003</v>
      </c>
      <c r="K10" s="1106">
        <v>392700</v>
      </c>
      <c r="L10" s="990"/>
      <c r="M10" s="1106"/>
      <c r="N10" s="990"/>
      <c r="O10" s="1106"/>
      <c r="P10" s="990"/>
      <c r="Q10" s="1106"/>
      <c r="R10" s="990"/>
      <c r="S10" s="1106"/>
      <c r="T10" s="990"/>
      <c r="U10" s="1106"/>
      <c r="V10" s="990"/>
      <c r="W10" s="1106"/>
      <c r="X10" s="990"/>
      <c r="Y10" s="1106"/>
      <c r="Z10" s="990"/>
      <c r="AA10" s="1106"/>
      <c r="AB10" s="990"/>
      <c r="AC10" s="1106"/>
      <c r="AD10" s="1023"/>
      <c r="AE10" s="612"/>
      <c r="AK10" s="1024"/>
    </row>
    <row r="11" spans="1:53" ht="15" x14ac:dyDescent="0.3">
      <c r="A11" s="1124">
        <v>45963</v>
      </c>
      <c r="B11" s="988"/>
      <c r="C11" s="1105"/>
      <c r="D11" s="990"/>
      <c r="E11" s="1106"/>
      <c r="F11" s="988"/>
      <c r="G11" s="1105"/>
      <c r="H11" s="990"/>
      <c r="I11" s="1106"/>
      <c r="J11" s="990"/>
      <c r="K11" s="1106"/>
      <c r="L11" s="988"/>
      <c r="M11" s="1105"/>
      <c r="N11" s="990"/>
      <c r="O11" s="1106"/>
      <c r="P11" s="988"/>
      <c r="Q11" s="1105"/>
      <c r="R11" s="990"/>
      <c r="S11" s="1106"/>
      <c r="T11" s="990"/>
      <c r="U11" s="1106"/>
      <c r="V11" s="988"/>
      <c r="W11" s="1105"/>
      <c r="X11" s="988"/>
      <c r="Y11" s="1105"/>
      <c r="Z11" s="990"/>
      <c r="AA11" s="1106"/>
      <c r="AB11" s="990"/>
      <c r="AC11" s="1106"/>
      <c r="AD11" s="1023"/>
      <c r="AE11" s="612"/>
    </row>
    <row r="12" spans="1:53" ht="15" x14ac:dyDescent="0.3">
      <c r="A12" s="1125"/>
      <c r="B12" s="990"/>
      <c r="C12" s="1106"/>
      <c r="D12" s="990"/>
      <c r="E12" s="1106"/>
      <c r="F12" s="990"/>
      <c r="G12" s="1106"/>
      <c r="H12" s="990"/>
      <c r="I12" s="1106"/>
      <c r="J12" s="990"/>
      <c r="K12" s="1106"/>
      <c r="L12" s="990"/>
      <c r="M12" s="1106"/>
      <c r="N12" s="990"/>
      <c r="O12" s="1106"/>
      <c r="P12" s="990"/>
      <c r="Q12" s="1106"/>
      <c r="R12" s="990"/>
      <c r="S12" s="1106"/>
      <c r="T12" s="990"/>
      <c r="U12" s="1106"/>
      <c r="V12" s="988"/>
      <c r="W12" s="1105"/>
      <c r="X12" s="990"/>
      <c r="Y12" s="1106"/>
      <c r="Z12" s="990"/>
      <c r="AA12" s="1106"/>
      <c r="AB12" s="990"/>
      <c r="AC12" s="1106"/>
      <c r="AD12" s="1023"/>
      <c r="AE12" s="612"/>
    </row>
    <row r="13" spans="1:53" ht="15" x14ac:dyDescent="0.3">
      <c r="A13" s="1125"/>
      <c r="B13" s="990"/>
      <c r="C13" s="1106"/>
      <c r="D13" s="990"/>
      <c r="E13" s="1106"/>
      <c r="F13" s="990"/>
      <c r="G13" s="1106"/>
      <c r="H13" s="990"/>
      <c r="I13" s="1106"/>
      <c r="J13" s="990"/>
      <c r="K13" s="1106"/>
      <c r="L13" s="990"/>
      <c r="M13" s="1106"/>
      <c r="N13" s="990"/>
      <c r="O13" s="1106"/>
      <c r="P13" s="990"/>
      <c r="Q13" s="1106"/>
      <c r="R13" s="990"/>
      <c r="S13" s="1106"/>
      <c r="T13" s="990"/>
      <c r="U13" s="1106"/>
      <c r="V13" s="988"/>
      <c r="W13" s="1105"/>
      <c r="X13" s="990"/>
      <c r="Y13" s="1106"/>
      <c r="Z13" s="990"/>
      <c r="AA13" s="1106"/>
      <c r="AB13" s="990"/>
      <c r="AC13" s="1106"/>
      <c r="AD13" s="1023"/>
      <c r="AE13" s="612"/>
    </row>
    <row r="14" spans="1:53" ht="15" x14ac:dyDescent="0.3">
      <c r="A14" s="1126"/>
      <c r="B14" s="990">
        <v>23.84</v>
      </c>
      <c r="C14" s="1106">
        <v>238400</v>
      </c>
      <c r="D14" s="990"/>
      <c r="E14" s="1106"/>
      <c r="F14" s="990">
        <v>39.89</v>
      </c>
      <c r="G14" s="1106">
        <v>398900</v>
      </c>
      <c r="H14" s="990"/>
      <c r="I14" s="1106"/>
      <c r="J14" s="990">
        <v>26.13</v>
      </c>
      <c r="K14" s="1106">
        <v>261300</v>
      </c>
      <c r="L14" s="990"/>
      <c r="M14" s="1106"/>
      <c r="N14" s="990"/>
      <c r="O14" s="1106"/>
      <c r="P14" s="990"/>
      <c r="Q14" s="1106"/>
      <c r="R14" s="990"/>
      <c r="S14" s="1106"/>
      <c r="T14" s="990"/>
      <c r="U14" s="1106"/>
      <c r="V14" s="988"/>
      <c r="W14" s="1105"/>
      <c r="X14" s="990"/>
      <c r="Y14" s="1106"/>
      <c r="Z14" s="990"/>
      <c r="AA14" s="1106"/>
      <c r="AB14" s="990"/>
      <c r="AC14" s="1106"/>
      <c r="AD14" s="1023"/>
      <c r="AE14" s="612"/>
    </row>
    <row r="15" spans="1:53" ht="15" x14ac:dyDescent="0.3">
      <c r="A15" s="1124">
        <v>45964</v>
      </c>
      <c r="B15" s="988"/>
      <c r="C15" s="1105"/>
      <c r="D15" s="990"/>
      <c r="E15" s="1106"/>
      <c r="F15" s="988"/>
      <c r="G15" s="1105"/>
      <c r="H15" s="990"/>
      <c r="I15" s="1106"/>
      <c r="J15" s="988"/>
      <c r="K15" s="1105"/>
      <c r="L15" s="990"/>
      <c r="M15" s="1106"/>
      <c r="N15" s="990"/>
      <c r="O15" s="1106"/>
      <c r="P15" s="990"/>
      <c r="Q15" s="1106"/>
      <c r="R15" s="990"/>
      <c r="S15" s="1106"/>
      <c r="T15" s="988"/>
      <c r="U15" s="1105"/>
      <c r="V15" s="988"/>
      <c r="W15" s="1105"/>
      <c r="X15" s="990"/>
      <c r="Y15" s="1106"/>
      <c r="Z15" s="990"/>
      <c r="AA15" s="1106"/>
      <c r="AB15" s="990"/>
      <c r="AC15" s="1106"/>
      <c r="AD15" s="1023"/>
      <c r="AE15" s="612"/>
    </row>
    <row r="16" spans="1:53" ht="15" x14ac:dyDescent="0.25">
      <c r="A16" s="1125"/>
      <c r="B16" s="990"/>
      <c r="C16" s="1106"/>
      <c r="D16" s="990"/>
      <c r="E16" s="1106"/>
      <c r="F16" s="990"/>
      <c r="G16" s="1106"/>
      <c r="H16" s="990"/>
      <c r="I16" s="1106"/>
      <c r="J16" s="990"/>
      <c r="K16" s="1106"/>
      <c r="L16" s="990"/>
      <c r="M16" s="1106"/>
      <c r="N16" s="990"/>
      <c r="O16" s="1106"/>
      <c r="P16" s="990"/>
      <c r="Q16" s="1106"/>
      <c r="R16" s="990"/>
      <c r="S16" s="1106"/>
      <c r="T16" s="990"/>
      <c r="U16" s="1106"/>
      <c r="V16" s="990"/>
      <c r="W16" s="1106"/>
      <c r="X16" s="990"/>
      <c r="Y16" s="1106"/>
      <c r="Z16" s="990"/>
      <c r="AA16" s="1106"/>
      <c r="AB16" s="990"/>
      <c r="AC16" s="1106"/>
      <c r="AD16" s="1023"/>
      <c r="AE16" s="612"/>
    </row>
    <row r="17" spans="1:31" ht="15" x14ac:dyDescent="0.25">
      <c r="A17" s="1125"/>
      <c r="B17" s="990"/>
      <c r="C17" s="1106"/>
      <c r="D17" s="990"/>
      <c r="E17" s="1106"/>
      <c r="F17" s="990">
        <v>27.06</v>
      </c>
      <c r="G17" s="1106">
        <v>270600</v>
      </c>
      <c r="H17" s="990"/>
      <c r="I17" s="1106"/>
      <c r="J17" s="990"/>
      <c r="K17" s="1106"/>
      <c r="L17" s="990"/>
      <c r="M17" s="1106"/>
      <c r="N17" s="990"/>
      <c r="O17" s="1106"/>
      <c r="P17" s="990"/>
      <c r="Q17" s="1106"/>
      <c r="R17" s="990"/>
      <c r="S17" s="1106"/>
      <c r="T17" s="990"/>
      <c r="U17" s="1106"/>
      <c r="V17" s="990"/>
      <c r="W17" s="1106"/>
      <c r="X17" s="990"/>
      <c r="Y17" s="1106"/>
      <c r="Z17" s="990"/>
      <c r="AA17" s="1106"/>
      <c r="AB17" s="990"/>
      <c r="AC17" s="1106"/>
      <c r="AD17" s="1023"/>
      <c r="AE17" s="612"/>
    </row>
    <row r="18" spans="1:31" ht="15" x14ac:dyDescent="0.25">
      <c r="A18" s="1126"/>
      <c r="B18" s="990">
        <v>24</v>
      </c>
      <c r="C18" s="1106">
        <v>240000</v>
      </c>
      <c r="D18" s="990"/>
      <c r="E18" s="1106"/>
      <c r="F18" s="990"/>
      <c r="G18" s="1106"/>
      <c r="H18" s="990"/>
      <c r="I18" s="1106"/>
      <c r="J18" s="990">
        <v>18.96</v>
      </c>
      <c r="K18" s="1106">
        <v>189600</v>
      </c>
      <c r="L18" s="990"/>
      <c r="M18" s="1106"/>
      <c r="N18" s="990"/>
      <c r="O18" s="1106"/>
      <c r="P18" s="990">
        <v>20</v>
      </c>
      <c r="Q18" s="1106">
        <v>244000</v>
      </c>
      <c r="R18" s="990"/>
      <c r="S18" s="1106"/>
      <c r="T18" s="990">
        <v>59.47</v>
      </c>
      <c r="U18" s="1106">
        <v>404396</v>
      </c>
      <c r="V18" s="990">
        <v>20</v>
      </c>
      <c r="W18" s="1106">
        <v>200000</v>
      </c>
      <c r="X18" s="990"/>
      <c r="Y18" s="1106"/>
      <c r="Z18" s="990"/>
      <c r="AA18" s="1106"/>
      <c r="AB18" s="990"/>
      <c r="AC18" s="1106"/>
      <c r="AD18" s="1023"/>
      <c r="AE18" s="612"/>
    </row>
    <row r="19" spans="1:31" ht="15" x14ac:dyDescent="0.3">
      <c r="A19" s="1124">
        <v>45965</v>
      </c>
      <c r="B19" s="988"/>
      <c r="C19" s="1105"/>
      <c r="D19" s="990"/>
      <c r="E19" s="1106"/>
      <c r="F19" s="988"/>
      <c r="G19" s="1105"/>
      <c r="H19" s="990"/>
      <c r="I19" s="1106"/>
      <c r="J19" s="990"/>
      <c r="K19" s="1106"/>
      <c r="L19" s="988"/>
      <c r="M19" s="1105"/>
      <c r="N19" s="988"/>
      <c r="O19" s="1105"/>
      <c r="P19" s="988"/>
      <c r="Q19" s="1105"/>
      <c r="R19" s="990"/>
      <c r="S19" s="1106"/>
      <c r="T19" s="988"/>
      <c r="U19" s="1105"/>
      <c r="V19" s="990"/>
      <c r="W19" s="1106"/>
      <c r="X19" s="988"/>
      <c r="Y19" s="1105"/>
      <c r="Z19" s="990"/>
      <c r="AA19" s="1106"/>
      <c r="AB19" s="990"/>
      <c r="AC19" s="1106"/>
      <c r="AD19" s="1023"/>
      <c r="AE19" s="612"/>
    </row>
    <row r="20" spans="1:31" ht="15" x14ac:dyDescent="0.25">
      <c r="A20" s="1125"/>
      <c r="B20" s="990"/>
      <c r="C20" s="1106"/>
      <c r="D20" s="990"/>
      <c r="E20" s="1106"/>
      <c r="F20" s="990"/>
      <c r="G20" s="1106"/>
      <c r="H20" s="990"/>
      <c r="I20" s="1106"/>
      <c r="J20" s="990"/>
      <c r="K20" s="1106"/>
      <c r="L20" s="990"/>
      <c r="M20" s="1106"/>
      <c r="N20" s="990"/>
      <c r="O20" s="1106"/>
      <c r="P20" s="990"/>
      <c r="Q20" s="1106"/>
      <c r="R20" s="990"/>
      <c r="S20" s="1106"/>
      <c r="T20" s="990"/>
      <c r="U20" s="1106"/>
      <c r="V20" s="990"/>
      <c r="W20" s="1106"/>
      <c r="X20" s="990"/>
      <c r="Y20" s="1106"/>
      <c r="Z20" s="990"/>
      <c r="AA20" s="1106"/>
      <c r="AB20" s="990"/>
      <c r="AC20" s="1106"/>
      <c r="AD20" s="1023"/>
      <c r="AE20" s="612"/>
    </row>
    <row r="21" spans="1:31" ht="15" x14ac:dyDescent="0.25">
      <c r="A21" s="1125"/>
      <c r="B21" s="990"/>
      <c r="C21" s="1106"/>
      <c r="D21" s="990"/>
      <c r="E21" s="1106"/>
      <c r="F21" s="990"/>
      <c r="G21" s="1106"/>
      <c r="H21" s="990"/>
      <c r="I21" s="1106"/>
      <c r="J21" s="990">
        <v>26.13</v>
      </c>
      <c r="K21" s="1106">
        <v>261300</v>
      </c>
      <c r="L21" s="990"/>
      <c r="M21" s="1106"/>
      <c r="N21" s="990"/>
      <c r="O21" s="1106"/>
      <c r="P21" s="990"/>
      <c r="Q21" s="1106"/>
      <c r="R21" s="990"/>
      <c r="S21" s="1106"/>
      <c r="T21" s="990"/>
      <c r="U21" s="1106"/>
      <c r="V21" s="990"/>
      <c r="W21" s="1106"/>
      <c r="X21" s="990"/>
      <c r="Y21" s="1106"/>
      <c r="Z21" s="990"/>
      <c r="AA21" s="1106"/>
      <c r="AB21" s="990"/>
      <c r="AC21" s="1106"/>
      <c r="AD21" s="1023"/>
      <c r="AE21" s="612"/>
    </row>
    <row r="22" spans="1:31" ht="15" x14ac:dyDescent="0.25">
      <c r="A22" s="1126"/>
      <c r="B22" s="990">
        <v>15.11</v>
      </c>
      <c r="C22" s="1106">
        <v>151100</v>
      </c>
      <c r="D22" s="990"/>
      <c r="E22" s="1106"/>
      <c r="F22" s="990">
        <v>25.87</v>
      </c>
      <c r="G22" s="1106">
        <v>258700</v>
      </c>
      <c r="H22" s="990"/>
      <c r="I22" s="1106"/>
      <c r="J22" s="990"/>
      <c r="K22" s="1106"/>
      <c r="L22" s="990"/>
      <c r="M22" s="1106"/>
      <c r="N22" s="990"/>
      <c r="O22" s="1106"/>
      <c r="P22" s="990"/>
      <c r="Q22" s="1106"/>
      <c r="R22" s="990"/>
      <c r="S22" s="1106"/>
      <c r="T22" s="990"/>
      <c r="U22" s="1106"/>
      <c r="V22" s="990">
        <v>20</v>
      </c>
      <c r="W22" s="1106">
        <v>200000</v>
      </c>
      <c r="X22" s="990"/>
      <c r="Y22" s="1106"/>
      <c r="Z22" s="990"/>
      <c r="AA22" s="1106"/>
      <c r="AB22" s="990"/>
      <c r="AC22" s="1106"/>
      <c r="AD22" s="1023"/>
      <c r="AE22" s="612"/>
    </row>
    <row r="23" spans="1:31" ht="15" x14ac:dyDescent="0.3">
      <c r="A23" s="1124">
        <v>45966</v>
      </c>
      <c r="B23" s="991"/>
      <c r="C23" s="1107"/>
      <c r="D23" s="990"/>
      <c r="E23" s="1106"/>
      <c r="F23" s="988"/>
      <c r="G23" s="1105"/>
      <c r="H23" s="990"/>
      <c r="I23" s="1106"/>
      <c r="J23" s="990"/>
      <c r="K23" s="1106"/>
      <c r="L23" s="990"/>
      <c r="M23" s="1106"/>
      <c r="N23" s="990"/>
      <c r="O23" s="1106"/>
      <c r="P23" s="990"/>
      <c r="Q23" s="1106"/>
      <c r="R23" s="990"/>
      <c r="S23" s="1106"/>
      <c r="T23" s="990"/>
      <c r="U23" s="1106"/>
      <c r="V23" s="990"/>
      <c r="W23" s="1106"/>
      <c r="X23" s="990"/>
      <c r="Y23" s="1106"/>
      <c r="Z23" s="990"/>
      <c r="AA23" s="1106"/>
      <c r="AB23" s="990"/>
      <c r="AC23" s="1106"/>
      <c r="AD23" s="1023"/>
      <c r="AE23" s="612"/>
    </row>
    <row r="24" spans="1:31" ht="15" x14ac:dyDescent="0.25">
      <c r="A24" s="1125"/>
      <c r="B24" s="990"/>
      <c r="C24" s="1106"/>
      <c r="D24" s="990"/>
      <c r="E24" s="1106"/>
      <c r="F24" s="990"/>
      <c r="G24" s="1106"/>
      <c r="H24" s="990"/>
      <c r="I24" s="1106"/>
      <c r="J24" s="990"/>
      <c r="K24" s="1106"/>
      <c r="L24" s="990"/>
      <c r="M24" s="1106"/>
      <c r="N24" s="990"/>
      <c r="O24" s="1106"/>
      <c r="P24" s="990"/>
      <c r="Q24" s="1106"/>
      <c r="R24" s="990"/>
      <c r="S24" s="1106"/>
      <c r="T24" s="990"/>
      <c r="U24" s="1106"/>
      <c r="V24" s="990"/>
      <c r="W24" s="1106"/>
      <c r="X24" s="990"/>
      <c r="Y24" s="1106"/>
      <c r="Z24" s="990"/>
      <c r="AA24" s="1106"/>
      <c r="AB24" s="990"/>
      <c r="AC24" s="1106"/>
      <c r="AD24" s="1023"/>
      <c r="AE24" s="612"/>
    </row>
    <row r="25" spans="1:31" ht="15" x14ac:dyDescent="0.25">
      <c r="A25" s="1125"/>
      <c r="B25" s="990">
        <v>12.58</v>
      </c>
      <c r="C25" s="1106">
        <v>125800</v>
      </c>
      <c r="D25" s="990"/>
      <c r="E25" s="1106"/>
      <c r="F25" s="990"/>
      <c r="G25" s="1106"/>
      <c r="H25" s="990"/>
      <c r="I25" s="1106"/>
      <c r="J25" s="990"/>
      <c r="K25" s="1106"/>
      <c r="L25" s="990"/>
      <c r="M25" s="1106"/>
      <c r="N25" s="990"/>
      <c r="O25" s="1106"/>
      <c r="P25" s="990"/>
      <c r="Q25" s="1106"/>
      <c r="R25" s="990"/>
      <c r="S25" s="1106"/>
      <c r="T25" s="990"/>
      <c r="U25" s="1106"/>
      <c r="V25" s="990"/>
      <c r="W25" s="1106"/>
      <c r="X25" s="990"/>
      <c r="Y25" s="1106"/>
      <c r="Z25" s="990"/>
      <c r="AA25" s="1106"/>
      <c r="AB25" s="990">
        <v>10</v>
      </c>
      <c r="AC25" s="1106">
        <v>100000</v>
      </c>
      <c r="AD25" s="1023"/>
      <c r="AE25" s="612"/>
    </row>
    <row r="26" spans="1:31" ht="15" x14ac:dyDescent="0.25">
      <c r="A26" s="1126"/>
      <c r="B26" s="990"/>
      <c r="C26" s="1106"/>
      <c r="D26" s="990"/>
      <c r="E26" s="1106"/>
      <c r="F26" s="990">
        <v>26.75</v>
      </c>
      <c r="G26" s="1106">
        <v>267500</v>
      </c>
      <c r="H26" s="990"/>
      <c r="I26" s="1106"/>
      <c r="J26" s="990">
        <v>21.24</v>
      </c>
      <c r="K26" s="1106">
        <v>212400</v>
      </c>
      <c r="L26" s="990"/>
      <c r="M26" s="1106"/>
      <c r="N26" s="990"/>
      <c r="O26" s="1106"/>
      <c r="P26" s="990"/>
      <c r="Q26" s="1106"/>
      <c r="R26" s="990"/>
      <c r="S26" s="1106"/>
      <c r="T26" s="990"/>
      <c r="U26" s="1106"/>
      <c r="V26" s="990"/>
      <c r="W26" s="1106"/>
      <c r="X26" s="990"/>
      <c r="Y26" s="1106"/>
      <c r="Z26" s="990"/>
      <c r="AA26" s="1106"/>
      <c r="AB26" s="990"/>
      <c r="AC26" s="1106"/>
      <c r="AD26" s="1023"/>
      <c r="AE26" s="612"/>
    </row>
    <row r="27" spans="1:31" ht="15" x14ac:dyDescent="0.3">
      <c r="A27" s="1124">
        <v>45967</v>
      </c>
      <c r="B27" s="990"/>
      <c r="C27" s="1106"/>
      <c r="D27" s="990"/>
      <c r="E27" s="1106"/>
      <c r="F27" s="988"/>
      <c r="G27" s="1105"/>
      <c r="H27" s="990"/>
      <c r="I27" s="1106"/>
      <c r="J27" s="988"/>
      <c r="K27" s="1105"/>
      <c r="L27" s="990"/>
      <c r="M27" s="1106"/>
      <c r="N27" s="990"/>
      <c r="O27" s="1106"/>
      <c r="P27" s="990"/>
      <c r="Q27" s="1106"/>
      <c r="R27" s="990"/>
      <c r="S27" s="1106"/>
      <c r="T27" s="990"/>
      <c r="U27" s="1106"/>
      <c r="V27" s="988"/>
      <c r="W27" s="1105"/>
      <c r="X27" s="990"/>
      <c r="Y27" s="1106"/>
      <c r="Z27" s="990"/>
      <c r="AA27" s="1106"/>
      <c r="AB27" s="990"/>
      <c r="AC27" s="1106"/>
      <c r="AD27" s="1023"/>
      <c r="AE27" s="612"/>
    </row>
    <row r="28" spans="1:31" ht="15" x14ac:dyDescent="0.3">
      <c r="A28" s="1125"/>
      <c r="B28" s="990"/>
      <c r="C28" s="1106"/>
      <c r="D28" s="990"/>
      <c r="E28" s="1106"/>
      <c r="F28" s="990"/>
      <c r="G28" s="1106"/>
      <c r="H28" s="990"/>
      <c r="I28" s="1106"/>
      <c r="J28" s="990"/>
      <c r="K28" s="1106"/>
      <c r="L28" s="990"/>
      <c r="M28" s="1106"/>
      <c r="N28" s="990"/>
      <c r="O28" s="1106"/>
      <c r="P28" s="990"/>
      <c r="Q28" s="1106"/>
      <c r="R28" s="990"/>
      <c r="S28" s="1106"/>
      <c r="T28" s="990"/>
      <c r="U28" s="1106"/>
      <c r="V28" s="988"/>
      <c r="W28" s="1105"/>
      <c r="X28" s="988"/>
      <c r="Y28" s="1105"/>
      <c r="Z28" s="990"/>
      <c r="AA28" s="1106"/>
      <c r="AB28" s="990"/>
      <c r="AC28" s="1106"/>
      <c r="AD28" s="1023"/>
      <c r="AE28" s="612"/>
    </row>
    <row r="29" spans="1:31" ht="15" x14ac:dyDescent="0.25">
      <c r="A29" s="1125"/>
      <c r="B29" s="990"/>
      <c r="C29" s="1106"/>
      <c r="D29" s="990"/>
      <c r="E29" s="1106"/>
      <c r="F29" s="990"/>
      <c r="G29" s="1106"/>
      <c r="H29" s="990"/>
      <c r="I29" s="1106"/>
      <c r="J29" s="990"/>
      <c r="K29" s="1106"/>
      <c r="L29" s="990"/>
      <c r="M29" s="1106"/>
      <c r="N29" s="990"/>
      <c r="O29" s="1106"/>
      <c r="P29" s="990"/>
      <c r="Q29" s="1106"/>
      <c r="R29" s="990"/>
      <c r="S29" s="1106"/>
      <c r="T29" s="990"/>
      <c r="U29" s="1106"/>
      <c r="V29" s="990"/>
      <c r="W29" s="1106"/>
      <c r="X29" s="990"/>
      <c r="Y29" s="1106"/>
      <c r="Z29" s="990"/>
      <c r="AA29" s="1106"/>
      <c r="AB29" s="990"/>
      <c r="AC29" s="1106"/>
      <c r="AD29" s="1023"/>
      <c r="AE29" s="612"/>
    </row>
    <row r="30" spans="1:31" ht="15" x14ac:dyDescent="0.25">
      <c r="A30" s="1126"/>
      <c r="B30" s="990"/>
      <c r="C30" s="1106"/>
      <c r="D30" s="990"/>
      <c r="E30" s="1106"/>
      <c r="F30" s="990">
        <v>29.71</v>
      </c>
      <c r="G30" s="1106">
        <v>297100</v>
      </c>
      <c r="H30" s="990"/>
      <c r="I30" s="1106"/>
      <c r="J30" s="990">
        <v>29.47</v>
      </c>
      <c r="K30" s="1106">
        <v>294700</v>
      </c>
      <c r="L30" s="990"/>
      <c r="M30" s="1106"/>
      <c r="N30" s="990"/>
      <c r="O30" s="1106"/>
      <c r="P30" s="990"/>
      <c r="Q30" s="1106"/>
      <c r="R30" s="990"/>
      <c r="S30" s="1106"/>
      <c r="T30" s="990"/>
      <c r="U30" s="1106"/>
      <c r="V30" s="990"/>
      <c r="W30" s="1106"/>
      <c r="X30" s="990"/>
      <c r="Y30" s="1106"/>
      <c r="Z30" s="990"/>
      <c r="AA30" s="1106"/>
      <c r="AB30" s="990"/>
      <c r="AC30" s="1106"/>
      <c r="AD30" s="1023"/>
      <c r="AE30" s="612"/>
    </row>
    <row r="31" spans="1:31" ht="15" x14ac:dyDescent="0.3">
      <c r="A31" s="1124">
        <v>45968</v>
      </c>
      <c r="B31" s="991"/>
      <c r="C31" s="1107"/>
      <c r="D31" s="990"/>
      <c r="E31" s="1106"/>
      <c r="F31" s="988"/>
      <c r="G31" s="1105"/>
      <c r="H31" s="990"/>
      <c r="I31" s="1106"/>
      <c r="J31" s="990"/>
      <c r="K31" s="1106"/>
      <c r="L31" s="990"/>
      <c r="M31" s="1106"/>
      <c r="N31" s="990"/>
      <c r="O31" s="1106"/>
      <c r="P31" s="990"/>
      <c r="Q31" s="1106"/>
      <c r="R31" s="990"/>
      <c r="S31" s="1106"/>
      <c r="T31" s="990"/>
      <c r="U31" s="1106"/>
      <c r="V31" s="990"/>
      <c r="W31" s="1106"/>
      <c r="X31" s="990"/>
      <c r="Y31" s="1106"/>
      <c r="Z31" s="990"/>
      <c r="AA31" s="1106"/>
      <c r="AB31" s="990"/>
      <c r="AC31" s="1106"/>
      <c r="AD31" s="1023"/>
      <c r="AE31" s="612"/>
    </row>
    <row r="32" spans="1:31" ht="15" x14ac:dyDescent="0.25">
      <c r="A32" s="1125"/>
      <c r="B32" s="990"/>
      <c r="C32" s="1106"/>
      <c r="D32" s="990"/>
      <c r="E32" s="1106"/>
      <c r="F32" s="990"/>
      <c r="G32" s="1106"/>
      <c r="H32" s="990"/>
      <c r="I32" s="1106"/>
      <c r="J32" s="990"/>
      <c r="K32" s="1106"/>
      <c r="L32" s="990"/>
      <c r="M32" s="1106"/>
      <c r="N32" s="990"/>
      <c r="O32" s="1106"/>
      <c r="P32" s="990"/>
      <c r="Q32" s="1106"/>
      <c r="R32" s="990"/>
      <c r="S32" s="1106"/>
      <c r="T32" s="990"/>
      <c r="U32" s="1106"/>
      <c r="V32" s="990"/>
      <c r="W32" s="1106"/>
      <c r="X32" s="990"/>
      <c r="Y32" s="1106"/>
      <c r="Z32" s="990"/>
      <c r="AA32" s="1106"/>
      <c r="AB32" s="990"/>
      <c r="AC32" s="1106"/>
      <c r="AD32" s="1023"/>
      <c r="AE32" s="612"/>
    </row>
    <row r="33" spans="1:31" ht="15" x14ac:dyDescent="0.25">
      <c r="A33" s="1125"/>
      <c r="B33" s="990">
        <v>18.899999999999999</v>
      </c>
      <c r="C33" s="1106">
        <v>189000</v>
      </c>
      <c r="D33" s="990"/>
      <c r="E33" s="1106"/>
      <c r="F33" s="990"/>
      <c r="G33" s="1106"/>
      <c r="H33" s="990"/>
      <c r="I33" s="1106"/>
      <c r="J33" s="990"/>
      <c r="K33" s="1106"/>
      <c r="L33" s="990"/>
      <c r="M33" s="1106"/>
      <c r="N33" s="990"/>
      <c r="O33" s="1106"/>
      <c r="P33" s="990"/>
      <c r="Q33" s="1106"/>
      <c r="R33" s="990"/>
      <c r="S33" s="1106"/>
      <c r="T33" s="990"/>
      <c r="U33" s="1106"/>
      <c r="V33" s="990"/>
      <c r="W33" s="1106"/>
      <c r="X33" s="990"/>
      <c r="Y33" s="1106"/>
      <c r="Z33" s="990"/>
      <c r="AA33" s="1106"/>
      <c r="AB33" s="990"/>
      <c r="AC33" s="1106"/>
      <c r="AD33" s="1023"/>
      <c r="AE33" s="612"/>
    </row>
    <row r="34" spans="1:31" ht="15" x14ac:dyDescent="0.25">
      <c r="A34" s="1126"/>
      <c r="B34" s="990"/>
      <c r="C34" s="1106"/>
      <c r="D34" s="990"/>
      <c r="E34" s="1106"/>
      <c r="F34" s="990">
        <v>25.46</v>
      </c>
      <c r="G34" s="1106">
        <v>254600</v>
      </c>
      <c r="H34" s="990"/>
      <c r="I34" s="1106"/>
      <c r="J34" s="990">
        <v>22.56</v>
      </c>
      <c r="K34" s="1106">
        <v>225600</v>
      </c>
      <c r="L34" s="990">
        <v>55.65</v>
      </c>
      <c r="M34" s="1106">
        <v>378420</v>
      </c>
      <c r="N34" s="990">
        <v>52.37</v>
      </c>
      <c r="O34" s="1106">
        <v>356120</v>
      </c>
      <c r="P34" s="990"/>
      <c r="Q34" s="1106"/>
      <c r="R34" s="990">
        <v>20</v>
      </c>
      <c r="S34" s="1106">
        <v>244000</v>
      </c>
      <c r="T34" s="990"/>
      <c r="U34" s="1106"/>
      <c r="V34" s="990"/>
      <c r="W34" s="1106"/>
      <c r="X34" s="990">
        <v>20</v>
      </c>
      <c r="Y34" s="1106">
        <v>244000</v>
      </c>
      <c r="Z34" s="990"/>
      <c r="AA34" s="1106"/>
      <c r="AB34" s="990"/>
      <c r="AC34" s="1106"/>
      <c r="AD34" s="1023"/>
      <c r="AE34" s="612"/>
    </row>
    <row r="35" spans="1:31" ht="15" x14ac:dyDescent="0.3">
      <c r="A35" s="1124">
        <v>45969</v>
      </c>
      <c r="B35" s="991"/>
      <c r="C35" s="1105"/>
      <c r="D35" s="990"/>
      <c r="E35" s="1106"/>
      <c r="F35" s="988"/>
      <c r="G35" s="1105"/>
      <c r="H35" s="990"/>
      <c r="I35" s="1106"/>
      <c r="J35" s="988"/>
      <c r="K35" s="1105"/>
      <c r="L35" s="990"/>
      <c r="M35" s="1106"/>
      <c r="N35" s="990"/>
      <c r="O35" s="1106"/>
      <c r="P35" s="990"/>
      <c r="Q35" s="1106"/>
      <c r="R35" s="990"/>
      <c r="S35" s="1106"/>
      <c r="T35" s="990"/>
      <c r="U35" s="1106"/>
      <c r="V35" s="988"/>
      <c r="W35" s="1105"/>
      <c r="X35" s="990"/>
      <c r="Y35" s="1106"/>
      <c r="Z35" s="990"/>
      <c r="AA35" s="1106"/>
      <c r="AB35" s="990"/>
      <c r="AC35" s="1106"/>
      <c r="AD35" s="1023"/>
      <c r="AE35" s="612"/>
    </row>
    <row r="36" spans="1:31" ht="15" x14ac:dyDescent="0.25">
      <c r="A36" s="1125"/>
      <c r="B36" s="990"/>
      <c r="C36" s="1106"/>
      <c r="D36" s="990"/>
      <c r="E36" s="1106"/>
      <c r="F36" s="990"/>
      <c r="G36" s="1106"/>
      <c r="H36" s="990"/>
      <c r="I36" s="1106"/>
      <c r="J36" s="990"/>
      <c r="K36" s="1106"/>
      <c r="L36" s="990"/>
      <c r="M36" s="1106"/>
      <c r="N36" s="990"/>
      <c r="O36" s="1106"/>
      <c r="P36" s="990"/>
      <c r="Q36" s="1106"/>
      <c r="R36" s="990"/>
      <c r="S36" s="1106"/>
      <c r="T36" s="990"/>
      <c r="U36" s="1106"/>
      <c r="V36" s="990"/>
      <c r="W36" s="1106"/>
      <c r="X36" s="990"/>
      <c r="Y36" s="1106"/>
      <c r="Z36" s="990"/>
      <c r="AA36" s="1106"/>
      <c r="AB36" s="990"/>
      <c r="AC36" s="1106"/>
      <c r="AD36" s="1023"/>
      <c r="AE36" s="612"/>
    </row>
    <row r="37" spans="1:31" ht="15" x14ac:dyDescent="0.25">
      <c r="A37" s="1125"/>
      <c r="B37" s="990"/>
      <c r="C37" s="1106"/>
      <c r="D37" s="990"/>
      <c r="E37" s="1106"/>
      <c r="F37" s="990"/>
      <c r="G37" s="1106"/>
      <c r="H37" s="990"/>
      <c r="I37" s="1106"/>
      <c r="J37" s="990"/>
      <c r="K37" s="1106"/>
      <c r="L37" s="990"/>
      <c r="M37" s="1106"/>
      <c r="N37" s="990"/>
      <c r="O37" s="1106"/>
      <c r="P37" s="990"/>
      <c r="Q37" s="1106"/>
      <c r="R37" s="990"/>
      <c r="S37" s="1106"/>
      <c r="T37" s="990"/>
      <c r="U37" s="1106"/>
      <c r="V37" s="990"/>
      <c r="W37" s="1106"/>
      <c r="X37" s="990"/>
      <c r="Y37" s="1106"/>
      <c r="Z37" s="990"/>
      <c r="AA37" s="1106"/>
      <c r="AB37" s="990"/>
      <c r="AC37" s="1106"/>
      <c r="AD37" s="1023"/>
      <c r="AE37" s="612"/>
    </row>
    <row r="38" spans="1:31" ht="15" x14ac:dyDescent="0.25">
      <c r="A38" s="1126"/>
      <c r="B38" s="990">
        <v>29.1</v>
      </c>
      <c r="C38" s="1106">
        <v>291000</v>
      </c>
      <c r="D38" s="990"/>
      <c r="E38" s="1106"/>
      <c r="F38" s="990">
        <v>26.45</v>
      </c>
      <c r="G38" s="1106">
        <v>264500</v>
      </c>
      <c r="H38" s="990"/>
      <c r="I38" s="1106"/>
      <c r="J38" s="990">
        <v>18.940000000000001</v>
      </c>
      <c r="K38" s="1106">
        <v>189400</v>
      </c>
      <c r="L38" s="990"/>
      <c r="M38" s="1106"/>
      <c r="N38" s="990"/>
      <c r="O38" s="1106"/>
      <c r="P38" s="990"/>
      <c r="Q38" s="1106"/>
      <c r="R38" s="990"/>
      <c r="S38" s="1106"/>
      <c r="T38" s="990">
        <v>51.02</v>
      </c>
      <c r="U38" s="1106">
        <v>346936</v>
      </c>
      <c r="V38" s="990"/>
      <c r="W38" s="1106"/>
      <c r="X38" s="990"/>
      <c r="Y38" s="1106"/>
      <c r="Z38" s="990"/>
      <c r="AA38" s="1106"/>
      <c r="AB38" s="990"/>
      <c r="AC38" s="1106"/>
      <c r="AD38" s="1023"/>
      <c r="AE38" s="612"/>
    </row>
    <row r="39" spans="1:31" ht="15" x14ac:dyDescent="0.3">
      <c r="A39" s="1124">
        <v>45970</v>
      </c>
      <c r="B39" s="988"/>
      <c r="C39" s="1105"/>
      <c r="D39" s="990"/>
      <c r="E39" s="1106"/>
      <c r="F39" s="988"/>
      <c r="G39" s="1105"/>
      <c r="H39" s="990"/>
      <c r="I39" s="1106"/>
      <c r="J39" s="990"/>
      <c r="K39" s="1106"/>
      <c r="L39" s="990"/>
      <c r="M39" s="1106"/>
      <c r="N39" s="988"/>
      <c r="O39" s="1105"/>
      <c r="P39" s="988"/>
      <c r="Q39" s="1105"/>
      <c r="R39" s="990"/>
      <c r="S39" s="1106"/>
      <c r="T39" s="990"/>
      <c r="U39" s="1106"/>
      <c r="V39" s="990"/>
      <c r="W39" s="1106"/>
      <c r="X39" s="988"/>
      <c r="Y39" s="1105"/>
      <c r="Z39" s="990"/>
      <c r="AA39" s="1106"/>
      <c r="AB39" s="990"/>
      <c r="AC39" s="1106"/>
      <c r="AD39" s="1023"/>
      <c r="AE39" s="612"/>
    </row>
    <row r="40" spans="1:31" ht="15" x14ac:dyDescent="0.25">
      <c r="A40" s="1125"/>
      <c r="B40" s="990"/>
      <c r="C40" s="1106"/>
      <c r="D40" s="990"/>
      <c r="E40" s="1106"/>
      <c r="F40" s="990"/>
      <c r="G40" s="1106"/>
      <c r="H40" s="990"/>
      <c r="I40" s="1106"/>
      <c r="J40" s="990"/>
      <c r="K40" s="1106"/>
      <c r="L40" s="990"/>
      <c r="M40" s="1106"/>
      <c r="N40" s="990"/>
      <c r="O40" s="1106"/>
      <c r="P40" s="990"/>
      <c r="Q40" s="1106"/>
      <c r="R40" s="990"/>
      <c r="S40" s="1106"/>
      <c r="T40" s="990"/>
      <c r="U40" s="1106"/>
      <c r="V40" s="990"/>
      <c r="W40" s="1106"/>
      <c r="X40" s="990"/>
      <c r="Y40" s="1106"/>
      <c r="Z40" s="990"/>
      <c r="AA40" s="1106"/>
      <c r="AB40" s="990"/>
      <c r="AC40" s="1106"/>
      <c r="AD40" s="1023"/>
      <c r="AE40" s="612"/>
    </row>
    <row r="41" spans="1:31" ht="15" x14ac:dyDescent="0.25">
      <c r="A41" s="1125"/>
      <c r="B41" s="990"/>
      <c r="C41" s="1106"/>
      <c r="D41" s="990"/>
      <c r="E41" s="1106"/>
      <c r="F41" s="990"/>
      <c r="G41" s="1106"/>
      <c r="H41" s="990"/>
      <c r="I41" s="1106"/>
      <c r="J41" s="990"/>
      <c r="K41" s="1106"/>
      <c r="L41" s="990"/>
      <c r="M41" s="1106"/>
      <c r="N41" s="990"/>
      <c r="O41" s="1106"/>
      <c r="P41" s="990"/>
      <c r="Q41" s="1106"/>
      <c r="R41" s="990"/>
      <c r="S41" s="1106"/>
      <c r="T41" s="990"/>
      <c r="U41" s="1106"/>
      <c r="V41" s="990"/>
      <c r="W41" s="1106"/>
      <c r="X41" s="990"/>
      <c r="Y41" s="1106"/>
      <c r="Z41" s="990"/>
      <c r="AA41" s="1106"/>
      <c r="AB41" s="990"/>
      <c r="AC41" s="1106"/>
      <c r="AD41" s="1023"/>
      <c r="AE41" s="612"/>
    </row>
    <row r="42" spans="1:31" ht="15" x14ac:dyDescent="0.25">
      <c r="A42" s="1126"/>
      <c r="B42" s="990">
        <v>19.71</v>
      </c>
      <c r="C42" s="1106">
        <v>197100</v>
      </c>
      <c r="D42" s="990"/>
      <c r="E42" s="1106"/>
      <c r="F42" s="990">
        <v>31.67</v>
      </c>
      <c r="G42" s="1106">
        <v>316700</v>
      </c>
      <c r="H42" s="990"/>
      <c r="I42" s="1106"/>
      <c r="J42" s="990">
        <v>27.91</v>
      </c>
      <c r="K42" s="1106">
        <v>279100</v>
      </c>
      <c r="L42" s="990"/>
      <c r="M42" s="1106"/>
      <c r="N42" s="990"/>
      <c r="O42" s="1106"/>
      <c r="P42" s="990"/>
      <c r="Q42" s="1106"/>
      <c r="R42" s="990"/>
      <c r="S42" s="1106"/>
      <c r="T42" s="990"/>
      <c r="U42" s="1106"/>
      <c r="V42" s="990"/>
      <c r="W42" s="1106"/>
      <c r="X42" s="990"/>
      <c r="Y42" s="1106"/>
      <c r="Z42" s="990"/>
      <c r="AA42" s="1106"/>
      <c r="AB42" s="990"/>
      <c r="AC42" s="1106"/>
      <c r="AD42" s="1023"/>
      <c r="AE42" s="612"/>
    </row>
    <row r="43" spans="1:31" ht="15" x14ac:dyDescent="0.3">
      <c r="A43" s="1124">
        <v>45971</v>
      </c>
      <c r="B43" s="988"/>
      <c r="C43" s="1105"/>
      <c r="D43" s="990"/>
      <c r="E43" s="1106"/>
      <c r="F43" s="988"/>
      <c r="G43" s="1105"/>
      <c r="H43" s="990"/>
      <c r="I43" s="1106"/>
      <c r="J43" s="988"/>
      <c r="K43" s="1105"/>
      <c r="L43" s="988"/>
      <c r="M43" s="1105"/>
      <c r="N43" s="990"/>
      <c r="O43" s="1106"/>
      <c r="P43" s="990"/>
      <c r="Q43" s="1106"/>
      <c r="R43" s="990"/>
      <c r="S43" s="1106"/>
      <c r="T43" s="990"/>
      <c r="U43" s="1106"/>
      <c r="V43" s="988"/>
      <c r="W43" s="1105"/>
      <c r="X43" s="988"/>
      <c r="Y43" s="1105"/>
      <c r="Z43" s="988"/>
      <c r="AA43" s="1105"/>
      <c r="AB43" s="990"/>
      <c r="AC43" s="1106"/>
      <c r="AD43" s="1023"/>
      <c r="AE43" s="612"/>
    </row>
    <row r="44" spans="1:31" ht="15" x14ac:dyDescent="0.25">
      <c r="A44" s="1125"/>
      <c r="B44" s="990"/>
      <c r="C44" s="1106"/>
      <c r="D44" s="990"/>
      <c r="E44" s="1106"/>
      <c r="F44" s="990"/>
      <c r="G44" s="1106"/>
      <c r="H44" s="990"/>
      <c r="I44" s="1106"/>
      <c r="J44" s="990"/>
      <c r="K44" s="1106"/>
      <c r="L44" s="990"/>
      <c r="M44" s="1106"/>
      <c r="N44" s="990"/>
      <c r="O44" s="1106"/>
      <c r="P44" s="990"/>
      <c r="Q44" s="1106"/>
      <c r="R44" s="990"/>
      <c r="S44" s="1106"/>
      <c r="T44" s="990"/>
      <c r="U44" s="1106"/>
      <c r="V44" s="990"/>
      <c r="W44" s="1106"/>
      <c r="X44" s="990"/>
      <c r="Y44" s="1106"/>
      <c r="Z44" s="990"/>
      <c r="AA44" s="1106"/>
      <c r="AB44" s="990"/>
      <c r="AC44" s="1106"/>
      <c r="AD44" s="1023"/>
      <c r="AE44" s="612"/>
    </row>
    <row r="45" spans="1:31" ht="15" x14ac:dyDescent="0.25">
      <c r="A45" s="1125"/>
      <c r="B45" s="990"/>
      <c r="C45" s="1106"/>
      <c r="D45" s="990"/>
      <c r="E45" s="1106"/>
      <c r="F45" s="990"/>
      <c r="G45" s="1106"/>
      <c r="H45" s="990"/>
      <c r="I45" s="1106"/>
      <c r="J45" s="990"/>
      <c r="K45" s="1106"/>
      <c r="L45" s="990"/>
      <c r="M45" s="1106"/>
      <c r="N45" s="990"/>
      <c r="O45" s="1106"/>
      <c r="P45" s="990"/>
      <c r="Q45" s="1106"/>
      <c r="R45" s="990"/>
      <c r="S45" s="1106"/>
      <c r="T45" s="990"/>
      <c r="U45" s="1106"/>
      <c r="V45" s="990"/>
      <c r="W45" s="1106"/>
      <c r="X45" s="990"/>
      <c r="Y45" s="1106"/>
      <c r="Z45" s="990"/>
      <c r="AA45" s="1106"/>
      <c r="AB45" s="990"/>
      <c r="AC45" s="1106"/>
      <c r="AD45" s="1023"/>
      <c r="AE45" s="612"/>
    </row>
    <row r="46" spans="1:31" ht="15" x14ac:dyDescent="0.25">
      <c r="A46" s="1126"/>
      <c r="B46" s="990">
        <v>21.88</v>
      </c>
      <c r="C46" s="1106">
        <v>218800</v>
      </c>
      <c r="D46" s="990"/>
      <c r="E46" s="1106"/>
      <c r="F46" s="990">
        <v>23.86</v>
      </c>
      <c r="G46" s="1106">
        <v>238600</v>
      </c>
      <c r="H46" s="990"/>
      <c r="I46" s="1106"/>
      <c r="J46" s="990">
        <v>16.73</v>
      </c>
      <c r="K46" s="1106">
        <v>167300</v>
      </c>
      <c r="L46" s="990"/>
      <c r="M46" s="1106"/>
      <c r="N46" s="990"/>
      <c r="O46" s="1106"/>
      <c r="P46" s="990"/>
      <c r="Q46" s="1106"/>
      <c r="R46" s="990">
        <v>20</v>
      </c>
      <c r="S46" s="1106">
        <v>244000</v>
      </c>
      <c r="T46" s="990"/>
      <c r="U46" s="1106"/>
      <c r="V46" s="990"/>
      <c r="W46" s="1106"/>
      <c r="X46" s="990"/>
      <c r="Y46" s="1106"/>
      <c r="Z46" s="990"/>
      <c r="AA46" s="1106"/>
      <c r="AB46" s="990"/>
      <c r="AC46" s="1106"/>
      <c r="AD46" s="1023"/>
      <c r="AE46" s="612"/>
    </row>
    <row r="47" spans="1:31" ht="15" x14ac:dyDescent="0.3">
      <c r="A47" s="1124">
        <v>45972</v>
      </c>
      <c r="B47" s="988"/>
      <c r="C47" s="1105"/>
      <c r="D47" s="990"/>
      <c r="E47" s="1106"/>
      <c r="F47" s="988"/>
      <c r="G47" s="1105"/>
      <c r="H47" s="990"/>
      <c r="I47" s="1106"/>
      <c r="J47" s="990"/>
      <c r="K47" s="1106"/>
      <c r="L47" s="990"/>
      <c r="M47" s="1106"/>
      <c r="N47" s="990"/>
      <c r="O47" s="1106"/>
      <c r="P47" s="990"/>
      <c r="Q47" s="1106"/>
      <c r="R47" s="990"/>
      <c r="S47" s="1106"/>
      <c r="T47" s="990"/>
      <c r="U47" s="1106"/>
      <c r="V47" s="990"/>
      <c r="W47" s="1106"/>
      <c r="X47" s="990"/>
      <c r="Y47" s="1106"/>
      <c r="Z47" s="990"/>
      <c r="AA47" s="1106"/>
      <c r="AB47" s="990"/>
      <c r="AC47" s="1106"/>
      <c r="AD47" s="1023"/>
      <c r="AE47" s="612"/>
    </row>
    <row r="48" spans="1:31" ht="15" x14ac:dyDescent="0.25">
      <c r="A48" s="1125"/>
      <c r="B48" s="990"/>
      <c r="C48" s="1106"/>
      <c r="D48" s="990"/>
      <c r="E48" s="1106"/>
      <c r="F48" s="990"/>
      <c r="G48" s="1106"/>
      <c r="H48" s="990"/>
      <c r="I48" s="1106"/>
      <c r="J48" s="990"/>
      <c r="K48" s="1106"/>
      <c r="L48" s="990"/>
      <c r="M48" s="1106"/>
      <c r="N48" s="990"/>
      <c r="O48" s="1106"/>
      <c r="P48" s="990"/>
      <c r="Q48" s="1106"/>
      <c r="R48" s="990"/>
      <c r="S48" s="1106"/>
      <c r="T48" s="990"/>
      <c r="U48" s="1106"/>
      <c r="V48" s="990"/>
      <c r="W48" s="1106"/>
      <c r="X48" s="990"/>
      <c r="Y48" s="1106"/>
      <c r="Z48" s="990"/>
      <c r="AA48" s="1106"/>
      <c r="AB48" s="990"/>
      <c r="AC48" s="1106"/>
      <c r="AD48" s="1023"/>
      <c r="AE48" s="612"/>
    </row>
    <row r="49" spans="1:31" ht="15" x14ac:dyDescent="0.25">
      <c r="A49" s="1125"/>
      <c r="B49" s="990"/>
      <c r="C49" s="1106"/>
      <c r="D49" s="990"/>
      <c r="E49" s="1106"/>
      <c r="F49" s="990"/>
      <c r="G49" s="1106"/>
      <c r="H49" s="990"/>
      <c r="I49" s="1106"/>
      <c r="J49" s="990"/>
      <c r="K49" s="1106"/>
      <c r="L49" s="990"/>
      <c r="M49" s="1106"/>
      <c r="N49" s="990"/>
      <c r="O49" s="1106"/>
      <c r="P49" s="990"/>
      <c r="Q49" s="1106"/>
      <c r="R49" s="990"/>
      <c r="S49" s="1106"/>
      <c r="T49" s="990"/>
      <c r="U49" s="1106"/>
      <c r="V49" s="990"/>
      <c r="W49" s="1106"/>
      <c r="X49" s="990"/>
      <c r="Y49" s="1106"/>
      <c r="Z49" s="990"/>
      <c r="AA49" s="1106"/>
      <c r="AB49" s="990"/>
      <c r="AC49" s="1106"/>
      <c r="AD49" s="1023"/>
      <c r="AE49" s="612"/>
    </row>
    <row r="50" spans="1:31" ht="15" x14ac:dyDescent="0.25">
      <c r="A50" s="1126"/>
      <c r="B50" s="990"/>
      <c r="C50" s="1106"/>
      <c r="D50" s="990"/>
      <c r="E50" s="1106"/>
      <c r="F50" s="990">
        <v>25.2</v>
      </c>
      <c r="G50" s="1106">
        <v>252000</v>
      </c>
      <c r="H50" s="990"/>
      <c r="I50" s="1106"/>
      <c r="J50" s="990">
        <v>24.46</v>
      </c>
      <c r="K50" s="1106">
        <v>244600</v>
      </c>
      <c r="L50" s="990"/>
      <c r="M50" s="1106"/>
      <c r="N50" s="990"/>
      <c r="O50" s="1106"/>
      <c r="P50" s="990"/>
      <c r="Q50" s="1106"/>
      <c r="R50" s="990"/>
      <c r="S50" s="1106"/>
      <c r="T50" s="990"/>
      <c r="U50" s="1106"/>
      <c r="V50" s="990">
        <v>20</v>
      </c>
      <c r="W50" s="1106">
        <v>200000</v>
      </c>
      <c r="X50" s="990">
        <v>20</v>
      </c>
      <c r="Y50" s="1106">
        <v>244000</v>
      </c>
      <c r="Z50" s="990"/>
      <c r="AA50" s="1106"/>
      <c r="AB50" s="990">
        <v>10</v>
      </c>
      <c r="AC50" s="1106">
        <v>100000</v>
      </c>
      <c r="AD50" s="1023"/>
      <c r="AE50" s="612"/>
    </row>
    <row r="51" spans="1:31" ht="15" x14ac:dyDescent="0.3">
      <c r="A51" s="1124">
        <v>45973</v>
      </c>
      <c r="B51" s="988"/>
      <c r="C51" s="1105"/>
      <c r="D51" s="990"/>
      <c r="E51" s="1106"/>
      <c r="F51" s="988"/>
      <c r="G51" s="1105"/>
      <c r="H51" s="990"/>
      <c r="I51" s="1106"/>
      <c r="J51" s="990"/>
      <c r="K51" s="1106"/>
      <c r="L51" s="990"/>
      <c r="M51" s="1106"/>
      <c r="N51" s="990"/>
      <c r="O51" s="1106"/>
      <c r="P51" s="988"/>
      <c r="Q51" s="1105"/>
      <c r="R51" s="990"/>
      <c r="S51" s="1106"/>
      <c r="T51" s="988"/>
      <c r="U51" s="1105"/>
      <c r="V51" s="990"/>
      <c r="W51" s="1106"/>
      <c r="X51" s="990"/>
      <c r="Y51" s="1106"/>
      <c r="Z51" s="990"/>
      <c r="AA51" s="1106"/>
      <c r="AB51" s="990"/>
      <c r="AC51" s="1106"/>
      <c r="AD51" s="1023"/>
      <c r="AE51" s="612"/>
    </row>
    <row r="52" spans="1:31" ht="15" x14ac:dyDescent="0.25">
      <c r="A52" s="1125"/>
      <c r="B52" s="990"/>
      <c r="C52" s="1106"/>
      <c r="D52" s="990"/>
      <c r="E52" s="1106"/>
      <c r="F52" s="990"/>
      <c r="G52" s="1106"/>
      <c r="H52" s="990"/>
      <c r="I52" s="1106"/>
      <c r="J52" s="990"/>
      <c r="K52" s="1106"/>
      <c r="L52" s="990"/>
      <c r="M52" s="1106"/>
      <c r="N52" s="990"/>
      <c r="O52" s="1106"/>
      <c r="P52" s="990"/>
      <c r="Q52" s="1106"/>
      <c r="R52" s="990"/>
      <c r="S52" s="1106"/>
      <c r="T52" s="990"/>
      <c r="U52" s="1106"/>
      <c r="V52" s="990"/>
      <c r="W52" s="1106"/>
      <c r="X52" s="990"/>
      <c r="Y52" s="1106"/>
      <c r="Z52" s="990"/>
      <c r="AA52" s="1106"/>
      <c r="AB52" s="990"/>
      <c r="AC52" s="1106"/>
      <c r="AD52" s="1023"/>
      <c r="AE52" s="612"/>
    </row>
    <row r="53" spans="1:31" ht="15" x14ac:dyDescent="0.25">
      <c r="A53" s="1125"/>
      <c r="B53" s="990"/>
      <c r="C53" s="1106"/>
      <c r="D53" s="990"/>
      <c r="E53" s="1106"/>
      <c r="F53" s="990"/>
      <c r="G53" s="1106"/>
      <c r="H53" s="990"/>
      <c r="I53" s="1106"/>
      <c r="J53" s="990"/>
      <c r="K53" s="1106"/>
      <c r="L53" s="990"/>
      <c r="M53" s="1106"/>
      <c r="N53" s="990"/>
      <c r="O53" s="1106"/>
      <c r="P53" s="990"/>
      <c r="Q53" s="1106"/>
      <c r="R53" s="990"/>
      <c r="S53" s="1106"/>
      <c r="T53" s="990"/>
      <c r="U53" s="1106"/>
      <c r="V53" s="990"/>
      <c r="W53" s="1106"/>
      <c r="X53" s="990"/>
      <c r="Y53" s="1106"/>
      <c r="Z53" s="990"/>
      <c r="AA53" s="1106"/>
      <c r="AB53" s="990"/>
      <c r="AC53" s="1106"/>
      <c r="AD53" s="1023"/>
      <c r="AE53" s="612"/>
    </row>
    <row r="54" spans="1:31" ht="15" x14ac:dyDescent="0.25">
      <c r="A54" s="1126"/>
      <c r="B54" s="990">
        <v>24.58</v>
      </c>
      <c r="C54" s="1106">
        <v>245800</v>
      </c>
      <c r="D54" s="990"/>
      <c r="E54" s="1106"/>
      <c r="F54" s="990">
        <v>29.11</v>
      </c>
      <c r="G54" s="1106">
        <v>291100</v>
      </c>
      <c r="H54" s="990"/>
      <c r="I54" s="1106"/>
      <c r="J54" s="990">
        <v>24.31</v>
      </c>
      <c r="K54" s="1106">
        <v>243100</v>
      </c>
      <c r="L54" s="990"/>
      <c r="M54" s="1106"/>
      <c r="N54" s="990"/>
      <c r="O54" s="1106"/>
      <c r="P54" s="990"/>
      <c r="Q54" s="1106"/>
      <c r="R54" s="990"/>
      <c r="S54" s="1106"/>
      <c r="T54" s="990">
        <v>60</v>
      </c>
      <c r="U54" s="1106">
        <v>408000</v>
      </c>
      <c r="V54" s="990"/>
      <c r="W54" s="1106"/>
      <c r="X54" s="990"/>
      <c r="Y54" s="1106"/>
      <c r="Z54" s="990">
        <v>32.340000000000003</v>
      </c>
      <c r="AA54" s="1106">
        <v>219912</v>
      </c>
      <c r="AB54" s="990"/>
      <c r="AC54" s="1106"/>
      <c r="AD54" s="1023"/>
      <c r="AE54" s="612"/>
    </row>
    <row r="55" spans="1:31" ht="15" x14ac:dyDescent="0.3">
      <c r="A55" s="1124">
        <v>45974</v>
      </c>
      <c r="B55" s="988"/>
      <c r="C55" s="1105"/>
      <c r="D55" s="990"/>
      <c r="E55" s="1106"/>
      <c r="F55" s="988"/>
      <c r="G55" s="1105"/>
      <c r="H55" s="990"/>
      <c r="I55" s="1106"/>
      <c r="J55" s="988"/>
      <c r="K55" s="1105"/>
      <c r="L55" s="990"/>
      <c r="M55" s="1106"/>
      <c r="N55" s="990"/>
      <c r="O55" s="1106"/>
      <c r="P55" s="988"/>
      <c r="Q55" s="1105"/>
      <c r="R55" s="990"/>
      <c r="S55" s="1106"/>
      <c r="T55" s="990"/>
      <c r="U55" s="1106"/>
      <c r="V55" s="990"/>
      <c r="W55" s="1106"/>
      <c r="X55" s="990"/>
      <c r="Y55" s="1106"/>
      <c r="Z55" s="990"/>
      <c r="AA55" s="1106"/>
      <c r="AB55" s="990"/>
      <c r="AC55" s="1106"/>
      <c r="AD55" s="1023"/>
      <c r="AE55" s="612"/>
    </row>
    <row r="56" spans="1:31" ht="15" x14ac:dyDescent="0.25">
      <c r="A56" s="1125"/>
      <c r="B56" s="990"/>
      <c r="C56" s="1106"/>
      <c r="D56" s="990"/>
      <c r="E56" s="1106"/>
      <c r="F56" s="990"/>
      <c r="G56" s="1106"/>
      <c r="H56" s="990"/>
      <c r="I56" s="1106"/>
      <c r="J56" s="990"/>
      <c r="K56" s="1106"/>
      <c r="L56" s="990"/>
      <c r="M56" s="1106"/>
      <c r="N56" s="990"/>
      <c r="O56" s="1106"/>
      <c r="P56" s="990"/>
      <c r="Q56" s="1106"/>
      <c r="R56" s="990"/>
      <c r="S56" s="1106"/>
      <c r="T56" s="990"/>
      <c r="U56" s="1106"/>
      <c r="V56" s="990"/>
      <c r="W56" s="1106"/>
      <c r="X56" s="990"/>
      <c r="Y56" s="1106"/>
      <c r="Z56" s="990"/>
      <c r="AA56" s="1106"/>
      <c r="AB56" s="990"/>
      <c r="AC56" s="1106"/>
      <c r="AD56" s="1023"/>
      <c r="AE56" s="612"/>
    </row>
    <row r="57" spans="1:31" ht="15" x14ac:dyDescent="0.25">
      <c r="A57" s="1125"/>
      <c r="B57" s="990"/>
      <c r="C57" s="1106"/>
      <c r="D57" s="990"/>
      <c r="E57" s="1106"/>
      <c r="F57" s="990"/>
      <c r="G57" s="1106"/>
      <c r="H57" s="990"/>
      <c r="I57" s="1106"/>
      <c r="J57" s="990"/>
      <c r="K57" s="1106"/>
      <c r="L57" s="990"/>
      <c r="M57" s="1106"/>
      <c r="N57" s="990"/>
      <c r="O57" s="1106"/>
      <c r="P57" s="990"/>
      <c r="Q57" s="1106"/>
      <c r="R57" s="990"/>
      <c r="S57" s="1106"/>
      <c r="T57" s="990"/>
      <c r="U57" s="1106"/>
      <c r="V57" s="990"/>
      <c r="W57" s="1106"/>
      <c r="X57" s="990"/>
      <c r="Y57" s="1106"/>
      <c r="Z57" s="990"/>
      <c r="AA57" s="1106"/>
      <c r="AB57" s="990"/>
      <c r="AC57" s="1106"/>
      <c r="AD57" s="1023"/>
      <c r="AE57" s="612"/>
    </row>
    <row r="58" spans="1:31" ht="15" x14ac:dyDescent="0.25">
      <c r="A58" s="1126"/>
      <c r="B58" s="990">
        <v>19.309999999999999</v>
      </c>
      <c r="C58" s="1106">
        <v>193100</v>
      </c>
      <c r="D58" s="990"/>
      <c r="E58" s="1106"/>
      <c r="F58" s="990">
        <v>24.56</v>
      </c>
      <c r="G58" s="1106">
        <v>245600</v>
      </c>
      <c r="H58" s="990"/>
      <c r="I58" s="1106"/>
      <c r="J58" s="990">
        <v>27</v>
      </c>
      <c r="K58" s="1106">
        <v>270000</v>
      </c>
      <c r="L58" s="990"/>
      <c r="M58" s="1106"/>
      <c r="N58" s="990"/>
      <c r="O58" s="1106"/>
      <c r="P58" s="990"/>
      <c r="Q58" s="1106"/>
      <c r="R58" s="990"/>
      <c r="S58" s="1106"/>
      <c r="T58" s="990"/>
      <c r="U58" s="1106"/>
      <c r="V58" s="990"/>
      <c r="W58" s="1106"/>
      <c r="X58" s="990"/>
      <c r="Y58" s="1106"/>
      <c r="Z58" s="990"/>
      <c r="AA58" s="1106"/>
      <c r="AB58" s="990"/>
      <c r="AC58" s="1106"/>
      <c r="AD58" s="1023"/>
      <c r="AE58" s="612"/>
    </row>
    <row r="59" spans="1:31" ht="15" x14ac:dyDescent="0.3">
      <c r="A59" s="1124">
        <v>45975</v>
      </c>
      <c r="B59" s="988"/>
      <c r="C59" s="1105"/>
      <c r="D59" s="990"/>
      <c r="E59" s="1106"/>
      <c r="F59" s="988"/>
      <c r="G59" s="1105"/>
      <c r="H59" s="990"/>
      <c r="I59" s="1106"/>
      <c r="J59" s="990"/>
      <c r="K59" s="1106"/>
      <c r="L59" s="990"/>
      <c r="M59" s="1106"/>
      <c r="N59" s="990"/>
      <c r="O59" s="1106"/>
      <c r="P59" s="990"/>
      <c r="Q59" s="1106"/>
      <c r="R59" s="990"/>
      <c r="S59" s="1106"/>
      <c r="T59" s="990"/>
      <c r="U59" s="1106"/>
      <c r="V59" s="990"/>
      <c r="W59" s="1106"/>
      <c r="X59" s="990"/>
      <c r="Y59" s="1106"/>
      <c r="Z59" s="990"/>
      <c r="AA59" s="1106"/>
      <c r="AB59" s="990"/>
      <c r="AC59" s="1106"/>
      <c r="AD59" s="1023"/>
      <c r="AE59" s="612"/>
    </row>
    <row r="60" spans="1:31" ht="15" x14ac:dyDescent="0.25">
      <c r="A60" s="1125"/>
      <c r="B60" s="990"/>
      <c r="C60" s="1106"/>
      <c r="D60" s="990"/>
      <c r="E60" s="1106"/>
      <c r="F60" s="990"/>
      <c r="G60" s="1106"/>
      <c r="H60" s="990"/>
      <c r="I60" s="1106"/>
      <c r="J60" s="990"/>
      <c r="K60" s="1106"/>
      <c r="L60" s="990"/>
      <c r="M60" s="1106"/>
      <c r="N60" s="990"/>
      <c r="O60" s="1106"/>
      <c r="P60" s="990"/>
      <c r="Q60" s="1106"/>
      <c r="R60" s="990"/>
      <c r="S60" s="1106"/>
      <c r="T60" s="990"/>
      <c r="U60" s="1106"/>
      <c r="V60" s="990"/>
      <c r="W60" s="1106"/>
      <c r="X60" s="990"/>
      <c r="Y60" s="1106"/>
      <c r="Z60" s="990"/>
      <c r="AA60" s="1106"/>
      <c r="AB60" s="990"/>
      <c r="AC60" s="1106"/>
      <c r="AD60" s="1023"/>
      <c r="AE60" s="612"/>
    </row>
    <row r="61" spans="1:31" ht="15" x14ac:dyDescent="0.25">
      <c r="A61" s="1125"/>
      <c r="B61" s="990"/>
      <c r="C61" s="1106"/>
      <c r="D61" s="990"/>
      <c r="E61" s="1106"/>
      <c r="F61" s="990"/>
      <c r="G61" s="1106"/>
      <c r="H61" s="990"/>
      <c r="I61" s="1106"/>
      <c r="J61" s="990"/>
      <c r="K61" s="1106"/>
      <c r="L61" s="990"/>
      <c r="M61" s="1106"/>
      <c r="N61" s="990"/>
      <c r="O61" s="1106"/>
      <c r="P61" s="990"/>
      <c r="Q61" s="1106"/>
      <c r="R61" s="990"/>
      <c r="S61" s="1106"/>
      <c r="T61" s="990"/>
      <c r="U61" s="1106"/>
      <c r="V61" s="990"/>
      <c r="W61" s="1106"/>
      <c r="X61" s="990"/>
      <c r="Y61" s="1106"/>
      <c r="Z61" s="990"/>
      <c r="AA61" s="1106"/>
      <c r="AB61" s="990"/>
      <c r="AC61" s="1106"/>
      <c r="AD61" s="1023"/>
      <c r="AE61" s="612"/>
    </row>
    <row r="62" spans="1:31" ht="15" x14ac:dyDescent="0.25">
      <c r="A62" s="1126"/>
      <c r="B62" s="990">
        <v>13.64</v>
      </c>
      <c r="C62" s="1106">
        <v>136400</v>
      </c>
      <c r="D62" s="990"/>
      <c r="E62" s="1106"/>
      <c r="F62" s="990">
        <v>24.31</v>
      </c>
      <c r="G62" s="1106">
        <v>243100</v>
      </c>
      <c r="H62" s="990"/>
      <c r="I62" s="1106"/>
      <c r="J62" s="990">
        <v>25.76</v>
      </c>
      <c r="K62" s="1106">
        <v>257600</v>
      </c>
      <c r="L62" s="990"/>
      <c r="M62" s="1106"/>
      <c r="N62" s="990"/>
      <c r="O62" s="1106"/>
      <c r="P62" s="990"/>
      <c r="Q62" s="1106"/>
      <c r="R62" s="990">
        <v>20</v>
      </c>
      <c r="S62" s="1106">
        <v>244000</v>
      </c>
      <c r="T62" s="990"/>
      <c r="U62" s="1106"/>
      <c r="V62" s="990"/>
      <c r="W62" s="1106"/>
      <c r="X62" s="990">
        <v>20</v>
      </c>
      <c r="Y62" s="1106">
        <v>244000</v>
      </c>
      <c r="Z62" s="990"/>
      <c r="AA62" s="1106"/>
      <c r="AB62" s="990">
        <v>10</v>
      </c>
      <c r="AC62" s="1106">
        <v>100000</v>
      </c>
      <c r="AD62" s="1023"/>
      <c r="AE62" s="612"/>
    </row>
    <row r="63" spans="1:31" ht="15" x14ac:dyDescent="0.3">
      <c r="A63" s="1124">
        <v>45976</v>
      </c>
      <c r="B63" s="991"/>
      <c r="C63" s="1107"/>
      <c r="D63" s="990"/>
      <c r="E63" s="1106"/>
      <c r="F63" s="988"/>
      <c r="G63" s="1105"/>
      <c r="H63" s="990"/>
      <c r="I63" s="1106"/>
      <c r="J63" s="988"/>
      <c r="K63" s="1105"/>
      <c r="L63" s="988"/>
      <c r="M63" s="1105"/>
      <c r="N63" s="990"/>
      <c r="O63" s="1106"/>
      <c r="P63" s="990"/>
      <c r="Q63" s="1106"/>
      <c r="R63" s="990"/>
      <c r="S63" s="1106"/>
      <c r="T63" s="990"/>
      <c r="U63" s="1106"/>
      <c r="V63" s="988"/>
      <c r="W63" s="1105"/>
      <c r="X63" s="988"/>
      <c r="Y63" s="1105"/>
      <c r="Z63" s="990"/>
      <c r="AA63" s="1106"/>
      <c r="AB63" s="990"/>
      <c r="AC63" s="1106"/>
      <c r="AD63" s="1023"/>
      <c r="AE63" s="612"/>
    </row>
    <row r="64" spans="1:31" ht="15" x14ac:dyDescent="0.25">
      <c r="A64" s="1125"/>
      <c r="B64" s="990"/>
      <c r="C64" s="1106"/>
      <c r="D64" s="990"/>
      <c r="E64" s="1106"/>
      <c r="F64" s="990"/>
      <c r="G64" s="1106"/>
      <c r="H64" s="990"/>
      <c r="I64" s="1106"/>
      <c r="J64" s="990"/>
      <c r="K64" s="1106"/>
      <c r="L64" s="990"/>
      <c r="M64" s="1106"/>
      <c r="N64" s="990"/>
      <c r="O64" s="1106"/>
      <c r="P64" s="990"/>
      <c r="Q64" s="1106"/>
      <c r="R64" s="990"/>
      <c r="S64" s="1106"/>
      <c r="T64" s="990"/>
      <c r="U64" s="1106"/>
      <c r="V64" s="990"/>
      <c r="W64" s="1106"/>
      <c r="X64" s="990"/>
      <c r="Y64" s="1106"/>
      <c r="Z64" s="990"/>
      <c r="AA64" s="1106"/>
      <c r="AB64" s="990"/>
      <c r="AC64" s="1106"/>
      <c r="AD64" s="1023"/>
      <c r="AE64" s="612"/>
    </row>
    <row r="65" spans="1:31" ht="15" x14ac:dyDescent="0.25">
      <c r="A65" s="1125"/>
      <c r="B65" s="990"/>
      <c r="C65" s="1106"/>
      <c r="D65" s="990"/>
      <c r="E65" s="1106"/>
      <c r="F65" s="990"/>
      <c r="G65" s="1106"/>
      <c r="H65" s="990"/>
      <c r="I65" s="1106"/>
      <c r="J65" s="990"/>
      <c r="K65" s="1106"/>
      <c r="L65" s="990"/>
      <c r="M65" s="1106"/>
      <c r="N65" s="990"/>
      <c r="O65" s="1106"/>
      <c r="P65" s="990"/>
      <c r="Q65" s="1106"/>
      <c r="R65" s="990"/>
      <c r="S65" s="1106"/>
      <c r="T65" s="990"/>
      <c r="U65" s="1106"/>
      <c r="V65" s="990"/>
      <c r="W65" s="1106"/>
      <c r="X65" s="990"/>
      <c r="Y65" s="1106"/>
      <c r="Z65" s="990"/>
      <c r="AA65" s="1106"/>
      <c r="AB65" s="990"/>
      <c r="AC65" s="1106"/>
      <c r="AD65" s="1023"/>
      <c r="AE65" s="612"/>
    </row>
    <row r="66" spans="1:31" ht="15" x14ac:dyDescent="0.25">
      <c r="A66" s="1126"/>
      <c r="B66" s="990">
        <v>14.99</v>
      </c>
      <c r="C66" s="1106">
        <v>149900</v>
      </c>
      <c r="D66" s="990"/>
      <c r="E66" s="1106"/>
      <c r="F66" s="990">
        <v>28.02</v>
      </c>
      <c r="G66" s="1106">
        <v>280200</v>
      </c>
      <c r="H66" s="990"/>
      <c r="I66" s="1106"/>
      <c r="J66" s="990">
        <v>23.19</v>
      </c>
      <c r="K66" s="1106">
        <v>231900</v>
      </c>
      <c r="L66" s="990"/>
      <c r="M66" s="1106"/>
      <c r="N66" s="990"/>
      <c r="O66" s="1106"/>
      <c r="P66" s="990"/>
      <c r="Q66" s="1106"/>
      <c r="R66" s="990"/>
      <c r="S66" s="1106"/>
      <c r="T66" s="990"/>
      <c r="U66" s="1106"/>
      <c r="V66" s="990"/>
      <c r="W66" s="1106"/>
      <c r="X66" s="990"/>
      <c r="Y66" s="1106"/>
      <c r="Z66" s="990"/>
      <c r="AA66" s="1106"/>
      <c r="AB66" s="990"/>
      <c r="AC66" s="1106"/>
      <c r="AD66" s="1023"/>
      <c r="AE66" s="612"/>
    </row>
    <row r="67" spans="1:31" ht="15" x14ac:dyDescent="0.3">
      <c r="A67" s="1124">
        <v>45977</v>
      </c>
      <c r="B67" s="988"/>
      <c r="C67" s="1105"/>
      <c r="D67" s="990"/>
      <c r="E67" s="1106"/>
      <c r="F67" s="988"/>
      <c r="G67" s="1105"/>
      <c r="H67" s="990"/>
      <c r="I67" s="1106"/>
      <c r="J67" s="990"/>
      <c r="K67" s="1106"/>
      <c r="L67" s="990"/>
      <c r="M67" s="1106"/>
      <c r="N67" s="988"/>
      <c r="O67" s="1105"/>
      <c r="P67" s="988"/>
      <c r="Q67" s="1105"/>
      <c r="R67" s="990"/>
      <c r="S67" s="1106"/>
      <c r="T67" s="990"/>
      <c r="U67" s="1106"/>
      <c r="V67" s="990"/>
      <c r="W67" s="1106"/>
      <c r="X67" s="990"/>
      <c r="Y67" s="1106"/>
      <c r="Z67" s="990"/>
      <c r="AA67" s="1106"/>
      <c r="AB67" s="990"/>
      <c r="AC67" s="1106"/>
      <c r="AD67" s="1023"/>
      <c r="AE67" s="612"/>
    </row>
    <row r="68" spans="1:31" ht="15" x14ac:dyDescent="0.25">
      <c r="A68" s="1125"/>
      <c r="B68" s="990"/>
      <c r="C68" s="1106"/>
      <c r="D68" s="990"/>
      <c r="E68" s="1106"/>
      <c r="F68" s="990"/>
      <c r="G68" s="1106"/>
      <c r="H68" s="990"/>
      <c r="I68" s="1106"/>
      <c r="J68" s="990"/>
      <c r="K68" s="1106"/>
      <c r="L68" s="990"/>
      <c r="M68" s="1106"/>
      <c r="N68" s="990"/>
      <c r="O68" s="1106"/>
      <c r="P68" s="990"/>
      <c r="Q68" s="1106"/>
      <c r="R68" s="990"/>
      <c r="S68" s="1106"/>
      <c r="T68" s="990"/>
      <c r="U68" s="1106"/>
      <c r="V68" s="990"/>
      <c r="W68" s="1106"/>
      <c r="X68" s="990"/>
      <c r="Y68" s="1106"/>
      <c r="Z68" s="990"/>
      <c r="AA68" s="1106"/>
      <c r="AB68" s="990"/>
      <c r="AC68" s="1106"/>
      <c r="AD68" s="1023"/>
      <c r="AE68" s="612"/>
    </row>
    <row r="69" spans="1:31" ht="15" x14ac:dyDescent="0.25">
      <c r="A69" s="1125"/>
      <c r="B69" s="990"/>
      <c r="C69" s="1106"/>
      <c r="D69" s="990"/>
      <c r="E69" s="1106"/>
      <c r="F69" s="990"/>
      <c r="G69" s="1106"/>
      <c r="H69" s="990"/>
      <c r="I69" s="1106"/>
      <c r="J69" s="990"/>
      <c r="K69" s="1106"/>
      <c r="L69" s="990"/>
      <c r="M69" s="1106"/>
      <c r="N69" s="990"/>
      <c r="O69" s="1106"/>
      <c r="P69" s="990"/>
      <c r="Q69" s="1106"/>
      <c r="R69" s="990"/>
      <c r="S69" s="1106"/>
      <c r="T69" s="990"/>
      <c r="U69" s="1106"/>
      <c r="V69" s="990"/>
      <c r="W69" s="1106"/>
      <c r="X69" s="990"/>
      <c r="Y69" s="1106"/>
      <c r="Z69" s="990"/>
      <c r="AA69" s="1106"/>
      <c r="AB69" s="990"/>
      <c r="AC69" s="1106"/>
      <c r="AD69" s="1023"/>
      <c r="AE69" s="612"/>
    </row>
    <row r="70" spans="1:31" ht="15" x14ac:dyDescent="0.25">
      <c r="A70" s="1126"/>
      <c r="B70" s="990">
        <v>26.99</v>
      </c>
      <c r="C70" s="1106">
        <v>269900</v>
      </c>
      <c r="D70" s="990"/>
      <c r="E70" s="1106"/>
      <c r="F70" s="990">
        <v>24.68</v>
      </c>
      <c r="G70" s="1106">
        <v>246800</v>
      </c>
      <c r="H70" s="990"/>
      <c r="I70" s="1106"/>
      <c r="J70" s="990"/>
      <c r="K70" s="1106"/>
      <c r="L70" s="990"/>
      <c r="M70" s="1106"/>
      <c r="N70" s="990"/>
      <c r="O70" s="1106"/>
      <c r="P70" s="990"/>
      <c r="Q70" s="1106"/>
      <c r="R70" s="990"/>
      <c r="S70" s="1106"/>
      <c r="T70" s="990"/>
      <c r="U70" s="1106"/>
      <c r="V70" s="990"/>
      <c r="W70" s="1106"/>
      <c r="X70" s="990"/>
      <c r="Y70" s="1106"/>
      <c r="Z70" s="990"/>
      <c r="AA70" s="1106"/>
      <c r="AB70" s="990"/>
      <c r="AC70" s="1106"/>
      <c r="AD70" s="1023"/>
      <c r="AE70" s="612"/>
    </row>
    <row r="71" spans="1:31" ht="15" x14ac:dyDescent="0.3">
      <c r="A71" s="1124">
        <v>45978</v>
      </c>
      <c r="B71" s="988"/>
      <c r="C71" s="1105"/>
      <c r="D71" s="990"/>
      <c r="E71" s="1106"/>
      <c r="F71" s="988"/>
      <c r="G71" s="1105"/>
      <c r="H71" s="990"/>
      <c r="I71" s="1106"/>
      <c r="J71" s="990"/>
      <c r="K71" s="1106"/>
      <c r="L71" s="990"/>
      <c r="M71" s="1106"/>
      <c r="N71" s="990"/>
      <c r="O71" s="1106"/>
      <c r="P71" s="990"/>
      <c r="Q71" s="1106"/>
      <c r="R71" s="990"/>
      <c r="S71" s="1106"/>
      <c r="T71" s="988"/>
      <c r="U71" s="1105"/>
      <c r="V71" s="988"/>
      <c r="W71" s="1105"/>
      <c r="X71" s="988"/>
      <c r="Y71" s="1105"/>
      <c r="Z71" s="990"/>
      <c r="AA71" s="1106"/>
      <c r="AB71" s="990"/>
      <c r="AC71" s="1106"/>
      <c r="AD71" s="1023"/>
      <c r="AE71" s="612"/>
    </row>
    <row r="72" spans="1:31" ht="15" x14ac:dyDescent="0.25">
      <c r="A72" s="1125"/>
      <c r="B72" s="990"/>
      <c r="C72" s="1106"/>
      <c r="D72" s="990"/>
      <c r="E72" s="1106"/>
      <c r="F72" s="990"/>
      <c r="G72" s="1106"/>
      <c r="H72" s="990"/>
      <c r="I72" s="1106"/>
      <c r="J72" s="990"/>
      <c r="K72" s="1106"/>
      <c r="L72" s="990"/>
      <c r="M72" s="1106"/>
      <c r="N72" s="990"/>
      <c r="O72" s="1106"/>
      <c r="P72" s="990"/>
      <c r="Q72" s="1106"/>
      <c r="R72" s="990"/>
      <c r="S72" s="1106"/>
      <c r="T72" s="990"/>
      <c r="U72" s="1106"/>
      <c r="V72" s="990"/>
      <c r="W72" s="1106"/>
      <c r="X72" s="990"/>
      <c r="Y72" s="1106"/>
      <c r="Z72" s="990"/>
      <c r="AA72" s="1106"/>
      <c r="AB72" s="990"/>
      <c r="AC72" s="1106"/>
      <c r="AD72" s="1023"/>
      <c r="AE72" s="612"/>
    </row>
    <row r="73" spans="1:31" ht="15" x14ac:dyDescent="0.25">
      <c r="A73" s="1125"/>
      <c r="B73" s="990"/>
      <c r="C73" s="1106"/>
      <c r="D73" s="990"/>
      <c r="E73" s="1106"/>
      <c r="F73" s="990"/>
      <c r="G73" s="1106"/>
      <c r="H73" s="990"/>
      <c r="I73" s="1106"/>
      <c r="J73" s="990"/>
      <c r="K73" s="1106"/>
      <c r="L73" s="990"/>
      <c r="M73" s="1106"/>
      <c r="N73" s="990"/>
      <c r="O73" s="1106"/>
      <c r="P73" s="990"/>
      <c r="Q73" s="1106"/>
      <c r="R73" s="990"/>
      <c r="S73" s="1106"/>
      <c r="T73" s="990"/>
      <c r="U73" s="1106"/>
      <c r="V73" s="990"/>
      <c r="W73" s="1106"/>
      <c r="X73" s="990"/>
      <c r="Y73" s="1106"/>
      <c r="Z73" s="990"/>
      <c r="AA73" s="1106"/>
      <c r="AB73" s="990"/>
      <c r="AC73" s="1106"/>
      <c r="AD73" s="1023"/>
      <c r="AE73" s="612"/>
    </row>
    <row r="74" spans="1:31" ht="15" x14ac:dyDescent="0.25">
      <c r="A74" s="1126"/>
      <c r="B74" s="990">
        <v>25.03</v>
      </c>
      <c r="C74" s="1106">
        <v>250300</v>
      </c>
      <c r="D74" s="990"/>
      <c r="E74" s="1106"/>
      <c r="F74" s="990">
        <v>27.71</v>
      </c>
      <c r="G74" s="1106">
        <v>277100</v>
      </c>
      <c r="H74" s="990"/>
      <c r="I74" s="1106"/>
      <c r="J74" s="990">
        <v>27.19</v>
      </c>
      <c r="K74" s="1106">
        <v>271900</v>
      </c>
      <c r="L74" s="990"/>
      <c r="M74" s="1106"/>
      <c r="N74" s="990">
        <v>57.2</v>
      </c>
      <c r="O74" s="1106">
        <v>388890</v>
      </c>
      <c r="P74" s="990"/>
      <c r="Q74" s="1106"/>
      <c r="R74" s="990">
        <v>20</v>
      </c>
      <c r="S74" s="1106">
        <v>244000</v>
      </c>
      <c r="T74" s="990">
        <v>60</v>
      </c>
      <c r="U74" s="1106">
        <v>408000</v>
      </c>
      <c r="V74" s="990">
        <v>20</v>
      </c>
      <c r="W74" s="1106">
        <v>200000</v>
      </c>
      <c r="X74" s="990">
        <v>20</v>
      </c>
      <c r="Y74" s="1106">
        <v>244000</v>
      </c>
      <c r="Z74" s="990"/>
      <c r="AA74" s="1106"/>
      <c r="AB74" s="990">
        <v>20</v>
      </c>
      <c r="AC74" s="1106">
        <v>200000</v>
      </c>
      <c r="AD74" s="1023"/>
      <c r="AE74" s="612"/>
    </row>
    <row r="75" spans="1:31" ht="15" x14ac:dyDescent="0.3">
      <c r="A75" s="1124">
        <v>45979</v>
      </c>
      <c r="B75" s="988"/>
      <c r="C75" s="1105"/>
      <c r="D75" s="990"/>
      <c r="E75" s="1106"/>
      <c r="F75" s="988"/>
      <c r="G75" s="1105"/>
      <c r="H75" s="990"/>
      <c r="I75" s="1106"/>
      <c r="J75" s="990"/>
      <c r="K75" s="1106"/>
      <c r="L75" s="990"/>
      <c r="M75" s="1106"/>
      <c r="N75" s="990"/>
      <c r="O75" s="1106"/>
      <c r="P75" s="990"/>
      <c r="Q75" s="1106"/>
      <c r="R75" s="990"/>
      <c r="S75" s="1106"/>
      <c r="T75" s="990"/>
      <c r="U75" s="1106"/>
      <c r="V75" s="990"/>
      <c r="W75" s="1106"/>
      <c r="X75" s="988"/>
      <c r="Y75" s="1105"/>
      <c r="Z75" s="990"/>
      <c r="AA75" s="1106"/>
      <c r="AB75" s="990"/>
      <c r="AC75" s="1106"/>
      <c r="AD75" s="1023"/>
      <c r="AE75" s="612"/>
    </row>
    <row r="76" spans="1:31" ht="15" x14ac:dyDescent="0.25">
      <c r="A76" s="1125"/>
      <c r="B76" s="990"/>
      <c r="C76" s="1106"/>
      <c r="D76" s="990"/>
      <c r="E76" s="1106"/>
      <c r="F76" s="990"/>
      <c r="G76" s="1106"/>
      <c r="H76" s="990"/>
      <c r="I76" s="1106"/>
      <c r="J76" s="990"/>
      <c r="K76" s="1106"/>
      <c r="L76" s="990"/>
      <c r="M76" s="1106"/>
      <c r="N76" s="990"/>
      <c r="O76" s="1106"/>
      <c r="P76" s="990"/>
      <c r="Q76" s="1106"/>
      <c r="R76" s="990"/>
      <c r="S76" s="1106"/>
      <c r="T76" s="990"/>
      <c r="U76" s="1106"/>
      <c r="V76" s="990"/>
      <c r="W76" s="1106"/>
      <c r="X76" s="990"/>
      <c r="Y76" s="1106"/>
      <c r="Z76" s="990"/>
      <c r="AA76" s="1106"/>
      <c r="AB76" s="990"/>
      <c r="AC76" s="1106"/>
      <c r="AD76" s="1023"/>
      <c r="AE76" s="612"/>
    </row>
    <row r="77" spans="1:31" ht="15" x14ac:dyDescent="0.25">
      <c r="A77" s="1125"/>
      <c r="B77" s="990"/>
      <c r="C77" s="1106"/>
      <c r="D77" s="990"/>
      <c r="E77" s="1106"/>
      <c r="F77" s="990"/>
      <c r="G77" s="1106"/>
      <c r="H77" s="990"/>
      <c r="I77" s="1106"/>
      <c r="J77" s="990"/>
      <c r="K77" s="1106"/>
      <c r="L77" s="990"/>
      <c r="M77" s="1106"/>
      <c r="N77" s="990"/>
      <c r="O77" s="1106"/>
      <c r="P77" s="990"/>
      <c r="Q77" s="1106"/>
      <c r="R77" s="990"/>
      <c r="S77" s="1106"/>
      <c r="T77" s="990"/>
      <c r="U77" s="1106"/>
      <c r="V77" s="990"/>
      <c r="W77" s="1106"/>
      <c r="X77" s="990"/>
      <c r="Y77" s="1106"/>
      <c r="Z77" s="990"/>
      <c r="AA77" s="1106"/>
      <c r="AB77" s="990"/>
      <c r="AC77" s="1106"/>
      <c r="AD77" s="1023"/>
      <c r="AE77" s="612"/>
    </row>
    <row r="78" spans="1:31" ht="15" x14ac:dyDescent="0.25">
      <c r="A78" s="1126"/>
      <c r="B78" s="990">
        <v>22.36</v>
      </c>
      <c r="C78" s="1106">
        <v>223600</v>
      </c>
      <c r="D78" s="990"/>
      <c r="E78" s="1106"/>
      <c r="F78" s="990">
        <v>28.58</v>
      </c>
      <c r="G78" s="1106">
        <v>285800</v>
      </c>
      <c r="H78" s="990"/>
      <c r="I78" s="1106"/>
      <c r="J78" s="990">
        <v>17.97</v>
      </c>
      <c r="K78" s="1106">
        <v>179700</v>
      </c>
      <c r="L78" s="990"/>
      <c r="M78" s="1106"/>
      <c r="N78" s="990"/>
      <c r="O78" s="1106"/>
      <c r="P78" s="990"/>
      <c r="Q78" s="1106"/>
      <c r="R78" s="990"/>
      <c r="S78" s="1106"/>
      <c r="T78" s="990"/>
      <c r="U78" s="1106"/>
      <c r="V78" s="990"/>
      <c r="W78" s="1106"/>
      <c r="X78" s="990"/>
      <c r="Y78" s="1106"/>
      <c r="Z78" s="990"/>
      <c r="AA78" s="1106"/>
      <c r="AB78" s="990">
        <v>10</v>
      </c>
      <c r="AC78" s="1106">
        <v>100000</v>
      </c>
      <c r="AD78" s="1023"/>
      <c r="AE78" s="612"/>
    </row>
    <row r="79" spans="1:31" ht="15" x14ac:dyDescent="0.3">
      <c r="A79" s="1124">
        <v>45980</v>
      </c>
      <c r="B79" s="988"/>
      <c r="C79" s="1105"/>
      <c r="D79" s="990"/>
      <c r="E79" s="1106"/>
      <c r="F79" s="988"/>
      <c r="G79" s="1105"/>
      <c r="H79" s="990"/>
      <c r="I79" s="1106"/>
      <c r="J79" s="988"/>
      <c r="K79" s="1105"/>
      <c r="L79" s="990"/>
      <c r="M79" s="1106"/>
      <c r="N79" s="990"/>
      <c r="O79" s="1106"/>
      <c r="P79" s="990"/>
      <c r="Q79" s="1106"/>
      <c r="R79" s="990"/>
      <c r="S79" s="1106"/>
      <c r="T79" s="990"/>
      <c r="U79" s="1106"/>
      <c r="V79" s="988"/>
      <c r="W79" s="1105"/>
      <c r="X79" s="990"/>
      <c r="Y79" s="1106"/>
      <c r="Z79" s="990"/>
      <c r="AA79" s="1106"/>
      <c r="AB79" s="990"/>
      <c r="AC79" s="1106"/>
      <c r="AD79" s="1023"/>
      <c r="AE79" s="612"/>
    </row>
    <row r="80" spans="1:31" ht="15" x14ac:dyDescent="0.3">
      <c r="A80" s="1125"/>
      <c r="B80" s="990"/>
      <c r="C80" s="1106"/>
      <c r="D80" s="990"/>
      <c r="E80" s="1106"/>
      <c r="F80" s="990"/>
      <c r="G80" s="1106"/>
      <c r="H80" s="990"/>
      <c r="I80" s="1106"/>
      <c r="J80" s="990"/>
      <c r="K80" s="1106"/>
      <c r="L80" s="990"/>
      <c r="M80" s="1106"/>
      <c r="N80" s="990"/>
      <c r="O80" s="1106"/>
      <c r="P80" s="990"/>
      <c r="Q80" s="1106"/>
      <c r="R80" s="990"/>
      <c r="S80" s="1106"/>
      <c r="T80" s="990"/>
      <c r="U80" s="1106"/>
      <c r="V80" s="988"/>
      <c r="W80" s="1105"/>
      <c r="X80" s="990"/>
      <c r="Y80" s="1106"/>
      <c r="Z80" s="990"/>
      <c r="AA80" s="1106"/>
      <c r="AB80" s="990"/>
      <c r="AC80" s="1106"/>
      <c r="AD80" s="1023"/>
      <c r="AE80" s="612"/>
    </row>
    <row r="81" spans="1:31" ht="15" x14ac:dyDescent="0.25">
      <c r="A81" s="1125"/>
      <c r="B81" s="990"/>
      <c r="C81" s="1106"/>
      <c r="D81" s="990"/>
      <c r="E81" s="1106"/>
      <c r="F81" s="990"/>
      <c r="G81" s="1106"/>
      <c r="H81" s="990"/>
      <c r="I81" s="1106"/>
      <c r="J81" s="990"/>
      <c r="K81" s="1106"/>
      <c r="L81" s="990"/>
      <c r="M81" s="1106"/>
      <c r="N81" s="990"/>
      <c r="O81" s="1106"/>
      <c r="P81" s="990"/>
      <c r="Q81" s="1106"/>
      <c r="R81" s="990"/>
      <c r="S81" s="1106"/>
      <c r="T81" s="990"/>
      <c r="U81" s="1106"/>
      <c r="V81" s="990"/>
      <c r="W81" s="1106"/>
      <c r="X81" s="990"/>
      <c r="Y81" s="1106"/>
      <c r="Z81" s="990"/>
      <c r="AA81" s="1106"/>
      <c r="AB81" s="990"/>
      <c r="AC81" s="1106"/>
      <c r="AD81" s="1023"/>
      <c r="AE81" s="612"/>
    </row>
    <row r="82" spans="1:31" ht="15" x14ac:dyDescent="0.25">
      <c r="A82" s="1126"/>
      <c r="B82" s="990">
        <v>26.4</v>
      </c>
      <c r="C82" s="1106">
        <v>264000</v>
      </c>
      <c r="D82" s="990"/>
      <c r="E82" s="1106"/>
      <c r="F82" s="990">
        <v>25.53</v>
      </c>
      <c r="G82" s="1106">
        <v>255300</v>
      </c>
      <c r="H82" s="990"/>
      <c r="I82" s="1106"/>
      <c r="J82" s="990">
        <v>21.15</v>
      </c>
      <c r="K82" s="1106">
        <v>211500</v>
      </c>
      <c r="L82" s="990"/>
      <c r="M82" s="1106"/>
      <c r="N82" s="990"/>
      <c r="O82" s="1106"/>
      <c r="P82" s="990"/>
      <c r="Q82" s="1106"/>
      <c r="R82" s="990"/>
      <c r="S82" s="1106"/>
      <c r="T82" s="990"/>
      <c r="U82" s="1106"/>
      <c r="V82" s="990"/>
      <c r="W82" s="1106"/>
      <c r="X82" s="990"/>
      <c r="Y82" s="1106"/>
      <c r="Z82" s="990"/>
      <c r="AA82" s="1106"/>
      <c r="AB82" s="990"/>
      <c r="AC82" s="1106"/>
      <c r="AD82" s="1023"/>
      <c r="AE82" s="612"/>
    </row>
    <row r="83" spans="1:31" ht="15" x14ac:dyDescent="0.3">
      <c r="A83" s="1124">
        <v>45981</v>
      </c>
      <c r="B83" s="988"/>
      <c r="C83" s="1105"/>
      <c r="D83" s="990"/>
      <c r="E83" s="1106"/>
      <c r="F83" s="988"/>
      <c r="G83" s="1105"/>
      <c r="H83" s="990"/>
      <c r="I83" s="1106"/>
      <c r="J83" s="990"/>
      <c r="K83" s="1106"/>
      <c r="L83" s="988"/>
      <c r="M83" s="1105"/>
      <c r="N83" s="990"/>
      <c r="O83" s="1106"/>
      <c r="P83" s="990"/>
      <c r="Q83" s="1106"/>
      <c r="R83" s="990"/>
      <c r="S83" s="1106"/>
      <c r="T83" s="990"/>
      <c r="U83" s="1106"/>
      <c r="V83" s="990"/>
      <c r="W83" s="1106"/>
      <c r="X83" s="988"/>
      <c r="Y83" s="1105"/>
      <c r="Z83" s="990"/>
      <c r="AA83" s="1106"/>
      <c r="AB83" s="990"/>
      <c r="AC83" s="1106"/>
      <c r="AD83" s="1023"/>
      <c r="AE83" s="612"/>
    </row>
    <row r="84" spans="1:31" ht="15" x14ac:dyDescent="0.25">
      <c r="A84" s="1125"/>
      <c r="B84" s="990"/>
      <c r="C84" s="1106"/>
      <c r="D84" s="990"/>
      <c r="E84" s="1106"/>
      <c r="F84" s="990"/>
      <c r="G84" s="1106"/>
      <c r="H84" s="990"/>
      <c r="I84" s="1106"/>
      <c r="J84" s="990"/>
      <c r="K84" s="1106"/>
      <c r="L84" s="990"/>
      <c r="M84" s="1106"/>
      <c r="N84" s="990"/>
      <c r="O84" s="1106"/>
      <c r="P84" s="990"/>
      <c r="Q84" s="1106"/>
      <c r="R84" s="990"/>
      <c r="S84" s="1106"/>
      <c r="T84" s="990"/>
      <c r="U84" s="1106"/>
      <c r="V84" s="990"/>
      <c r="W84" s="1106"/>
      <c r="X84" s="990"/>
      <c r="Y84" s="1106"/>
      <c r="Z84" s="990"/>
      <c r="AA84" s="1106"/>
      <c r="AB84" s="990"/>
      <c r="AC84" s="1106"/>
      <c r="AD84" s="1023"/>
      <c r="AE84" s="612"/>
    </row>
    <row r="85" spans="1:31" ht="15" x14ac:dyDescent="0.25">
      <c r="A85" s="1125"/>
      <c r="B85" s="990"/>
      <c r="C85" s="1106"/>
      <c r="D85" s="990"/>
      <c r="E85" s="1106"/>
      <c r="F85" s="990"/>
      <c r="G85" s="1106"/>
      <c r="H85" s="990"/>
      <c r="I85" s="1106"/>
      <c r="J85" s="990"/>
      <c r="K85" s="1106"/>
      <c r="L85" s="990"/>
      <c r="M85" s="1106"/>
      <c r="N85" s="990"/>
      <c r="O85" s="1106"/>
      <c r="P85" s="990"/>
      <c r="Q85" s="1106"/>
      <c r="R85" s="990"/>
      <c r="S85" s="1106"/>
      <c r="T85" s="990"/>
      <c r="U85" s="1106"/>
      <c r="V85" s="990"/>
      <c r="W85" s="1106"/>
      <c r="X85" s="990"/>
      <c r="Y85" s="1106"/>
      <c r="Z85" s="990"/>
      <c r="AA85" s="1106"/>
      <c r="AB85" s="990"/>
      <c r="AC85" s="1106"/>
      <c r="AD85" s="1023"/>
      <c r="AE85" s="612"/>
    </row>
    <row r="86" spans="1:31" ht="15" x14ac:dyDescent="0.25">
      <c r="A86" s="1126"/>
      <c r="B86" s="990">
        <v>22.64</v>
      </c>
      <c r="C86" s="1106">
        <v>226400</v>
      </c>
      <c r="D86" s="990"/>
      <c r="E86" s="1106"/>
      <c r="F86" s="990">
        <v>31.22</v>
      </c>
      <c r="G86" s="1106">
        <v>312200</v>
      </c>
      <c r="H86" s="990"/>
      <c r="I86" s="1106"/>
      <c r="J86" s="990">
        <v>27.95</v>
      </c>
      <c r="K86" s="1106">
        <v>279500</v>
      </c>
      <c r="L86" s="990">
        <v>57.1</v>
      </c>
      <c r="M86" s="1106">
        <v>388280</v>
      </c>
      <c r="N86" s="990"/>
      <c r="O86" s="1106"/>
      <c r="P86" s="990"/>
      <c r="Q86" s="1106"/>
      <c r="R86" s="990"/>
      <c r="S86" s="1106"/>
      <c r="T86" s="990"/>
      <c r="U86" s="1106"/>
      <c r="V86" s="990"/>
      <c r="W86" s="1106"/>
      <c r="X86" s="990"/>
      <c r="Y86" s="1106"/>
      <c r="Z86" s="990"/>
      <c r="AA86" s="1106"/>
      <c r="AB86" s="990"/>
      <c r="AC86" s="1106"/>
      <c r="AD86" s="1023"/>
      <c r="AE86" s="612"/>
    </row>
    <row r="87" spans="1:31" ht="15" x14ac:dyDescent="0.3">
      <c r="A87" s="1124">
        <v>45982</v>
      </c>
      <c r="B87" s="988"/>
      <c r="C87" s="1105"/>
      <c r="D87" s="990"/>
      <c r="E87" s="1106"/>
      <c r="F87" s="991"/>
      <c r="G87" s="1107"/>
      <c r="H87" s="990"/>
      <c r="I87" s="1106"/>
      <c r="J87" s="990"/>
      <c r="K87" s="1106"/>
      <c r="L87" s="990"/>
      <c r="M87" s="1106"/>
      <c r="N87" s="990"/>
      <c r="O87" s="1106"/>
      <c r="P87" s="990"/>
      <c r="Q87" s="1106"/>
      <c r="R87" s="990"/>
      <c r="S87" s="1106"/>
      <c r="T87" s="990"/>
      <c r="U87" s="1106"/>
      <c r="V87" s="990"/>
      <c r="W87" s="1106"/>
      <c r="X87" s="990"/>
      <c r="Y87" s="1106"/>
      <c r="Z87" s="990"/>
      <c r="AA87" s="1106"/>
      <c r="AB87" s="990"/>
      <c r="AC87" s="1106"/>
      <c r="AD87" s="1023"/>
      <c r="AE87" s="612"/>
    </row>
    <row r="88" spans="1:31" ht="15" x14ac:dyDescent="0.25">
      <c r="A88" s="1125"/>
      <c r="B88" s="990"/>
      <c r="C88" s="1106"/>
      <c r="D88" s="990"/>
      <c r="E88" s="1106"/>
      <c r="F88" s="990"/>
      <c r="G88" s="1106"/>
      <c r="H88" s="990"/>
      <c r="I88" s="1106"/>
      <c r="J88" s="990"/>
      <c r="K88" s="1106"/>
      <c r="L88" s="990"/>
      <c r="M88" s="1106"/>
      <c r="N88" s="990"/>
      <c r="O88" s="1106"/>
      <c r="P88" s="990"/>
      <c r="Q88" s="1106"/>
      <c r="R88" s="990"/>
      <c r="S88" s="1106"/>
      <c r="T88" s="990"/>
      <c r="U88" s="1106"/>
      <c r="V88" s="990"/>
      <c r="W88" s="1106"/>
      <c r="X88" s="990"/>
      <c r="Y88" s="1106"/>
      <c r="Z88" s="990"/>
      <c r="AA88" s="1106"/>
      <c r="AB88" s="990"/>
      <c r="AC88" s="1106"/>
      <c r="AD88" s="1023"/>
      <c r="AE88" s="612"/>
    </row>
    <row r="89" spans="1:31" ht="15" x14ac:dyDescent="0.25">
      <c r="A89" s="1125"/>
      <c r="B89" s="990"/>
      <c r="C89" s="1106"/>
      <c r="D89" s="990"/>
      <c r="E89" s="1106"/>
      <c r="F89" s="990"/>
      <c r="G89" s="1106"/>
      <c r="H89" s="990"/>
      <c r="I89" s="1106"/>
      <c r="J89" s="990"/>
      <c r="K89" s="1106"/>
      <c r="L89" s="990"/>
      <c r="M89" s="1106"/>
      <c r="N89" s="990"/>
      <c r="O89" s="1106"/>
      <c r="P89" s="990"/>
      <c r="Q89" s="1106"/>
      <c r="R89" s="990"/>
      <c r="S89" s="1106"/>
      <c r="T89" s="990"/>
      <c r="U89" s="1106"/>
      <c r="V89" s="990"/>
      <c r="W89" s="1106"/>
      <c r="X89" s="990"/>
      <c r="Y89" s="1106"/>
      <c r="Z89" s="990"/>
      <c r="AA89" s="1106"/>
      <c r="AB89" s="990"/>
      <c r="AC89" s="1106"/>
      <c r="AD89" s="1023"/>
      <c r="AE89" s="612"/>
    </row>
    <row r="90" spans="1:31" ht="15" x14ac:dyDescent="0.25">
      <c r="A90" s="1126"/>
      <c r="B90" s="990">
        <v>19.29</v>
      </c>
      <c r="C90" s="1106">
        <v>192900</v>
      </c>
      <c r="D90" s="990"/>
      <c r="E90" s="1106"/>
      <c r="F90" s="990">
        <v>23.29</v>
      </c>
      <c r="G90" s="1106">
        <v>232900</v>
      </c>
      <c r="H90" s="990"/>
      <c r="I90" s="1106"/>
      <c r="J90" s="990">
        <v>22.31</v>
      </c>
      <c r="K90" s="1106">
        <v>223100</v>
      </c>
      <c r="L90" s="990"/>
      <c r="M90" s="1106"/>
      <c r="N90" s="990"/>
      <c r="O90" s="1106"/>
      <c r="P90" s="990"/>
      <c r="Q90" s="1106"/>
      <c r="R90" s="990">
        <v>20</v>
      </c>
      <c r="S90" s="1106">
        <v>244000</v>
      </c>
      <c r="T90" s="990">
        <v>60</v>
      </c>
      <c r="U90" s="1106">
        <v>408000</v>
      </c>
      <c r="V90" s="990"/>
      <c r="W90" s="1106"/>
      <c r="X90" s="990">
        <v>20</v>
      </c>
      <c r="Y90" s="1106">
        <v>244000</v>
      </c>
      <c r="Z90" s="990"/>
      <c r="AA90" s="1106"/>
      <c r="AB90" s="990"/>
      <c r="AC90" s="1106"/>
      <c r="AD90" s="1023"/>
      <c r="AE90" s="612"/>
    </row>
    <row r="91" spans="1:31" ht="15" x14ac:dyDescent="0.3">
      <c r="A91" s="1124">
        <v>45983</v>
      </c>
      <c r="B91" s="988"/>
      <c r="C91" s="1105"/>
      <c r="D91" s="990"/>
      <c r="E91" s="1106"/>
      <c r="F91" s="988"/>
      <c r="G91" s="1105"/>
      <c r="H91" s="990"/>
      <c r="I91" s="1106"/>
      <c r="J91" s="990"/>
      <c r="K91" s="1106"/>
      <c r="L91" s="990"/>
      <c r="M91" s="1106"/>
      <c r="N91" s="990"/>
      <c r="O91" s="1106"/>
      <c r="P91" s="990"/>
      <c r="Q91" s="1106"/>
      <c r="R91" s="990"/>
      <c r="S91" s="1106"/>
      <c r="T91" s="990"/>
      <c r="U91" s="1106"/>
      <c r="V91" s="990"/>
      <c r="W91" s="1106"/>
      <c r="X91" s="990"/>
      <c r="Y91" s="1106"/>
      <c r="Z91" s="990"/>
      <c r="AA91" s="1106"/>
      <c r="AB91" s="990"/>
      <c r="AC91" s="1106"/>
      <c r="AD91" s="1023"/>
      <c r="AE91" s="612"/>
    </row>
    <row r="92" spans="1:31" ht="15" x14ac:dyDescent="0.25">
      <c r="A92" s="1125"/>
      <c r="B92" s="990"/>
      <c r="C92" s="1106"/>
      <c r="D92" s="990"/>
      <c r="E92" s="1106"/>
      <c r="F92" s="990"/>
      <c r="G92" s="1106"/>
      <c r="H92" s="990"/>
      <c r="I92" s="1106"/>
      <c r="J92" s="990"/>
      <c r="K92" s="1106"/>
      <c r="L92" s="990"/>
      <c r="M92" s="1106"/>
      <c r="N92" s="990"/>
      <c r="O92" s="1106"/>
      <c r="P92" s="990"/>
      <c r="Q92" s="1106"/>
      <c r="R92" s="990"/>
      <c r="S92" s="1106"/>
      <c r="T92" s="990"/>
      <c r="U92" s="1106"/>
      <c r="V92" s="990"/>
      <c r="W92" s="1106"/>
      <c r="X92" s="990"/>
      <c r="Y92" s="1106"/>
      <c r="Z92" s="990"/>
      <c r="AA92" s="1106"/>
      <c r="AB92" s="990"/>
      <c r="AC92" s="1106"/>
      <c r="AD92" s="1023"/>
      <c r="AE92" s="612"/>
    </row>
    <row r="93" spans="1:31" ht="15" x14ac:dyDescent="0.25">
      <c r="A93" s="1125"/>
      <c r="B93" s="990"/>
      <c r="C93" s="1106"/>
      <c r="D93" s="990"/>
      <c r="E93" s="1106"/>
      <c r="F93" s="990"/>
      <c r="G93" s="1106"/>
      <c r="H93" s="990"/>
      <c r="I93" s="1106"/>
      <c r="J93" s="990"/>
      <c r="K93" s="1106"/>
      <c r="L93" s="990"/>
      <c r="M93" s="1106"/>
      <c r="N93" s="990"/>
      <c r="O93" s="1106"/>
      <c r="P93" s="990"/>
      <c r="Q93" s="1106"/>
      <c r="R93" s="990"/>
      <c r="S93" s="1106"/>
      <c r="T93" s="990"/>
      <c r="U93" s="1106"/>
      <c r="V93" s="990"/>
      <c r="W93" s="1106"/>
      <c r="X93" s="990"/>
      <c r="Y93" s="1106"/>
      <c r="Z93" s="990"/>
      <c r="AA93" s="1106"/>
      <c r="AB93" s="990"/>
      <c r="AC93" s="1106"/>
      <c r="AD93" s="1023"/>
      <c r="AE93" s="612"/>
    </row>
    <row r="94" spans="1:31" ht="15" x14ac:dyDescent="0.25">
      <c r="A94" s="1126"/>
      <c r="B94" s="990">
        <v>21.42</v>
      </c>
      <c r="C94" s="1106">
        <v>214200</v>
      </c>
      <c r="D94" s="990"/>
      <c r="E94" s="1106"/>
      <c r="F94" s="990">
        <v>28.74</v>
      </c>
      <c r="G94" s="1106">
        <v>287400</v>
      </c>
      <c r="H94" s="990"/>
      <c r="I94" s="1106"/>
      <c r="J94" s="990">
        <v>23.38</v>
      </c>
      <c r="K94" s="1106">
        <v>233800</v>
      </c>
      <c r="L94" s="990"/>
      <c r="M94" s="1106"/>
      <c r="N94" s="990"/>
      <c r="O94" s="1106"/>
      <c r="P94" s="990"/>
      <c r="Q94" s="1106"/>
      <c r="R94" s="990"/>
      <c r="S94" s="1106"/>
      <c r="T94" s="990"/>
      <c r="U94" s="1106"/>
      <c r="V94" s="990"/>
      <c r="W94" s="1106"/>
      <c r="X94" s="990"/>
      <c r="Y94" s="1106"/>
      <c r="Z94" s="990"/>
      <c r="AA94" s="1106"/>
      <c r="AB94" s="990"/>
      <c r="AC94" s="1106"/>
      <c r="AD94" s="1023"/>
      <c r="AE94" s="612"/>
    </row>
    <row r="95" spans="1:31" ht="15" x14ac:dyDescent="0.3">
      <c r="A95" s="1124">
        <v>45984</v>
      </c>
      <c r="B95" s="991"/>
      <c r="C95" s="1107"/>
      <c r="D95" s="990"/>
      <c r="E95" s="1106"/>
      <c r="F95" s="988"/>
      <c r="G95" s="1105"/>
      <c r="H95" s="990"/>
      <c r="I95" s="1106"/>
      <c r="J95" s="990"/>
      <c r="K95" s="1106"/>
      <c r="L95" s="990"/>
      <c r="M95" s="1106"/>
      <c r="N95" s="990"/>
      <c r="O95" s="1106"/>
      <c r="P95" s="988"/>
      <c r="Q95" s="1105"/>
      <c r="R95" s="990"/>
      <c r="S95" s="1106"/>
      <c r="T95" s="988"/>
      <c r="U95" s="1105"/>
      <c r="V95" s="990"/>
      <c r="W95" s="1106"/>
      <c r="X95" s="988"/>
      <c r="Y95" s="1105"/>
      <c r="Z95" s="990"/>
      <c r="AA95" s="1106"/>
      <c r="AB95" s="990"/>
      <c r="AC95" s="1106"/>
      <c r="AD95" s="1023"/>
      <c r="AE95" s="612"/>
    </row>
    <row r="96" spans="1:31" ht="15" x14ac:dyDescent="0.25">
      <c r="A96" s="1125"/>
      <c r="B96" s="990"/>
      <c r="C96" s="1106"/>
      <c r="D96" s="990"/>
      <c r="E96" s="1106"/>
      <c r="F96" s="990"/>
      <c r="G96" s="1106"/>
      <c r="H96" s="990"/>
      <c r="I96" s="1106"/>
      <c r="J96" s="990"/>
      <c r="K96" s="1106"/>
      <c r="L96" s="990"/>
      <c r="M96" s="1106"/>
      <c r="N96" s="990"/>
      <c r="O96" s="1106"/>
      <c r="P96" s="990"/>
      <c r="Q96" s="1106"/>
      <c r="R96" s="990"/>
      <c r="S96" s="1106"/>
      <c r="T96" s="990"/>
      <c r="U96" s="1106"/>
      <c r="V96" s="990"/>
      <c r="W96" s="1106"/>
      <c r="X96" s="990"/>
      <c r="Y96" s="1106"/>
      <c r="Z96" s="990"/>
      <c r="AA96" s="1106"/>
      <c r="AB96" s="990"/>
      <c r="AC96" s="1106"/>
      <c r="AD96" s="1023"/>
      <c r="AE96" s="612"/>
    </row>
    <row r="97" spans="1:37" ht="15" x14ac:dyDescent="0.25">
      <c r="A97" s="1125"/>
      <c r="B97" s="990"/>
      <c r="C97" s="1106"/>
      <c r="D97" s="990"/>
      <c r="E97" s="1106"/>
      <c r="F97" s="990"/>
      <c r="G97" s="1106"/>
      <c r="H97" s="990"/>
      <c r="I97" s="1106"/>
      <c r="J97" s="990"/>
      <c r="K97" s="1106"/>
      <c r="L97" s="990"/>
      <c r="M97" s="1106"/>
      <c r="N97" s="990"/>
      <c r="O97" s="1106"/>
      <c r="P97" s="990"/>
      <c r="Q97" s="1106"/>
      <c r="R97" s="990"/>
      <c r="S97" s="1106"/>
      <c r="T97" s="990"/>
      <c r="U97" s="1106"/>
      <c r="V97" s="990"/>
      <c r="W97" s="1106"/>
      <c r="X97" s="990"/>
      <c r="Y97" s="1106"/>
      <c r="Z97" s="990"/>
      <c r="AA97" s="1106"/>
      <c r="AB97" s="990"/>
      <c r="AC97" s="1106"/>
      <c r="AD97" s="1023"/>
      <c r="AE97" s="612"/>
    </row>
    <row r="98" spans="1:37" ht="15" x14ac:dyDescent="0.25">
      <c r="A98" s="1126"/>
      <c r="B98" s="990">
        <v>23.93</v>
      </c>
      <c r="C98" s="1106">
        <v>239300</v>
      </c>
      <c r="D98" s="990"/>
      <c r="E98" s="1106"/>
      <c r="F98" s="990">
        <v>29.55</v>
      </c>
      <c r="G98" s="1106">
        <v>295500</v>
      </c>
      <c r="H98" s="990"/>
      <c r="I98" s="1106"/>
      <c r="J98" s="990">
        <v>18.96</v>
      </c>
      <c r="K98" s="1106">
        <v>189600</v>
      </c>
      <c r="L98" s="990"/>
      <c r="M98" s="1106"/>
      <c r="N98" s="990"/>
      <c r="O98" s="1106"/>
      <c r="P98" s="990"/>
      <c r="Q98" s="1106"/>
      <c r="R98" s="990"/>
      <c r="S98" s="1106"/>
      <c r="T98" s="990"/>
      <c r="U98" s="1106"/>
      <c r="V98" s="990"/>
      <c r="W98" s="1106"/>
      <c r="X98" s="990"/>
      <c r="Y98" s="1106"/>
      <c r="Z98" s="990"/>
      <c r="AA98" s="1106"/>
      <c r="AB98" s="990"/>
      <c r="AC98" s="1106"/>
      <c r="AD98" s="1023"/>
      <c r="AE98" s="612"/>
    </row>
    <row r="99" spans="1:37" ht="15" x14ac:dyDescent="0.3">
      <c r="A99" s="1124">
        <v>45985</v>
      </c>
      <c r="B99" s="988"/>
      <c r="C99" s="1105"/>
      <c r="D99" s="990"/>
      <c r="E99" s="1106"/>
      <c r="F99" s="988"/>
      <c r="G99" s="1105"/>
      <c r="H99" s="990"/>
      <c r="I99" s="1106"/>
      <c r="J99" s="988"/>
      <c r="K99" s="1105"/>
      <c r="L99" s="990"/>
      <c r="M99" s="1106"/>
      <c r="N99" s="990"/>
      <c r="O99" s="1106"/>
      <c r="P99" s="990"/>
      <c r="Q99" s="1106"/>
      <c r="R99" s="990"/>
      <c r="S99" s="1106"/>
      <c r="T99" s="990"/>
      <c r="U99" s="1106"/>
      <c r="V99" s="988"/>
      <c r="W99" s="1105"/>
      <c r="X99" s="990"/>
      <c r="Y99" s="1106"/>
      <c r="Z99" s="990"/>
      <c r="AA99" s="1106"/>
      <c r="AB99" s="990"/>
      <c r="AC99" s="1106"/>
      <c r="AD99" s="1023"/>
      <c r="AE99" s="612"/>
    </row>
    <row r="100" spans="1:37" ht="15" x14ac:dyDescent="0.25">
      <c r="A100" s="1125"/>
      <c r="B100" s="990"/>
      <c r="C100" s="1106"/>
      <c r="D100" s="990"/>
      <c r="E100" s="1106"/>
      <c r="F100" s="990"/>
      <c r="G100" s="1106"/>
      <c r="H100" s="990"/>
      <c r="I100" s="1106"/>
      <c r="J100" s="990"/>
      <c r="K100" s="1106"/>
      <c r="L100" s="990"/>
      <c r="M100" s="1106"/>
      <c r="N100" s="990"/>
      <c r="O100" s="1106"/>
      <c r="P100" s="990"/>
      <c r="Q100" s="1106"/>
      <c r="R100" s="990"/>
      <c r="S100" s="1106"/>
      <c r="T100" s="990"/>
      <c r="U100" s="1106"/>
      <c r="V100" s="990"/>
      <c r="W100" s="1106"/>
      <c r="X100" s="990"/>
      <c r="Y100" s="1106"/>
      <c r="Z100" s="990"/>
      <c r="AA100" s="1106"/>
      <c r="AB100" s="990"/>
      <c r="AC100" s="1106"/>
      <c r="AD100" s="1023"/>
      <c r="AE100" s="612"/>
    </row>
    <row r="101" spans="1:37" ht="15" x14ac:dyDescent="0.25">
      <c r="A101" s="1125"/>
      <c r="B101" s="990"/>
      <c r="C101" s="1106"/>
      <c r="D101" s="990"/>
      <c r="E101" s="1106"/>
      <c r="F101" s="990"/>
      <c r="G101" s="1106"/>
      <c r="H101" s="990"/>
      <c r="I101" s="1106"/>
      <c r="J101" s="990"/>
      <c r="K101" s="1106"/>
      <c r="L101" s="990"/>
      <c r="M101" s="1106"/>
      <c r="N101" s="990"/>
      <c r="O101" s="1106"/>
      <c r="P101" s="990"/>
      <c r="Q101" s="1106"/>
      <c r="R101" s="990"/>
      <c r="S101" s="1106"/>
      <c r="T101" s="990"/>
      <c r="U101" s="1106"/>
      <c r="V101" s="990"/>
      <c r="W101" s="1106"/>
      <c r="X101" s="990"/>
      <c r="Y101" s="1106"/>
      <c r="Z101" s="990"/>
      <c r="AA101" s="1106"/>
      <c r="AB101" s="990"/>
      <c r="AC101" s="1106"/>
      <c r="AD101" s="1023"/>
      <c r="AE101" s="612"/>
    </row>
    <row r="102" spans="1:37" ht="15" x14ac:dyDescent="0.25">
      <c r="A102" s="1126"/>
      <c r="B102" s="990">
        <v>25.93</v>
      </c>
      <c r="C102" s="1106">
        <v>259300</v>
      </c>
      <c r="D102" s="990"/>
      <c r="E102" s="1106"/>
      <c r="F102" s="990">
        <v>31.05</v>
      </c>
      <c r="G102" s="1106">
        <v>310500</v>
      </c>
      <c r="H102" s="990"/>
      <c r="I102" s="1106"/>
      <c r="J102" s="990">
        <v>27.22</v>
      </c>
      <c r="K102" s="1106">
        <v>272200</v>
      </c>
      <c r="L102" s="990"/>
      <c r="M102" s="1106"/>
      <c r="N102" s="990"/>
      <c r="O102" s="1106"/>
      <c r="P102" s="990"/>
      <c r="Q102" s="1106"/>
      <c r="R102" s="990"/>
      <c r="S102" s="1106"/>
      <c r="T102" s="990"/>
      <c r="U102" s="1106"/>
      <c r="V102" s="990">
        <v>20</v>
      </c>
      <c r="W102" s="1106">
        <v>200000</v>
      </c>
      <c r="X102" s="990"/>
      <c r="Y102" s="1106"/>
      <c r="Z102" s="990"/>
      <c r="AA102" s="1106"/>
      <c r="AB102" s="990"/>
      <c r="AC102" s="1106"/>
      <c r="AD102" s="1023"/>
      <c r="AE102" s="612"/>
    </row>
    <row r="103" spans="1:37" ht="15" x14ac:dyDescent="0.3">
      <c r="A103" s="1124">
        <v>45986</v>
      </c>
      <c r="B103" s="988"/>
      <c r="C103" s="1105"/>
      <c r="D103" s="990"/>
      <c r="E103" s="1106"/>
      <c r="F103" s="991"/>
      <c r="G103" s="1107"/>
      <c r="H103" s="990"/>
      <c r="I103" s="1106"/>
      <c r="J103" s="990"/>
      <c r="K103" s="1106"/>
      <c r="L103" s="990"/>
      <c r="M103" s="1106"/>
      <c r="N103" s="990"/>
      <c r="O103" s="1106"/>
      <c r="P103" s="990"/>
      <c r="Q103" s="1106"/>
      <c r="R103" s="990"/>
      <c r="S103" s="1106"/>
      <c r="T103" s="990"/>
      <c r="U103" s="1106"/>
      <c r="V103" s="988"/>
      <c r="W103" s="1105"/>
      <c r="X103" s="988"/>
      <c r="Y103" s="1105"/>
      <c r="Z103" s="990"/>
      <c r="AA103" s="1106"/>
      <c r="AB103" s="990"/>
      <c r="AC103" s="1106"/>
      <c r="AD103" s="1023"/>
      <c r="AE103" s="612"/>
    </row>
    <row r="104" spans="1:37" ht="15" x14ac:dyDescent="0.25">
      <c r="A104" s="1125"/>
      <c r="B104" s="990"/>
      <c r="C104" s="1106"/>
      <c r="D104" s="990"/>
      <c r="E104" s="1106"/>
      <c r="F104" s="990"/>
      <c r="G104" s="1106"/>
      <c r="H104" s="990"/>
      <c r="I104" s="1106"/>
      <c r="J104" s="990"/>
      <c r="K104" s="1106"/>
      <c r="L104" s="990"/>
      <c r="M104" s="1106"/>
      <c r="N104" s="990"/>
      <c r="O104" s="1106"/>
      <c r="P104" s="990"/>
      <c r="Q104" s="1106"/>
      <c r="R104" s="990"/>
      <c r="S104" s="1106"/>
      <c r="T104" s="990"/>
      <c r="U104" s="1106"/>
      <c r="V104" s="990"/>
      <c r="W104" s="1106"/>
      <c r="X104" s="990"/>
      <c r="Y104" s="1106"/>
      <c r="Z104" s="990"/>
      <c r="AA104" s="1106"/>
      <c r="AB104" s="990"/>
      <c r="AC104" s="1106"/>
      <c r="AD104" s="1023"/>
      <c r="AE104" s="612"/>
    </row>
    <row r="105" spans="1:37" ht="15" x14ac:dyDescent="0.25">
      <c r="A105" s="1125"/>
      <c r="B105" s="990"/>
      <c r="C105" s="1106"/>
      <c r="D105" s="990"/>
      <c r="E105" s="1106"/>
      <c r="F105" s="990"/>
      <c r="G105" s="1106"/>
      <c r="H105" s="990"/>
      <c r="I105" s="1106"/>
      <c r="J105" s="990"/>
      <c r="K105" s="1106"/>
      <c r="L105" s="990"/>
      <c r="M105" s="1106"/>
      <c r="N105" s="990"/>
      <c r="O105" s="1106"/>
      <c r="P105" s="990"/>
      <c r="Q105" s="1106"/>
      <c r="R105" s="990"/>
      <c r="S105" s="1106"/>
      <c r="T105" s="990"/>
      <c r="U105" s="1106"/>
      <c r="V105" s="990"/>
      <c r="W105" s="1106"/>
      <c r="X105" s="990"/>
      <c r="Y105" s="1106"/>
      <c r="Z105" s="990"/>
      <c r="AA105" s="1106"/>
      <c r="AB105" s="990"/>
      <c r="AC105" s="1106"/>
      <c r="AD105" s="1023"/>
      <c r="AE105" s="612"/>
    </row>
    <row r="106" spans="1:37" ht="15" x14ac:dyDescent="0.25">
      <c r="A106" s="1126"/>
      <c r="B106" s="990">
        <v>30.11</v>
      </c>
      <c r="C106" s="1106">
        <v>301100</v>
      </c>
      <c r="D106" s="990"/>
      <c r="E106" s="1106"/>
      <c r="F106" s="990">
        <v>34.35</v>
      </c>
      <c r="G106" s="1106">
        <v>343500</v>
      </c>
      <c r="H106" s="990"/>
      <c r="I106" s="1106"/>
      <c r="J106" s="990">
        <v>25.9</v>
      </c>
      <c r="K106" s="1106">
        <v>259000</v>
      </c>
      <c r="L106" s="990"/>
      <c r="M106" s="1106"/>
      <c r="N106" s="990"/>
      <c r="O106" s="1106"/>
      <c r="P106" s="990"/>
      <c r="Q106" s="1106"/>
      <c r="R106" s="990">
        <v>20</v>
      </c>
      <c r="S106" s="1106">
        <v>244000</v>
      </c>
      <c r="T106" s="990"/>
      <c r="U106" s="1106"/>
      <c r="V106" s="990"/>
      <c r="W106" s="1106"/>
      <c r="X106" s="990">
        <v>20</v>
      </c>
      <c r="Y106" s="1106">
        <v>244000</v>
      </c>
      <c r="Z106" s="990"/>
      <c r="AA106" s="1106"/>
      <c r="AB106" s="990">
        <v>10</v>
      </c>
      <c r="AC106" s="1106">
        <v>100000</v>
      </c>
      <c r="AD106" s="1023"/>
      <c r="AE106" s="612"/>
      <c r="AK106" s="1024"/>
    </row>
    <row r="107" spans="1:37" ht="15" x14ac:dyDescent="0.3">
      <c r="A107" s="1124">
        <v>45987</v>
      </c>
      <c r="B107" s="988"/>
      <c r="C107" s="1105"/>
      <c r="D107" s="990"/>
      <c r="E107" s="1106"/>
      <c r="F107" s="988"/>
      <c r="G107" s="1105"/>
      <c r="H107" s="990"/>
      <c r="I107" s="1106"/>
      <c r="J107" s="988"/>
      <c r="K107" s="1105"/>
      <c r="L107" s="990"/>
      <c r="M107" s="1106"/>
      <c r="N107" s="990"/>
      <c r="O107" s="1106"/>
      <c r="P107" s="988"/>
      <c r="Q107" s="1105"/>
      <c r="R107" s="990"/>
      <c r="S107" s="1106"/>
      <c r="T107" s="990"/>
      <c r="U107" s="1106"/>
      <c r="V107" s="990"/>
      <c r="W107" s="1106"/>
      <c r="X107" s="990"/>
      <c r="Y107" s="1106"/>
      <c r="Z107" s="988"/>
      <c r="AA107" s="1105"/>
      <c r="AB107" s="990"/>
      <c r="AC107" s="1106"/>
      <c r="AD107" s="1023"/>
      <c r="AE107" s="612"/>
      <c r="AK107" s="1024"/>
    </row>
    <row r="108" spans="1:37" ht="15" x14ac:dyDescent="0.25">
      <c r="A108" s="1125"/>
      <c r="B108" s="990"/>
      <c r="C108" s="1106"/>
      <c r="D108" s="990"/>
      <c r="E108" s="1106"/>
      <c r="F108" s="990"/>
      <c r="G108" s="1106"/>
      <c r="H108" s="990"/>
      <c r="I108" s="1106"/>
      <c r="J108" s="990"/>
      <c r="K108" s="1106"/>
      <c r="L108" s="990"/>
      <c r="M108" s="1106"/>
      <c r="N108" s="990"/>
      <c r="O108" s="1106"/>
      <c r="P108" s="990"/>
      <c r="Q108" s="1106"/>
      <c r="R108" s="990"/>
      <c r="S108" s="1106"/>
      <c r="T108" s="990"/>
      <c r="U108" s="1106"/>
      <c r="V108" s="990"/>
      <c r="W108" s="1106"/>
      <c r="X108" s="990"/>
      <c r="Y108" s="1106"/>
      <c r="Z108" s="990"/>
      <c r="AA108" s="1106"/>
      <c r="AB108" s="990"/>
      <c r="AC108" s="1106"/>
      <c r="AD108" s="1023"/>
      <c r="AE108" s="612"/>
      <c r="AK108" s="1024"/>
    </row>
    <row r="109" spans="1:37" ht="15" x14ac:dyDescent="0.25">
      <c r="A109" s="1125"/>
      <c r="B109" s="990"/>
      <c r="C109" s="1106"/>
      <c r="D109" s="990"/>
      <c r="E109" s="1106"/>
      <c r="F109" s="990"/>
      <c r="G109" s="1106"/>
      <c r="H109" s="990"/>
      <c r="I109" s="1106"/>
      <c r="J109" s="990"/>
      <c r="K109" s="1106"/>
      <c r="L109" s="990"/>
      <c r="M109" s="1106"/>
      <c r="N109" s="990"/>
      <c r="O109" s="1106"/>
      <c r="P109" s="990"/>
      <c r="Q109" s="1106"/>
      <c r="R109" s="990"/>
      <c r="S109" s="1106"/>
      <c r="T109" s="990"/>
      <c r="U109" s="1106"/>
      <c r="V109" s="990"/>
      <c r="W109" s="1106"/>
      <c r="X109" s="990"/>
      <c r="Y109" s="1106"/>
      <c r="Z109" s="990"/>
      <c r="AA109" s="1106"/>
      <c r="AB109" s="990"/>
      <c r="AC109" s="1106"/>
      <c r="AD109" s="1023"/>
      <c r="AE109" s="612"/>
      <c r="AK109" s="1024"/>
    </row>
    <row r="110" spans="1:37" ht="15" x14ac:dyDescent="0.25">
      <c r="A110" s="1126"/>
      <c r="B110" s="990">
        <v>31.61</v>
      </c>
      <c r="C110" s="1106">
        <v>316100</v>
      </c>
      <c r="D110" s="990"/>
      <c r="E110" s="1106"/>
      <c r="F110" s="990">
        <v>29.49</v>
      </c>
      <c r="G110" s="1106">
        <v>294900</v>
      </c>
      <c r="H110" s="990"/>
      <c r="I110" s="1106"/>
      <c r="J110" s="990">
        <v>24.85</v>
      </c>
      <c r="K110" s="1106">
        <v>248500</v>
      </c>
      <c r="L110" s="990"/>
      <c r="M110" s="1106"/>
      <c r="N110" s="990"/>
      <c r="O110" s="1106"/>
      <c r="P110" s="990"/>
      <c r="Q110" s="1106"/>
      <c r="R110" s="990"/>
      <c r="S110" s="1106"/>
      <c r="T110" s="990"/>
      <c r="U110" s="1106"/>
      <c r="V110" s="990"/>
      <c r="W110" s="1106"/>
      <c r="X110" s="990"/>
      <c r="Y110" s="1106"/>
      <c r="Z110" s="990"/>
      <c r="AA110" s="1106"/>
      <c r="AB110" s="990"/>
      <c r="AC110" s="1106"/>
      <c r="AD110" s="1023"/>
      <c r="AE110" s="612"/>
    </row>
    <row r="111" spans="1:37" ht="15" x14ac:dyDescent="0.3">
      <c r="A111" s="1124">
        <v>45988</v>
      </c>
      <c r="B111" s="988"/>
      <c r="C111" s="1105"/>
      <c r="D111" s="988"/>
      <c r="E111" s="1105"/>
      <c r="F111" s="988"/>
      <c r="G111" s="1105"/>
      <c r="H111" s="990"/>
      <c r="I111" s="1106"/>
      <c r="J111" s="988"/>
      <c r="K111" s="1105"/>
      <c r="L111" s="990"/>
      <c r="M111" s="1106"/>
      <c r="N111" s="990"/>
      <c r="O111" s="1106"/>
      <c r="P111" s="990"/>
      <c r="Q111" s="1106"/>
      <c r="R111" s="990"/>
      <c r="S111" s="1106"/>
      <c r="T111" s="988"/>
      <c r="U111" s="1105"/>
      <c r="V111" s="990"/>
      <c r="W111" s="1106"/>
      <c r="X111" s="990"/>
      <c r="Y111" s="1106"/>
      <c r="Z111" s="990"/>
      <c r="AA111" s="1106"/>
      <c r="AB111" s="990"/>
      <c r="AC111" s="1106"/>
      <c r="AD111" s="1023"/>
      <c r="AE111" s="612"/>
    </row>
    <row r="112" spans="1:37" ht="15" x14ac:dyDescent="0.25">
      <c r="A112" s="1125"/>
      <c r="B112" s="990"/>
      <c r="C112" s="1106"/>
      <c r="D112" s="990"/>
      <c r="E112" s="1106"/>
      <c r="F112" s="990"/>
      <c r="G112" s="1106"/>
      <c r="H112" s="990"/>
      <c r="I112" s="1106"/>
      <c r="J112" s="990"/>
      <c r="K112" s="1106"/>
      <c r="L112" s="990"/>
      <c r="M112" s="1106"/>
      <c r="N112" s="990"/>
      <c r="O112" s="1106"/>
      <c r="P112" s="990"/>
      <c r="Q112" s="1106"/>
      <c r="R112" s="990"/>
      <c r="S112" s="1106"/>
      <c r="T112" s="990"/>
      <c r="U112" s="1106"/>
      <c r="V112" s="990"/>
      <c r="W112" s="1106"/>
      <c r="X112" s="990"/>
      <c r="Y112" s="1106"/>
      <c r="Z112" s="990"/>
      <c r="AA112" s="1106"/>
      <c r="AB112" s="990"/>
      <c r="AC112" s="1106"/>
      <c r="AD112" s="1023"/>
      <c r="AE112" s="612"/>
    </row>
    <row r="113" spans="1:31" ht="15" x14ac:dyDescent="0.25">
      <c r="A113" s="1125"/>
      <c r="B113" s="990"/>
      <c r="C113" s="1106"/>
      <c r="D113" s="990"/>
      <c r="E113" s="1106"/>
      <c r="F113" s="990"/>
      <c r="G113" s="1106"/>
      <c r="H113" s="990"/>
      <c r="I113" s="1106"/>
      <c r="J113" s="990"/>
      <c r="K113" s="1106"/>
      <c r="L113" s="990"/>
      <c r="M113" s="1106"/>
      <c r="N113" s="990"/>
      <c r="O113" s="1106"/>
      <c r="P113" s="990"/>
      <c r="Q113" s="1106"/>
      <c r="R113" s="990"/>
      <c r="S113" s="1106"/>
      <c r="T113" s="990"/>
      <c r="U113" s="1106"/>
      <c r="V113" s="990"/>
      <c r="W113" s="1106"/>
      <c r="X113" s="990"/>
      <c r="Y113" s="1106"/>
      <c r="Z113" s="990"/>
      <c r="AA113" s="1106"/>
      <c r="AB113" s="990"/>
      <c r="AC113" s="1106"/>
      <c r="AD113" s="1023"/>
      <c r="AE113" s="612"/>
    </row>
    <row r="114" spans="1:31" ht="15" x14ac:dyDescent="0.25">
      <c r="A114" s="1126"/>
      <c r="B114" s="990">
        <v>26.01</v>
      </c>
      <c r="C114" s="1106">
        <v>260100</v>
      </c>
      <c r="D114" s="990"/>
      <c r="E114" s="1106"/>
      <c r="F114" s="990">
        <v>37.71</v>
      </c>
      <c r="G114" s="1106">
        <v>377100</v>
      </c>
      <c r="H114" s="990"/>
      <c r="I114" s="1106"/>
      <c r="J114" s="990">
        <v>26.38</v>
      </c>
      <c r="K114" s="1106">
        <v>263800</v>
      </c>
      <c r="L114" s="990"/>
      <c r="M114" s="1106"/>
      <c r="N114" s="990">
        <v>60</v>
      </c>
      <c r="O114" s="1106">
        <v>408000</v>
      </c>
      <c r="P114" s="990"/>
      <c r="Q114" s="1106"/>
      <c r="R114" s="990"/>
      <c r="S114" s="1106"/>
      <c r="T114" s="990">
        <v>60</v>
      </c>
      <c r="U114" s="1106">
        <v>408000</v>
      </c>
      <c r="V114" s="990"/>
      <c r="W114" s="1106"/>
      <c r="X114" s="990">
        <v>20</v>
      </c>
      <c r="Y114" s="1106">
        <v>244000</v>
      </c>
      <c r="Z114" s="990"/>
      <c r="AA114" s="1106"/>
      <c r="AB114" s="990"/>
      <c r="AC114" s="1106"/>
      <c r="AD114" s="1023"/>
      <c r="AE114" s="612"/>
    </row>
    <row r="115" spans="1:31" ht="15" x14ac:dyDescent="0.3">
      <c r="A115" s="1124">
        <v>45989</v>
      </c>
      <c r="B115" s="988"/>
      <c r="C115" s="1105"/>
      <c r="D115" s="990"/>
      <c r="E115" s="1106"/>
      <c r="F115" s="988"/>
      <c r="G115" s="1105"/>
      <c r="H115" s="990"/>
      <c r="I115" s="1106"/>
      <c r="J115" s="990"/>
      <c r="K115" s="1106"/>
      <c r="L115" s="990"/>
      <c r="M115" s="1106"/>
      <c r="N115" s="990"/>
      <c r="O115" s="1106"/>
      <c r="P115" s="990"/>
      <c r="Q115" s="1106"/>
      <c r="R115" s="990"/>
      <c r="S115" s="1106"/>
      <c r="T115" s="990"/>
      <c r="U115" s="1106"/>
      <c r="V115" s="990"/>
      <c r="W115" s="1106"/>
      <c r="X115" s="990"/>
      <c r="Y115" s="1106"/>
      <c r="Z115" s="990"/>
      <c r="AA115" s="1106"/>
      <c r="AB115" s="990"/>
      <c r="AC115" s="1106"/>
      <c r="AD115" s="1023"/>
      <c r="AE115" s="612"/>
    </row>
    <row r="116" spans="1:31" ht="15" x14ac:dyDescent="0.25">
      <c r="A116" s="1125"/>
      <c r="B116" s="990"/>
      <c r="C116" s="1106"/>
      <c r="D116" s="990"/>
      <c r="E116" s="1106"/>
      <c r="F116" s="990"/>
      <c r="G116" s="1106"/>
      <c r="H116" s="990"/>
      <c r="I116" s="1106"/>
      <c r="J116" s="990"/>
      <c r="K116" s="1106"/>
      <c r="L116" s="990"/>
      <c r="M116" s="1106"/>
      <c r="N116" s="990"/>
      <c r="O116" s="1106"/>
      <c r="P116" s="990"/>
      <c r="Q116" s="1106"/>
      <c r="R116" s="990"/>
      <c r="S116" s="1106"/>
      <c r="T116" s="990"/>
      <c r="U116" s="1106"/>
      <c r="V116" s="990"/>
      <c r="W116" s="1106"/>
      <c r="X116" s="990"/>
      <c r="Y116" s="1106"/>
      <c r="Z116" s="990"/>
      <c r="AA116" s="1106"/>
      <c r="AB116" s="990"/>
      <c r="AC116" s="1106"/>
      <c r="AD116" s="1023"/>
      <c r="AE116" s="612"/>
    </row>
    <row r="117" spans="1:31" ht="15" x14ac:dyDescent="0.25">
      <c r="A117" s="1125"/>
      <c r="B117" s="990"/>
      <c r="C117" s="1106"/>
      <c r="D117" s="990"/>
      <c r="E117" s="1106"/>
      <c r="F117" s="990"/>
      <c r="G117" s="1106"/>
      <c r="H117" s="990"/>
      <c r="I117" s="1106"/>
      <c r="J117" s="990"/>
      <c r="K117" s="1106"/>
      <c r="L117" s="990"/>
      <c r="M117" s="1106"/>
      <c r="N117" s="990"/>
      <c r="O117" s="1106"/>
      <c r="P117" s="990"/>
      <c r="Q117" s="1106"/>
      <c r="R117" s="990"/>
      <c r="S117" s="1106"/>
      <c r="T117" s="990"/>
      <c r="U117" s="1106"/>
      <c r="V117" s="990"/>
      <c r="W117" s="1106"/>
      <c r="X117" s="990"/>
      <c r="Y117" s="1106"/>
      <c r="Z117" s="990"/>
      <c r="AA117" s="1106"/>
      <c r="AB117" s="990"/>
      <c r="AC117" s="1106"/>
      <c r="AD117" s="1023"/>
      <c r="AE117" s="612"/>
    </row>
    <row r="118" spans="1:31" ht="15" x14ac:dyDescent="0.25">
      <c r="A118" s="1126"/>
      <c r="B118" s="990">
        <v>28</v>
      </c>
      <c r="C118" s="1106">
        <v>280000</v>
      </c>
      <c r="D118" s="990"/>
      <c r="E118" s="1106"/>
      <c r="F118" s="990">
        <v>27.67</v>
      </c>
      <c r="G118" s="1106">
        <v>276700</v>
      </c>
      <c r="H118" s="990"/>
      <c r="I118" s="1106"/>
      <c r="J118" s="990"/>
      <c r="K118" s="1106"/>
      <c r="L118" s="990"/>
      <c r="M118" s="1106"/>
      <c r="N118" s="990"/>
      <c r="O118" s="1106"/>
      <c r="P118" s="990">
        <v>10</v>
      </c>
      <c r="Q118" s="1106">
        <v>122000</v>
      </c>
      <c r="R118" s="990"/>
      <c r="S118" s="1106"/>
      <c r="T118" s="990"/>
      <c r="U118" s="1106"/>
      <c r="V118" s="990"/>
      <c r="W118" s="1106"/>
      <c r="X118" s="990"/>
      <c r="Y118" s="1106"/>
      <c r="Z118" s="990"/>
      <c r="AA118" s="1106"/>
      <c r="AB118" s="990">
        <v>10</v>
      </c>
      <c r="AC118" s="1106">
        <v>100000</v>
      </c>
      <c r="AD118" s="1023"/>
      <c r="AE118" s="612"/>
    </row>
    <row r="119" spans="1:31" ht="15" x14ac:dyDescent="0.3">
      <c r="A119" s="1124">
        <v>45990</v>
      </c>
      <c r="B119" s="988"/>
      <c r="C119" s="1105"/>
      <c r="D119" s="990"/>
      <c r="E119" s="1106"/>
      <c r="F119" s="988"/>
      <c r="G119" s="1105"/>
      <c r="H119" s="990"/>
      <c r="I119" s="1106"/>
      <c r="J119" s="988"/>
      <c r="K119" s="1105"/>
      <c r="L119" s="990"/>
      <c r="M119" s="1106"/>
      <c r="N119" s="988"/>
      <c r="O119" s="1105"/>
      <c r="P119" s="990"/>
      <c r="Q119" s="1106"/>
      <c r="R119" s="990"/>
      <c r="S119" s="1106"/>
      <c r="T119" s="990"/>
      <c r="U119" s="1106"/>
      <c r="V119" s="990"/>
      <c r="W119" s="1106"/>
      <c r="X119" s="988"/>
      <c r="Y119" s="1105"/>
      <c r="Z119" s="990"/>
      <c r="AA119" s="1106"/>
      <c r="AB119" s="990"/>
      <c r="AC119" s="1106"/>
      <c r="AD119" s="1023"/>
      <c r="AE119" s="612"/>
    </row>
    <row r="120" spans="1:31" ht="15" x14ac:dyDescent="0.25">
      <c r="A120" s="1125"/>
      <c r="B120" s="990"/>
      <c r="C120" s="1106"/>
      <c r="D120" s="990"/>
      <c r="E120" s="1106"/>
      <c r="F120" s="990"/>
      <c r="G120" s="1106"/>
      <c r="H120" s="990"/>
      <c r="I120" s="1106"/>
      <c r="J120" s="990"/>
      <c r="K120" s="1106"/>
      <c r="L120" s="990"/>
      <c r="M120" s="1106"/>
      <c r="N120" s="990"/>
      <c r="O120" s="1106"/>
      <c r="P120" s="990"/>
      <c r="Q120" s="1106"/>
      <c r="R120" s="990"/>
      <c r="S120" s="1106"/>
      <c r="T120" s="990"/>
      <c r="U120" s="1106"/>
      <c r="V120" s="990"/>
      <c r="W120" s="1106"/>
      <c r="X120" s="990"/>
      <c r="Y120" s="1106"/>
      <c r="Z120" s="990"/>
      <c r="AA120" s="1106"/>
      <c r="AB120" s="990"/>
      <c r="AC120" s="1106"/>
      <c r="AD120" s="1023"/>
      <c r="AE120" s="612"/>
    </row>
    <row r="121" spans="1:31" ht="15" x14ac:dyDescent="0.25">
      <c r="A121" s="1125"/>
      <c r="B121" s="990"/>
      <c r="C121" s="1106"/>
      <c r="D121" s="990"/>
      <c r="E121" s="1106"/>
      <c r="F121" s="990"/>
      <c r="G121" s="1106"/>
      <c r="H121" s="990"/>
      <c r="I121" s="1106"/>
      <c r="J121" s="990"/>
      <c r="K121" s="1106"/>
      <c r="L121" s="990"/>
      <c r="M121" s="1106"/>
      <c r="N121" s="990"/>
      <c r="O121" s="1106"/>
      <c r="P121" s="990"/>
      <c r="Q121" s="1106"/>
      <c r="R121" s="990"/>
      <c r="S121" s="1106"/>
      <c r="T121" s="990"/>
      <c r="U121" s="1106"/>
      <c r="V121" s="990"/>
      <c r="W121" s="1106"/>
      <c r="X121" s="990"/>
      <c r="Y121" s="1106"/>
      <c r="Z121" s="990"/>
      <c r="AA121" s="1106"/>
      <c r="AB121" s="990"/>
      <c r="AC121" s="1106"/>
      <c r="AD121" s="1023"/>
      <c r="AE121" s="612"/>
    </row>
    <row r="122" spans="1:31" ht="15" x14ac:dyDescent="0.25">
      <c r="A122" s="1126"/>
      <c r="B122" s="990"/>
      <c r="C122" s="1106"/>
      <c r="D122" s="990"/>
      <c r="E122" s="1106"/>
      <c r="F122" s="990"/>
      <c r="G122" s="1106"/>
      <c r="H122" s="990">
        <v>16.39</v>
      </c>
      <c r="I122" s="1106">
        <v>200000</v>
      </c>
      <c r="J122" s="990"/>
      <c r="K122" s="1106"/>
      <c r="L122" s="990"/>
      <c r="M122" s="1106"/>
      <c r="N122" s="990"/>
      <c r="O122" s="1106"/>
      <c r="P122" s="990">
        <v>16.39</v>
      </c>
      <c r="Q122" s="1106">
        <v>200000</v>
      </c>
      <c r="R122" s="990">
        <v>8.19</v>
      </c>
      <c r="S122" s="1106">
        <v>100000</v>
      </c>
      <c r="T122" s="990"/>
      <c r="U122" s="1106"/>
      <c r="V122" s="990"/>
      <c r="W122" s="1106"/>
      <c r="X122" s="990"/>
      <c r="Y122" s="1106"/>
      <c r="Z122" s="990"/>
      <c r="AA122" s="1106"/>
      <c r="AB122" s="990"/>
      <c r="AC122" s="1106"/>
      <c r="AD122" s="1023"/>
      <c r="AE122" s="612"/>
    </row>
    <row r="123" spans="1:31" ht="15" x14ac:dyDescent="0.25">
      <c r="A123" s="1124">
        <v>45991</v>
      </c>
      <c r="B123" s="990"/>
      <c r="C123" s="1106"/>
      <c r="D123" s="990"/>
      <c r="E123" s="1106"/>
      <c r="F123" s="990"/>
      <c r="G123" s="1106"/>
      <c r="H123" s="990"/>
      <c r="I123" s="1106"/>
      <c r="J123" s="990"/>
      <c r="K123" s="1106"/>
      <c r="L123" s="990"/>
      <c r="M123" s="1106"/>
      <c r="N123" s="990"/>
      <c r="O123" s="1106"/>
      <c r="P123" s="990"/>
      <c r="Q123" s="1106"/>
      <c r="R123" s="990"/>
      <c r="S123" s="1106"/>
      <c r="T123" s="990"/>
      <c r="U123" s="1106"/>
      <c r="V123" s="990"/>
      <c r="W123" s="1106"/>
      <c r="X123" s="990"/>
      <c r="Y123" s="1106"/>
      <c r="Z123" s="990"/>
      <c r="AA123" s="1106"/>
      <c r="AB123" s="990"/>
      <c r="AC123" s="1106"/>
      <c r="AD123" s="1023"/>
      <c r="AE123" s="612"/>
    </row>
    <row r="124" spans="1:31" ht="15" x14ac:dyDescent="0.25">
      <c r="A124" s="1125"/>
      <c r="B124" s="990"/>
      <c r="C124" s="1106"/>
      <c r="D124" s="990"/>
      <c r="E124" s="1106"/>
      <c r="F124" s="990"/>
      <c r="G124" s="1106"/>
      <c r="H124" s="990"/>
      <c r="I124" s="1106"/>
      <c r="J124" s="990"/>
      <c r="K124" s="1106"/>
      <c r="L124" s="990"/>
      <c r="M124" s="1106"/>
      <c r="N124" s="990"/>
      <c r="O124" s="1106"/>
      <c r="P124" s="990"/>
      <c r="Q124" s="1106"/>
      <c r="R124" s="990"/>
      <c r="S124" s="1106"/>
      <c r="T124" s="990"/>
      <c r="U124" s="1106"/>
      <c r="V124" s="990"/>
      <c r="W124" s="1106"/>
      <c r="X124" s="990"/>
      <c r="Y124" s="1106"/>
      <c r="Z124" s="990"/>
      <c r="AA124" s="1106"/>
      <c r="AB124" s="990"/>
      <c r="AC124" s="1106"/>
      <c r="AD124" s="1023"/>
      <c r="AE124" s="612"/>
    </row>
    <row r="125" spans="1:31" ht="15" x14ac:dyDescent="0.25">
      <c r="A125" s="1125"/>
      <c r="B125" s="990"/>
      <c r="C125" s="1106"/>
      <c r="D125" s="990"/>
      <c r="E125" s="1106"/>
      <c r="F125" s="990"/>
      <c r="G125" s="1106"/>
      <c r="H125" s="990"/>
      <c r="I125" s="1106"/>
      <c r="J125" s="990"/>
      <c r="K125" s="1106"/>
      <c r="L125" s="990"/>
      <c r="M125" s="1106"/>
      <c r="N125" s="990"/>
      <c r="O125" s="1106"/>
      <c r="P125" s="990"/>
      <c r="Q125" s="1106"/>
      <c r="R125" s="990"/>
      <c r="S125" s="1106"/>
      <c r="T125" s="990"/>
      <c r="U125" s="1106"/>
      <c r="V125" s="990"/>
      <c r="W125" s="1106"/>
      <c r="X125" s="990"/>
      <c r="Y125" s="1106"/>
      <c r="Z125" s="990"/>
      <c r="AA125" s="1106"/>
      <c r="AB125" s="990"/>
      <c r="AC125" s="1106"/>
      <c r="AD125" s="1023"/>
      <c r="AE125" s="612"/>
    </row>
    <row r="126" spans="1:31" ht="15" x14ac:dyDescent="0.25">
      <c r="A126" s="1126"/>
      <c r="B126" s="990"/>
      <c r="C126" s="1106"/>
      <c r="D126" s="990"/>
      <c r="E126" s="1106"/>
      <c r="F126" s="990">
        <v>20</v>
      </c>
      <c r="G126" s="1106">
        <v>200000</v>
      </c>
      <c r="H126" s="990">
        <v>38.29</v>
      </c>
      <c r="I126" s="1106">
        <v>467138</v>
      </c>
      <c r="J126" s="990">
        <v>20</v>
      </c>
      <c r="K126" s="1106">
        <v>200000</v>
      </c>
      <c r="L126" s="990"/>
      <c r="M126" s="1106"/>
      <c r="N126" s="990"/>
      <c r="O126" s="1106"/>
      <c r="P126" s="990"/>
      <c r="Q126" s="1106"/>
      <c r="R126" s="990"/>
      <c r="S126" s="1106"/>
      <c r="T126" s="990"/>
      <c r="U126" s="1106"/>
      <c r="V126" s="990"/>
      <c r="W126" s="1106"/>
      <c r="X126" s="990"/>
      <c r="Y126" s="1106"/>
      <c r="Z126" s="990">
        <v>37.770000000000003</v>
      </c>
      <c r="AA126" s="1106">
        <v>256836</v>
      </c>
      <c r="AB126" s="990"/>
      <c r="AC126" s="1106"/>
      <c r="AD126" s="1023"/>
      <c r="AE126" s="612"/>
    </row>
    <row r="127" spans="1:31" s="1008" customFormat="1" ht="15" x14ac:dyDescent="0.35">
      <c r="A127" s="1127" t="s">
        <v>113</v>
      </c>
      <c r="B127" s="602"/>
      <c r="C127" s="647">
        <f>SUM(C7:C126)</f>
        <v>5965100</v>
      </c>
      <c r="D127" s="602"/>
      <c r="E127" s="647">
        <f>SUM(E7:E126)</f>
        <v>0</v>
      </c>
      <c r="F127" s="608"/>
      <c r="G127" s="647">
        <f>SUM(G7:G126)</f>
        <v>7874900</v>
      </c>
      <c r="H127" s="602"/>
      <c r="I127" s="647">
        <f>SUM(I7:I126)</f>
        <v>667138</v>
      </c>
      <c r="J127" s="608"/>
      <c r="K127" s="647">
        <f>SUM(K7:K126)</f>
        <v>6553200</v>
      </c>
      <c r="L127" s="603"/>
      <c r="M127" s="647">
        <f>SUM(M7:M126)</f>
        <v>766700</v>
      </c>
      <c r="N127" s="603"/>
      <c r="O127" s="647">
        <f>SUM(O7:O126)</f>
        <v>1153010</v>
      </c>
      <c r="P127" s="604"/>
      <c r="Q127" s="647">
        <f>SUM(Q7:Q126)</f>
        <v>566000</v>
      </c>
      <c r="R127" s="604"/>
      <c r="S127" s="647">
        <f>SUM(S7:S126)</f>
        <v>1564000</v>
      </c>
      <c r="T127" s="603"/>
      <c r="U127" s="647">
        <f>SUM(U7:U126)</f>
        <v>2383332</v>
      </c>
      <c r="V127" s="603"/>
      <c r="W127" s="647">
        <f>SUM(W7:W126)</f>
        <v>1000000</v>
      </c>
      <c r="X127" s="603"/>
      <c r="Y127" s="647">
        <f>SUM(Y7:Y126)</f>
        <v>1708000</v>
      </c>
      <c r="Z127" s="603"/>
      <c r="AA127" s="647">
        <f>SUM(AA7:AA126)</f>
        <v>476748</v>
      </c>
      <c r="AB127" s="603"/>
      <c r="AC127" s="647">
        <f>SUM(AC7:AC126)</f>
        <v>800000</v>
      </c>
      <c r="AD127" s="603">
        <f>SUM(B127:AC127)</f>
        <v>31478128</v>
      </c>
      <c r="AE127" s="610"/>
    </row>
    <row r="128" spans="1:31" s="1008" customFormat="1" ht="15" x14ac:dyDescent="0.3">
      <c r="A128" s="1128"/>
      <c r="B128" s="1029">
        <f>SUM(B7:B126)</f>
        <v>596.51</v>
      </c>
      <c r="C128" s="1036"/>
      <c r="D128" s="1029">
        <f>SUM(D7:D126)</f>
        <v>0</v>
      </c>
      <c r="E128" s="1036"/>
      <c r="F128" s="1029">
        <f>SUM(F7:F126)</f>
        <v>787.4899999999999</v>
      </c>
      <c r="G128" s="1036"/>
      <c r="H128" s="1029">
        <f>SUM(H7:H126)</f>
        <v>54.68</v>
      </c>
      <c r="I128" s="1036"/>
      <c r="J128" s="1029">
        <f>SUM(J7:J126)</f>
        <v>655.32000000000005</v>
      </c>
      <c r="K128" s="1036"/>
      <c r="L128" s="1029">
        <f>SUM(L7:L126)</f>
        <v>112.75</v>
      </c>
      <c r="M128" s="1036"/>
      <c r="N128" s="1029">
        <f>SUM(N7:N126)</f>
        <v>169.57</v>
      </c>
      <c r="O128" s="1036"/>
      <c r="P128" s="1029">
        <f>SUM(P7:P126)</f>
        <v>46.39</v>
      </c>
      <c r="Q128" s="1036"/>
      <c r="R128" s="1029">
        <f>SUM(R7:R126)</f>
        <v>128.19</v>
      </c>
      <c r="S128" s="1036"/>
      <c r="T128" s="1072">
        <f>SUM(T7:T126)</f>
        <v>350.49</v>
      </c>
      <c r="U128" s="1036"/>
      <c r="V128" s="1029">
        <f>SUM(V7:V126)</f>
        <v>100</v>
      </c>
      <c r="W128" s="1036"/>
      <c r="X128" s="1030">
        <f>SUM(X7:X126)</f>
        <v>140</v>
      </c>
      <c r="Y128" s="1036"/>
      <c r="Z128" s="1071">
        <f>SUM(Z7:Z126)</f>
        <v>70.110000000000014</v>
      </c>
      <c r="AA128" s="1036"/>
      <c r="AB128" s="1029">
        <f>SUM(AB7:AB126)</f>
        <v>80</v>
      </c>
      <c r="AC128" s="1036"/>
      <c r="AD128" s="1070">
        <f>SUM(B128:AC128)</f>
        <v>3291.5000000000005</v>
      </c>
      <c r="AE128" s="651"/>
    </row>
    <row r="129" spans="1:40" s="1008" customFormat="1" ht="15" x14ac:dyDescent="0.35">
      <c r="A129" s="717"/>
      <c r="B129" s="828"/>
      <c r="C129" s="1078"/>
      <c r="D129" s="718"/>
      <c r="E129" s="651"/>
      <c r="F129" s="718"/>
      <c r="G129" s="651"/>
      <c r="H129" s="718"/>
      <c r="I129" s="651"/>
      <c r="J129" s="718"/>
      <c r="K129" s="651"/>
      <c r="L129" s="718"/>
      <c r="M129" s="651"/>
      <c r="N129" s="718"/>
      <c r="O129" s="651"/>
      <c r="P129" s="610"/>
      <c r="Q129" s="651"/>
      <c r="R129" s="718"/>
      <c r="S129" s="651"/>
      <c r="T129" s="719"/>
      <c r="U129" s="651"/>
      <c r="V129" s="718"/>
      <c r="W129" s="651"/>
      <c r="X129" s="718"/>
      <c r="Y129" s="651"/>
      <c r="Z129" s="718"/>
      <c r="AA129" s="651"/>
      <c r="AB129" s="718"/>
      <c r="AC129" s="1078"/>
      <c r="AD129" s="651"/>
      <c r="AE129" s="651"/>
    </row>
    <row r="130" spans="1:40" s="1008" customFormat="1" ht="15" x14ac:dyDescent="0.35">
      <c r="A130" s="717"/>
      <c r="B130" s="828"/>
      <c r="C130" s="1078"/>
      <c r="D130" s="718"/>
      <c r="E130" s="651"/>
      <c r="F130" s="718"/>
      <c r="G130" s="651"/>
      <c r="H130" s="718"/>
      <c r="I130" s="651"/>
      <c r="J130" s="718"/>
      <c r="K130" s="651"/>
      <c r="L130" s="718"/>
      <c r="M130" s="651"/>
      <c r="N130" s="718"/>
      <c r="O130" s="651"/>
      <c r="P130" s="610"/>
      <c r="Q130" s="651"/>
      <c r="R130" s="718"/>
      <c r="S130" s="651"/>
      <c r="T130" s="719"/>
      <c r="U130" s="651"/>
      <c r="V130" s="718"/>
      <c r="W130" s="651"/>
      <c r="X130" s="718"/>
      <c r="Y130" s="651"/>
      <c r="Z130" s="718"/>
      <c r="AA130" s="651"/>
      <c r="AB130" s="718"/>
      <c r="AC130" s="1078"/>
      <c r="AD130" s="651"/>
      <c r="AE130" s="651"/>
    </row>
    <row r="131" spans="1:40" s="1008" customFormat="1" ht="20.25" customHeight="1" x14ac:dyDescent="0.35">
      <c r="A131" s="717"/>
      <c r="B131" s="828"/>
      <c r="C131" s="1078"/>
      <c r="D131" s="718"/>
      <c r="E131" s="651"/>
      <c r="F131" s="718"/>
      <c r="G131" s="651"/>
      <c r="H131" s="718"/>
      <c r="I131" s="651"/>
      <c r="J131" s="718"/>
      <c r="K131" s="651"/>
      <c r="L131" s="718"/>
      <c r="M131" s="651"/>
      <c r="N131" s="718"/>
      <c r="O131" s="651"/>
      <c r="P131" s="610"/>
      <c r="Q131" s="651"/>
      <c r="R131" s="718"/>
      <c r="S131" s="651"/>
      <c r="T131" s="719"/>
      <c r="U131" s="651"/>
      <c r="V131" s="718"/>
      <c r="W131" s="651"/>
      <c r="X131" s="718"/>
      <c r="Y131" s="651"/>
      <c r="Z131" s="718"/>
      <c r="AA131" s="651"/>
      <c r="AB131" s="718"/>
      <c r="AC131" s="1078"/>
      <c r="AD131" s="651"/>
      <c r="AE131" s="651"/>
    </row>
    <row r="132" spans="1:40" s="1008" customFormat="1" ht="20.25" customHeight="1" x14ac:dyDescent="0.35">
      <c r="A132" s="1113" t="s">
        <v>658</v>
      </c>
      <c r="B132" s="1113"/>
      <c r="C132" s="1113"/>
      <c r="D132" s="1113"/>
      <c r="E132" s="1113"/>
      <c r="F132" s="1113"/>
      <c r="G132" s="1113"/>
      <c r="H132" s="1113"/>
      <c r="I132" s="1113"/>
      <c r="J132" s="1113"/>
      <c r="K132" s="1113"/>
      <c r="L132" s="1113"/>
      <c r="M132" s="1113"/>
      <c r="N132" s="1113"/>
      <c r="O132" s="1113"/>
      <c r="P132" s="1113"/>
      <c r="Q132" s="1113"/>
      <c r="R132" s="1113"/>
      <c r="S132" s="1113"/>
      <c r="T132" s="1113"/>
      <c r="U132" s="1113"/>
      <c r="V132" s="1113"/>
      <c r="W132" s="1113"/>
      <c r="X132" s="1113"/>
      <c r="Y132" s="1097"/>
      <c r="Z132" s="1004"/>
      <c r="AA132" s="1097"/>
      <c r="AB132" s="1004"/>
      <c r="AC132" s="1097"/>
      <c r="AD132" s="1004"/>
      <c r="AE132" s="1004"/>
      <c r="AF132" s="1004"/>
    </row>
    <row r="133" spans="1:40" ht="18" x14ac:dyDescent="0.35">
      <c r="A133" s="1112"/>
      <c r="B133" s="1112"/>
      <c r="C133" s="1112"/>
      <c r="D133" s="1112"/>
      <c r="E133" s="1112"/>
      <c r="F133" s="1112"/>
      <c r="G133" s="1112"/>
      <c r="H133" s="1112"/>
      <c r="I133" s="1112"/>
      <c r="J133" s="1112"/>
      <c r="K133" s="1112"/>
      <c r="L133" s="1112"/>
      <c r="M133" s="1112"/>
      <c r="N133" s="1112"/>
      <c r="O133" s="1112"/>
      <c r="P133" s="1112"/>
      <c r="Q133" s="1112"/>
      <c r="R133" s="1112"/>
      <c r="S133" s="1112"/>
      <c r="T133" s="1112"/>
      <c r="U133" s="1112"/>
      <c r="V133" s="1112"/>
      <c r="W133" s="1112"/>
      <c r="X133" s="1112"/>
      <c r="Y133" s="1098"/>
      <c r="Z133" s="1004"/>
      <c r="AA133" s="1097"/>
      <c r="AB133" s="1004"/>
      <c r="AC133" s="1097"/>
      <c r="AD133" s="1004"/>
      <c r="AE133" s="1004"/>
      <c r="AF133" s="1004"/>
    </row>
    <row r="134" spans="1:40" ht="18" hidden="1" x14ac:dyDescent="0.35">
      <c r="A134" s="1117" t="s">
        <v>614</v>
      </c>
      <c r="B134" s="1117"/>
      <c r="C134" s="1117"/>
      <c r="D134" s="1117"/>
      <c r="E134" s="1117"/>
      <c r="F134" s="1117"/>
      <c r="G134" s="1117"/>
      <c r="H134" s="1129"/>
      <c r="I134" s="1129"/>
      <c r="J134" s="1129"/>
      <c r="K134" s="1129"/>
      <c r="L134" s="1129"/>
      <c r="M134" s="1129"/>
      <c r="N134" s="1129"/>
      <c r="O134" s="1129"/>
      <c r="P134" s="1129"/>
      <c r="Q134" s="1129"/>
      <c r="R134" s="1129"/>
      <c r="S134" s="1129"/>
      <c r="T134" s="1129"/>
      <c r="U134" s="1129"/>
      <c r="V134" s="1129"/>
      <c r="W134" s="1129"/>
      <c r="X134" s="1129" t="s">
        <v>615</v>
      </c>
      <c r="Y134" s="1129"/>
      <c r="Z134" s="1004"/>
      <c r="AA134" s="1097"/>
      <c r="AB134" s="1004"/>
      <c r="AC134" s="1097"/>
      <c r="AD134" s="1004"/>
      <c r="AE134" s="1004"/>
      <c r="AF134" s="1004"/>
    </row>
    <row r="135" spans="1:40" s="1008" customFormat="1" ht="14.25" customHeight="1" x14ac:dyDescent="0.35">
      <c r="A135" s="1134" t="s">
        <v>2</v>
      </c>
      <c r="B135" s="1132" t="s">
        <v>114</v>
      </c>
      <c r="C135" s="1137"/>
      <c r="D135" s="1137"/>
      <c r="E135" s="1137"/>
      <c r="F135" s="1137"/>
      <c r="G135" s="1133"/>
      <c r="H135" s="1138" t="s">
        <v>115</v>
      </c>
      <c r="I135" s="1140"/>
      <c r="J135" s="1140"/>
      <c r="K135" s="1140"/>
      <c r="L135" s="1140"/>
      <c r="M135" s="1140"/>
      <c r="N135" s="1140"/>
      <c r="O135" s="1140"/>
      <c r="P135" s="1140"/>
      <c r="Q135" s="1140"/>
      <c r="R135" s="1140"/>
      <c r="S135" s="1140"/>
      <c r="T135" s="1140"/>
      <c r="U135" s="1140"/>
      <c r="V135" s="1140"/>
      <c r="W135" s="1140"/>
      <c r="X135" s="1140"/>
      <c r="Y135" s="1140"/>
      <c r="Z135" s="1140"/>
      <c r="AA135" s="1140"/>
      <c r="AB135" s="1140"/>
      <c r="AC135" s="1140"/>
      <c r="AD135" s="1140"/>
      <c r="AE135" s="1140"/>
      <c r="AF135" s="1140"/>
      <c r="AG135" s="1140"/>
      <c r="AH135" s="1140"/>
      <c r="AI135" s="1140"/>
      <c r="AJ135" s="1140"/>
      <c r="AK135" s="1139"/>
      <c r="AL135" s="1138" t="s">
        <v>116</v>
      </c>
      <c r="AM135" s="1139"/>
      <c r="AN135" s="751" t="s">
        <v>9</v>
      </c>
    </row>
    <row r="136" spans="1:40" s="1008" customFormat="1" x14ac:dyDescent="0.35">
      <c r="A136" s="1135"/>
      <c r="B136" s="1132" t="s">
        <v>117</v>
      </c>
      <c r="C136" s="1133"/>
      <c r="D136" s="1132" t="s">
        <v>118</v>
      </c>
      <c r="E136" s="1133"/>
      <c r="F136" s="1132" t="s">
        <v>660</v>
      </c>
      <c r="G136" s="1133"/>
      <c r="H136" s="1132" t="s">
        <v>661</v>
      </c>
      <c r="I136" s="1133"/>
      <c r="J136" s="1132" t="s">
        <v>120</v>
      </c>
      <c r="K136" s="1133"/>
      <c r="L136" s="1132" t="s">
        <v>609</v>
      </c>
      <c r="M136" s="1133"/>
      <c r="N136" s="1132" t="s">
        <v>609</v>
      </c>
      <c r="O136" s="1133"/>
      <c r="P136" s="1132" t="s">
        <v>608</v>
      </c>
      <c r="Q136" s="1133"/>
      <c r="R136" s="1132" t="s">
        <v>608</v>
      </c>
      <c r="S136" s="1133"/>
      <c r="T136" s="1132" t="s">
        <v>123</v>
      </c>
      <c r="U136" s="1133"/>
      <c r="V136" s="1132" t="s">
        <v>655</v>
      </c>
      <c r="W136" s="1133"/>
      <c r="X136" s="1132" t="s">
        <v>655</v>
      </c>
      <c r="Y136" s="1133"/>
      <c r="Z136" s="1132" t="s">
        <v>653</v>
      </c>
      <c r="AA136" s="1133"/>
      <c r="AB136" s="1132" t="s">
        <v>653</v>
      </c>
      <c r="AC136" s="1133"/>
      <c r="AD136" s="1132" t="s">
        <v>654</v>
      </c>
      <c r="AE136" s="1133"/>
      <c r="AF136" s="1132" t="s">
        <v>654</v>
      </c>
      <c r="AG136" s="1133"/>
      <c r="AH136" s="1132" t="s">
        <v>618</v>
      </c>
      <c r="AI136" s="1133"/>
      <c r="AJ136" s="1132" t="s">
        <v>610</v>
      </c>
      <c r="AK136" s="1133"/>
      <c r="AL136" s="1132" t="s">
        <v>126</v>
      </c>
      <c r="AM136" s="1133"/>
      <c r="AN136" s="648"/>
    </row>
    <row r="137" spans="1:40" s="1008" customFormat="1" x14ac:dyDescent="0.35">
      <c r="A137" s="1136"/>
      <c r="B137" s="821" t="s">
        <v>21</v>
      </c>
      <c r="C137" s="1079" t="s">
        <v>27</v>
      </c>
      <c r="D137" s="821" t="s">
        <v>21</v>
      </c>
      <c r="E137" s="1079" t="s">
        <v>27</v>
      </c>
      <c r="F137" s="854" t="s">
        <v>127</v>
      </c>
      <c r="G137" s="1079" t="s">
        <v>27</v>
      </c>
      <c r="H137" s="854" t="s">
        <v>127</v>
      </c>
      <c r="I137" s="1079" t="s">
        <v>27</v>
      </c>
      <c r="J137" s="616" t="s">
        <v>128</v>
      </c>
      <c r="K137" s="1079" t="s">
        <v>27</v>
      </c>
      <c r="L137" s="616" t="s">
        <v>659</v>
      </c>
      <c r="M137" s="1079" t="s">
        <v>27</v>
      </c>
      <c r="N137" s="616" t="s">
        <v>19</v>
      </c>
      <c r="O137" s="1079" t="s">
        <v>27</v>
      </c>
      <c r="P137" s="616" t="s">
        <v>17</v>
      </c>
      <c r="Q137" s="1079" t="s">
        <v>27</v>
      </c>
      <c r="R137" s="616" t="s">
        <v>19</v>
      </c>
      <c r="S137" s="1079" t="s">
        <v>27</v>
      </c>
      <c r="T137" s="616" t="s">
        <v>19</v>
      </c>
      <c r="U137" s="1079" t="s">
        <v>27</v>
      </c>
      <c r="V137" s="616" t="s">
        <v>19</v>
      </c>
      <c r="W137" s="1079" t="s">
        <v>27</v>
      </c>
      <c r="X137" s="616" t="s">
        <v>17</v>
      </c>
      <c r="Y137" s="1079" t="s">
        <v>27</v>
      </c>
      <c r="Z137" s="616" t="s">
        <v>19</v>
      </c>
      <c r="AA137" s="1079" t="s">
        <v>27</v>
      </c>
      <c r="AB137" s="616" t="s">
        <v>17</v>
      </c>
      <c r="AC137" s="1079" t="s">
        <v>27</v>
      </c>
      <c r="AD137" s="616" t="s">
        <v>19</v>
      </c>
      <c r="AE137" s="1079" t="s">
        <v>27</v>
      </c>
      <c r="AF137" s="616" t="s">
        <v>17</v>
      </c>
      <c r="AG137" s="1079" t="s">
        <v>27</v>
      </c>
      <c r="AH137" s="616" t="s">
        <v>17</v>
      </c>
      <c r="AI137" s="1079" t="s">
        <v>27</v>
      </c>
      <c r="AJ137" s="616" t="s">
        <v>17</v>
      </c>
      <c r="AK137" s="1079" t="s">
        <v>27</v>
      </c>
      <c r="AL137" s="616" t="s">
        <v>30</v>
      </c>
      <c r="AM137" s="1079" t="s">
        <v>27</v>
      </c>
      <c r="AN137" s="648"/>
    </row>
    <row r="138" spans="1:40" s="1008" customFormat="1" x14ac:dyDescent="0.35">
      <c r="A138" s="1034"/>
      <c r="C138" s="1080"/>
      <c r="D138" s="993"/>
      <c r="E138" s="1073"/>
      <c r="F138" s="618"/>
      <c r="G138" s="1073"/>
      <c r="I138" s="1080"/>
      <c r="J138" s="619"/>
      <c r="K138" s="1073"/>
      <c r="L138" s="619"/>
      <c r="M138" s="1073"/>
      <c r="N138" s="1073"/>
      <c r="O138" s="1073"/>
      <c r="P138" s="619"/>
      <c r="Q138" s="1073"/>
      <c r="R138" s="1073"/>
      <c r="S138" s="1073"/>
      <c r="T138" s="619"/>
      <c r="U138" s="1073"/>
      <c r="V138" s="1073"/>
      <c r="W138" s="1073"/>
      <c r="X138" s="1079"/>
      <c r="Y138" s="1079"/>
      <c r="Z138" s="1073"/>
      <c r="AA138" s="1073"/>
      <c r="AB138" s="1073"/>
      <c r="AC138" s="1073"/>
      <c r="AD138" s="1073"/>
      <c r="AE138" s="1073"/>
      <c r="AF138" s="1073"/>
      <c r="AG138" s="1073"/>
      <c r="AH138" s="619"/>
      <c r="AI138" s="1073"/>
      <c r="AJ138" s="619"/>
      <c r="AK138" s="1073"/>
      <c r="AL138" s="619"/>
      <c r="AM138" s="1073"/>
      <c r="AN138" s="994"/>
    </row>
    <row r="139" spans="1:40" s="1008" customFormat="1" x14ac:dyDescent="0.25">
      <c r="A139" s="1130">
        <v>45962</v>
      </c>
      <c r="B139" s="990"/>
      <c r="C139" s="1106"/>
      <c r="D139" s="990"/>
      <c r="E139" s="1106"/>
      <c r="F139" s="990"/>
      <c r="G139" s="1106"/>
      <c r="H139" s="990"/>
      <c r="I139" s="1106"/>
      <c r="J139" s="990"/>
      <c r="K139" s="1106"/>
      <c r="L139" s="990"/>
      <c r="M139" s="1106"/>
      <c r="N139" s="1106"/>
      <c r="O139" s="1106"/>
      <c r="P139" s="990"/>
      <c r="Q139" s="1106"/>
      <c r="R139" s="1106"/>
      <c r="S139" s="1106"/>
      <c r="T139" s="990"/>
      <c r="U139" s="1106"/>
      <c r="V139" s="1106"/>
      <c r="W139" s="1106"/>
      <c r="X139" s="1106"/>
      <c r="Y139" s="1106"/>
      <c r="Z139" s="1106"/>
      <c r="AA139" s="1106"/>
      <c r="AB139" s="1106"/>
      <c r="AC139" s="1106"/>
      <c r="AD139" s="1106"/>
      <c r="AE139" s="1106"/>
      <c r="AF139" s="1106"/>
      <c r="AG139" s="1106"/>
      <c r="AH139" s="990"/>
      <c r="AI139" s="1106"/>
      <c r="AJ139" s="990"/>
      <c r="AK139" s="1106"/>
      <c r="AL139" s="990"/>
      <c r="AM139" s="1106"/>
      <c r="AN139" s="1002"/>
    </row>
    <row r="140" spans="1:40" x14ac:dyDescent="0.25">
      <c r="A140" s="1131"/>
      <c r="B140" s="990"/>
      <c r="C140" s="1106"/>
      <c r="D140" s="990"/>
      <c r="E140" s="1106"/>
      <c r="F140" s="990"/>
      <c r="G140" s="1106"/>
      <c r="H140" s="990"/>
      <c r="I140" s="1106"/>
      <c r="J140" s="990"/>
      <c r="K140" s="1106"/>
      <c r="L140" s="990"/>
      <c r="M140" s="1106"/>
      <c r="N140" s="1106"/>
      <c r="O140" s="1106"/>
      <c r="P140" s="990"/>
      <c r="Q140" s="1106"/>
      <c r="R140" s="1106"/>
      <c r="S140" s="1106"/>
      <c r="T140" s="990"/>
      <c r="U140" s="1106"/>
      <c r="V140" s="1106"/>
      <c r="W140" s="1106"/>
      <c r="X140" s="1106"/>
      <c r="Y140" s="1106"/>
      <c r="Z140" s="1106"/>
      <c r="AA140" s="1106"/>
      <c r="AB140" s="1106"/>
      <c r="AC140" s="1106"/>
      <c r="AD140" s="1106"/>
      <c r="AE140" s="1106"/>
      <c r="AF140" s="1106"/>
      <c r="AG140" s="1106"/>
      <c r="AH140" s="990"/>
      <c r="AI140" s="1106"/>
      <c r="AJ140" s="990"/>
      <c r="AK140" s="1106"/>
      <c r="AL140" s="990"/>
      <c r="AM140" s="1106"/>
      <c r="AN140" s="1002"/>
    </row>
    <row r="141" spans="1:40" x14ac:dyDescent="0.3">
      <c r="A141" s="1130">
        <v>45963</v>
      </c>
      <c r="B141" s="991"/>
      <c r="C141" s="1107"/>
      <c r="D141" s="990"/>
      <c r="E141" s="1106"/>
      <c r="F141" s="990"/>
      <c r="G141" s="1106"/>
      <c r="H141" s="991"/>
      <c r="I141" s="1107"/>
      <c r="J141" s="991"/>
      <c r="K141" s="1107"/>
      <c r="L141" s="991"/>
      <c r="M141" s="1107"/>
      <c r="N141" s="1107"/>
      <c r="O141" s="1107"/>
      <c r="P141" s="991">
        <v>10</v>
      </c>
      <c r="Q141" s="1107">
        <v>100000</v>
      </c>
      <c r="R141" s="1107"/>
      <c r="S141" s="1107"/>
      <c r="T141" s="990"/>
      <c r="U141" s="1106"/>
      <c r="V141" s="1106"/>
      <c r="W141" s="1106"/>
      <c r="X141" s="1106"/>
      <c r="Y141" s="1106"/>
      <c r="Z141" s="1106"/>
      <c r="AA141" s="1106"/>
      <c r="AB141" s="1106"/>
      <c r="AC141" s="1106"/>
      <c r="AD141" s="1106"/>
      <c r="AE141" s="1106"/>
      <c r="AF141" s="1106"/>
      <c r="AG141" s="1106"/>
      <c r="AH141" s="990"/>
      <c r="AI141" s="1106"/>
      <c r="AJ141" s="990"/>
      <c r="AK141" s="1106"/>
      <c r="AL141" s="990"/>
      <c r="AM141" s="1106"/>
      <c r="AN141" s="1002"/>
    </row>
    <row r="142" spans="1:40" x14ac:dyDescent="0.3">
      <c r="A142" s="1131"/>
      <c r="B142" s="991">
        <v>58.48</v>
      </c>
      <c r="C142" s="1107">
        <v>397664</v>
      </c>
      <c r="D142" s="990">
        <v>59.54</v>
      </c>
      <c r="E142" s="1106">
        <v>404872</v>
      </c>
      <c r="F142" s="990"/>
      <c r="G142" s="1106"/>
      <c r="H142" s="991"/>
      <c r="I142" s="1107"/>
      <c r="J142" s="991">
        <v>10</v>
      </c>
      <c r="K142" s="1107">
        <v>100000</v>
      </c>
      <c r="L142" s="991"/>
      <c r="M142" s="1107"/>
      <c r="N142" s="1108">
        <v>5.73</v>
      </c>
      <c r="O142" s="1107">
        <v>70000</v>
      </c>
      <c r="P142" s="990">
        <v>10</v>
      </c>
      <c r="Q142" s="1106">
        <v>100000</v>
      </c>
      <c r="R142" s="1106"/>
      <c r="S142" s="1106"/>
      <c r="T142" s="990"/>
      <c r="U142" s="1106"/>
      <c r="V142" s="1109">
        <v>3.27</v>
      </c>
      <c r="W142" s="1106">
        <v>40000</v>
      </c>
      <c r="X142" s="1106"/>
      <c r="Y142" s="1106"/>
      <c r="Z142" s="1109">
        <v>3.27</v>
      </c>
      <c r="AA142" s="1106">
        <v>40000</v>
      </c>
      <c r="AB142" s="1106"/>
      <c r="AC142" s="1106"/>
      <c r="AD142" s="1109">
        <v>3.27</v>
      </c>
      <c r="AE142" s="1106">
        <v>40000</v>
      </c>
      <c r="AF142" s="1106"/>
      <c r="AG142" s="1106"/>
      <c r="AH142" s="990"/>
      <c r="AI142" s="1106"/>
      <c r="AJ142" s="990"/>
      <c r="AK142" s="1106"/>
      <c r="AL142" s="990"/>
      <c r="AM142" s="1106"/>
      <c r="AN142" s="1002"/>
    </row>
    <row r="143" spans="1:40" x14ac:dyDescent="0.3">
      <c r="A143" s="1130">
        <v>45964</v>
      </c>
      <c r="B143" s="990"/>
      <c r="C143" s="1106"/>
      <c r="D143" s="990"/>
      <c r="E143" s="1106"/>
      <c r="F143" s="990"/>
      <c r="G143" s="1106"/>
      <c r="H143" s="990"/>
      <c r="I143" s="1106"/>
      <c r="J143" s="990"/>
      <c r="K143" s="1106"/>
      <c r="L143" s="990"/>
      <c r="M143" s="1106"/>
      <c r="N143" s="1106"/>
      <c r="O143" s="1106"/>
      <c r="P143" s="990"/>
      <c r="Q143" s="1106"/>
      <c r="R143" s="1108">
        <v>8.19</v>
      </c>
      <c r="S143" s="1107">
        <v>100000</v>
      </c>
      <c r="T143" s="990"/>
      <c r="U143" s="1106"/>
      <c r="V143" s="1106"/>
      <c r="W143" s="1106"/>
      <c r="X143" s="1106"/>
      <c r="Y143" s="1106"/>
      <c r="Z143" s="1106"/>
      <c r="AA143" s="1106"/>
      <c r="AB143" s="1106"/>
      <c r="AC143" s="1106"/>
      <c r="AD143" s="1106"/>
      <c r="AE143" s="1106"/>
      <c r="AF143" s="1106"/>
      <c r="AG143" s="1106"/>
      <c r="AH143" s="990"/>
      <c r="AI143" s="1106"/>
      <c r="AJ143" s="990"/>
      <c r="AK143" s="1106"/>
      <c r="AL143" s="990"/>
      <c r="AM143" s="1106"/>
      <c r="AN143" s="1002"/>
    </row>
    <row r="144" spans="1:40" x14ac:dyDescent="0.3">
      <c r="A144" s="1131"/>
      <c r="B144" s="990"/>
      <c r="C144" s="1106"/>
      <c r="D144" s="990"/>
      <c r="E144" s="1106"/>
      <c r="F144" s="990">
        <v>28.1</v>
      </c>
      <c r="G144" s="1106">
        <v>399020</v>
      </c>
      <c r="H144" s="990">
        <v>28.26</v>
      </c>
      <c r="I144" s="1106">
        <v>401292</v>
      </c>
      <c r="J144" s="990"/>
      <c r="K144" s="1106"/>
      <c r="L144" s="990"/>
      <c r="M144" s="1106"/>
      <c r="N144" s="1109">
        <v>8.19</v>
      </c>
      <c r="O144" s="1106">
        <v>100000</v>
      </c>
      <c r="P144" s="990"/>
      <c r="Q144" s="1106"/>
      <c r="R144" s="1108">
        <v>8.19</v>
      </c>
      <c r="S144" s="1107">
        <v>100000</v>
      </c>
      <c r="T144" s="990"/>
      <c r="U144" s="1106"/>
      <c r="V144" s="1109">
        <v>3.27</v>
      </c>
      <c r="W144" s="1106">
        <v>40000</v>
      </c>
      <c r="X144" s="1106"/>
      <c r="Y144" s="1106"/>
      <c r="Z144" s="1109">
        <v>3.27</v>
      </c>
      <c r="AA144" s="1106">
        <v>40000</v>
      </c>
      <c r="AB144" s="1106"/>
      <c r="AC144" s="1106"/>
      <c r="AD144" s="1109">
        <v>3.27</v>
      </c>
      <c r="AE144" s="1106">
        <v>40000</v>
      </c>
      <c r="AF144" s="1106"/>
      <c r="AG144" s="1106"/>
      <c r="AH144" s="990"/>
      <c r="AI144" s="1106"/>
      <c r="AJ144" s="990"/>
      <c r="AK144" s="1106"/>
      <c r="AL144" s="990"/>
      <c r="AM144" s="1106"/>
      <c r="AN144" s="1002"/>
    </row>
    <row r="145" spans="1:40" x14ac:dyDescent="0.3">
      <c r="A145" s="1130">
        <v>45965</v>
      </c>
      <c r="B145" s="991"/>
      <c r="C145" s="1107"/>
      <c r="D145" s="990"/>
      <c r="E145" s="1106"/>
      <c r="F145" s="990"/>
      <c r="G145" s="1106"/>
      <c r="H145" s="990"/>
      <c r="I145" s="1106"/>
      <c r="J145" s="990"/>
      <c r="K145" s="1106"/>
      <c r="L145" s="990"/>
      <c r="M145" s="1106"/>
      <c r="N145" s="1106"/>
      <c r="O145" s="1106"/>
      <c r="P145" s="990"/>
      <c r="Q145" s="1106"/>
      <c r="R145" s="1106"/>
      <c r="S145" s="1106"/>
      <c r="T145" s="990"/>
      <c r="U145" s="1106"/>
      <c r="V145" s="1106"/>
      <c r="W145" s="1106"/>
      <c r="X145" s="1106"/>
      <c r="Y145" s="1106"/>
      <c r="Z145" s="1106"/>
      <c r="AA145" s="1106"/>
      <c r="AB145" s="1106"/>
      <c r="AC145" s="1106"/>
      <c r="AD145" s="1106"/>
      <c r="AE145" s="1106"/>
      <c r="AF145" s="1106"/>
      <c r="AG145" s="1106"/>
      <c r="AH145" s="990"/>
      <c r="AI145" s="1106"/>
      <c r="AJ145" s="990"/>
      <c r="AK145" s="1106"/>
      <c r="AL145" s="991"/>
      <c r="AM145" s="1107"/>
      <c r="AN145" s="1002"/>
    </row>
    <row r="146" spans="1:40" x14ac:dyDescent="0.25">
      <c r="A146" s="1131"/>
      <c r="B146" s="990"/>
      <c r="C146" s="1106"/>
      <c r="D146" s="990"/>
      <c r="E146" s="1106"/>
      <c r="F146" s="990"/>
      <c r="G146" s="1106"/>
      <c r="H146" s="990"/>
      <c r="I146" s="1106"/>
      <c r="J146" s="990"/>
      <c r="K146" s="1106"/>
      <c r="L146" s="990"/>
      <c r="M146" s="1106"/>
      <c r="N146" s="1106"/>
      <c r="O146" s="1106"/>
      <c r="P146" s="990"/>
      <c r="Q146" s="1106"/>
      <c r="R146" s="1106"/>
      <c r="S146" s="1106"/>
      <c r="T146" s="990"/>
      <c r="U146" s="1106"/>
      <c r="V146" s="1109"/>
      <c r="W146" s="1106"/>
      <c r="X146" s="1106"/>
      <c r="Y146" s="1106"/>
      <c r="Z146" s="1109"/>
      <c r="AA146" s="1106"/>
      <c r="AB146" s="1106"/>
      <c r="AC146" s="1106"/>
      <c r="AD146" s="1109">
        <v>3.27</v>
      </c>
      <c r="AE146" s="1106">
        <v>40000</v>
      </c>
      <c r="AF146" s="1106"/>
      <c r="AG146" s="1106"/>
      <c r="AH146" s="990"/>
      <c r="AI146" s="1106"/>
      <c r="AJ146" s="990"/>
      <c r="AK146" s="1106"/>
      <c r="AL146" s="990"/>
      <c r="AM146" s="1106"/>
      <c r="AN146" s="1002"/>
    </row>
    <row r="147" spans="1:40" x14ac:dyDescent="0.3">
      <c r="A147" s="1130">
        <v>45966</v>
      </c>
      <c r="B147" s="991"/>
      <c r="C147" s="1107"/>
      <c r="D147" s="991"/>
      <c r="E147" s="1107"/>
      <c r="F147" s="990"/>
      <c r="G147" s="1106"/>
      <c r="H147" s="991"/>
      <c r="I147" s="1107"/>
      <c r="J147" s="991"/>
      <c r="K147" s="1107"/>
      <c r="L147" s="991"/>
      <c r="M147" s="1107"/>
      <c r="N147" s="1108">
        <v>8.19</v>
      </c>
      <c r="O147" s="1107">
        <v>100000</v>
      </c>
      <c r="P147" s="991"/>
      <c r="Q147" s="1107"/>
      <c r="R147" s="1107"/>
      <c r="S147" s="1107"/>
      <c r="T147" s="990"/>
      <c r="U147" s="1106"/>
      <c r="V147" s="1106"/>
      <c r="W147" s="1106"/>
      <c r="X147" s="1106"/>
      <c r="Y147" s="1106"/>
      <c r="Z147" s="1106"/>
      <c r="AA147" s="1106"/>
      <c r="AB147" s="1106"/>
      <c r="AC147" s="1106"/>
      <c r="AD147" s="1106"/>
      <c r="AE147" s="1106"/>
      <c r="AF147" s="1106"/>
      <c r="AG147" s="1106"/>
      <c r="AH147" s="990"/>
      <c r="AI147" s="1106"/>
      <c r="AJ147" s="990"/>
      <c r="AK147" s="1106"/>
      <c r="AL147" s="990"/>
      <c r="AM147" s="1106"/>
      <c r="AN147" s="1002"/>
    </row>
    <row r="148" spans="1:40" x14ac:dyDescent="0.3">
      <c r="A148" s="1131"/>
      <c r="B148" s="990">
        <v>58.38</v>
      </c>
      <c r="C148" s="1106">
        <v>396984</v>
      </c>
      <c r="D148" s="990">
        <v>57.88</v>
      </c>
      <c r="E148" s="1106">
        <v>393584</v>
      </c>
      <c r="F148" s="990"/>
      <c r="G148" s="1106"/>
      <c r="H148" s="991"/>
      <c r="I148" s="1107"/>
      <c r="J148" s="990"/>
      <c r="K148" s="1106"/>
      <c r="L148" s="991"/>
      <c r="M148" s="1107"/>
      <c r="N148" s="1108">
        <v>8.19</v>
      </c>
      <c r="O148" s="1107">
        <v>100000</v>
      </c>
      <c r="P148" s="990"/>
      <c r="Q148" s="1106"/>
      <c r="R148" s="1108">
        <v>8.19</v>
      </c>
      <c r="S148" s="1107">
        <v>100000</v>
      </c>
      <c r="T148" s="990">
        <v>3.27</v>
      </c>
      <c r="U148" s="1106">
        <v>40000</v>
      </c>
      <c r="V148" s="1109">
        <v>3.27</v>
      </c>
      <c r="W148" s="1106">
        <v>40000</v>
      </c>
      <c r="X148" s="1106"/>
      <c r="Y148" s="1106"/>
      <c r="Z148" s="1109">
        <v>3.27</v>
      </c>
      <c r="AA148" s="1106">
        <v>40000</v>
      </c>
      <c r="AB148" s="1106"/>
      <c r="AC148" s="1106"/>
      <c r="AD148" s="1109">
        <v>3.27</v>
      </c>
      <c r="AE148" s="1106">
        <v>40000</v>
      </c>
      <c r="AF148" s="1106"/>
      <c r="AG148" s="1106"/>
      <c r="AH148" s="990"/>
      <c r="AI148" s="1106"/>
      <c r="AJ148" s="990"/>
      <c r="AK148" s="1106"/>
      <c r="AL148" s="990"/>
      <c r="AM148" s="1106"/>
      <c r="AN148" s="1002"/>
    </row>
    <row r="149" spans="1:40" x14ac:dyDescent="0.3">
      <c r="A149" s="1130">
        <v>45967</v>
      </c>
      <c r="B149" s="990"/>
      <c r="C149" s="1106"/>
      <c r="D149" s="991"/>
      <c r="E149" s="1107"/>
      <c r="F149" s="990"/>
      <c r="G149" s="1106"/>
      <c r="H149" s="990"/>
      <c r="I149" s="1106"/>
      <c r="J149" s="990"/>
      <c r="K149" s="1106"/>
      <c r="L149" s="991"/>
      <c r="M149" s="1107"/>
      <c r="N149" s="1107"/>
      <c r="O149" s="1107"/>
      <c r="P149" s="990"/>
      <c r="Q149" s="1106"/>
      <c r="R149" s="1106"/>
      <c r="S149" s="1106"/>
      <c r="T149" s="990"/>
      <c r="U149" s="1106"/>
      <c r="V149" s="1106"/>
      <c r="W149" s="1106"/>
      <c r="X149" s="1106"/>
      <c r="Y149" s="1106"/>
      <c r="Z149" s="1106"/>
      <c r="AA149" s="1106"/>
      <c r="AB149" s="1106"/>
      <c r="AC149" s="1106"/>
      <c r="AD149" s="1106"/>
      <c r="AE149" s="1106"/>
      <c r="AF149" s="1106"/>
      <c r="AG149" s="1106"/>
      <c r="AH149" s="990"/>
      <c r="AI149" s="1106"/>
      <c r="AJ149" s="990"/>
      <c r="AK149" s="1106"/>
      <c r="AL149" s="990"/>
      <c r="AM149" s="1106"/>
      <c r="AN149" s="1002"/>
    </row>
    <row r="150" spans="1:40" x14ac:dyDescent="0.25">
      <c r="A150" s="1131"/>
      <c r="B150" s="990">
        <v>58.13</v>
      </c>
      <c r="C150" s="1106">
        <v>395284</v>
      </c>
      <c r="D150" s="990"/>
      <c r="E150" s="1106"/>
      <c r="F150" s="990"/>
      <c r="G150" s="1106"/>
      <c r="H150" s="990"/>
      <c r="I150" s="1106"/>
      <c r="J150" s="990"/>
      <c r="K150" s="1106"/>
      <c r="L150" s="990"/>
      <c r="M150" s="1106"/>
      <c r="N150" s="1106"/>
      <c r="O150" s="1106"/>
      <c r="P150" s="990"/>
      <c r="Q150" s="1106"/>
      <c r="R150" s="1106"/>
      <c r="S150" s="1106"/>
      <c r="T150" s="990"/>
      <c r="U150" s="1106"/>
      <c r="V150" s="1109">
        <v>3.27</v>
      </c>
      <c r="W150" s="1106">
        <v>40000</v>
      </c>
      <c r="X150" s="1106"/>
      <c r="Y150" s="1106"/>
      <c r="Z150" s="1106"/>
      <c r="AA150" s="1106"/>
      <c r="AB150" s="1106"/>
      <c r="AC150" s="1106"/>
      <c r="AD150" s="1106"/>
      <c r="AE150" s="1106"/>
      <c r="AF150" s="1106"/>
      <c r="AG150" s="1106"/>
      <c r="AH150" s="990"/>
      <c r="AI150" s="1106"/>
      <c r="AJ150" s="990"/>
      <c r="AK150" s="1106"/>
      <c r="AL150" s="990"/>
      <c r="AM150" s="1106"/>
      <c r="AN150" s="1002"/>
    </row>
    <row r="151" spans="1:40" x14ac:dyDescent="0.3">
      <c r="A151" s="1130">
        <v>45968</v>
      </c>
      <c r="B151" s="990"/>
      <c r="C151" s="1106"/>
      <c r="D151" s="990">
        <v>58.35</v>
      </c>
      <c r="E151" s="1106">
        <v>396780</v>
      </c>
      <c r="F151" s="990"/>
      <c r="G151" s="1106"/>
      <c r="H151" s="991"/>
      <c r="I151" s="1107"/>
      <c r="J151" s="990"/>
      <c r="K151" s="1106"/>
      <c r="L151" s="990"/>
      <c r="M151" s="1106"/>
      <c r="N151" s="1106"/>
      <c r="O151" s="1106"/>
      <c r="P151" s="990"/>
      <c r="Q151" s="1106"/>
      <c r="R151" s="1109">
        <v>8.19</v>
      </c>
      <c r="S151" s="1106">
        <v>100000</v>
      </c>
      <c r="T151" s="990"/>
      <c r="U151" s="1106"/>
      <c r="V151" s="1106"/>
      <c r="W151" s="1106"/>
      <c r="X151" s="1106"/>
      <c r="Y151" s="1106"/>
      <c r="Z151" s="1106"/>
      <c r="AA151" s="1106"/>
      <c r="AB151" s="1106"/>
      <c r="AC151" s="1106"/>
      <c r="AD151" s="1106"/>
      <c r="AE151" s="1106"/>
      <c r="AF151" s="1106"/>
      <c r="AG151" s="1106"/>
      <c r="AH151" s="990"/>
      <c r="AI151" s="1106"/>
      <c r="AJ151" s="990"/>
      <c r="AK151" s="1106"/>
      <c r="AL151" s="990"/>
      <c r="AM151" s="1106"/>
      <c r="AN151" s="1002"/>
    </row>
    <row r="152" spans="1:40" x14ac:dyDescent="0.25">
      <c r="A152" s="1131"/>
      <c r="B152" s="990">
        <v>59.12</v>
      </c>
      <c r="C152" s="1106">
        <v>402016</v>
      </c>
      <c r="D152" s="990">
        <v>57.33</v>
      </c>
      <c r="E152" s="1106">
        <v>389844</v>
      </c>
      <c r="F152" s="990"/>
      <c r="G152" s="1106"/>
      <c r="H152" s="990"/>
      <c r="I152" s="1106"/>
      <c r="J152" s="990"/>
      <c r="K152" s="1106"/>
      <c r="L152" s="990"/>
      <c r="M152" s="1106"/>
      <c r="N152" s="1109">
        <v>8.19</v>
      </c>
      <c r="O152" s="1106">
        <v>100000</v>
      </c>
      <c r="P152" s="990"/>
      <c r="Q152" s="1106"/>
      <c r="R152" s="1109">
        <v>8.19</v>
      </c>
      <c r="S152" s="1106">
        <v>100000</v>
      </c>
      <c r="T152" s="990"/>
      <c r="U152" s="1106"/>
      <c r="V152" s="1109">
        <v>3.27</v>
      </c>
      <c r="W152" s="1106">
        <v>40000</v>
      </c>
      <c r="X152" s="1106"/>
      <c r="Y152" s="1106"/>
      <c r="Z152" s="1109">
        <v>3.27</v>
      </c>
      <c r="AA152" s="1106">
        <v>40000</v>
      </c>
      <c r="AB152" s="1106"/>
      <c r="AC152" s="1106"/>
      <c r="AD152" s="1109">
        <v>3.27</v>
      </c>
      <c r="AE152" s="1106">
        <v>40000</v>
      </c>
      <c r="AF152" s="1106"/>
      <c r="AG152" s="1106"/>
      <c r="AH152" s="990"/>
      <c r="AI152" s="1106"/>
      <c r="AJ152" s="990"/>
      <c r="AK152" s="1106"/>
      <c r="AL152" s="990"/>
      <c r="AM152" s="1106"/>
      <c r="AN152" s="1002"/>
    </row>
    <row r="153" spans="1:40" x14ac:dyDescent="0.3">
      <c r="A153" s="1130">
        <v>45969</v>
      </c>
      <c r="B153" s="991"/>
      <c r="C153" s="1107"/>
      <c r="D153" s="991"/>
      <c r="E153" s="1107"/>
      <c r="F153" s="990"/>
      <c r="G153" s="1106"/>
      <c r="H153" s="991"/>
      <c r="I153" s="1107"/>
      <c r="J153" s="991"/>
      <c r="K153" s="1107"/>
      <c r="L153" s="991"/>
      <c r="M153" s="1107"/>
      <c r="N153" s="1107"/>
      <c r="O153" s="1107"/>
      <c r="P153" s="991"/>
      <c r="Q153" s="1107"/>
      <c r="R153" s="1107"/>
      <c r="S153" s="1107"/>
      <c r="T153" s="990"/>
      <c r="U153" s="1106"/>
      <c r="V153" s="1106"/>
      <c r="W153" s="1106"/>
      <c r="X153" s="1106"/>
      <c r="Y153" s="1106"/>
      <c r="Z153" s="1106"/>
      <c r="AA153" s="1106"/>
      <c r="AB153" s="1106"/>
      <c r="AC153" s="1106"/>
      <c r="AD153" s="1106"/>
      <c r="AE153" s="1106"/>
      <c r="AF153" s="1106"/>
      <c r="AG153" s="1106"/>
      <c r="AH153" s="990"/>
      <c r="AI153" s="1106"/>
      <c r="AJ153" s="990"/>
      <c r="AK153" s="1106"/>
      <c r="AL153" s="990"/>
      <c r="AM153" s="1106"/>
      <c r="AN153" s="1002"/>
    </row>
    <row r="154" spans="1:40" x14ac:dyDescent="0.3">
      <c r="A154" s="1131"/>
      <c r="B154" s="990"/>
      <c r="C154" s="1106"/>
      <c r="D154" s="990"/>
      <c r="E154" s="1106"/>
      <c r="F154" s="990"/>
      <c r="G154" s="1106"/>
      <c r="H154" s="991"/>
      <c r="I154" s="1107"/>
      <c r="J154" s="990"/>
      <c r="K154" s="1106"/>
      <c r="L154" s="991"/>
      <c r="M154" s="1107"/>
      <c r="N154" s="1107"/>
      <c r="O154" s="1107"/>
      <c r="P154" s="990"/>
      <c r="Q154" s="1106"/>
      <c r="R154" s="1106"/>
      <c r="S154" s="1106"/>
      <c r="T154" s="990"/>
      <c r="U154" s="1106"/>
      <c r="V154" s="1106"/>
      <c r="W154" s="1106"/>
      <c r="X154" s="1106">
        <v>4</v>
      </c>
      <c r="Y154" s="1106">
        <v>40000</v>
      </c>
      <c r="Z154" s="1106"/>
      <c r="AA154" s="1106"/>
      <c r="AB154" s="1106"/>
      <c r="AC154" s="1106"/>
      <c r="AD154" s="1106"/>
      <c r="AE154" s="1106"/>
      <c r="AF154" s="1106"/>
      <c r="AG154" s="1106"/>
      <c r="AH154" s="990"/>
      <c r="AI154" s="1106"/>
      <c r="AJ154" s="990"/>
      <c r="AK154" s="1106"/>
      <c r="AL154" s="990"/>
      <c r="AM154" s="1106"/>
      <c r="AN154" s="1002"/>
    </row>
    <row r="155" spans="1:40" x14ac:dyDescent="0.3">
      <c r="A155" s="1130">
        <v>45970</v>
      </c>
      <c r="B155" s="990"/>
      <c r="C155" s="1106"/>
      <c r="D155" s="990"/>
      <c r="E155" s="1106"/>
      <c r="F155" s="990"/>
      <c r="G155" s="1106"/>
      <c r="H155" s="990"/>
      <c r="I155" s="1106"/>
      <c r="J155" s="990"/>
      <c r="K155" s="1106"/>
      <c r="L155" s="990"/>
      <c r="M155" s="1106"/>
      <c r="N155" s="1106"/>
      <c r="O155" s="1106"/>
      <c r="P155" s="991"/>
      <c r="Q155" s="1107"/>
      <c r="R155" s="1109">
        <v>8.19</v>
      </c>
      <c r="S155" s="1106">
        <v>100000</v>
      </c>
      <c r="T155" s="990"/>
      <c r="U155" s="1106"/>
      <c r="V155" s="1106"/>
      <c r="W155" s="1106"/>
      <c r="X155" s="1106"/>
      <c r="Y155" s="1106"/>
      <c r="Z155" s="1106"/>
      <c r="AA155" s="1106"/>
      <c r="AB155" s="1106"/>
      <c r="AC155" s="1106"/>
      <c r="AD155" s="1106"/>
      <c r="AE155" s="1106"/>
      <c r="AF155" s="1106"/>
      <c r="AG155" s="1106"/>
      <c r="AH155" s="990"/>
      <c r="AI155" s="1106"/>
      <c r="AJ155" s="990"/>
      <c r="AK155" s="1106"/>
      <c r="AL155" s="990"/>
      <c r="AM155" s="1106"/>
      <c r="AN155" s="1002"/>
    </row>
    <row r="156" spans="1:40" x14ac:dyDescent="0.25">
      <c r="A156" s="1131"/>
      <c r="B156" s="990">
        <v>58.52</v>
      </c>
      <c r="C156" s="1106">
        <v>397936</v>
      </c>
      <c r="D156" s="990">
        <v>59.1</v>
      </c>
      <c r="E156" s="1106">
        <v>401880</v>
      </c>
      <c r="F156" s="990"/>
      <c r="G156" s="1106"/>
      <c r="H156" s="990"/>
      <c r="I156" s="1106"/>
      <c r="J156" s="990"/>
      <c r="K156" s="1106"/>
      <c r="L156" s="990">
        <v>5.34</v>
      </c>
      <c r="M156" s="1106">
        <v>70000</v>
      </c>
      <c r="N156" s="1109">
        <v>8.19</v>
      </c>
      <c r="O156" s="1106">
        <v>100000</v>
      </c>
      <c r="P156" s="990"/>
      <c r="Q156" s="1106"/>
      <c r="R156" s="1109">
        <v>8.19</v>
      </c>
      <c r="S156" s="1106">
        <v>100000</v>
      </c>
      <c r="T156" s="990"/>
      <c r="U156" s="1106"/>
      <c r="V156" s="1106"/>
      <c r="W156" s="1106"/>
      <c r="X156" s="1106">
        <v>4</v>
      </c>
      <c r="Y156" s="1106">
        <v>40000</v>
      </c>
      <c r="Z156" s="1106"/>
      <c r="AA156" s="1106"/>
      <c r="AB156" s="1106">
        <v>4</v>
      </c>
      <c r="AC156" s="1106">
        <v>40000</v>
      </c>
      <c r="AD156" s="1106"/>
      <c r="AE156" s="1106"/>
      <c r="AF156" s="1106">
        <v>4</v>
      </c>
      <c r="AG156" s="1106">
        <v>40000</v>
      </c>
      <c r="AH156" s="990"/>
      <c r="AI156" s="1106"/>
      <c r="AJ156" s="990"/>
      <c r="AK156" s="1106"/>
      <c r="AL156" s="990"/>
      <c r="AM156" s="1106"/>
      <c r="AN156" s="1002"/>
    </row>
    <row r="157" spans="1:40" x14ac:dyDescent="0.25">
      <c r="A157" s="1130">
        <v>45971</v>
      </c>
      <c r="B157" s="990"/>
      <c r="C157" s="1106"/>
      <c r="D157" s="990"/>
      <c r="E157" s="1106"/>
      <c r="F157" s="990"/>
      <c r="G157" s="1106"/>
      <c r="H157" s="990"/>
      <c r="I157" s="1106"/>
      <c r="J157" s="990"/>
      <c r="K157" s="1106"/>
      <c r="L157" s="990"/>
      <c r="M157" s="1106"/>
      <c r="N157" s="1106"/>
      <c r="O157" s="1106"/>
      <c r="P157" s="990"/>
      <c r="Q157" s="1106"/>
      <c r="R157" s="1106"/>
      <c r="S157" s="1106"/>
      <c r="T157" s="990"/>
      <c r="U157" s="1106"/>
      <c r="V157" s="1106"/>
      <c r="W157" s="1106"/>
      <c r="X157" s="1106"/>
      <c r="Y157" s="1106"/>
      <c r="Z157" s="1106"/>
      <c r="AA157" s="1106"/>
      <c r="AB157" s="1106"/>
      <c r="AC157" s="1106"/>
      <c r="AD157" s="1106"/>
      <c r="AE157" s="1106"/>
      <c r="AF157" s="1106"/>
      <c r="AG157" s="1106"/>
      <c r="AH157" s="990"/>
      <c r="AI157" s="1106"/>
      <c r="AJ157" s="990"/>
      <c r="AK157" s="1106"/>
      <c r="AL157" s="990"/>
      <c r="AM157" s="1106"/>
      <c r="AN157" s="1002"/>
    </row>
    <row r="158" spans="1:40" x14ac:dyDescent="0.25">
      <c r="A158" s="1131"/>
      <c r="B158" s="990"/>
      <c r="C158" s="1106"/>
      <c r="D158" s="990"/>
      <c r="E158" s="1106"/>
      <c r="F158" s="990"/>
      <c r="G158" s="1106"/>
      <c r="H158" s="990"/>
      <c r="I158" s="1106"/>
      <c r="J158" s="990"/>
      <c r="K158" s="1106"/>
      <c r="L158" s="990"/>
      <c r="M158" s="1106"/>
      <c r="N158" s="1106"/>
      <c r="O158" s="1106"/>
      <c r="P158" s="990"/>
      <c r="Q158" s="1106"/>
      <c r="R158" s="1106"/>
      <c r="S158" s="1106"/>
      <c r="T158" s="990"/>
      <c r="U158" s="1106"/>
      <c r="V158" s="1106"/>
      <c r="W158" s="1106"/>
      <c r="X158" s="1106"/>
      <c r="Y158" s="1106"/>
      <c r="Z158" s="1106"/>
      <c r="AA158" s="1106"/>
      <c r="AB158" s="1106"/>
      <c r="AC158" s="1106"/>
      <c r="AD158" s="1106"/>
      <c r="AE158" s="1106"/>
      <c r="AF158" s="1106"/>
      <c r="AG158" s="1106"/>
      <c r="AH158" s="990"/>
      <c r="AI158" s="1106"/>
      <c r="AJ158" s="990"/>
      <c r="AK158" s="1106"/>
      <c r="AL158" s="990"/>
      <c r="AM158" s="1106"/>
      <c r="AN158" s="1002"/>
    </row>
    <row r="159" spans="1:40" x14ac:dyDescent="0.3">
      <c r="A159" s="1130">
        <v>45972</v>
      </c>
      <c r="B159" s="991"/>
      <c r="C159" s="1107"/>
      <c r="D159" s="991"/>
      <c r="E159" s="1107"/>
      <c r="F159" s="990"/>
      <c r="G159" s="1106"/>
      <c r="H159" s="991"/>
      <c r="I159" s="1107"/>
      <c r="J159" s="991"/>
      <c r="K159" s="1107"/>
      <c r="L159" s="991"/>
      <c r="M159" s="1107"/>
      <c r="N159" s="1107"/>
      <c r="O159" s="1107"/>
      <c r="P159" s="991"/>
      <c r="Q159" s="1107"/>
      <c r="R159" s="1108">
        <v>8.19</v>
      </c>
      <c r="S159" s="1107">
        <v>100000</v>
      </c>
      <c r="T159" s="990"/>
      <c r="U159" s="1106"/>
      <c r="V159" s="1109">
        <v>8.19</v>
      </c>
      <c r="W159" s="1106">
        <v>100000</v>
      </c>
      <c r="X159" s="1106"/>
      <c r="Y159" s="1106"/>
      <c r="Z159" s="1106"/>
      <c r="AA159" s="1106"/>
      <c r="AB159" s="1106"/>
      <c r="AC159" s="1106"/>
      <c r="AD159" s="1106"/>
      <c r="AE159" s="1106"/>
      <c r="AF159" s="1106"/>
      <c r="AG159" s="1106"/>
      <c r="AH159" s="990"/>
      <c r="AI159" s="1106"/>
      <c r="AJ159" s="990"/>
      <c r="AK159" s="1106"/>
      <c r="AL159" s="990"/>
      <c r="AM159" s="1106"/>
      <c r="AN159" s="1002"/>
    </row>
    <row r="160" spans="1:40" x14ac:dyDescent="0.3">
      <c r="A160" s="1131"/>
      <c r="B160" s="991">
        <v>59.59</v>
      </c>
      <c r="C160" s="1107">
        <v>405212</v>
      </c>
      <c r="D160" s="990">
        <v>58.98</v>
      </c>
      <c r="E160" s="1106">
        <v>401064</v>
      </c>
      <c r="F160" s="990"/>
      <c r="G160" s="1106"/>
      <c r="H160" s="990"/>
      <c r="I160" s="1106"/>
      <c r="J160" s="990"/>
      <c r="K160" s="1106"/>
      <c r="L160" s="991"/>
      <c r="M160" s="1107"/>
      <c r="N160" s="1108">
        <v>8.19</v>
      </c>
      <c r="O160" s="1107">
        <v>100000</v>
      </c>
      <c r="P160" s="990"/>
      <c r="Q160" s="1106"/>
      <c r="R160" s="1109">
        <v>8.19</v>
      </c>
      <c r="S160" s="1106">
        <v>100000</v>
      </c>
      <c r="T160" s="990"/>
      <c r="U160" s="1106"/>
      <c r="V160" s="1109">
        <v>3.27</v>
      </c>
      <c r="W160" s="1106">
        <v>40000</v>
      </c>
      <c r="X160" s="1106"/>
      <c r="Y160" s="1106"/>
      <c r="Z160" s="1109">
        <v>3.27</v>
      </c>
      <c r="AA160" s="1106">
        <v>40000</v>
      </c>
      <c r="AB160" s="1106"/>
      <c r="AC160" s="1106"/>
      <c r="AD160" s="1106"/>
      <c r="AE160" s="1106"/>
      <c r="AF160" s="1106"/>
      <c r="AG160" s="1106"/>
      <c r="AH160" s="990"/>
      <c r="AI160" s="1106"/>
      <c r="AJ160" s="990"/>
      <c r="AK160" s="1106"/>
      <c r="AL160" s="990"/>
      <c r="AM160" s="1106"/>
      <c r="AN160" s="1002"/>
    </row>
    <row r="161" spans="1:40" x14ac:dyDescent="0.3">
      <c r="A161" s="1130">
        <v>45973</v>
      </c>
      <c r="B161" s="990"/>
      <c r="C161" s="1106"/>
      <c r="D161" s="990"/>
      <c r="E161" s="1106"/>
      <c r="F161" s="990"/>
      <c r="G161" s="1106"/>
      <c r="H161" s="991"/>
      <c r="I161" s="1107"/>
      <c r="J161" s="991"/>
      <c r="K161" s="1107"/>
      <c r="L161" s="990"/>
      <c r="M161" s="1106"/>
      <c r="N161" s="1106"/>
      <c r="O161" s="1106"/>
      <c r="P161" s="990"/>
      <c r="Q161" s="1106"/>
      <c r="R161" s="1106"/>
      <c r="S161" s="1106"/>
      <c r="T161" s="990"/>
      <c r="U161" s="1106"/>
      <c r="V161" s="1106"/>
      <c r="W161" s="1106"/>
      <c r="X161" s="1106"/>
      <c r="Y161" s="1106"/>
      <c r="Z161" s="1106"/>
      <c r="AA161" s="1106"/>
      <c r="AB161" s="1106"/>
      <c r="AC161" s="1106"/>
      <c r="AD161" s="1106"/>
      <c r="AE161" s="1106"/>
      <c r="AF161" s="1106"/>
      <c r="AG161" s="1106"/>
      <c r="AH161" s="990"/>
      <c r="AI161" s="1106"/>
      <c r="AJ161" s="990"/>
      <c r="AK161" s="1106"/>
      <c r="AL161" s="990"/>
      <c r="AM161" s="1106"/>
      <c r="AN161" s="1002"/>
    </row>
    <row r="162" spans="1:40" x14ac:dyDescent="0.25">
      <c r="A162" s="1131"/>
      <c r="B162" s="990"/>
      <c r="C162" s="1106"/>
      <c r="D162" s="990"/>
      <c r="E162" s="1106"/>
      <c r="F162" s="990"/>
      <c r="G162" s="1106"/>
      <c r="H162" s="990"/>
      <c r="I162" s="1106"/>
      <c r="J162" s="990">
        <v>2</v>
      </c>
      <c r="K162" s="1106">
        <v>20000</v>
      </c>
      <c r="L162" s="990"/>
      <c r="M162" s="1106"/>
      <c r="N162" s="1106"/>
      <c r="O162" s="1106"/>
      <c r="P162" s="990"/>
      <c r="Q162" s="1106"/>
      <c r="R162" s="1106"/>
      <c r="S162" s="1106"/>
      <c r="T162" s="990"/>
      <c r="U162" s="1106"/>
      <c r="V162" s="1106"/>
      <c r="W162" s="1106"/>
      <c r="X162" s="1106"/>
      <c r="Y162" s="1106"/>
      <c r="Z162" s="1109">
        <v>3.27</v>
      </c>
      <c r="AA162" s="1106">
        <v>40000</v>
      </c>
      <c r="AB162" s="1106"/>
      <c r="AC162" s="1106"/>
      <c r="AD162" s="1106"/>
      <c r="AE162" s="1106"/>
      <c r="AF162" s="1106">
        <v>10</v>
      </c>
      <c r="AG162" s="1106">
        <v>100000</v>
      </c>
      <c r="AH162" s="990"/>
      <c r="AI162" s="1106"/>
      <c r="AJ162" s="990"/>
      <c r="AK162" s="1106"/>
      <c r="AL162" s="990"/>
      <c r="AM162" s="1106"/>
      <c r="AN162" s="1002"/>
    </row>
    <row r="163" spans="1:40" x14ac:dyDescent="0.3">
      <c r="A163" s="1130">
        <v>45974</v>
      </c>
      <c r="B163" s="990"/>
      <c r="C163" s="1106"/>
      <c r="D163" s="991"/>
      <c r="E163" s="1107"/>
      <c r="F163" s="990"/>
      <c r="G163" s="1106"/>
      <c r="H163" s="990"/>
      <c r="I163" s="1106"/>
      <c r="J163" s="990"/>
      <c r="K163" s="1106"/>
      <c r="L163" s="991"/>
      <c r="M163" s="1107"/>
      <c r="N163" s="1108">
        <v>8.19</v>
      </c>
      <c r="O163" s="1107">
        <v>100000</v>
      </c>
      <c r="P163" s="990"/>
      <c r="Q163" s="1106"/>
      <c r="R163" s="1109">
        <v>8.19</v>
      </c>
      <c r="S163" s="1106">
        <v>100000</v>
      </c>
      <c r="T163" s="990"/>
      <c r="U163" s="1106"/>
      <c r="V163" s="1106"/>
      <c r="W163" s="1106"/>
      <c r="X163" s="1106"/>
      <c r="Y163" s="1106"/>
      <c r="Z163" s="1106"/>
      <c r="AA163" s="1106"/>
      <c r="AB163" s="1106"/>
      <c r="AC163" s="1106"/>
      <c r="AD163" s="1106"/>
      <c r="AE163" s="1106"/>
      <c r="AF163" s="1106"/>
      <c r="AG163" s="1106"/>
      <c r="AH163" s="990"/>
      <c r="AI163" s="1106"/>
      <c r="AJ163" s="990"/>
      <c r="AK163" s="1106"/>
      <c r="AL163" s="990"/>
      <c r="AM163" s="1106"/>
      <c r="AN163" s="1002"/>
    </row>
    <row r="164" spans="1:40" x14ac:dyDescent="0.25">
      <c r="A164" s="1131"/>
      <c r="B164" s="990">
        <v>58.22</v>
      </c>
      <c r="C164" s="1106">
        <v>395896</v>
      </c>
      <c r="D164" s="990">
        <v>59.7</v>
      </c>
      <c r="E164" s="1106">
        <v>405960</v>
      </c>
      <c r="F164" s="990"/>
      <c r="G164" s="1106"/>
      <c r="H164" s="990"/>
      <c r="I164" s="1106"/>
      <c r="J164" s="990"/>
      <c r="K164" s="1106"/>
      <c r="L164" s="990"/>
      <c r="M164" s="1106"/>
      <c r="N164" s="1109">
        <v>3.27</v>
      </c>
      <c r="O164" s="1106">
        <v>40000</v>
      </c>
      <c r="P164" s="990"/>
      <c r="Q164" s="1106"/>
      <c r="R164" s="1109">
        <v>8.19</v>
      </c>
      <c r="S164" s="1106">
        <v>100000</v>
      </c>
      <c r="T164" s="990"/>
      <c r="U164" s="1106"/>
      <c r="V164" s="1109">
        <v>3.27</v>
      </c>
      <c r="W164" s="1106">
        <v>40000</v>
      </c>
      <c r="X164" s="1106"/>
      <c r="Y164" s="1106"/>
      <c r="Z164" s="1109">
        <v>3.27</v>
      </c>
      <c r="AA164" s="1106">
        <v>40000</v>
      </c>
      <c r="AB164" s="1106"/>
      <c r="AC164" s="1106"/>
      <c r="AD164" s="1109">
        <v>3.27</v>
      </c>
      <c r="AE164" s="1106">
        <v>40000</v>
      </c>
      <c r="AF164" s="1106"/>
      <c r="AG164" s="1106"/>
      <c r="AH164" s="990"/>
      <c r="AI164" s="1106"/>
      <c r="AJ164" s="990"/>
      <c r="AK164" s="1106"/>
      <c r="AL164" s="990"/>
      <c r="AM164" s="1106"/>
      <c r="AN164" s="1002"/>
    </row>
    <row r="165" spans="1:40" x14ac:dyDescent="0.3">
      <c r="A165" s="1130">
        <v>45975</v>
      </c>
      <c r="B165" s="991"/>
      <c r="C165" s="1107"/>
      <c r="D165" s="990"/>
      <c r="E165" s="1106"/>
      <c r="F165" s="990"/>
      <c r="G165" s="1106"/>
      <c r="H165" s="991"/>
      <c r="I165" s="1107"/>
      <c r="J165" s="991"/>
      <c r="K165" s="1107"/>
      <c r="L165" s="991"/>
      <c r="M165" s="1107"/>
      <c r="N165" s="1107"/>
      <c r="O165" s="1107"/>
      <c r="P165" s="991"/>
      <c r="Q165" s="1107"/>
      <c r="R165" s="1107"/>
      <c r="S165" s="1107"/>
      <c r="T165" s="990"/>
      <c r="U165" s="1106"/>
      <c r="V165" s="1106"/>
      <c r="W165" s="1106"/>
      <c r="X165" s="1106"/>
      <c r="Y165" s="1106"/>
      <c r="Z165" s="1106"/>
      <c r="AA165" s="1106"/>
      <c r="AB165" s="1106"/>
      <c r="AC165" s="1106"/>
      <c r="AD165" s="1106"/>
      <c r="AE165" s="1106"/>
      <c r="AF165" s="1106"/>
      <c r="AG165" s="1106"/>
      <c r="AH165" s="990"/>
      <c r="AI165" s="1106"/>
      <c r="AJ165" s="990"/>
      <c r="AK165" s="1106"/>
      <c r="AL165" s="990"/>
      <c r="AM165" s="1106"/>
      <c r="AN165" s="1002"/>
    </row>
    <row r="166" spans="1:40" x14ac:dyDescent="0.3">
      <c r="A166" s="1131"/>
      <c r="B166" s="990"/>
      <c r="C166" s="1106"/>
      <c r="D166" s="990"/>
      <c r="E166" s="1106"/>
      <c r="F166" s="990">
        <v>28.16</v>
      </c>
      <c r="G166" s="1106">
        <v>400000</v>
      </c>
      <c r="H166" s="990">
        <v>28.17</v>
      </c>
      <c r="I166" s="1106">
        <v>400000</v>
      </c>
      <c r="J166" s="990"/>
      <c r="K166" s="1106"/>
      <c r="L166" s="991"/>
      <c r="M166" s="1107"/>
      <c r="N166" s="1107"/>
      <c r="O166" s="1107"/>
      <c r="P166" s="990"/>
      <c r="Q166" s="1106"/>
      <c r="R166" s="1106"/>
      <c r="S166" s="1106"/>
      <c r="T166" s="990"/>
      <c r="U166" s="1106"/>
      <c r="V166" s="1106"/>
      <c r="W166" s="1106"/>
      <c r="X166" s="1106"/>
      <c r="Y166" s="1106"/>
      <c r="Z166" s="1106"/>
      <c r="AA166" s="1106"/>
      <c r="AB166" s="1106"/>
      <c r="AC166" s="1106"/>
      <c r="AD166" s="1106"/>
      <c r="AE166" s="1106"/>
      <c r="AF166" s="1106"/>
      <c r="AG166" s="1106"/>
      <c r="AH166" s="990"/>
      <c r="AI166" s="1106"/>
      <c r="AJ166" s="990"/>
      <c r="AK166" s="1106"/>
      <c r="AL166" s="990"/>
      <c r="AM166" s="1106"/>
      <c r="AN166" s="1002"/>
    </row>
    <row r="167" spans="1:40" x14ac:dyDescent="0.3">
      <c r="A167" s="1130">
        <v>45976</v>
      </c>
      <c r="B167" s="991"/>
      <c r="C167" s="1107"/>
      <c r="D167" s="991"/>
      <c r="E167" s="1107"/>
      <c r="F167" s="990"/>
      <c r="G167" s="1106"/>
      <c r="H167" s="991"/>
      <c r="I167" s="1107"/>
      <c r="J167" s="991"/>
      <c r="K167" s="1107"/>
      <c r="L167" s="991"/>
      <c r="M167" s="1107"/>
      <c r="N167" s="1107"/>
      <c r="O167" s="1107"/>
      <c r="P167" s="991"/>
      <c r="Q167" s="1107"/>
      <c r="R167" s="1108">
        <v>8.19</v>
      </c>
      <c r="S167" s="1107">
        <v>100000</v>
      </c>
      <c r="T167" s="990"/>
      <c r="U167" s="1106"/>
      <c r="V167" s="1106"/>
      <c r="W167" s="1106"/>
      <c r="X167" s="1106"/>
      <c r="Y167" s="1106"/>
      <c r="Z167" s="1106"/>
      <c r="AA167" s="1106"/>
      <c r="AB167" s="1106"/>
      <c r="AC167" s="1106"/>
      <c r="AD167" s="1106"/>
      <c r="AE167" s="1106"/>
      <c r="AF167" s="1106"/>
      <c r="AG167" s="1106"/>
      <c r="AH167" s="991"/>
      <c r="AI167" s="1107"/>
      <c r="AJ167" s="990"/>
      <c r="AK167" s="1106"/>
      <c r="AL167" s="990"/>
      <c r="AM167" s="1106"/>
      <c r="AN167" s="1002"/>
    </row>
    <row r="168" spans="1:40" x14ac:dyDescent="0.3">
      <c r="A168" s="1131"/>
      <c r="B168" s="990">
        <v>59.48</v>
      </c>
      <c r="C168" s="1106">
        <v>404464</v>
      </c>
      <c r="D168" s="990">
        <v>58.29</v>
      </c>
      <c r="E168" s="1106">
        <v>396372</v>
      </c>
      <c r="F168" s="990"/>
      <c r="G168" s="1106"/>
      <c r="H168" s="990"/>
      <c r="I168" s="1106"/>
      <c r="J168" s="990"/>
      <c r="K168" s="1106"/>
      <c r="L168" s="991"/>
      <c r="M168" s="1107"/>
      <c r="N168" s="1108">
        <v>8.19</v>
      </c>
      <c r="O168" s="1107">
        <v>100000</v>
      </c>
      <c r="P168" s="990"/>
      <c r="Q168" s="1106"/>
      <c r="R168" s="1109">
        <v>8.19</v>
      </c>
      <c r="S168" s="1106">
        <v>100000</v>
      </c>
      <c r="T168" s="990"/>
      <c r="U168" s="1106"/>
      <c r="V168" s="1109">
        <v>3.27</v>
      </c>
      <c r="W168" s="1106">
        <v>40000</v>
      </c>
      <c r="X168" s="1106"/>
      <c r="Y168" s="1106"/>
      <c r="Z168" s="1109">
        <v>3.27</v>
      </c>
      <c r="AA168" s="1106">
        <v>40000</v>
      </c>
      <c r="AB168" s="1106"/>
      <c r="AC168" s="1106"/>
      <c r="AD168" s="1109">
        <v>3.27</v>
      </c>
      <c r="AE168" s="1106">
        <v>40000</v>
      </c>
      <c r="AF168" s="1106"/>
      <c r="AG168" s="1106"/>
      <c r="AH168" s="990"/>
      <c r="AI168" s="1106"/>
      <c r="AJ168" s="990"/>
      <c r="AK168" s="1106"/>
      <c r="AL168" s="990"/>
      <c r="AM168" s="1106"/>
      <c r="AN168" s="1002"/>
    </row>
    <row r="169" spans="1:40" x14ac:dyDescent="0.25">
      <c r="A169" s="1130">
        <v>45977</v>
      </c>
      <c r="B169" s="990"/>
      <c r="C169" s="1106"/>
      <c r="D169" s="990"/>
      <c r="E169" s="1106"/>
      <c r="F169" s="990"/>
      <c r="G169" s="1106"/>
      <c r="H169" s="990"/>
      <c r="I169" s="1106"/>
      <c r="J169" s="990"/>
      <c r="K169" s="1106"/>
      <c r="L169" s="990"/>
      <c r="M169" s="1106"/>
      <c r="N169" s="1106"/>
      <c r="O169" s="1106"/>
      <c r="P169" s="990"/>
      <c r="Q169" s="1106"/>
      <c r="R169" s="1109">
        <v>8.19</v>
      </c>
      <c r="S169" s="1106">
        <v>100000</v>
      </c>
      <c r="T169" s="990"/>
      <c r="U169" s="1106"/>
      <c r="V169" s="1106"/>
      <c r="W169" s="1106"/>
      <c r="X169" s="1106"/>
      <c r="Y169" s="1106"/>
      <c r="Z169" s="1109">
        <v>3.27</v>
      </c>
      <c r="AA169" s="1106">
        <v>40000</v>
      </c>
      <c r="AB169" s="1106"/>
      <c r="AC169" s="1106"/>
      <c r="AD169" s="1109">
        <v>3.27</v>
      </c>
      <c r="AE169" s="1106">
        <v>40000</v>
      </c>
      <c r="AF169" s="1106"/>
      <c r="AG169" s="1106"/>
      <c r="AH169" s="990"/>
      <c r="AI169" s="1106"/>
      <c r="AJ169" s="990"/>
      <c r="AK169" s="1106"/>
      <c r="AL169" s="990"/>
      <c r="AM169" s="1106"/>
      <c r="AN169" s="1002"/>
    </row>
    <row r="170" spans="1:40" x14ac:dyDescent="0.25">
      <c r="A170" s="1131"/>
      <c r="B170" s="990">
        <v>58.1</v>
      </c>
      <c r="C170" s="1106">
        <v>395080</v>
      </c>
      <c r="D170" s="990">
        <v>59.85</v>
      </c>
      <c r="E170" s="1106">
        <v>406980</v>
      </c>
      <c r="F170" s="990"/>
      <c r="G170" s="1106"/>
      <c r="H170" s="990"/>
      <c r="I170" s="1106"/>
      <c r="J170" s="990"/>
      <c r="K170" s="1106"/>
      <c r="L170" s="990"/>
      <c r="M170" s="1106"/>
      <c r="N170" s="1109">
        <v>5.73</v>
      </c>
      <c r="O170" s="1106">
        <v>70000</v>
      </c>
      <c r="P170" s="990"/>
      <c r="Q170" s="1106"/>
      <c r="R170" s="1109">
        <v>8.19</v>
      </c>
      <c r="S170" s="1106">
        <v>100000</v>
      </c>
      <c r="T170" s="990"/>
      <c r="U170" s="1106"/>
      <c r="V170" s="1109">
        <v>3.27</v>
      </c>
      <c r="W170" s="1106">
        <v>40000</v>
      </c>
      <c r="X170" s="1106"/>
      <c r="Y170" s="1106"/>
      <c r="Z170" s="1106"/>
      <c r="AA170" s="1106"/>
      <c r="AB170" s="1106"/>
      <c r="AC170" s="1106"/>
      <c r="AD170" s="1106"/>
      <c r="AE170" s="1106"/>
      <c r="AF170" s="1106"/>
      <c r="AG170" s="1106"/>
      <c r="AH170" s="990"/>
      <c r="AI170" s="1106"/>
      <c r="AJ170" s="990"/>
      <c r="AK170" s="1106"/>
      <c r="AL170" s="990"/>
      <c r="AM170" s="1106"/>
      <c r="AN170" s="1002"/>
    </row>
    <row r="171" spans="1:40" x14ac:dyDescent="0.3">
      <c r="A171" s="1130">
        <v>45978</v>
      </c>
      <c r="B171" s="991"/>
      <c r="C171" s="1107"/>
      <c r="D171" s="991"/>
      <c r="E171" s="1107"/>
      <c r="F171" s="990"/>
      <c r="G171" s="1106"/>
      <c r="H171" s="991"/>
      <c r="I171" s="1107"/>
      <c r="J171" s="991"/>
      <c r="K171" s="1107"/>
      <c r="L171" s="991"/>
      <c r="M171" s="1107"/>
      <c r="N171" s="1107"/>
      <c r="O171" s="1107"/>
      <c r="P171" s="991"/>
      <c r="Q171" s="1107"/>
      <c r="R171" s="1107"/>
      <c r="S171" s="1107"/>
      <c r="T171" s="990"/>
      <c r="U171" s="1106"/>
      <c r="V171" s="1106"/>
      <c r="W171" s="1106"/>
      <c r="X171" s="1106"/>
      <c r="Y171" s="1106"/>
      <c r="Z171" s="1106"/>
      <c r="AA171" s="1106"/>
      <c r="AB171" s="1106"/>
      <c r="AC171" s="1106"/>
      <c r="AD171" s="1106"/>
      <c r="AE171" s="1106"/>
      <c r="AF171" s="1106"/>
      <c r="AG171" s="1106"/>
      <c r="AH171" s="991"/>
      <c r="AI171" s="1107"/>
      <c r="AJ171" s="990"/>
      <c r="AK171" s="1106"/>
      <c r="AL171" s="990"/>
      <c r="AM171" s="1106"/>
      <c r="AN171" s="1002"/>
    </row>
    <row r="172" spans="1:40" x14ac:dyDescent="0.3">
      <c r="A172" s="1131"/>
      <c r="B172" s="990"/>
      <c r="C172" s="1106"/>
      <c r="D172" s="990"/>
      <c r="E172" s="1106"/>
      <c r="F172" s="990"/>
      <c r="G172" s="1106"/>
      <c r="H172" s="990"/>
      <c r="I172" s="1106"/>
      <c r="J172" s="990"/>
      <c r="K172" s="1106"/>
      <c r="L172" s="991"/>
      <c r="M172" s="1107"/>
      <c r="N172" s="1108">
        <v>8.19</v>
      </c>
      <c r="O172" s="1107">
        <v>100000</v>
      </c>
      <c r="P172" s="990"/>
      <c r="Q172" s="1106"/>
      <c r="R172" s="1106"/>
      <c r="S172" s="1106"/>
      <c r="T172" s="990"/>
      <c r="U172" s="1106"/>
      <c r="V172" s="1106"/>
      <c r="W172" s="1106"/>
      <c r="X172" s="1106"/>
      <c r="Y172" s="1106"/>
      <c r="Z172" s="1106"/>
      <c r="AA172" s="1106"/>
      <c r="AB172" s="1106"/>
      <c r="AC172" s="1106"/>
      <c r="AD172" s="1106"/>
      <c r="AE172" s="1106"/>
      <c r="AF172" s="1106"/>
      <c r="AG172" s="1106"/>
      <c r="AH172" s="990"/>
      <c r="AI172" s="1106"/>
      <c r="AJ172" s="990"/>
      <c r="AK172" s="1106"/>
      <c r="AL172" s="990"/>
      <c r="AM172" s="1106"/>
      <c r="AN172" s="1002"/>
    </row>
    <row r="173" spans="1:40" x14ac:dyDescent="0.25">
      <c r="A173" s="1130">
        <v>45979</v>
      </c>
      <c r="B173" s="990"/>
      <c r="C173" s="1106"/>
      <c r="D173" s="990"/>
      <c r="E173" s="1106"/>
      <c r="F173" s="990"/>
      <c r="G173" s="1106"/>
      <c r="H173" s="990"/>
      <c r="I173" s="1106"/>
      <c r="J173" s="990"/>
      <c r="K173" s="1106"/>
      <c r="L173" s="990"/>
      <c r="M173" s="1106"/>
      <c r="N173" s="1106"/>
      <c r="O173" s="1106"/>
      <c r="P173" s="990"/>
      <c r="Q173" s="1106"/>
      <c r="R173" s="1106"/>
      <c r="S173" s="1106"/>
      <c r="T173" s="990"/>
      <c r="U173" s="1106"/>
      <c r="V173" s="1106"/>
      <c r="W173" s="1106"/>
      <c r="X173" s="1106"/>
      <c r="Y173" s="1106"/>
      <c r="Z173" s="1106"/>
      <c r="AA173" s="1106"/>
      <c r="AB173" s="1106"/>
      <c r="AC173" s="1106"/>
      <c r="AD173" s="1106"/>
      <c r="AE173" s="1106"/>
      <c r="AF173" s="1106"/>
      <c r="AG173" s="1106"/>
      <c r="AH173" s="990"/>
      <c r="AI173" s="1106"/>
      <c r="AJ173" s="990"/>
      <c r="AK173" s="1106"/>
      <c r="AL173" s="990"/>
      <c r="AM173" s="1106"/>
      <c r="AN173" s="1002"/>
    </row>
    <row r="174" spans="1:40" x14ac:dyDescent="0.25">
      <c r="A174" s="1131"/>
      <c r="B174" s="990"/>
      <c r="C174" s="1106"/>
      <c r="D174" s="990">
        <v>60</v>
      </c>
      <c r="E174" s="1106">
        <v>408000</v>
      </c>
      <c r="F174" s="990"/>
      <c r="G174" s="1106"/>
      <c r="H174" s="990"/>
      <c r="I174" s="1106"/>
      <c r="J174" s="990"/>
      <c r="K174" s="1106"/>
      <c r="L174" s="990"/>
      <c r="M174" s="1106"/>
      <c r="N174" s="1109">
        <v>8.19</v>
      </c>
      <c r="O174" s="1106">
        <v>100000</v>
      </c>
      <c r="P174" s="990"/>
      <c r="Q174" s="1106"/>
      <c r="R174" s="1106"/>
      <c r="S174" s="1106"/>
      <c r="T174" s="990"/>
      <c r="U174" s="1106"/>
      <c r="V174" s="1109">
        <v>3.27</v>
      </c>
      <c r="W174" s="1106">
        <v>40000</v>
      </c>
      <c r="X174" s="1106"/>
      <c r="Y174" s="1106"/>
      <c r="Z174" s="1106"/>
      <c r="AA174" s="1106"/>
      <c r="AB174" s="1106"/>
      <c r="AC174" s="1106"/>
      <c r="AD174" s="1106"/>
      <c r="AE174" s="1106"/>
      <c r="AF174" s="1106"/>
      <c r="AG174" s="1106"/>
      <c r="AH174" s="990"/>
      <c r="AI174" s="1106"/>
      <c r="AJ174" s="990"/>
      <c r="AK174" s="1106"/>
      <c r="AL174" s="990"/>
      <c r="AM174" s="1106"/>
      <c r="AN174" s="1002"/>
    </row>
    <row r="175" spans="1:40" x14ac:dyDescent="0.3">
      <c r="A175" s="1130">
        <v>45980</v>
      </c>
      <c r="B175" s="991"/>
      <c r="C175" s="1107"/>
      <c r="D175" s="991"/>
      <c r="E175" s="1107"/>
      <c r="F175" s="990"/>
      <c r="G175" s="1106"/>
      <c r="H175" s="991"/>
      <c r="I175" s="1107"/>
      <c r="J175" s="991"/>
      <c r="K175" s="1107"/>
      <c r="L175" s="991"/>
      <c r="M175" s="1107"/>
      <c r="N175" s="1108"/>
      <c r="O175" s="1107"/>
      <c r="P175" s="991"/>
      <c r="Q175" s="1107"/>
      <c r="R175" s="1108">
        <v>8.19</v>
      </c>
      <c r="S175" s="1107">
        <v>100000</v>
      </c>
      <c r="T175" s="990"/>
      <c r="U175" s="1106"/>
      <c r="V175" s="1106"/>
      <c r="W175" s="1106"/>
      <c r="X175" s="1106"/>
      <c r="Y175" s="1106"/>
      <c r="Z175" s="1106"/>
      <c r="AA175" s="1106"/>
      <c r="AB175" s="1106"/>
      <c r="AC175" s="1106"/>
      <c r="AD175" s="1106"/>
      <c r="AE175" s="1106"/>
      <c r="AF175" s="1106"/>
      <c r="AG175" s="1106"/>
      <c r="AH175" s="990"/>
      <c r="AI175" s="1106"/>
      <c r="AJ175" s="990"/>
      <c r="AK175" s="1106"/>
      <c r="AL175" s="990"/>
      <c r="AM175" s="1106"/>
      <c r="AN175" s="1002"/>
    </row>
    <row r="176" spans="1:40" x14ac:dyDescent="0.3">
      <c r="A176" s="1131"/>
      <c r="B176" s="990"/>
      <c r="C176" s="1106"/>
      <c r="D176" s="990"/>
      <c r="E176" s="1106"/>
      <c r="F176" s="990"/>
      <c r="G176" s="1106"/>
      <c r="H176" s="990"/>
      <c r="I176" s="1106"/>
      <c r="J176" s="990"/>
      <c r="K176" s="1106"/>
      <c r="L176" s="991"/>
      <c r="M176" s="1107"/>
      <c r="N176" s="1108">
        <v>8.19</v>
      </c>
      <c r="O176" s="1107">
        <v>100000</v>
      </c>
      <c r="P176" s="990"/>
      <c r="Q176" s="1106"/>
      <c r="R176" s="1109">
        <v>8.19</v>
      </c>
      <c r="S176" s="1106">
        <v>100000</v>
      </c>
      <c r="T176" s="990"/>
      <c r="U176" s="1106"/>
      <c r="V176" s="1109">
        <v>3.27</v>
      </c>
      <c r="W176" s="1106">
        <v>40000</v>
      </c>
      <c r="X176" s="1106"/>
      <c r="Y176" s="1106"/>
      <c r="Z176" s="1109">
        <v>3.27</v>
      </c>
      <c r="AA176" s="1106">
        <v>40000</v>
      </c>
      <c r="AB176" s="1106"/>
      <c r="AC176" s="1106"/>
      <c r="AD176" s="1109">
        <v>3.27</v>
      </c>
      <c r="AE176" s="1106">
        <v>40000</v>
      </c>
      <c r="AF176" s="1106"/>
      <c r="AG176" s="1106"/>
      <c r="AH176" s="990"/>
      <c r="AI176" s="1106"/>
      <c r="AJ176" s="990"/>
      <c r="AK176" s="1106"/>
      <c r="AL176" s="990"/>
      <c r="AM176" s="1106"/>
      <c r="AN176" s="1002"/>
    </row>
    <row r="177" spans="1:40" x14ac:dyDescent="0.3">
      <c r="A177" s="1130">
        <v>45981</v>
      </c>
      <c r="B177" s="990"/>
      <c r="C177" s="1106"/>
      <c r="D177" s="990"/>
      <c r="E177" s="1106"/>
      <c r="F177" s="990"/>
      <c r="G177" s="1106"/>
      <c r="H177" s="990"/>
      <c r="I177" s="1106"/>
      <c r="J177" s="990"/>
      <c r="K177" s="1106"/>
      <c r="L177" s="991"/>
      <c r="M177" s="1107"/>
      <c r="N177" s="1107"/>
      <c r="O177" s="1107"/>
      <c r="P177" s="990"/>
      <c r="Q177" s="1106"/>
      <c r="R177" s="1106"/>
      <c r="S177" s="1106"/>
      <c r="T177" s="990"/>
      <c r="U177" s="1106"/>
      <c r="V177" s="1106"/>
      <c r="W177" s="1106"/>
      <c r="X177" s="1106"/>
      <c r="Y177" s="1106"/>
      <c r="Z177" s="1106"/>
      <c r="AA177" s="1106"/>
      <c r="AB177" s="1106"/>
      <c r="AC177" s="1106"/>
      <c r="AD177" s="1106"/>
      <c r="AE177" s="1106"/>
      <c r="AF177" s="1106"/>
      <c r="AG177" s="1106"/>
      <c r="AH177" s="990"/>
      <c r="AI177" s="1106"/>
      <c r="AJ177" s="990"/>
      <c r="AK177" s="1106"/>
      <c r="AL177" s="990"/>
      <c r="AM177" s="1106"/>
      <c r="AN177" s="1002"/>
    </row>
    <row r="178" spans="1:40" x14ac:dyDescent="0.25">
      <c r="A178" s="1131"/>
      <c r="B178" s="990"/>
      <c r="C178" s="1106"/>
      <c r="D178" s="990"/>
      <c r="E178" s="1106"/>
      <c r="F178" s="990"/>
      <c r="G178" s="1106"/>
      <c r="H178" s="990"/>
      <c r="I178" s="1106"/>
      <c r="J178" s="990"/>
      <c r="K178" s="1106"/>
      <c r="L178" s="990"/>
      <c r="M178" s="1106"/>
      <c r="N178" s="1106"/>
      <c r="O178" s="1106"/>
      <c r="P178" s="990"/>
      <c r="Q178" s="1106"/>
      <c r="R178" s="1109">
        <v>8.19</v>
      </c>
      <c r="S178" s="1106">
        <v>100000</v>
      </c>
      <c r="T178" s="990"/>
      <c r="U178" s="1106"/>
      <c r="V178" s="1106"/>
      <c r="W178" s="1106"/>
      <c r="X178" s="1106"/>
      <c r="Y178" s="1106"/>
      <c r="Z178" s="1109">
        <v>8.19</v>
      </c>
      <c r="AA178" s="1106">
        <v>100000</v>
      </c>
      <c r="AB178" s="1106"/>
      <c r="AC178" s="1106"/>
      <c r="AD178" s="1106"/>
      <c r="AE178" s="1106"/>
      <c r="AF178" s="1106"/>
      <c r="AG178" s="1106"/>
      <c r="AH178" s="990"/>
      <c r="AI178" s="1106"/>
      <c r="AJ178" s="990"/>
      <c r="AK178" s="1106"/>
      <c r="AL178" s="990"/>
      <c r="AM178" s="1106"/>
      <c r="AN178" s="1002"/>
    </row>
    <row r="179" spans="1:40" x14ac:dyDescent="0.3">
      <c r="A179" s="1130">
        <v>45982</v>
      </c>
      <c r="B179" s="990"/>
      <c r="C179" s="1106"/>
      <c r="D179" s="990"/>
      <c r="E179" s="1106"/>
      <c r="F179" s="990"/>
      <c r="G179" s="1106"/>
      <c r="H179" s="991"/>
      <c r="I179" s="1107"/>
      <c r="J179" s="991"/>
      <c r="K179" s="1107"/>
      <c r="L179" s="991"/>
      <c r="M179" s="1107"/>
      <c r="N179" s="1108">
        <v>8.19</v>
      </c>
      <c r="O179" s="1107">
        <v>100000</v>
      </c>
      <c r="P179" s="990"/>
      <c r="Q179" s="1106"/>
      <c r="R179" s="1106"/>
      <c r="S179" s="1106"/>
      <c r="T179" s="990"/>
      <c r="U179" s="1106"/>
      <c r="V179" s="1106"/>
      <c r="W179" s="1106"/>
      <c r="X179" s="1106"/>
      <c r="Y179" s="1106"/>
      <c r="Z179" s="1106"/>
      <c r="AA179" s="1106"/>
      <c r="AB179" s="1106"/>
      <c r="AC179" s="1106"/>
      <c r="AD179" s="1106"/>
      <c r="AE179" s="1106"/>
      <c r="AF179" s="1106"/>
      <c r="AG179" s="1106"/>
      <c r="AH179" s="990"/>
      <c r="AI179" s="1106"/>
      <c r="AJ179" s="990"/>
      <c r="AK179" s="1106"/>
      <c r="AL179" s="990"/>
      <c r="AM179" s="1106"/>
      <c r="AN179" s="1002"/>
    </row>
    <row r="180" spans="1:40" x14ac:dyDescent="0.25">
      <c r="A180" s="1131"/>
      <c r="B180" s="990">
        <v>59.85</v>
      </c>
      <c r="C180" s="1106">
        <v>406980</v>
      </c>
      <c r="D180" s="990">
        <v>59.85</v>
      </c>
      <c r="E180" s="1106">
        <v>406980</v>
      </c>
      <c r="F180" s="990"/>
      <c r="G180" s="1106"/>
      <c r="H180" s="990"/>
      <c r="I180" s="1106"/>
      <c r="J180" s="990"/>
      <c r="K180" s="1106"/>
      <c r="L180" s="990"/>
      <c r="M180" s="1106"/>
      <c r="N180" s="1109">
        <v>8.19</v>
      </c>
      <c r="O180" s="1106">
        <v>100000</v>
      </c>
      <c r="P180" s="990"/>
      <c r="Q180" s="1106"/>
      <c r="R180" s="1106"/>
      <c r="S180" s="1106"/>
      <c r="T180" s="990"/>
      <c r="U180" s="1106"/>
      <c r="V180" s="1109">
        <v>3.27</v>
      </c>
      <c r="W180" s="1106">
        <v>40000</v>
      </c>
      <c r="X180" s="1106"/>
      <c r="Y180" s="1106"/>
      <c r="Z180" s="1109">
        <v>3.27</v>
      </c>
      <c r="AA180" s="1106">
        <v>40000</v>
      </c>
      <c r="AB180" s="1106"/>
      <c r="AC180" s="1106"/>
      <c r="AD180" s="1109">
        <v>3.27</v>
      </c>
      <c r="AE180" s="1106">
        <v>40000</v>
      </c>
      <c r="AF180" s="1106"/>
      <c r="AG180" s="1106"/>
      <c r="AH180" s="990"/>
      <c r="AI180" s="1106"/>
      <c r="AJ180" s="990"/>
      <c r="AK180" s="1106"/>
      <c r="AL180" s="990"/>
      <c r="AM180" s="1106"/>
      <c r="AN180" s="1002"/>
    </row>
    <row r="181" spans="1:40" x14ac:dyDescent="0.3">
      <c r="A181" s="1130">
        <v>45983</v>
      </c>
      <c r="B181" s="991"/>
      <c r="C181" s="1107"/>
      <c r="D181" s="991"/>
      <c r="E181" s="1107"/>
      <c r="F181" s="990"/>
      <c r="G181" s="1106"/>
      <c r="H181" s="991"/>
      <c r="I181" s="1107"/>
      <c r="J181" s="991"/>
      <c r="K181" s="1107"/>
      <c r="L181" s="991"/>
      <c r="M181" s="1107"/>
      <c r="N181" s="1107"/>
      <c r="O181" s="1107"/>
      <c r="P181" s="991"/>
      <c r="Q181" s="1107"/>
      <c r="R181" s="1108">
        <v>8.19</v>
      </c>
      <c r="S181" s="1107">
        <v>100000</v>
      </c>
      <c r="T181" s="990"/>
      <c r="U181" s="1106"/>
      <c r="V181" s="1106"/>
      <c r="W181" s="1106"/>
      <c r="X181" s="1106"/>
      <c r="Y181" s="1106"/>
      <c r="Z181" s="1106"/>
      <c r="AA181" s="1106"/>
      <c r="AB181" s="1106"/>
      <c r="AC181" s="1106"/>
      <c r="AD181" s="1106"/>
      <c r="AE181" s="1106"/>
      <c r="AF181" s="1106"/>
      <c r="AG181" s="1106"/>
      <c r="AH181" s="990"/>
      <c r="AI181" s="1106"/>
      <c r="AJ181" s="990"/>
      <c r="AK181" s="1106"/>
      <c r="AL181" s="990"/>
      <c r="AM181" s="1106"/>
      <c r="AN181" s="1002"/>
    </row>
    <row r="182" spans="1:40" x14ac:dyDescent="0.3">
      <c r="A182" s="1131"/>
      <c r="B182" s="990">
        <v>58.4</v>
      </c>
      <c r="C182" s="1106">
        <v>397120</v>
      </c>
      <c r="D182" s="990">
        <v>59.88</v>
      </c>
      <c r="E182" s="1106">
        <v>407184</v>
      </c>
      <c r="F182" s="990"/>
      <c r="G182" s="1106"/>
      <c r="H182" s="990"/>
      <c r="I182" s="1106"/>
      <c r="J182" s="990"/>
      <c r="K182" s="1106"/>
      <c r="L182" s="990"/>
      <c r="M182" s="1106"/>
      <c r="N182" s="1109">
        <v>8.19</v>
      </c>
      <c r="O182" s="1106">
        <v>100000</v>
      </c>
      <c r="P182" s="991"/>
      <c r="Q182" s="1107"/>
      <c r="R182" s="1108">
        <v>8.19</v>
      </c>
      <c r="S182" s="1107">
        <v>100000</v>
      </c>
      <c r="T182" s="990"/>
      <c r="U182" s="1106"/>
      <c r="V182" s="1109">
        <v>3.27</v>
      </c>
      <c r="W182" s="1106">
        <v>40000</v>
      </c>
      <c r="X182" s="1106">
        <v>4</v>
      </c>
      <c r="Y182" s="1106">
        <v>40000</v>
      </c>
      <c r="Z182" s="1109">
        <v>3.27</v>
      </c>
      <c r="AA182" s="1106">
        <v>40000</v>
      </c>
      <c r="AB182" s="1106"/>
      <c r="AC182" s="1106"/>
      <c r="AD182" s="1109">
        <v>3.27</v>
      </c>
      <c r="AE182" s="1106">
        <v>40000</v>
      </c>
      <c r="AF182" s="1106"/>
      <c r="AG182" s="1106"/>
      <c r="AH182" s="990"/>
      <c r="AI182" s="1106"/>
      <c r="AJ182" s="990"/>
      <c r="AK182" s="1106"/>
      <c r="AL182" s="990"/>
      <c r="AM182" s="1106"/>
      <c r="AN182" s="1002"/>
    </row>
    <row r="183" spans="1:40" x14ac:dyDescent="0.25">
      <c r="A183" s="1130">
        <v>45984</v>
      </c>
      <c r="B183" s="990"/>
      <c r="C183" s="1106"/>
      <c r="D183" s="990"/>
      <c r="E183" s="1106"/>
      <c r="F183" s="990"/>
      <c r="G183" s="1106"/>
      <c r="H183" s="990"/>
      <c r="I183" s="1106"/>
      <c r="J183" s="990"/>
      <c r="K183" s="1106"/>
      <c r="L183" s="990"/>
      <c r="M183" s="1106"/>
      <c r="N183" s="1106"/>
      <c r="O183" s="1106"/>
      <c r="P183" s="990"/>
      <c r="Q183" s="1106"/>
      <c r="R183" s="1106"/>
      <c r="S183" s="1106"/>
      <c r="T183" s="990"/>
      <c r="U183" s="1106"/>
      <c r="V183" s="1106"/>
      <c r="W183" s="1106"/>
      <c r="X183" s="1106"/>
      <c r="Y183" s="1106"/>
      <c r="Z183" s="1106"/>
      <c r="AA183" s="1106"/>
      <c r="AB183" s="1106"/>
      <c r="AC183" s="1106"/>
      <c r="AD183" s="1106"/>
      <c r="AE183" s="1106"/>
      <c r="AF183" s="1106"/>
      <c r="AG183" s="1106"/>
      <c r="AH183" s="990"/>
      <c r="AI183" s="1106"/>
      <c r="AJ183" s="990"/>
      <c r="AK183" s="1106"/>
      <c r="AL183" s="990"/>
      <c r="AM183" s="1106"/>
      <c r="AN183" s="1002"/>
    </row>
    <row r="184" spans="1:40" x14ac:dyDescent="0.25">
      <c r="A184" s="1131"/>
      <c r="B184" s="990"/>
      <c r="C184" s="1106"/>
      <c r="D184" s="990"/>
      <c r="E184" s="1106"/>
      <c r="F184" s="990"/>
      <c r="G184" s="1106"/>
      <c r="H184" s="990"/>
      <c r="I184" s="1106"/>
      <c r="J184" s="990"/>
      <c r="K184" s="1106"/>
      <c r="L184" s="990"/>
      <c r="M184" s="1106"/>
      <c r="N184" s="1106"/>
      <c r="O184" s="1106"/>
      <c r="P184" s="990"/>
      <c r="Q184" s="1106"/>
      <c r="R184" s="1106"/>
      <c r="S184" s="1106"/>
      <c r="T184" s="990"/>
      <c r="U184" s="1106"/>
      <c r="V184" s="1106"/>
      <c r="W184" s="1106"/>
      <c r="X184" s="1106"/>
      <c r="Y184" s="1106"/>
      <c r="Z184" s="1106"/>
      <c r="AA184" s="1106"/>
      <c r="AB184" s="1106"/>
      <c r="AC184" s="1106"/>
      <c r="AD184" s="1106"/>
      <c r="AE184" s="1106"/>
      <c r="AF184" s="1106"/>
      <c r="AG184" s="1106"/>
      <c r="AH184" s="990"/>
      <c r="AI184" s="1106"/>
      <c r="AJ184" s="990"/>
      <c r="AK184" s="1106"/>
      <c r="AL184" s="990"/>
      <c r="AM184" s="1106"/>
      <c r="AN184" s="1002"/>
    </row>
    <row r="185" spans="1:40" x14ac:dyDescent="0.3">
      <c r="A185" s="1130">
        <v>45985</v>
      </c>
      <c r="B185" s="991"/>
      <c r="C185" s="1107"/>
      <c r="D185" s="991"/>
      <c r="E185" s="1107"/>
      <c r="F185" s="990"/>
      <c r="G185" s="1106"/>
      <c r="H185" s="991"/>
      <c r="I185" s="1107"/>
      <c r="J185" s="991"/>
      <c r="K185" s="1107"/>
      <c r="L185" s="991"/>
      <c r="M185" s="1107"/>
      <c r="N185" s="1108">
        <v>8.19</v>
      </c>
      <c r="O185" s="1107">
        <v>100000</v>
      </c>
      <c r="P185" s="991"/>
      <c r="Q185" s="1107"/>
      <c r="R185" s="1107"/>
      <c r="S185" s="1107"/>
      <c r="T185" s="990"/>
      <c r="U185" s="1106"/>
      <c r="V185" s="1106"/>
      <c r="W185" s="1106"/>
      <c r="X185" s="1106"/>
      <c r="Y185" s="1106"/>
      <c r="Z185" s="1106"/>
      <c r="AA185" s="1106"/>
      <c r="AB185" s="1106"/>
      <c r="AC185" s="1106"/>
      <c r="AD185" s="1106"/>
      <c r="AE185" s="1106"/>
      <c r="AF185" s="1106"/>
      <c r="AG185" s="1106"/>
      <c r="AH185" s="990"/>
      <c r="AI185" s="1106"/>
      <c r="AJ185" s="990"/>
      <c r="AK185" s="1106"/>
      <c r="AL185" s="990"/>
      <c r="AM185" s="1106"/>
      <c r="AN185" s="1002"/>
    </row>
    <row r="186" spans="1:40" x14ac:dyDescent="0.3">
      <c r="A186" s="1131"/>
      <c r="B186" s="990">
        <v>58.19</v>
      </c>
      <c r="C186" s="1106">
        <v>395692</v>
      </c>
      <c r="D186" s="990">
        <v>58.35</v>
      </c>
      <c r="E186" s="1106">
        <v>396780</v>
      </c>
      <c r="F186" s="990"/>
      <c r="G186" s="1106"/>
      <c r="H186" s="990"/>
      <c r="I186" s="1106"/>
      <c r="J186" s="990"/>
      <c r="K186" s="1106"/>
      <c r="L186" s="990"/>
      <c r="M186" s="1106"/>
      <c r="N186" s="1109">
        <v>8.19</v>
      </c>
      <c r="O186" s="1106">
        <v>100000</v>
      </c>
      <c r="P186" s="991"/>
      <c r="Q186" s="1107"/>
      <c r="R186" s="1108">
        <v>8.19</v>
      </c>
      <c r="S186" s="1107">
        <v>100000</v>
      </c>
      <c r="T186" s="990"/>
      <c r="U186" s="1106"/>
      <c r="V186" s="1109">
        <v>3.27</v>
      </c>
      <c r="W186" s="1106">
        <v>40000</v>
      </c>
      <c r="X186" s="1106"/>
      <c r="Y186" s="1106"/>
      <c r="Z186" s="1109">
        <v>3.27</v>
      </c>
      <c r="AA186" s="1106">
        <v>40000</v>
      </c>
      <c r="AB186" s="1106"/>
      <c r="AC186" s="1106"/>
      <c r="AD186" s="1109">
        <v>3.27</v>
      </c>
      <c r="AE186" s="1106">
        <v>40000</v>
      </c>
      <c r="AF186" s="1106"/>
      <c r="AG186" s="1106"/>
      <c r="AH186" s="990"/>
      <c r="AI186" s="1106"/>
      <c r="AJ186" s="990"/>
      <c r="AK186" s="1106"/>
      <c r="AL186" s="990"/>
      <c r="AM186" s="1106"/>
      <c r="AN186" s="1002"/>
    </row>
    <row r="187" spans="1:40" x14ac:dyDescent="0.25">
      <c r="A187" s="1130">
        <v>45986</v>
      </c>
      <c r="B187" s="990"/>
      <c r="C187" s="1106"/>
      <c r="D187" s="990"/>
      <c r="E187" s="1106"/>
      <c r="F187" s="990"/>
      <c r="G187" s="1106"/>
      <c r="H187" s="990"/>
      <c r="I187" s="1106"/>
      <c r="J187" s="990"/>
      <c r="K187" s="1106"/>
      <c r="L187" s="990"/>
      <c r="M187" s="1106"/>
      <c r="N187" s="1106"/>
      <c r="O187" s="1106"/>
      <c r="P187" s="990"/>
      <c r="Q187" s="1106"/>
      <c r="R187" s="1106"/>
      <c r="S187" s="1106"/>
      <c r="T187" s="990"/>
      <c r="U187" s="1106"/>
      <c r="V187" s="1106"/>
      <c r="W187" s="1106"/>
      <c r="X187" s="1106"/>
      <c r="Y187" s="1106"/>
      <c r="Z187" s="1106"/>
      <c r="AA187" s="1106"/>
      <c r="AB187" s="1106"/>
      <c r="AC187" s="1106"/>
      <c r="AD187" s="1106"/>
      <c r="AE187" s="1106"/>
      <c r="AF187" s="1106"/>
      <c r="AG187" s="1106"/>
      <c r="AH187" s="990"/>
      <c r="AI187" s="1106"/>
      <c r="AJ187" s="990"/>
      <c r="AK187" s="1106"/>
      <c r="AL187" s="990"/>
      <c r="AM187" s="1106"/>
      <c r="AN187" s="1002"/>
    </row>
    <row r="188" spans="1:40" x14ac:dyDescent="0.25">
      <c r="A188" s="1131"/>
      <c r="B188" s="990"/>
      <c r="C188" s="1106"/>
      <c r="D188" s="990">
        <v>58.88</v>
      </c>
      <c r="E188" s="1106">
        <v>400384</v>
      </c>
      <c r="F188" s="990"/>
      <c r="G188" s="1106"/>
      <c r="H188" s="990"/>
      <c r="I188" s="1106"/>
      <c r="J188" s="990"/>
      <c r="K188" s="1106"/>
      <c r="L188" s="990"/>
      <c r="M188" s="1106"/>
      <c r="N188" s="1106"/>
      <c r="O188" s="1106"/>
      <c r="P188" s="990"/>
      <c r="Q188" s="1106"/>
      <c r="R188" s="1106"/>
      <c r="S188" s="1106"/>
      <c r="T188" s="990"/>
      <c r="U188" s="1106"/>
      <c r="V188" s="1106"/>
      <c r="W188" s="1106"/>
      <c r="X188" s="1106"/>
      <c r="Y188" s="1106"/>
      <c r="Z188" s="1106"/>
      <c r="AA188" s="1106"/>
      <c r="AB188" s="1106"/>
      <c r="AC188" s="1106"/>
      <c r="AD188" s="1106"/>
      <c r="AE188" s="1106"/>
      <c r="AF188" s="1106"/>
      <c r="AG188" s="1106"/>
      <c r="AH188" s="990"/>
      <c r="AI188" s="1106"/>
      <c r="AJ188" s="990"/>
      <c r="AK188" s="1106"/>
      <c r="AL188" s="990"/>
      <c r="AM188" s="1106"/>
      <c r="AN188" s="1002"/>
    </row>
    <row r="189" spans="1:40" ht="13.5" customHeight="1" x14ac:dyDescent="0.3">
      <c r="A189" s="1130">
        <v>45987</v>
      </c>
      <c r="B189" s="991"/>
      <c r="C189" s="1107"/>
      <c r="D189" s="990"/>
      <c r="E189" s="1106"/>
      <c r="F189" s="990"/>
      <c r="G189" s="1106"/>
      <c r="H189" s="991"/>
      <c r="I189" s="1107"/>
      <c r="J189" s="991"/>
      <c r="K189" s="1107"/>
      <c r="L189" s="991"/>
      <c r="M189" s="1107"/>
      <c r="N189" s="1107"/>
      <c r="O189" s="1107"/>
      <c r="P189" s="991"/>
      <c r="Q189" s="1107"/>
      <c r="R189" s="1108">
        <v>8.19</v>
      </c>
      <c r="S189" s="1107">
        <v>100000</v>
      </c>
      <c r="T189" s="990"/>
      <c r="U189" s="1106"/>
      <c r="V189" s="1109">
        <v>3.27</v>
      </c>
      <c r="W189" s="1106">
        <v>40000</v>
      </c>
      <c r="X189" s="1106"/>
      <c r="Y189" s="1106"/>
      <c r="Z189" s="1106"/>
      <c r="AA189" s="1106"/>
      <c r="AB189" s="1106"/>
      <c r="AC189" s="1106"/>
      <c r="AD189" s="1106"/>
      <c r="AE189" s="1106"/>
      <c r="AF189" s="1106"/>
      <c r="AG189" s="1106"/>
      <c r="AH189" s="991"/>
      <c r="AI189" s="1107"/>
      <c r="AJ189" s="990"/>
      <c r="AK189" s="1106"/>
      <c r="AL189" s="990"/>
      <c r="AM189" s="1106"/>
      <c r="AN189" s="1002"/>
    </row>
    <row r="190" spans="1:40" x14ac:dyDescent="0.3">
      <c r="A190" s="1131"/>
      <c r="B190" s="990">
        <v>58.8</v>
      </c>
      <c r="C190" s="1106">
        <v>399840</v>
      </c>
      <c r="D190" s="990">
        <v>58.38</v>
      </c>
      <c r="E190" s="1106">
        <v>396984</v>
      </c>
      <c r="F190" s="990"/>
      <c r="G190" s="1106"/>
      <c r="H190" s="990"/>
      <c r="I190" s="1106"/>
      <c r="J190" s="990"/>
      <c r="K190" s="1106"/>
      <c r="L190" s="990"/>
      <c r="M190" s="1106"/>
      <c r="N190" s="1109">
        <v>8.19</v>
      </c>
      <c r="O190" s="1106">
        <v>100000</v>
      </c>
      <c r="P190" s="991"/>
      <c r="Q190" s="1107"/>
      <c r="R190" s="1108">
        <v>8.19</v>
      </c>
      <c r="S190" s="1107">
        <v>100000</v>
      </c>
      <c r="T190" s="990"/>
      <c r="U190" s="1106"/>
      <c r="V190" s="1109">
        <v>3.27</v>
      </c>
      <c r="W190" s="1106">
        <v>40000</v>
      </c>
      <c r="X190" s="1106"/>
      <c r="Y190" s="1106"/>
      <c r="Z190" s="1109">
        <v>3.27</v>
      </c>
      <c r="AA190" s="1106">
        <v>40000</v>
      </c>
      <c r="AB190" s="1106"/>
      <c r="AC190" s="1106"/>
      <c r="AD190" s="1109">
        <v>3.27</v>
      </c>
      <c r="AE190" s="1106">
        <v>40000</v>
      </c>
      <c r="AF190" s="1106"/>
      <c r="AG190" s="1106"/>
      <c r="AH190" s="990"/>
      <c r="AI190" s="1106"/>
      <c r="AJ190" s="990">
        <v>4</v>
      </c>
      <c r="AK190" s="1106">
        <v>40000</v>
      </c>
      <c r="AL190" s="990"/>
      <c r="AM190" s="1106"/>
      <c r="AN190" s="1002"/>
    </row>
    <row r="191" spans="1:40" x14ac:dyDescent="0.3">
      <c r="A191" s="1130">
        <v>45988</v>
      </c>
      <c r="B191" s="990"/>
      <c r="C191" s="1106"/>
      <c r="D191" s="990"/>
      <c r="E191" s="1106"/>
      <c r="F191" s="991"/>
      <c r="G191" s="1107"/>
      <c r="H191" s="991"/>
      <c r="I191" s="1107"/>
      <c r="J191" s="991"/>
      <c r="K191" s="1107"/>
      <c r="L191" s="990"/>
      <c r="M191" s="1106"/>
      <c r="N191" s="1106"/>
      <c r="O191" s="1106"/>
      <c r="P191" s="990"/>
      <c r="Q191" s="1106"/>
      <c r="R191" s="1106"/>
      <c r="S191" s="1106"/>
      <c r="T191" s="990"/>
      <c r="U191" s="1106"/>
      <c r="V191" s="1106"/>
      <c r="W191" s="1106"/>
      <c r="X191" s="1106"/>
      <c r="Y191" s="1106"/>
      <c r="Z191" s="1106"/>
      <c r="AA191" s="1106"/>
      <c r="AB191" s="1106"/>
      <c r="AC191" s="1106"/>
      <c r="AD191" s="1106"/>
      <c r="AE191" s="1106"/>
      <c r="AF191" s="1106"/>
      <c r="AG191" s="1106"/>
      <c r="AH191" s="990"/>
      <c r="AI191" s="1106"/>
      <c r="AJ191" s="990"/>
      <c r="AK191" s="1106"/>
      <c r="AL191" s="990"/>
      <c r="AM191" s="1106"/>
      <c r="AN191" s="1002"/>
    </row>
    <row r="192" spans="1:40" x14ac:dyDescent="0.25">
      <c r="A192" s="1131"/>
      <c r="B192" s="990">
        <v>59.35</v>
      </c>
      <c r="C192" s="1106">
        <v>403580</v>
      </c>
      <c r="D192" s="990"/>
      <c r="E192" s="1106"/>
      <c r="F192" s="990"/>
      <c r="G192" s="1106"/>
      <c r="H192" s="990"/>
      <c r="I192" s="1106"/>
      <c r="J192" s="990"/>
      <c r="K192" s="1106"/>
      <c r="L192" s="990"/>
      <c r="M192" s="1106"/>
      <c r="N192" s="1106"/>
      <c r="O192" s="1106"/>
      <c r="P192" s="990"/>
      <c r="Q192" s="1106"/>
      <c r="R192" s="1106"/>
      <c r="S192" s="1106"/>
      <c r="T192" s="990"/>
      <c r="U192" s="1106"/>
      <c r="V192" s="1106"/>
      <c r="W192" s="1106"/>
      <c r="X192" s="1106"/>
      <c r="Y192" s="1106"/>
      <c r="Z192" s="1106"/>
      <c r="AA192" s="1106"/>
      <c r="AB192" s="1106"/>
      <c r="AC192" s="1106"/>
      <c r="AD192" s="1109">
        <v>3.27</v>
      </c>
      <c r="AE192" s="1106">
        <v>40000</v>
      </c>
      <c r="AF192" s="1106"/>
      <c r="AG192" s="1106"/>
      <c r="AH192" s="990"/>
      <c r="AI192" s="1106"/>
      <c r="AJ192" s="990"/>
      <c r="AK192" s="1106"/>
      <c r="AL192" s="990"/>
      <c r="AM192" s="1106"/>
      <c r="AN192" s="1002"/>
    </row>
    <row r="193" spans="1:42" x14ac:dyDescent="0.25">
      <c r="A193" s="1130">
        <v>45989</v>
      </c>
      <c r="B193" s="990"/>
      <c r="C193" s="1106"/>
      <c r="D193" s="990"/>
      <c r="E193" s="1106"/>
      <c r="F193" s="990"/>
      <c r="G193" s="1106"/>
      <c r="H193" s="990"/>
      <c r="I193" s="1106"/>
      <c r="J193" s="990"/>
      <c r="K193" s="1106"/>
      <c r="L193" s="990"/>
      <c r="M193" s="1106"/>
      <c r="N193" s="1109">
        <v>3.27</v>
      </c>
      <c r="O193" s="1106">
        <v>40000</v>
      </c>
      <c r="P193" s="990"/>
      <c r="Q193" s="1106"/>
      <c r="R193" s="1109">
        <v>8.19</v>
      </c>
      <c r="S193" s="1106">
        <v>100000</v>
      </c>
      <c r="T193" s="990"/>
      <c r="U193" s="1106"/>
      <c r="V193" s="1106"/>
      <c r="W193" s="1106"/>
      <c r="X193" s="1106"/>
      <c r="Y193" s="1106"/>
      <c r="Z193" s="1106"/>
      <c r="AA193" s="1106"/>
      <c r="AB193" s="1106"/>
      <c r="AC193" s="1106"/>
      <c r="AD193" s="1106"/>
      <c r="AE193" s="1106"/>
      <c r="AF193" s="1106"/>
      <c r="AG193" s="1106"/>
      <c r="AH193" s="990"/>
      <c r="AI193" s="1106"/>
      <c r="AJ193" s="990"/>
      <c r="AK193" s="1106"/>
      <c r="AL193" s="990"/>
      <c r="AM193" s="1106"/>
      <c r="AN193" s="1002"/>
    </row>
    <row r="194" spans="1:42" x14ac:dyDescent="0.25">
      <c r="A194" s="1131"/>
      <c r="B194" s="990">
        <v>58.56</v>
      </c>
      <c r="C194" s="1106">
        <v>398208</v>
      </c>
      <c r="D194" s="990">
        <v>59.46</v>
      </c>
      <c r="E194" s="1106">
        <v>404328</v>
      </c>
      <c r="F194" s="990"/>
      <c r="G194" s="1106"/>
      <c r="H194" s="990"/>
      <c r="I194" s="1106"/>
      <c r="J194" s="990"/>
      <c r="K194" s="1106"/>
      <c r="L194" s="990"/>
      <c r="M194" s="1106"/>
      <c r="N194" s="1109">
        <v>8.19</v>
      </c>
      <c r="O194" s="1106">
        <v>100000</v>
      </c>
      <c r="P194" s="990"/>
      <c r="Q194" s="1106"/>
      <c r="R194" s="1109">
        <v>8.19</v>
      </c>
      <c r="S194" s="1106">
        <v>100000</v>
      </c>
      <c r="T194" s="990"/>
      <c r="U194" s="1106"/>
      <c r="V194" s="1109">
        <v>3.27</v>
      </c>
      <c r="W194" s="1106">
        <v>40000</v>
      </c>
      <c r="X194" s="1106"/>
      <c r="Y194" s="1106"/>
      <c r="Z194" s="1109">
        <v>3.27</v>
      </c>
      <c r="AA194" s="1106">
        <v>40000</v>
      </c>
      <c r="AB194" s="1106"/>
      <c r="AC194" s="1106"/>
      <c r="AD194" s="1109">
        <v>3.27</v>
      </c>
      <c r="AE194" s="1106">
        <v>40000</v>
      </c>
      <c r="AF194" s="1106"/>
      <c r="AG194" s="1106"/>
      <c r="AH194" s="990"/>
      <c r="AI194" s="1106"/>
      <c r="AJ194" s="990"/>
      <c r="AK194" s="1106"/>
      <c r="AL194" s="990"/>
      <c r="AM194" s="1106"/>
      <c r="AN194" s="1002"/>
    </row>
    <row r="195" spans="1:42" ht="15" x14ac:dyDescent="0.3">
      <c r="A195" s="1130">
        <v>45990</v>
      </c>
      <c r="B195" s="990"/>
      <c r="C195" s="1106"/>
      <c r="D195" s="988"/>
      <c r="E195" s="1105"/>
      <c r="F195" s="990"/>
      <c r="G195" s="1106"/>
      <c r="H195" s="991"/>
      <c r="I195" s="1107"/>
      <c r="J195" s="991"/>
      <c r="K195" s="1107"/>
      <c r="L195" s="991"/>
      <c r="M195" s="1107"/>
      <c r="N195" s="1107"/>
      <c r="O195" s="1107"/>
      <c r="P195" s="991"/>
      <c r="Q195" s="1107"/>
      <c r="R195" s="1107"/>
      <c r="S195" s="1107"/>
      <c r="T195" s="990"/>
      <c r="U195" s="1106"/>
      <c r="V195" s="1106"/>
      <c r="W195" s="1106"/>
      <c r="X195" s="1106"/>
      <c r="Y195" s="1106"/>
      <c r="Z195" s="1106"/>
      <c r="AA195" s="1106"/>
      <c r="AB195" s="1106"/>
      <c r="AC195" s="1106"/>
      <c r="AD195" s="1106"/>
      <c r="AE195" s="1106"/>
      <c r="AF195" s="1106"/>
      <c r="AG195" s="1106"/>
      <c r="AH195" s="991"/>
      <c r="AI195" s="1107"/>
      <c r="AJ195" s="990"/>
      <c r="AK195" s="1106"/>
      <c r="AL195" s="991"/>
      <c r="AM195" s="1107"/>
      <c r="AN195" s="1002"/>
    </row>
    <row r="196" spans="1:42" x14ac:dyDescent="0.3">
      <c r="A196" s="1131"/>
      <c r="B196" s="990"/>
      <c r="C196" s="1106"/>
      <c r="D196" s="990"/>
      <c r="E196" s="1106"/>
      <c r="F196" s="990"/>
      <c r="G196" s="1106"/>
      <c r="H196" s="990"/>
      <c r="I196" s="1106"/>
      <c r="J196" s="990"/>
      <c r="K196" s="1106"/>
      <c r="L196" s="990"/>
      <c r="M196" s="1106"/>
      <c r="N196" s="1106"/>
      <c r="O196" s="1106"/>
      <c r="P196" s="991"/>
      <c r="Q196" s="1107"/>
      <c r="R196" s="1107"/>
      <c r="S196" s="1107"/>
      <c r="T196" s="990"/>
      <c r="U196" s="1106"/>
      <c r="V196" s="1106"/>
      <c r="W196" s="1106"/>
      <c r="X196" s="1106"/>
      <c r="Y196" s="1106"/>
      <c r="Z196" s="1106"/>
      <c r="AA196" s="1106"/>
      <c r="AB196" s="1106"/>
      <c r="AC196" s="1106"/>
      <c r="AD196" s="1106"/>
      <c r="AE196" s="1106"/>
      <c r="AF196" s="1106">
        <v>10</v>
      </c>
      <c r="AG196" s="1106">
        <v>100000</v>
      </c>
      <c r="AH196" s="990"/>
      <c r="AI196" s="1106"/>
      <c r="AJ196" s="990"/>
      <c r="AK196" s="1106"/>
      <c r="AL196" s="990"/>
      <c r="AM196" s="1106"/>
      <c r="AN196" s="1002"/>
    </row>
    <row r="197" spans="1:42" x14ac:dyDescent="0.3">
      <c r="A197" s="1130">
        <v>45991</v>
      </c>
      <c r="B197" s="990"/>
      <c r="C197" s="1106"/>
      <c r="D197" s="990"/>
      <c r="E197" s="1106"/>
      <c r="F197" s="990"/>
      <c r="G197" s="1106"/>
      <c r="H197" s="990"/>
      <c r="I197" s="1106"/>
      <c r="J197" s="990"/>
      <c r="K197" s="1106"/>
      <c r="L197" s="990"/>
      <c r="M197" s="1106"/>
      <c r="N197" s="1106"/>
      <c r="O197" s="1106"/>
      <c r="P197" s="991"/>
      <c r="Q197" s="1107"/>
      <c r="R197" s="1107"/>
      <c r="S197" s="1107"/>
      <c r="T197" s="990"/>
      <c r="U197" s="1106"/>
      <c r="V197" s="1106"/>
      <c r="W197" s="1106"/>
      <c r="X197" s="1106"/>
      <c r="Y197" s="1106"/>
      <c r="Z197" s="1106"/>
      <c r="AA197" s="1106"/>
      <c r="AB197" s="1106"/>
      <c r="AC197" s="1106"/>
      <c r="AD197" s="1106"/>
      <c r="AE197" s="1106"/>
      <c r="AF197" s="1106"/>
      <c r="AG197" s="1106"/>
      <c r="AH197" s="990"/>
      <c r="AI197" s="1106"/>
      <c r="AJ197" s="990"/>
      <c r="AK197" s="1106"/>
      <c r="AL197" s="990"/>
      <c r="AM197" s="1106"/>
      <c r="AN197" s="1002"/>
    </row>
    <row r="198" spans="1:42" x14ac:dyDescent="0.3">
      <c r="A198" s="1131"/>
      <c r="B198" s="990"/>
      <c r="C198" s="1106"/>
      <c r="D198" s="990">
        <v>54.2</v>
      </c>
      <c r="E198" s="1106">
        <v>368560</v>
      </c>
      <c r="F198" s="990"/>
      <c r="G198" s="1106"/>
      <c r="H198" s="990"/>
      <c r="I198" s="1106"/>
      <c r="J198" s="990">
        <v>4</v>
      </c>
      <c r="K198" s="1106">
        <v>40000</v>
      </c>
      <c r="L198" s="990"/>
      <c r="M198" s="1106"/>
      <c r="N198" s="1106"/>
      <c r="O198" s="1106"/>
      <c r="P198" s="991"/>
      <c r="Q198" s="1107"/>
      <c r="R198" s="1107"/>
      <c r="S198" s="1107"/>
      <c r="T198" s="990"/>
      <c r="U198" s="1106"/>
      <c r="V198" s="1106"/>
      <c r="W198" s="1106"/>
      <c r="X198" s="1106"/>
      <c r="Y198" s="1106"/>
      <c r="Z198" s="1106"/>
      <c r="AA198" s="1106"/>
      <c r="AB198" s="1109"/>
      <c r="AC198" s="1106"/>
      <c r="AD198" s="1106"/>
      <c r="AE198" s="1106"/>
      <c r="AF198" s="1106"/>
      <c r="AG198" s="1106"/>
      <c r="AH198" s="990"/>
      <c r="AI198" s="1106"/>
      <c r="AJ198" s="990"/>
      <c r="AK198" s="1106"/>
      <c r="AL198" s="990"/>
      <c r="AM198" s="1106"/>
      <c r="AN198" s="1002"/>
    </row>
    <row r="199" spans="1:42" s="1008" customFormat="1" x14ac:dyDescent="0.35">
      <c r="A199" s="1141" t="s">
        <v>113</v>
      </c>
      <c r="B199" s="750"/>
      <c r="C199" s="1081">
        <f>SUM(C139:C198)</f>
        <v>5991956</v>
      </c>
      <c r="D199" s="616"/>
      <c r="E199" s="1081">
        <f>SUM(E138:E198)</f>
        <v>6786536</v>
      </c>
      <c r="F199" s="616"/>
      <c r="G199" s="1081">
        <f>SUM(G138:G198)</f>
        <v>799020</v>
      </c>
      <c r="H199" s="616"/>
      <c r="I199" s="1081">
        <f>SUM(I139:I198)</f>
        <v>801292</v>
      </c>
      <c r="J199" s="616"/>
      <c r="K199" s="1081">
        <f>SUM(K138:K198)</f>
        <v>160000</v>
      </c>
      <c r="L199" s="616"/>
      <c r="M199" s="1081">
        <f>SUM(M139:M198)</f>
        <v>70000</v>
      </c>
      <c r="N199" s="616"/>
      <c r="O199" s="1081">
        <f>SUM(O139:O198)</f>
        <v>2020000</v>
      </c>
      <c r="P199" s="616"/>
      <c r="Q199" s="1081">
        <f>SUM(Q139:Q198)</f>
        <v>200000</v>
      </c>
      <c r="R199" s="616"/>
      <c r="S199" s="1081">
        <f>SUM(S139:S198)</f>
        <v>2500000</v>
      </c>
      <c r="T199" s="616"/>
      <c r="U199" s="1081">
        <f>SUM(U139:U198)</f>
        <v>40000</v>
      </c>
      <c r="V199" s="616"/>
      <c r="W199" s="1081">
        <f>SUM(W139:W198)</f>
        <v>780000</v>
      </c>
      <c r="X199" s="616"/>
      <c r="Y199" s="1081">
        <f>SUM(Y139:Y198)</f>
        <v>120000</v>
      </c>
      <c r="Z199" s="616"/>
      <c r="AA199" s="1081">
        <f>SUM(AA139:AA198)</f>
        <v>700000</v>
      </c>
      <c r="AB199" s="616"/>
      <c r="AC199" s="1081">
        <f>SUM(AC139:AC198)</f>
        <v>40000</v>
      </c>
      <c r="AD199" s="616"/>
      <c r="AE199" s="1081">
        <f>SUM(AE139:AE198)</f>
        <v>600000</v>
      </c>
      <c r="AF199" s="616"/>
      <c r="AG199" s="1081">
        <f>SUM(AG139:AG198)</f>
        <v>240000</v>
      </c>
      <c r="AH199" s="616"/>
      <c r="AI199" s="1081">
        <f>SUM(AI139:AI198)</f>
        <v>0</v>
      </c>
      <c r="AJ199" s="616"/>
      <c r="AK199" s="1081">
        <f>SUM(AK139:AK198)</f>
        <v>40000</v>
      </c>
      <c r="AL199" s="616"/>
      <c r="AM199" s="1081">
        <f>SUM(AM139:AM198)</f>
        <v>0</v>
      </c>
      <c r="AN199" s="751">
        <f>SUM(B199:AM199)</f>
        <v>21888804</v>
      </c>
    </row>
    <row r="200" spans="1:42" s="1008" customFormat="1" x14ac:dyDescent="0.3">
      <c r="A200" s="1141"/>
      <c r="B200" s="1037">
        <f>SUM(B139:B198)</f>
        <v>881.17000000000007</v>
      </c>
      <c r="C200" s="1036"/>
      <c r="D200" s="1037">
        <f>SUM(D139:D198)</f>
        <v>998.02000000000021</v>
      </c>
      <c r="E200" s="1036"/>
      <c r="F200" s="1068">
        <f>SUM(F138:F198)</f>
        <v>56.260000000000005</v>
      </c>
      <c r="G200" s="1036"/>
      <c r="H200" s="1068">
        <f>SUM(H138:H198)</f>
        <v>56.430000000000007</v>
      </c>
      <c r="I200" s="1036"/>
      <c r="J200" s="1038">
        <f>SUM(J138:J198)</f>
        <v>16</v>
      </c>
      <c r="K200" s="1036"/>
      <c r="L200" s="1038">
        <f>SUM(L138:L198)</f>
        <v>5.34</v>
      </c>
      <c r="M200" s="1036"/>
      <c r="N200" s="1039">
        <f>SUM(N138:N198)</f>
        <v>165.42</v>
      </c>
      <c r="O200" s="1036"/>
      <c r="P200" s="1039">
        <f>SUM(P138:P198)</f>
        <v>20</v>
      </c>
      <c r="Q200" s="1036"/>
      <c r="R200" s="1039">
        <f>SUM(R138:R198)</f>
        <v>204.74999999999997</v>
      </c>
      <c r="S200" s="1036"/>
      <c r="T200" s="1039">
        <f>SUM(T138:T198)</f>
        <v>3.27</v>
      </c>
      <c r="U200" s="1036"/>
      <c r="V200" s="1039">
        <f>SUM(V138:V198)</f>
        <v>63.78000000000003</v>
      </c>
      <c r="W200" s="1036"/>
      <c r="X200" s="1039">
        <f>SUM(X138:X198)</f>
        <v>12</v>
      </c>
      <c r="Y200" s="1036"/>
      <c r="Z200" s="1039">
        <f>SUM(Z138:Z198)</f>
        <v>57.240000000000016</v>
      </c>
      <c r="AA200" s="1036"/>
      <c r="AB200" s="1039">
        <f>SUM(AB138:AB198)</f>
        <v>4</v>
      </c>
      <c r="AC200" s="1036"/>
      <c r="AD200" s="1039">
        <f>SUM(AD138:AD198)</f>
        <v>49.050000000000018</v>
      </c>
      <c r="AE200" s="1036"/>
      <c r="AF200" s="1039">
        <f>SUM(AF138:AF198)</f>
        <v>24</v>
      </c>
      <c r="AG200" s="1036"/>
      <c r="AH200" s="1039">
        <f>SUM(AH138:AH198)</f>
        <v>0</v>
      </c>
      <c r="AI200" s="1036"/>
      <c r="AJ200" s="1039">
        <f>SUM(AJ138:AJ198)</f>
        <v>4</v>
      </c>
      <c r="AK200" s="1036"/>
      <c r="AL200" s="1039">
        <f>SUM(AL138:AL198)</f>
        <v>0</v>
      </c>
      <c r="AM200" s="1036"/>
      <c r="AN200" s="1069">
        <f>SUM(B200:AM200)</f>
        <v>2620.7300000000009</v>
      </c>
    </row>
    <row r="201" spans="1:42" x14ac:dyDescent="0.35">
      <c r="A201" s="1141"/>
      <c r="B201" s="1153"/>
      <c r="C201" s="1153"/>
      <c r="D201" s="1153"/>
      <c r="E201" s="1153"/>
      <c r="F201" s="1153"/>
      <c r="G201" s="1153"/>
      <c r="H201" s="1153"/>
      <c r="I201" s="1153"/>
      <c r="J201" s="1153"/>
      <c r="K201" s="1153"/>
      <c r="L201" s="1153"/>
      <c r="M201" s="1153"/>
      <c r="N201" s="1153"/>
      <c r="O201" s="1153"/>
      <c r="P201" s="1153"/>
      <c r="Q201" s="1153"/>
      <c r="R201" s="1153"/>
      <c r="S201" s="1153"/>
      <c r="T201" s="1153"/>
      <c r="U201" s="1153"/>
      <c r="V201" s="1153"/>
      <c r="W201" s="1153"/>
      <c r="X201" s="1153"/>
      <c r="Y201" s="1153"/>
      <c r="Z201" s="1153"/>
      <c r="AA201" s="1153"/>
      <c r="AB201" s="1153"/>
      <c r="AC201" s="1153"/>
      <c r="AD201" s="1153"/>
      <c r="AE201" s="1153"/>
      <c r="AF201" s="1153"/>
      <c r="AG201" s="1153"/>
      <c r="AH201" s="1153"/>
      <c r="AI201" s="1153"/>
      <c r="AJ201" s="1153"/>
      <c r="AK201" s="1153"/>
      <c r="AL201" s="1153"/>
      <c r="AM201" s="1153"/>
      <c r="AN201" s="751">
        <f>AN199+AD127</f>
        <v>53366932</v>
      </c>
      <c r="AP201" s="601">
        <v>53366932</v>
      </c>
    </row>
    <row r="202" spans="1:42" ht="15" x14ac:dyDescent="0.35">
      <c r="A202" s="1042" t="s">
        <v>151</v>
      </c>
      <c r="B202" s="1147" t="s">
        <v>662</v>
      </c>
      <c r="C202" s="1147"/>
      <c r="D202" s="1147"/>
      <c r="E202" s="1147"/>
      <c r="F202" s="1147"/>
      <c r="G202" s="1147"/>
      <c r="H202" s="1147"/>
      <c r="I202" s="1147"/>
      <c r="J202" s="1147"/>
      <c r="K202" s="1147"/>
      <c r="L202" s="1147"/>
      <c r="M202" s="1147"/>
      <c r="Z202" s="794"/>
      <c r="AB202" s="639"/>
      <c r="AC202" s="1102"/>
      <c r="AD202" s="638"/>
      <c r="AP202" s="601">
        <f>AP201-AN201</f>
        <v>0</v>
      </c>
    </row>
    <row r="203" spans="1:42" ht="15.5" hidden="1" x14ac:dyDescent="0.35">
      <c r="A203" s="1042" t="s">
        <v>153</v>
      </c>
      <c r="B203" s="760"/>
      <c r="C203" s="1148"/>
      <c r="D203" s="1148"/>
      <c r="E203" s="1148"/>
      <c r="F203" s="761"/>
      <c r="N203" s="601">
        <f>M199+Q199+AK199</f>
        <v>310000</v>
      </c>
      <c r="Q203" s="1149" t="s">
        <v>154</v>
      </c>
      <c r="R203" s="1149"/>
      <c r="S203" s="1149"/>
      <c r="T203" s="852"/>
      <c r="U203" s="1091"/>
      <c r="AA203" s="1102">
        <v>50625602</v>
      </c>
      <c r="AB203" s="639"/>
      <c r="AC203" s="1102"/>
      <c r="AD203" s="641"/>
      <c r="AE203" s="641"/>
    </row>
    <row r="204" spans="1:42" ht="15.5" hidden="1" x14ac:dyDescent="0.35">
      <c r="A204" s="1042"/>
      <c r="B204" s="996">
        <f>B200*6800</f>
        <v>5991956.0000000009</v>
      </c>
      <c r="C204" s="1082">
        <f>B204+D204</f>
        <v>12778492.000000004</v>
      </c>
      <c r="D204" s="851">
        <f>D200*6800</f>
        <v>6786536.0000000019</v>
      </c>
      <c r="E204" s="1082"/>
      <c r="F204" s="761"/>
      <c r="H204" s="601" t="e">
        <f>H200+J200+#REF!</f>
        <v>#REF!</v>
      </c>
      <c r="J204" s="601">
        <f>L200+P200+AJ200</f>
        <v>29.34</v>
      </c>
      <c r="N204" s="758">
        <f>L200+P200+AJ200</f>
        <v>29.34</v>
      </c>
      <c r="Q204" s="1091"/>
      <c r="R204" s="852"/>
      <c r="S204" s="1091"/>
      <c r="T204" s="852"/>
      <c r="U204" s="1091"/>
      <c r="AA204" s="1102">
        <f>AN201-AA203</f>
        <v>2741330</v>
      </c>
      <c r="AB204" s="639"/>
      <c r="AC204" s="1102"/>
      <c r="AD204" s="641"/>
      <c r="AE204" s="641"/>
    </row>
    <row r="205" spans="1:42" ht="15.5" hidden="1" x14ac:dyDescent="0.35">
      <c r="A205" s="1042"/>
      <c r="B205" s="997">
        <f>C199-B204</f>
        <v>0</v>
      </c>
      <c r="C205" s="1082"/>
      <c r="D205" s="851">
        <f>E199-D204</f>
        <v>0</v>
      </c>
      <c r="E205" s="1082"/>
      <c r="F205" s="761"/>
      <c r="H205" s="601" t="e">
        <f>H204*10000</f>
        <v>#REF!</v>
      </c>
      <c r="J205" s="601">
        <f>J204*10000</f>
        <v>293400</v>
      </c>
      <c r="Q205" s="1092"/>
      <c r="R205" s="786"/>
      <c r="S205" s="1092"/>
      <c r="T205" s="786"/>
      <c r="U205" s="1092"/>
      <c r="AA205" s="1102"/>
      <c r="AB205" s="639"/>
      <c r="AC205" s="1102"/>
      <c r="AD205" s="641"/>
      <c r="AE205" s="641"/>
    </row>
    <row r="206" spans="1:42" ht="15.5" hidden="1" x14ac:dyDescent="0.35">
      <c r="A206" s="1042"/>
      <c r="B206" s="760"/>
      <c r="C206" s="1082"/>
      <c r="D206" s="851"/>
      <c r="E206" s="1082"/>
      <c r="F206" s="761"/>
      <c r="Q206" s="1092"/>
      <c r="R206" s="786"/>
      <c r="S206" s="1092"/>
      <c r="T206" s="786"/>
      <c r="U206" s="1092"/>
      <c r="AA206" s="1102"/>
      <c r="AB206" s="639"/>
      <c r="AC206" s="1102"/>
      <c r="AD206" s="641"/>
      <c r="AE206" s="641"/>
    </row>
    <row r="207" spans="1:42" ht="15.5" hidden="1" x14ac:dyDescent="0.35">
      <c r="A207" s="1042"/>
      <c r="B207" s="760"/>
      <c r="C207" s="1083"/>
      <c r="D207" s="761"/>
      <c r="E207" s="1083"/>
      <c r="F207" s="761"/>
      <c r="Q207" s="1093"/>
      <c r="R207" s="788"/>
      <c r="S207" s="1093"/>
      <c r="T207" s="787"/>
      <c r="U207" s="1093"/>
      <c r="AA207" s="1102"/>
      <c r="AB207" s="639"/>
      <c r="AC207" s="1102"/>
      <c r="AD207" s="638"/>
      <c r="AE207" s="638"/>
    </row>
    <row r="208" spans="1:42" ht="18.5" hidden="1" x14ac:dyDescent="0.35">
      <c r="C208" s="1150"/>
      <c r="D208" s="1150"/>
      <c r="E208" s="1150"/>
      <c r="Q208" s="1151" t="s">
        <v>155</v>
      </c>
      <c r="R208" s="1151"/>
      <c r="S208" s="1151"/>
      <c r="T208" s="853"/>
      <c r="U208" s="1094"/>
      <c r="AA208" s="1102"/>
      <c r="AB208" s="639"/>
      <c r="AC208" s="1102"/>
      <c r="AD208" s="638"/>
      <c r="AE208" s="638"/>
    </row>
    <row r="209" spans="1:32" ht="15" hidden="1" x14ac:dyDescent="0.35">
      <c r="AA209" s="1102"/>
      <c r="AB209" s="639"/>
      <c r="AC209" s="1102"/>
      <c r="AD209" s="638"/>
      <c r="AE209" s="638"/>
    </row>
    <row r="210" spans="1:32" ht="15" hidden="1" x14ac:dyDescent="0.35">
      <c r="A210" s="1043"/>
      <c r="B210" s="1044"/>
      <c r="C210" s="1152"/>
      <c r="D210" s="1152"/>
      <c r="E210" s="1152"/>
      <c r="F210" s="1045"/>
      <c r="W210" s="1082"/>
      <c r="X210" s="759"/>
      <c r="Y210" s="794">
        <v>41497072</v>
      </c>
      <c r="Z210" s="601">
        <f>Y210-AN201</f>
        <v>-11869860</v>
      </c>
      <c r="AA210" s="1143"/>
      <c r="AB210" s="1143"/>
      <c r="AC210" s="1143"/>
      <c r="AD210" s="857"/>
      <c r="AE210" s="857"/>
      <c r="AF210" s="601">
        <f>AN201-AF214</f>
        <v>3672462</v>
      </c>
    </row>
    <row r="211" spans="1:32" ht="15" hidden="1" x14ac:dyDescent="0.35">
      <c r="C211" s="1144" t="s">
        <v>156</v>
      </c>
      <c r="D211" s="1144"/>
      <c r="E211" s="1144" t="s">
        <v>157</v>
      </c>
      <c r="F211" s="1144"/>
      <c r="G211" s="1144" t="s">
        <v>158</v>
      </c>
      <c r="H211" s="1144"/>
      <c r="I211" s="1144" t="s">
        <v>159</v>
      </c>
      <c r="J211" s="1144"/>
      <c r="K211" s="1144"/>
      <c r="L211" s="1144"/>
      <c r="M211" s="1144" t="s">
        <v>160</v>
      </c>
      <c r="N211" s="1144"/>
      <c r="O211" s="1145" t="s">
        <v>161</v>
      </c>
      <c r="P211" s="1146"/>
      <c r="R211" s="758"/>
      <c r="Z211" s="601"/>
      <c r="AA211" s="1102"/>
      <c r="AB211" s="601"/>
    </row>
    <row r="212" spans="1:32" ht="15" hidden="1" x14ac:dyDescent="0.35">
      <c r="C212" s="1079" t="s">
        <v>30</v>
      </c>
      <c r="D212" s="854" t="s">
        <v>27</v>
      </c>
      <c r="E212" s="1079" t="s">
        <v>30</v>
      </c>
      <c r="F212" s="854" t="s">
        <v>27</v>
      </c>
      <c r="G212" s="1079" t="s">
        <v>30</v>
      </c>
      <c r="H212" s="854" t="s">
        <v>27</v>
      </c>
      <c r="I212" s="1079" t="s">
        <v>30</v>
      </c>
      <c r="J212" s="616"/>
      <c r="K212" s="1079"/>
      <c r="L212" s="854" t="s">
        <v>27</v>
      </c>
      <c r="M212" s="1079" t="s">
        <v>30</v>
      </c>
      <c r="N212" s="854" t="s">
        <v>27</v>
      </c>
      <c r="O212" s="1079" t="s">
        <v>30</v>
      </c>
      <c r="P212" s="854" t="s">
        <v>27</v>
      </c>
      <c r="R212" s="758"/>
      <c r="Z212" s="601"/>
      <c r="AA212" s="1102"/>
      <c r="AB212" s="601"/>
    </row>
    <row r="213" spans="1:32" ht="15" hidden="1" x14ac:dyDescent="0.35">
      <c r="C213" s="1084">
        <f>B128</f>
        <v>596.51</v>
      </c>
      <c r="D213" s="1046">
        <f>C127</f>
        <v>5965100</v>
      </c>
      <c r="E213" s="817">
        <f>L128</f>
        <v>112.75</v>
      </c>
      <c r="F213" s="1047">
        <f>M127</f>
        <v>766700</v>
      </c>
      <c r="G213" s="817">
        <f>V128</f>
        <v>100</v>
      </c>
      <c r="H213" s="1047">
        <f>W127</f>
        <v>1000000</v>
      </c>
      <c r="I213" s="817">
        <f>B200</f>
        <v>881.17000000000007</v>
      </c>
      <c r="J213" s="1048"/>
      <c r="K213" s="817"/>
      <c r="L213" s="1047">
        <f>C199</f>
        <v>5991956</v>
      </c>
      <c r="M213" s="817">
        <f>AJ200</f>
        <v>4</v>
      </c>
      <c r="N213" s="1047">
        <f>AK199</f>
        <v>40000</v>
      </c>
      <c r="O213" s="817"/>
      <c r="P213" s="583"/>
      <c r="R213" s="758"/>
      <c r="Z213" s="601"/>
      <c r="AA213" s="1102"/>
      <c r="AB213" s="601"/>
    </row>
    <row r="214" spans="1:32" ht="15" hidden="1" x14ac:dyDescent="0.35">
      <c r="C214" s="1084">
        <f>F128</f>
        <v>787.4899999999999</v>
      </c>
      <c r="D214" s="1046">
        <f>G127</f>
        <v>7874900</v>
      </c>
      <c r="E214" s="817" t="e">
        <f>#REF!</f>
        <v>#REF!</v>
      </c>
      <c r="F214" s="583" t="e">
        <f>#REF!</f>
        <v>#REF!</v>
      </c>
      <c r="G214" s="817">
        <f>X128</f>
        <v>140</v>
      </c>
      <c r="H214" s="583">
        <f>Y127</f>
        <v>1708000</v>
      </c>
      <c r="I214" s="817">
        <f>D200</f>
        <v>998.02000000000021</v>
      </c>
      <c r="J214" s="737"/>
      <c r="K214" s="817"/>
      <c r="L214" s="583">
        <f>E199</f>
        <v>6786536</v>
      </c>
      <c r="M214" s="817"/>
      <c r="N214" s="598"/>
      <c r="O214" s="817"/>
      <c r="P214" s="583"/>
      <c r="R214" s="758"/>
      <c r="Z214" s="601"/>
      <c r="AA214" s="1102"/>
      <c r="AB214" s="601"/>
      <c r="AF214" s="794">
        <v>49694470</v>
      </c>
    </row>
    <row r="215" spans="1:32" ht="18" hidden="1" x14ac:dyDescent="0.35">
      <c r="A215" s="1051"/>
      <c r="B215" s="1052"/>
      <c r="C215" s="1084" t="e">
        <f>#REF!</f>
        <v>#REF!</v>
      </c>
      <c r="D215" s="1053" t="e">
        <f>#REF!</f>
        <v>#REF!</v>
      </c>
      <c r="E215" s="817">
        <f>T128</f>
        <v>350.49</v>
      </c>
      <c r="F215" s="583">
        <f>U127</f>
        <v>2383332</v>
      </c>
      <c r="G215" s="1085">
        <f>Z128</f>
        <v>70.110000000000014</v>
      </c>
      <c r="H215" s="582">
        <f>AA127</f>
        <v>476748</v>
      </c>
      <c r="I215" s="1085" t="e">
        <f>#REF!</f>
        <v>#REF!</v>
      </c>
      <c r="J215" s="911"/>
      <c r="K215" s="1085"/>
      <c r="L215" s="582" t="e">
        <f>#REF!</f>
        <v>#REF!</v>
      </c>
      <c r="M215" s="1084"/>
      <c r="N215" s="625"/>
      <c r="O215" s="1090"/>
      <c r="P215" s="1055"/>
      <c r="R215" s="758"/>
      <c r="W215" s="1142"/>
      <c r="X215" s="1142"/>
      <c r="Y215" s="1142"/>
      <c r="Z215" s="1056"/>
      <c r="AA215" s="1104"/>
      <c r="AB215" s="601"/>
    </row>
    <row r="216" spans="1:32" ht="15" hidden="1" x14ac:dyDescent="0.35">
      <c r="C216" s="817"/>
      <c r="D216" s="1046"/>
      <c r="E216" s="817"/>
      <c r="F216" s="598"/>
      <c r="G216" s="817">
        <f>AB128</f>
        <v>80</v>
      </c>
      <c r="H216" s="583">
        <f>AC127</f>
        <v>800000</v>
      </c>
      <c r="I216" s="817">
        <f>H200</f>
        <v>56.430000000000007</v>
      </c>
      <c r="J216" s="737"/>
      <c r="K216" s="817"/>
      <c r="L216" s="583">
        <f>I199</f>
        <v>801292</v>
      </c>
      <c r="M216" s="817"/>
      <c r="N216" s="598"/>
      <c r="O216" s="817"/>
      <c r="P216" s="583"/>
      <c r="R216" s="758"/>
      <c r="Z216" s="601"/>
      <c r="AA216" s="1102"/>
      <c r="AB216" s="601"/>
    </row>
    <row r="217" spans="1:32" ht="15" hidden="1" x14ac:dyDescent="0.35">
      <c r="C217" s="817"/>
      <c r="D217" s="1046"/>
      <c r="E217" s="817"/>
      <c r="F217" s="598"/>
      <c r="G217" s="817" t="e">
        <f>#REF!</f>
        <v>#REF!</v>
      </c>
      <c r="H217" s="583" t="e">
        <f>#REF!</f>
        <v>#REF!</v>
      </c>
      <c r="I217" s="817">
        <f>J200</f>
        <v>16</v>
      </c>
      <c r="J217" s="737"/>
      <c r="K217" s="817"/>
      <c r="L217" s="583">
        <f>K199</f>
        <v>160000</v>
      </c>
      <c r="M217" s="1084"/>
      <c r="N217" s="625"/>
      <c r="O217" s="817"/>
      <c r="P217" s="583"/>
      <c r="R217" s="758"/>
      <c r="Z217" s="601"/>
      <c r="AA217" s="1102"/>
      <c r="AB217" s="601"/>
    </row>
    <row r="218" spans="1:32" ht="15" hidden="1" x14ac:dyDescent="0.35">
      <c r="C218" s="817"/>
      <c r="D218" s="1046"/>
      <c r="E218" s="817"/>
      <c r="F218" s="598"/>
      <c r="G218" s="817" t="e">
        <f>#REF!</f>
        <v>#REF!</v>
      </c>
      <c r="H218" s="583" t="e">
        <f>#REF!</f>
        <v>#REF!</v>
      </c>
      <c r="I218" s="817" t="e">
        <f>#REF!</f>
        <v>#REF!</v>
      </c>
      <c r="J218" s="737"/>
      <c r="K218" s="817"/>
      <c r="L218" s="583" t="e">
        <f>#REF!</f>
        <v>#REF!</v>
      </c>
      <c r="M218" s="1084"/>
      <c r="N218" s="625"/>
      <c r="O218" s="817"/>
      <c r="P218" s="583"/>
      <c r="R218" s="758"/>
      <c r="Z218" s="601"/>
      <c r="AA218" s="1102"/>
      <c r="AB218" s="601"/>
    </row>
    <row r="219" spans="1:32" ht="15" hidden="1" x14ac:dyDescent="0.35">
      <c r="C219" s="817"/>
      <c r="D219" s="620"/>
      <c r="E219" s="817"/>
      <c r="F219" s="598"/>
      <c r="G219" s="817"/>
      <c r="H219" s="1057"/>
      <c r="I219" s="817">
        <f>L200</f>
        <v>5.34</v>
      </c>
      <c r="J219" s="737"/>
      <c r="K219" s="817"/>
      <c r="L219" s="583">
        <f>M199</f>
        <v>70000</v>
      </c>
      <c r="M219" s="817"/>
      <c r="N219" s="598"/>
      <c r="O219" s="817"/>
      <c r="P219" s="583"/>
      <c r="R219" s="758"/>
      <c r="Z219" s="601"/>
      <c r="AA219" s="1102"/>
      <c r="AB219" s="601"/>
    </row>
    <row r="220" spans="1:32" hidden="1" x14ac:dyDescent="0.35">
      <c r="C220" s="817" t="e">
        <f t="shared" ref="C220:N220" si="0">SUM(C213:C219)</f>
        <v>#REF!</v>
      </c>
      <c r="D220" s="583" t="e">
        <f t="shared" si="0"/>
        <v>#REF!</v>
      </c>
      <c r="E220" s="817" t="e">
        <f t="shared" si="0"/>
        <v>#REF!</v>
      </c>
      <c r="F220" s="583" t="e">
        <f t="shared" si="0"/>
        <v>#REF!</v>
      </c>
      <c r="G220" s="817" t="e">
        <f t="shared" si="0"/>
        <v>#REF!</v>
      </c>
      <c r="H220" s="583" t="e">
        <f t="shared" si="0"/>
        <v>#REF!</v>
      </c>
      <c r="I220" s="817" t="e">
        <f t="shared" si="0"/>
        <v>#REF!</v>
      </c>
      <c r="J220" s="818"/>
      <c r="K220" s="817"/>
      <c r="L220" s="583" t="e">
        <f>SUM(L213:L219)</f>
        <v>#REF!</v>
      </c>
      <c r="M220" s="817">
        <f t="shared" si="0"/>
        <v>4</v>
      </c>
      <c r="N220" s="583">
        <f t="shared" si="0"/>
        <v>40000</v>
      </c>
      <c r="O220" s="817" t="e">
        <f>M220+I220+G220+E220+C220</f>
        <v>#REF!</v>
      </c>
      <c r="P220" s="583" t="e">
        <f>D220+F220+H220+L220+N220</f>
        <v>#REF!</v>
      </c>
      <c r="R220" s="758"/>
      <c r="Z220" s="601"/>
      <c r="AB220" s="601"/>
    </row>
    <row r="221" spans="1:32" hidden="1" x14ac:dyDescent="0.35">
      <c r="S221" s="794" t="s">
        <v>162</v>
      </c>
      <c r="V221" s="601"/>
    </row>
    <row r="222" spans="1:32" ht="15" hidden="1" x14ac:dyDescent="0.35">
      <c r="D222" s="758" t="s">
        <v>28</v>
      </c>
      <c r="I222" s="1086"/>
      <c r="J222" s="1058"/>
      <c r="K222" s="1086"/>
      <c r="L222" s="611"/>
    </row>
    <row r="223" spans="1:32" ht="15" hidden="1" x14ac:dyDescent="0.35">
      <c r="D223" s="1059" t="s">
        <v>17</v>
      </c>
      <c r="I223" s="1087"/>
      <c r="J223" s="1060"/>
      <c r="K223" s="1087"/>
      <c r="L223" s="1061"/>
      <c r="V223" s="613"/>
    </row>
    <row r="224" spans="1:32" ht="15" hidden="1" x14ac:dyDescent="0.35">
      <c r="D224" s="758" t="s">
        <v>19</v>
      </c>
      <c r="I224" s="1110"/>
      <c r="J224" s="1062"/>
      <c r="K224" s="1110"/>
      <c r="L224" s="1063"/>
      <c r="N224" s="1061"/>
      <c r="O224" s="1110"/>
      <c r="P224" s="1061"/>
      <c r="Q224" s="1110"/>
      <c r="R224" s="1064"/>
      <c r="V224" s="613"/>
    </row>
    <row r="225" spans="1:53" ht="15" hidden="1" x14ac:dyDescent="0.35">
      <c r="I225" s="1110"/>
      <c r="J225" s="1062"/>
      <c r="K225" s="1110"/>
      <c r="L225" s="1063"/>
      <c r="N225" s="1061"/>
      <c r="O225" s="1110"/>
      <c r="P225" s="1061"/>
      <c r="Q225" s="1110"/>
      <c r="R225" s="1064"/>
      <c r="V225" s="613"/>
    </row>
    <row r="226" spans="1:53" ht="14.5" hidden="1" x14ac:dyDescent="0.35">
      <c r="I226" s="1110"/>
      <c r="J226" s="1065"/>
      <c r="K226" s="1110"/>
      <c r="L226" s="1063"/>
      <c r="V226" s="1061"/>
    </row>
    <row r="227" spans="1:53" hidden="1" x14ac:dyDescent="0.35">
      <c r="B227" s="758"/>
      <c r="H227" s="601"/>
      <c r="L227" s="601"/>
      <c r="N227" s="601"/>
      <c r="P227" s="601"/>
      <c r="R227" s="601"/>
      <c r="V227" s="601"/>
      <c r="X227" s="601"/>
      <c r="Z227" s="601"/>
      <c r="AB227" s="601"/>
    </row>
    <row r="228" spans="1:53" hidden="1" x14ac:dyDescent="0.35">
      <c r="B228" s="758"/>
      <c r="H228" s="601"/>
      <c r="L228" s="601"/>
      <c r="N228" s="601"/>
      <c r="P228" s="601"/>
      <c r="R228" s="601"/>
      <c r="V228" s="601"/>
      <c r="X228" s="601"/>
      <c r="Z228" s="601"/>
      <c r="AB228" s="601"/>
    </row>
    <row r="229" spans="1:53" hidden="1" x14ac:dyDescent="0.35">
      <c r="B229" s="758"/>
      <c r="H229" s="601"/>
      <c r="L229" s="601"/>
      <c r="N229" s="601"/>
      <c r="P229" s="601"/>
      <c r="R229" s="601"/>
      <c r="V229" s="601"/>
      <c r="X229" s="601"/>
      <c r="Z229" s="601"/>
      <c r="AB229" s="601"/>
    </row>
    <row r="230" spans="1:53" hidden="1" x14ac:dyDescent="0.35">
      <c r="B230" s="758"/>
      <c r="H230" s="601"/>
      <c r="L230" s="601"/>
      <c r="N230" s="601"/>
      <c r="P230" s="601"/>
      <c r="R230" s="601"/>
      <c r="V230" s="601"/>
      <c r="X230" s="601"/>
      <c r="Z230" s="601"/>
      <c r="AB230" s="601"/>
    </row>
    <row r="231" spans="1:53" hidden="1" x14ac:dyDescent="0.35">
      <c r="B231" s="758"/>
      <c r="H231" s="601"/>
      <c r="L231" s="601"/>
      <c r="N231" s="601"/>
      <c r="P231" s="601"/>
      <c r="R231" s="601"/>
      <c r="V231" s="601"/>
      <c r="X231" s="601"/>
      <c r="Z231" s="601"/>
      <c r="AB231" s="601"/>
    </row>
    <row r="232" spans="1:53" s="758" customFormat="1" hidden="1" x14ac:dyDescent="0.35">
      <c r="A232" s="601"/>
      <c r="C232" s="794"/>
      <c r="E232" s="794"/>
      <c r="G232" s="794"/>
      <c r="H232" s="601"/>
      <c r="I232" s="794"/>
      <c r="J232" s="601"/>
      <c r="K232" s="794"/>
      <c r="L232" s="601"/>
      <c r="M232" s="794"/>
      <c r="N232" s="601"/>
      <c r="O232" s="794"/>
      <c r="P232" s="601"/>
      <c r="Q232" s="794"/>
      <c r="S232" s="794"/>
      <c r="U232" s="794"/>
      <c r="W232" s="794"/>
      <c r="Y232" s="794"/>
      <c r="AA232" s="794"/>
      <c r="AC232" s="794"/>
    </row>
    <row r="233" spans="1:53" hidden="1" x14ac:dyDescent="0.35">
      <c r="B233" s="758"/>
      <c r="H233" s="601"/>
      <c r="L233" s="601"/>
      <c r="N233" s="601"/>
      <c r="P233" s="601"/>
      <c r="R233" s="601"/>
      <c r="V233" s="601"/>
      <c r="X233" s="601"/>
      <c r="Z233" s="601"/>
      <c r="AB233" s="601"/>
    </row>
    <row r="234" spans="1:53" x14ac:dyDescent="0.35">
      <c r="B234" s="758"/>
      <c r="H234" s="601"/>
      <c r="L234" s="601"/>
      <c r="N234" s="601"/>
      <c r="P234" s="601"/>
      <c r="R234" s="601"/>
      <c r="V234" s="601"/>
      <c r="X234" s="601"/>
      <c r="Z234" s="601"/>
      <c r="AB234" s="601"/>
    </row>
    <row r="235" spans="1:53" s="794" customFormat="1" x14ac:dyDescent="0.35">
      <c r="A235" s="601"/>
      <c r="B235" s="758"/>
      <c r="D235" s="758"/>
      <c r="F235" s="758"/>
      <c r="H235" s="601"/>
      <c r="J235" s="601"/>
      <c r="L235" s="601"/>
      <c r="N235" s="601"/>
      <c r="P235" s="601"/>
      <c r="R235" s="601"/>
      <c r="T235" s="601"/>
      <c r="V235" s="601"/>
      <c r="X235" s="601"/>
      <c r="Z235" s="601"/>
      <c r="AB235" s="601"/>
      <c r="AD235" s="601"/>
      <c r="AE235" s="601"/>
      <c r="AF235" s="601"/>
      <c r="AG235" s="601"/>
      <c r="AH235" s="601"/>
      <c r="AI235" s="601"/>
      <c r="AJ235" s="601"/>
      <c r="AK235" s="601"/>
      <c r="AL235" s="601"/>
      <c r="AM235" s="601"/>
      <c r="AN235" s="601"/>
      <c r="AO235" s="601"/>
      <c r="AP235" s="601"/>
      <c r="AQ235" s="601"/>
      <c r="AR235" s="601"/>
      <c r="AS235" s="601"/>
      <c r="AT235" s="601"/>
      <c r="AU235" s="601"/>
      <c r="AV235" s="601"/>
      <c r="AW235" s="601"/>
      <c r="AX235" s="601"/>
      <c r="AY235" s="601"/>
      <c r="AZ235" s="601"/>
      <c r="BA235" s="601"/>
    </row>
    <row r="236" spans="1:53" s="794" customFormat="1" x14ac:dyDescent="0.35">
      <c r="A236" s="601"/>
      <c r="B236" s="758"/>
      <c r="D236" s="758"/>
      <c r="F236" s="758"/>
      <c r="H236" s="601"/>
      <c r="J236" s="601"/>
      <c r="L236" s="601"/>
      <c r="N236" s="601"/>
      <c r="P236" s="601"/>
      <c r="R236" s="601"/>
      <c r="T236" s="601"/>
      <c r="V236" s="601"/>
      <c r="X236" s="601"/>
      <c r="Z236" s="601"/>
      <c r="AB236" s="601"/>
      <c r="AD236" s="601"/>
      <c r="AE236" s="601"/>
      <c r="AF236" s="601"/>
      <c r="AG236" s="601"/>
      <c r="AH236" s="601"/>
      <c r="AI236" s="601"/>
      <c r="AJ236" s="601"/>
      <c r="AK236" s="601"/>
      <c r="AL236" s="601"/>
      <c r="AM236" s="601"/>
      <c r="AN236" s="601"/>
      <c r="AO236" s="601"/>
      <c r="AP236" s="601"/>
      <c r="AQ236" s="601"/>
      <c r="AR236" s="601"/>
      <c r="AS236" s="601"/>
      <c r="AT236" s="601"/>
      <c r="AU236" s="601"/>
      <c r="AV236" s="601"/>
      <c r="AW236" s="601"/>
      <c r="AX236" s="601"/>
      <c r="AY236" s="601"/>
      <c r="AZ236" s="601"/>
      <c r="BA236" s="601"/>
    </row>
    <row r="237" spans="1:53" s="794" customFormat="1" x14ac:dyDescent="0.35">
      <c r="A237" s="601"/>
      <c r="B237" s="758"/>
      <c r="D237" s="758"/>
      <c r="F237" s="758"/>
      <c r="H237" s="601"/>
      <c r="J237" s="601"/>
      <c r="L237" s="601"/>
      <c r="N237" s="601"/>
      <c r="P237" s="601"/>
      <c r="R237" s="601"/>
      <c r="T237" s="601"/>
      <c r="V237" s="601"/>
      <c r="X237" s="601"/>
      <c r="Z237" s="601"/>
      <c r="AB237" s="601"/>
      <c r="AD237" s="601"/>
      <c r="AE237" s="601"/>
      <c r="AF237" s="601"/>
      <c r="AG237" s="601"/>
      <c r="AH237" s="601"/>
      <c r="AI237" s="601"/>
      <c r="AJ237" s="601"/>
      <c r="AK237" s="601"/>
      <c r="AL237" s="601"/>
      <c r="AM237" s="601"/>
      <c r="AN237" s="601"/>
      <c r="AO237" s="601"/>
      <c r="AP237" s="601"/>
      <c r="AQ237" s="601"/>
      <c r="AR237" s="601"/>
      <c r="AS237" s="601"/>
      <c r="AT237" s="601"/>
      <c r="AU237" s="601"/>
      <c r="AV237" s="601"/>
      <c r="AW237" s="601"/>
      <c r="AX237" s="601"/>
      <c r="AY237" s="601"/>
      <c r="AZ237" s="601"/>
      <c r="BA237" s="601"/>
    </row>
    <row r="238" spans="1:53" s="794" customFormat="1" x14ac:dyDescent="0.35">
      <c r="A238" s="601"/>
      <c r="B238" s="758"/>
      <c r="D238" s="758"/>
      <c r="F238" s="758"/>
      <c r="H238" s="601"/>
      <c r="J238" s="601"/>
      <c r="L238" s="601"/>
      <c r="N238" s="601"/>
      <c r="P238" s="601"/>
      <c r="R238" s="601"/>
      <c r="T238" s="601"/>
      <c r="V238" s="601"/>
      <c r="X238" s="601"/>
      <c r="Z238" s="601"/>
      <c r="AB238" s="601"/>
      <c r="AD238" s="601"/>
      <c r="AE238" s="601"/>
      <c r="AF238" s="601"/>
      <c r="AG238" s="601"/>
      <c r="AH238" s="601"/>
      <c r="AI238" s="601"/>
      <c r="AJ238" s="601"/>
      <c r="AK238" s="601"/>
      <c r="AL238" s="601"/>
      <c r="AM238" s="601"/>
      <c r="AN238" s="601"/>
      <c r="AO238" s="601"/>
      <c r="AP238" s="601"/>
      <c r="AQ238" s="601"/>
      <c r="AR238" s="601"/>
      <c r="AS238" s="601"/>
      <c r="AT238" s="601"/>
      <c r="AU238" s="601"/>
      <c r="AV238" s="601"/>
      <c r="AW238" s="601"/>
      <c r="AX238" s="601"/>
      <c r="AY238" s="601"/>
      <c r="AZ238" s="601"/>
      <c r="BA238" s="601"/>
    </row>
    <row r="239" spans="1:53" s="794" customFormat="1" x14ac:dyDescent="0.35">
      <c r="A239" s="601"/>
      <c r="B239" s="758"/>
      <c r="D239" s="758"/>
      <c r="F239" s="758"/>
      <c r="H239" s="601"/>
      <c r="J239" s="601"/>
      <c r="L239" s="601"/>
      <c r="N239" s="601"/>
      <c r="P239" s="601"/>
      <c r="R239" s="601"/>
      <c r="T239" s="601"/>
      <c r="V239" s="601"/>
      <c r="X239" s="601"/>
      <c r="Z239" s="601"/>
      <c r="AB239" s="601"/>
      <c r="AD239" s="601"/>
      <c r="AE239" s="601"/>
      <c r="AF239" s="601"/>
      <c r="AG239" s="601"/>
      <c r="AH239" s="601"/>
      <c r="AI239" s="601"/>
      <c r="AJ239" s="601"/>
      <c r="AK239" s="601"/>
      <c r="AL239" s="601"/>
      <c r="AM239" s="601"/>
      <c r="AN239" s="601"/>
      <c r="AO239" s="601"/>
      <c r="AP239" s="601"/>
      <c r="AQ239" s="601"/>
      <c r="AR239" s="601"/>
      <c r="AS239" s="601"/>
      <c r="AT239" s="601"/>
      <c r="AU239" s="601"/>
      <c r="AV239" s="601"/>
      <c r="AW239" s="601"/>
      <c r="AX239" s="601"/>
      <c r="AY239" s="601"/>
      <c r="AZ239" s="601"/>
      <c r="BA239" s="601"/>
    </row>
    <row r="240" spans="1:53" s="794" customFormat="1" x14ac:dyDescent="0.35">
      <c r="A240" s="601"/>
      <c r="B240" s="758"/>
      <c r="D240" s="758"/>
      <c r="F240" s="758"/>
      <c r="H240" s="601"/>
      <c r="J240" s="601"/>
      <c r="L240" s="601"/>
      <c r="N240" s="601"/>
      <c r="P240" s="601"/>
      <c r="R240" s="601"/>
      <c r="T240" s="601"/>
      <c r="V240" s="601"/>
      <c r="X240" s="601"/>
      <c r="Z240" s="601"/>
      <c r="AB240" s="601"/>
      <c r="AD240" s="601"/>
      <c r="AE240" s="601"/>
      <c r="AF240" s="601"/>
      <c r="AG240" s="601"/>
      <c r="AH240" s="601"/>
      <c r="AI240" s="601"/>
      <c r="AJ240" s="601"/>
      <c r="AK240" s="601"/>
      <c r="AL240" s="601"/>
      <c r="AM240" s="601"/>
      <c r="AN240" s="601"/>
      <c r="AO240" s="601"/>
      <c r="AP240" s="601"/>
      <c r="AQ240" s="601"/>
      <c r="AR240" s="601"/>
      <c r="AS240" s="601"/>
      <c r="AT240" s="601"/>
      <c r="AU240" s="601"/>
      <c r="AV240" s="601"/>
      <c r="AW240" s="601"/>
      <c r="AX240" s="601"/>
      <c r="AY240" s="601"/>
      <c r="AZ240" s="601"/>
      <c r="BA240" s="601"/>
    </row>
    <row r="241" spans="1:53" s="794" customFormat="1" x14ac:dyDescent="0.35">
      <c r="A241" s="601"/>
      <c r="B241" s="758"/>
      <c r="D241" s="758"/>
      <c r="F241" s="758"/>
      <c r="H241" s="601"/>
      <c r="J241" s="601"/>
      <c r="L241" s="601"/>
      <c r="N241" s="601"/>
      <c r="P241" s="601"/>
      <c r="R241" s="601"/>
      <c r="T241" s="601"/>
      <c r="V241" s="601"/>
      <c r="X241" s="601"/>
      <c r="Z241" s="601"/>
      <c r="AB241" s="601"/>
      <c r="AD241" s="601"/>
      <c r="AE241" s="601"/>
      <c r="AF241" s="601"/>
      <c r="AG241" s="601"/>
      <c r="AH241" s="601"/>
      <c r="AI241" s="601"/>
      <c r="AJ241" s="601"/>
      <c r="AK241" s="601"/>
      <c r="AL241" s="601"/>
      <c r="AM241" s="601"/>
      <c r="AN241" s="601"/>
      <c r="AO241" s="601"/>
      <c r="AP241" s="601"/>
      <c r="AQ241" s="601"/>
      <c r="AR241" s="601"/>
      <c r="AS241" s="601"/>
      <c r="AT241" s="601"/>
      <c r="AU241" s="601"/>
      <c r="AV241" s="601"/>
      <c r="AW241" s="601"/>
      <c r="AX241" s="601"/>
      <c r="AY241" s="601"/>
      <c r="AZ241" s="601"/>
      <c r="BA241" s="601"/>
    </row>
    <row r="242" spans="1:53" s="794" customFormat="1" x14ac:dyDescent="0.35">
      <c r="A242" s="601"/>
      <c r="B242" s="758"/>
      <c r="D242" s="758"/>
      <c r="F242" s="758"/>
      <c r="H242" s="601"/>
      <c r="J242" s="601"/>
      <c r="L242" s="601"/>
      <c r="N242" s="601"/>
      <c r="P242" s="601"/>
      <c r="R242" s="601"/>
      <c r="T242" s="601"/>
      <c r="V242" s="601"/>
      <c r="X242" s="601"/>
      <c r="Z242" s="601"/>
      <c r="AB242" s="601"/>
      <c r="AD242" s="601"/>
      <c r="AE242" s="601"/>
      <c r="AF242" s="601"/>
      <c r="AG242" s="601"/>
      <c r="AH242" s="601"/>
      <c r="AI242" s="601"/>
      <c r="AJ242" s="601"/>
      <c r="AK242" s="601"/>
      <c r="AL242" s="601"/>
      <c r="AM242" s="601"/>
      <c r="AN242" s="601"/>
      <c r="AO242" s="601"/>
      <c r="AP242" s="601"/>
      <c r="AQ242" s="601"/>
      <c r="AR242" s="601"/>
      <c r="AS242" s="601"/>
      <c r="AT242" s="601"/>
      <c r="AU242" s="601"/>
      <c r="AV242" s="601"/>
      <c r="AW242" s="601"/>
      <c r="AX242" s="601"/>
      <c r="AY242" s="601"/>
      <c r="AZ242" s="601"/>
      <c r="BA242" s="601"/>
    </row>
    <row r="243" spans="1:53" s="794" customFormat="1" x14ac:dyDescent="0.35">
      <c r="A243" s="601"/>
      <c r="B243" s="758"/>
      <c r="D243" s="758"/>
      <c r="F243" s="758"/>
      <c r="H243" s="601"/>
      <c r="J243" s="601"/>
      <c r="L243" s="601"/>
      <c r="N243" s="601"/>
      <c r="P243" s="601"/>
      <c r="R243" s="601"/>
      <c r="T243" s="601"/>
      <c r="V243" s="601"/>
      <c r="X243" s="601"/>
      <c r="Z243" s="601"/>
      <c r="AB243" s="601"/>
      <c r="AD243" s="601"/>
      <c r="AE243" s="601"/>
      <c r="AF243" s="601"/>
      <c r="AG243" s="601"/>
      <c r="AH243" s="601"/>
      <c r="AI243" s="601"/>
      <c r="AJ243" s="601"/>
      <c r="AK243" s="601"/>
      <c r="AL243" s="601"/>
      <c r="AM243" s="601"/>
      <c r="AN243" s="601"/>
      <c r="AO243" s="601"/>
      <c r="AP243" s="601"/>
      <c r="AQ243" s="601"/>
      <c r="AR243" s="601"/>
      <c r="AS243" s="601"/>
      <c r="AT243" s="601"/>
      <c r="AU243" s="601"/>
      <c r="AV243" s="601"/>
      <c r="AW243" s="601"/>
      <c r="AX243" s="601"/>
      <c r="AY243" s="601"/>
      <c r="AZ243" s="601"/>
      <c r="BA243" s="601"/>
    </row>
    <row r="244" spans="1:53" s="794" customFormat="1" x14ac:dyDescent="0.35">
      <c r="A244" s="601"/>
      <c r="B244" s="758"/>
      <c r="D244" s="758"/>
      <c r="F244" s="758"/>
      <c r="H244" s="601"/>
      <c r="J244" s="601"/>
      <c r="L244" s="601"/>
      <c r="N244" s="601"/>
      <c r="P244" s="601"/>
      <c r="R244" s="601"/>
      <c r="T244" s="601"/>
      <c r="V244" s="601"/>
      <c r="X244" s="601"/>
      <c r="Z244" s="601"/>
      <c r="AB244" s="601"/>
      <c r="AD244" s="601"/>
      <c r="AE244" s="601"/>
      <c r="AF244" s="601"/>
      <c r="AG244" s="601"/>
      <c r="AH244" s="601"/>
      <c r="AI244" s="601"/>
      <c r="AJ244" s="601"/>
      <c r="AK244" s="601"/>
      <c r="AL244" s="601"/>
      <c r="AM244" s="601"/>
      <c r="AN244" s="601"/>
      <c r="AO244" s="601"/>
      <c r="AP244" s="601"/>
      <c r="AQ244" s="601"/>
      <c r="AR244" s="601"/>
      <c r="AS244" s="601"/>
      <c r="AT244" s="601"/>
      <c r="AU244" s="601"/>
      <c r="AV244" s="601"/>
      <c r="AW244" s="601"/>
      <c r="AX244" s="601"/>
      <c r="AY244" s="601"/>
      <c r="AZ244" s="601"/>
      <c r="BA244" s="601"/>
    </row>
    <row r="245" spans="1:53" s="794" customFormat="1" x14ac:dyDescent="0.35">
      <c r="A245" s="601"/>
      <c r="B245" s="758"/>
      <c r="D245" s="758"/>
      <c r="F245" s="758"/>
      <c r="H245" s="601"/>
      <c r="J245" s="601"/>
      <c r="L245" s="601"/>
      <c r="N245" s="601"/>
      <c r="P245" s="601"/>
      <c r="R245" s="601"/>
      <c r="T245" s="601"/>
      <c r="V245" s="601"/>
      <c r="X245" s="601"/>
      <c r="Z245" s="601"/>
      <c r="AB245" s="601"/>
      <c r="AD245" s="601"/>
      <c r="AE245" s="601"/>
      <c r="AF245" s="601"/>
      <c r="AG245" s="601"/>
      <c r="AH245" s="601"/>
      <c r="AI245" s="601"/>
      <c r="AJ245" s="601"/>
      <c r="AK245" s="601"/>
      <c r="AL245" s="601"/>
      <c r="AM245" s="601"/>
      <c r="AN245" s="601"/>
      <c r="AO245" s="601"/>
      <c r="AP245" s="601"/>
      <c r="AQ245" s="601"/>
      <c r="AR245" s="601"/>
      <c r="AS245" s="601"/>
      <c r="AT245" s="601"/>
      <c r="AU245" s="601"/>
      <c r="AV245" s="601"/>
      <c r="AW245" s="601"/>
      <c r="AX245" s="601"/>
      <c r="AY245" s="601"/>
      <c r="AZ245" s="601"/>
      <c r="BA245" s="601"/>
    </row>
    <row r="246" spans="1:53" s="794" customFormat="1" x14ac:dyDescent="0.35">
      <c r="A246" s="601"/>
      <c r="B246" s="758"/>
      <c r="D246" s="758"/>
      <c r="F246" s="758"/>
      <c r="H246" s="601"/>
      <c r="J246" s="601"/>
      <c r="L246" s="601"/>
      <c r="N246" s="601"/>
      <c r="P246" s="601"/>
      <c r="R246" s="601"/>
      <c r="T246" s="601"/>
      <c r="V246" s="601"/>
      <c r="X246" s="601"/>
      <c r="Z246" s="601"/>
      <c r="AB246" s="601"/>
      <c r="AD246" s="601"/>
      <c r="AE246" s="601"/>
      <c r="AF246" s="601"/>
      <c r="AG246" s="601"/>
      <c r="AH246" s="601"/>
      <c r="AI246" s="601"/>
      <c r="AJ246" s="601"/>
      <c r="AK246" s="601"/>
      <c r="AL246" s="601"/>
      <c r="AM246" s="601"/>
      <c r="AN246" s="601"/>
      <c r="AO246" s="601"/>
      <c r="AP246" s="601"/>
      <c r="AQ246" s="601"/>
      <c r="AR246" s="601"/>
      <c r="AS246" s="601"/>
      <c r="AT246" s="601"/>
      <c r="AU246" s="601"/>
      <c r="AV246" s="601"/>
      <c r="AW246" s="601"/>
      <c r="AX246" s="601"/>
      <c r="AY246" s="601"/>
      <c r="AZ246" s="601"/>
      <c r="BA246" s="601"/>
    </row>
    <row r="247" spans="1:53" s="794" customFormat="1" x14ac:dyDescent="0.35">
      <c r="A247" s="601"/>
      <c r="B247" s="758"/>
      <c r="D247" s="758"/>
      <c r="F247" s="758"/>
      <c r="H247" s="601"/>
      <c r="J247" s="601"/>
      <c r="L247" s="601"/>
      <c r="N247" s="601"/>
      <c r="P247" s="601"/>
      <c r="R247" s="601"/>
      <c r="T247" s="601"/>
      <c r="V247" s="601"/>
      <c r="X247" s="601"/>
      <c r="Z247" s="601"/>
      <c r="AB247" s="601"/>
      <c r="AD247" s="601"/>
      <c r="AE247" s="601"/>
      <c r="AF247" s="601"/>
      <c r="AG247" s="601"/>
      <c r="AH247" s="601"/>
      <c r="AI247" s="601"/>
      <c r="AJ247" s="601"/>
      <c r="AK247" s="601"/>
      <c r="AL247" s="601"/>
      <c r="AM247" s="601"/>
      <c r="AN247" s="601"/>
      <c r="AO247" s="601"/>
      <c r="AP247" s="601"/>
      <c r="AQ247" s="601"/>
      <c r="AR247" s="601"/>
      <c r="AS247" s="601"/>
      <c r="AT247" s="601"/>
      <c r="AU247" s="601"/>
      <c r="AV247" s="601"/>
      <c r="AW247" s="601"/>
      <c r="AX247" s="601"/>
      <c r="AY247" s="601"/>
      <c r="AZ247" s="601"/>
      <c r="BA247" s="601"/>
    </row>
    <row r="248" spans="1:53" s="794" customFormat="1" x14ac:dyDescent="0.35">
      <c r="A248" s="601"/>
      <c r="B248" s="758"/>
      <c r="D248" s="758"/>
      <c r="F248" s="758"/>
      <c r="H248" s="601"/>
      <c r="J248" s="601"/>
      <c r="L248" s="601"/>
      <c r="N248" s="601"/>
      <c r="P248" s="601"/>
      <c r="R248" s="601"/>
      <c r="T248" s="601"/>
      <c r="V248" s="601"/>
      <c r="X248" s="601"/>
      <c r="Z248" s="601"/>
      <c r="AB248" s="601"/>
      <c r="AD248" s="601"/>
      <c r="AE248" s="601"/>
      <c r="AF248" s="601"/>
      <c r="AG248" s="601"/>
      <c r="AH248" s="601"/>
      <c r="AI248" s="601"/>
      <c r="AJ248" s="601"/>
      <c r="AK248" s="601"/>
      <c r="AL248" s="601"/>
      <c r="AM248" s="601"/>
      <c r="AN248" s="601"/>
      <c r="AO248" s="601"/>
      <c r="AP248" s="601"/>
      <c r="AQ248" s="601"/>
      <c r="AR248" s="601"/>
      <c r="AS248" s="601"/>
      <c r="AT248" s="601"/>
      <c r="AU248" s="601"/>
      <c r="AV248" s="601"/>
      <c r="AW248" s="601"/>
      <c r="AX248" s="601"/>
      <c r="AY248" s="601"/>
      <c r="AZ248" s="601"/>
      <c r="BA248" s="601"/>
    </row>
    <row r="249" spans="1:53" s="794" customFormat="1" x14ac:dyDescent="0.35">
      <c r="A249" s="601"/>
      <c r="B249" s="758"/>
      <c r="D249" s="758"/>
      <c r="F249" s="758"/>
      <c r="H249" s="601"/>
      <c r="J249" s="601"/>
      <c r="L249" s="601"/>
      <c r="N249" s="601"/>
      <c r="P249" s="601"/>
      <c r="R249" s="601"/>
      <c r="T249" s="601"/>
      <c r="V249" s="601"/>
      <c r="X249" s="601"/>
      <c r="Z249" s="601"/>
      <c r="AB249" s="601"/>
      <c r="AD249" s="601"/>
      <c r="AE249" s="601"/>
      <c r="AF249" s="601"/>
      <c r="AG249" s="601"/>
      <c r="AH249" s="601"/>
      <c r="AI249" s="601"/>
      <c r="AJ249" s="601"/>
      <c r="AK249" s="601"/>
      <c r="AL249" s="601"/>
      <c r="AM249" s="601"/>
      <c r="AN249" s="601"/>
      <c r="AO249" s="601"/>
      <c r="AP249" s="601"/>
      <c r="AQ249" s="601"/>
      <c r="AR249" s="601"/>
      <c r="AS249" s="601"/>
      <c r="AT249" s="601"/>
      <c r="AU249" s="601"/>
      <c r="AV249" s="601"/>
      <c r="AW249" s="601"/>
      <c r="AX249" s="601"/>
      <c r="AY249" s="601"/>
      <c r="AZ249" s="601"/>
      <c r="BA249" s="601"/>
    </row>
    <row r="250" spans="1:53" s="794" customFormat="1" x14ac:dyDescent="0.35">
      <c r="A250" s="601"/>
      <c r="B250" s="758"/>
      <c r="D250" s="758"/>
      <c r="F250" s="758"/>
      <c r="H250" s="601"/>
      <c r="J250" s="601"/>
      <c r="L250" s="601"/>
      <c r="N250" s="601"/>
      <c r="P250" s="601"/>
      <c r="R250" s="601"/>
      <c r="T250" s="601"/>
      <c r="V250" s="601"/>
      <c r="X250" s="601"/>
      <c r="Z250" s="601"/>
      <c r="AB250" s="601"/>
      <c r="AD250" s="601"/>
      <c r="AE250" s="601"/>
      <c r="AF250" s="601"/>
      <c r="AG250" s="601"/>
      <c r="AH250" s="601"/>
      <c r="AI250" s="601"/>
      <c r="AJ250" s="601"/>
      <c r="AK250" s="601"/>
      <c r="AL250" s="601"/>
      <c r="AM250" s="601"/>
      <c r="AN250" s="601"/>
      <c r="AO250" s="601"/>
      <c r="AP250" s="601"/>
      <c r="AQ250" s="601"/>
      <c r="AR250" s="601"/>
      <c r="AS250" s="601"/>
      <c r="AT250" s="601"/>
      <c r="AU250" s="601"/>
      <c r="AV250" s="601"/>
      <c r="AW250" s="601"/>
      <c r="AX250" s="601"/>
      <c r="AY250" s="601"/>
      <c r="AZ250" s="601"/>
      <c r="BA250" s="601"/>
    </row>
    <row r="251" spans="1:53" s="794" customFormat="1" x14ac:dyDescent="0.35">
      <c r="A251" s="601"/>
      <c r="B251" s="758"/>
      <c r="D251" s="758"/>
      <c r="F251" s="758"/>
      <c r="H251" s="601"/>
      <c r="J251" s="601"/>
      <c r="L251" s="601"/>
      <c r="N251" s="601"/>
      <c r="P251" s="601"/>
      <c r="R251" s="601"/>
      <c r="T251" s="601"/>
      <c r="V251" s="601"/>
      <c r="X251" s="601"/>
      <c r="Z251" s="601"/>
      <c r="AB251" s="601"/>
      <c r="AD251" s="601"/>
      <c r="AE251" s="601"/>
      <c r="AF251" s="601"/>
      <c r="AG251" s="601"/>
      <c r="AH251" s="601"/>
      <c r="AI251" s="601"/>
      <c r="AJ251" s="601"/>
      <c r="AK251" s="601"/>
      <c r="AL251" s="601"/>
      <c r="AM251" s="601"/>
      <c r="AN251" s="601"/>
      <c r="AO251" s="601"/>
      <c r="AP251" s="601"/>
      <c r="AQ251" s="601"/>
      <c r="AR251" s="601"/>
      <c r="AS251" s="601"/>
      <c r="AT251" s="601"/>
      <c r="AU251" s="601"/>
      <c r="AV251" s="601"/>
      <c r="AW251" s="601"/>
      <c r="AX251" s="601"/>
      <c r="AY251" s="601"/>
      <c r="AZ251" s="601"/>
      <c r="BA251" s="601"/>
    </row>
    <row r="252" spans="1:53" s="794" customFormat="1" x14ac:dyDescent="0.35">
      <c r="A252" s="601"/>
      <c r="B252" s="758"/>
      <c r="D252" s="758"/>
      <c r="F252" s="758"/>
      <c r="H252" s="601"/>
      <c r="J252" s="601"/>
      <c r="L252" s="601"/>
      <c r="N252" s="601"/>
      <c r="P252" s="601"/>
      <c r="R252" s="601"/>
      <c r="T252" s="601"/>
      <c r="V252" s="601"/>
      <c r="X252" s="601"/>
      <c r="Z252" s="601"/>
      <c r="AB252" s="601"/>
      <c r="AD252" s="601"/>
      <c r="AE252" s="601"/>
      <c r="AF252" s="601"/>
      <c r="AG252" s="601"/>
      <c r="AH252" s="601"/>
      <c r="AI252" s="601"/>
      <c r="AJ252" s="601"/>
      <c r="AK252" s="601"/>
      <c r="AL252" s="601"/>
      <c r="AM252" s="601"/>
      <c r="AN252" s="601"/>
      <c r="AO252" s="601"/>
      <c r="AP252" s="601"/>
      <c r="AQ252" s="601"/>
      <c r="AR252" s="601"/>
      <c r="AS252" s="601"/>
      <c r="AT252" s="601"/>
      <c r="AU252" s="601"/>
      <c r="AV252" s="601"/>
      <c r="AW252" s="601"/>
      <c r="AX252" s="601"/>
      <c r="AY252" s="601"/>
      <c r="AZ252" s="601"/>
      <c r="BA252" s="601"/>
    </row>
    <row r="253" spans="1:53" s="794" customFormat="1" x14ac:dyDescent="0.35">
      <c r="A253" s="601"/>
      <c r="B253" s="758"/>
      <c r="D253" s="758"/>
      <c r="F253" s="758"/>
      <c r="H253" s="601"/>
      <c r="J253" s="601"/>
      <c r="L253" s="601"/>
      <c r="N253" s="601"/>
      <c r="P253" s="601"/>
      <c r="R253" s="601"/>
      <c r="T253" s="601"/>
      <c r="V253" s="601"/>
      <c r="X253" s="601"/>
      <c r="Z253" s="601"/>
      <c r="AB253" s="601"/>
      <c r="AD253" s="601"/>
      <c r="AE253" s="601"/>
      <c r="AF253" s="601"/>
      <c r="AG253" s="601"/>
      <c r="AH253" s="601"/>
      <c r="AI253" s="601"/>
      <c r="AJ253" s="601"/>
      <c r="AK253" s="601"/>
      <c r="AL253" s="601"/>
      <c r="AM253" s="601"/>
      <c r="AN253" s="601"/>
      <c r="AO253" s="601"/>
      <c r="AP253" s="601"/>
      <c r="AQ253" s="601"/>
      <c r="AR253" s="601"/>
      <c r="AS253" s="601"/>
      <c r="AT253" s="601"/>
      <c r="AU253" s="601"/>
      <c r="AV253" s="601"/>
      <c r="AW253" s="601"/>
      <c r="AX253" s="601"/>
      <c r="AY253" s="601"/>
      <c r="AZ253" s="601"/>
      <c r="BA253" s="601"/>
    </row>
    <row r="254" spans="1:53" s="794" customFormat="1" x14ac:dyDescent="0.35">
      <c r="A254" s="601"/>
      <c r="B254" s="758"/>
      <c r="D254" s="758"/>
      <c r="F254" s="758"/>
      <c r="H254" s="601"/>
      <c r="J254" s="601"/>
      <c r="L254" s="601"/>
      <c r="N254" s="601"/>
      <c r="P254" s="601"/>
      <c r="R254" s="601"/>
      <c r="T254" s="601"/>
      <c r="V254" s="601"/>
      <c r="X254" s="601"/>
      <c r="Z254" s="601"/>
      <c r="AB254" s="601"/>
      <c r="AD254" s="601"/>
      <c r="AE254" s="601"/>
      <c r="AF254" s="601"/>
      <c r="AG254" s="601"/>
      <c r="AH254" s="601"/>
      <c r="AI254" s="601"/>
      <c r="AJ254" s="601"/>
      <c r="AK254" s="601"/>
      <c r="AL254" s="601"/>
      <c r="AM254" s="601"/>
      <c r="AN254" s="601"/>
      <c r="AO254" s="601"/>
      <c r="AP254" s="601"/>
      <c r="AQ254" s="601"/>
      <c r="AR254" s="601"/>
      <c r="AS254" s="601"/>
      <c r="AT254" s="601"/>
      <c r="AU254" s="601"/>
      <c r="AV254" s="601"/>
      <c r="AW254" s="601"/>
      <c r="AX254" s="601"/>
      <c r="AY254" s="601"/>
      <c r="AZ254" s="601"/>
      <c r="BA254" s="601"/>
    </row>
    <row r="274" spans="1:53" s="758" customFormat="1" x14ac:dyDescent="0.35">
      <c r="A274" s="601"/>
      <c r="B274" s="763"/>
      <c r="C274" s="794"/>
      <c r="E274" s="794"/>
      <c r="G274" s="794"/>
      <c r="I274" s="794"/>
      <c r="J274" s="601"/>
      <c r="K274" s="794"/>
      <c r="M274" s="794"/>
      <c r="O274" s="794"/>
      <c r="Q274" s="794"/>
      <c r="R274" s="759"/>
      <c r="S274" s="794"/>
      <c r="T274" s="601"/>
      <c r="U274" s="794"/>
      <c r="W274" s="794" t="s">
        <v>635</v>
      </c>
      <c r="Y274" s="794"/>
      <c r="AA274" s="794"/>
      <c r="AC274" s="794"/>
      <c r="AD274" s="601"/>
      <c r="AE274" s="601"/>
      <c r="AF274" s="601"/>
      <c r="AG274" s="601"/>
      <c r="AH274" s="601"/>
      <c r="AI274" s="601"/>
      <c r="AJ274" s="601"/>
      <c r="AK274" s="601"/>
      <c r="AL274" s="601"/>
      <c r="AM274" s="601"/>
      <c r="AN274" s="601"/>
      <c r="AO274" s="601"/>
      <c r="AP274" s="601"/>
      <c r="AQ274" s="601"/>
      <c r="AR274" s="601"/>
      <c r="AS274" s="601"/>
      <c r="AT274" s="601"/>
      <c r="AU274" s="601"/>
      <c r="AV274" s="601"/>
      <c r="AW274" s="601"/>
      <c r="AX274" s="601"/>
      <c r="AY274" s="601"/>
      <c r="AZ274" s="601"/>
      <c r="BA274" s="601"/>
    </row>
    <row r="276" spans="1:53" s="758" customFormat="1" x14ac:dyDescent="0.35">
      <c r="A276" s="601"/>
      <c r="B276" s="763"/>
      <c r="C276" s="794"/>
      <c r="E276" s="794"/>
      <c r="G276" s="794"/>
      <c r="I276" s="794"/>
      <c r="J276" s="601"/>
      <c r="K276" s="794"/>
      <c r="L276" s="1066"/>
      <c r="M276" s="794"/>
      <c r="O276" s="794"/>
      <c r="Q276" s="794"/>
      <c r="R276" s="759"/>
      <c r="S276" s="794"/>
      <c r="T276" s="601"/>
      <c r="U276" s="794"/>
      <c r="W276" s="794"/>
      <c r="Y276" s="794"/>
      <c r="AA276" s="794"/>
      <c r="AC276" s="794"/>
      <c r="AD276" s="601"/>
      <c r="AE276" s="601"/>
      <c r="AF276" s="601"/>
      <c r="AG276" s="601"/>
      <c r="AH276" s="601"/>
      <c r="AI276" s="601"/>
      <c r="AJ276" s="601"/>
      <c r="AK276" s="601"/>
      <c r="AL276" s="601"/>
      <c r="AM276" s="601"/>
      <c r="AN276" s="601"/>
      <c r="AO276" s="601"/>
      <c r="AP276" s="601"/>
      <c r="AQ276" s="601"/>
      <c r="AR276" s="601"/>
      <c r="AS276" s="601"/>
      <c r="AT276" s="601"/>
      <c r="AU276" s="601"/>
      <c r="AV276" s="601"/>
      <c r="AW276" s="601"/>
      <c r="AX276" s="601"/>
      <c r="AY276" s="601"/>
      <c r="AZ276" s="601"/>
      <c r="BA276" s="601"/>
    </row>
  </sheetData>
  <mergeCells count="125">
    <mergeCell ref="W215:Y215"/>
    <mergeCell ref="N136:O136"/>
    <mergeCell ref="R136:S136"/>
    <mergeCell ref="V136:W136"/>
    <mergeCell ref="Z136:AA136"/>
    <mergeCell ref="AD136:AE136"/>
    <mergeCell ref="AA210:AC210"/>
    <mergeCell ref="C211:D211"/>
    <mergeCell ref="E211:F211"/>
    <mergeCell ref="G211:H211"/>
    <mergeCell ref="I211:L211"/>
    <mergeCell ref="M211:N211"/>
    <mergeCell ref="O211:P211"/>
    <mergeCell ref="B202:M202"/>
    <mergeCell ref="C203:E203"/>
    <mergeCell ref="Q203:S203"/>
    <mergeCell ref="C208:E208"/>
    <mergeCell ref="Q208:S208"/>
    <mergeCell ref="C210:E210"/>
    <mergeCell ref="H136:I136"/>
    <mergeCell ref="J136:K136"/>
    <mergeCell ref="L136:M136"/>
    <mergeCell ref="B201:AM201"/>
    <mergeCell ref="A193:A194"/>
    <mergeCell ref="A195:A196"/>
    <mergeCell ref="A197:A198"/>
    <mergeCell ref="A199:A201"/>
    <mergeCell ref="A181:A182"/>
    <mergeCell ref="A183:A184"/>
    <mergeCell ref="A185:A186"/>
    <mergeCell ref="A187:A188"/>
    <mergeCell ref="A189:A190"/>
    <mergeCell ref="A191:A192"/>
    <mergeCell ref="A169:A170"/>
    <mergeCell ref="A171:A172"/>
    <mergeCell ref="A173:A174"/>
    <mergeCell ref="A175:A176"/>
    <mergeCell ref="A177:A178"/>
    <mergeCell ref="A179:A180"/>
    <mergeCell ref="A157:A158"/>
    <mergeCell ref="A159:A160"/>
    <mergeCell ref="A161:A162"/>
    <mergeCell ref="A163:A164"/>
    <mergeCell ref="A165:A166"/>
    <mergeCell ref="A167:A168"/>
    <mergeCell ref="A145:A146"/>
    <mergeCell ref="A147:A148"/>
    <mergeCell ref="A149:A150"/>
    <mergeCell ref="A151:A152"/>
    <mergeCell ref="A153:A154"/>
    <mergeCell ref="A155:A156"/>
    <mergeCell ref="AH136:AI136"/>
    <mergeCell ref="AJ136:AK136"/>
    <mergeCell ref="AL136:AM136"/>
    <mergeCell ref="A139:A140"/>
    <mergeCell ref="A141:A142"/>
    <mergeCell ref="A143:A144"/>
    <mergeCell ref="P136:Q136"/>
    <mergeCell ref="T136:U136"/>
    <mergeCell ref="X136:Y136"/>
    <mergeCell ref="AB136:AC136"/>
    <mergeCell ref="AF136:AG136"/>
    <mergeCell ref="A135:A137"/>
    <mergeCell ref="B135:G135"/>
    <mergeCell ref="AL135:AM135"/>
    <mergeCell ref="B136:C136"/>
    <mergeCell ref="D136:E136"/>
    <mergeCell ref="F136:G136"/>
    <mergeCell ref="H135:AK135"/>
    <mergeCell ref="A123:A126"/>
    <mergeCell ref="A127:A128"/>
    <mergeCell ref="A132:X132"/>
    <mergeCell ref="A133:X133"/>
    <mergeCell ref="A134:W134"/>
    <mergeCell ref="X134:Y134"/>
    <mergeCell ref="A99:A102"/>
    <mergeCell ref="A103:A106"/>
    <mergeCell ref="A107:A110"/>
    <mergeCell ref="A111:A114"/>
    <mergeCell ref="A115:A118"/>
    <mergeCell ref="A119:A122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35:A38"/>
    <mergeCell ref="A39:A42"/>
    <mergeCell ref="A43:A46"/>
    <mergeCell ref="A47:A50"/>
    <mergeCell ref="T5:U5"/>
    <mergeCell ref="A7:A10"/>
    <mergeCell ref="A11:A14"/>
    <mergeCell ref="A15:A18"/>
    <mergeCell ref="A19:A22"/>
    <mergeCell ref="A23:A26"/>
    <mergeCell ref="A27:A30"/>
    <mergeCell ref="A31:A34"/>
    <mergeCell ref="A1:AD1"/>
    <mergeCell ref="A2:AD2"/>
    <mergeCell ref="A3:U3"/>
    <mergeCell ref="V3:AC3"/>
    <mergeCell ref="A4:A5"/>
    <mergeCell ref="B4:K4"/>
    <mergeCell ref="L4:U4"/>
    <mergeCell ref="V4:W4"/>
    <mergeCell ref="X4:Y4"/>
    <mergeCell ref="Z4:AA4"/>
    <mergeCell ref="AB4:AC4"/>
    <mergeCell ref="B5:C5"/>
    <mergeCell ref="D5:E5"/>
    <mergeCell ref="F5:G5"/>
    <mergeCell ref="H5:I5"/>
    <mergeCell ref="J5:K5"/>
    <mergeCell ref="L5:M5"/>
    <mergeCell ref="N5:O5"/>
    <mergeCell ref="P5:Q5"/>
    <mergeCell ref="R5:S5"/>
  </mergeCells>
  <pageMargins left="0.7" right="0.7" top="0.75" bottom="0.75" header="0.3" footer="0.3"/>
  <pageSetup paperSize="9" scale="2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E22D-8F87-4034-905B-33A8747BDB2E}">
  <dimension ref="A1:BA282"/>
  <sheetViews>
    <sheetView zoomScale="90" zoomScaleNormal="90" zoomScaleSheetLayoutView="50" workbookViewId="0">
      <selection activeCell="AF243" sqref="AF243"/>
    </sheetView>
  </sheetViews>
  <sheetFormatPr defaultColWidth="9.1796875" defaultRowHeight="14" x14ac:dyDescent="0.35"/>
  <cols>
    <col min="1" max="1" width="13.453125" style="601" bestFit="1" customWidth="1"/>
    <col min="2" max="2" width="13" style="763" customWidth="1"/>
    <col min="3" max="3" width="17.453125" style="794" customWidth="1"/>
    <col min="4" max="4" width="14.7265625" style="758" customWidth="1"/>
    <col min="5" max="5" width="17.453125" style="794" customWidth="1"/>
    <col min="6" max="6" width="14.453125" style="758" customWidth="1"/>
    <col min="7" max="7" width="15" style="794" bestFit="1" customWidth="1"/>
    <col min="8" max="8" width="15.7265625" style="758" customWidth="1"/>
    <col min="9" max="9" width="17.453125" style="794" bestFit="1" customWidth="1"/>
    <col min="10" max="10" width="13" style="601" bestFit="1" customWidth="1"/>
    <col min="11" max="11" width="17.453125" style="794" bestFit="1" customWidth="1"/>
    <col min="12" max="12" width="15.81640625" style="758" bestFit="1" customWidth="1"/>
    <col min="13" max="13" width="17.453125" style="794" bestFit="1" customWidth="1"/>
    <col min="14" max="14" width="14" style="758" bestFit="1" customWidth="1"/>
    <col min="15" max="15" width="17.453125" style="794" bestFit="1" customWidth="1"/>
    <col min="16" max="16" width="15.453125" style="758" bestFit="1" customWidth="1"/>
    <col min="17" max="17" width="17.453125" style="794" bestFit="1" customWidth="1"/>
    <col min="18" max="18" width="12.453125" style="759" customWidth="1"/>
    <col min="19" max="19" width="14.7265625" style="794" bestFit="1" customWidth="1"/>
    <col min="20" max="20" width="13" style="601" bestFit="1" customWidth="1"/>
    <col min="21" max="21" width="17.453125" style="794" bestFit="1" customWidth="1"/>
    <col min="22" max="22" width="12" style="758" customWidth="1"/>
    <col min="23" max="23" width="14.7265625" style="794" bestFit="1" customWidth="1"/>
    <col min="24" max="24" width="13.453125" style="758" bestFit="1" customWidth="1"/>
    <col min="25" max="25" width="17.453125" style="794" bestFit="1" customWidth="1"/>
    <col min="26" max="26" width="18.81640625" style="758" bestFit="1" customWidth="1"/>
    <col min="27" max="27" width="15.7265625" style="794" bestFit="1" customWidth="1"/>
    <col min="28" max="28" width="13" style="758" bestFit="1" customWidth="1"/>
    <col min="29" max="29" width="17.453125" style="794" bestFit="1" customWidth="1"/>
    <col min="30" max="30" width="19.1796875" style="601" bestFit="1" customWidth="1"/>
    <col min="31" max="31" width="14.81640625" style="601" bestFit="1" customWidth="1"/>
    <col min="32" max="32" width="17.81640625" style="601" customWidth="1"/>
    <col min="33" max="33" width="12.1796875" style="601" customWidth="1"/>
    <col min="34" max="34" width="17" style="601" customWidth="1"/>
    <col min="35" max="35" width="16.81640625" style="601" bestFit="1" customWidth="1"/>
    <col min="36" max="36" width="18.453125" style="601" customWidth="1"/>
    <col min="37" max="38" width="14.1796875" style="601" bestFit="1" customWidth="1"/>
    <col min="39" max="39" width="17.453125" style="601" bestFit="1" customWidth="1"/>
    <col min="40" max="40" width="14.1796875" style="601" customWidth="1"/>
    <col min="41" max="41" width="14.453125" style="601" bestFit="1" customWidth="1"/>
    <col min="42" max="42" width="14.1796875" style="601" customWidth="1"/>
    <col min="43" max="43" width="16.81640625" style="601" bestFit="1" customWidth="1"/>
    <col min="44" max="44" width="21.81640625" style="601" bestFit="1" customWidth="1"/>
    <col min="45" max="45" width="9.1796875" style="601"/>
    <col min="46" max="46" width="14" style="601" bestFit="1" customWidth="1"/>
    <col min="47" max="16384" width="9.1796875" style="601"/>
  </cols>
  <sheetData>
    <row r="1" spans="1:53" ht="18" x14ac:dyDescent="0.35">
      <c r="A1" s="1111" t="s">
        <v>0</v>
      </c>
      <c r="B1" s="1111"/>
      <c r="C1" s="1111"/>
      <c r="D1" s="1111"/>
      <c r="E1" s="1111"/>
      <c r="F1" s="1111"/>
      <c r="G1" s="1111"/>
      <c r="H1" s="1111"/>
      <c r="I1" s="1111"/>
      <c r="J1" s="1111"/>
      <c r="K1" s="1111"/>
      <c r="L1" s="1111"/>
      <c r="M1" s="1111"/>
      <c r="N1" s="1111"/>
      <c r="O1" s="1111"/>
      <c r="P1" s="1111"/>
      <c r="Q1" s="1111"/>
      <c r="R1" s="1111"/>
      <c r="S1" s="1111"/>
      <c r="T1" s="1111"/>
      <c r="U1" s="1111"/>
      <c r="V1" s="1111"/>
      <c r="W1" s="1111"/>
      <c r="X1" s="1111"/>
      <c r="Y1" s="1111"/>
      <c r="Z1" s="1111"/>
      <c r="AA1" s="1111"/>
      <c r="AB1" s="1111"/>
      <c r="AC1" s="1111"/>
      <c r="AD1" s="1111"/>
      <c r="AE1" s="998"/>
    </row>
    <row r="2" spans="1:53" ht="18" x14ac:dyDescent="0.35">
      <c r="A2" s="1112" t="s">
        <v>649</v>
      </c>
      <c r="B2" s="1112"/>
      <c r="C2" s="1112"/>
      <c r="D2" s="1112"/>
      <c r="E2" s="1112"/>
      <c r="F2" s="1112"/>
      <c r="G2" s="1112"/>
      <c r="H2" s="1112"/>
      <c r="I2" s="1112"/>
      <c r="J2" s="1112"/>
      <c r="K2" s="1112"/>
      <c r="L2" s="1112"/>
      <c r="M2" s="1112"/>
      <c r="N2" s="1112"/>
      <c r="O2" s="1112"/>
      <c r="P2" s="1112"/>
      <c r="Q2" s="1112"/>
      <c r="R2" s="1112"/>
      <c r="S2" s="1112"/>
      <c r="T2" s="1112"/>
      <c r="U2" s="1112"/>
      <c r="V2" s="1113"/>
      <c r="W2" s="1113"/>
      <c r="X2" s="1113"/>
      <c r="Y2" s="1113"/>
      <c r="Z2" s="1113"/>
      <c r="AA2" s="1113"/>
      <c r="AB2" s="1113"/>
      <c r="AC2" s="1113"/>
      <c r="AD2" s="1113"/>
      <c r="AE2" s="998"/>
    </row>
    <row r="3" spans="1:53" ht="18" hidden="1" x14ac:dyDescent="0.35">
      <c r="A3" s="1114" t="s">
        <v>612</v>
      </c>
      <c r="B3" s="1115"/>
      <c r="C3" s="1115"/>
      <c r="D3" s="1115"/>
      <c r="E3" s="1115"/>
      <c r="F3" s="1115"/>
      <c r="G3" s="1115"/>
      <c r="H3" s="1115"/>
      <c r="I3" s="1115"/>
      <c r="J3" s="1115"/>
      <c r="K3" s="1115"/>
      <c r="L3" s="1115"/>
      <c r="M3" s="1115"/>
      <c r="N3" s="1115"/>
      <c r="O3" s="1115"/>
      <c r="P3" s="1115"/>
      <c r="Q3" s="1115"/>
      <c r="R3" s="1115"/>
      <c r="S3" s="1115"/>
      <c r="T3" s="1115"/>
      <c r="U3" s="1116"/>
      <c r="V3" s="1117" t="s">
        <v>613</v>
      </c>
      <c r="W3" s="1117"/>
      <c r="X3" s="1117"/>
      <c r="Y3" s="1117"/>
      <c r="Z3" s="1117"/>
      <c r="AA3" s="1117"/>
      <c r="AB3" s="1117"/>
      <c r="AC3" s="1117"/>
      <c r="AD3" s="1003"/>
      <c r="AE3" s="1004"/>
      <c r="AF3" s="1004"/>
      <c r="AG3" s="1004"/>
    </row>
    <row r="4" spans="1:53" s="1008" customFormat="1" x14ac:dyDescent="0.35">
      <c r="A4" s="1118" t="s">
        <v>2</v>
      </c>
      <c r="B4" s="1118" t="s">
        <v>3</v>
      </c>
      <c r="C4" s="1118"/>
      <c r="D4" s="1118"/>
      <c r="E4" s="1118"/>
      <c r="F4" s="1118"/>
      <c r="G4" s="1118"/>
      <c r="H4" s="1118"/>
      <c r="I4" s="1118"/>
      <c r="J4" s="1118"/>
      <c r="K4" s="1118"/>
      <c r="L4" s="1119" t="s">
        <v>4</v>
      </c>
      <c r="M4" s="1120"/>
      <c r="N4" s="1120"/>
      <c r="O4" s="1120"/>
      <c r="P4" s="1120"/>
      <c r="Q4" s="1120"/>
      <c r="R4" s="1120"/>
      <c r="S4" s="1120"/>
      <c r="T4" s="1120"/>
      <c r="U4" s="1121"/>
      <c r="V4" s="1122" t="s">
        <v>5</v>
      </c>
      <c r="W4" s="1123"/>
      <c r="X4" s="1122" t="s">
        <v>6</v>
      </c>
      <c r="Y4" s="1123"/>
      <c r="Z4" s="1119" t="s">
        <v>621</v>
      </c>
      <c r="AA4" s="1121"/>
      <c r="AB4" s="1122" t="s">
        <v>8</v>
      </c>
      <c r="AC4" s="1123"/>
      <c r="AD4" s="1006" t="s">
        <v>9</v>
      </c>
      <c r="AE4" s="1007"/>
      <c r="AF4" s="1007"/>
      <c r="AG4" s="1007"/>
      <c r="AH4" s="1007"/>
      <c r="AI4" s="1007"/>
      <c r="AJ4" s="1007"/>
      <c r="AK4" s="1007"/>
      <c r="AL4" s="1007"/>
      <c r="AM4" s="1007"/>
      <c r="AN4" s="1007"/>
      <c r="AO4" s="1007"/>
      <c r="AP4" s="1007"/>
      <c r="AQ4" s="1007"/>
      <c r="AR4" s="1007"/>
      <c r="AS4" s="1007"/>
      <c r="AT4" s="1007"/>
      <c r="AU4" s="1007"/>
      <c r="AV4" s="1007"/>
      <c r="AW4" s="1007"/>
    </row>
    <row r="5" spans="1:53" s="1017" customFormat="1" ht="25" x14ac:dyDescent="0.35">
      <c r="A5" s="1119"/>
      <c r="B5" s="1119" t="s">
        <v>10</v>
      </c>
      <c r="C5" s="1121"/>
      <c r="D5" s="1119" t="s">
        <v>10</v>
      </c>
      <c r="E5" s="1121"/>
      <c r="F5" s="1119" t="s">
        <v>11</v>
      </c>
      <c r="G5" s="1121"/>
      <c r="H5" s="1119" t="s">
        <v>11</v>
      </c>
      <c r="I5" s="1121"/>
      <c r="J5" s="1119" t="s">
        <v>12</v>
      </c>
      <c r="K5" s="1121"/>
      <c r="L5" s="1119" t="s">
        <v>13</v>
      </c>
      <c r="M5" s="1121"/>
      <c r="N5" s="1119" t="s">
        <v>14</v>
      </c>
      <c r="O5" s="1121"/>
      <c r="P5" s="1119" t="s">
        <v>14</v>
      </c>
      <c r="Q5" s="1121"/>
      <c r="R5" s="1119" t="s">
        <v>16</v>
      </c>
      <c r="S5" s="1121"/>
      <c r="T5" s="1119" t="s">
        <v>16</v>
      </c>
      <c r="U5" s="1121"/>
      <c r="V5" s="1009" t="s">
        <v>17</v>
      </c>
      <c r="W5" s="1095" t="s">
        <v>18</v>
      </c>
      <c r="X5" s="1010" t="s">
        <v>19</v>
      </c>
      <c r="Y5" s="1096" t="s">
        <v>644</v>
      </c>
      <c r="Z5" s="1009" t="s">
        <v>21</v>
      </c>
      <c r="AA5" s="1103" t="s">
        <v>622</v>
      </c>
      <c r="AB5" s="1009" t="s">
        <v>17</v>
      </c>
      <c r="AC5" s="1100" t="s">
        <v>23</v>
      </c>
      <c r="AD5" s="1014"/>
      <c r="AE5" s="1015"/>
      <c r="AF5" s="1016"/>
      <c r="AG5" s="1016"/>
      <c r="AH5" s="1016"/>
      <c r="AI5" s="1016"/>
      <c r="AJ5" s="1016"/>
      <c r="AK5" s="1016"/>
      <c r="AL5" s="1016"/>
      <c r="AM5" s="1016"/>
      <c r="AN5" s="1016"/>
      <c r="AO5" s="1016"/>
      <c r="AP5" s="1016"/>
      <c r="AQ5" s="1016"/>
      <c r="AR5" s="1016"/>
      <c r="AS5" s="1016"/>
      <c r="AT5" s="1016"/>
      <c r="AU5" s="1016"/>
      <c r="AV5" s="1016"/>
      <c r="AW5" s="1016"/>
      <c r="AX5" s="1016"/>
      <c r="AY5" s="1016"/>
      <c r="AZ5" s="1016"/>
      <c r="BA5" s="1016"/>
    </row>
    <row r="6" spans="1:53" s="1017" customFormat="1" x14ac:dyDescent="0.35">
      <c r="A6" s="1001"/>
      <c r="B6" s="615" t="s">
        <v>26</v>
      </c>
      <c r="C6" s="1073" t="s">
        <v>27</v>
      </c>
      <c r="D6" s="615" t="s">
        <v>164</v>
      </c>
      <c r="E6" s="1073" t="s">
        <v>27</v>
      </c>
      <c r="F6" s="619" t="s">
        <v>26</v>
      </c>
      <c r="G6" s="1073" t="s">
        <v>27</v>
      </c>
      <c r="H6" s="1018" t="s">
        <v>164</v>
      </c>
      <c r="I6" s="1073" t="s">
        <v>27</v>
      </c>
      <c r="J6" s="619" t="s">
        <v>26</v>
      </c>
      <c r="K6" s="1089" t="s">
        <v>27</v>
      </c>
      <c r="L6" s="617" t="s">
        <v>28</v>
      </c>
      <c r="M6" s="1073" t="s">
        <v>27</v>
      </c>
      <c r="N6" s="617" t="s">
        <v>28</v>
      </c>
      <c r="O6" s="1073" t="s">
        <v>27</v>
      </c>
      <c r="P6" s="618" t="s">
        <v>19</v>
      </c>
      <c r="Q6" s="1073" t="s">
        <v>27</v>
      </c>
      <c r="R6" s="1019" t="s">
        <v>164</v>
      </c>
      <c r="S6" s="1073" t="s">
        <v>27</v>
      </c>
      <c r="T6" s="619" t="s">
        <v>21</v>
      </c>
      <c r="U6" s="1073" t="s">
        <v>27</v>
      </c>
      <c r="V6" s="619" t="s">
        <v>30</v>
      </c>
      <c r="W6" s="1073" t="s">
        <v>27</v>
      </c>
      <c r="X6" s="619" t="s">
        <v>31</v>
      </c>
      <c r="Y6" s="1073" t="s">
        <v>27</v>
      </c>
      <c r="Z6" s="619" t="s">
        <v>30</v>
      </c>
      <c r="AA6" s="1073" t="s">
        <v>27</v>
      </c>
      <c r="AB6" s="993" t="s">
        <v>30</v>
      </c>
      <c r="AC6" s="1101" t="s">
        <v>27</v>
      </c>
      <c r="AD6" s="994"/>
      <c r="AE6" s="1020"/>
      <c r="AK6" s="851"/>
      <c r="AL6" s="851"/>
      <c r="AM6" s="851"/>
      <c r="AN6" s="851"/>
      <c r="AO6" s="851"/>
      <c r="AP6" s="851"/>
    </row>
    <row r="7" spans="1:53" ht="15" x14ac:dyDescent="0.3">
      <c r="A7" s="1124">
        <v>45931</v>
      </c>
      <c r="B7" s="988"/>
      <c r="C7" s="1074"/>
      <c r="D7" s="990"/>
      <c r="E7" s="1075"/>
      <c r="F7" s="988"/>
      <c r="G7" s="1074"/>
      <c r="H7" s="990"/>
      <c r="I7" s="1075"/>
      <c r="J7" s="988"/>
      <c r="K7" s="1074"/>
      <c r="L7" s="990"/>
      <c r="M7" s="1075"/>
      <c r="N7" s="990"/>
      <c r="O7" s="1075"/>
      <c r="P7" s="990"/>
      <c r="Q7" s="1075"/>
      <c r="R7" s="990"/>
      <c r="S7" s="1075"/>
      <c r="T7" s="990"/>
      <c r="U7" s="1075"/>
      <c r="V7" s="988"/>
      <c r="W7" s="1074"/>
      <c r="X7" s="988"/>
      <c r="Y7" s="1074"/>
      <c r="Z7" s="990"/>
      <c r="AA7" s="1075"/>
      <c r="AB7" s="990"/>
      <c r="AC7" s="1075"/>
      <c r="AD7" s="1023"/>
      <c r="AE7" s="612"/>
      <c r="AK7" s="1024"/>
    </row>
    <row r="8" spans="1:53" ht="15" x14ac:dyDescent="0.3">
      <c r="A8" s="1125"/>
      <c r="B8" s="990"/>
      <c r="C8" s="1075"/>
      <c r="D8" s="990"/>
      <c r="E8" s="1075"/>
      <c r="F8" s="990">
        <v>28.01</v>
      </c>
      <c r="G8" s="1075">
        <v>280100</v>
      </c>
      <c r="H8" s="990"/>
      <c r="I8" s="1075"/>
      <c r="J8" s="990"/>
      <c r="K8" s="1075"/>
      <c r="L8" s="990"/>
      <c r="M8" s="1075"/>
      <c r="N8" s="990"/>
      <c r="O8" s="1075"/>
      <c r="P8" s="990"/>
      <c r="Q8" s="1075"/>
      <c r="R8" s="990"/>
      <c r="S8" s="1075"/>
      <c r="T8" s="990"/>
      <c r="U8" s="1075"/>
      <c r="V8" s="988"/>
      <c r="W8" s="1074"/>
      <c r="X8" s="990"/>
      <c r="Y8" s="1075"/>
      <c r="Z8" s="990"/>
      <c r="AA8" s="1075"/>
      <c r="AB8" s="990"/>
      <c r="AC8" s="1075"/>
      <c r="AD8" s="1023"/>
      <c r="AE8" s="612"/>
      <c r="AK8" s="1024"/>
    </row>
    <row r="9" spans="1:53" ht="15" x14ac:dyDescent="0.3">
      <c r="A9" s="1125"/>
      <c r="B9" s="990"/>
      <c r="C9" s="1075"/>
      <c r="D9" s="990"/>
      <c r="E9" s="1075"/>
      <c r="F9" s="990"/>
      <c r="G9" s="1075"/>
      <c r="H9" s="990"/>
      <c r="I9" s="1075"/>
      <c r="J9" s="990">
        <v>18.05</v>
      </c>
      <c r="K9" s="1075">
        <v>180500</v>
      </c>
      <c r="L9" s="990"/>
      <c r="M9" s="1075"/>
      <c r="N9" s="990"/>
      <c r="O9" s="1075"/>
      <c r="P9" s="990"/>
      <c r="Q9" s="1075"/>
      <c r="R9" s="990"/>
      <c r="S9" s="1075"/>
      <c r="T9" s="990"/>
      <c r="U9" s="1075"/>
      <c r="V9" s="988"/>
      <c r="W9" s="1074"/>
      <c r="X9" s="990"/>
      <c r="Y9" s="1075"/>
      <c r="Z9" s="990"/>
      <c r="AA9" s="1075"/>
      <c r="AB9" s="990"/>
      <c r="AC9" s="1075"/>
      <c r="AD9" s="1023"/>
      <c r="AE9" s="612"/>
    </row>
    <row r="10" spans="1:53" ht="15" x14ac:dyDescent="0.25">
      <c r="A10" s="1126"/>
      <c r="B10" s="990"/>
      <c r="C10" s="1075"/>
      <c r="D10" s="990"/>
      <c r="E10" s="1075"/>
      <c r="F10" s="990">
        <v>26.55</v>
      </c>
      <c r="G10" s="1075">
        <v>265500</v>
      </c>
      <c r="H10" s="990"/>
      <c r="I10" s="1075"/>
      <c r="J10" s="990"/>
      <c r="K10" s="1075"/>
      <c r="L10" s="990"/>
      <c r="M10" s="1075"/>
      <c r="N10" s="990"/>
      <c r="O10" s="1075"/>
      <c r="P10" s="990"/>
      <c r="Q10" s="1075"/>
      <c r="R10" s="990"/>
      <c r="S10" s="1075"/>
      <c r="T10" s="990"/>
      <c r="U10" s="1075"/>
      <c r="V10" s="990">
        <v>20</v>
      </c>
      <c r="W10" s="1075">
        <v>200000</v>
      </c>
      <c r="X10" s="990"/>
      <c r="Y10" s="1075"/>
      <c r="Z10" s="990"/>
      <c r="AA10" s="1075"/>
      <c r="AB10" s="990"/>
      <c r="AC10" s="1075"/>
      <c r="AD10" s="1023"/>
      <c r="AE10" s="612"/>
      <c r="AK10" s="1024"/>
    </row>
    <row r="11" spans="1:53" ht="15" x14ac:dyDescent="0.3">
      <c r="A11" s="1124">
        <v>45932</v>
      </c>
      <c r="B11" s="988"/>
      <c r="C11" s="1074"/>
      <c r="D11" s="990"/>
      <c r="E11" s="1075"/>
      <c r="F11" s="988"/>
      <c r="G11" s="1074"/>
      <c r="H11" s="990"/>
      <c r="I11" s="1075"/>
      <c r="J11" s="990"/>
      <c r="K11" s="1075"/>
      <c r="L11" s="988"/>
      <c r="M11" s="1074"/>
      <c r="N11" s="990"/>
      <c r="O11" s="1075"/>
      <c r="P11" s="988"/>
      <c r="Q11" s="1074"/>
      <c r="R11" s="990"/>
      <c r="S11" s="1075"/>
      <c r="T11" s="990"/>
      <c r="U11" s="1075"/>
      <c r="V11" s="988"/>
      <c r="W11" s="1074"/>
      <c r="X11" s="988"/>
      <c r="Y11" s="1074"/>
      <c r="Z11" s="990"/>
      <c r="AA11" s="1075"/>
      <c r="AB11" s="990">
        <v>10</v>
      </c>
      <c r="AC11" s="1075">
        <v>100000</v>
      </c>
      <c r="AD11" s="1023"/>
      <c r="AE11" s="612"/>
    </row>
    <row r="12" spans="1:53" ht="15" x14ac:dyDescent="0.3">
      <c r="A12" s="1125"/>
      <c r="B12" s="990"/>
      <c r="C12" s="1075"/>
      <c r="D12" s="990"/>
      <c r="E12" s="1075"/>
      <c r="F12" s="990"/>
      <c r="G12" s="1075"/>
      <c r="H12" s="990"/>
      <c r="I12" s="1075"/>
      <c r="J12" s="990"/>
      <c r="K12" s="1075"/>
      <c r="L12" s="990"/>
      <c r="M12" s="1075"/>
      <c r="N12" s="990"/>
      <c r="O12" s="1075"/>
      <c r="P12" s="990"/>
      <c r="Q12" s="1075"/>
      <c r="R12" s="990"/>
      <c r="S12" s="1075"/>
      <c r="T12" s="990"/>
      <c r="U12" s="1075"/>
      <c r="V12" s="988"/>
      <c r="W12" s="1074"/>
      <c r="X12" s="990"/>
      <c r="Y12" s="1075"/>
      <c r="Z12" s="990"/>
      <c r="AA12" s="1075"/>
      <c r="AB12" s="990"/>
      <c r="AC12" s="1075"/>
      <c r="AD12" s="1023"/>
      <c r="AE12" s="612"/>
    </row>
    <row r="13" spans="1:53" ht="15" x14ac:dyDescent="0.3">
      <c r="A13" s="1125"/>
      <c r="B13" s="990"/>
      <c r="C13" s="1075"/>
      <c r="D13" s="990"/>
      <c r="E13" s="1075"/>
      <c r="F13" s="990"/>
      <c r="G13" s="1075"/>
      <c r="H13" s="990"/>
      <c r="I13" s="1075"/>
      <c r="J13" s="990"/>
      <c r="K13" s="1075"/>
      <c r="L13" s="990"/>
      <c r="M13" s="1075"/>
      <c r="N13" s="990"/>
      <c r="O13" s="1075"/>
      <c r="P13" s="990"/>
      <c r="Q13" s="1075"/>
      <c r="R13" s="990"/>
      <c r="S13" s="1075"/>
      <c r="T13" s="990"/>
      <c r="U13" s="1075"/>
      <c r="V13" s="988"/>
      <c r="W13" s="1074"/>
      <c r="X13" s="990"/>
      <c r="Y13" s="1075"/>
      <c r="Z13" s="990"/>
      <c r="AA13" s="1075"/>
      <c r="AB13" s="990"/>
      <c r="AC13" s="1075"/>
      <c r="AD13" s="1023"/>
      <c r="AE13" s="612"/>
    </row>
    <row r="14" spans="1:53" ht="15" x14ac:dyDescent="0.3">
      <c r="A14" s="1126"/>
      <c r="B14" s="990">
        <v>22.84</v>
      </c>
      <c r="C14" s="1075">
        <v>228400</v>
      </c>
      <c r="D14" s="990"/>
      <c r="E14" s="1075"/>
      <c r="F14" s="990">
        <v>25.65</v>
      </c>
      <c r="G14" s="1075">
        <v>256500</v>
      </c>
      <c r="H14" s="990"/>
      <c r="I14" s="1075"/>
      <c r="J14" s="990">
        <v>21.2</v>
      </c>
      <c r="K14" s="1075">
        <v>212000</v>
      </c>
      <c r="L14" s="990"/>
      <c r="M14" s="1075"/>
      <c r="N14" s="990"/>
      <c r="O14" s="1075"/>
      <c r="P14" s="990"/>
      <c r="Q14" s="1075"/>
      <c r="R14" s="990"/>
      <c r="S14" s="1075"/>
      <c r="T14" s="990"/>
      <c r="U14" s="1075"/>
      <c r="V14" s="988"/>
      <c r="W14" s="1074"/>
      <c r="X14" s="990"/>
      <c r="Y14" s="1075"/>
      <c r="Z14" s="990"/>
      <c r="AA14" s="1075"/>
      <c r="AB14" s="990"/>
      <c r="AC14" s="1075"/>
      <c r="AD14" s="1023"/>
      <c r="AE14" s="612"/>
    </row>
    <row r="15" spans="1:53" ht="15" x14ac:dyDescent="0.3">
      <c r="A15" s="1124">
        <v>45933</v>
      </c>
      <c r="B15" s="988"/>
      <c r="C15" s="1074"/>
      <c r="D15" s="990"/>
      <c r="E15" s="1075"/>
      <c r="F15" s="988"/>
      <c r="G15" s="1074"/>
      <c r="H15" s="990"/>
      <c r="I15" s="1075"/>
      <c r="J15" s="988"/>
      <c r="K15" s="1074"/>
      <c r="L15" s="990"/>
      <c r="M15" s="1075"/>
      <c r="N15" s="990"/>
      <c r="O15" s="1075"/>
      <c r="P15" s="990"/>
      <c r="Q15" s="1075"/>
      <c r="R15" s="990"/>
      <c r="S15" s="1075"/>
      <c r="T15" s="988"/>
      <c r="U15" s="1074"/>
      <c r="V15" s="988"/>
      <c r="W15" s="1074"/>
      <c r="X15" s="990"/>
      <c r="Y15" s="1075"/>
      <c r="Z15" s="990"/>
      <c r="AA15" s="1075"/>
      <c r="AB15" s="990"/>
      <c r="AC15" s="1075"/>
      <c r="AD15" s="1023"/>
      <c r="AE15" s="612"/>
    </row>
    <row r="16" spans="1:53" ht="15" x14ac:dyDescent="0.25">
      <c r="A16" s="1125"/>
      <c r="B16" s="990"/>
      <c r="C16" s="1075"/>
      <c r="D16" s="990"/>
      <c r="E16" s="1075"/>
      <c r="F16" s="990"/>
      <c r="G16" s="1075"/>
      <c r="H16" s="990"/>
      <c r="I16" s="1075"/>
      <c r="J16" s="990"/>
      <c r="K16" s="1075"/>
      <c r="L16" s="990"/>
      <c r="M16" s="1075"/>
      <c r="N16" s="990"/>
      <c r="O16" s="1075"/>
      <c r="P16" s="990"/>
      <c r="Q16" s="1075"/>
      <c r="R16" s="990"/>
      <c r="S16" s="1075"/>
      <c r="T16" s="990"/>
      <c r="U16" s="1075"/>
      <c r="V16" s="990"/>
      <c r="W16" s="1075"/>
      <c r="X16" s="990"/>
      <c r="Y16" s="1075"/>
      <c r="Z16" s="990"/>
      <c r="AA16" s="1075"/>
      <c r="AB16" s="990"/>
      <c r="AC16" s="1075"/>
      <c r="AD16" s="1023"/>
      <c r="AE16" s="612"/>
    </row>
    <row r="17" spans="1:31" ht="15" x14ac:dyDescent="0.25">
      <c r="A17" s="1125"/>
      <c r="B17" s="990"/>
      <c r="C17" s="1075"/>
      <c r="D17" s="990"/>
      <c r="E17" s="1075"/>
      <c r="F17" s="990"/>
      <c r="G17" s="1075"/>
      <c r="H17" s="990"/>
      <c r="I17" s="1075"/>
      <c r="J17" s="990"/>
      <c r="K17" s="1075"/>
      <c r="L17" s="990"/>
      <c r="M17" s="1075"/>
      <c r="N17" s="990"/>
      <c r="O17" s="1075"/>
      <c r="P17" s="990"/>
      <c r="Q17" s="1075"/>
      <c r="R17" s="990"/>
      <c r="S17" s="1075"/>
      <c r="T17" s="990"/>
      <c r="U17" s="1075"/>
      <c r="V17" s="990"/>
      <c r="W17" s="1075"/>
      <c r="X17" s="990"/>
      <c r="Y17" s="1075"/>
      <c r="Z17" s="990"/>
      <c r="AA17" s="1075"/>
      <c r="AB17" s="990"/>
      <c r="AC17" s="1075"/>
      <c r="AD17" s="1023"/>
      <c r="AE17" s="612"/>
    </row>
    <row r="18" spans="1:31" ht="15" x14ac:dyDescent="0.25">
      <c r="A18" s="1126"/>
      <c r="B18" s="990">
        <v>28.07</v>
      </c>
      <c r="C18" s="1075">
        <v>280700</v>
      </c>
      <c r="D18" s="990">
        <v>20</v>
      </c>
      <c r="E18" s="1075">
        <v>244000</v>
      </c>
      <c r="F18" s="990">
        <v>27.56</v>
      </c>
      <c r="G18" s="1075">
        <v>275600</v>
      </c>
      <c r="H18" s="990"/>
      <c r="I18" s="1075"/>
      <c r="J18" s="990">
        <v>13.2</v>
      </c>
      <c r="K18" s="1075">
        <v>132000</v>
      </c>
      <c r="L18" s="990">
        <v>52.56</v>
      </c>
      <c r="M18" s="1075">
        <v>357408</v>
      </c>
      <c r="N18" s="990"/>
      <c r="O18" s="1075"/>
      <c r="P18" s="990"/>
      <c r="Q18" s="1075"/>
      <c r="R18" s="990"/>
      <c r="S18" s="1075"/>
      <c r="T18" s="990">
        <v>60</v>
      </c>
      <c r="U18" s="1075">
        <v>408000</v>
      </c>
      <c r="V18" s="990"/>
      <c r="W18" s="1075"/>
      <c r="X18" s="990">
        <v>20</v>
      </c>
      <c r="Y18" s="1075">
        <v>244000</v>
      </c>
      <c r="Z18" s="990"/>
      <c r="AA18" s="1075"/>
      <c r="AB18" s="990"/>
      <c r="AC18" s="1075"/>
      <c r="AD18" s="1023"/>
      <c r="AE18" s="612"/>
    </row>
    <row r="19" spans="1:31" ht="15" x14ac:dyDescent="0.3">
      <c r="A19" s="1124">
        <v>45934</v>
      </c>
      <c r="B19" s="988"/>
      <c r="C19" s="1074"/>
      <c r="D19" s="990"/>
      <c r="E19" s="1075"/>
      <c r="F19" s="988"/>
      <c r="G19" s="1074"/>
      <c r="H19" s="990"/>
      <c r="I19" s="1075"/>
      <c r="J19" s="990"/>
      <c r="K19" s="1075"/>
      <c r="L19" s="988"/>
      <c r="M19" s="1074"/>
      <c r="N19" s="988"/>
      <c r="O19" s="1074"/>
      <c r="P19" s="988"/>
      <c r="Q19" s="1074"/>
      <c r="R19" s="990"/>
      <c r="S19" s="1075"/>
      <c r="T19" s="988"/>
      <c r="U19" s="1074"/>
      <c r="V19" s="990"/>
      <c r="W19" s="1075"/>
      <c r="X19" s="988"/>
      <c r="Y19" s="1074"/>
      <c r="Z19" s="990"/>
      <c r="AA19" s="1075"/>
      <c r="AB19" s="990"/>
      <c r="AC19" s="1075"/>
      <c r="AD19" s="1023"/>
      <c r="AE19" s="612"/>
    </row>
    <row r="20" spans="1:31" ht="15" x14ac:dyDescent="0.25">
      <c r="A20" s="1125"/>
      <c r="B20" s="990"/>
      <c r="C20" s="1075"/>
      <c r="D20" s="990"/>
      <c r="E20" s="1075"/>
      <c r="F20" s="990"/>
      <c r="G20" s="1075"/>
      <c r="H20" s="990"/>
      <c r="I20" s="1075"/>
      <c r="J20" s="990"/>
      <c r="K20" s="1075"/>
      <c r="L20" s="990"/>
      <c r="M20" s="1075"/>
      <c r="N20" s="990"/>
      <c r="O20" s="1075"/>
      <c r="P20" s="990"/>
      <c r="Q20" s="1075"/>
      <c r="R20" s="990"/>
      <c r="S20" s="1075"/>
      <c r="T20" s="990"/>
      <c r="U20" s="1075"/>
      <c r="V20" s="990"/>
      <c r="W20" s="1075"/>
      <c r="X20" s="990"/>
      <c r="Y20" s="1075"/>
      <c r="Z20" s="990"/>
      <c r="AA20" s="1075"/>
      <c r="AB20" s="990"/>
      <c r="AC20" s="1075"/>
      <c r="AD20" s="1023"/>
      <c r="AE20" s="612"/>
    </row>
    <row r="21" spans="1:31" ht="15" x14ac:dyDescent="0.25">
      <c r="A21" s="1125"/>
      <c r="B21" s="990"/>
      <c r="C21" s="1075"/>
      <c r="D21" s="990"/>
      <c r="E21" s="1075"/>
      <c r="F21" s="990"/>
      <c r="G21" s="1075"/>
      <c r="H21" s="990"/>
      <c r="I21" s="1075"/>
      <c r="J21" s="990"/>
      <c r="K21" s="1075"/>
      <c r="L21" s="990"/>
      <c r="M21" s="1075"/>
      <c r="N21" s="990"/>
      <c r="O21" s="1075"/>
      <c r="P21" s="990"/>
      <c r="Q21" s="1075"/>
      <c r="R21" s="990"/>
      <c r="S21" s="1075"/>
      <c r="T21" s="990"/>
      <c r="U21" s="1075"/>
      <c r="V21" s="990"/>
      <c r="W21" s="1075"/>
      <c r="X21" s="990"/>
      <c r="Y21" s="1075"/>
      <c r="Z21" s="990"/>
      <c r="AA21" s="1075"/>
      <c r="AB21" s="990"/>
      <c r="AC21" s="1075"/>
      <c r="AD21" s="1023"/>
      <c r="AE21" s="612"/>
    </row>
    <row r="22" spans="1:31" ht="15" x14ac:dyDescent="0.25">
      <c r="A22" s="1126"/>
      <c r="B22" s="990">
        <v>35.119999999999997</v>
      </c>
      <c r="C22" s="1075">
        <v>351200</v>
      </c>
      <c r="D22" s="990"/>
      <c r="E22" s="1075"/>
      <c r="F22" s="990">
        <v>29.86</v>
      </c>
      <c r="G22" s="1075">
        <v>298600</v>
      </c>
      <c r="H22" s="990"/>
      <c r="I22" s="1075"/>
      <c r="J22" s="990">
        <v>21.07</v>
      </c>
      <c r="K22" s="1075">
        <v>210700</v>
      </c>
      <c r="L22" s="990"/>
      <c r="M22" s="1075"/>
      <c r="N22" s="990"/>
      <c r="O22" s="1075"/>
      <c r="P22" s="990"/>
      <c r="Q22" s="1075"/>
      <c r="R22" s="990"/>
      <c r="S22" s="1075"/>
      <c r="T22" s="990"/>
      <c r="U22" s="1075"/>
      <c r="V22" s="990"/>
      <c r="W22" s="1075"/>
      <c r="X22" s="990"/>
      <c r="Y22" s="1075"/>
      <c r="Z22" s="990"/>
      <c r="AA22" s="1075"/>
      <c r="AB22" s="990"/>
      <c r="AC22" s="1075"/>
      <c r="AD22" s="1023"/>
      <c r="AE22" s="612"/>
    </row>
    <row r="23" spans="1:31" ht="15" x14ac:dyDescent="0.3">
      <c r="A23" s="1124">
        <v>45935</v>
      </c>
      <c r="B23" s="991"/>
      <c r="C23" s="1076"/>
      <c r="D23" s="990"/>
      <c r="E23" s="1075"/>
      <c r="F23" s="988"/>
      <c r="G23" s="1074"/>
      <c r="H23" s="990"/>
      <c r="I23" s="1075"/>
      <c r="J23" s="990"/>
      <c r="K23" s="1075"/>
      <c r="L23" s="990"/>
      <c r="M23" s="1075"/>
      <c r="N23" s="990"/>
      <c r="O23" s="1075"/>
      <c r="P23" s="990"/>
      <c r="Q23" s="1075"/>
      <c r="R23" s="990"/>
      <c r="S23" s="1075"/>
      <c r="T23" s="990"/>
      <c r="U23" s="1075"/>
      <c r="V23" s="990"/>
      <c r="W23" s="1075"/>
      <c r="X23" s="990"/>
      <c r="Y23" s="1075"/>
      <c r="Z23" s="990"/>
      <c r="AA23" s="1075"/>
      <c r="AB23" s="990"/>
      <c r="AC23" s="1075"/>
      <c r="AD23" s="1023"/>
      <c r="AE23" s="612"/>
    </row>
    <row r="24" spans="1:31" ht="15" x14ac:dyDescent="0.25">
      <c r="A24" s="1125"/>
      <c r="B24" s="990"/>
      <c r="C24" s="1075"/>
      <c r="D24" s="990"/>
      <c r="E24" s="1075"/>
      <c r="F24" s="990"/>
      <c r="G24" s="1075"/>
      <c r="H24" s="990"/>
      <c r="I24" s="1075"/>
      <c r="J24" s="990"/>
      <c r="K24" s="1075"/>
      <c r="L24" s="990"/>
      <c r="M24" s="1075"/>
      <c r="N24" s="990"/>
      <c r="O24" s="1075"/>
      <c r="P24" s="990"/>
      <c r="Q24" s="1075"/>
      <c r="R24" s="990"/>
      <c r="S24" s="1075"/>
      <c r="T24" s="990"/>
      <c r="U24" s="1075"/>
      <c r="V24" s="990"/>
      <c r="W24" s="1075"/>
      <c r="X24" s="990"/>
      <c r="Y24" s="1075"/>
      <c r="Z24" s="990"/>
      <c r="AA24" s="1075"/>
      <c r="AB24" s="990"/>
      <c r="AC24" s="1075"/>
      <c r="AD24" s="1023"/>
      <c r="AE24" s="612"/>
    </row>
    <row r="25" spans="1:31" ht="15" x14ac:dyDescent="0.25">
      <c r="A25" s="1125"/>
      <c r="B25" s="990"/>
      <c r="C25" s="1075"/>
      <c r="D25" s="990"/>
      <c r="E25" s="1075"/>
      <c r="F25" s="990"/>
      <c r="G25" s="1075"/>
      <c r="H25" s="990"/>
      <c r="I25" s="1075"/>
      <c r="J25" s="990"/>
      <c r="K25" s="1075"/>
      <c r="L25" s="990"/>
      <c r="M25" s="1075"/>
      <c r="N25" s="990"/>
      <c r="O25" s="1075"/>
      <c r="P25" s="990"/>
      <c r="Q25" s="1075"/>
      <c r="R25" s="990"/>
      <c r="S25" s="1075"/>
      <c r="T25" s="990"/>
      <c r="U25" s="1075"/>
      <c r="V25" s="990"/>
      <c r="W25" s="1075"/>
      <c r="X25" s="990"/>
      <c r="Y25" s="1075"/>
      <c r="Z25" s="990"/>
      <c r="AA25" s="1075"/>
      <c r="AB25" s="990"/>
      <c r="AC25" s="1075"/>
      <c r="AD25" s="1023"/>
      <c r="AE25" s="612"/>
    </row>
    <row r="26" spans="1:31" ht="15" x14ac:dyDescent="0.25">
      <c r="A26" s="1126"/>
      <c r="B26" s="990">
        <v>26.92</v>
      </c>
      <c r="C26" s="1075">
        <v>269200</v>
      </c>
      <c r="D26" s="990"/>
      <c r="E26" s="1075"/>
      <c r="F26" s="990"/>
      <c r="G26" s="1075"/>
      <c r="H26" s="990"/>
      <c r="I26" s="1075"/>
      <c r="J26" s="990"/>
      <c r="K26" s="1075"/>
      <c r="L26" s="990"/>
      <c r="M26" s="1075"/>
      <c r="N26" s="990"/>
      <c r="O26" s="1075"/>
      <c r="P26" s="990"/>
      <c r="Q26" s="1075"/>
      <c r="R26" s="990"/>
      <c r="S26" s="1075"/>
      <c r="T26" s="990"/>
      <c r="U26" s="1075"/>
      <c r="V26" s="990"/>
      <c r="W26" s="1075"/>
      <c r="X26" s="990"/>
      <c r="Y26" s="1075"/>
      <c r="Z26" s="990"/>
      <c r="AA26" s="1075"/>
      <c r="AB26" s="990"/>
      <c r="AC26" s="1075"/>
      <c r="AD26" s="1023"/>
      <c r="AE26" s="612"/>
    </row>
    <row r="27" spans="1:31" ht="15" x14ac:dyDescent="0.3">
      <c r="A27" s="1124">
        <v>45936</v>
      </c>
      <c r="B27" s="990"/>
      <c r="C27" s="1075"/>
      <c r="D27" s="990"/>
      <c r="E27" s="1075"/>
      <c r="F27" s="988"/>
      <c r="G27" s="1074"/>
      <c r="H27" s="990"/>
      <c r="I27" s="1075"/>
      <c r="J27" s="988"/>
      <c r="K27" s="1074"/>
      <c r="L27" s="990"/>
      <c r="M27" s="1075"/>
      <c r="N27" s="990"/>
      <c r="O27" s="1075"/>
      <c r="P27" s="990"/>
      <c r="Q27" s="1075"/>
      <c r="R27" s="990"/>
      <c r="S27" s="1075"/>
      <c r="T27" s="990"/>
      <c r="U27" s="1075"/>
      <c r="V27" s="988"/>
      <c r="W27" s="1074"/>
      <c r="X27" s="990"/>
      <c r="Y27" s="1075"/>
      <c r="Z27" s="990"/>
      <c r="AA27" s="1075"/>
      <c r="AB27" s="990"/>
      <c r="AC27" s="1075"/>
      <c r="AD27" s="1023"/>
      <c r="AE27" s="612"/>
    </row>
    <row r="28" spans="1:31" ht="15" x14ac:dyDescent="0.3">
      <c r="A28" s="1125"/>
      <c r="B28" s="990"/>
      <c r="C28" s="1075"/>
      <c r="D28" s="990"/>
      <c r="E28" s="1075"/>
      <c r="F28" s="990"/>
      <c r="G28" s="1075"/>
      <c r="H28" s="990"/>
      <c r="I28" s="1075"/>
      <c r="J28" s="990"/>
      <c r="K28" s="1075"/>
      <c r="L28" s="990"/>
      <c r="M28" s="1075"/>
      <c r="N28" s="990"/>
      <c r="O28" s="1075"/>
      <c r="P28" s="990"/>
      <c r="Q28" s="1075"/>
      <c r="R28" s="990"/>
      <c r="S28" s="1075"/>
      <c r="T28" s="990"/>
      <c r="U28" s="1075"/>
      <c r="V28" s="988"/>
      <c r="W28" s="1074"/>
      <c r="X28" s="988"/>
      <c r="Y28" s="1074"/>
      <c r="Z28" s="990"/>
      <c r="AA28" s="1075"/>
      <c r="AB28" s="990"/>
      <c r="AC28" s="1075"/>
      <c r="AD28" s="1023"/>
      <c r="AE28" s="612"/>
    </row>
    <row r="29" spans="1:31" ht="15" x14ac:dyDescent="0.25">
      <c r="A29" s="1125"/>
      <c r="B29" s="990"/>
      <c r="C29" s="1075"/>
      <c r="D29" s="990"/>
      <c r="E29" s="1075"/>
      <c r="F29" s="990"/>
      <c r="G29" s="1075"/>
      <c r="H29" s="990"/>
      <c r="I29" s="1075"/>
      <c r="J29" s="990"/>
      <c r="K29" s="1075"/>
      <c r="L29" s="990"/>
      <c r="M29" s="1075"/>
      <c r="N29" s="990"/>
      <c r="O29" s="1075"/>
      <c r="P29" s="990"/>
      <c r="Q29" s="1075"/>
      <c r="R29" s="990"/>
      <c r="S29" s="1075"/>
      <c r="T29" s="990"/>
      <c r="U29" s="1075"/>
      <c r="V29" s="990"/>
      <c r="W29" s="1075"/>
      <c r="X29" s="990"/>
      <c r="Y29" s="1075"/>
      <c r="Z29" s="990"/>
      <c r="AA29" s="1075"/>
      <c r="AB29" s="990"/>
      <c r="AC29" s="1075"/>
      <c r="AD29" s="1023"/>
      <c r="AE29" s="612"/>
    </row>
    <row r="30" spans="1:31" ht="15" x14ac:dyDescent="0.25">
      <c r="A30" s="1126"/>
      <c r="B30" s="990">
        <v>29.74</v>
      </c>
      <c r="C30" s="1075">
        <v>297400</v>
      </c>
      <c r="D30" s="990"/>
      <c r="E30" s="1075"/>
      <c r="F30" s="990">
        <v>28.13</v>
      </c>
      <c r="G30" s="1075">
        <v>281300</v>
      </c>
      <c r="H30" s="990"/>
      <c r="I30" s="1075"/>
      <c r="J30" s="990">
        <v>31.31</v>
      </c>
      <c r="K30" s="1075">
        <v>313100</v>
      </c>
      <c r="L30" s="990"/>
      <c r="M30" s="1075"/>
      <c r="N30" s="990"/>
      <c r="O30" s="1075"/>
      <c r="P30" s="990"/>
      <c r="Q30" s="1075"/>
      <c r="R30" s="990"/>
      <c r="S30" s="1075"/>
      <c r="T30" s="990"/>
      <c r="U30" s="1075"/>
      <c r="V30" s="990">
        <v>20</v>
      </c>
      <c r="W30" s="1075">
        <v>200000</v>
      </c>
      <c r="X30" s="990"/>
      <c r="Y30" s="1075"/>
      <c r="Z30" s="990"/>
      <c r="AA30" s="1075"/>
      <c r="AB30" s="990">
        <v>10</v>
      </c>
      <c r="AC30" s="1075">
        <v>100000</v>
      </c>
      <c r="AD30" s="1023"/>
      <c r="AE30" s="612"/>
    </row>
    <row r="31" spans="1:31" ht="15" x14ac:dyDescent="0.3">
      <c r="A31" s="1124">
        <v>45937</v>
      </c>
      <c r="B31" s="991"/>
      <c r="C31" s="1076"/>
      <c r="D31" s="990"/>
      <c r="E31" s="1075"/>
      <c r="F31" s="988"/>
      <c r="G31" s="1074"/>
      <c r="H31" s="990"/>
      <c r="I31" s="1075"/>
      <c r="J31" s="990"/>
      <c r="K31" s="1075"/>
      <c r="L31" s="990"/>
      <c r="M31" s="1075"/>
      <c r="N31" s="990"/>
      <c r="O31" s="1075"/>
      <c r="P31" s="990"/>
      <c r="Q31" s="1075"/>
      <c r="R31" s="990"/>
      <c r="S31" s="1075"/>
      <c r="T31" s="990"/>
      <c r="U31" s="1075"/>
      <c r="V31" s="990"/>
      <c r="W31" s="1075"/>
      <c r="X31" s="990"/>
      <c r="Y31" s="1075"/>
      <c r="Z31" s="990"/>
      <c r="AA31" s="1075"/>
      <c r="AB31" s="990"/>
      <c r="AC31" s="1075"/>
      <c r="AD31" s="1023"/>
      <c r="AE31" s="612"/>
    </row>
    <row r="32" spans="1:31" ht="15" x14ac:dyDescent="0.25">
      <c r="A32" s="1125"/>
      <c r="B32" s="990"/>
      <c r="C32" s="1075"/>
      <c r="D32" s="990"/>
      <c r="E32" s="1075"/>
      <c r="F32" s="990"/>
      <c r="G32" s="1075"/>
      <c r="H32" s="990"/>
      <c r="I32" s="1075"/>
      <c r="J32" s="990"/>
      <c r="K32" s="1075"/>
      <c r="L32" s="990"/>
      <c r="M32" s="1075"/>
      <c r="N32" s="990"/>
      <c r="O32" s="1075"/>
      <c r="P32" s="990"/>
      <c r="Q32" s="1075"/>
      <c r="R32" s="990"/>
      <c r="S32" s="1075"/>
      <c r="T32" s="990"/>
      <c r="U32" s="1075"/>
      <c r="V32" s="990"/>
      <c r="W32" s="1075"/>
      <c r="X32" s="990"/>
      <c r="Y32" s="1075"/>
      <c r="Z32" s="990"/>
      <c r="AA32" s="1075"/>
      <c r="AB32" s="990"/>
      <c r="AC32" s="1075"/>
      <c r="AD32" s="1023"/>
      <c r="AE32" s="612"/>
    </row>
    <row r="33" spans="1:31" ht="15" x14ac:dyDescent="0.25">
      <c r="A33" s="1125"/>
      <c r="B33" s="990"/>
      <c r="C33" s="1075"/>
      <c r="D33" s="990"/>
      <c r="E33" s="1075"/>
      <c r="F33" s="990"/>
      <c r="G33" s="1075"/>
      <c r="H33" s="990"/>
      <c r="I33" s="1075"/>
      <c r="J33" s="990"/>
      <c r="K33" s="1075"/>
      <c r="L33" s="990"/>
      <c r="M33" s="1075"/>
      <c r="N33" s="990"/>
      <c r="O33" s="1075"/>
      <c r="P33" s="990"/>
      <c r="Q33" s="1075"/>
      <c r="R33" s="990"/>
      <c r="S33" s="1075"/>
      <c r="T33" s="990"/>
      <c r="U33" s="1075"/>
      <c r="V33" s="990"/>
      <c r="W33" s="1075"/>
      <c r="X33" s="990"/>
      <c r="Y33" s="1075"/>
      <c r="Z33" s="990"/>
      <c r="AA33" s="1075"/>
      <c r="AB33" s="990"/>
      <c r="AC33" s="1075"/>
      <c r="AD33" s="1023"/>
      <c r="AE33" s="612"/>
    </row>
    <row r="34" spans="1:31" ht="15" x14ac:dyDescent="0.25">
      <c r="A34" s="1126"/>
      <c r="B34" s="990">
        <v>28.62</v>
      </c>
      <c r="C34" s="1075">
        <v>286200</v>
      </c>
      <c r="D34" s="990"/>
      <c r="E34" s="1075"/>
      <c r="F34" s="990">
        <v>30.47</v>
      </c>
      <c r="G34" s="1075">
        <v>304700</v>
      </c>
      <c r="H34" s="990"/>
      <c r="I34" s="1075"/>
      <c r="J34" s="990"/>
      <c r="K34" s="1075"/>
      <c r="L34" s="990"/>
      <c r="M34" s="1075"/>
      <c r="N34" s="990"/>
      <c r="O34" s="1075"/>
      <c r="P34" s="990">
        <v>20</v>
      </c>
      <c r="Q34" s="1075">
        <v>244000</v>
      </c>
      <c r="R34" s="990"/>
      <c r="S34" s="1075"/>
      <c r="T34" s="990"/>
      <c r="U34" s="1075"/>
      <c r="V34" s="990"/>
      <c r="W34" s="1075"/>
      <c r="X34" s="990"/>
      <c r="Y34" s="1075"/>
      <c r="Z34" s="990"/>
      <c r="AA34" s="1075"/>
      <c r="AB34" s="990"/>
      <c r="AC34" s="1075"/>
      <c r="AD34" s="1023"/>
      <c r="AE34" s="612"/>
    </row>
    <row r="35" spans="1:31" ht="15" x14ac:dyDescent="0.3">
      <c r="A35" s="1124">
        <v>45938</v>
      </c>
      <c r="B35" s="991"/>
      <c r="C35" s="1074"/>
      <c r="D35" s="990"/>
      <c r="E35" s="1075"/>
      <c r="F35" s="988"/>
      <c r="G35" s="1074"/>
      <c r="H35" s="990"/>
      <c r="I35" s="1075"/>
      <c r="J35" s="988"/>
      <c r="K35" s="1074"/>
      <c r="L35" s="990"/>
      <c r="M35" s="1075"/>
      <c r="N35" s="990"/>
      <c r="O35" s="1075"/>
      <c r="P35" s="990"/>
      <c r="Q35" s="1075"/>
      <c r="R35" s="990"/>
      <c r="S35" s="1075"/>
      <c r="T35" s="990"/>
      <c r="U35" s="1075"/>
      <c r="V35" s="988"/>
      <c r="W35" s="1074"/>
      <c r="X35" s="990"/>
      <c r="Y35" s="1075"/>
      <c r="Z35" s="990"/>
      <c r="AA35" s="1075"/>
      <c r="AB35" s="990"/>
      <c r="AC35" s="1075"/>
      <c r="AD35" s="1023"/>
      <c r="AE35" s="612"/>
    </row>
    <row r="36" spans="1:31" ht="15" x14ac:dyDescent="0.25">
      <c r="A36" s="1125"/>
      <c r="B36" s="990"/>
      <c r="C36" s="1075"/>
      <c r="D36" s="990"/>
      <c r="E36" s="1075"/>
      <c r="F36" s="990"/>
      <c r="G36" s="1075"/>
      <c r="H36" s="990"/>
      <c r="I36" s="1075"/>
      <c r="J36" s="990"/>
      <c r="K36" s="1075"/>
      <c r="L36" s="990"/>
      <c r="M36" s="1075"/>
      <c r="N36" s="990"/>
      <c r="O36" s="1075"/>
      <c r="P36" s="990"/>
      <c r="Q36" s="1075"/>
      <c r="R36" s="990"/>
      <c r="S36" s="1075"/>
      <c r="T36" s="990"/>
      <c r="U36" s="1075"/>
      <c r="V36" s="990"/>
      <c r="W36" s="1075"/>
      <c r="X36" s="990"/>
      <c r="Y36" s="1075"/>
      <c r="Z36" s="990"/>
      <c r="AA36" s="1075"/>
      <c r="AB36" s="990"/>
      <c r="AC36" s="1075"/>
      <c r="AD36" s="1023"/>
      <c r="AE36" s="612"/>
    </row>
    <row r="37" spans="1:31" ht="15" x14ac:dyDescent="0.25">
      <c r="A37" s="1125"/>
      <c r="B37" s="990"/>
      <c r="C37" s="1075"/>
      <c r="D37" s="990"/>
      <c r="E37" s="1075"/>
      <c r="F37" s="990"/>
      <c r="G37" s="1075"/>
      <c r="H37" s="990"/>
      <c r="I37" s="1075"/>
      <c r="J37" s="990"/>
      <c r="K37" s="1075"/>
      <c r="L37" s="990"/>
      <c r="M37" s="1075"/>
      <c r="N37" s="990"/>
      <c r="O37" s="1075"/>
      <c r="P37" s="990"/>
      <c r="Q37" s="1075"/>
      <c r="R37" s="990"/>
      <c r="S37" s="1075"/>
      <c r="T37" s="990"/>
      <c r="U37" s="1075"/>
      <c r="V37" s="990"/>
      <c r="W37" s="1075"/>
      <c r="X37" s="990"/>
      <c r="Y37" s="1075"/>
      <c r="Z37" s="990"/>
      <c r="AA37" s="1075"/>
      <c r="AB37" s="990"/>
      <c r="AC37" s="1075"/>
      <c r="AD37" s="1023"/>
      <c r="AE37" s="612"/>
    </row>
    <row r="38" spans="1:31" ht="15" x14ac:dyDescent="0.25">
      <c r="A38" s="1126"/>
      <c r="B38" s="990">
        <v>33.11</v>
      </c>
      <c r="C38" s="1075">
        <v>331100</v>
      </c>
      <c r="D38" s="990"/>
      <c r="E38" s="1075"/>
      <c r="F38" s="990">
        <v>31.21</v>
      </c>
      <c r="G38" s="1075">
        <v>312100</v>
      </c>
      <c r="H38" s="990"/>
      <c r="I38" s="1075"/>
      <c r="J38" s="990">
        <v>25.36</v>
      </c>
      <c r="K38" s="1075">
        <v>253600</v>
      </c>
      <c r="L38" s="990"/>
      <c r="M38" s="1075"/>
      <c r="N38" s="990">
        <v>60</v>
      </c>
      <c r="O38" s="1075">
        <v>408000</v>
      </c>
      <c r="P38" s="990"/>
      <c r="Q38" s="1075"/>
      <c r="R38" s="990"/>
      <c r="S38" s="1075"/>
      <c r="T38" s="990"/>
      <c r="U38" s="1075"/>
      <c r="V38" s="990">
        <v>20</v>
      </c>
      <c r="W38" s="1075">
        <v>200000</v>
      </c>
      <c r="X38" s="990">
        <v>20</v>
      </c>
      <c r="Y38" s="1075">
        <v>244000</v>
      </c>
      <c r="Z38" s="990"/>
      <c r="AA38" s="1075"/>
      <c r="AB38" s="990"/>
      <c r="AC38" s="1075"/>
      <c r="AD38" s="1023"/>
      <c r="AE38" s="612"/>
    </row>
    <row r="39" spans="1:31" ht="15" x14ac:dyDescent="0.3">
      <c r="A39" s="1124">
        <v>45939</v>
      </c>
      <c r="B39" s="988"/>
      <c r="C39" s="1074"/>
      <c r="D39" s="990"/>
      <c r="E39" s="1075"/>
      <c r="F39" s="988"/>
      <c r="G39" s="1074"/>
      <c r="H39" s="990"/>
      <c r="I39" s="1075"/>
      <c r="J39" s="990"/>
      <c r="K39" s="1075"/>
      <c r="L39" s="990"/>
      <c r="M39" s="1075"/>
      <c r="N39" s="988"/>
      <c r="O39" s="1074"/>
      <c r="P39" s="988"/>
      <c r="Q39" s="1074"/>
      <c r="R39" s="990"/>
      <c r="S39" s="1075"/>
      <c r="T39" s="990"/>
      <c r="U39" s="1075"/>
      <c r="V39" s="990"/>
      <c r="W39" s="1075"/>
      <c r="X39" s="988"/>
      <c r="Y39" s="1074"/>
      <c r="Z39" s="990"/>
      <c r="AA39" s="1075"/>
      <c r="AB39" s="990"/>
      <c r="AC39" s="1075"/>
      <c r="AD39" s="1023"/>
      <c r="AE39" s="612"/>
    </row>
    <row r="40" spans="1:31" ht="15" x14ac:dyDescent="0.25">
      <c r="A40" s="1125"/>
      <c r="B40" s="990"/>
      <c r="C40" s="1075"/>
      <c r="D40" s="990"/>
      <c r="E40" s="1075"/>
      <c r="F40" s="990"/>
      <c r="G40" s="1075"/>
      <c r="H40" s="990"/>
      <c r="I40" s="1075"/>
      <c r="J40" s="990"/>
      <c r="K40" s="1075"/>
      <c r="L40" s="990"/>
      <c r="M40" s="1075"/>
      <c r="N40" s="990"/>
      <c r="O40" s="1075"/>
      <c r="P40" s="990"/>
      <c r="Q40" s="1075"/>
      <c r="R40" s="990"/>
      <c r="S40" s="1075"/>
      <c r="T40" s="990"/>
      <c r="U40" s="1075"/>
      <c r="V40" s="990"/>
      <c r="W40" s="1075"/>
      <c r="X40" s="990"/>
      <c r="Y40" s="1075"/>
      <c r="Z40" s="990"/>
      <c r="AA40" s="1075"/>
      <c r="AB40" s="990"/>
      <c r="AC40" s="1075"/>
      <c r="AD40" s="1023"/>
      <c r="AE40" s="612"/>
    </row>
    <row r="41" spans="1:31" ht="15" x14ac:dyDescent="0.25">
      <c r="A41" s="1125"/>
      <c r="B41" s="990"/>
      <c r="C41" s="1075"/>
      <c r="D41" s="990"/>
      <c r="E41" s="1075"/>
      <c r="F41" s="990"/>
      <c r="G41" s="1075"/>
      <c r="H41" s="990"/>
      <c r="I41" s="1075"/>
      <c r="J41" s="990"/>
      <c r="K41" s="1075"/>
      <c r="L41" s="990"/>
      <c r="M41" s="1075"/>
      <c r="N41" s="990"/>
      <c r="O41" s="1075"/>
      <c r="P41" s="990"/>
      <c r="Q41" s="1075"/>
      <c r="R41" s="990"/>
      <c r="S41" s="1075"/>
      <c r="T41" s="990"/>
      <c r="U41" s="1075"/>
      <c r="V41" s="990"/>
      <c r="W41" s="1075"/>
      <c r="X41" s="990"/>
      <c r="Y41" s="1075"/>
      <c r="Z41" s="990"/>
      <c r="AA41" s="1075"/>
      <c r="AB41" s="990"/>
      <c r="AC41" s="1075"/>
      <c r="AD41" s="1023"/>
      <c r="AE41" s="612"/>
    </row>
    <row r="42" spans="1:31" ht="15" x14ac:dyDescent="0.25">
      <c r="A42" s="1126"/>
      <c r="B42" s="990">
        <v>27.36</v>
      </c>
      <c r="C42" s="1075">
        <v>273600</v>
      </c>
      <c r="D42" s="990"/>
      <c r="E42" s="1075"/>
      <c r="F42" s="990">
        <v>29.94</v>
      </c>
      <c r="G42" s="1075">
        <v>299400</v>
      </c>
      <c r="H42" s="990"/>
      <c r="I42" s="1075"/>
      <c r="J42" s="990"/>
      <c r="K42" s="1075"/>
      <c r="L42" s="990"/>
      <c r="M42" s="1075"/>
      <c r="N42" s="990">
        <v>60</v>
      </c>
      <c r="O42" s="1075">
        <v>408000</v>
      </c>
      <c r="P42" s="990"/>
      <c r="Q42" s="1075"/>
      <c r="R42" s="990"/>
      <c r="S42" s="1075"/>
      <c r="T42" s="990"/>
      <c r="U42" s="1075"/>
      <c r="V42" s="990"/>
      <c r="W42" s="1075"/>
      <c r="X42" s="990"/>
      <c r="Y42" s="1075"/>
      <c r="Z42" s="990"/>
      <c r="AA42" s="1075"/>
      <c r="AB42" s="990"/>
      <c r="AC42" s="1075"/>
      <c r="AD42" s="1023"/>
      <c r="AE42" s="612"/>
    </row>
    <row r="43" spans="1:31" ht="15" x14ac:dyDescent="0.3">
      <c r="A43" s="1124">
        <v>45940</v>
      </c>
      <c r="B43" s="988"/>
      <c r="C43" s="1074"/>
      <c r="D43" s="990"/>
      <c r="E43" s="1075"/>
      <c r="F43" s="988"/>
      <c r="G43" s="1074"/>
      <c r="H43" s="990"/>
      <c r="I43" s="1075"/>
      <c r="J43" s="988"/>
      <c r="K43" s="1074"/>
      <c r="L43" s="988"/>
      <c r="M43" s="1074"/>
      <c r="N43" s="990"/>
      <c r="O43" s="1075"/>
      <c r="P43" s="990"/>
      <c r="Q43" s="1075"/>
      <c r="R43" s="990"/>
      <c r="S43" s="1075"/>
      <c r="T43" s="990"/>
      <c r="U43" s="1075"/>
      <c r="V43" s="988"/>
      <c r="W43" s="1074"/>
      <c r="X43" s="988"/>
      <c r="Y43" s="1074"/>
      <c r="Z43" s="988"/>
      <c r="AA43" s="1074"/>
      <c r="AB43" s="990"/>
      <c r="AC43" s="1075"/>
      <c r="AD43" s="1023"/>
      <c r="AE43" s="612"/>
    </row>
    <row r="44" spans="1:31" ht="15" x14ac:dyDescent="0.25">
      <c r="A44" s="1125"/>
      <c r="B44" s="990"/>
      <c r="C44" s="1075"/>
      <c r="D44" s="990"/>
      <c r="E44" s="1075"/>
      <c r="F44" s="990"/>
      <c r="G44" s="1075"/>
      <c r="H44" s="990"/>
      <c r="I44" s="1075"/>
      <c r="J44" s="990"/>
      <c r="K44" s="1075"/>
      <c r="L44" s="990"/>
      <c r="M44" s="1075"/>
      <c r="N44" s="990"/>
      <c r="O44" s="1075"/>
      <c r="P44" s="990"/>
      <c r="Q44" s="1075"/>
      <c r="R44" s="990"/>
      <c r="S44" s="1075"/>
      <c r="T44" s="990"/>
      <c r="U44" s="1075"/>
      <c r="V44" s="990"/>
      <c r="W44" s="1075"/>
      <c r="X44" s="990"/>
      <c r="Y44" s="1075"/>
      <c r="Z44" s="990"/>
      <c r="AA44" s="1075"/>
      <c r="AB44" s="990"/>
      <c r="AC44" s="1075"/>
      <c r="AD44" s="1023"/>
      <c r="AE44" s="612"/>
    </row>
    <row r="45" spans="1:31" ht="15" x14ac:dyDescent="0.25">
      <c r="A45" s="1125"/>
      <c r="B45" s="990"/>
      <c r="C45" s="1075"/>
      <c r="D45" s="990"/>
      <c r="E45" s="1075"/>
      <c r="F45" s="990"/>
      <c r="G45" s="1075"/>
      <c r="H45" s="990"/>
      <c r="I45" s="1075"/>
      <c r="J45" s="990"/>
      <c r="K45" s="1075"/>
      <c r="L45" s="990"/>
      <c r="M45" s="1075"/>
      <c r="N45" s="990"/>
      <c r="O45" s="1075"/>
      <c r="P45" s="990"/>
      <c r="Q45" s="1075"/>
      <c r="R45" s="990"/>
      <c r="S45" s="1075"/>
      <c r="T45" s="990"/>
      <c r="U45" s="1075"/>
      <c r="V45" s="990"/>
      <c r="W45" s="1075"/>
      <c r="X45" s="990"/>
      <c r="Y45" s="1075"/>
      <c r="Z45" s="990"/>
      <c r="AA45" s="1075"/>
      <c r="AB45" s="990"/>
      <c r="AC45" s="1075"/>
      <c r="AD45" s="1023"/>
      <c r="AE45" s="612"/>
    </row>
    <row r="46" spans="1:31" ht="15" x14ac:dyDescent="0.25">
      <c r="A46" s="1126"/>
      <c r="B46" s="990">
        <v>21.77</v>
      </c>
      <c r="C46" s="1075">
        <v>217700</v>
      </c>
      <c r="D46" s="990"/>
      <c r="E46" s="1075"/>
      <c r="F46" s="990">
        <v>25.28</v>
      </c>
      <c r="G46" s="1075">
        <v>252800</v>
      </c>
      <c r="H46" s="990"/>
      <c r="I46" s="1075"/>
      <c r="J46" s="990"/>
      <c r="K46" s="1075"/>
      <c r="L46" s="990"/>
      <c r="M46" s="1075"/>
      <c r="N46" s="990"/>
      <c r="O46" s="1075"/>
      <c r="P46" s="990"/>
      <c r="Q46" s="1075"/>
      <c r="R46" s="990"/>
      <c r="S46" s="1075"/>
      <c r="T46" s="990"/>
      <c r="U46" s="1075"/>
      <c r="V46" s="990"/>
      <c r="W46" s="1075"/>
      <c r="X46" s="990"/>
      <c r="Y46" s="1075"/>
      <c r="Z46" s="990"/>
      <c r="AA46" s="1075"/>
      <c r="AB46" s="990">
        <v>10</v>
      </c>
      <c r="AC46" s="1075">
        <v>100000</v>
      </c>
      <c r="AD46" s="1023"/>
      <c r="AE46" s="612"/>
    </row>
    <row r="47" spans="1:31" ht="15" x14ac:dyDescent="0.3">
      <c r="A47" s="1124">
        <v>45941</v>
      </c>
      <c r="B47" s="988"/>
      <c r="C47" s="1074"/>
      <c r="D47" s="990"/>
      <c r="E47" s="1075"/>
      <c r="F47" s="988"/>
      <c r="G47" s="1074"/>
      <c r="H47" s="990"/>
      <c r="I47" s="1075"/>
      <c r="J47" s="990"/>
      <c r="K47" s="1075"/>
      <c r="L47" s="990"/>
      <c r="M47" s="1075"/>
      <c r="N47" s="990"/>
      <c r="O47" s="1075"/>
      <c r="P47" s="990"/>
      <c r="Q47" s="1075"/>
      <c r="R47" s="990"/>
      <c r="S47" s="1075"/>
      <c r="T47" s="990"/>
      <c r="U47" s="1075"/>
      <c r="V47" s="990"/>
      <c r="W47" s="1075"/>
      <c r="X47" s="990"/>
      <c r="Y47" s="1075"/>
      <c r="Z47" s="990"/>
      <c r="AA47" s="1075"/>
      <c r="AB47" s="990"/>
      <c r="AC47" s="1075"/>
      <c r="AD47" s="1023"/>
      <c r="AE47" s="612"/>
    </row>
    <row r="48" spans="1:31" ht="15" x14ac:dyDescent="0.25">
      <c r="A48" s="1125"/>
      <c r="B48" s="990"/>
      <c r="C48" s="1075"/>
      <c r="D48" s="990"/>
      <c r="E48" s="1075"/>
      <c r="F48" s="990"/>
      <c r="G48" s="1075"/>
      <c r="H48" s="990"/>
      <c r="I48" s="1075"/>
      <c r="J48" s="990"/>
      <c r="K48" s="1075"/>
      <c r="L48" s="990"/>
      <c r="M48" s="1075"/>
      <c r="N48" s="990"/>
      <c r="O48" s="1075"/>
      <c r="P48" s="990"/>
      <c r="Q48" s="1075"/>
      <c r="R48" s="990"/>
      <c r="S48" s="1075"/>
      <c r="T48" s="990"/>
      <c r="U48" s="1075"/>
      <c r="V48" s="990"/>
      <c r="W48" s="1075"/>
      <c r="X48" s="990"/>
      <c r="Y48" s="1075"/>
      <c r="Z48" s="990"/>
      <c r="AA48" s="1075"/>
      <c r="AB48" s="990"/>
      <c r="AC48" s="1075"/>
      <c r="AD48" s="1023"/>
      <c r="AE48" s="612"/>
    </row>
    <row r="49" spans="1:31" ht="15" x14ac:dyDescent="0.25">
      <c r="A49" s="1125"/>
      <c r="B49" s="990"/>
      <c r="C49" s="1075"/>
      <c r="D49" s="990"/>
      <c r="E49" s="1075"/>
      <c r="F49" s="990"/>
      <c r="G49" s="1075"/>
      <c r="H49" s="990"/>
      <c r="I49" s="1075"/>
      <c r="J49" s="990"/>
      <c r="K49" s="1075"/>
      <c r="L49" s="990"/>
      <c r="M49" s="1075"/>
      <c r="N49" s="990"/>
      <c r="O49" s="1075"/>
      <c r="P49" s="990"/>
      <c r="Q49" s="1075"/>
      <c r="R49" s="990"/>
      <c r="S49" s="1075"/>
      <c r="T49" s="990"/>
      <c r="U49" s="1075"/>
      <c r="V49" s="990"/>
      <c r="W49" s="1075"/>
      <c r="X49" s="990"/>
      <c r="Y49" s="1075"/>
      <c r="Z49" s="990"/>
      <c r="AA49" s="1075"/>
      <c r="AB49" s="990"/>
      <c r="AC49" s="1075"/>
      <c r="AD49" s="1023"/>
      <c r="AE49" s="612"/>
    </row>
    <row r="50" spans="1:31" ht="15" x14ac:dyDescent="0.25">
      <c r="A50" s="1126"/>
      <c r="B50" s="990">
        <v>26.31</v>
      </c>
      <c r="C50" s="1075">
        <v>263100</v>
      </c>
      <c r="D50" s="990"/>
      <c r="E50" s="1075"/>
      <c r="F50" s="990">
        <v>29.6</v>
      </c>
      <c r="G50" s="1075">
        <v>296000</v>
      </c>
      <c r="H50" s="990"/>
      <c r="I50" s="1075"/>
      <c r="J50" s="990">
        <v>32.31</v>
      </c>
      <c r="K50" s="1075">
        <v>323100</v>
      </c>
      <c r="L50" s="990"/>
      <c r="M50" s="1075"/>
      <c r="N50" s="990"/>
      <c r="O50" s="1075"/>
      <c r="P50" s="990"/>
      <c r="Q50" s="1075"/>
      <c r="R50" s="990"/>
      <c r="S50" s="1075"/>
      <c r="T50" s="990"/>
      <c r="U50" s="1075"/>
      <c r="V50" s="990"/>
      <c r="W50" s="1075"/>
      <c r="X50" s="990"/>
      <c r="Y50" s="1075"/>
      <c r="Z50" s="990"/>
      <c r="AA50" s="1075"/>
      <c r="AB50" s="990"/>
      <c r="AC50" s="1075"/>
      <c r="AD50" s="1023"/>
      <c r="AE50" s="612"/>
    </row>
    <row r="51" spans="1:31" ht="15" x14ac:dyDescent="0.3">
      <c r="A51" s="1124">
        <v>45942</v>
      </c>
      <c r="B51" s="988"/>
      <c r="C51" s="1074"/>
      <c r="D51" s="990"/>
      <c r="E51" s="1075"/>
      <c r="F51" s="988"/>
      <c r="G51" s="1074"/>
      <c r="H51" s="990"/>
      <c r="I51" s="1075"/>
      <c r="J51" s="990"/>
      <c r="K51" s="1075"/>
      <c r="L51" s="990"/>
      <c r="M51" s="1075"/>
      <c r="N51" s="990"/>
      <c r="O51" s="1075"/>
      <c r="P51" s="988"/>
      <c r="Q51" s="1074"/>
      <c r="R51" s="990"/>
      <c r="S51" s="1075"/>
      <c r="T51" s="988"/>
      <c r="U51" s="1074"/>
      <c r="V51" s="990"/>
      <c r="W51" s="1075"/>
      <c r="X51" s="990"/>
      <c r="Y51" s="1075"/>
      <c r="Z51" s="990"/>
      <c r="AA51" s="1075"/>
      <c r="AB51" s="990"/>
      <c r="AC51" s="1075"/>
      <c r="AD51" s="1023"/>
      <c r="AE51" s="612"/>
    </row>
    <row r="52" spans="1:31" ht="15" x14ac:dyDescent="0.25">
      <c r="A52" s="1125"/>
      <c r="B52" s="990"/>
      <c r="C52" s="1075"/>
      <c r="D52" s="990"/>
      <c r="E52" s="1075"/>
      <c r="F52" s="990"/>
      <c r="G52" s="1075"/>
      <c r="H52" s="990"/>
      <c r="I52" s="1075"/>
      <c r="J52" s="990"/>
      <c r="K52" s="1075"/>
      <c r="L52" s="990"/>
      <c r="M52" s="1075"/>
      <c r="N52" s="990"/>
      <c r="O52" s="1075"/>
      <c r="P52" s="990"/>
      <c r="Q52" s="1075"/>
      <c r="R52" s="990"/>
      <c r="S52" s="1075"/>
      <c r="T52" s="990"/>
      <c r="U52" s="1075"/>
      <c r="V52" s="990"/>
      <c r="W52" s="1075"/>
      <c r="X52" s="990"/>
      <c r="Y52" s="1075"/>
      <c r="Z52" s="990"/>
      <c r="AA52" s="1075"/>
      <c r="AB52" s="990"/>
      <c r="AC52" s="1075"/>
      <c r="AD52" s="1023"/>
      <c r="AE52" s="612"/>
    </row>
    <row r="53" spans="1:31" ht="15" x14ac:dyDescent="0.25">
      <c r="A53" s="1125"/>
      <c r="B53" s="990"/>
      <c r="C53" s="1075"/>
      <c r="D53" s="990"/>
      <c r="E53" s="1075"/>
      <c r="F53" s="990"/>
      <c r="G53" s="1075"/>
      <c r="H53" s="990"/>
      <c r="I53" s="1075"/>
      <c r="J53" s="990"/>
      <c r="K53" s="1075"/>
      <c r="L53" s="990"/>
      <c r="M53" s="1075"/>
      <c r="N53" s="990"/>
      <c r="O53" s="1075"/>
      <c r="P53" s="990"/>
      <c r="Q53" s="1075"/>
      <c r="R53" s="990"/>
      <c r="S53" s="1075"/>
      <c r="T53" s="990"/>
      <c r="U53" s="1075"/>
      <c r="V53" s="990"/>
      <c r="W53" s="1075"/>
      <c r="X53" s="990"/>
      <c r="Y53" s="1075"/>
      <c r="Z53" s="990"/>
      <c r="AA53" s="1075"/>
      <c r="AB53" s="990"/>
      <c r="AC53" s="1075"/>
      <c r="AD53" s="1023"/>
      <c r="AE53" s="612"/>
    </row>
    <row r="54" spans="1:31" ht="15" x14ac:dyDescent="0.25">
      <c r="A54" s="1126"/>
      <c r="B54" s="990">
        <v>34.090000000000003</v>
      </c>
      <c r="C54" s="1075">
        <v>340900</v>
      </c>
      <c r="D54" s="990"/>
      <c r="E54" s="1075"/>
      <c r="F54" s="990">
        <v>25.88</v>
      </c>
      <c r="G54" s="1075">
        <v>258800</v>
      </c>
      <c r="H54" s="990"/>
      <c r="I54" s="1075"/>
      <c r="J54" s="990"/>
      <c r="K54" s="1075"/>
      <c r="L54" s="990"/>
      <c r="M54" s="1075"/>
      <c r="N54" s="990"/>
      <c r="O54" s="1075"/>
      <c r="P54" s="990"/>
      <c r="Q54" s="1075"/>
      <c r="R54" s="990"/>
      <c r="S54" s="1075"/>
      <c r="T54" s="990"/>
      <c r="U54" s="1075"/>
      <c r="V54" s="990"/>
      <c r="W54" s="1075"/>
      <c r="X54" s="990"/>
      <c r="Y54" s="1075"/>
      <c r="Z54" s="990">
        <v>33.24</v>
      </c>
      <c r="AA54" s="1075">
        <v>226032</v>
      </c>
      <c r="AB54" s="990"/>
      <c r="AC54" s="1075"/>
      <c r="AD54" s="1023"/>
      <c r="AE54" s="612"/>
    </row>
    <row r="55" spans="1:31" ht="15" x14ac:dyDescent="0.3">
      <c r="A55" s="1124">
        <v>45943</v>
      </c>
      <c r="B55" s="988"/>
      <c r="C55" s="1074"/>
      <c r="D55" s="990"/>
      <c r="E55" s="1075"/>
      <c r="F55" s="988"/>
      <c r="G55" s="1074"/>
      <c r="H55" s="990"/>
      <c r="I55" s="1075"/>
      <c r="J55" s="988"/>
      <c r="K55" s="1074"/>
      <c r="L55" s="990"/>
      <c r="M55" s="1075"/>
      <c r="N55" s="990"/>
      <c r="O55" s="1075"/>
      <c r="P55" s="988"/>
      <c r="Q55" s="1074"/>
      <c r="R55" s="990"/>
      <c r="S55" s="1075"/>
      <c r="T55" s="990"/>
      <c r="U55" s="1075"/>
      <c r="V55" s="990"/>
      <c r="W55" s="1075"/>
      <c r="X55" s="990"/>
      <c r="Y55" s="1075"/>
      <c r="Z55" s="990"/>
      <c r="AA55" s="1075"/>
      <c r="AB55" s="990"/>
      <c r="AC55" s="1075"/>
      <c r="AD55" s="1023"/>
      <c r="AE55" s="612"/>
    </row>
    <row r="56" spans="1:31" ht="15" x14ac:dyDescent="0.25">
      <c r="A56" s="1125"/>
      <c r="B56" s="990"/>
      <c r="C56" s="1075"/>
      <c r="D56" s="990"/>
      <c r="E56" s="1075"/>
      <c r="F56" s="990"/>
      <c r="G56" s="1075"/>
      <c r="H56" s="990"/>
      <c r="I56" s="1075"/>
      <c r="J56" s="990"/>
      <c r="K56" s="1075"/>
      <c r="L56" s="990"/>
      <c r="M56" s="1075"/>
      <c r="N56" s="990"/>
      <c r="O56" s="1075"/>
      <c r="P56" s="990"/>
      <c r="Q56" s="1075"/>
      <c r="R56" s="990"/>
      <c r="S56" s="1075"/>
      <c r="T56" s="990"/>
      <c r="U56" s="1075"/>
      <c r="V56" s="990"/>
      <c r="W56" s="1075"/>
      <c r="X56" s="990"/>
      <c r="Y56" s="1075"/>
      <c r="Z56" s="990"/>
      <c r="AA56" s="1075"/>
      <c r="AB56" s="990"/>
      <c r="AC56" s="1075"/>
      <c r="AD56" s="1023"/>
      <c r="AE56" s="612"/>
    </row>
    <row r="57" spans="1:31" ht="15" x14ac:dyDescent="0.25">
      <c r="A57" s="1125"/>
      <c r="B57" s="990"/>
      <c r="C57" s="1075"/>
      <c r="D57" s="990"/>
      <c r="E57" s="1075"/>
      <c r="F57" s="990"/>
      <c r="G57" s="1075"/>
      <c r="H57" s="990"/>
      <c r="I57" s="1075"/>
      <c r="J57" s="990"/>
      <c r="K57" s="1075"/>
      <c r="L57" s="990"/>
      <c r="M57" s="1075"/>
      <c r="N57" s="990"/>
      <c r="O57" s="1075"/>
      <c r="P57" s="990"/>
      <c r="Q57" s="1075"/>
      <c r="R57" s="990"/>
      <c r="S57" s="1075"/>
      <c r="T57" s="990"/>
      <c r="U57" s="1075"/>
      <c r="V57" s="990"/>
      <c r="W57" s="1075"/>
      <c r="X57" s="990"/>
      <c r="Y57" s="1075"/>
      <c r="Z57" s="990"/>
      <c r="AA57" s="1075"/>
      <c r="AB57" s="990"/>
      <c r="AC57" s="1075"/>
      <c r="AD57" s="1023"/>
      <c r="AE57" s="612"/>
    </row>
    <row r="58" spans="1:31" ht="15" x14ac:dyDescent="0.25">
      <c r="A58" s="1126"/>
      <c r="B58" s="990">
        <v>29.06</v>
      </c>
      <c r="C58" s="1075">
        <v>290600</v>
      </c>
      <c r="D58" s="990"/>
      <c r="E58" s="1075"/>
      <c r="F58" s="990">
        <v>31.45</v>
      </c>
      <c r="G58" s="1075">
        <v>314500</v>
      </c>
      <c r="H58" s="990"/>
      <c r="I58" s="1075"/>
      <c r="J58" s="990">
        <v>15.33</v>
      </c>
      <c r="K58" s="1075">
        <v>153300</v>
      </c>
      <c r="L58" s="990"/>
      <c r="M58" s="1075"/>
      <c r="N58" s="990"/>
      <c r="O58" s="1075"/>
      <c r="P58" s="990">
        <v>20</v>
      </c>
      <c r="Q58" s="1075">
        <v>244000</v>
      </c>
      <c r="R58" s="990"/>
      <c r="S58" s="1075"/>
      <c r="T58" s="990">
        <v>65.12</v>
      </c>
      <c r="U58" s="1075">
        <v>442816</v>
      </c>
      <c r="V58" s="990">
        <v>20</v>
      </c>
      <c r="W58" s="1075">
        <v>200000</v>
      </c>
      <c r="X58" s="990"/>
      <c r="Y58" s="1075"/>
      <c r="Z58" s="990"/>
      <c r="AA58" s="1075"/>
      <c r="AB58" s="990"/>
      <c r="AC58" s="1075"/>
      <c r="AD58" s="1023"/>
      <c r="AE58" s="612"/>
    </row>
    <row r="59" spans="1:31" ht="15" x14ac:dyDescent="0.3">
      <c r="A59" s="1124">
        <v>45944</v>
      </c>
      <c r="B59" s="988"/>
      <c r="C59" s="1074"/>
      <c r="D59" s="990"/>
      <c r="E59" s="1075"/>
      <c r="F59" s="988"/>
      <c r="G59" s="1074"/>
      <c r="H59" s="990"/>
      <c r="I59" s="1075"/>
      <c r="J59" s="990"/>
      <c r="K59" s="1075"/>
      <c r="L59" s="990"/>
      <c r="M59" s="1075"/>
      <c r="N59" s="990"/>
      <c r="O59" s="1075"/>
      <c r="P59" s="990"/>
      <c r="Q59" s="1075"/>
      <c r="R59" s="990"/>
      <c r="S59" s="1075"/>
      <c r="T59" s="990"/>
      <c r="U59" s="1075"/>
      <c r="V59" s="990"/>
      <c r="W59" s="1075"/>
      <c r="X59" s="990"/>
      <c r="Y59" s="1075"/>
      <c r="Z59" s="990"/>
      <c r="AA59" s="1075"/>
      <c r="AB59" s="990"/>
      <c r="AC59" s="1075"/>
      <c r="AD59" s="1023"/>
      <c r="AE59" s="612"/>
    </row>
    <row r="60" spans="1:31" ht="15" x14ac:dyDescent="0.25">
      <c r="A60" s="1125"/>
      <c r="B60" s="990"/>
      <c r="C60" s="1075"/>
      <c r="D60" s="990"/>
      <c r="E60" s="1075"/>
      <c r="F60" s="990"/>
      <c r="G60" s="1075"/>
      <c r="H60" s="990"/>
      <c r="I60" s="1075"/>
      <c r="J60" s="990"/>
      <c r="K60" s="1075"/>
      <c r="L60" s="990"/>
      <c r="M60" s="1075"/>
      <c r="N60" s="990"/>
      <c r="O60" s="1075"/>
      <c r="P60" s="990"/>
      <c r="Q60" s="1075"/>
      <c r="R60" s="990"/>
      <c r="S60" s="1075"/>
      <c r="T60" s="990"/>
      <c r="U60" s="1075"/>
      <c r="V60" s="990"/>
      <c r="W60" s="1075"/>
      <c r="X60" s="990"/>
      <c r="Y60" s="1075"/>
      <c r="Z60" s="990"/>
      <c r="AA60" s="1075"/>
      <c r="AB60" s="990"/>
      <c r="AC60" s="1075"/>
      <c r="AD60" s="1023"/>
      <c r="AE60" s="612"/>
    </row>
    <row r="61" spans="1:31" ht="15" x14ac:dyDescent="0.25">
      <c r="A61" s="1125"/>
      <c r="B61" s="990"/>
      <c r="C61" s="1075"/>
      <c r="D61" s="990"/>
      <c r="E61" s="1075"/>
      <c r="F61" s="990"/>
      <c r="G61" s="1075"/>
      <c r="H61" s="990"/>
      <c r="I61" s="1075"/>
      <c r="J61" s="990"/>
      <c r="K61" s="1075"/>
      <c r="L61" s="990"/>
      <c r="M61" s="1075"/>
      <c r="N61" s="990"/>
      <c r="O61" s="1075"/>
      <c r="P61" s="990"/>
      <c r="Q61" s="1075"/>
      <c r="R61" s="990"/>
      <c r="S61" s="1075"/>
      <c r="T61" s="990"/>
      <c r="U61" s="1075"/>
      <c r="V61" s="990"/>
      <c r="W61" s="1075"/>
      <c r="X61" s="990"/>
      <c r="Y61" s="1075"/>
      <c r="Z61" s="990"/>
      <c r="AA61" s="1075"/>
      <c r="AB61" s="990"/>
      <c r="AC61" s="1075"/>
      <c r="AD61" s="1023"/>
      <c r="AE61" s="612"/>
    </row>
    <row r="62" spans="1:31" ht="15" x14ac:dyDescent="0.25">
      <c r="A62" s="1126"/>
      <c r="B62" s="990">
        <v>30.61</v>
      </c>
      <c r="C62" s="1075">
        <v>306100</v>
      </c>
      <c r="D62" s="990"/>
      <c r="E62" s="1075"/>
      <c r="F62" s="990">
        <v>28.96</v>
      </c>
      <c r="G62" s="1075">
        <v>289600</v>
      </c>
      <c r="H62" s="990"/>
      <c r="I62" s="1075"/>
      <c r="J62" s="990"/>
      <c r="K62" s="1075"/>
      <c r="L62" s="990"/>
      <c r="M62" s="1075"/>
      <c r="N62" s="990"/>
      <c r="O62" s="1075"/>
      <c r="P62" s="990"/>
      <c r="Q62" s="1075"/>
      <c r="R62" s="990"/>
      <c r="S62" s="1075"/>
      <c r="T62" s="990"/>
      <c r="U62" s="1075"/>
      <c r="V62" s="990"/>
      <c r="W62" s="1075"/>
      <c r="X62" s="990">
        <v>20</v>
      </c>
      <c r="Y62" s="1075">
        <v>244000</v>
      </c>
      <c r="Z62" s="990"/>
      <c r="AA62" s="1075"/>
      <c r="AB62" s="990">
        <v>10</v>
      </c>
      <c r="AC62" s="1075">
        <v>100000</v>
      </c>
      <c r="AD62" s="1023"/>
      <c r="AE62" s="612"/>
    </row>
    <row r="63" spans="1:31" ht="15" x14ac:dyDescent="0.3">
      <c r="A63" s="1124">
        <v>45945</v>
      </c>
      <c r="B63" s="991"/>
      <c r="C63" s="1076"/>
      <c r="D63" s="990"/>
      <c r="E63" s="1075"/>
      <c r="F63" s="988"/>
      <c r="G63" s="1074"/>
      <c r="H63" s="990"/>
      <c r="I63" s="1075"/>
      <c r="J63" s="988"/>
      <c r="K63" s="1074"/>
      <c r="L63" s="988"/>
      <c r="M63" s="1074"/>
      <c r="N63" s="990"/>
      <c r="O63" s="1075"/>
      <c r="P63" s="990"/>
      <c r="Q63" s="1075"/>
      <c r="R63" s="990"/>
      <c r="S63" s="1075"/>
      <c r="T63" s="990"/>
      <c r="U63" s="1075"/>
      <c r="V63" s="988"/>
      <c r="W63" s="1074"/>
      <c r="X63" s="988"/>
      <c r="Y63" s="1074"/>
      <c r="Z63" s="990"/>
      <c r="AA63" s="1075"/>
      <c r="AB63" s="990"/>
      <c r="AC63" s="1075"/>
      <c r="AD63" s="1023"/>
      <c r="AE63" s="612"/>
    </row>
    <row r="64" spans="1:31" ht="15" x14ac:dyDescent="0.25">
      <c r="A64" s="1125"/>
      <c r="B64" s="990"/>
      <c r="C64" s="1075"/>
      <c r="D64" s="990"/>
      <c r="E64" s="1075"/>
      <c r="F64" s="990"/>
      <c r="G64" s="1075"/>
      <c r="H64" s="990"/>
      <c r="I64" s="1075"/>
      <c r="J64" s="990"/>
      <c r="K64" s="1075"/>
      <c r="L64" s="990"/>
      <c r="M64" s="1075"/>
      <c r="N64" s="990"/>
      <c r="O64" s="1075"/>
      <c r="P64" s="990"/>
      <c r="Q64" s="1075"/>
      <c r="R64" s="990"/>
      <c r="S64" s="1075"/>
      <c r="T64" s="990"/>
      <c r="U64" s="1075"/>
      <c r="V64" s="990"/>
      <c r="W64" s="1075"/>
      <c r="X64" s="990"/>
      <c r="Y64" s="1075"/>
      <c r="Z64" s="990"/>
      <c r="AA64" s="1075"/>
      <c r="AB64" s="990"/>
      <c r="AC64" s="1075"/>
      <c r="AD64" s="1023"/>
      <c r="AE64" s="612"/>
    </row>
    <row r="65" spans="1:31" ht="15" x14ac:dyDescent="0.25">
      <c r="A65" s="1125"/>
      <c r="B65" s="990"/>
      <c r="C65" s="1075"/>
      <c r="D65" s="990"/>
      <c r="E65" s="1075"/>
      <c r="F65" s="990"/>
      <c r="G65" s="1075"/>
      <c r="H65" s="990"/>
      <c r="I65" s="1075"/>
      <c r="J65" s="990"/>
      <c r="K65" s="1075"/>
      <c r="L65" s="990"/>
      <c r="M65" s="1075"/>
      <c r="N65" s="990"/>
      <c r="O65" s="1075"/>
      <c r="P65" s="990"/>
      <c r="Q65" s="1075"/>
      <c r="R65" s="990"/>
      <c r="S65" s="1075"/>
      <c r="T65" s="990"/>
      <c r="U65" s="1075"/>
      <c r="V65" s="990"/>
      <c r="W65" s="1075"/>
      <c r="X65" s="990"/>
      <c r="Y65" s="1075"/>
      <c r="Z65" s="990"/>
      <c r="AA65" s="1075"/>
      <c r="AB65" s="990"/>
      <c r="AC65" s="1075"/>
      <c r="AD65" s="1023"/>
      <c r="AE65" s="612"/>
    </row>
    <row r="66" spans="1:31" ht="15" x14ac:dyDescent="0.25">
      <c r="A66" s="1126"/>
      <c r="B66" s="990">
        <v>31.2</v>
      </c>
      <c r="C66" s="1075">
        <v>312000</v>
      </c>
      <c r="D66" s="990"/>
      <c r="E66" s="1075"/>
      <c r="F66" s="990">
        <v>29.63</v>
      </c>
      <c r="G66" s="1075">
        <v>296300</v>
      </c>
      <c r="H66" s="990"/>
      <c r="I66" s="1075"/>
      <c r="J66" s="990"/>
      <c r="K66" s="1075"/>
      <c r="L66" s="990">
        <v>57.14</v>
      </c>
      <c r="M66" s="1075">
        <v>388552</v>
      </c>
      <c r="N66" s="990"/>
      <c r="O66" s="1075"/>
      <c r="P66" s="990"/>
      <c r="Q66" s="1075"/>
      <c r="R66" s="990"/>
      <c r="S66" s="1075"/>
      <c r="T66" s="990"/>
      <c r="U66" s="1075"/>
      <c r="V66" s="990"/>
      <c r="W66" s="1075"/>
      <c r="X66" s="990"/>
      <c r="Y66" s="1075"/>
      <c r="Z66" s="990"/>
      <c r="AA66" s="1075"/>
      <c r="AB66" s="990"/>
      <c r="AC66" s="1075"/>
      <c r="AD66" s="1023"/>
      <c r="AE66" s="612"/>
    </row>
    <row r="67" spans="1:31" ht="15" x14ac:dyDescent="0.3">
      <c r="A67" s="1124">
        <v>45946</v>
      </c>
      <c r="B67" s="988"/>
      <c r="C67" s="1074"/>
      <c r="D67" s="990"/>
      <c r="E67" s="1075"/>
      <c r="F67" s="988"/>
      <c r="G67" s="1074"/>
      <c r="H67" s="990"/>
      <c r="I67" s="1075"/>
      <c r="J67" s="990"/>
      <c r="K67" s="1075"/>
      <c r="L67" s="990"/>
      <c r="M67" s="1075"/>
      <c r="N67" s="988"/>
      <c r="O67" s="1074"/>
      <c r="P67" s="988"/>
      <c r="Q67" s="1074"/>
      <c r="R67" s="990"/>
      <c r="S67" s="1075"/>
      <c r="T67" s="990"/>
      <c r="U67" s="1075"/>
      <c r="V67" s="990"/>
      <c r="W67" s="1075"/>
      <c r="X67" s="990"/>
      <c r="Y67" s="1075"/>
      <c r="Z67" s="990"/>
      <c r="AA67" s="1075"/>
      <c r="AB67" s="990"/>
      <c r="AC67" s="1075"/>
      <c r="AD67" s="1023"/>
      <c r="AE67" s="612"/>
    </row>
    <row r="68" spans="1:31" ht="15" x14ac:dyDescent="0.25">
      <c r="A68" s="1125"/>
      <c r="B68" s="990"/>
      <c r="C68" s="1075"/>
      <c r="D68" s="990"/>
      <c r="E68" s="1075"/>
      <c r="F68" s="990"/>
      <c r="G68" s="1075"/>
      <c r="H68" s="990"/>
      <c r="I68" s="1075"/>
      <c r="J68" s="990"/>
      <c r="K68" s="1075"/>
      <c r="L68" s="990"/>
      <c r="M68" s="1075"/>
      <c r="N68" s="990"/>
      <c r="O68" s="1075"/>
      <c r="P68" s="990"/>
      <c r="Q68" s="1075"/>
      <c r="R68" s="990"/>
      <c r="S68" s="1075"/>
      <c r="T68" s="990"/>
      <c r="U68" s="1075"/>
      <c r="V68" s="990"/>
      <c r="W68" s="1075"/>
      <c r="X68" s="990"/>
      <c r="Y68" s="1075"/>
      <c r="Z68" s="990"/>
      <c r="AA68" s="1075"/>
      <c r="AB68" s="990"/>
      <c r="AC68" s="1075"/>
      <c r="AD68" s="1023"/>
      <c r="AE68" s="612"/>
    </row>
    <row r="69" spans="1:31" ht="15" x14ac:dyDescent="0.25">
      <c r="A69" s="1125"/>
      <c r="B69" s="990"/>
      <c r="C69" s="1075"/>
      <c r="D69" s="990"/>
      <c r="E69" s="1075"/>
      <c r="F69" s="990"/>
      <c r="G69" s="1075"/>
      <c r="H69" s="990"/>
      <c r="I69" s="1075"/>
      <c r="J69" s="990"/>
      <c r="K69" s="1075"/>
      <c r="L69" s="990"/>
      <c r="M69" s="1075"/>
      <c r="N69" s="990"/>
      <c r="O69" s="1075"/>
      <c r="P69" s="990"/>
      <c r="Q69" s="1075"/>
      <c r="R69" s="990"/>
      <c r="S69" s="1075"/>
      <c r="T69" s="990"/>
      <c r="U69" s="1075"/>
      <c r="V69" s="990"/>
      <c r="W69" s="1075"/>
      <c r="X69" s="990"/>
      <c r="Y69" s="1075"/>
      <c r="Z69" s="990"/>
      <c r="AA69" s="1075"/>
      <c r="AB69" s="990"/>
      <c r="AC69" s="1075"/>
      <c r="AD69" s="1023"/>
      <c r="AE69" s="612"/>
    </row>
    <row r="70" spans="1:31" ht="15" x14ac:dyDescent="0.25">
      <c r="A70" s="1126"/>
      <c r="B70" s="990">
        <v>30.4</v>
      </c>
      <c r="C70" s="1075">
        <v>304000</v>
      </c>
      <c r="D70" s="990"/>
      <c r="E70" s="1075"/>
      <c r="F70" s="990">
        <v>32.99</v>
      </c>
      <c r="G70" s="1075">
        <v>329900</v>
      </c>
      <c r="H70" s="990"/>
      <c r="I70" s="1075"/>
      <c r="J70" s="990"/>
      <c r="K70" s="1075"/>
      <c r="L70" s="990"/>
      <c r="M70" s="1075"/>
      <c r="N70" s="990"/>
      <c r="O70" s="1075"/>
      <c r="P70" s="990"/>
      <c r="Q70" s="1075"/>
      <c r="R70" s="990"/>
      <c r="S70" s="1075"/>
      <c r="T70" s="990"/>
      <c r="U70" s="1075"/>
      <c r="V70" s="990"/>
      <c r="W70" s="1075"/>
      <c r="X70" s="990"/>
      <c r="Y70" s="1075"/>
      <c r="Z70" s="990"/>
      <c r="AA70" s="1075"/>
      <c r="AB70" s="990"/>
      <c r="AC70" s="1075"/>
      <c r="AD70" s="1023"/>
      <c r="AE70" s="612"/>
    </row>
    <row r="71" spans="1:31" ht="15" x14ac:dyDescent="0.3">
      <c r="A71" s="1124">
        <v>45947</v>
      </c>
      <c r="B71" s="988"/>
      <c r="C71" s="1074"/>
      <c r="D71" s="990"/>
      <c r="E71" s="1075"/>
      <c r="F71" s="988"/>
      <c r="G71" s="1074"/>
      <c r="H71" s="990"/>
      <c r="I71" s="1075"/>
      <c r="J71" s="990"/>
      <c r="K71" s="1075"/>
      <c r="L71" s="990"/>
      <c r="M71" s="1075"/>
      <c r="N71" s="990"/>
      <c r="O71" s="1075"/>
      <c r="P71" s="990"/>
      <c r="Q71" s="1075"/>
      <c r="R71" s="990"/>
      <c r="S71" s="1075"/>
      <c r="T71" s="988"/>
      <c r="U71" s="1074"/>
      <c r="V71" s="988"/>
      <c r="W71" s="1074"/>
      <c r="X71" s="988"/>
      <c r="Y71" s="1074"/>
      <c r="Z71" s="990"/>
      <c r="AA71" s="1075"/>
      <c r="AB71" s="990"/>
      <c r="AC71" s="1075"/>
      <c r="AD71" s="1023"/>
      <c r="AE71" s="612"/>
    </row>
    <row r="72" spans="1:31" ht="15" x14ac:dyDescent="0.25">
      <c r="A72" s="1125"/>
      <c r="B72" s="990"/>
      <c r="C72" s="1075"/>
      <c r="D72" s="990"/>
      <c r="E72" s="1075"/>
      <c r="F72" s="990"/>
      <c r="G72" s="1075"/>
      <c r="H72" s="990"/>
      <c r="I72" s="1075"/>
      <c r="J72" s="990"/>
      <c r="K72" s="1075"/>
      <c r="L72" s="990"/>
      <c r="M72" s="1075"/>
      <c r="N72" s="990"/>
      <c r="O72" s="1075"/>
      <c r="P72" s="990"/>
      <c r="Q72" s="1075"/>
      <c r="R72" s="990"/>
      <c r="S72" s="1075"/>
      <c r="T72" s="990"/>
      <c r="U72" s="1075"/>
      <c r="V72" s="990"/>
      <c r="W72" s="1075"/>
      <c r="X72" s="990"/>
      <c r="Y72" s="1075"/>
      <c r="Z72" s="990"/>
      <c r="AA72" s="1075"/>
      <c r="AB72" s="990"/>
      <c r="AC72" s="1075"/>
      <c r="AD72" s="1023"/>
      <c r="AE72" s="612"/>
    </row>
    <row r="73" spans="1:31" ht="15" x14ac:dyDescent="0.25">
      <c r="A73" s="1125"/>
      <c r="B73" s="990"/>
      <c r="C73" s="1075"/>
      <c r="D73" s="990"/>
      <c r="E73" s="1075"/>
      <c r="F73" s="990"/>
      <c r="G73" s="1075"/>
      <c r="H73" s="990"/>
      <c r="I73" s="1075"/>
      <c r="J73" s="990"/>
      <c r="K73" s="1075"/>
      <c r="L73" s="990"/>
      <c r="M73" s="1075"/>
      <c r="N73" s="990"/>
      <c r="O73" s="1075"/>
      <c r="P73" s="990"/>
      <c r="Q73" s="1075"/>
      <c r="R73" s="990"/>
      <c r="S73" s="1075"/>
      <c r="T73" s="990"/>
      <c r="U73" s="1075"/>
      <c r="V73" s="990"/>
      <c r="W73" s="1075"/>
      <c r="X73" s="990"/>
      <c r="Y73" s="1075"/>
      <c r="Z73" s="990"/>
      <c r="AA73" s="1075"/>
      <c r="AB73" s="990"/>
      <c r="AC73" s="1075"/>
      <c r="AD73" s="1023"/>
      <c r="AE73" s="612"/>
    </row>
    <row r="74" spans="1:31" ht="15" x14ac:dyDescent="0.25">
      <c r="A74" s="1126"/>
      <c r="B74" s="990">
        <v>16.5</v>
      </c>
      <c r="C74" s="1075">
        <v>165000</v>
      </c>
      <c r="D74" s="990"/>
      <c r="E74" s="1075"/>
      <c r="F74" s="990">
        <v>30.2</v>
      </c>
      <c r="G74" s="1075">
        <v>302000</v>
      </c>
      <c r="H74" s="990"/>
      <c r="I74" s="1075"/>
      <c r="J74" s="990">
        <v>41.11</v>
      </c>
      <c r="K74" s="1075">
        <v>411100</v>
      </c>
      <c r="L74" s="990"/>
      <c r="M74" s="1075"/>
      <c r="N74" s="990"/>
      <c r="O74" s="1075"/>
      <c r="P74" s="990"/>
      <c r="Q74" s="1075"/>
      <c r="R74" s="990">
        <v>20</v>
      </c>
      <c r="S74" s="1075">
        <v>244000</v>
      </c>
      <c r="T74" s="990"/>
      <c r="U74" s="1075"/>
      <c r="V74" s="990"/>
      <c r="W74" s="1075"/>
      <c r="X74" s="990"/>
      <c r="Y74" s="1075"/>
      <c r="Z74" s="990"/>
      <c r="AA74" s="1075"/>
      <c r="AB74" s="990"/>
      <c r="AC74" s="1075"/>
      <c r="AD74" s="1023"/>
      <c r="AE74" s="612"/>
    </row>
    <row r="75" spans="1:31" ht="15" x14ac:dyDescent="0.3">
      <c r="A75" s="1124">
        <v>45948</v>
      </c>
      <c r="B75" s="988"/>
      <c r="C75" s="1074"/>
      <c r="D75" s="990"/>
      <c r="E75" s="1075"/>
      <c r="F75" s="988"/>
      <c r="G75" s="1074"/>
      <c r="H75" s="990"/>
      <c r="I75" s="1075"/>
      <c r="J75" s="990"/>
      <c r="K75" s="1075"/>
      <c r="L75" s="990"/>
      <c r="M75" s="1075"/>
      <c r="N75" s="990"/>
      <c r="O75" s="1075"/>
      <c r="P75" s="990"/>
      <c r="Q75" s="1075"/>
      <c r="R75" s="990"/>
      <c r="S75" s="1075"/>
      <c r="T75" s="990"/>
      <c r="U75" s="1075"/>
      <c r="V75" s="990"/>
      <c r="W75" s="1075"/>
      <c r="X75" s="988"/>
      <c r="Y75" s="1074"/>
      <c r="Z75" s="990"/>
      <c r="AA75" s="1075"/>
      <c r="AB75" s="990"/>
      <c r="AC75" s="1075"/>
      <c r="AD75" s="1023"/>
      <c r="AE75" s="612"/>
    </row>
    <row r="76" spans="1:31" ht="15" x14ac:dyDescent="0.25">
      <c r="A76" s="1125"/>
      <c r="B76" s="990"/>
      <c r="C76" s="1075"/>
      <c r="D76" s="990"/>
      <c r="E76" s="1075"/>
      <c r="F76" s="990"/>
      <c r="G76" s="1075"/>
      <c r="H76" s="990"/>
      <c r="I76" s="1075"/>
      <c r="J76" s="990"/>
      <c r="K76" s="1075"/>
      <c r="L76" s="990"/>
      <c r="M76" s="1075"/>
      <c r="N76" s="990"/>
      <c r="O76" s="1075"/>
      <c r="P76" s="990"/>
      <c r="Q76" s="1075"/>
      <c r="R76" s="990"/>
      <c r="S76" s="1075"/>
      <c r="T76" s="990"/>
      <c r="U76" s="1075"/>
      <c r="V76" s="990"/>
      <c r="W76" s="1075"/>
      <c r="X76" s="990"/>
      <c r="Y76" s="1075"/>
      <c r="Z76" s="990"/>
      <c r="AA76" s="1075"/>
      <c r="AB76" s="990"/>
      <c r="AC76" s="1075"/>
      <c r="AD76" s="1023"/>
      <c r="AE76" s="612"/>
    </row>
    <row r="77" spans="1:31" ht="15" x14ac:dyDescent="0.25">
      <c r="A77" s="1125"/>
      <c r="B77" s="990"/>
      <c r="C77" s="1075"/>
      <c r="D77" s="990"/>
      <c r="E77" s="1075"/>
      <c r="F77" s="990"/>
      <c r="G77" s="1075"/>
      <c r="H77" s="990"/>
      <c r="I77" s="1075"/>
      <c r="J77" s="990"/>
      <c r="K77" s="1075"/>
      <c r="L77" s="990"/>
      <c r="M77" s="1075"/>
      <c r="N77" s="990"/>
      <c r="O77" s="1075"/>
      <c r="P77" s="990"/>
      <c r="Q77" s="1075"/>
      <c r="R77" s="990"/>
      <c r="S77" s="1075"/>
      <c r="T77" s="990"/>
      <c r="U77" s="1075"/>
      <c r="V77" s="990"/>
      <c r="W77" s="1075"/>
      <c r="X77" s="990"/>
      <c r="Y77" s="1075"/>
      <c r="Z77" s="990"/>
      <c r="AA77" s="1075"/>
      <c r="AB77" s="990"/>
      <c r="AC77" s="1075"/>
      <c r="AD77" s="1023"/>
      <c r="AE77" s="612"/>
    </row>
    <row r="78" spans="1:31" ht="15" x14ac:dyDescent="0.25">
      <c r="A78" s="1126"/>
      <c r="B78" s="990">
        <v>27.17</v>
      </c>
      <c r="C78" s="1075">
        <v>271700</v>
      </c>
      <c r="D78" s="990"/>
      <c r="E78" s="1075"/>
      <c r="F78" s="990">
        <v>23.55</v>
      </c>
      <c r="G78" s="1075">
        <v>235500</v>
      </c>
      <c r="H78" s="990"/>
      <c r="I78" s="1075"/>
      <c r="J78" s="990">
        <v>29.63</v>
      </c>
      <c r="K78" s="1075">
        <v>296300</v>
      </c>
      <c r="L78" s="990"/>
      <c r="M78" s="1075"/>
      <c r="N78" s="990"/>
      <c r="O78" s="1075"/>
      <c r="P78" s="990">
        <v>20</v>
      </c>
      <c r="Q78" s="1075">
        <v>244000</v>
      </c>
      <c r="R78" s="990"/>
      <c r="S78" s="1075"/>
      <c r="T78" s="990">
        <v>47.26</v>
      </c>
      <c r="U78" s="1075">
        <v>321368</v>
      </c>
      <c r="V78" s="990"/>
      <c r="W78" s="1075"/>
      <c r="X78" s="990"/>
      <c r="Y78" s="1075"/>
      <c r="Z78" s="990"/>
      <c r="AA78" s="1075"/>
      <c r="AB78" s="990">
        <v>10</v>
      </c>
      <c r="AC78" s="1075">
        <v>100000</v>
      </c>
      <c r="AD78" s="1023"/>
      <c r="AE78" s="612"/>
    </row>
    <row r="79" spans="1:31" ht="15" x14ac:dyDescent="0.3">
      <c r="A79" s="1124">
        <v>45949</v>
      </c>
      <c r="B79" s="988"/>
      <c r="C79" s="1074"/>
      <c r="D79" s="990"/>
      <c r="E79" s="1075"/>
      <c r="F79" s="988"/>
      <c r="G79" s="1074"/>
      <c r="H79" s="990"/>
      <c r="I79" s="1075"/>
      <c r="J79" s="988"/>
      <c r="K79" s="1074"/>
      <c r="L79" s="990"/>
      <c r="M79" s="1075"/>
      <c r="N79" s="990"/>
      <c r="O79" s="1075"/>
      <c r="P79" s="990"/>
      <c r="Q79" s="1075"/>
      <c r="R79" s="990"/>
      <c r="S79" s="1075"/>
      <c r="T79" s="990"/>
      <c r="U79" s="1075"/>
      <c r="V79" s="988"/>
      <c r="W79" s="1074"/>
      <c r="X79" s="990"/>
      <c r="Y79" s="1075"/>
      <c r="Z79" s="990"/>
      <c r="AA79" s="1075"/>
      <c r="AB79" s="990"/>
      <c r="AC79" s="1075"/>
      <c r="AD79" s="1023"/>
      <c r="AE79" s="612"/>
    </row>
    <row r="80" spans="1:31" ht="15" x14ac:dyDescent="0.3">
      <c r="A80" s="1125"/>
      <c r="B80" s="990"/>
      <c r="C80" s="1075"/>
      <c r="D80" s="990"/>
      <c r="E80" s="1075"/>
      <c r="F80" s="990"/>
      <c r="G80" s="1075"/>
      <c r="H80" s="990"/>
      <c r="I80" s="1075"/>
      <c r="J80" s="990"/>
      <c r="K80" s="1075"/>
      <c r="L80" s="990"/>
      <c r="M80" s="1075"/>
      <c r="N80" s="990"/>
      <c r="O80" s="1075"/>
      <c r="P80" s="990"/>
      <c r="Q80" s="1075"/>
      <c r="R80" s="990"/>
      <c r="S80" s="1075"/>
      <c r="T80" s="990"/>
      <c r="U80" s="1075"/>
      <c r="V80" s="988"/>
      <c r="W80" s="1074"/>
      <c r="X80" s="990"/>
      <c r="Y80" s="1075"/>
      <c r="Z80" s="990"/>
      <c r="AA80" s="1075"/>
      <c r="AB80" s="990"/>
      <c r="AC80" s="1075"/>
      <c r="AD80" s="1023"/>
      <c r="AE80" s="612"/>
    </row>
    <row r="81" spans="1:31" ht="15" x14ac:dyDescent="0.25">
      <c r="A81" s="1125"/>
      <c r="B81" s="990"/>
      <c r="C81" s="1075"/>
      <c r="D81" s="990"/>
      <c r="E81" s="1075"/>
      <c r="F81" s="990"/>
      <c r="G81" s="1075"/>
      <c r="H81" s="990"/>
      <c r="I81" s="1075"/>
      <c r="J81" s="990"/>
      <c r="K81" s="1075"/>
      <c r="L81" s="990"/>
      <c r="M81" s="1075"/>
      <c r="N81" s="990"/>
      <c r="O81" s="1075"/>
      <c r="P81" s="990"/>
      <c r="Q81" s="1075"/>
      <c r="R81" s="990"/>
      <c r="S81" s="1075"/>
      <c r="T81" s="990"/>
      <c r="U81" s="1075"/>
      <c r="V81" s="990"/>
      <c r="W81" s="1075"/>
      <c r="X81" s="990"/>
      <c r="Y81" s="1075"/>
      <c r="Z81" s="990"/>
      <c r="AA81" s="1075"/>
      <c r="AB81" s="990"/>
      <c r="AC81" s="1075"/>
      <c r="AD81" s="1023"/>
      <c r="AE81" s="612"/>
    </row>
    <row r="82" spans="1:31" ht="15" x14ac:dyDescent="0.25">
      <c r="A82" s="1126"/>
      <c r="B82" s="990">
        <v>33.67</v>
      </c>
      <c r="C82" s="1075">
        <v>336700</v>
      </c>
      <c r="D82" s="990"/>
      <c r="E82" s="1075"/>
      <c r="F82" s="990">
        <v>21.37</v>
      </c>
      <c r="G82" s="1075">
        <v>213700</v>
      </c>
      <c r="H82" s="990"/>
      <c r="I82" s="1075"/>
      <c r="J82" s="990">
        <v>25.99</v>
      </c>
      <c r="K82" s="1075">
        <v>259900</v>
      </c>
      <c r="L82" s="990"/>
      <c r="M82" s="1075"/>
      <c r="N82" s="990"/>
      <c r="O82" s="1075"/>
      <c r="P82" s="990"/>
      <c r="Q82" s="1075"/>
      <c r="R82" s="990"/>
      <c r="S82" s="1075"/>
      <c r="T82" s="990"/>
      <c r="U82" s="1075"/>
      <c r="V82" s="990"/>
      <c r="W82" s="1075"/>
      <c r="X82" s="990"/>
      <c r="Y82" s="1075"/>
      <c r="Z82" s="990"/>
      <c r="AA82" s="1075"/>
      <c r="AB82" s="990"/>
      <c r="AC82" s="1075"/>
      <c r="AD82" s="1023"/>
      <c r="AE82" s="612"/>
    </row>
    <row r="83" spans="1:31" ht="15" x14ac:dyDescent="0.3">
      <c r="A83" s="1124">
        <v>45950</v>
      </c>
      <c r="B83" s="988"/>
      <c r="C83" s="1074"/>
      <c r="D83" s="990"/>
      <c r="E83" s="1075"/>
      <c r="F83" s="988"/>
      <c r="G83" s="1074"/>
      <c r="H83" s="990"/>
      <c r="I83" s="1075"/>
      <c r="J83" s="990"/>
      <c r="K83" s="1075"/>
      <c r="L83" s="988"/>
      <c r="M83" s="1074"/>
      <c r="N83" s="990"/>
      <c r="O83" s="1075"/>
      <c r="P83" s="990"/>
      <c r="Q83" s="1075"/>
      <c r="R83" s="990"/>
      <c r="S83" s="1075"/>
      <c r="T83" s="990"/>
      <c r="U83" s="1075"/>
      <c r="V83" s="990"/>
      <c r="W83" s="1075"/>
      <c r="X83" s="988"/>
      <c r="Y83" s="1074"/>
      <c r="Z83" s="990"/>
      <c r="AA83" s="1075"/>
      <c r="AB83" s="990"/>
      <c r="AC83" s="1075"/>
      <c r="AD83" s="1023"/>
      <c r="AE83" s="612"/>
    </row>
    <row r="84" spans="1:31" ht="15" x14ac:dyDescent="0.25">
      <c r="A84" s="1125"/>
      <c r="B84" s="990"/>
      <c r="C84" s="1075"/>
      <c r="D84" s="990"/>
      <c r="E84" s="1075"/>
      <c r="F84" s="990"/>
      <c r="G84" s="1075"/>
      <c r="H84" s="990"/>
      <c r="I84" s="1075"/>
      <c r="J84" s="990"/>
      <c r="K84" s="1075"/>
      <c r="L84" s="990"/>
      <c r="M84" s="1075"/>
      <c r="N84" s="990"/>
      <c r="O84" s="1075"/>
      <c r="P84" s="990"/>
      <c r="Q84" s="1075"/>
      <c r="R84" s="990"/>
      <c r="S84" s="1075"/>
      <c r="T84" s="990"/>
      <c r="U84" s="1075"/>
      <c r="V84" s="990"/>
      <c r="W84" s="1075"/>
      <c r="X84" s="990"/>
      <c r="Y84" s="1075"/>
      <c r="Z84" s="990"/>
      <c r="AA84" s="1075"/>
      <c r="AB84" s="990"/>
      <c r="AC84" s="1075"/>
      <c r="AD84" s="1023"/>
      <c r="AE84" s="612"/>
    </row>
    <row r="85" spans="1:31" ht="15" x14ac:dyDescent="0.25">
      <c r="A85" s="1125"/>
      <c r="B85" s="990"/>
      <c r="C85" s="1075"/>
      <c r="D85" s="990"/>
      <c r="E85" s="1075"/>
      <c r="F85" s="990"/>
      <c r="G85" s="1075"/>
      <c r="H85" s="990"/>
      <c r="I85" s="1075"/>
      <c r="J85" s="990"/>
      <c r="K85" s="1075"/>
      <c r="L85" s="990"/>
      <c r="M85" s="1075"/>
      <c r="N85" s="990"/>
      <c r="O85" s="1075"/>
      <c r="P85" s="990"/>
      <c r="Q85" s="1075"/>
      <c r="R85" s="990"/>
      <c r="S85" s="1075"/>
      <c r="T85" s="990"/>
      <c r="U85" s="1075"/>
      <c r="V85" s="990"/>
      <c r="W85" s="1075"/>
      <c r="X85" s="990"/>
      <c r="Y85" s="1075"/>
      <c r="Z85" s="990"/>
      <c r="AA85" s="1075"/>
      <c r="AB85" s="990"/>
      <c r="AC85" s="1075"/>
      <c r="AD85" s="1023"/>
      <c r="AE85" s="612"/>
    </row>
    <row r="86" spans="1:31" ht="15" x14ac:dyDescent="0.25">
      <c r="A86" s="1126"/>
      <c r="B86" s="990">
        <v>29.87</v>
      </c>
      <c r="C86" s="1075">
        <v>298700</v>
      </c>
      <c r="D86" s="990"/>
      <c r="E86" s="1075"/>
      <c r="F86" s="990">
        <v>20.260000000000002</v>
      </c>
      <c r="G86" s="1075">
        <v>202600</v>
      </c>
      <c r="H86" s="990"/>
      <c r="I86" s="1075"/>
      <c r="J86" s="990">
        <v>19.09</v>
      </c>
      <c r="K86" s="1075">
        <v>190900</v>
      </c>
      <c r="L86" s="990"/>
      <c r="M86" s="1075"/>
      <c r="N86" s="990">
        <v>60</v>
      </c>
      <c r="O86" s="1075">
        <v>408000</v>
      </c>
      <c r="P86" s="990"/>
      <c r="Q86" s="1075"/>
      <c r="R86" s="990"/>
      <c r="S86" s="1075"/>
      <c r="T86" s="990"/>
      <c r="U86" s="1075"/>
      <c r="V86" s="990">
        <v>20</v>
      </c>
      <c r="W86" s="1075">
        <v>200000</v>
      </c>
      <c r="X86" s="990"/>
      <c r="Y86" s="1075"/>
      <c r="Z86" s="990"/>
      <c r="AA86" s="1075"/>
      <c r="AB86" s="990"/>
      <c r="AC86" s="1075"/>
      <c r="AD86" s="1023"/>
      <c r="AE86" s="612"/>
    </row>
    <row r="87" spans="1:31" ht="15" x14ac:dyDescent="0.3">
      <c r="A87" s="1124">
        <v>45951</v>
      </c>
      <c r="B87" s="988"/>
      <c r="C87" s="1074"/>
      <c r="D87" s="990"/>
      <c r="E87" s="1075"/>
      <c r="F87" s="991"/>
      <c r="G87" s="1076"/>
      <c r="H87" s="990"/>
      <c r="I87" s="1075"/>
      <c r="J87" s="990"/>
      <c r="K87" s="1075"/>
      <c r="L87" s="990"/>
      <c r="M87" s="1075"/>
      <c r="N87" s="990"/>
      <c r="O87" s="1075"/>
      <c r="P87" s="990"/>
      <c r="Q87" s="1075"/>
      <c r="R87" s="990"/>
      <c r="S87" s="1075"/>
      <c r="T87" s="990"/>
      <c r="U87" s="1075"/>
      <c r="V87" s="990"/>
      <c r="W87" s="1075"/>
      <c r="X87" s="990"/>
      <c r="Y87" s="1075"/>
      <c r="Z87" s="990"/>
      <c r="AA87" s="1075"/>
      <c r="AB87" s="990"/>
      <c r="AC87" s="1075"/>
      <c r="AD87" s="1023"/>
      <c r="AE87" s="612"/>
    </row>
    <row r="88" spans="1:31" ht="15" x14ac:dyDescent="0.25">
      <c r="A88" s="1125"/>
      <c r="B88" s="990"/>
      <c r="C88" s="1075"/>
      <c r="D88" s="990"/>
      <c r="E88" s="1075"/>
      <c r="F88" s="990"/>
      <c r="G88" s="1075"/>
      <c r="H88" s="990"/>
      <c r="I88" s="1075"/>
      <c r="J88" s="990"/>
      <c r="K88" s="1075"/>
      <c r="L88" s="990"/>
      <c r="M88" s="1075"/>
      <c r="N88" s="990"/>
      <c r="O88" s="1075"/>
      <c r="P88" s="990"/>
      <c r="Q88" s="1075"/>
      <c r="R88" s="990"/>
      <c r="S88" s="1075"/>
      <c r="T88" s="990"/>
      <c r="U88" s="1075"/>
      <c r="V88" s="990"/>
      <c r="W88" s="1075"/>
      <c r="X88" s="990"/>
      <c r="Y88" s="1075"/>
      <c r="Z88" s="990"/>
      <c r="AA88" s="1075"/>
      <c r="AB88" s="990"/>
      <c r="AC88" s="1075"/>
      <c r="AD88" s="1023"/>
      <c r="AE88" s="612"/>
    </row>
    <row r="89" spans="1:31" ht="15" x14ac:dyDescent="0.25">
      <c r="A89" s="1125"/>
      <c r="B89" s="990"/>
      <c r="C89" s="1075"/>
      <c r="D89" s="990"/>
      <c r="E89" s="1075"/>
      <c r="F89" s="990"/>
      <c r="G89" s="1075"/>
      <c r="H89" s="990"/>
      <c r="I89" s="1075"/>
      <c r="J89" s="990"/>
      <c r="K89" s="1075"/>
      <c r="L89" s="990"/>
      <c r="M89" s="1075"/>
      <c r="N89" s="990"/>
      <c r="O89" s="1075"/>
      <c r="P89" s="990"/>
      <c r="Q89" s="1075"/>
      <c r="R89" s="990"/>
      <c r="S89" s="1075"/>
      <c r="T89" s="990"/>
      <c r="U89" s="1075"/>
      <c r="V89" s="990"/>
      <c r="W89" s="1075"/>
      <c r="X89" s="990"/>
      <c r="Y89" s="1075"/>
      <c r="Z89" s="990"/>
      <c r="AA89" s="1075"/>
      <c r="AB89" s="990"/>
      <c r="AC89" s="1075"/>
      <c r="AD89" s="1023"/>
      <c r="AE89" s="612"/>
    </row>
    <row r="90" spans="1:31" ht="15" x14ac:dyDescent="0.25">
      <c r="A90" s="1126"/>
      <c r="B90" s="990">
        <v>32.92</v>
      </c>
      <c r="C90" s="1075">
        <v>329200</v>
      </c>
      <c r="D90" s="990"/>
      <c r="E90" s="1075"/>
      <c r="F90" s="990">
        <v>20</v>
      </c>
      <c r="G90" s="1075">
        <v>200000</v>
      </c>
      <c r="H90" s="990"/>
      <c r="I90" s="1075"/>
      <c r="J90" s="990">
        <v>23.08</v>
      </c>
      <c r="K90" s="1075">
        <v>230800</v>
      </c>
      <c r="L90" s="990"/>
      <c r="M90" s="1075"/>
      <c r="N90" s="990"/>
      <c r="O90" s="1075"/>
      <c r="P90" s="990"/>
      <c r="Q90" s="1075"/>
      <c r="R90" s="990">
        <v>20</v>
      </c>
      <c r="S90" s="1075">
        <v>244000</v>
      </c>
      <c r="T90" s="990">
        <v>57.01</v>
      </c>
      <c r="U90" s="1075">
        <v>387670</v>
      </c>
      <c r="V90" s="990"/>
      <c r="W90" s="1075"/>
      <c r="X90" s="990"/>
      <c r="Y90" s="1075"/>
      <c r="Z90" s="990"/>
      <c r="AA90" s="1075"/>
      <c r="AB90" s="990"/>
      <c r="AC90" s="1075"/>
      <c r="AD90" s="1023"/>
      <c r="AE90" s="612"/>
    </row>
    <row r="91" spans="1:31" ht="15" x14ac:dyDescent="0.3">
      <c r="A91" s="1124">
        <v>45952</v>
      </c>
      <c r="B91" s="988"/>
      <c r="C91" s="1074"/>
      <c r="D91" s="990"/>
      <c r="E91" s="1075"/>
      <c r="F91" s="988"/>
      <c r="G91" s="1074"/>
      <c r="H91" s="990"/>
      <c r="I91" s="1075"/>
      <c r="J91" s="990"/>
      <c r="K91" s="1075"/>
      <c r="L91" s="990"/>
      <c r="M91" s="1075"/>
      <c r="N91" s="990"/>
      <c r="O91" s="1075"/>
      <c r="P91" s="990"/>
      <c r="Q91" s="1075"/>
      <c r="R91" s="990"/>
      <c r="S91" s="1075"/>
      <c r="T91" s="990"/>
      <c r="U91" s="1075"/>
      <c r="V91" s="990"/>
      <c r="W91" s="1075"/>
      <c r="X91" s="990"/>
      <c r="Y91" s="1075"/>
      <c r="Z91" s="990"/>
      <c r="AA91" s="1075"/>
      <c r="AB91" s="990"/>
      <c r="AC91" s="1075"/>
      <c r="AD91" s="1023"/>
      <c r="AE91" s="612"/>
    </row>
    <row r="92" spans="1:31" ht="15" x14ac:dyDescent="0.25">
      <c r="A92" s="1125"/>
      <c r="B92" s="990"/>
      <c r="C92" s="1075"/>
      <c r="D92" s="990"/>
      <c r="E92" s="1075"/>
      <c r="F92" s="990"/>
      <c r="G92" s="1075"/>
      <c r="H92" s="990"/>
      <c r="I92" s="1075"/>
      <c r="J92" s="990"/>
      <c r="K92" s="1075"/>
      <c r="L92" s="990"/>
      <c r="M92" s="1075"/>
      <c r="N92" s="990"/>
      <c r="O92" s="1075"/>
      <c r="P92" s="990"/>
      <c r="Q92" s="1075"/>
      <c r="R92" s="990"/>
      <c r="S92" s="1075"/>
      <c r="T92" s="990"/>
      <c r="U92" s="1075"/>
      <c r="V92" s="990"/>
      <c r="W92" s="1075"/>
      <c r="X92" s="990"/>
      <c r="Y92" s="1075"/>
      <c r="Z92" s="990"/>
      <c r="AA92" s="1075"/>
      <c r="AB92" s="990"/>
      <c r="AC92" s="1075"/>
      <c r="AD92" s="1023"/>
      <c r="AE92" s="612"/>
    </row>
    <row r="93" spans="1:31" ht="15" x14ac:dyDescent="0.25">
      <c r="A93" s="1125"/>
      <c r="B93" s="990"/>
      <c r="C93" s="1075"/>
      <c r="D93" s="990"/>
      <c r="E93" s="1075"/>
      <c r="F93" s="990"/>
      <c r="G93" s="1075"/>
      <c r="H93" s="990"/>
      <c r="I93" s="1075"/>
      <c r="J93" s="990"/>
      <c r="K93" s="1075"/>
      <c r="L93" s="990"/>
      <c r="M93" s="1075"/>
      <c r="N93" s="990"/>
      <c r="O93" s="1075"/>
      <c r="P93" s="990"/>
      <c r="Q93" s="1075"/>
      <c r="R93" s="990"/>
      <c r="S93" s="1075"/>
      <c r="T93" s="990"/>
      <c r="U93" s="1075"/>
      <c r="V93" s="990"/>
      <c r="W93" s="1075"/>
      <c r="X93" s="990"/>
      <c r="Y93" s="1075"/>
      <c r="Z93" s="990"/>
      <c r="AA93" s="1075"/>
      <c r="AB93" s="990"/>
      <c r="AC93" s="1075"/>
      <c r="AD93" s="1023"/>
      <c r="AE93" s="612"/>
    </row>
    <row r="94" spans="1:31" ht="15" x14ac:dyDescent="0.25">
      <c r="A94" s="1126"/>
      <c r="B94" s="990">
        <v>29.35</v>
      </c>
      <c r="C94" s="1075">
        <v>293500</v>
      </c>
      <c r="D94" s="990"/>
      <c r="E94" s="1075"/>
      <c r="F94" s="990"/>
      <c r="G94" s="1075"/>
      <c r="H94" s="990"/>
      <c r="I94" s="1075"/>
      <c r="J94" s="990">
        <v>24.64</v>
      </c>
      <c r="K94" s="1075">
        <v>246400</v>
      </c>
      <c r="L94" s="990"/>
      <c r="M94" s="1075"/>
      <c r="N94" s="990"/>
      <c r="O94" s="1075"/>
      <c r="P94" s="990"/>
      <c r="Q94" s="1075"/>
      <c r="R94" s="990"/>
      <c r="S94" s="1075"/>
      <c r="T94" s="990"/>
      <c r="U94" s="1075"/>
      <c r="V94" s="990"/>
      <c r="W94" s="1075"/>
      <c r="X94" s="990"/>
      <c r="Y94" s="1075"/>
      <c r="Z94" s="990"/>
      <c r="AA94" s="1075"/>
      <c r="AB94" s="990"/>
      <c r="AC94" s="1075"/>
      <c r="AD94" s="1023"/>
      <c r="AE94" s="612"/>
    </row>
    <row r="95" spans="1:31" ht="15" x14ac:dyDescent="0.3">
      <c r="A95" s="1124">
        <v>45953</v>
      </c>
      <c r="B95" s="991"/>
      <c r="C95" s="1076"/>
      <c r="D95" s="990"/>
      <c r="E95" s="1075"/>
      <c r="F95" s="988"/>
      <c r="G95" s="1074"/>
      <c r="H95" s="990"/>
      <c r="I95" s="1075"/>
      <c r="J95" s="990"/>
      <c r="K95" s="1075"/>
      <c r="L95" s="990"/>
      <c r="M95" s="1075"/>
      <c r="N95" s="990"/>
      <c r="O95" s="1075"/>
      <c r="P95" s="988"/>
      <c r="Q95" s="1074"/>
      <c r="R95" s="990"/>
      <c r="S95" s="1075"/>
      <c r="T95" s="988"/>
      <c r="U95" s="1074"/>
      <c r="V95" s="990"/>
      <c r="W95" s="1075"/>
      <c r="X95" s="988"/>
      <c r="Y95" s="1074"/>
      <c r="Z95" s="990"/>
      <c r="AA95" s="1075"/>
      <c r="AB95" s="990"/>
      <c r="AC95" s="1075"/>
      <c r="AD95" s="1023"/>
      <c r="AE95" s="612"/>
    </row>
    <row r="96" spans="1:31" ht="15" x14ac:dyDescent="0.25">
      <c r="A96" s="1125"/>
      <c r="B96" s="990"/>
      <c r="C96" s="1075"/>
      <c r="D96" s="990"/>
      <c r="E96" s="1075"/>
      <c r="F96" s="990"/>
      <c r="G96" s="1075"/>
      <c r="H96" s="990"/>
      <c r="I96" s="1075"/>
      <c r="J96" s="990"/>
      <c r="K96" s="1075"/>
      <c r="L96" s="990"/>
      <c r="M96" s="1075"/>
      <c r="N96" s="990"/>
      <c r="O96" s="1075"/>
      <c r="P96" s="990"/>
      <c r="Q96" s="1075"/>
      <c r="R96" s="990"/>
      <c r="S96" s="1075"/>
      <c r="T96" s="990"/>
      <c r="U96" s="1075"/>
      <c r="V96" s="990"/>
      <c r="W96" s="1075"/>
      <c r="X96" s="990"/>
      <c r="Y96" s="1075"/>
      <c r="Z96" s="990"/>
      <c r="AA96" s="1075"/>
      <c r="AB96" s="990"/>
      <c r="AC96" s="1075"/>
      <c r="AD96" s="1023"/>
      <c r="AE96" s="612"/>
    </row>
    <row r="97" spans="1:37" ht="15" x14ac:dyDescent="0.25">
      <c r="A97" s="1125"/>
      <c r="B97" s="990"/>
      <c r="C97" s="1075"/>
      <c r="D97" s="990"/>
      <c r="E97" s="1075"/>
      <c r="F97" s="990"/>
      <c r="G97" s="1075"/>
      <c r="H97" s="990"/>
      <c r="I97" s="1075"/>
      <c r="J97" s="990"/>
      <c r="K97" s="1075"/>
      <c r="L97" s="990"/>
      <c r="M97" s="1075"/>
      <c r="N97" s="990"/>
      <c r="O97" s="1075"/>
      <c r="P97" s="990"/>
      <c r="Q97" s="1075"/>
      <c r="R97" s="990"/>
      <c r="S97" s="1075"/>
      <c r="T97" s="990"/>
      <c r="U97" s="1075"/>
      <c r="V97" s="990"/>
      <c r="W97" s="1075"/>
      <c r="X97" s="990"/>
      <c r="Y97" s="1075"/>
      <c r="Z97" s="990"/>
      <c r="AA97" s="1075"/>
      <c r="AB97" s="990"/>
      <c r="AC97" s="1075"/>
      <c r="AD97" s="1023"/>
      <c r="AE97" s="612"/>
    </row>
    <row r="98" spans="1:37" ht="15" x14ac:dyDescent="0.25">
      <c r="A98" s="1126"/>
      <c r="B98" s="990">
        <v>29.64</v>
      </c>
      <c r="C98" s="1075">
        <v>296400</v>
      </c>
      <c r="D98" s="990"/>
      <c r="E98" s="1075"/>
      <c r="F98" s="990">
        <v>32.020000000000003</v>
      </c>
      <c r="G98" s="1075">
        <v>320200</v>
      </c>
      <c r="H98" s="990"/>
      <c r="I98" s="1075"/>
      <c r="J98" s="990">
        <v>24.64</v>
      </c>
      <c r="K98" s="1075">
        <v>246400</v>
      </c>
      <c r="L98" s="990"/>
      <c r="M98" s="1075"/>
      <c r="N98" s="990"/>
      <c r="O98" s="1075"/>
      <c r="P98" s="990"/>
      <c r="Q98" s="1075"/>
      <c r="R98" s="990"/>
      <c r="S98" s="1075"/>
      <c r="T98" s="990"/>
      <c r="U98" s="1075"/>
      <c r="V98" s="990"/>
      <c r="W98" s="1075"/>
      <c r="X98" s="990">
        <v>20</v>
      </c>
      <c r="Y98" s="1075">
        <v>244000</v>
      </c>
      <c r="Z98" s="990"/>
      <c r="AA98" s="1075"/>
      <c r="AB98" s="990">
        <v>10</v>
      </c>
      <c r="AC98" s="1075">
        <v>100000</v>
      </c>
      <c r="AD98" s="1023"/>
      <c r="AE98" s="612"/>
    </row>
    <row r="99" spans="1:37" ht="15" x14ac:dyDescent="0.3">
      <c r="A99" s="1124">
        <v>45954</v>
      </c>
      <c r="B99" s="988"/>
      <c r="C99" s="1074"/>
      <c r="D99" s="990"/>
      <c r="E99" s="1075"/>
      <c r="F99" s="988"/>
      <c r="G99" s="1074"/>
      <c r="H99" s="990"/>
      <c r="I99" s="1075"/>
      <c r="J99" s="988"/>
      <c r="K99" s="1074"/>
      <c r="L99" s="990"/>
      <c r="M99" s="1075"/>
      <c r="N99" s="990"/>
      <c r="O99" s="1075"/>
      <c r="P99" s="990"/>
      <c r="Q99" s="1075"/>
      <c r="R99" s="990"/>
      <c r="S99" s="1075"/>
      <c r="T99" s="990"/>
      <c r="U99" s="1075"/>
      <c r="V99" s="988"/>
      <c r="W99" s="1074"/>
      <c r="X99" s="990"/>
      <c r="Y99" s="1075"/>
      <c r="Z99" s="990"/>
      <c r="AA99" s="1075"/>
      <c r="AB99" s="990"/>
      <c r="AC99" s="1075"/>
      <c r="AD99" s="1023"/>
      <c r="AE99" s="612"/>
    </row>
    <row r="100" spans="1:37" ht="15" x14ac:dyDescent="0.25">
      <c r="A100" s="1125"/>
      <c r="B100" s="990"/>
      <c r="C100" s="1075"/>
      <c r="D100" s="990"/>
      <c r="E100" s="1075"/>
      <c r="F100" s="990">
        <v>29.37</v>
      </c>
      <c r="G100" s="1075">
        <v>293700</v>
      </c>
      <c r="H100" s="990"/>
      <c r="I100" s="1075"/>
      <c r="J100" s="990"/>
      <c r="K100" s="1075"/>
      <c r="L100" s="990"/>
      <c r="M100" s="1075"/>
      <c r="N100" s="990"/>
      <c r="O100" s="1075"/>
      <c r="P100" s="990"/>
      <c r="Q100" s="1075"/>
      <c r="R100" s="990"/>
      <c r="S100" s="1075"/>
      <c r="T100" s="990"/>
      <c r="U100" s="1075"/>
      <c r="V100" s="990"/>
      <c r="W100" s="1075"/>
      <c r="X100" s="990"/>
      <c r="Y100" s="1075"/>
      <c r="Z100" s="990"/>
      <c r="AA100" s="1075"/>
      <c r="AB100" s="990"/>
      <c r="AC100" s="1075"/>
      <c r="AD100" s="1023"/>
      <c r="AE100" s="612"/>
    </row>
    <row r="101" spans="1:37" ht="15" x14ac:dyDescent="0.25">
      <c r="A101" s="1125"/>
      <c r="B101" s="990"/>
      <c r="C101" s="1075"/>
      <c r="D101" s="990"/>
      <c r="E101" s="1075"/>
      <c r="F101" s="990"/>
      <c r="G101" s="1075"/>
      <c r="H101" s="990"/>
      <c r="I101" s="1075"/>
      <c r="J101" s="990"/>
      <c r="K101" s="1075"/>
      <c r="L101" s="990"/>
      <c r="M101" s="1075"/>
      <c r="N101" s="990"/>
      <c r="O101" s="1075"/>
      <c r="P101" s="990"/>
      <c r="Q101" s="1075"/>
      <c r="R101" s="990"/>
      <c r="S101" s="1075"/>
      <c r="T101" s="990"/>
      <c r="U101" s="1075"/>
      <c r="V101" s="990"/>
      <c r="W101" s="1075"/>
      <c r="X101" s="990"/>
      <c r="Y101" s="1075"/>
      <c r="Z101" s="990"/>
      <c r="AA101" s="1075"/>
      <c r="AB101" s="990"/>
      <c r="AC101" s="1075"/>
      <c r="AD101" s="1023"/>
      <c r="AE101" s="612"/>
    </row>
    <row r="102" spans="1:37" ht="15" x14ac:dyDescent="0.25">
      <c r="A102" s="1126"/>
      <c r="B102" s="990"/>
      <c r="C102" s="1075"/>
      <c r="D102" s="990"/>
      <c r="E102" s="1075"/>
      <c r="F102" s="990">
        <v>23.87</v>
      </c>
      <c r="G102" s="1075">
        <v>238700</v>
      </c>
      <c r="H102" s="990"/>
      <c r="I102" s="1075"/>
      <c r="J102" s="990">
        <v>25.31</v>
      </c>
      <c r="K102" s="1075">
        <v>253100</v>
      </c>
      <c r="L102" s="990"/>
      <c r="M102" s="1075"/>
      <c r="N102" s="990"/>
      <c r="O102" s="1075"/>
      <c r="P102" s="990"/>
      <c r="Q102" s="1075"/>
      <c r="R102" s="990">
        <v>20</v>
      </c>
      <c r="S102" s="1075">
        <v>244000</v>
      </c>
      <c r="T102" s="990"/>
      <c r="U102" s="1075"/>
      <c r="V102" s="990"/>
      <c r="W102" s="1075"/>
      <c r="X102" s="990"/>
      <c r="Y102" s="1075"/>
      <c r="Z102" s="990"/>
      <c r="AA102" s="1075"/>
      <c r="AB102" s="990"/>
      <c r="AC102" s="1075"/>
      <c r="AD102" s="1023"/>
      <c r="AE102" s="612"/>
    </row>
    <row r="103" spans="1:37" ht="15" x14ac:dyDescent="0.3">
      <c r="A103" s="1124">
        <v>45955</v>
      </c>
      <c r="B103" s="988"/>
      <c r="C103" s="1074"/>
      <c r="D103" s="990"/>
      <c r="E103" s="1075"/>
      <c r="F103" s="991"/>
      <c r="G103" s="1076"/>
      <c r="H103" s="990"/>
      <c r="I103" s="1075"/>
      <c r="J103" s="990"/>
      <c r="K103" s="1075"/>
      <c r="L103" s="990"/>
      <c r="M103" s="1075"/>
      <c r="N103" s="990"/>
      <c r="O103" s="1075"/>
      <c r="P103" s="990"/>
      <c r="Q103" s="1075"/>
      <c r="R103" s="990"/>
      <c r="S103" s="1075"/>
      <c r="T103" s="990"/>
      <c r="U103" s="1075"/>
      <c r="V103" s="988"/>
      <c r="W103" s="1074"/>
      <c r="X103" s="988"/>
      <c r="Y103" s="1074"/>
      <c r="Z103" s="990"/>
      <c r="AA103" s="1075"/>
      <c r="AB103" s="990"/>
      <c r="AC103" s="1075"/>
      <c r="AD103" s="1023"/>
      <c r="AE103" s="612"/>
    </row>
    <row r="104" spans="1:37" ht="15" x14ac:dyDescent="0.25">
      <c r="A104" s="1125"/>
      <c r="B104" s="990"/>
      <c r="C104" s="1075"/>
      <c r="D104" s="990"/>
      <c r="E104" s="1075"/>
      <c r="F104" s="990"/>
      <c r="G104" s="1075"/>
      <c r="H104" s="990"/>
      <c r="I104" s="1075"/>
      <c r="J104" s="990"/>
      <c r="K104" s="1075"/>
      <c r="L104" s="990"/>
      <c r="M104" s="1075"/>
      <c r="N104" s="990"/>
      <c r="O104" s="1075"/>
      <c r="P104" s="990"/>
      <c r="Q104" s="1075"/>
      <c r="R104" s="990"/>
      <c r="S104" s="1075"/>
      <c r="T104" s="990"/>
      <c r="U104" s="1075"/>
      <c r="V104" s="990"/>
      <c r="W104" s="1075"/>
      <c r="X104" s="990"/>
      <c r="Y104" s="1075"/>
      <c r="Z104" s="990"/>
      <c r="AA104" s="1075"/>
      <c r="AB104" s="990"/>
      <c r="AC104" s="1075"/>
      <c r="AD104" s="1023"/>
      <c r="AE104" s="612"/>
    </row>
    <row r="105" spans="1:37" ht="15" x14ac:dyDescent="0.25">
      <c r="A105" s="1125"/>
      <c r="B105" s="990"/>
      <c r="C105" s="1075"/>
      <c r="D105" s="990"/>
      <c r="E105" s="1075"/>
      <c r="F105" s="990"/>
      <c r="G105" s="1075"/>
      <c r="H105" s="990"/>
      <c r="I105" s="1075"/>
      <c r="J105" s="990"/>
      <c r="K105" s="1075"/>
      <c r="L105" s="990"/>
      <c r="M105" s="1075"/>
      <c r="N105" s="990"/>
      <c r="O105" s="1075"/>
      <c r="P105" s="990"/>
      <c r="Q105" s="1075"/>
      <c r="R105" s="990"/>
      <c r="S105" s="1075"/>
      <c r="T105" s="990"/>
      <c r="U105" s="1075"/>
      <c r="V105" s="990"/>
      <c r="W105" s="1075"/>
      <c r="X105" s="990"/>
      <c r="Y105" s="1075"/>
      <c r="Z105" s="990"/>
      <c r="AA105" s="1075"/>
      <c r="AB105" s="990"/>
      <c r="AC105" s="1075"/>
      <c r="AD105" s="1023"/>
      <c r="AE105" s="612"/>
    </row>
    <row r="106" spans="1:37" ht="15" x14ac:dyDescent="0.25">
      <c r="A106" s="1126"/>
      <c r="B106" s="990">
        <v>28.53</v>
      </c>
      <c r="C106" s="1075">
        <v>285300</v>
      </c>
      <c r="D106" s="990"/>
      <c r="E106" s="1075"/>
      <c r="F106" s="990">
        <v>27.37</v>
      </c>
      <c r="G106" s="1075">
        <v>273700</v>
      </c>
      <c r="H106" s="990"/>
      <c r="I106" s="1075"/>
      <c r="J106" s="990">
        <v>22.31</v>
      </c>
      <c r="K106" s="1075">
        <v>223100</v>
      </c>
      <c r="L106" s="990"/>
      <c r="M106" s="1075"/>
      <c r="N106" s="990"/>
      <c r="O106" s="1075"/>
      <c r="P106" s="990"/>
      <c r="Q106" s="1075"/>
      <c r="R106" s="990"/>
      <c r="S106" s="1075"/>
      <c r="T106" s="990"/>
      <c r="U106" s="1075"/>
      <c r="V106" s="990"/>
      <c r="W106" s="1075"/>
      <c r="X106" s="990"/>
      <c r="Y106" s="1075"/>
      <c r="Z106" s="990"/>
      <c r="AA106" s="1075"/>
      <c r="AB106" s="990"/>
      <c r="AC106" s="1075"/>
      <c r="AD106" s="1023"/>
      <c r="AE106" s="612"/>
      <c r="AK106" s="1024"/>
    </row>
    <row r="107" spans="1:37" ht="15" x14ac:dyDescent="0.3">
      <c r="A107" s="1124">
        <v>45956</v>
      </c>
      <c r="B107" s="988"/>
      <c r="C107" s="1074"/>
      <c r="D107" s="990"/>
      <c r="E107" s="1075"/>
      <c r="F107" s="988"/>
      <c r="G107" s="1074"/>
      <c r="H107" s="990"/>
      <c r="I107" s="1075"/>
      <c r="J107" s="988"/>
      <c r="K107" s="1074"/>
      <c r="L107" s="990"/>
      <c r="M107" s="1075"/>
      <c r="N107" s="990"/>
      <c r="O107" s="1075"/>
      <c r="P107" s="988"/>
      <c r="Q107" s="1074"/>
      <c r="R107" s="990"/>
      <c r="S107" s="1075"/>
      <c r="T107" s="990"/>
      <c r="U107" s="1075"/>
      <c r="V107" s="990"/>
      <c r="W107" s="1075"/>
      <c r="X107" s="990"/>
      <c r="Y107" s="1075"/>
      <c r="Z107" s="988"/>
      <c r="AA107" s="1074"/>
      <c r="AB107" s="990"/>
      <c r="AC107" s="1075"/>
      <c r="AD107" s="1023"/>
      <c r="AE107" s="612"/>
      <c r="AK107" s="1024"/>
    </row>
    <row r="108" spans="1:37" ht="15" x14ac:dyDescent="0.25">
      <c r="A108" s="1125"/>
      <c r="B108" s="990"/>
      <c r="C108" s="1075"/>
      <c r="D108" s="990"/>
      <c r="E108" s="1075"/>
      <c r="F108" s="990"/>
      <c r="G108" s="1075"/>
      <c r="H108" s="990"/>
      <c r="I108" s="1075"/>
      <c r="J108" s="990"/>
      <c r="K108" s="1075"/>
      <c r="L108" s="990"/>
      <c r="M108" s="1075"/>
      <c r="N108" s="990"/>
      <c r="O108" s="1075"/>
      <c r="P108" s="990"/>
      <c r="Q108" s="1075"/>
      <c r="R108" s="990"/>
      <c r="S108" s="1075"/>
      <c r="T108" s="990"/>
      <c r="U108" s="1075"/>
      <c r="V108" s="990"/>
      <c r="W108" s="1075"/>
      <c r="X108" s="990"/>
      <c r="Y108" s="1075"/>
      <c r="Z108" s="990"/>
      <c r="AA108" s="1075"/>
      <c r="AB108" s="990"/>
      <c r="AC108" s="1075"/>
      <c r="AD108" s="1023"/>
      <c r="AE108" s="612"/>
      <c r="AK108" s="1024"/>
    </row>
    <row r="109" spans="1:37" ht="15" x14ac:dyDescent="0.25">
      <c r="A109" s="1125"/>
      <c r="B109" s="990"/>
      <c r="C109" s="1075"/>
      <c r="D109" s="990"/>
      <c r="E109" s="1075"/>
      <c r="F109" s="990"/>
      <c r="G109" s="1075"/>
      <c r="H109" s="990"/>
      <c r="I109" s="1075"/>
      <c r="J109" s="990"/>
      <c r="K109" s="1075"/>
      <c r="L109" s="990"/>
      <c r="M109" s="1075"/>
      <c r="N109" s="990"/>
      <c r="O109" s="1075"/>
      <c r="P109" s="990"/>
      <c r="Q109" s="1075"/>
      <c r="R109" s="990"/>
      <c r="S109" s="1075"/>
      <c r="T109" s="990"/>
      <c r="U109" s="1075"/>
      <c r="V109" s="990"/>
      <c r="W109" s="1075"/>
      <c r="X109" s="990"/>
      <c r="Y109" s="1075"/>
      <c r="Z109" s="990"/>
      <c r="AA109" s="1075"/>
      <c r="AB109" s="990"/>
      <c r="AC109" s="1075"/>
      <c r="AD109" s="1023"/>
      <c r="AE109" s="612"/>
      <c r="AK109" s="1024"/>
    </row>
    <row r="110" spans="1:37" ht="15" x14ac:dyDescent="0.25">
      <c r="A110" s="1126"/>
      <c r="B110" s="990">
        <v>27.18</v>
      </c>
      <c r="C110" s="1075">
        <v>271800</v>
      </c>
      <c r="D110" s="990"/>
      <c r="E110" s="1075"/>
      <c r="F110" s="990">
        <v>19.34</v>
      </c>
      <c r="G110" s="1075">
        <v>193400</v>
      </c>
      <c r="H110" s="990"/>
      <c r="I110" s="1075"/>
      <c r="J110" s="990">
        <v>33.97</v>
      </c>
      <c r="K110" s="1075">
        <v>339700</v>
      </c>
      <c r="L110" s="990"/>
      <c r="M110" s="1075"/>
      <c r="N110" s="990"/>
      <c r="O110" s="1075"/>
      <c r="P110" s="990"/>
      <c r="Q110" s="1075"/>
      <c r="R110" s="990"/>
      <c r="S110" s="1075"/>
      <c r="T110" s="990"/>
      <c r="U110" s="1075"/>
      <c r="V110" s="990"/>
      <c r="W110" s="1075"/>
      <c r="X110" s="990"/>
      <c r="Y110" s="1075"/>
      <c r="Z110" s="990"/>
      <c r="AA110" s="1075"/>
      <c r="AB110" s="990"/>
      <c r="AC110" s="1075"/>
      <c r="AD110" s="1023"/>
      <c r="AE110" s="612"/>
    </row>
    <row r="111" spans="1:37" ht="15" x14ac:dyDescent="0.3">
      <c r="A111" s="1124">
        <v>45957</v>
      </c>
      <c r="B111" s="988"/>
      <c r="C111" s="1074"/>
      <c r="D111" s="988"/>
      <c r="E111" s="1074"/>
      <c r="F111" s="988"/>
      <c r="G111" s="1074"/>
      <c r="H111" s="990"/>
      <c r="I111" s="1075"/>
      <c r="J111" s="988"/>
      <c r="K111" s="1074"/>
      <c r="L111" s="990"/>
      <c r="M111" s="1075"/>
      <c r="N111" s="990"/>
      <c r="O111" s="1075"/>
      <c r="P111" s="990"/>
      <c r="Q111" s="1075"/>
      <c r="R111" s="990"/>
      <c r="S111" s="1075"/>
      <c r="T111" s="988"/>
      <c r="U111" s="1074"/>
      <c r="V111" s="990"/>
      <c r="W111" s="1075"/>
      <c r="X111" s="990"/>
      <c r="Y111" s="1075"/>
      <c r="Z111" s="990"/>
      <c r="AA111" s="1075"/>
      <c r="AB111" s="990"/>
      <c r="AC111" s="1075"/>
      <c r="AD111" s="1023"/>
      <c r="AE111" s="612"/>
    </row>
    <row r="112" spans="1:37" ht="15" x14ac:dyDescent="0.25">
      <c r="A112" s="1125"/>
      <c r="B112" s="990"/>
      <c r="C112" s="1075"/>
      <c r="D112" s="990"/>
      <c r="E112" s="1075"/>
      <c r="F112" s="990"/>
      <c r="G112" s="1075"/>
      <c r="H112" s="990"/>
      <c r="I112" s="1075"/>
      <c r="J112" s="990"/>
      <c r="K112" s="1075"/>
      <c r="L112" s="990"/>
      <c r="M112" s="1075"/>
      <c r="N112" s="990"/>
      <c r="O112" s="1075"/>
      <c r="P112" s="990"/>
      <c r="Q112" s="1075"/>
      <c r="R112" s="990"/>
      <c r="S112" s="1075"/>
      <c r="T112" s="990"/>
      <c r="U112" s="1075"/>
      <c r="V112" s="990"/>
      <c r="W112" s="1075"/>
      <c r="X112" s="990"/>
      <c r="Y112" s="1075"/>
      <c r="Z112" s="990"/>
      <c r="AA112" s="1075"/>
      <c r="AB112" s="990"/>
      <c r="AC112" s="1075"/>
      <c r="AD112" s="1023"/>
      <c r="AE112" s="612"/>
    </row>
    <row r="113" spans="1:31" ht="15" x14ac:dyDescent="0.25">
      <c r="A113" s="1125"/>
      <c r="B113" s="990"/>
      <c r="C113" s="1075"/>
      <c r="D113" s="990"/>
      <c r="E113" s="1075"/>
      <c r="F113" s="990"/>
      <c r="G113" s="1075"/>
      <c r="H113" s="990"/>
      <c r="I113" s="1075"/>
      <c r="J113" s="990"/>
      <c r="K113" s="1075"/>
      <c r="L113" s="990"/>
      <c r="M113" s="1075"/>
      <c r="N113" s="990"/>
      <c r="O113" s="1075"/>
      <c r="P113" s="990"/>
      <c r="Q113" s="1075"/>
      <c r="R113" s="990"/>
      <c r="S113" s="1075"/>
      <c r="T113" s="990"/>
      <c r="U113" s="1075"/>
      <c r="V113" s="990"/>
      <c r="W113" s="1075"/>
      <c r="X113" s="990"/>
      <c r="Y113" s="1075"/>
      <c r="Z113" s="990"/>
      <c r="AA113" s="1075"/>
      <c r="AB113" s="990"/>
      <c r="AC113" s="1075"/>
      <c r="AD113" s="1023"/>
      <c r="AE113" s="612"/>
    </row>
    <row r="114" spans="1:31" ht="15" x14ac:dyDescent="0.25">
      <c r="A114" s="1126"/>
      <c r="B114" s="990">
        <v>32.47</v>
      </c>
      <c r="C114" s="1075">
        <v>324700</v>
      </c>
      <c r="D114" s="990"/>
      <c r="E114" s="1075"/>
      <c r="F114" s="990">
        <v>14.87</v>
      </c>
      <c r="G114" s="1075">
        <v>148700</v>
      </c>
      <c r="H114" s="990">
        <v>20</v>
      </c>
      <c r="I114" s="1075">
        <v>244000</v>
      </c>
      <c r="J114" s="990">
        <v>24.84</v>
      </c>
      <c r="K114" s="1075">
        <v>248400</v>
      </c>
      <c r="L114" s="990">
        <v>54.06</v>
      </c>
      <c r="M114" s="1075">
        <v>367610</v>
      </c>
      <c r="N114" s="990"/>
      <c r="O114" s="1075"/>
      <c r="P114" s="990"/>
      <c r="Q114" s="1075"/>
      <c r="R114" s="990"/>
      <c r="S114" s="1075"/>
      <c r="T114" s="990"/>
      <c r="U114" s="1075"/>
      <c r="V114" s="990">
        <v>20</v>
      </c>
      <c r="W114" s="1075">
        <v>200000</v>
      </c>
      <c r="X114" s="990"/>
      <c r="Y114" s="1075"/>
      <c r="Z114" s="990">
        <v>36.56</v>
      </c>
      <c r="AA114" s="1075">
        <v>248610</v>
      </c>
      <c r="AB114" s="990">
        <v>7.4</v>
      </c>
      <c r="AC114" s="1075">
        <v>74000</v>
      </c>
      <c r="AD114" s="1023"/>
      <c r="AE114" s="612"/>
    </row>
    <row r="115" spans="1:31" ht="15" x14ac:dyDescent="0.3">
      <c r="A115" s="1124">
        <v>45958</v>
      </c>
      <c r="B115" s="988"/>
      <c r="C115" s="1074"/>
      <c r="D115" s="990"/>
      <c r="E115" s="1075"/>
      <c r="F115" s="988"/>
      <c r="G115" s="1074"/>
      <c r="H115" s="990"/>
      <c r="I115" s="1075"/>
      <c r="J115" s="990"/>
      <c r="K115" s="1075"/>
      <c r="L115" s="990"/>
      <c r="M115" s="1075"/>
      <c r="N115" s="990"/>
      <c r="O115" s="1075"/>
      <c r="P115" s="990"/>
      <c r="Q115" s="1075"/>
      <c r="R115" s="990"/>
      <c r="S115" s="1075"/>
      <c r="T115" s="990"/>
      <c r="U115" s="1075"/>
      <c r="V115" s="990"/>
      <c r="W115" s="1075"/>
      <c r="X115" s="990"/>
      <c r="Y115" s="1075"/>
      <c r="Z115" s="990"/>
      <c r="AA115" s="1075"/>
      <c r="AB115" s="990"/>
      <c r="AC115" s="1075"/>
      <c r="AD115" s="1023"/>
      <c r="AE115" s="612"/>
    </row>
    <row r="116" spans="1:31" ht="15" x14ac:dyDescent="0.25">
      <c r="A116" s="1125"/>
      <c r="B116" s="990"/>
      <c r="C116" s="1075"/>
      <c r="D116" s="990"/>
      <c r="E116" s="1075"/>
      <c r="F116" s="990"/>
      <c r="G116" s="1075"/>
      <c r="H116" s="990"/>
      <c r="I116" s="1075"/>
      <c r="J116" s="990"/>
      <c r="K116" s="1075"/>
      <c r="L116" s="990"/>
      <c r="M116" s="1075"/>
      <c r="N116" s="990"/>
      <c r="O116" s="1075"/>
      <c r="P116" s="990"/>
      <c r="Q116" s="1075"/>
      <c r="R116" s="990"/>
      <c r="S116" s="1075"/>
      <c r="T116" s="990"/>
      <c r="U116" s="1075"/>
      <c r="V116" s="990"/>
      <c r="W116" s="1075"/>
      <c r="X116" s="990"/>
      <c r="Y116" s="1075"/>
      <c r="Z116" s="990"/>
      <c r="AA116" s="1075"/>
      <c r="AB116" s="990"/>
      <c r="AC116" s="1075"/>
      <c r="AD116" s="1023"/>
      <c r="AE116" s="612"/>
    </row>
    <row r="117" spans="1:31" ht="15" x14ac:dyDescent="0.25">
      <c r="A117" s="1125"/>
      <c r="B117" s="990"/>
      <c r="C117" s="1075"/>
      <c r="D117" s="990"/>
      <c r="E117" s="1075"/>
      <c r="F117" s="990"/>
      <c r="G117" s="1075"/>
      <c r="H117" s="990"/>
      <c r="I117" s="1075"/>
      <c r="J117" s="990"/>
      <c r="K117" s="1075"/>
      <c r="L117" s="990"/>
      <c r="M117" s="1075"/>
      <c r="N117" s="990"/>
      <c r="O117" s="1075"/>
      <c r="P117" s="990"/>
      <c r="Q117" s="1075"/>
      <c r="R117" s="990"/>
      <c r="S117" s="1075"/>
      <c r="T117" s="990"/>
      <c r="U117" s="1075"/>
      <c r="V117" s="990"/>
      <c r="W117" s="1075"/>
      <c r="X117" s="990"/>
      <c r="Y117" s="1075"/>
      <c r="Z117" s="990"/>
      <c r="AA117" s="1075"/>
      <c r="AB117" s="990"/>
      <c r="AC117" s="1075"/>
      <c r="AD117" s="1023"/>
      <c r="AE117" s="612"/>
    </row>
    <row r="118" spans="1:31" ht="15" x14ac:dyDescent="0.25">
      <c r="A118" s="1126"/>
      <c r="B118" s="990">
        <v>26.55</v>
      </c>
      <c r="C118" s="1075">
        <v>265500</v>
      </c>
      <c r="D118" s="990"/>
      <c r="E118" s="1075"/>
      <c r="F118" s="990">
        <v>24.54</v>
      </c>
      <c r="G118" s="1075">
        <v>245400</v>
      </c>
      <c r="H118" s="990"/>
      <c r="I118" s="1075"/>
      <c r="J118" s="990">
        <v>21.33</v>
      </c>
      <c r="K118" s="1075">
        <v>213300</v>
      </c>
      <c r="L118" s="990"/>
      <c r="M118" s="1075"/>
      <c r="N118" s="990"/>
      <c r="O118" s="1075"/>
      <c r="P118" s="990"/>
      <c r="Q118" s="1075"/>
      <c r="R118" s="990"/>
      <c r="S118" s="1075"/>
      <c r="T118" s="990">
        <v>59.77</v>
      </c>
      <c r="U118" s="1075">
        <v>406436</v>
      </c>
      <c r="V118" s="990"/>
      <c r="W118" s="1075"/>
      <c r="X118" s="990"/>
      <c r="Y118" s="1075"/>
      <c r="Z118" s="990"/>
      <c r="AA118" s="1075"/>
      <c r="AB118" s="990"/>
      <c r="AC118" s="1075"/>
      <c r="AD118" s="1023"/>
      <c r="AE118" s="612"/>
    </row>
    <row r="119" spans="1:31" ht="15" x14ac:dyDescent="0.3">
      <c r="A119" s="1124">
        <v>45959</v>
      </c>
      <c r="B119" s="988"/>
      <c r="C119" s="1074"/>
      <c r="D119" s="990"/>
      <c r="E119" s="1075"/>
      <c r="F119" s="988"/>
      <c r="G119" s="1074"/>
      <c r="H119" s="990"/>
      <c r="I119" s="1075"/>
      <c r="J119" s="988"/>
      <c r="K119" s="1074"/>
      <c r="L119" s="990"/>
      <c r="M119" s="1075"/>
      <c r="N119" s="988"/>
      <c r="O119" s="1074"/>
      <c r="P119" s="990"/>
      <c r="Q119" s="1075"/>
      <c r="R119" s="990"/>
      <c r="S119" s="1075"/>
      <c r="T119" s="990"/>
      <c r="U119" s="1075"/>
      <c r="V119" s="990"/>
      <c r="W119" s="1075"/>
      <c r="X119" s="988"/>
      <c r="Y119" s="1074"/>
      <c r="Z119" s="990"/>
      <c r="AA119" s="1075"/>
      <c r="AB119" s="990"/>
      <c r="AC119" s="1075"/>
      <c r="AD119" s="1023"/>
      <c r="AE119" s="612"/>
    </row>
    <row r="120" spans="1:31" ht="15" x14ac:dyDescent="0.25">
      <c r="A120" s="1125"/>
      <c r="B120" s="990"/>
      <c r="C120" s="1075"/>
      <c r="D120" s="990"/>
      <c r="E120" s="1075"/>
      <c r="F120" s="990"/>
      <c r="G120" s="1075"/>
      <c r="H120" s="990"/>
      <c r="I120" s="1075"/>
      <c r="J120" s="990"/>
      <c r="K120" s="1075"/>
      <c r="L120" s="990"/>
      <c r="M120" s="1075"/>
      <c r="N120" s="990"/>
      <c r="O120" s="1075"/>
      <c r="P120" s="990"/>
      <c r="Q120" s="1075"/>
      <c r="R120" s="990"/>
      <c r="S120" s="1075"/>
      <c r="T120" s="990"/>
      <c r="U120" s="1075"/>
      <c r="V120" s="990"/>
      <c r="W120" s="1075"/>
      <c r="X120" s="990"/>
      <c r="Y120" s="1075"/>
      <c r="Z120" s="990"/>
      <c r="AA120" s="1075"/>
      <c r="AB120" s="990"/>
      <c r="AC120" s="1075"/>
      <c r="AD120" s="1023"/>
      <c r="AE120" s="612"/>
    </row>
    <row r="121" spans="1:31" ht="15" x14ac:dyDescent="0.25">
      <c r="A121" s="1125"/>
      <c r="B121" s="990"/>
      <c r="C121" s="1075"/>
      <c r="D121" s="990"/>
      <c r="E121" s="1075"/>
      <c r="F121" s="990"/>
      <c r="G121" s="1075"/>
      <c r="H121" s="990"/>
      <c r="I121" s="1075"/>
      <c r="J121" s="990"/>
      <c r="K121" s="1075"/>
      <c r="L121" s="990"/>
      <c r="M121" s="1075"/>
      <c r="N121" s="990"/>
      <c r="O121" s="1075"/>
      <c r="P121" s="990"/>
      <c r="Q121" s="1075"/>
      <c r="R121" s="990"/>
      <c r="S121" s="1075"/>
      <c r="T121" s="990"/>
      <c r="U121" s="1075"/>
      <c r="V121" s="990"/>
      <c r="W121" s="1075"/>
      <c r="X121" s="990"/>
      <c r="Y121" s="1075"/>
      <c r="Z121" s="990"/>
      <c r="AA121" s="1075"/>
      <c r="AB121" s="990"/>
      <c r="AC121" s="1075"/>
      <c r="AD121" s="1023"/>
      <c r="AE121" s="612"/>
    </row>
    <row r="122" spans="1:31" ht="15" x14ac:dyDescent="0.25">
      <c r="A122" s="1126"/>
      <c r="B122" s="990">
        <v>29.41</v>
      </c>
      <c r="C122" s="1075">
        <v>294108</v>
      </c>
      <c r="D122" s="990"/>
      <c r="E122" s="1075"/>
      <c r="F122" s="990"/>
      <c r="G122" s="1075"/>
      <c r="H122" s="990"/>
      <c r="I122" s="1075"/>
      <c r="J122" s="990">
        <v>31.32</v>
      </c>
      <c r="K122" s="1075">
        <v>313200</v>
      </c>
      <c r="L122" s="990"/>
      <c r="M122" s="1075"/>
      <c r="N122" s="990">
        <v>60</v>
      </c>
      <c r="O122" s="1075">
        <v>408000</v>
      </c>
      <c r="P122" s="990"/>
      <c r="Q122" s="1075"/>
      <c r="R122" s="990"/>
      <c r="S122" s="1075"/>
      <c r="T122" s="990"/>
      <c r="U122" s="1075"/>
      <c r="V122" s="990"/>
      <c r="W122" s="1075"/>
      <c r="X122" s="990"/>
      <c r="Y122" s="1075"/>
      <c r="Z122" s="990"/>
      <c r="AA122" s="1075"/>
      <c r="AB122" s="990"/>
      <c r="AC122" s="1075"/>
      <c r="AD122" s="1023"/>
      <c r="AE122" s="612"/>
    </row>
    <row r="123" spans="1:31" ht="15" x14ac:dyDescent="0.25">
      <c r="A123" s="1124">
        <v>45960</v>
      </c>
      <c r="B123" s="990"/>
      <c r="C123" s="1075"/>
      <c r="D123" s="990"/>
      <c r="E123" s="1075"/>
      <c r="F123" s="990"/>
      <c r="G123" s="1075"/>
      <c r="H123" s="990"/>
      <c r="I123" s="1075"/>
      <c r="J123" s="990"/>
      <c r="K123" s="1075"/>
      <c r="L123" s="990"/>
      <c r="M123" s="1075"/>
      <c r="N123" s="990"/>
      <c r="O123" s="1075"/>
      <c r="P123" s="990"/>
      <c r="Q123" s="1075"/>
      <c r="R123" s="990"/>
      <c r="S123" s="1075"/>
      <c r="T123" s="990"/>
      <c r="U123" s="1075"/>
      <c r="V123" s="990"/>
      <c r="W123" s="1075"/>
      <c r="X123" s="990"/>
      <c r="Y123" s="1075"/>
      <c r="Z123" s="990"/>
      <c r="AA123" s="1075"/>
      <c r="AB123" s="990"/>
      <c r="AC123" s="1075"/>
      <c r="AD123" s="1023"/>
      <c r="AE123" s="612"/>
    </row>
    <row r="124" spans="1:31" ht="15" x14ac:dyDescent="0.25">
      <c r="A124" s="1125"/>
      <c r="B124" s="990"/>
      <c r="C124" s="1075"/>
      <c r="D124" s="990"/>
      <c r="E124" s="1075"/>
      <c r="F124" s="990"/>
      <c r="G124" s="1075"/>
      <c r="H124" s="990"/>
      <c r="I124" s="1075"/>
      <c r="J124" s="990"/>
      <c r="K124" s="1075"/>
      <c r="L124" s="990"/>
      <c r="M124" s="1075"/>
      <c r="N124" s="990"/>
      <c r="O124" s="1075"/>
      <c r="P124" s="990"/>
      <c r="Q124" s="1075"/>
      <c r="R124" s="990"/>
      <c r="S124" s="1075"/>
      <c r="T124" s="990"/>
      <c r="U124" s="1075"/>
      <c r="V124" s="990"/>
      <c r="W124" s="1075"/>
      <c r="X124" s="990"/>
      <c r="Y124" s="1075"/>
      <c r="Z124" s="990"/>
      <c r="AA124" s="1075"/>
      <c r="AB124" s="990"/>
      <c r="AC124" s="1075"/>
      <c r="AD124" s="1023"/>
      <c r="AE124" s="612"/>
    </row>
    <row r="125" spans="1:31" ht="15" x14ac:dyDescent="0.25">
      <c r="A125" s="1125"/>
      <c r="B125" s="990"/>
      <c r="C125" s="1075"/>
      <c r="D125" s="990"/>
      <c r="E125" s="1075"/>
      <c r="F125" s="990"/>
      <c r="G125" s="1075"/>
      <c r="H125" s="990"/>
      <c r="I125" s="1075"/>
      <c r="J125" s="990"/>
      <c r="K125" s="1075"/>
      <c r="L125" s="990"/>
      <c r="M125" s="1075"/>
      <c r="N125" s="990"/>
      <c r="O125" s="1075"/>
      <c r="P125" s="990"/>
      <c r="Q125" s="1075"/>
      <c r="R125" s="990"/>
      <c r="S125" s="1075"/>
      <c r="T125" s="990"/>
      <c r="U125" s="1075"/>
      <c r="V125" s="990"/>
      <c r="W125" s="1075"/>
      <c r="X125" s="990"/>
      <c r="Y125" s="1075"/>
      <c r="Z125" s="990"/>
      <c r="AA125" s="1075"/>
      <c r="AB125" s="990"/>
      <c r="AC125" s="1075"/>
      <c r="AD125" s="1023"/>
      <c r="AE125" s="612"/>
    </row>
    <row r="126" spans="1:31" ht="15" x14ac:dyDescent="0.25">
      <c r="A126" s="1126"/>
      <c r="B126" s="990">
        <v>32.770000000000003</v>
      </c>
      <c r="C126" s="1075">
        <v>327700</v>
      </c>
      <c r="D126" s="990"/>
      <c r="E126" s="1075"/>
      <c r="F126" s="990">
        <v>27.53</v>
      </c>
      <c r="G126" s="1075">
        <v>275300</v>
      </c>
      <c r="H126" s="990"/>
      <c r="I126" s="1075"/>
      <c r="J126" s="990">
        <v>24.28</v>
      </c>
      <c r="K126" s="1075">
        <v>242800</v>
      </c>
      <c r="L126" s="990"/>
      <c r="M126" s="1075"/>
      <c r="N126" s="990"/>
      <c r="O126" s="1075"/>
      <c r="P126" s="990"/>
      <c r="Q126" s="1075"/>
      <c r="R126" s="990"/>
      <c r="S126" s="1075"/>
      <c r="T126" s="990"/>
      <c r="U126" s="1075"/>
      <c r="V126" s="990"/>
      <c r="W126" s="1075"/>
      <c r="X126" s="990"/>
      <c r="Y126" s="1075"/>
      <c r="Z126" s="990"/>
      <c r="AA126" s="1075"/>
      <c r="AB126" s="990"/>
      <c r="AC126" s="1075"/>
      <c r="AD126" s="1023"/>
      <c r="AE126" s="612"/>
    </row>
    <row r="127" spans="1:31" ht="15" x14ac:dyDescent="0.3">
      <c r="A127" s="1124">
        <v>45961</v>
      </c>
      <c r="B127" s="988"/>
      <c r="C127" s="1074"/>
      <c r="D127" s="990"/>
      <c r="E127" s="1075"/>
      <c r="F127" s="988"/>
      <c r="G127" s="1074"/>
      <c r="H127" s="990"/>
      <c r="I127" s="1075"/>
      <c r="J127" s="988"/>
      <c r="K127" s="1074"/>
      <c r="L127" s="990"/>
      <c r="M127" s="1075"/>
      <c r="N127" s="988"/>
      <c r="O127" s="1074"/>
      <c r="P127" s="988"/>
      <c r="Q127" s="1074"/>
      <c r="R127" s="990"/>
      <c r="S127" s="1075"/>
      <c r="T127" s="988"/>
      <c r="U127" s="1074"/>
      <c r="V127" s="990"/>
      <c r="W127" s="1075"/>
      <c r="X127" s="988"/>
      <c r="Y127" s="1074"/>
      <c r="Z127" s="990"/>
      <c r="AA127" s="1075"/>
      <c r="AB127" s="990"/>
      <c r="AC127" s="1075"/>
      <c r="AD127" s="1023"/>
      <c r="AE127" s="612"/>
    </row>
    <row r="128" spans="1:31" ht="15" x14ac:dyDescent="0.25">
      <c r="A128" s="1125"/>
      <c r="B128" s="990"/>
      <c r="C128" s="1075"/>
      <c r="D128" s="990"/>
      <c r="E128" s="1075"/>
      <c r="F128" s="990"/>
      <c r="G128" s="1075"/>
      <c r="H128" s="990"/>
      <c r="I128" s="1075"/>
      <c r="J128" s="990"/>
      <c r="K128" s="1075"/>
      <c r="L128" s="990"/>
      <c r="M128" s="1075"/>
      <c r="N128" s="990"/>
      <c r="O128" s="1075"/>
      <c r="P128" s="990"/>
      <c r="Q128" s="1075"/>
      <c r="R128" s="990"/>
      <c r="S128" s="1075"/>
      <c r="T128" s="990"/>
      <c r="U128" s="1075"/>
      <c r="V128" s="990"/>
      <c r="W128" s="1075"/>
      <c r="X128" s="990"/>
      <c r="Y128" s="1075"/>
      <c r="Z128" s="990"/>
      <c r="AA128" s="1075"/>
      <c r="AB128" s="990"/>
      <c r="AC128" s="1075"/>
      <c r="AD128" s="1023"/>
      <c r="AE128" s="612"/>
    </row>
    <row r="129" spans="1:32" ht="15" x14ac:dyDescent="0.25">
      <c r="A129" s="1125"/>
      <c r="B129" s="990"/>
      <c r="C129" s="1075"/>
      <c r="D129" s="990"/>
      <c r="E129" s="1075"/>
      <c r="F129" s="990"/>
      <c r="G129" s="1075"/>
      <c r="H129" s="990"/>
      <c r="I129" s="1075"/>
      <c r="J129" s="990"/>
      <c r="K129" s="1075"/>
      <c r="L129" s="990"/>
      <c r="M129" s="1075"/>
      <c r="N129" s="990"/>
      <c r="O129" s="1075"/>
      <c r="P129" s="990"/>
      <c r="Q129" s="1075"/>
      <c r="R129" s="990"/>
      <c r="S129" s="1075"/>
      <c r="T129" s="990"/>
      <c r="U129" s="1075"/>
      <c r="V129" s="990"/>
      <c r="W129" s="1075"/>
      <c r="X129" s="990"/>
      <c r="Y129" s="1075"/>
      <c r="Z129" s="990"/>
      <c r="AA129" s="1075"/>
      <c r="AB129" s="990"/>
      <c r="AC129" s="1075"/>
      <c r="AD129" s="1023"/>
      <c r="AE129" s="612"/>
    </row>
    <row r="130" spans="1:32" ht="15" x14ac:dyDescent="0.25">
      <c r="A130" s="1126"/>
      <c r="B130" s="990">
        <v>34.909999999999997</v>
      </c>
      <c r="C130" s="1075">
        <v>349100</v>
      </c>
      <c r="D130" s="990"/>
      <c r="E130" s="1075"/>
      <c r="F130" s="990"/>
      <c r="G130" s="1075"/>
      <c r="H130" s="990"/>
      <c r="I130" s="1075"/>
      <c r="J130" s="990">
        <v>24.89</v>
      </c>
      <c r="K130" s="1075">
        <v>248900</v>
      </c>
      <c r="L130" s="990"/>
      <c r="M130" s="1075"/>
      <c r="N130" s="990"/>
      <c r="O130" s="1075"/>
      <c r="P130" s="990"/>
      <c r="Q130" s="1075"/>
      <c r="R130" s="990"/>
      <c r="S130" s="1075"/>
      <c r="T130" s="990"/>
      <c r="U130" s="1075"/>
      <c r="V130" s="990"/>
      <c r="W130" s="1075"/>
      <c r="X130" s="990">
        <v>20</v>
      </c>
      <c r="Y130" s="1075">
        <v>244000</v>
      </c>
      <c r="Z130" s="990"/>
      <c r="AA130" s="1075"/>
      <c r="AB130" s="990">
        <v>10</v>
      </c>
      <c r="AC130" s="1075">
        <v>100000</v>
      </c>
      <c r="AD130" s="1023"/>
      <c r="AE130" s="612"/>
    </row>
    <row r="131" spans="1:32" s="1008" customFormat="1" ht="15" x14ac:dyDescent="0.35">
      <c r="A131" s="1127" t="s">
        <v>113</v>
      </c>
      <c r="B131" s="602"/>
      <c r="C131" s="647">
        <f>SUM(C7:C130)</f>
        <v>8461608</v>
      </c>
      <c r="D131" s="602"/>
      <c r="E131" s="647">
        <f>SUM(E7:E130)</f>
        <v>244000</v>
      </c>
      <c r="F131" s="608"/>
      <c r="G131" s="647">
        <f>SUM(G7:G130)</f>
        <v>7754600</v>
      </c>
      <c r="H131" s="602"/>
      <c r="I131" s="647">
        <f>SUM(I7:I130)</f>
        <v>244000</v>
      </c>
      <c r="J131" s="608"/>
      <c r="K131" s="647">
        <f>SUM(K7:K130)</f>
        <v>5742600</v>
      </c>
      <c r="L131" s="603"/>
      <c r="M131" s="647">
        <f>SUM(M7:M130)</f>
        <v>1113570</v>
      </c>
      <c r="N131" s="603"/>
      <c r="O131" s="647">
        <f>SUM(O7:O130)</f>
        <v>1632000</v>
      </c>
      <c r="P131" s="604"/>
      <c r="Q131" s="647">
        <f>SUM(Q7:Q130)</f>
        <v>732000</v>
      </c>
      <c r="R131" s="604"/>
      <c r="S131" s="647">
        <f>SUM(S7:S130)</f>
        <v>732000</v>
      </c>
      <c r="T131" s="603"/>
      <c r="U131" s="647">
        <f>SUM(U7:U130)</f>
        <v>1966290</v>
      </c>
      <c r="V131" s="603"/>
      <c r="W131" s="647">
        <f>SUM(W7:W130)</f>
        <v>1200000</v>
      </c>
      <c r="X131" s="603"/>
      <c r="Y131" s="647">
        <f>SUM(Y7:Y130)</f>
        <v>1220000</v>
      </c>
      <c r="Z131" s="603"/>
      <c r="AA131" s="647">
        <f>SUM(AA7:AA130)</f>
        <v>474642</v>
      </c>
      <c r="AB131" s="603"/>
      <c r="AC131" s="647">
        <f>SUM(AC7:AC130)</f>
        <v>774000</v>
      </c>
      <c r="AD131" s="603">
        <f>SUM(B131:AC131)</f>
        <v>32291310</v>
      </c>
      <c r="AE131" s="610"/>
    </row>
    <row r="132" spans="1:32" s="1008" customFormat="1" ht="15" x14ac:dyDescent="0.3">
      <c r="A132" s="1128"/>
      <c r="B132" s="1029">
        <f>SUM(B7:B130)</f>
        <v>846.15999999999985</v>
      </c>
      <c r="C132" s="1077"/>
      <c r="D132" s="1029">
        <f>SUM(D7:D130)</f>
        <v>20</v>
      </c>
      <c r="E132" s="1077"/>
      <c r="F132" s="1029">
        <f>SUM(F7:F130)</f>
        <v>775.45999999999992</v>
      </c>
      <c r="G132" s="1077"/>
      <c r="H132" s="1029">
        <v>0</v>
      </c>
      <c r="I132" s="1077"/>
      <c r="J132" s="1029">
        <f>SUM(J7:J130)</f>
        <v>574.25999999999988</v>
      </c>
      <c r="K132" s="1077"/>
      <c r="L132" s="1029">
        <f>SUM(L7:L130)</f>
        <v>163.76</v>
      </c>
      <c r="M132" s="1077"/>
      <c r="N132" s="1029">
        <f>SUM(N7:N130)</f>
        <v>240</v>
      </c>
      <c r="O132" s="1077"/>
      <c r="P132" s="1029">
        <f>SUM(P7:P130)</f>
        <v>60</v>
      </c>
      <c r="Q132" s="1077"/>
      <c r="R132" s="1029">
        <f>SUM(R7:R130)</f>
        <v>60</v>
      </c>
      <c r="S132" s="1077"/>
      <c r="T132" s="1072">
        <f>SUM(T7:T130)</f>
        <v>289.15999999999997</v>
      </c>
      <c r="U132" s="1077"/>
      <c r="V132" s="1029">
        <f>SUM(V7:V130)</f>
        <v>120</v>
      </c>
      <c r="W132" s="1077"/>
      <c r="X132" s="1030">
        <f>SUM(X7:X130)</f>
        <v>100</v>
      </c>
      <c r="Y132" s="1077"/>
      <c r="Z132" s="1071">
        <f>SUM(Z7:Z130)</f>
        <v>69.800000000000011</v>
      </c>
      <c r="AA132" s="1077"/>
      <c r="AB132" s="1029">
        <f>SUM(AB7:AB130)</f>
        <v>77.400000000000006</v>
      </c>
      <c r="AC132" s="1077"/>
      <c r="AD132" s="1070">
        <f>SUM(B132:AC132)</f>
        <v>3395.9999999999995</v>
      </c>
      <c r="AE132" s="651"/>
    </row>
    <row r="133" spans="1:32" s="1008" customFormat="1" ht="15" x14ac:dyDescent="0.35">
      <c r="A133" s="717"/>
      <c r="B133" s="828"/>
      <c r="C133" s="1078"/>
      <c r="D133" s="718"/>
      <c r="E133" s="651"/>
      <c r="F133" s="718"/>
      <c r="G133" s="651"/>
      <c r="H133" s="718"/>
      <c r="I133" s="651"/>
      <c r="J133" s="718"/>
      <c r="K133" s="651"/>
      <c r="L133" s="718"/>
      <c r="M133" s="651"/>
      <c r="N133" s="718"/>
      <c r="O133" s="651"/>
      <c r="P133" s="610"/>
      <c r="Q133" s="651"/>
      <c r="R133" s="718"/>
      <c r="S133" s="651"/>
      <c r="T133" s="719"/>
      <c r="U133" s="651"/>
      <c r="V133" s="718"/>
      <c r="W133" s="651"/>
      <c r="X133" s="718"/>
      <c r="Y133" s="651"/>
      <c r="Z133" s="718"/>
      <c r="AA133" s="651"/>
      <c r="AB133" s="718"/>
      <c r="AC133" s="1078"/>
      <c r="AD133" s="651"/>
      <c r="AE133" s="651"/>
    </row>
    <row r="134" spans="1:32" s="1008" customFormat="1" ht="15" x14ac:dyDescent="0.35">
      <c r="A134" s="717"/>
      <c r="B134" s="828"/>
      <c r="C134" s="1078"/>
      <c r="D134" s="718"/>
      <c r="E134" s="651"/>
      <c r="F134" s="718"/>
      <c r="G134" s="651"/>
      <c r="H134" s="718"/>
      <c r="I134" s="651"/>
      <c r="J134" s="718"/>
      <c r="K134" s="651"/>
      <c r="L134" s="718"/>
      <c r="M134" s="651"/>
      <c r="N134" s="718"/>
      <c r="O134" s="651"/>
      <c r="P134" s="610"/>
      <c r="Q134" s="651"/>
      <c r="R134" s="718"/>
      <c r="S134" s="651"/>
      <c r="T134" s="719"/>
      <c r="U134" s="651"/>
      <c r="V134" s="718"/>
      <c r="W134" s="651"/>
      <c r="X134" s="718"/>
      <c r="Y134" s="651"/>
      <c r="Z134" s="718"/>
      <c r="AA134" s="651"/>
      <c r="AB134" s="718"/>
      <c r="AC134" s="1078"/>
      <c r="AD134" s="651"/>
      <c r="AE134" s="651"/>
    </row>
    <row r="135" spans="1:32" s="1008" customFormat="1" ht="20.25" customHeight="1" x14ac:dyDescent="0.35">
      <c r="A135" s="717"/>
      <c r="B135" s="828"/>
      <c r="C135" s="1078"/>
      <c r="D135" s="718"/>
      <c r="E135" s="651"/>
      <c r="F135" s="718"/>
      <c r="G135" s="651"/>
      <c r="H135" s="718"/>
      <c r="I135" s="651"/>
      <c r="J135" s="718"/>
      <c r="K135" s="651"/>
      <c r="L135" s="718"/>
      <c r="M135" s="651"/>
      <c r="N135" s="718"/>
      <c r="O135" s="651"/>
      <c r="P135" s="610"/>
      <c r="Q135" s="651"/>
      <c r="R135" s="718"/>
      <c r="S135" s="651"/>
      <c r="T135" s="719"/>
      <c r="U135" s="651"/>
      <c r="V135" s="718"/>
      <c r="W135" s="651"/>
      <c r="X135" s="718"/>
      <c r="Y135" s="651"/>
      <c r="Z135" s="718"/>
      <c r="AA135" s="651"/>
      <c r="AB135" s="718"/>
      <c r="AC135" s="1078"/>
      <c r="AD135" s="651"/>
      <c r="AE135" s="651"/>
    </row>
    <row r="136" spans="1:32" s="1008" customFormat="1" ht="20.25" customHeight="1" x14ac:dyDescent="0.35">
      <c r="A136" s="1113" t="s">
        <v>656</v>
      </c>
      <c r="B136" s="1113"/>
      <c r="C136" s="1113"/>
      <c r="D136" s="1113"/>
      <c r="E136" s="1113"/>
      <c r="F136" s="1113"/>
      <c r="G136" s="1113"/>
      <c r="H136" s="1113"/>
      <c r="I136" s="1113"/>
      <c r="J136" s="1113"/>
      <c r="K136" s="1113"/>
      <c r="L136" s="1113"/>
      <c r="M136" s="1113"/>
      <c r="N136" s="1113"/>
      <c r="O136" s="1113"/>
      <c r="P136" s="1113"/>
      <c r="Q136" s="1113"/>
      <c r="R136" s="1113"/>
      <c r="S136" s="1113"/>
      <c r="T136" s="1113"/>
      <c r="U136" s="1113"/>
      <c r="V136" s="1113"/>
      <c r="W136" s="1113"/>
      <c r="X136" s="1113"/>
      <c r="Y136" s="1097"/>
      <c r="Z136" s="1004"/>
      <c r="AA136" s="1097"/>
      <c r="AB136" s="1004"/>
      <c r="AC136" s="1097"/>
      <c r="AD136" s="1004"/>
      <c r="AE136" s="1004"/>
      <c r="AF136" s="1004"/>
    </row>
    <row r="137" spans="1:32" ht="18" x14ac:dyDescent="0.35">
      <c r="A137" s="1112"/>
      <c r="B137" s="1112"/>
      <c r="C137" s="1112"/>
      <c r="D137" s="1112"/>
      <c r="E137" s="1112"/>
      <c r="F137" s="1112"/>
      <c r="G137" s="1112"/>
      <c r="H137" s="1112"/>
      <c r="I137" s="1112"/>
      <c r="J137" s="1112"/>
      <c r="K137" s="1112"/>
      <c r="L137" s="1112"/>
      <c r="M137" s="1112"/>
      <c r="N137" s="1112"/>
      <c r="O137" s="1112"/>
      <c r="P137" s="1112"/>
      <c r="Q137" s="1112"/>
      <c r="R137" s="1112"/>
      <c r="S137" s="1112"/>
      <c r="T137" s="1112"/>
      <c r="U137" s="1112"/>
      <c r="V137" s="1112"/>
      <c r="W137" s="1112"/>
      <c r="X137" s="1112"/>
      <c r="Y137" s="1098"/>
      <c r="Z137" s="1004"/>
      <c r="AA137" s="1097"/>
      <c r="AB137" s="1004"/>
      <c r="AC137" s="1097"/>
      <c r="AD137" s="1004"/>
      <c r="AE137" s="1004"/>
      <c r="AF137" s="1004"/>
    </row>
    <row r="138" spans="1:32" ht="18" hidden="1" x14ac:dyDescent="0.35">
      <c r="A138" s="1117" t="s">
        <v>614</v>
      </c>
      <c r="B138" s="1117"/>
      <c r="C138" s="1117"/>
      <c r="D138" s="1117"/>
      <c r="E138" s="1117"/>
      <c r="F138" s="1117"/>
      <c r="G138" s="1117"/>
      <c r="H138" s="1129"/>
      <c r="I138" s="1129"/>
      <c r="J138" s="1129"/>
      <c r="K138" s="1129"/>
      <c r="L138" s="1129"/>
      <c r="M138" s="1129"/>
      <c r="N138" s="1129"/>
      <c r="O138" s="1129"/>
      <c r="P138" s="1129"/>
      <c r="Q138" s="1129"/>
      <c r="R138" s="1129"/>
      <c r="S138" s="1129"/>
      <c r="T138" s="1129"/>
      <c r="U138" s="1129"/>
      <c r="V138" s="1129"/>
      <c r="W138" s="1129"/>
      <c r="X138" s="1129" t="s">
        <v>615</v>
      </c>
      <c r="Y138" s="1129"/>
      <c r="Z138" s="1004"/>
      <c r="AA138" s="1097"/>
      <c r="AB138" s="1004"/>
      <c r="AC138" s="1097"/>
      <c r="AD138" s="1004"/>
      <c r="AE138" s="1004"/>
      <c r="AF138" s="1004"/>
    </row>
    <row r="139" spans="1:32" s="1008" customFormat="1" ht="14.25" customHeight="1" x14ac:dyDescent="0.35">
      <c r="A139" s="1134" t="s">
        <v>2</v>
      </c>
      <c r="B139" s="1132" t="s">
        <v>114</v>
      </c>
      <c r="C139" s="1137"/>
      <c r="D139" s="1137"/>
      <c r="E139" s="1137"/>
      <c r="F139" s="1137"/>
      <c r="G139" s="1133"/>
      <c r="H139" s="1154" t="s">
        <v>115</v>
      </c>
      <c r="I139" s="1154"/>
      <c r="J139" s="1154"/>
      <c r="K139" s="1154"/>
      <c r="L139" s="1154"/>
      <c r="M139" s="1154"/>
      <c r="N139" s="1154"/>
      <c r="O139" s="1154"/>
      <c r="P139" s="1154"/>
      <c r="Q139" s="1154"/>
      <c r="R139" s="1154"/>
      <c r="S139" s="1154"/>
      <c r="T139" s="1154"/>
      <c r="U139" s="1154"/>
      <c r="V139" s="1154"/>
      <c r="W139" s="1154"/>
      <c r="X139" s="1154"/>
      <c r="Y139" s="1154"/>
      <c r="Z139" s="1154"/>
      <c r="AA139" s="1154"/>
      <c r="AB139" s="1154"/>
      <c r="AC139" s="1154"/>
      <c r="AD139" s="1138" t="s">
        <v>116</v>
      </c>
      <c r="AE139" s="1139"/>
      <c r="AF139" s="751" t="s">
        <v>9</v>
      </c>
    </row>
    <row r="140" spans="1:32" s="1008" customFormat="1" x14ac:dyDescent="0.35">
      <c r="A140" s="1135"/>
      <c r="B140" s="1132" t="s">
        <v>117</v>
      </c>
      <c r="C140" s="1133"/>
      <c r="D140" s="1132" t="s">
        <v>118</v>
      </c>
      <c r="E140" s="1133"/>
      <c r="F140" s="1132" t="s">
        <v>620</v>
      </c>
      <c r="G140" s="1133"/>
      <c r="H140" s="1132" t="s">
        <v>119</v>
      </c>
      <c r="I140" s="1133"/>
      <c r="J140" s="1132" t="s">
        <v>120</v>
      </c>
      <c r="K140" s="1133"/>
      <c r="L140" s="1132" t="s">
        <v>609</v>
      </c>
      <c r="M140" s="1133"/>
      <c r="N140" s="1132" t="s">
        <v>608</v>
      </c>
      <c r="O140" s="1133"/>
      <c r="P140" s="1132" t="s">
        <v>123</v>
      </c>
      <c r="Q140" s="1133"/>
      <c r="R140" s="1132" t="s">
        <v>123</v>
      </c>
      <c r="S140" s="1133"/>
      <c r="T140" s="1132" t="s">
        <v>655</v>
      </c>
      <c r="U140" s="1133"/>
      <c r="V140" s="1132" t="s">
        <v>653</v>
      </c>
      <c r="W140" s="1133"/>
      <c r="X140" s="1132" t="s">
        <v>654</v>
      </c>
      <c r="Y140" s="1133"/>
      <c r="Z140" s="1132" t="s">
        <v>618</v>
      </c>
      <c r="AA140" s="1133"/>
      <c r="AB140" s="1132" t="s">
        <v>610</v>
      </c>
      <c r="AC140" s="1133"/>
      <c r="AD140" s="1132" t="s">
        <v>126</v>
      </c>
      <c r="AE140" s="1133"/>
      <c r="AF140" s="648"/>
    </row>
    <row r="141" spans="1:32" s="1008" customFormat="1" x14ac:dyDescent="0.35">
      <c r="A141" s="1136"/>
      <c r="B141" s="821" t="s">
        <v>21</v>
      </c>
      <c r="C141" s="1079" t="s">
        <v>27</v>
      </c>
      <c r="D141" s="821" t="s">
        <v>21</v>
      </c>
      <c r="E141" s="1079" t="s">
        <v>27</v>
      </c>
      <c r="F141" s="854" t="s">
        <v>127</v>
      </c>
      <c r="G141" s="1079" t="s">
        <v>27</v>
      </c>
      <c r="H141" s="616" t="s">
        <v>128</v>
      </c>
      <c r="I141" s="1079" t="s">
        <v>27</v>
      </c>
      <c r="J141" s="616" t="s">
        <v>128</v>
      </c>
      <c r="K141" s="1079" t="s">
        <v>27</v>
      </c>
      <c r="L141" s="616" t="s">
        <v>128</v>
      </c>
      <c r="M141" s="1079" t="s">
        <v>27</v>
      </c>
      <c r="N141" s="616" t="s">
        <v>17</v>
      </c>
      <c r="O141" s="1079" t="s">
        <v>27</v>
      </c>
      <c r="P141" s="616" t="s">
        <v>17</v>
      </c>
      <c r="Q141" s="1079" t="s">
        <v>27</v>
      </c>
      <c r="R141" s="616" t="s">
        <v>19</v>
      </c>
      <c r="S141" s="1079" t="s">
        <v>27</v>
      </c>
      <c r="T141" s="616" t="s">
        <v>19</v>
      </c>
      <c r="U141" s="1079" t="s">
        <v>27</v>
      </c>
      <c r="V141" s="616" t="s">
        <v>19</v>
      </c>
      <c r="W141" s="1079" t="s">
        <v>27</v>
      </c>
      <c r="X141" s="616" t="s">
        <v>19</v>
      </c>
      <c r="Y141" s="1079" t="s">
        <v>27</v>
      </c>
      <c r="Z141" s="616" t="s">
        <v>17</v>
      </c>
      <c r="AA141" s="1079" t="s">
        <v>27</v>
      </c>
      <c r="AB141" s="616" t="s">
        <v>17</v>
      </c>
      <c r="AC141" s="1079" t="s">
        <v>27</v>
      </c>
      <c r="AD141" s="616" t="s">
        <v>30</v>
      </c>
      <c r="AE141" s="1079" t="s">
        <v>27</v>
      </c>
      <c r="AF141" s="648"/>
    </row>
    <row r="142" spans="1:32" s="1008" customFormat="1" x14ac:dyDescent="0.35">
      <c r="A142" s="1034"/>
      <c r="C142" s="1080"/>
      <c r="D142" s="993"/>
      <c r="E142" s="1073"/>
      <c r="F142" s="618"/>
      <c r="G142" s="1073"/>
      <c r="I142" s="1080"/>
      <c r="J142" s="619"/>
      <c r="K142" s="1073"/>
      <c r="L142" s="619"/>
      <c r="M142" s="1073"/>
      <c r="N142" s="619"/>
      <c r="O142" s="1073"/>
      <c r="P142" s="619"/>
      <c r="Q142" s="1073"/>
      <c r="R142" s="619"/>
      <c r="S142" s="1073"/>
      <c r="T142" s="1079"/>
      <c r="U142" s="1079"/>
      <c r="V142" s="1073"/>
      <c r="W142" s="1073"/>
      <c r="X142" s="1073"/>
      <c r="Y142" s="1073"/>
      <c r="Z142" s="619"/>
      <c r="AA142" s="1073"/>
      <c r="AB142" s="619"/>
      <c r="AC142" s="1073"/>
      <c r="AD142" s="619"/>
      <c r="AE142" s="1073"/>
      <c r="AF142" s="994"/>
    </row>
    <row r="143" spans="1:32" s="1008" customFormat="1" x14ac:dyDescent="0.25">
      <c r="A143" s="1130">
        <v>45931</v>
      </c>
      <c r="B143" s="990"/>
      <c r="C143" s="1075"/>
      <c r="D143" s="990"/>
      <c r="E143" s="1075"/>
      <c r="F143" s="990"/>
      <c r="G143" s="1075"/>
      <c r="H143" s="990"/>
      <c r="I143" s="1075"/>
      <c r="J143" s="990"/>
      <c r="K143" s="1075"/>
      <c r="L143" s="990"/>
      <c r="M143" s="1075"/>
      <c r="N143" s="990"/>
      <c r="O143" s="1075"/>
      <c r="P143" s="990"/>
      <c r="Q143" s="1075"/>
      <c r="R143" s="990"/>
      <c r="S143" s="1075"/>
      <c r="T143" s="1075"/>
      <c r="U143" s="1075"/>
      <c r="V143" s="1075"/>
      <c r="W143" s="1075"/>
      <c r="X143" s="1075"/>
      <c r="Y143" s="1075"/>
      <c r="Z143" s="990"/>
      <c r="AA143" s="1075"/>
      <c r="AB143" s="990"/>
      <c r="AC143" s="1075"/>
      <c r="AD143" s="990"/>
      <c r="AE143" s="1075"/>
      <c r="AF143" s="1002"/>
    </row>
    <row r="144" spans="1:32" x14ac:dyDescent="0.25">
      <c r="A144" s="1131"/>
      <c r="B144" s="990"/>
      <c r="C144" s="1075"/>
      <c r="D144" s="990">
        <v>60</v>
      </c>
      <c r="E144" s="1075">
        <v>408000</v>
      </c>
      <c r="F144" s="990"/>
      <c r="G144" s="1075"/>
      <c r="H144" s="990">
        <v>10</v>
      </c>
      <c r="I144" s="1075">
        <v>100000</v>
      </c>
      <c r="J144" s="990">
        <v>7.15</v>
      </c>
      <c r="K144" s="1075">
        <v>71500</v>
      </c>
      <c r="L144" s="990"/>
      <c r="M144" s="1075"/>
      <c r="N144" s="990"/>
      <c r="O144" s="1075"/>
      <c r="P144" s="990"/>
      <c r="Q144" s="1075"/>
      <c r="R144" s="990"/>
      <c r="S144" s="1075"/>
      <c r="T144" s="1075"/>
      <c r="U144" s="1075"/>
      <c r="V144" s="1075"/>
      <c r="W144" s="1075"/>
      <c r="X144" s="1075"/>
      <c r="Y144" s="1075"/>
      <c r="Z144" s="990"/>
      <c r="AA144" s="1075"/>
      <c r="AB144" s="990"/>
      <c r="AC144" s="1075"/>
      <c r="AD144" s="990"/>
      <c r="AE144" s="1075"/>
      <c r="AF144" s="1002"/>
    </row>
    <row r="145" spans="1:32" x14ac:dyDescent="0.3">
      <c r="A145" s="1130">
        <v>45932</v>
      </c>
      <c r="B145" s="991"/>
      <c r="C145" s="1076"/>
      <c r="D145" s="990"/>
      <c r="E145" s="1075"/>
      <c r="F145" s="990"/>
      <c r="G145" s="1075"/>
      <c r="H145" s="991"/>
      <c r="I145" s="1076"/>
      <c r="J145" s="991"/>
      <c r="K145" s="1076"/>
      <c r="L145" s="991"/>
      <c r="M145" s="1076"/>
      <c r="N145" s="991">
        <v>10</v>
      </c>
      <c r="O145" s="1076">
        <v>100000</v>
      </c>
      <c r="P145" s="990"/>
      <c r="Q145" s="1075"/>
      <c r="R145" s="990"/>
      <c r="S145" s="1075"/>
      <c r="T145" s="1075"/>
      <c r="U145" s="1075"/>
      <c r="V145" s="1075"/>
      <c r="W145" s="1075"/>
      <c r="X145" s="1075"/>
      <c r="Y145" s="1075"/>
      <c r="Z145" s="990"/>
      <c r="AA145" s="1075"/>
      <c r="AB145" s="990"/>
      <c r="AC145" s="1075"/>
      <c r="AD145" s="990"/>
      <c r="AE145" s="1075"/>
      <c r="AF145" s="1002"/>
    </row>
    <row r="146" spans="1:32" x14ac:dyDescent="0.3">
      <c r="A146" s="1131"/>
      <c r="B146" s="991">
        <v>59.72</v>
      </c>
      <c r="C146" s="1076">
        <v>406096</v>
      </c>
      <c r="D146" s="990">
        <v>58.3</v>
      </c>
      <c r="E146" s="1075">
        <v>396440</v>
      </c>
      <c r="F146" s="990"/>
      <c r="G146" s="1075"/>
      <c r="H146" s="991">
        <v>4</v>
      </c>
      <c r="I146" s="1076">
        <v>40000</v>
      </c>
      <c r="J146" s="991">
        <v>4</v>
      </c>
      <c r="K146" s="1076">
        <v>40000</v>
      </c>
      <c r="L146" s="991">
        <v>10</v>
      </c>
      <c r="M146" s="1076">
        <v>100000</v>
      </c>
      <c r="N146" s="990">
        <v>10</v>
      </c>
      <c r="O146" s="1075">
        <v>100000</v>
      </c>
      <c r="P146" s="990">
        <v>4</v>
      </c>
      <c r="Q146" s="1075">
        <v>40000</v>
      </c>
      <c r="R146" s="990"/>
      <c r="S146" s="1075"/>
      <c r="T146" s="1075"/>
      <c r="U146" s="1075"/>
      <c r="V146" s="1075"/>
      <c r="W146" s="1075"/>
      <c r="X146" s="1075"/>
      <c r="Y146" s="1075"/>
      <c r="Z146" s="990">
        <v>4</v>
      </c>
      <c r="AA146" s="1075">
        <v>40000</v>
      </c>
      <c r="AB146" s="990"/>
      <c r="AC146" s="1075"/>
      <c r="AD146" s="990"/>
      <c r="AE146" s="1075"/>
      <c r="AF146" s="1002"/>
    </row>
    <row r="147" spans="1:32" x14ac:dyDescent="0.25">
      <c r="A147" s="1130">
        <v>45933</v>
      </c>
      <c r="B147" s="990"/>
      <c r="C147" s="1075"/>
      <c r="D147" s="990"/>
      <c r="E147" s="1075"/>
      <c r="F147" s="990"/>
      <c r="G147" s="1075"/>
      <c r="H147" s="990"/>
      <c r="I147" s="1075"/>
      <c r="J147" s="990"/>
      <c r="K147" s="1075"/>
      <c r="L147" s="990"/>
      <c r="M147" s="1075"/>
      <c r="N147" s="990"/>
      <c r="O147" s="1075"/>
      <c r="P147" s="990"/>
      <c r="Q147" s="1075"/>
      <c r="R147" s="990"/>
      <c r="S147" s="1075"/>
      <c r="T147" s="1075"/>
      <c r="U147" s="1075"/>
      <c r="V147" s="1075"/>
      <c r="W147" s="1075"/>
      <c r="X147" s="1075"/>
      <c r="Y147" s="1075"/>
      <c r="Z147" s="990"/>
      <c r="AA147" s="1075"/>
      <c r="AB147" s="990"/>
      <c r="AC147" s="1075"/>
      <c r="AD147" s="990"/>
      <c r="AE147" s="1075"/>
      <c r="AF147" s="1002"/>
    </row>
    <row r="148" spans="1:32" x14ac:dyDescent="0.25">
      <c r="A148" s="1131"/>
      <c r="B148" s="990"/>
      <c r="C148" s="1075"/>
      <c r="D148" s="990"/>
      <c r="E148" s="1075"/>
      <c r="F148" s="990"/>
      <c r="G148" s="1075"/>
      <c r="H148" s="990"/>
      <c r="I148" s="1075"/>
      <c r="J148" s="990"/>
      <c r="K148" s="1075"/>
      <c r="L148" s="990"/>
      <c r="M148" s="1075"/>
      <c r="N148" s="990"/>
      <c r="O148" s="1075"/>
      <c r="P148" s="990"/>
      <c r="Q148" s="1075"/>
      <c r="R148" s="990"/>
      <c r="S148" s="1075"/>
      <c r="T148" s="1075"/>
      <c r="U148" s="1075"/>
      <c r="V148" s="1075"/>
      <c r="W148" s="1075"/>
      <c r="X148" s="1075"/>
      <c r="Y148" s="1075"/>
      <c r="Z148" s="990"/>
      <c r="AA148" s="1075"/>
      <c r="AB148" s="990"/>
      <c r="AC148" s="1075"/>
      <c r="AD148" s="990"/>
      <c r="AE148" s="1075"/>
      <c r="AF148" s="1002"/>
    </row>
    <row r="149" spans="1:32" x14ac:dyDescent="0.3">
      <c r="A149" s="1130">
        <v>45934</v>
      </c>
      <c r="B149" s="991"/>
      <c r="C149" s="1076"/>
      <c r="D149" s="990"/>
      <c r="E149" s="1075"/>
      <c r="F149" s="990"/>
      <c r="G149" s="1075"/>
      <c r="H149" s="990"/>
      <c r="I149" s="1075"/>
      <c r="J149" s="990"/>
      <c r="K149" s="1075"/>
      <c r="L149" s="990">
        <v>10</v>
      </c>
      <c r="M149" s="1075">
        <v>100000</v>
      </c>
      <c r="N149" s="990">
        <v>10</v>
      </c>
      <c r="O149" s="1075">
        <v>100000</v>
      </c>
      <c r="P149" s="990"/>
      <c r="Q149" s="1075"/>
      <c r="R149" s="990"/>
      <c r="S149" s="1075"/>
      <c r="T149" s="1075"/>
      <c r="U149" s="1075"/>
      <c r="V149" s="1075"/>
      <c r="W149" s="1075"/>
      <c r="X149" s="1075"/>
      <c r="Y149" s="1075"/>
      <c r="Z149" s="990"/>
      <c r="AA149" s="1075"/>
      <c r="AB149" s="990"/>
      <c r="AC149" s="1075"/>
      <c r="AD149" s="991"/>
      <c r="AE149" s="1076"/>
      <c r="AF149" s="1002"/>
    </row>
    <row r="150" spans="1:32" x14ac:dyDescent="0.25">
      <c r="A150" s="1131"/>
      <c r="B150" s="990">
        <v>58.29</v>
      </c>
      <c r="C150" s="1075">
        <v>396372</v>
      </c>
      <c r="D150" s="990">
        <v>59.68</v>
      </c>
      <c r="E150" s="1075">
        <v>405824</v>
      </c>
      <c r="F150" s="990"/>
      <c r="G150" s="1075"/>
      <c r="H150" s="990">
        <v>4</v>
      </c>
      <c r="I150" s="1075">
        <v>40000</v>
      </c>
      <c r="J150" s="990">
        <v>4</v>
      </c>
      <c r="K150" s="1075">
        <v>40000</v>
      </c>
      <c r="L150" s="990">
        <v>10</v>
      </c>
      <c r="M150" s="1075">
        <v>100000</v>
      </c>
      <c r="N150" s="990">
        <v>10</v>
      </c>
      <c r="O150" s="1075">
        <v>100000</v>
      </c>
      <c r="P150" s="990">
        <v>4</v>
      </c>
      <c r="Q150" s="1075">
        <v>40000</v>
      </c>
      <c r="R150" s="990"/>
      <c r="S150" s="1075"/>
      <c r="T150" s="1075"/>
      <c r="U150" s="1075"/>
      <c r="V150" s="1075"/>
      <c r="W150" s="1075"/>
      <c r="X150" s="1075"/>
      <c r="Y150" s="1075"/>
      <c r="Z150" s="990"/>
      <c r="AA150" s="1075"/>
      <c r="AB150" s="990"/>
      <c r="AC150" s="1075"/>
      <c r="AD150" s="990"/>
      <c r="AE150" s="1075"/>
      <c r="AF150" s="1002"/>
    </row>
    <row r="151" spans="1:32" x14ac:dyDescent="0.3">
      <c r="A151" s="1130">
        <v>45935</v>
      </c>
      <c r="B151" s="991"/>
      <c r="C151" s="1076"/>
      <c r="D151" s="991"/>
      <c r="E151" s="1076"/>
      <c r="F151" s="990"/>
      <c r="G151" s="1075"/>
      <c r="H151" s="991"/>
      <c r="I151" s="1076"/>
      <c r="J151" s="991"/>
      <c r="K151" s="1076"/>
      <c r="L151" s="991"/>
      <c r="M151" s="1076"/>
      <c r="N151" s="991"/>
      <c r="O151" s="1076"/>
      <c r="P151" s="990"/>
      <c r="Q151" s="1075"/>
      <c r="R151" s="990"/>
      <c r="S151" s="1075"/>
      <c r="T151" s="1075"/>
      <c r="U151" s="1075"/>
      <c r="V151" s="1075"/>
      <c r="W151" s="1075"/>
      <c r="X151" s="1075"/>
      <c r="Y151" s="1075"/>
      <c r="Z151" s="990"/>
      <c r="AA151" s="1075"/>
      <c r="AB151" s="990"/>
      <c r="AC151" s="1075"/>
      <c r="AD151" s="990"/>
      <c r="AE151" s="1075"/>
      <c r="AF151" s="1002"/>
    </row>
    <row r="152" spans="1:32" x14ac:dyDescent="0.3">
      <c r="A152" s="1131"/>
      <c r="B152" s="990"/>
      <c r="C152" s="1075"/>
      <c r="D152" s="990"/>
      <c r="E152" s="1075"/>
      <c r="F152" s="990"/>
      <c r="G152" s="1075"/>
      <c r="H152" s="991"/>
      <c r="I152" s="1076"/>
      <c r="J152" s="990"/>
      <c r="K152" s="1075"/>
      <c r="L152" s="991"/>
      <c r="M152" s="1076"/>
      <c r="N152" s="990"/>
      <c r="O152" s="1075"/>
      <c r="P152" s="990"/>
      <c r="Q152" s="1075"/>
      <c r="R152" s="990"/>
      <c r="S152" s="1075"/>
      <c r="T152" s="1075"/>
      <c r="U152" s="1075"/>
      <c r="V152" s="1075"/>
      <c r="W152" s="1075"/>
      <c r="X152" s="1075"/>
      <c r="Y152" s="1075"/>
      <c r="Z152" s="990"/>
      <c r="AA152" s="1075"/>
      <c r="AB152" s="990"/>
      <c r="AC152" s="1075"/>
      <c r="AD152" s="990"/>
      <c r="AE152" s="1075"/>
      <c r="AF152" s="1002"/>
    </row>
    <row r="153" spans="1:32" x14ac:dyDescent="0.3">
      <c r="A153" s="1130">
        <v>45936</v>
      </c>
      <c r="B153" s="990"/>
      <c r="C153" s="1075"/>
      <c r="D153" s="991"/>
      <c r="E153" s="1076"/>
      <c r="F153" s="990"/>
      <c r="G153" s="1075"/>
      <c r="H153" s="990"/>
      <c r="I153" s="1075"/>
      <c r="J153" s="990"/>
      <c r="K153" s="1075"/>
      <c r="L153" s="991"/>
      <c r="M153" s="1076"/>
      <c r="N153" s="990">
        <v>10</v>
      </c>
      <c r="O153" s="1075">
        <v>100000</v>
      </c>
      <c r="P153" s="990"/>
      <c r="Q153" s="1075"/>
      <c r="R153" s="990"/>
      <c r="S153" s="1075"/>
      <c r="T153" s="1075"/>
      <c r="U153" s="1075"/>
      <c r="V153" s="1075"/>
      <c r="W153" s="1075"/>
      <c r="X153" s="1075"/>
      <c r="Y153" s="1075"/>
      <c r="Z153" s="990"/>
      <c r="AA153" s="1075"/>
      <c r="AB153" s="990"/>
      <c r="AC153" s="1075"/>
      <c r="AD153" s="990"/>
      <c r="AE153" s="1075"/>
      <c r="AF153" s="1002"/>
    </row>
    <row r="154" spans="1:32" x14ac:dyDescent="0.25">
      <c r="A154" s="1131"/>
      <c r="B154" s="990">
        <v>59.62</v>
      </c>
      <c r="C154" s="1075">
        <v>405416</v>
      </c>
      <c r="D154" s="990">
        <v>58.26</v>
      </c>
      <c r="E154" s="1075">
        <v>396168</v>
      </c>
      <c r="F154" s="990"/>
      <c r="G154" s="1075"/>
      <c r="H154" s="990">
        <v>4</v>
      </c>
      <c r="I154" s="1075">
        <v>40000</v>
      </c>
      <c r="J154" s="990">
        <v>4</v>
      </c>
      <c r="K154" s="1075">
        <v>40000</v>
      </c>
      <c r="L154" s="990">
        <v>10</v>
      </c>
      <c r="M154" s="1075">
        <v>100000</v>
      </c>
      <c r="N154" s="990">
        <v>10</v>
      </c>
      <c r="O154" s="1075">
        <v>100000</v>
      </c>
      <c r="P154" s="990">
        <v>4</v>
      </c>
      <c r="Q154" s="1075">
        <v>40000</v>
      </c>
      <c r="R154" s="990"/>
      <c r="S154" s="1075"/>
      <c r="T154" s="1075"/>
      <c r="U154" s="1075"/>
      <c r="V154" s="1075"/>
      <c r="W154" s="1075"/>
      <c r="X154" s="1075"/>
      <c r="Y154" s="1075"/>
      <c r="Z154" s="990"/>
      <c r="AA154" s="1075"/>
      <c r="AB154" s="990"/>
      <c r="AC154" s="1075"/>
      <c r="AD154" s="990">
        <v>38.869999999999997</v>
      </c>
      <c r="AE154" s="1075">
        <v>388700</v>
      </c>
      <c r="AF154" s="1002"/>
    </row>
    <row r="155" spans="1:32" x14ac:dyDescent="0.3">
      <c r="A155" s="1130">
        <v>45937</v>
      </c>
      <c r="B155" s="990"/>
      <c r="C155" s="1075"/>
      <c r="D155" s="990"/>
      <c r="E155" s="1075"/>
      <c r="F155" s="990"/>
      <c r="G155" s="1075"/>
      <c r="H155" s="991"/>
      <c r="I155" s="1076"/>
      <c r="J155" s="990"/>
      <c r="K155" s="1075"/>
      <c r="L155" s="990"/>
      <c r="M155" s="1075"/>
      <c r="N155" s="990"/>
      <c r="O155" s="1075"/>
      <c r="P155" s="990"/>
      <c r="Q155" s="1075"/>
      <c r="R155" s="990"/>
      <c r="S155" s="1075"/>
      <c r="T155" s="1075"/>
      <c r="U155" s="1075"/>
      <c r="V155" s="1075"/>
      <c r="W155" s="1075"/>
      <c r="X155" s="1075"/>
      <c r="Y155" s="1075"/>
      <c r="Z155" s="990"/>
      <c r="AA155" s="1075"/>
      <c r="AB155" s="990"/>
      <c r="AC155" s="1075"/>
      <c r="AD155" s="990"/>
      <c r="AE155" s="1075"/>
      <c r="AF155" s="1002"/>
    </row>
    <row r="156" spans="1:32" x14ac:dyDescent="0.25">
      <c r="A156" s="1131"/>
      <c r="B156" s="990"/>
      <c r="C156" s="1075"/>
      <c r="D156" s="990"/>
      <c r="E156" s="1075"/>
      <c r="F156" s="990"/>
      <c r="G156" s="1075"/>
      <c r="H156" s="990"/>
      <c r="I156" s="1075"/>
      <c r="J156" s="990"/>
      <c r="K156" s="1075"/>
      <c r="L156" s="990"/>
      <c r="M156" s="1075"/>
      <c r="N156" s="990"/>
      <c r="O156" s="1075"/>
      <c r="P156" s="990"/>
      <c r="Q156" s="1075"/>
      <c r="R156" s="990">
        <v>3.27</v>
      </c>
      <c r="S156" s="1075">
        <v>40000</v>
      </c>
      <c r="T156" s="1075"/>
      <c r="U156" s="1075"/>
      <c r="V156" s="1075"/>
      <c r="W156" s="1075"/>
      <c r="X156" s="1075"/>
      <c r="Y156" s="1075"/>
      <c r="Z156" s="990"/>
      <c r="AA156" s="1075"/>
      <c r="AB156" s="990"/>
      <c r="AC156" s="1075"/>
      <c r="AD156" s="990"/>
      <c r="AE156" s="1075"/>
      <c r="AF156" s="1002"/>
    </row>
    <row r="157" spans="1:32" x14ac:dyDescent="0.3">
      <c r="A157" s="1130">
        <v>45938</v>
      </c>
      <c r="B157" s="991"/>
      <c r="C157" s="1076"/>
      <c r="D157" s="991"/>
      <c r="E157" s="1076"/>
      <c r="F157" s="990"/>
      <c r="G157" s="1075"/>
      <c r="H157" s="991"/>
      <c r="I157" s="1076"/>
      <c r="J157" s="991"/>
      <c r="K157" s="1076"/>
      <c r="L157" s="991"/>
      <c r="M157" s="1076"/>
      <c r="N157" s="991"/>
      <c r="O157" s="1076"/>
      <c r="P157" s="990"/>
      <c r="Q157" s="1075"/>
      <c r="R157" s="990"/>
      <c r="S157" s="1075"/>
      <c r="T157" s="1075"/>
      <c r="U157" s="1075"/>
      <c r="V157" s="1075"/>
      <c r="W157" s="1075"/>
      <c r="X157" s="1075"/>
      <c r="Y157" s="1075"/>
      <c r="Z157" s="990"/>
      <c r="AA157" s="1075"/>
      <c r="AB157" s="990"/>
      <c r="AC157" s="1075"/>
      <c r="AD157" s="990"/>
      <c r="AE157" s="1075"/>
      <c r="AF157" s="1002"/>
    </row>
    <row r="158" spans="1:32" x14ac:dyDescent="0.3">
      <c r="A158" s="1131"/>
      <c r="B158" s="990">
        <v>58.98</v>
      </c>
      <c r="C158" s="1075">
        <v>401064</v>
      </c>
      <c r="D158" s="990"/>
      <c r="E158" s="1075"/>
      <c r="F158" s="990"/>
      <c r="G158" s="1075"/>
      <c r="H158" s="991">
        <v>4</v>
      </c>
      <c r="I158" s="1076">
        <v>40000</v>
      </c>
      <c r="J158" s="990"/>
      <c r="K158" s="1075"/>
      <c r="L158" s="991"/>
      <c r="M158" s="1076"/>
      <c r="N158" s="990"/>
      <c r="O158" s="1075"/>
      <c r="P158" s="990"/>
      <c r="Q158" s="1075"/>
      <c r="R158" s="990"/>
      <c r="S158" s="1075"/>
      <c r="T158" s="1075"/>
      <c r="U158" s="1075"/>
      <c r="V158" s="1075"/>
      <c r="W158" s="1075"/>
      <c r="X158" s="1075"/>
      <c r="Y158" s="1075"/>
      <c r="Z158" s="990"/>
      <c r="AA158" s="1075"/>
      <c r="AB158" s="990"/>
      <c r="AC158" s="1075"/>
      <c r="AD158" s="990"/>
      <c r="AE158" s="1075"/>
      <c r="AF158" s="1002"/>
    </row>
    <row r="159" spans="1:32" x14ac:dyDescent="0.3">
      <c r="A159" s="1130">
        <v>45939</v>
      </c>
      <c r="B159" s="990"/>
      <c r="C159" s="1075"/>
      <c r="D159" s="990"/>
      <c r="E159" s="1075"/>
      <c r="F159" s="990"/>
      <c r="G159" s="1075"/>
      <c r="H159" s="990"/>
      <c r="I159" s="1075"/>
      <c r="J159" s="990"/>
      <c r="K159" s="1075"/>
      <c r="L159" s="990"/>
      <c r="M159" s="1075"/>
      <c r="N159" s="991"/>
      <c r="O159" s="1076"/>
      <c r="P159" s="990"/>
      <c r="Q159" s="1075"/>
      <c r="R159" s="990"/>
      <c r="S159" s="1075"/>
      <c r="T159" s="1075"/>
      <c r="U159" s="1075"/>
      <c r="V159" s="1075"/>
      <c r="W159" s="1075"/>
      <c r="X159" s="1075"/>
      <c r="Y159" s="1075"/>
      <c r="Z159" s="990"/>
      <c r="AA159" s="1075"/>
      <c r="AB159" s="990"/>
      <c r="AC159" s="1075"/>
      <c r="AD159" s="990"/>
      <c r="AE159" s="1075"/>
      <c r="AF159" s="1002"/>
    </row>
    <row r="160" spans="1:32" x14ac:dyDescent="0.25">
      <c r="A160" s="1131"/>
      <c r="B160" s="990">
        <v>28.57</v>
      </c>
      <c r="C160" s="1075">
        <v>400000</v>
      </c>
      <c r="D160" s="990"/>
      <c r="E160" s="1075"/>
      <c r="F160" s="990"/>
      <c r="G160" s="1075"/>
      <c r="H160" s="990">
        <v>10</v>
      </c>
      <c r="I160" s="1075">
        <v>100000</v>
      </c>
      <c r="J160" s="990"/>
      <c r="K160" s="1075"/>
      <c r="L160" s="990"/>
      <c r="M160" s="1075"/>
      <c r="N160" s="990"/>
      <c r="O160" s="1075"/>
      <c r="P160" s="990"/>
      <c r="Q160" s="1075"/>
      <c r="R160" s="990"/>
      <c r="S160" s="1075"/>
      <c r="T160" s="1075"/>
      <c r="U160" s="1075"/>
      <c r="V160" s="1075"/>
      <c r="W160" s="1075"/>
      <c r="X160" s="1075"/>
      <c r="Y160" s="1075"/>
      <c r="Z160" s="990"/>
      <c r="AA160" s="1075"/>
      <c r="AB160" s="990"/>
      <c r="AC160" s="1075"/>
      <c r="AD160" s="990"/>
      <c r="AE160" s="1075"/>
      <c r="AF160" s="1002"/>
    </row>
    <row r="161" spans="1:32" x14ac:dyDescent="0.25">
      <c r="A161" s="1130">
        <v>45940</v>
      </c>
      <c r="B161" s="990"/>
      <c r="C161" s="1075"/>
      <c r="D161" s="990"/>
      <c r="E161" s="1075"/>
      <c r="F161" s="990"/>
      <c r="G161" s="1075"/>
      <c r="H161" s="990"/>
      <c r="I161" s="1075"/>
      <c r="J161" s="990"/>
      <c r="K161" s="1075"/>
      <c r="L161" s="990"/>
      <c r="M161" s="1075"/>
      <c r="N161" s="990">
        <v>10</v>
      </c>
      <c r="O161" s="1075">
        <v>100000</v>
      </c>
      <c r="P161" s="990"/>
      <c r="Q161" s="1075"/>
      <c r="R161" s="990"/>
      <c r="S161" s="1075"/>
      <c r="T161" s="1075"/>
      <c r="U161" s="1075"/>
      <c r="V161" s="1075"/>
      <c r="W161" s="1075"/>
      <c r="X161" s="1075"/>
      <c r="Y161" s="1075"/>
      <c r="Z161" s="990"/>
      <c r="AA161" s="1075"/>
      <c r="AB161" s="990"/>
      <c r="AC161" s="1075"/>
      <c r="AD161" s="990"/>
      <c r="AE161" s="1075"/>
      <c r="AF161" s="1002"/>
    </row>
    <row r="162" spans="1:32" x14ac:dyDescent="0.25">
      <c r="A162" s="1131"/>
      <c r="B162" s="990">
        <v>59.82</v>
      </c>
      <c r="C162" s="1075">
        <v>406776</v>
      </c>
      <c r="D162" s="990">
        <v>58.35</v>
      </c>
      <c r="E162" s="1075">
        <v>396780</v>
      </c>
      <c r="F162" s="990"/>
      <c r="G162" s="1075"/>
      <c r="H162" s="990">
        <v>10</v>
      </c>
      <c r="I162" s="1075">
        <v>100000</v>
      </c>
      <c r="J162" s="990">
        <v>4</v>
      </c>
      <c r="K162" s="1075">
        <v>40000</v>
      </c>
      <c r="L162" s="990">
        <v>10</v>
      </c>
      <c r="M162" s="1075">
        <v>100000</v>
      </c>
      <c r="N162" s="990">
        <v>10</v>
      </c>
      <c r="O162" s="1075">
        <v>100000</v>
      </c>
      <c r="P162" s="990">
        <v>4</v>
      </c>
      <c r="Q162" s="1075">
        <v>40000</v>
      </c>
      <c r="R162" s="990"/>
      <c r="S162" s="1075"/>
      <c r="T162" s="1075"/>
      <c r="U162" s="1075"/>
      <c r="V162" s="1075"/>
      <c r="W162" s="1075"/>
      <c r="X162" s="1075"/>
      <c r="Y162" s="1075"/>
      <c r="Z162" s="990">
        <v>4</v>
      </c>
      <c r="AA162" s="1075">
        <v>40000</v>
      </c>
      <c r="AB162" s="990"/>
      <c r="AC162" s="1075"/>
      <c r="AD162" s="990"/>
      <c r="AE162" s="1075"/>
      <c r="AF162" s="1002"/>
    </row>
    <row r="163" spans="1:32" x14ac:dyDescent="0.3">
      <c r="A163" s="1130">
        <v>45941</v>
      </c>
      <c r="B163" s="991"/>
      <c r="C163" s="1076"/>
      <c r="D163" s="991"/>
      <c r="E163" s="1076"/>
      <c r="F163" s="990"/>
      <c r="G163" s="1075"/>
      <c r="H163" s="991"/>
      <c r="I163" s="1076"/>
      <c r="J163" s="991"/>
      <c r="K163" s="1076"/>
      <c r="L163" s="991"/>
      <c r="M163" s="1076"/>
      <c r="N163" s="991"/>
      <c r="O163" s="1076"/>
      <c r="P163" s="991"/>
      <c r="Q163" s="1076"/>
      <c r="R163" s="990"/>
      <c r="S163" s="1075"/>
      <c r="T163" s="1075"/>
      <c r="U163" s="1075"/>
      <c r="V163" s="1075"/>
      <c r="W163" s="1075"/>
      <c r="X163" s="1075"/>
      <c r="Y163" s="1075"/>
      <c r="Z163" s="990"/>
      <c r="AA163" s="1075"/>
      <c r="AB163" s="990"/>
      <c r="AC163" s="1075"/>
      <c r="AD163" s="990"/>
      <c r="AE163" s="1075"/>
      <c r="AF163" s="1002"/>
    </row>
    <row r="164" spans="1:32" x14ac:dyDescent="0.3">
      <c r="A164" s="1131"/>
      <c r="B164" s="991"/>
      <c r="C164" s="1076"/>
      <c r="D164" s="990"/>
      <c r="E164" s="1075"/>
      <c r="F164" s="990"/>
      <c r="G164" s="1075"/>
      <c r="H164" s="990"/>
      <c r="I164" s="1075"/>
      <c r="J164" s="990"/>
      <c r="K164" s="1075"/>
      <c r="L164" s="991">
        <v>8.32</v>
      </c>
      <c r="M164" s="1076">
        <v>83200</v>
      </c>
      <c r="N164" s="990"/>
      <c r="O164" s="1075"/>
      <c r="P164" s="990"/>
      <c r="Q164" s="1075"/>
      <c r="R164" s="990"/>
      <c r="S164" s="1075"/>
      <c r="T164" s="1075"/>
      <c r="U164" s="1075"/>
      <c r="V164" s="1075"/>
      <c r="W164" s="1075"/>
      <c r="X164" s="1075"/>
      <c r="Y164" s="1075"/>
      <c r="Z164" s="990"/>
      <c r="AA164" s="1075"/>
      <c r="AB164" s="990"/>
      <c r="AC164" s="1075"/>
      <c r="AD164" s="990"/>
      <c r="AE164" s="1075"/>
      <c r="AF164" s="1002"/>
    </row>
    <row r="165" spans="1:32" x14ac:dyDescent="0.3">
      <c r="A165" s="1130">
        <v>45942</v>
      </c>
      <c r="B165" s="990"/>
      <c r="C165" s="1075"/>
      <c r="D165" s="990"/>
      <c r="E165" s="1075"/>
      <c r="F165" s="990"/>
      <c r="G165" s="1075"/>
      <c r="H165" s="991"/>
      <c r="I165" s="1076"/>
      <c r="J165" s="990"/>
      <c r="K165" s="1075"/>
      <c r="L165" s="990"/>
      <c r="M165" s="1075"/>
      <c r="N165" s="990"/>
      <c r="O165" s="1075"/>
      <c r="P165" s="990"/>
      <c r="Q165" s="1075"/>
      <c r="R165" s="990"/>
      <c r="S165" s="1075"/>
      <c r="T165" s="1075"/>
      <c r="U165" s="1075"/>
      <c r="V165" s="1075"/>
      <c r="W165" s="1075"/>
      <c r="X165" s="1075"/>
      <c r="Y165" s="1075"/>
      <c r="Z165" s="990"/>
      <c r="AA165" s="1075"/>
      <c r="AB165" s="990"/>
      <c r="AC165" s="1075"/>
      <c r="AD165" s="990"/>
      <c r="AE165" s="1075"/>
      <c r="AF165" s="1002"/>
    </row>
    <row r="166" spans="1:32" x14ac:dyDescent="0.25">
      <c r="A166" s="1131"/>
      <c r="B166" s="990"/>
      <c r="C166" s="1075"/>
      <c r="D166" s="990">
        <v>57.93</v>
      </c>
      <c r="E166" s="1075">
        <v>393924</v>
      </c>
      <c r="F166" s="990"/>
      <c r="G166" s="1075"/>
      <c r="H166" s="990"/>
      <c r="I166" s="1075"/>
      <c r="J166" s="990"/>
      <c r="K166" s="1075"/>
      <c r="L166" s="990"/>
      <c r="M166" s="1075"/>
      <c r="N166" s="990"/>
      <c r="O166" s="1075"/>
      <c r="P166" s="990"/>
      <c r="Q166" s="1075"/>
      <c r="R166" s="990"/>
      <c r="S166" s="1075"/>
      <c r="T166" s="1075"/>
      <c r="U166" s="1075"/>
      <c r="V166" s="1075"/>
      <c r="W166" s="1075"/>
      <c r="X166" s="1075"/>
      <c r="Y166" s="1075"/>
      <c r="Z166" s="990"/>
      <c r="AA166" s="1075"/>
      <c r="AB166" s="990"/>
      <c r="AC166" s="1075"/>
      <c r="AD166" s="990"/>
      <c r="AE166" s="1075"/>
      <c r="AF166" s="1002"/>
    </row>
    <row r="167" spans="1:32" x14ac:dyDescent="0.3">
      <c r="A167" s="1130">
        <v>45943</v>
      </c>
      <c r="B167" s="990"/>
      <c r="C167" s="1075"/>
      <c r="D167" s="991"/>
      <c r="E167" s="1076"/>
      <c r="F167" s="990"/>
      <c r="G167" s="1075"/>
      <c r="H167" s="990"/>
      <c r="I167" s="1075"/>
      <c r="J167" s="990"/>
      <c r="K167" s="1075"/>
      <c r="L167" s="991"/>
      <c r="M167" s="1076"/>
      <c r="N167" s="990">
        <v>10</v>
      </c>
      <c r="O167" s="1075">
        <v>100000</v>
      </c>
      <c r="P167" s="990"/>
      <c r="Q167" s="1075"/>
      <c r="R167" s="990"/>
      <c r="S167" s="1075"/>
      <c r="T167" s="1075"/>
      <c r="U167" s="1075"/>
      <c r="V167" s="1075"/>
      <c r="W167" s="1075"/>
      <c r="X167" s="1075"/>
      <c r="Y167" s="1075"/>
      <c r="Z167" s="990"/>
      <c r="AA167" s="1075"/>
      <c r="AB167" s="990"/>
      <c r="AC167" s="1075"/>
      <c r="AD167" s="990"/>
      <c r="AE167" s="1075"/>
      <c r="AF167" s="1002"/>
    </row>
    <row r="168" spans="1:32" x14ac:dyDescent="0.25">
      <c r="A168" s="1131"/>
      <c r="B168" s="990">
        <v>58.48</v>
      </c>
      <c r="C168" s="1075">
        <v>397664</v>
      </c>
      <c r="D168" s="990">
        <v>59.39</v>
      </c>
      <c r="E168" s="1075">
        <v>403852</v>
      </c>
      <c r="F168" s="990"/>
      <c r="G168" s="1075"/>
      <c r="H168" s="990">
        <v>4</v>
      </c>
      <c r="I168" s="1075">
        <v>40000</v>
      </c>
      <c r="J168" s="990">
        <v>4</v>
      </c>
      <c r="K168" s="1075">
        <v>40000</v>
      </c>
      <c r="L168" s="990">
        <v>10</v>
      </c>
      <c r="M168" s="1075">
        <v>100000</v>
      </c>
      <c r="N168" s="990">
        <v>10</v>
      </c>
      <c r="O168" s="1075">
        <v>100000</v>
      </c>
      <c r="P168" s="990">
        <v>4</v>
      </c>
      <c r="Q168" s="1075">
        <v>40000</v>
      </c>
      <c r="R168" s="990"/>
      <c r="S168" s="1075"/>
      <c r="T168" s="1075"/>
      <c r="U168" s="1075"/>
      <c r="V168" s="1075"/>
      <c r="W168" s="1075"/>
      <c r="X168" s="1075"/>
      <c r="Y168" s="1075"/>
      <c r="Z168" s="990">
        <v>4</v>
      </c>
      <c r="AA168" s="1075">
        <v>40000</v>
      </c>
      <c r="AB168" s="990"/>
      <c r="AC168" s="1075"/>
      <c r="AD168" s="990"/>
      <c r="AE168" s="1075"/>
      <c r="AF168" s="1002"/>
    </row>
    <row r="169" spans="1:32" x14ac:dyDescent="0.3">
      <c r="A169" s="1130">
        <v>45944</v>
      </c>
      <c r="B169" s="991"/>
      <c r="C169" s="1076"/>
      <c r="D169" s="990"/>
      <c r="E169" s="1075"/>
      <c r="F169" s="990"/>
      <c r="G169" s="1075"/>
      <c r="H169" s="991"/>
      <c r="I169" s="1076"/>
      <c r="J169" s="991"/>
      <c r="K169" s="1076"/>
      <c r="L169" s="991"/>
      <c r="M169" s="1076"/>
      <c r="N169" s="991"/>
      <c r="O169" s="1076"/>
      <c r="P169" s="990"/>
      <c r="Q169" s="1075"/>
      <c r="R169" s="990"/>
      <c r="S169" s="1075"/>
      <c r="T169" s="1075"/>
      <c r="U169" s="1075"/>
      <c r="V169" s="1075"/>
      <c r="W169" s="1075"/>
      <c r="X169" s="1075"/>
      <c r="Y169" s="1075"/>
      <c r="Z169" s="990"/>
      <c r="AA169" s="1075"/>
      <c r="AB169" s="990"/>
      <c r="AC169" s="1075"/>
      <c r="AD169" s="990"/>
      <c r="AE169" s="1075"/>
      <c r="AF169" s="1002"/>
    </row>
    <row r="170" spans="1:32" x14ac:dyDescent="0.3">
      <c r="A170" s="1131"/>
      <c r="B170" s="990">
        <v>45.8</v>
      </c>
      <c r="C170" s="1075">
        <v>311440</v>
      </c>
      <c r="D170" s="990"/>
      <c r="E170" s="1075"/>
      <c r="F170" s="990"/>
      <c r="G170" s="1075"/>
      <c r="H170" s="990"/>
      <c r="I170" s="1075"/>
      <c r="J170" s="990"/>
      <c r="K170" s="1075"/>
      <c r="L170" s="991"/>
      <c r="M170" s="1076"/>
      <c r="N170" s="990"/>
      <c r="O170" s="1075"/>
      <c r="P170" s="990"/>
      <c r="Q170" s="1075"/>
      <c r="R170" s="990"/>
      <c r="S170" s="1075"/>
      <c r="T170" s="1075"/>
      <c r="U170" s="1075"/>
      <c r="V170" s="1075"/>
      <c r="W170" s="1075"/>
      <c r="X170" s="1075"/>
      <c r="Y170" s="1075"/>
      <c r="Z170" s="990"/>
      <c r="AA170" s="1075"/>
      <c r="AB170" s="990"/>
      <c r="AC170" s="1075"/>
      <c r="AD170" s="990"/>
      <c r="AE170" s="1075"/>
      <c r="AF170" s="1002"/>
    </row>
    <row r="171" spans="1:32" x14ac:dyDescent="0.3">
      <c r="A171" s="1130">
        <v>45945</v>
      </c>
      <c r="B171" s="991"/>
      <c r="C171" s="1076"/>
      <c r="D171" s="991"/>
      <c r="E171" s="1076"/>
      <c r="F171" s="990"/>
      <c r="G171" s="1075"/>
      <c r="H171" s="991"/>
      <c r="I171" s="1076"/>
      <c r="J171" s="991"/>
      <c r="K171" s="1076"/>
      <c r="L171" s="991"/>
      <c r="M171" s="1076"/>
      <c r="N171" s="991">
        <v>10</v>
      </c>
      <c r="O171" s="1076">
        <v>100000</v>
      </c>
      <c r="P171" s="991"/>
      <c r="Q171" s="1076"/>
      <c r="R171" s="990"/>
      <c r="S171" s="1075"/>
      <c r="T171" s="1075"/>
      <c r="U171" s="1075"/>
      <c r="V171" s="1075"/>
      <c r="W171" s="1075"/>
      <c r="X171" s="1075"/>
      <c r="Y171" s="1075"/>
      <c r="Z171" s="991"/>
      <c r="AA171" s="1076"/>
      <c r="AB171" s="990"/>
      <c r="AC171" s="1075"/>
      <c r="AD171" s="990"/>
      <c r="AE171" s="1075"/>
      <c r="AF171" s="1002"/>
    </row>
    <row r="172" spans="1:32" x14ac:dyDescent="0.3">
      <c r="A172" s="1131"/>
      <c r="B172" s="990">
        <v>59.18</v>
      </c>
      <c r="C172" s="1075">
        <v>402424</v>
      </c>
      <c r="D172" s="990">
        <v>58.37</v>
      </c>
      <c r="E172" s="1075">
        <v>396916</v>
      </c>
      <c r="F172" s="990"/>
      <c r="G172" s="1075"/>
      <c r="H172" s="990">
        <v>4</v>
      </c>
      <c r="I172" s="1075">
        <v>40000</v>
      </c>
      <c r="J172" s="990">
        <v>4</v>
      </c>
      <c r="K172" s="1075">
        <v>40000</v>
      </c>
      <c r="L172" s="991">
        <v>10</v>
      </c>
      <c r="M172" s="1076">
        <v>100000</v>
      </c>
      <c r="N172" s="990">
        <v>10</v>
      </c>
      <c r="O172" s="1075">
        <v>100000</v>
      </c>
      <c r="P172" s="990">
        <v>4</v>
      </c>
      <c r="Q172" s="1075">
        <v>40000</v>
      </c>
      <c r="R172" s="990"/>
      <c r="S172" s="1075"/>
      <c r="T172" s="1075"/>
      <c r="U172" s="1075"/>
      <c r="V172" s="1075"/>
      <c r="W172" s="1075"/>
      <c r="X172" s="1075"/>
      <c r="Y172" s="1075"/>
      <c r="Z172" s="990">
        <v>4</v>
      </c>
      <c r="AA172" s="1075">
        <v>40000</v>
      </c>
      <c r="AB172" s="990"/>
      <c r="AC172" s="1075"/>
      <c r="AD172" s="990"/>
      <c r="AE172" s="1075"/>
      <c r="AF172" s="1002"/>
    </row>
    <row r="173" spans="1:32" x14ac:dyDescent="0.25">
      <c r="A173" s="1130">
        <v>45946</v>
      </c>
      <c r="B173" s="990"/>
      <c r="C173" s="1075"/>
      <c r="D173" s="990"/>
      <c r="E173" s="1075"/>
      <c r="F173" s="990"/>
      <c r="G173" s="1075"/>
      <c r="H173" s="990"/>
      <c r="I173" s="1075"/>
      <c r="J173" s="990"/>
      <c r="K173" s="1075"/>
      <c r="L173" s="990"/>
      <c r="M173" s="1075"/>
      <c r="N173" s="990"/>
      <c r="O173" s="1075"/>
      <c r="P173" s="990"/>
      <c r="Q173" s="1075"/>
      <c r="R173" s="990"/>
      <c r="S173" s="1075"/>
      <c r="T173" s="1075"/>
      <c r="U173" s="1075"/>
      <c r="V173" s="1075"/>
      <c r="W173" s="1075"/>
      <c r="X173" s="1075"/>
      <c r="Y173" s="1075"/>
      <c r="Z173" s="990"/>
      <c r="AA173" s="1075"/>
      <c r="AB173" s="990"/>
      <c r="AC173" s="1075"/>
      <c r="AD173" s="990"/>
      <c r="AE173" s="1075"/>
      <c r="AF173" s="1002"/>
    </row>
    <row r="174" spans="1:32" x14ac:dyDescent="0.25">
      <c r="A174" s="1131"/>
      <c r="B174" s="990"/>
      <c r="C174" s="1075"/>
      <c r="D174" s="990"/>
      <c r="E174" s="1075"/>
      <c r="F174" s="990"/>
      <c r="G174" s="1075"/>
      <c r="H174" s="990">
        <v>10</v>
      </c>
      <c r="I174" s="1075">
        <v>100000</v>
      </c>
      <c r="J174" s="990"/>
      <c r="K174" s="1075"/>
      <c r="L174" s="990"/>
      <c r="M174" s="1075"/>
      <c r="N174" s="990"/>
      <c r="O174" s="1075"/>
      <c r="P174" s="990"/>
      <c r="Q174" s="1075"/>
      <c r="R174" s="990"/>
      <c r="S174" s="1075"/>
      <c r="T174" s="1075"/>
      <c r="U174" s="1075"/>
      <c r="V174" s="1075"/>
      <c r="W174" s="1075"/>
      <c r="X174" s="1075"/>
      <c r="Y174" s="1075"/>
      <c r="Z174" s="990"/>
      <c r="AA174" s="1075"/>
      <c r="AB174" s="990"/>
      <c r="AC174" s="1075"/>
      <c r="AD174" s="990">
        <v>37.700000000000003</v>
      </c>
      <c r="AE174" s="1075">
        <v>377000</v>
      </c>
      <c r="AF174" s="1002"/>
    </row>
    <row r="175" spans="1:32" x14ac:dyDescent="0.3">
      <c r="A175" s="1130">
        <v>45947</v>
      </c>
      <c r="B175" s="991"/>
      <c r="C175" s="1076"/>
      <c r="D175" s="991"/>
      <c r="E175" s="1076"/>
      <c r="F175" s="990"/>
      <c r="G175" s="1075"/>
      <c r="H175" s="991"/>
      <c r="I175" s="1076"/>
      <c r="J175" s="991"/>
      <c r="K175" s="1076"/>
      <c r="L175" s="991"/>
      <c r="M175" s="1076"/>
      <c r="N175" s="991">
        <v>10</v>
      </c>
      <c r="O175" s="1076">
        <v>100000</v>
      </c>
      <c r="P175" s="991"/>
      <c r="Q175" s="1076"/>
      <c r="R175" s="990"/>
      <c r="S175" s="1075"/>
      <c r="T175" s="1075"/>
      <c r="U175" s="1075"/>
      <c r="V175" s="1075"/>
      <c r="W175" s="1075"/>
      <c r="X175" s="1075"/>
      <c r="Y175" s="1075"/>
      <c r="Z175" s="991"/>
      <c r="AA175" s="1076"/>
      <c r="AB175" s="990"/>
      <c r="AC175" s="1075"/>
      <c r="AD175" s="990"/>
      <c r="AE175" s="1075"/>
      <c r="AF175" s="1002"/>
    </row>
    <row r="176" spans="1:32" x14ac:dyDescent="0.3">
      <c r="A176" s="1131"/>
      <c r="B176" s="990">
        <v>58.48</v>
      </c>
      <c r="C176" s="1075">
        <v>397664</v>
      </c>
      <c r="D176" s="990">
        <v>59.66</v>
      </c>
      <c r="E176" s="1075">
        <v>405688</v>
      </c>
      <c r="F176" s="990"/>
      <c r="G176" s="1075"/>
      <c r="H176" s="990">
        <v>4</v>
      </c>
      <c r="I176" s="1075">
        <v>40000</v>
      </c>
      <c r="J176" s="990">
        <v>4</v>
      </c>
      <c r="K176" s="1075">
        <v>40000</v>
      </c>
      <c r="L176" s="991">
        <v>10</v>
      </c>
      <c r="M176" s="1076">
        <v>100000</v>
      </c>
      <c r="N176" s="990">
        <v>10</v>
      </c>
      <c r="O176" s="1075">
        <v>100000</v>
      </c>
      <c r="P176" s="990">
        <v>4</v>
      </c>
      <c r="Q176" s="1075">
        <v>40000</v>
      </c>
      <c r="R176" s="990"/>
      <c r="S176" s="1075"/>
      <c r="T176" s="1075"/>
      <c r="U176" s="1075"/>
      <c r="V176" s="1075"/>
      <c r="W176" s="1075"/>
      <c r="X176" s="1075"/>
      <c r="Y176" s="1075"/>
      <c r="Z176" s="990"/>
      <c r="AA176" s="1075"/>
      <c r="AB176" s="990">
        <v>10</v>
      </c>
      <c r="AC176" s="1075">
        <v>100000</v>
      </c>
      <c r="AD176" s="990"/>
      <c r="AE176" s="1075"/>
      <c r="AF176" s="1002"/>
    </row>
    <row r="177" spans="1:32" x14ac:dyDescent="0.25">
      <c r="A177" s="1130">
        <v>45948</v>
      </c>
      <c r="B177" s="990"/>
      <c r="C177" s="1075"/>
      <c r="D177" s="990"/>
      <c r="E177" s="1075"/>
      <c r="F177" s="990"/>
      <c r="G177" s="1075"/>
      <c r="H177" s="990"/>
      <c r="I177" s="1075"/>
      <c r="J177" s="990"/>
      <c r="K177" s="1075"/>
      <c r="L177" s="990"/>
      <c r="M177" s="1075"/>
      <c r="N177" s="990"/>
      <c r="O177" s="1075"/>
      <c r="P177" s="990"/>
      <c r="Q177" s="1075"/>
      <c r="R177" s="990"/>
      <c r="S177" s="1075"/>
      <c r="T177" s="1075"/>
      <c r="U177" s="1075"/>
      <c r="V177" s="1075"/>
      <c r="W177" s="1075"/>
      <c r="X177" s="1075"/>
      <c r="Y177" s="1075"/>
      <c r="Z177" s="990"/>
      <c r="AA177" s="1075"/>
      <c r="AB177" s="990"/>
      <c r="AC177" s="1075"/>
      <c r="AD177" s="990"/>
      <c r="AE177" s="1075"/>
      <c r="AF177" s="1002"/>
    </row>
    <row r="178" spans="1:32" x14ac:dyDescent="0.25">
      <c r="A178" s="1131"/>
      <c r="B178" s="990"/>
      <c r="C178" s="1075"/>
      <c r="D178" s="990"/>
      <c r="E178" s="1075"/>
      <c r="F178" s="990"/>
      <c r="G178" s="1075"/>
      <c r="H178" s="990">
        <v>10</v>
      </c>
      <c r="I178" s="1075">
        <v>100000</v>
      </c>
      <c r="J178" s="990"/>
      <c r="K178" s="1075"/>
      <c r="L178" s="990"/>
      <c r="M178" s="1075"/>
      <c r="N178" s="990"/>
      <c r="O178" s="1075"/>
      <c r="P178" s="990"/>
      <c r="Q178" s="1075"/>
      <c r="R178" s="990"/>
      <c r="S178" s="1075"/>
      <c r="T178" s="1075"/>
      <c r="U178" s="1075"/>
      <c r="V178" s="1075"/>
      <c r="W178" s="1075"/>
      <c r="X178" s="1075"/>
      <c r="Y178" s="1075"/>
      <c r="Z178" s="990"/>
      <c r="AA178" s="1075"/>
      <c r="AB178" s="990"/>
      <c r="AC178" s="1075"/>
      <c r="AD178" s="990"/>
      <c r="AE178" s="1075"/>
      <c r="AF178" s="1002"/>
    </row>
    <row r="179" spans="1:32" x14ac:dyDescent="0.3">
      <c r="A179" s="1130">
        <v>45949</v>
      </c>
      <c r="B179" s="991"/>
      <c r="C179" s="1076"/>
      <c r="D179" s="991"/>
      <c r="E179" s="1076"/>
      <c r="F179" s="990"/>
      <c r="G179" s="1075"/>
      <c r="H179" s="991"/>
      <c r="I179" s="1076"/>
      <c r="J179" s="991"/>
      <c r="K179" s="1076"/>
      <c r="L179" s="991"/>
      <c r="M179" s="1076"/>
      <c r="N179" s="991"/>
      <c r="O179" s="1076"/>
      <c r="P179" s="991"/>
      <c r="Q179" s="1076"/>
      <c r="R179" s="990"/>
      <c r="S179" s="1075"/>
      <c r="T179" s="1075"/>
      <c r="U179" s="1075"/>
      <c r="V179" s="1075"/>
      <c r="W179" s="1075"/>
      <c r="X179" s="1075"/>
      <c r="Y179" s="1075"/>
      <c r="Z179" s="990"/>
      <c r="AA179" s="1075"/>
      <c r="AB179" s="990"/>
      <c r="AC179" s="1075"/>
      <c r="AD179" s="990"/>
      <c r="AE179" s="1075"/>
      <c r="AF179" s="1002"/>
    </row>
    <row r="180" spans="1:32" x14ac:dyDescent="0.3">
      <c r="A180" s="1131"/>
      <c r="B180" s="990"/>
      <c r="C180" s="1075"/>
      <c r="D180" s="990"/>
      <c r="E180" s="1075"/>
      <c r="F180" s="990"/>
      <c r="G180" s="1075"/>
      <c r="H180" s="990"/>
      <c r="I180" s="1075"/>
      <c r="J180" s="990"/>
      <c r="K180" s="1075"/>
      <c r="L180" s="991"/>
      <c r="M180" s="1076"/>
      <c r="N180" s="990"/>
      <c r="O180" s="1075"/>
      <c r="P180" s="990"/>
      <c r="Q180" s="1075"/>
      <c r="R180" s="990"/>
      <c r="S180" s="1075"/>
      <c r="T180" s="1075"/>
      <c r="U180" s="1075"/>
      <c r="V180" s="1075"/>
      <c r="W180" s="1075"/>
      <c r="X180" s="1075"/>
      <c r="Y180" s="1075"/>
      <c r="Z180" s="990"/>
      <c r="AA180" s="1075"/>
      <c r="AB180" s="990"/>
      <c r="AC180" s="1075"/>
      <c r="AD180" s="990"/>
      <c r="AE180" s="1075"/>
      <c r="AF180" s="1002"/>
    </row>
    <row r="181" spans="1:32" x14ac:dyDescent="0.3">
      <c r="A181" s="1130">
        <v>45950</v>
      </c>
      <c r="B181" s="990"/>
      <c r="C181" s="1075"/>
      <c r="D181" s="990"/>
      <c r="E181" s="1075"/>
      <c r="F181" s="990"/>
      <c r="G181" s="1075"/>
      <c r="H181" s="990"/>
      <c r="I181" s="1075"/>
      <c r="J181" s="990"/>
      <c r="K181" s="1075"/>
      <c r="L181" s="991">
        <v>10</v>
      </c>
      <c r="M181" s="1076">
        <v>100000</v>
      </c>
      <c r="N181" s="990"/>
      <c r="O181" s="1075"/>
      <c r="P181" s="990"/>
      <c r="Q181" s="1075"/>
      <c r="R181" s="990"/>
      <c r="S181" s="1075"/>
      <c r="T181" s="1075"/>
      <c r="U181" s="1075"/>
      <c r="V181" s="1075"/>
      <c r="W181" s="1075"/>
      <c r="X181" s="1075"/>
      <c r="Y181" s="1075"/>
      <c r="Z181" s="990"/>
      <c r="AA181" s="1075"/>
      <c r="AB181" s="990"/>
      <c r="AC181" s="1075"/>
      <c r="AD181" s="990"/>
      <c r="AE181" s="1075"/>
      <c r="AF181" s="1002"/>
    </row>
    <row r="182" spans="1:32" x14ac:dyDescent="0.25">
      <c r="A182" s="1131"/>
      <c r="B182" s="990">
        <v>59.68</v>
      </c>
      <c r="C182" s="1075">
        <v>405824</v>
      </c>
      <c r="D182" s="990">
        <v>58.29</v>
      </c>
      <c r="E182" s="1075">
        <v>396372</v>
      </c>
      <c r="F182" s="990"/>
      <c r="G182" s="1075"/>
      <c r="H182" s="990">
        <v>4</v>
      </c>
      <c r="I182" s="1075">
        <v>40000</v>
      </c>
      <c r="J182" s="990">
        <v>4</v>
      </c>
      <c r="K182" s="1075">
        <v>40000</v>
      </c>
      <c r="L182" s="990">
        <v>10</v>
      </c>
      <c r="M182" s="1075">
        <v>100000</v>
      </c>
      <c r="N182" s="990">
        <v>10</v>
      </c>
      <c r="O182" s="1075">
        <v>100000</v>
      </c>
      <c r="P182" s="990">
        <v>4</v>
      </c>
      <c r="Q182" s="1075">
        <v>40000</v>
      </c>
      <c r="R182" s="990"/>
      <c r="S182" s="1075"/>
      <c r="T182" s="1075"/>
      <c r="U182" s="1075"/>
      <c r="V182" s="1075"/>
      <c r="W182" s="1075"/>
      <c r="X182" s="1075"/>
      <c r="Y182" s="1075"/>
      <c r="Z182" s="990"/>
      <c r="AA182" s="1075"/>
      <c r="AB182" s="990"/>
      <c r="AC182" s="1075"/>
      <c r="AD182" s="990"/>
      <c r="AE182" s="1075"/>
      <c r="AF182" s="1002"/>
    </row>
    <row r="183" spans="1:32" x14ac:dyDescent="0.3">
      <c r="A183" s="1130">
        <v>45951</v>
      </c>
      <c r="B183" s="990"/>
      <c r="C183" s="1075"/>
      <c r="D183" s="990"/>
      <c r="E183" s="1075"/>
      <c r="F183" s="990"/>
      <c r="G183" s="1075"/>
      <c r="H183" s="991"/>
      <c r="I183" s="1076"/>
      <c r="J183" s="990"/>
      <c r="K183" s="1075"/>
      <c r="L183" s="991"/>
      <c r="M183" s="1076"/>
      <c r="N183" s="990"/>
      <c r="O183" s="1075"/>
      <c r="P183" s="990"/>
      <c r="Q183" s="1075"/>
      <c r="R183" s="990"/>
      <c r="S183" s="1075"/>
      <c r="T183" s="1075"/>
      <c r="U183" s="1075"/>
      <c r="V183" s="1075"/>
      <c r="W183" s="1075"/>
      <c r="X183" s="1075"/>
      <c r="Y183" s="1075"/>
      <c r="Z183" s="990"/>
      <c r="AA183" s="1075"/>
      <c r="AB183" s="990"/>
      <c r="AC183" s="1075"/>
      <c r="AD183" s="990"/>
      <c r="AE183" s="1075"/>
      <c r="AF183" s="1002"/>
    </row>
    <row r="184" spans="1:32" x14ac:dyDescent="0.25">
      <c r="A184" s="1131"/>
      <c r="B184" s="990"/>
      <c r="C184" s="1075"/>
      <c r="D184" s="990"/>
      <c r="E184" s="1075"/>
      <c r="F184" s="990"/>
      <c r="G184" s="1075"/>
      <c r="H184" s="990"/>
      <c r="I184" s="1075"/>
      <c r="J184" s="990"/>
      <c r="K184" s="1075"/>
      <c r="L184" s="990"/>
      <c r="M184" s="1075"/>
      <c r="N184" s="990"/>
      <c r="O184" s="1075"/>
      <c r="P184" s="990"/>
      <c r="Q184" s="1075"/>
      <c r="R184" s="990"/>
      <c r="S184" s="1075"/>
      <c r="T184" s="1075"/>
      <c r="U184" s="1075"/>
      <c r="V184" s="1075"/>
      <c r="W184" s="1075"/>
      <c r="X184" s="1075"/>
      <c r="Y184" s="1075"/>
      <c r="Z184" s="990"/>
      <c r="AA184" s="1075"/>
      <c r="AB184" s="990"/>
      <c r="AC184" s="1075"/>
      <c r="AD184" s="990"/>
      <c r="AE184" s="1075"/>
      <c r="AF184" s="1002"/>
    </row>
    <row r="185" spans="1:32" x14ac:dyDescent="0.3">
      <c r="A185" s="1130">
        <v>45952</v>
      </c>
      <c r="B185" s="991">
        <v>58.79</v>
      </c>
      <c r="C185" s="1076">
        <v>399772</v>
      </c>
      <c r="D185" s="991"/>
      <c r="E185" s="1076"/>
      <c r="F185" s="990"/>
      <c r="G185" s="1075"/>
      <c r="H185" s="991">
        <v>4</v>
      </c>
      <c r="I185" s="1076">
        <v>40000</v>
      </c>
      <c r="J185" s="991"/>
      <c r="K185" s="1076"/>
      <c r="L185" s="991"/>
      <c r="M185" s="1076"/>
      <c r="N185" s="991"/>
      <c r="O185" s="1076"/>
      <c r="P185" s="991"/>
      <c r="Q185" s="1076"/>
      <c r="R185" s="990"/>
      <c r="S185" s="1075"/>
      <c r="T185" s="1075"/>
      <c r="U185" s="1075"/>
      <c r="V185" s="1075"/>
      <c r="W185" s="1075"/>
      <c r="X185" s="1075"/>
      <c r="Y185" s="1075"/>
      <c r="Z185" s="990"/>
      <c r="AA185" s="1075"/>
      <c r="AB185" s="990"/>
      <c r="AC185" s="1075"/>
      <c r="AD185" s="990"/>
      <c r="AE185" s="1075"/>
      <c r="AF185" s="1002"/>
    </row>
    <row r="186" spans="1:32" x14ac:dyDescent="0.3">
      <c r="A186" s="1131"/>
      <c r="B186" s="990">
        <v>59.43</v>
      </c>
      <c r="C186" s="1075">
        <v>404124</v>
      </c>
      <c r="D186" s="990">
        <v>58.75</v>
      </c>
      <c r="E186" s="1075">
        <v>399500</v>
      </c>
      <c r="F186" s="990"/>
      <c r="G186" s="1075"/>
      <c r="H186" s="990">
        <v>4</v>
      </c>
      <c r="I186" s="1075">
        <v>40000</v>
      </c>
      <c r="J186" s="990">
        <v>10</v>
      </c>
      <c r="K186" s="1075">
        <v>100000</v>
      </c>
      <c r="L186" s="990">
        <v>10</v>
      </c>
      <c r="M186" s="1075">
        <v>100000</v>
      </c>
      <c r="N186" s="991">
        <v>10</v>
      </c>
      <c r="O186" s="1076">
        <v>100000</v>
      </c>
      <c r="P186" s="990">
        <v>4</v>
      </c>
      <c r="Q186" s="1075">
        <v>40000</v>
      </c>
      <c r="R186" s="990"/>
      <c r="S186" s="1075"/>
      <c r="T186" s="1075"/>
      <c r="U186" s="1075"/>
      <c r="V186" s="1075"/>
      <c r="W186" s="1075"/>
      <c r="X186" s="1075"/>
      <c r="Y186" s="1075"/>
      <c r="Z186" s="990">
        <v>4</v>
      </c>
      <c r="AA186" s="1075">
        <v>40000</v>
      </c>
      <c r="AB186" s="990"/>
      <c r="AC186" s="1075"/>
      <c r="AD186" s="990"/>
      <c r="AE186" s="1075"/>
      <c r="AF186" s="1002"/>
    </row>
    <row r="187" spans="1:32" x14ac:dyDescent="0.25">
      <c r="A187" s="1130">
        <v>45953</v>
      </c>
      <c r="B187" s="990"/>
      <c r="C187" s="1075"/>
      <c r="D187" s="990"/>
      <c r="E187" s="1075"/>
      <c r="F187" s="990"/>
      <c r="G187" s="1075"/>
      <c r="H187" s="990"/>
      <c r="I187" s="1075"/>
      <c r="J187" s="990"/>
      <c r="K187" s="1075"/>
      <c r="L187" s="990"/>
      <c r="M187" s="1075"/>
      <c r="N187" s="990"/>
      <c r="O187" s="1075"/>
      <c r="P187" s="990"/>
      <c r="Q187" s="1075"/>
      <c r="R187" s="990"/>
      <c r="S187" s="1075"/>
      <c r="T187" s="1075"/>
      <c r="U187" s="1075"/>
      <c r="V187" s="1075"/>
      <c r="W187" s="1075"/>
      <c r="X187" s="1075"/>
      <c r="Y187" s="1075"/>
      <c r="Z187" s="990"/>
      <c r="AA187" s="1075"/>
      <c r="AB187" s="990"/>
      <c r="AC187" s="1075"/>
      <c r="AD187" s="990"/>
      <c r="AE187" s="1075"/>
      <c r="AF187" s="1002"/>
    </row>
    <row r="188" spans="1:32" x14ac:dyDescent="0.25">
      <c r="A188" s="1131"/>
      <c r="B188" s="990"/>
      <c r="C188" s="1075"/>
      <c r="D188" s="990"/>
      <c r="E188" s="1075"/>
      <c r="F188" s="990"/>
      <c r="G188" s="1075"/>
      <c r="H188" s="990"/>
      <c r="I188" s="1075"/>
      <c r="J188" s="990"/>
      <c r="K188" s="1075"/>
      <c r="L188" s="990"/>
      <c r="M188" s="1075"/>
      <c r="N188" s="990"/>
      <c r="O188" s="1075"/>
      <c r="P188" s="990"/>
      <c r="Q188" s="1075"/>
      <c r="R188" s="990"/>
      <c r="S188" s="1075"/>
      <c r="T188" s="1075"/>
      <c r="U188" s="1075"/>
      <c r="V188" s="1075"/>
      <c r="W188" s="1075"/>
      <c r="X188" s="1075"/>
      <c r="Y188" s="1075"/>
      <c r="Z188" s="990"/>
      <c r="AA188" s="1075"/>
      <c r="AB188" s="990"/>
      <c r="AC188" s="1075"/>
      <c r="AD188" s="990"/>
      <c r="AE188" s="1075"/>
      <c r="AF188" s="1002"/>
    </row>
    <row r="189" spans="1:32" x14ac:dyDescent="0.3">
      <c r="A189" s="1130">
        <v>45954</v>
      </c>
      <c r="B189" s="991"/>
      <c r="C189" s="1076"/>
      <c r="D189" s="991"/>
      <c r="E189" s="1076"/>
      <c r="F189" s="990"/>
      <c r="G189" s="1075"/>
      <c r="H189" s="991"/>
      <c r="I189" s="1076"/>
      <c r="J189" s="991"/>
      <c r="K189" s="1076"/>
      <c r="L189" s="991">
        <v>10</v>
      </c>
      <c r="M189" s="1076">
        <v>100000</v>
      </c>
      <c r="N189" s="991"/>
      <c r="O189" s="1076"/>
      <c r="P189" s="991"/>
      <c r="Q189" s="1076"/>
      <c r="R189" s="990"/>
      <c r="S189" s="1075"/>
      <c r="T189" s="1075"/>
      <c r="U189" s="1075"/>
      <c r="V189" s="1075"/>
      <c r="W189" s="1075"/>
      <c r="X189" s="1075"/>
      <c r="Y189" s="1075"/>
      <c r="Z189" s="990"/>
      <c r="AA189" s="1075"/>
      <c r="AB189" s="990"/>
      <c r="AC189" s="1075"/>
      <c r="AD189" s="990"/>
      <c r="AE189" s="1075"/>
      <c r="AF189" s="1002"/>
    </row>
    <row r="190" spans="1:32" x14ac:dyDescent="0.3">
      <c r="A190" s="1131"/>
      <c r="B190" s="990">
        <v>59.82</v>
      </c>
      <c r="C190" s="1075">
        <v>406776</v>
      </c>
      <c r="D190" s="990">
        <v>59.35</v>
      </c>
      <c r="E190" s="1075">
        <v>403580</v>
      </c>
      <c r="F190" s="990"/>
      <c r="G190" s="1075"/>
      <c r="H190" s="990">
        <v>4</v>
      </c>
      <c r="I190" s="1075">
        <v>40000</v>
      </c>
      <c r="J190" s="990">
        <v>4</v>
      </c>
      <c r="K190" s="1075">
        <v>40000</v>
      </c>
      <c r="L190" s="990">
        <v>10</v>
      </c>
      <c r="M190" s="1075">
        <v>100000</v>
      </c>
      <c r="N190" s="991">
        <v>10</v>
      </c>
      <c r="O190" s="1076">
        <v>100000</v>
      </c>
      <c r="P190" s="990">
        <v>4</v>
      </c>
      <c r="Q190" s="1075">
        <v>40000</v>
      </c>
      <c r="R190" s="990"/>
      <c r="S190" s="1075"/>
      <c r="T190" s="1075"/>
      <c r="U190" s="1075"/>
      <c r="V190" s="1075"/>
      <c r="W190" s="1075"/>
      <c r="X190" s="1075"/>
      <c r="Y190" s="1075"/>
      <c r="Z190" s="990"/>
      <c r="AA190" s="1075"/>
      <c r="AB190" s="990"/>
      <c r="AC190" s="1075"/>
      <c r="AD190" s="990"/>
      <c r="AE190" s="1075"/>
      <c r="AF190" s="1002"/>
    </row>
    <row r="191" spans="1:32" x14ac:dyDescent="0.25">
      <c r="A191" s="1130">
        <v>45955</v>
      </c>
      <c r="B191" s="990"/>
      <c r="C191" s="1075"/>
      <c r="D191" s="990"/>
      <c r="E191" s="1075"/>
      <c r="F191" s="990"/>
      <c r="G191" s="1075"/>
      <c r="H191" s="990"/>
      <c r="I191" s="1075"/>
      <c r="J191" s="990"/>
      <c r="K191" s="1075"/>
      <c r="L191" s="990"/>
      <c r="M191" s="1075"/>
      <c r="N191" s="990"/>
      <c r="O191" s="1075"/>
      <c r="P191" s="990"/>
      <c r="Q191" s="1075"/>
      <c r="R191" s="990"/>
      <c r="S191" s="1075"/>
      <c r="T191" s="1075"/>
      <c r="U191" s="1075"/>
      <c r="V191" s="1075"/>
      <c r="W191" s="1075"/>
      <c r="X191" s="1075"/>
      <c r="Y191" s="1075"/>
      <c r="Z191" s="990"/>
      <c r="AA191" s="1075"/>
      <c r="AB191" s="990"/>
      <c r="AC191" s="1075"/>
      <c r="AD191" s="990"/>
      <c r="AE191" s="1075"/>
      <c r="AF191" s="1002"/>
    </row>
    <row r="192" spans="1:32" x14ac:dyDescent="0.25">
      <c r="A192" s="1131"/>
      <c r="B192" s="990">
        <v>57.75</v>
      </c>
      <c r="C192" s="1075">
        <v>392700</v>
      </c>
      <c r="D192" s="990"/>
      <c r="E192" s="1075"/>
      <c r="F192" s="990"/>
      <c r="G192" s="1075"/>
      <c r="H192" s="990">
        <v>10</v>
      </c>
      <c r="I192" s="1075">
        <v>100000</v>
      </c>
      <c r="J192" s="990"/>
      <c r="K192" s="1075"/>
      <c r="L192" s="990"/>
      <c r="M192" s="1075"/>
      <c r="N192" s="990"/>
      <c r="O192" s="1075"/>
      <c r="P192" s="990"/>
      <c r="Q192" s="1075"/>
      <c r="R192" s="990"/>
      <c r="S192" s="1075"/>
      <c r="T192" s="1075"/>
      <c r="U192" s="1075"/>
      <c r="V192" s="1075"/>
      <c r="W192" s="1075"/>
      <c r="X192" s="1075"/>
      <c r="Y192" s="1075"/>
      <c r="Z192" s="990"/>
      <c r="AA192" s="1075"/>
      <c r="AB192" s="990"/>
      <c r="AC192" s="1075"/>
      <c r="AD192" s="990"/>
      <c r="AE192" s="1075"/>
      <c r="AF192" s="1002"/>
    </row>
    <row r="193" spans="1:34" ht="13.5" customHeight="1" x14ac:dyDescent="0.3">
      <c r="A193" s="1130">
        <v>45956</v>
      </c>
      <c r="B193" s="991"/>
      <c r="C193" s="1076"/>
      <c r="D193" s="990"/>
      <c r="E193" s="1075"/>
      <c r="F193" s="990"/>
      <c r="G193" s="1075"/>
      <c r="H193" s="991"/>
      <c r="I193" s="1076"/>
      <c r="J193" s="991"/>
      <c r="K193" s="1076"/>
      <c r="L193" s="991"/>
      <c r="M193" s="1076"/>
      <c r="N193" s="991"/>
      <c r="O193" s="1076"/>
      <c r="P193" s="991"/>
      <c r="Q193" s="1076"/>
      <c r="R193" s="990"/>
      <c r="S193" s="1075"/>
      <c r="T193" s="1075"/>
      <c r="U193" s="1075"/>
      <c r="V193" s="1075"/>
      <c r="W193" s="1075"/>
      <c r="X193" s="1075"/>
      <c r="Y193" s="1075"/>
      <c r="Z193" s="991"/>
      <c r="AA193" s="1076"/>
      <c r="AB193" s="990"/>
      <c r="AC193" s="1075"/>
      <c r="AD193" s="990"/>
      <c r="AE193" s="1075"/>
      <c r="AF193" s="1002"/>
    </row>
    <row r="194" spans="1:34" x14ac:dyDescent="0.3">
      <c r="A194" s="1131"/>
      <c r="B194" s="990"/>
      <c r="C194" s="1075"/>
      <c r="D194" s="990"/>
      <c r="E194" s="1075"/>
      <c r="F194" s="990"/>
      <c r="G194" s="1075"/>
      <c r="H194" s="990"/>
      <c r="I194" s="1075"/>
      <c r="J194" s="990"/>
      <c r="K194" s="1075"/>
      <c r="L194" s="990"/>
      <c r="M194" s="1075"/>
      <c r="N194" s="991"/>
      <c r="O194" s="1076"/>
      <c r="P194" s="990"/>
      <c r="Q194" s="1075"/>
      <c r="R194" s="990"/>
      <c r="S194" s="1075"/>
      <c r="T194" s="1075"/>
      <c r="U194" s="1075"/>
      <c r="V194" s="1075"/>
      <c r="W194" s="1075"/>
      <c r="X194" s="1075"/>
      <c r="Y194" s="1075"/>
      <c r="Z194" s="990"/>
      <c r="AA194" s="1075"/>
      <c r="AB194" s="990"/>
      <c r="AC194" s="1075"/>
      <c r="AD194" s="990"/>
      <c r="AE194" s="1075"/>
      <c r="AF194" s="1002"/>
    </row>
    <row r="195" spans="1:34" x14ac:dyDescent="0.3">
      <c r="A195" s="1130">
        <v>45957</v>
      </c>
      <c r="B195" s="990"/>
      <c r="C195" s="1075"/>
      <c r="D195" s="990"/>
      <c r="E195" s="1075"/>
      <c r="F195" s="991"/>
      <c r="G195" s="1076"/>
      <c r="H195" s="991">
        <v>10</v>
      </c>
      <c r="I195" s="1076">
        <v>100000</v>
      </c>
      <c r="J195" s="990"/>
      <c r="K195" s="1075"/>
      <c r="L195" s="990"/>
      <c r="M195" s="1075"/>
      <c r="N195" s="990">
        <v>10</v>
      </c>
      <c r="O195" s="1075">
        <v>100000</v>
      </c>
      <c r="P195" s="990"/>
      <c r="Q195" s="1075"/>
      <c r="R195" s="990"/>
      <c r="S195" s="1075"/>
      <c r="T195" s="1075"/>
      <c r="U195" s="1075"/>
      <c r="V195" s="1075"/>
      <c r="W195" s="1075"/>
      <c r="X195" s="1075"/>
      <c r="Y195" s="1075"/>
      <c r="Z195" s="990"/>
      <c r="AA195" s="1075"/>
      <c r="AB195" s="990"/>
      <c r="AC195" s="1075"/>
      <c r="AD195" s="990"/>
      <c r="AE195" s="1075"/>
      <c r="AF195" s="1002"/>
    </row>
    <row r="196" spans="1:34" x14ac:dyDescent="0.25">
      <c r="A196" s="1131"/>
      <c r="B196" s="990">
        <v>58.25</v>
      </c>
      <c r="C196" s="1075">
        <v>396100</v>
      </c>
      <c r="D196" s="990">
        <v>59.52</v>
      </c>
      <c r="E196" s="1075">
        <v>404736</v>
      </c>
      <c r="F196" s="990"/>
      <c r="G196" s="1075"/>
      <c r="H196" s="990">
        <v>4</v>
      </c>
      <c r="I196" s="1075">
        <v>40000</v>
      </c>
      <c r="J196" s="990">
        <v>4</v>
      </c>
      <c r="K196" s="1075">
        <v>40000</v>
      </c>
      <c r="L196" s="990">
        <v>10</v>
      </c>
      <c r="M196" s="1075">
        <v>100000</v>
      </c>
      <c r="N196" s="990">
        <v>10</v>
      </c>
      <c r="O196" s="1075">
        <v>100000</v>
      </c>
      <c r="P196" s="990">
        <v>4</v>
      </c>
      <c r="Q196" s="1075">
        <v>40000</v>
      </c>
      <c r="R196" s="990"/>
      <c r="S196" s="1075"/>
      <c r="T196" s="1075"/>
      <c r="U196" s="1075"/>
      <c r="V196" s="1075"/>
      <c r="W196" s="1075"/>
      <c r="X196" s="1075"/>
      <c r="Y196" s="1075"/>
      <c r="Z196" s="990">
        <v>8.82</v>
      </c>
      <c r="AA196" s="1075">
        <v>88200</v>
      </c>
      <c r="AB196" s="990"/>
      <c r="AC196" s="1075"/>
      <c r="AD196" s="990"/>
      <c r="AE196" s="1075"/>
      <c r="AF196" s="1002"/>
    </row>
    <row r="197" spans="1:34" x14ac:dyDescent="0.25">
      <c r="A197" s="1130">
        <v>45958</v>
      </c>
      <c r="B197" s="990"/>
      <c r="C197" s="1075"/>
      <c r="D197" s="990"/>
      <c r="E197" s="1075"/>
      <c r="F197" s="990"/>
      <c r="G197" s="1075"/>
      <c r="H197" s="990"/>
      <c r="I197" s="1075"/>
      <c r="J197" s="990"/>
      <c r="K197" s="1075"/>
      <c r="L197" s="990"/>
      <c r="M197" s="1075"/>
      <c r="N197" s="990"/>
      <c r="O197" s="1075"/>
      <c r="P197" s="990"/>
      <c r="Q197" s="1075"/>
      <c r="R197" s="990"/>
      <c r="S197" s="1075"/>
      <c r="T197" s="1075"/>
      <c r="U197" s="1075"/>
      <c r="V197" s="1075"/>
      <c r="W197" s="1075"/>
      <c r="X197" s="1075"/>
      <c r="Y197" s="1075"/>
      <c r="Z197" s="990"/>
      <c r="AA197" s="1075"/>
      <c r="AB197" s="990"/>
      <c r="AC197" s="1075"/>
      <c r="AD197" s="990"/>
      <c r="AE197" s="1075"/>
      <c r="AF197" s="1002"/>
    </row>
    <row r="198" spans="1:34" x14ac:dyDescent="0.25">
      <c r="A198" s="1131"/>
      <c r="B198" s="990"/>
      <c r="C198" s="1075"/>
      <c r="D198" s="990"/>
      <c r="E198" s="1075"/>
      <c r="F198" s="990"/>
      <c r="G198" s="1075"/>
      <c r="H198" s="990"/>
      <c r="I198" s="1075"/>
      <c r="J198" s="990"/>
      <c r="K198" s="1075"/>
      <c r="L198" s="990"/>
      <c r="M198" s="1075"/>
      <c r="N198" s="990"/>
      <c r="O198" s="1075"/>
      <c r="P198" s="990"/>
      <c r="Q198" s="1075"/>
      <c r="R198" s="990"/>
      <c r="S198" s="1075"/>
      <c r="T198" s="1075"/>
      <c r="U198" s="1075"/>
      <c r="V198" s="1075"/>
      <c r="W198" s="1075"/>
      <c r="X198" s="1075"/>
      <c r="Y198" s="1075"/>
      <c r="Z198" s="990"/>
      <c r="AA198" s="1075"/>
      <c r="AB198" s="990"/>
      <c r="AC198" s="1075"/>
      <c r="AD198" s="990"/>
      <c r="AE198" s="1075"/>
      <c r="AF198" s="1002"/>
    </row>
    <row r="199" spans="1:34" ht="15" x14ac:dyDescent="0.3">
      <c r="A199" s="1130">
        <v>45959</v>
      </c>
      <c r="B199" s="990"/>
      <c r="C199" s="1075"/>
      <c r="D199" s="988"/>
      <c r="E199" s="1074"/>
      <c r="F199" s="990"/>
      <c r="G199" s="1075"/>
      <c r="H199" s="991"/>
      <c r="I199" s="1076"/>
      <c r="J199" s="991"/>
      <c r="K199" s="1076"/>
      <c r="L199" s="991"/>
      <c r="M199" s="1076"/>
      <c r="N199" s="991">
        <v>10</v>
      </c>
      <c r="O199" s="1076">
        <v>100000</v>
      </c>
      <c r="P199" s="991"/>
      <c r="Q199" s="1076"/>
      <c r="R199" s="990"/>
      <c r="S199" s="1075"/>
      <c r="T199" s="1075"/>
      <c r="U199" s="1075"/>
      <c r="V199" s="1075"/>
      <c r="W199" s="1075"/>
      <c r="X199" s="1075"/>
      <c r="Y199" s="1075"/>
      <c r="Z199" s="991"/>
      <c r="AA199" s="1076"/>
      <c r="AB199" s="990"/>
      <c r="AC199" s="1075"/>
      <c r="AD199" s="991"/>
      <c r="AE199" s="1076"/>
      <c r="AF199" s="1002"/>
    </row>
    <row r="200" spans="1:34" x14ac:dyDescent="0.3">
      <c r="A200" s="1131"/>
      <c r="B200" s="990">
        <v>58.39</v>
      </c>
      <c r="C200" s="1075">
        <v>397052</v>
      </c>
      <c r="D200" s="990"/>
      <c r="E200" s="1075"/>
      <c r="F200" s="990">
        <v>25</v>
      </c>
      <c r="G200" s="1075">
        <v>350000</v>
      </c>
      <c r="H200" s="990">
        <v>4</v>
      </c>
      <c r="I200" s="1075">
        <v>40000</v>
      </c>
      <c r="J200" s="990">
        <v>4</v>
      </c>
      <c r="K200" s="1075">
        <v>40000</v>
      </c>
      <c r="L200" s="990">
        <v>10</v>
      </c>
      <c r="M200" s="1075">
        <v>100000</v>
      </c>
      <c r="N200" s="991">
        <v>10</v>
      </c>
      <c r="O200" s="1076">
        <v>100000</v>
      </c>
      <c r="P200" s="990">
        <v>4</v>
      </c>
      <c r="Q200" s="1075">
        <v>40000</v>
      </c>
      <c r="R200" s="990"/>
      <c r="S200" s="1075"/>
      <c r="T200" s="1075"/>
      <c r="U200" s="1075"/>
      <c r="V200" s="1075"/>
      <c r="W200" s="1075"/>
      <c r="X200" s="1075"/>
      <c r="Y200" s="1075"/>
      <c r="Z200" s="990"/>
      <c r="AA200" s="1075"/>
      <c r="AB200" s="990"/>
      <c r="AC200" s="1075"/>
      <c r="AD200" s="990">
        <v>25</v>
      </c>
      <c r="AE200" s="1075">
        <v>250000</v>
      </c>
      <c r="AF200" s="1002"/>
    </row>
    <row r="201" spans="1:34" x14ac:dyDescent="0.3">
      <c r="A201" s="1130">
        <v>45960</v>
      </c>
      <c r="B201" s="990"/>
      <c r="C201" s="1075"/>
      <c r="D201" s="990"/>
      <c r="E201" s="1075"/>
      <c r="F201" s="990"/>
      <c r="G201" s="1075"/>
      <c r="H201" s="990"/>
      <c r="I201" s="1075"/>
      <c r="J201" s="990"/>
      <c r="K201" s="1075"/>
      <c r="L201" s="990"/>
      <c r="M201" s="1075"/>
      <c r="N201" s="991"/>
      <c r="O201" s="1076"/>
      <c r="P201" s="990"/>
      <c r="Q201" s="1075"/>
      <c r="R201" s="990"/>
      <c r="S201" s="1075"/>
      <c r="T201" s="1075"/>
      <c r="U201" s="1075"/>
      <c r="V201" s="1075"/>
      <c r="W201" s="1075"/>
      <c r="X201" s="1075"/>
      <c r="Y201" s="1075"/>
      <c r="Z201" s="990"/>
      <c r="AA201" s="1075"/>
      <c r="AB201" s="990"/>
      <c r="AC201" s="1075"/>
      <c r="AD201" s="990"/>
      <c r="AE201" s="1075"/>
      <c r="AF201" s="1002"/>
    </row>
    <row r="202" spans="1:34" x14ac:dyDescent="0.3">
      <c r="A202" s="1131"/>
      <c r="B202" s="990"/>
      <c r="C202" s="1075"/>
      <c r="D202" s="990"/>
      <c r="E202" s="1075"/>
      <c r="F202" s="990">
        <v>28.67</v>
      </c>
      <c r="G202" s="1075">
        <v>401500</v>
      </c>
      <c r="H202" s="990"/>
      <c r="I202" s="1075"/>
      <c r="J202" s="990"/>
      <c r="K202" s="1075"/>
      <c r="L202" s="990"/>
      <c r="M202" s="1075"/>
      <c r="N202" s="991">
        <v>10</v>
      </c>
      <c r="O202" s="1076">
        <v>100000</v>
      </c>
      <c r="P202" s="990"/>
      <c r="Q202" s="1075"/>
      <c r="R202" s="990"/>
      <c r="S202" s="1075"/>
      <c r="T202" s="1075"/>
      <c r="U202" s="1075"/>
      <c r="V202" s="1099">
        <v>3.27</v>
      </c>
      <c r="W202" s="1075">
        <v>40000</v>
      </c>
      <c r="X202" s="1075"/>
      <c r="Y202" s="1075"/>
      <c r="Z202" s="990"/>
      <c r="AA202" s="1075"/>
      <c r="AB202" s="990">
        <v>10</v>
      </c>
      <c r="AC202" s="1075">
        <v>100000</v>
      </c>
      <c r="AD202" s="990"/>
      <c r="AE202" s="1075"/>
      <c r="AF202" s="1002"/>
    </row>
    <row r="203" spans="1:34" ht="15" x14ac:dyDescent="0.3">
      <c r="A203" s="1130">
        <v>45961</v>
      </c>
      <c r="B203" s="988"/>
      <c r="C203" s="1074"/>
      <c r="D203" s="990"/>
      <c r="E203" s="1075"/>
      <c r="F203" s="990"/>
      <c r="G203" s="1075"/>
      <c r="H203" s="990"/>
      <c r="I203" s="1075"/>
      <c r="J203" s="990"/>
      <c r="K203" s="1075"/>
      <c r="L203" s="990"/>
      <c r="M203" s="1075"/>
      <c r="N203" s="990">
        <v>10</v>
      </c>
      <c r="O203" s="1075">
        <v>100000</v>
      </c>
      <c r="P203" s="990"/>
      <c r="Q203" s="1075"/>
      <c r="R203" s="990"/>
      <c r="S203" s="1075"/>
      <c r="T203" s="1075"/>
      <c r="U203" s="1075"/>
      <c r="V203" s="1075"/>
      <c r="W203" s="1075"/>
      <c r="X203" s="1075"/>
      <c r="Y203" s="1075"/>
      <c r="Z203" s="990"/>
      <c r="AA203" s="1075"/>
      <c r="AB203" s="990"/>
      <c r="AC203" s="1075"/>
      <c r="AD203" s="990"/>
      <c r="AE203" s="1075"/>
      <c r="AF203" s="1002"/>
    </row>
    <row r="204" spans="1:34" x14ac:dyDescent="0.25">
      <c r="A204" s="1131"/>
      <c r="B204" s="990">
        <v>58.98</v>
      </c>
      <c r="C204" s="1075">
        <v>401064</v>
      </c>
      <c r="D204" s="990">
        <v>59.54</v>
      </c>
      <c r="E204" s="1075">
        <v>404872</v>
      </c>
      <c r="F204" s="990"/>
      <c r="G204" s="1075"/>
      <c r="H204" s="990"/>
      <c r="I204" s="1075"/>
      <c r="J204" s="990"/>
      <c r="K204" s="1075"/>
      <c r="L204" s="990">
        <v>10</v>
      </c>
      <c r="M204" s="1075">
        <v>100000</v>
      </c>
      <c r="N204" s="990">
        <v>10</v>
      </c>
      <c r="O204" s="1075">
        <v>100000</v>
      </c>
      <c r="P204" s="990"/>
      <c r="Q204" s="1075"/>
      <c r="R204" s="990"/>
      <c r="S204" s="1075"/>
      <c r="T204" s="1099">
        <v>3.27</v>
      </c>
      <c r="U204" s="1075">
        <v>40000</v>
      </c>
      <c r="V204" s="1099">
        <v>3.27</v>
      </c>
      <c r="W204" s="1075">
        <v>40000</v>
      </c>
      <c r="X204" s="1099">
        <v>3.27</v>
      </c>
      <c r="Y204" s="1075">
        <v>40000</v>
      </c>
      <c r="Z204" s="990"/>
      <c r="AA204" s="1075"/>
      <c r="AB204" s="990"/>
      <c r="AC204" s="1075"/>
      <c r="AD204" s="990"/>
      <c r="AE204" s="1075"/>
      <c r="AF204" s="1002"/>
      <c r="AH204" s="1024">
        <f>SUM('OKTOBER 2025'!AF206+'OKTOBER 2025'!AD132)</f>
        <v>6082.95</v>
      </c>
    </row>
    <row r="205" spans="1:34" s="1008" customFormat="1" x14ac:dyDescent="0.35">
      <c r="A205" s="1141" t="s">
        <v>113</v>
      </c>
      <c r="B205" s="750"/>
      <c r="C205" s="1081">
        <f>SUM(C143:C204)</f>
        <v>7128328</v>
      </c>
      <c r="D205" s="616"/>
      <c r="E205" s="1081">
        <f>SUM(E142:E204)</f>
        <v>5612652</v>
      </c>
      <c r="F205" s="616"/>
      <c r="G205" s="1081">
        <f>SUM(G142:G204)</f>
        <v>751500</v>
      </c>
      <c r="H205" s="616"/>
      <c r="I205" s="1081">
        <f>SUM(I143:I204)</f>
        <v>1220000</v>
      </c>
      <c r="J205" s="616"/>
      <c r="K205" s="1081">
        <f>SUM(K142:K204)</f>
        <v>611500</v>
      </c>
      <c r="L205" s="616"/>
      <c r="M205" s="1081">
        <f>SUM(M143:M204)</f>
        <v>1683200</v>
      </c>
      <c r="N205" s="616"/>
      <c r="O205" s="1081">
        <f>SUM(O143:O204)</f>
        <v>2400000</v>
      </c>
      <c r="P205" s="616"/>
      <c r="Q205" s="1081">
        <f>SUM(Q143:Q204)</f>
        <v>480000</v>
      </c>
      <c r="R205" s="616"/>
      <c r="S205" s="1081">
        <f>SUM(S143:S204)</f>
        <v>40000</v>
      </c>
      <c r="T205" s="616"/>
      <c r="U205" s="1081">
        <f>SUM(U143:U204)</f>
        <v>40000</v>
      </c>
      <c r="V205" s="616"/>
      <c r="W205" s="1081">
        <f>SUM(W143:W204)</f>
        <v>80000</v>
      </c>
      <c r="X205" s="616"/>
      <c r="Y205" s="1081">
        <f>SUM(Y143:Y204)</f>
        <v>40000</v>
      </c>
      <c r="Z205" s="616"/>
      <c r="AA205" s="1081">
        <f>SUM(AA143:AA204)</f>
        <v>288200</v>
      </c>
      <c r="AB205" s="616"/>
      <c r="AC205" s="1081">
        <f>SUM(AC142:AC204)</f>
        <v>200000</v>
      </c>
      <c r="AD205" s="616"/>
      <c r="AE205" s="1081">
        <f>SUM(AE143:AE204)</f>
        <v>1015700</v>
      </c>
      <c r="AF205" s="751">
        <f>SUM(B205:AE205)</f>
        <v>21591080</v>
      </c>
    </row>
    <row r="206" spans="1:34" s="1008" customFormat="1" x14ac:dyDescent="0.3">
      <c r="A206" s="1141"/>
      <c r="B206" s="1037">
        <f>SUM(B143:B204)</f>
        <v>1018.03</v>
      </c>
      <c r="C206" s="1077"/>
      <c r="D206" s="1037">
        <f>SUM(D143:D204)</f>
        <v>825.38999999999987</v>
      </c>
      <c r="E206" s="1077"/>
      <c r="F206" s="1068">
        <f>SUM(F142:F204)</f>
        <v>53.67</v>
      </c>
      <c r="G206" s="1077"/>
      <c r="H206" s="1038">
        <f>SUM(H142:H204)</f>
        <v>122</v>
      </c>
      <c r="I206" s="1077"/>
      <c r="J206" s="1038">
        <f>SUM(J142:J204)</f>
        <v>61.15</v>
      </c>
      <c r="K206" s="1077"/>
      <c r="L206" s="1038">
        <f>SUM(L142:L204)</f>
        <v>168.32</v>
      </c>
      <c r="M206" s="1077"/>
      <c r="N206" s="1039">
        <f>SUM(N142:N204)</f>
        <v>240</v>
      </c>
      <c r="O206" s="1077"/>
      <c r="P206" s="1038">
        <f>SUM(P142:P204)</f>
        <v>48</v>
      </c>
      <c r="Q206" s="1077"/>
      <c r="R206" s="1037">
        <v>0</v>
      </c>
      <c r="S206" s="1077"/>
      <c r="T206" s="1037">
        <v>0</v>
      </c>
      <c r="U206" s="1077"/>
      <c r="V206" s="1037">
        <v>0</v>
      </c>
      <c r="W206" s="1077"/>
      <c r="X206" s="1037">
        <v>0</v>
      </c>
      <c r="Y206" s="1077"/>
      <c r="Z206" s="1037">
        <f>SUM(Z142:Z205)</f>
        <v>28.82</v>
      </c>
      <c r="AA206" s="1077"/>
      <c r="AB206" s="1037">
        <f>SUM(AB142:AB205)</f>
        <v>20</v>
      </c>
      <c r="AC206" s="1077"/>
      <c r="AD206" s="1037">
        <f>SUM(AD142:AD205)</f>
        <v>101.57</v>
      </c>
      <c r="AE206" s="1077"/>
      <c r="AF206" s="1069">
        <f>SUM(B206:AE206)</f>
        <v>2686.9500000000003</v>
      </c>
    </row>
    <row r="207" spans="1:34" x14ac:dyDescent="0.35">
      <c r="A207" s="1141"/>
      <c r="B207" s="1155"/>
      <c r="C207" s="1156"/>
      <c r="D207" s="1156"/>
      <c r="E207" s="1156"/>
      <c r="F207" s="1156"/>
      <c r="G207" s="1156"/>
      <c r="H207" s="1156"/>
      <c r="I207" s="1156"/>
      <c r="J207" s="1156"/>
      <c r="K207" s="1156"/>
      <c r="L207" s="1156"/>
      <c r="M207" s="1156"/>
      <c r="N207" s="1156"/>
      <c r="O207" s="1156"/>
      <c r="P207" s="1156"/>
      <c r="Q207" s="1156"/>
      <c r="R207" s="1156"/>
      <c r="S207" s="1156"/>
      <c r="T207" s="1156"/>
      <c r="U207" s="1156"/>
      <c r="V207" s="1156"/>
      <c r="W207" s="1156"/>
      <c r="X207" s="1156"/>
      <c r="Y207" s="1156"/>
      <c r="Z207" s="1156"/>
      <c r="AA207" s="1156"/>
      <c r="AB207" s="1156"/>
      <c r="AC207" s="1156"/>
      <c r="AD207" s="1156"/>
      <c r="AE207" s="1157"/>
      <c r="AF207" s="751">
        <f>AF205+AD131-8</f>
        <v>53882382</v>
      </c>
    </row>
    <row r="208" spans="1:34" ht="15" x14ac:dyDescent="0.35">
      <c r="A208" s="1042" t="s">
        <v>151</v>
      </c>
      <c r="B208" s="1147" t="s">
        <v>652</v>
      </c>
      <c r="C208" s="1147"/>
      <c r="D208" s="1147"/>
      <c r="E208" s="1147"/>
      <c r="F208" s="1147"/>
      <c r="G208" s="1147"/>
      <c r="H208" s="1147"/>
      <c r="I208" s="1147"/>
      <c r="J208" s="1147"/>
      <c r="K208" s="1147"/>
      <c r="L208" s="1147"/>
      <c r="M208" s="1147"/>
      <c r="Z208" s="794"/>
      <c r="AB208" s="639"/>
      <c r="AC208" s="1102"/>
      <c r="AD208" s="638"/>
    </row>
    <row r="209" spans="1:32" ht="15.5" hidden="1" x14ac:dyDescent="0.35">
      <c r="A209" s="1042" t="s">
        <v>153</v>
      </c>
      <c r="B209" s="760"/>
      <c r="C209" s="1148"/>
      <c r="D209" s="1148"/>
      <c r="E209" s="1148"/>
      <c r="F209" s="761"/>
      <c r="N209" s="601">
        <f>M205+O205+AC205</f>
        <v>4283200</v>
      </c>
      <c r="Q209" s="1149" t="s">
        <v>154</v>
      </c>
      <c r="R209" s="1149"/>
      <c r="S209" s="1149"/>
      <c r="T209" s="852"/>
      <c r="U209" s="1091"/>
      <c r="AA209" s="1102">
        <v>50625602</v>
      </c>
      <c r="AB209" s="639"/>
      <c r="AC209" s="1102"/>
      <c r="AD209" s="641"/>
      <c r="AE209" s="641"/>
    </row>
    <row r="210" spans="1:32" ht="15.5" hidden="1" x14ac:dyDescent="0.35">
      <c r="A210" s="1042"/>
      <c r="B210" s="996">
        <f>B206*6800</f>
        <v>6922604</v>
      </c>
      <c r="C210" s="1082">
        <f>B210+D210</f>
        <v>12535256</v>
      </c>
      <c r="D210" s="851">
        <f>D206*6800</f>
        <v>5612651.9999999991</v>
      </c>
      <c r="E210" s="1082"/>
      <c r="F210" s="761"/>
      <c r="H210" s="601">
        <f>H206+J206+P206</f>
        <v>231.15</v>
      </c>
      <c r="J210" s="601">
        <f>L206+N206+AB206</f>
        <v>428.32</v>
      </c>
      <c r="N210" s="758">
        <f>L206+N206+AB206</f>
        <v>428.32</v>
      </c>
      <c r="Q210" s="1091"/>
      <c r="R210" s="852"/>
      <c r="S210" s="1091"/>
      <c r="T210" s="852"/>
      <c r="U210" s="1091"/>
      <c r="AA210" s="1102">
        <f>AF207-AA209</f>
        <v>3256780</v>
      </c>
      <c r="AB210" s="639"/>
      <c r="AC210" s="1102"/>
      <c r="AD210" s="641"/>
      <c r="AE210" s="641"/>
    </row>
    <row r="211" spans="1:32" ht="15.5" hidden="1" x14ac:dyDescent="0.35">
      <c r="A211" s="1042"/>
      <c r="B211" s="997">
        <f>C205-B210</f>
        <v>205724</v>
      </c>
      <c r="C211" s="1082"/>
      <c r="D211" s="851">
        <f>E205-D210</f>
        <v>0</v>
      </c>
      <c r="E211" s="1082"/>
      <c r="F211" s="761"/>
      <c r="H211" s="601">
        <f>H210*10000</f>
        <v>2311500</v>
      </c>
      <c r="J211" s="601">
        <f>J210*10000</f>
        <v>4283200</v>
      </c>
      <c r="Q211" s="1092"/>
      <c r="R211" s="786"/>
      <c r="S211" s="1092"/>
      <c r="T211" s="786"/>
      <c r="U211" s="1092"/>
      <c r="AA211" s="1102"/>
      <c r="AB211" s="639"/>
      <c r="AC211" s="1102"/>
      <c r="AD211" s="641"/>
      <c r="AE211" s="641"/>
    </row>
    <row r="212" spans="1:32" ht="15.5" hidden="1" x14ac:dyDescent="0.35">
      <c r="A212" s="1042"/>
      <c r="B212" s="760"/>
      <c r="C212" s="1082"/>
      <c r="D212" s="851"/>
      <c r="E212" s="1082"/>
      <c r="F212" s="761"/>
      <c r="Q212" s="1092"/>
      <c r="R212" s="786"/>
      <c r="S212" s="1092"/>
      <c r="T212" s="786"/>
      <c r="U212" s="1092"/>
      <c r="AA212" s="1102"/>
      <c r="AB212" s="639"/>
      <c r="AC212" s="1102"/>
      <c r="AD212" s="641"/>
      <c r="AE212" s="641"/>
    </row>
    <row r="213" spans="1:32" ht="15.5" hidden="1" x14ac:dyDescent="0.35">
      <c r="A213" s="1042"/>
      <c r="B213" s="760"/>
      <c r="C213" s="1083"/>
      <c r="D213" s="761"/>
      <c r="E213" s="1083"/>
      <c r="F213" s="761"/>
      <c r="Q213" s="1093"/>
      <c r="R213" s="788"/>
      <c r="S213" s="1093"/>
      <c r="T213" s="787"/>
      <c r="U213" s="1093"/>
      <c r="AA213" s="1102"/>
      <c r="AB213" s="639"/>
      <c r="AC213" s="1102"/>
      <c r="AD213" s="638"/>
      <c r="AE213" s="638"/>
    </row>
    <row r="214" spans="1:32" ht="18.5" hidden="1" x14ac:dyDescent="0.35">
      <c r="C214" s="1150"/>
      <c r="D214" s="1150"/>
      <c r="E214" s="1150"/>
      <c r="Q214" s="1151" t="s">
        <v>155</v>
      </c>
      <c r="R214" s="1151"/>
      <c r="S214" s="1151"/>
      <c r="T214" s="853"/>
      <c r="U214" s="1094"/>
      <c r="AA214" s="1102"/>
      <c r="AB214" s="639"/>
      <c r="AC214" s="1102"/>
      <c r="AD214" s="638"/>
      <c r="AE214" s="638"/>
    </row>
    <row r="215" spans="1:32" ht="15" hidden="1" x14ac:dyDescent="0.35">
      <c r="AA215" s="1102"/>
      <c r="AB215" s="639"/>
      <c r="AC215" s="1102"/>
      <c r="AD215" s="638"/>
      <c r="AE215" s="638"/>
    </row>
    <row r="216" spans="1:32" ht="15" hidden="1" x14ac:dyDescent="0.35">
      <c r="A216" s="1043"/>
      <c r="B216" s="1044"/>
      <c r="C216" s="1152"/>
      <c r="D216" s="1152"/>
      <c r="E216" s="1152"/>
      <c r="F216" s="1045"/>
      <c r="W216" s="1082"/>
      <c r="X216" s="759"/>
      <c r="Y216" s="794">
        <v>41497072</v>
      </c>
      <c r="Z216" s="601">
        <f>Y216-AF207</f>
        <v>-12385310</v>
      </c>
      <c r="AA216" s="1143"/>
      <c r="AB216" s="1143"/>
      <c r="AC216" s="1143"/>
      <c r="AD216" s="857"/>
      <c r="AE216" s="857"/>
      <c r="AF216" s="601">
        <f>AF207-AF220</f>
        <v>4187912</v>
      </c>
    </row>
    <row r="217" spans="1:32" ht="15" hidden="1" x14ac:dyDescent="0.35">
      <c r="C217" s="1144" t="s">
        <v>156</v>
      </c>
      <c r="D217" s="1144"/>
      <c r="E217" s="1144" t="s">
        <v>157</v>
      </c>
      <c r="F217" s="1144"/>
      <c r="G217" s="1144" t="s">
        <v>158</v>
      </c>
      <c r="H217" s="1144"/>
      <c r="I217" s="1144" t="s">
        <v>159</v>
      </c>
      <c r="J217" s="1144"/>
      <c r="K217" s="1144"/>
      <c r="L217" s="1144"/>
      <c r="M217" s="1144" t="s">
        <v>160</v>
      </c>
      <c r="N217" s="1144"/>
      <c r="O217" s="1145" t="s">
        <v>161</v>
      </c>
      <c r="P217" s="1146"/>
      <c r="R217" s="758"/>
      <c r="Z217" s="601"/>
      <c r="AA217" s="1102"/>
      <c r="AB217" s="601"/>
    </row>
    <row r="218" spans="1:32" ht="15" hidden="1" x14ac:dyDescent="0.35">
      <c r="C218" s="1079" t="s">
        <v>30</v>
      </c>
      <c r="D218" s="854" t="s">
        <v>27</v>
      </c>
      <c r="E218" s="1079" t="s">
        <v>30</v>
      </c>
      <c r="F218" s="854" t="s">
        <v>27</v>
      </c>
      <c r="G218" s="1079" t="s">
        <v>30</v>
      </c>
      <c r="H218" s="854" t="s">
        <v>27</v>
      </c>
      <c r="I218" s="1079" t="s">
        <v>30</v>
      </c>
      <c r="J218" s="616"/>
      <c r="K218" s="1079"/>
      <c r="L218" s="854" t="s">
        <v>27</v>
      </c>
      <c r="M218" s="1079" t="s">
        <v>30</v>
      </c>
      <c r="N218" s="854" t="s">
        <v>27</v>
      </c>
      <c r="O218" s="1079" t="s">
        <v>30</v>
      </c>
      <c r="P218" s="854" t="s">
        <v>27</v>
      </c>
      <c r="R218" s="758"/>
      <c r="Z218" s="601"/>
      <c r="AA218" s="1102"/>
      <c r="AB218" s="601"/>
    </row>
    <row r="219" spans="1:32" ht="15" hidden="1" x14ac:dyDescent="0.35">
      <c r="C219" s="1084">
        <f>B132</f>
        <v>846.15999999999985</v>
      </c>
      <c r="D219" s="1046">
        <f>C131</f>
        <v>8461608</v>
      </c>
      <c r="E219" s="817">
        <f>L132</f>
        <v>163.76</v>
      </c>
      <c r="F219" s="1047">
        <f>M131</f>
        <v>1113570</v>
      </c>
      <c r="G219" s="817">
        <f>V132</f>
        <v>120</v>
      </c>
      <c r="H219" s="1047">
        <f>W131</f>
        <v>1200000</v>
      </c>
      <c r="I219" s="817">
        <f>B206</f>
        <v>1018.03</v>
      </c>
      <c r="J219" s="1048"/>
      <c r="K219" s="817"/>
      <c r="L219" s="1047">
        <f>C205</f>
        <v>7128328</v>
      </c>
      <c r="M219" s="817">
        <f>AB206</f>
        <v>20</v>
      </c>
      <c r="N219" s="1047">
        <f>AC205</f>
        <v>200000</v>
      </c>
      <c r="O219" s="817"/>
      <c r="P219" s="583"/>
      <c r="R219" s="758"/>
      <c r="Z219" s="601"/>
      <c r="AA219" s="1102"/>
      <c r="AB219" s="601"/>
    </row>
    <row r="220" spans="1:32" ht="15" hidden="1" x14ac:dyDescent="0.35">
      <c r="C220" s="1084">
        <f>F132</f>
        <v>775.45999999999992</v>
      </c>
      <c r="D220" s="1046">
        <f>G131</f>
        <v>7754600</v>
      </c>
      <c r="E220" s="817" t="e">
        <f>#REF!</f>
        <v>#REF!</v>
      </c>
      <c r="F220" s="583" t="e">
        <f>#REF!</f>
        <v>#REF!</v>
      </c>
      <c r="G220" s="817">
        <f>X132</f>
        <v>100</v>
      </c>
      <c r="H220" s="583">
        <f>Y131</f>
        <v>1220000</v>
      </c>
      <c r="I220" s="817">
        <f>D206</f>
        <v>825.38999999999987</v>
      </c>
      <c r="J220" s="737"/>
      <c r="K220" s="817"/>
      <c r="L220" s="583">
        <f>E205</f>
        <v>5612652</v>
      </c>
      <c r="M220" s="817"/>
      <c r="N220" s="598"/>
      <c r="O220" s="817"/>
      <c r="P220" s="583"/>
      <c r="R220" s="758"/>
      <c r="Z220" s="601"/>
      <c r="AA220" s="1102"/>
      <c r="AB220" s="601"/>
      <c r="AF220" s="794">
        <v>49694470</v>
      </c>
    </row>
    <row r="221" spans="1:32" ht="18" hidden="1" x14ac:dyDescent="0.35">
      <c r="A221" s="1051"/>
      <c r="B221" s="1052"/>
      <c r="C221" s="1084" t="e">
        <f>#REF!</f>
        <v>#REF!</v>
      </c>
      <c r="D221" s="1053" t="e">
        <f>#REF!</f>
        <v>#REF!</v>
      </c>
      <c r="E221" s="817">
        <f>T132</f>
        <v>289.15999999999997</v>
      </c>
      <c r="F221" s="583">
        <f>U131</f>
        <v>1966290</v>
      </c>
      <c r="G221" s="1085">
        <f>Z132</f>
        <v>69.800000000000011</v>
      </c>
      <c r="H221" s="582">
        <f>AA131</f>
        <v>474642</v>
      </c>
      <c r="I221" s="1085" t="e">
        <f>#REF!</f>
        <v>#REF!</v>
      </c>
      <c r="J221" s="911"/>
      <c r="K221" s="1085"/>
      <c r="L221" s="582" t="e">
        <f>#REF!</f>
        <v>#REF!</v>
      </c>
      <c r="M221" s="1084"/>
      <c r="N221" s="625"/>
      <c r="O221" s="1090"/>
      <c r="P221" s="1055"/>
      <c r="R221" s="758"/>
      <c r="W221" s="1142"/>
      <c r="X221" s="1142"/>
      <c r="Y221" s="1142"/>
      <c r="Z221" s="1056"/>
      <c r="AA221" s="1104"/>
      <c r="AB221" s="601"/>
    </row>
    <row r="222" spans="1:32" ht="15" hidden="1" x14ac:dyDescent="0.35">
      <c r="C222" s="817"/>
      <c r="D222" s="1046"/>
      <c r="E222" s="817"/>
      <c r="F222" s="598"/>
      <c r="G222" s="817">
        <f>AB132</f>
        <v>77.400000000000006</v>
      </c>
      <c r="H222" s="583">
        <f>AC131</f>
        <v>774000</v>
      </c>
      <c r="I222" s="817">
        <f>H206</f>
        <v>122</v>
      </c>
      <c r="J222" s="737"/>
      <c r="K222" s="817"/>
      <c r="L222" s="583">
        <f>I205</f>
        <v>1220000</v>
      </c>
      <c r="M222" s="817"/>
      <c r="N222" s="598"/>
      <c r="O222" s="817"/>
      <c r="P222" s="583"/>
      <c r="R222" s="758"/>
      <c r="Z222" s="601"/>
      <c r="AA222" s="1102"/>
      <c r="AB222" s="601"/>
    </row>
    <row r="223" spans="1:32" ht="15" hidden="1" x14ac:dyDescent="0.35">
      <c r="C223" s="817"/>
      <c r="D223" s="1046"/>
      <c r="E223" s="817"/>
      <c r="F223" s="598"/>
      <c r="G223" s="817" t="e">
        <f>#REF!</f>
        <v>#REF!</v>
      </c>
      <c r="H223" s="583" t="e">
        <f>#REF!</f>
        <v>#REF!</v>
      </c>
      <c r="I223" s="817">
        <f>J206</f>
        <v>61.15</v>
      </c>
      <c r="J223" s="737"/>
      <c r="K223" s="817"/>
      <c r="L223" s="583">
        <f>K205</f>
        <v>611500</v>
      </c>
      <c r="M223" s="1084"/>
      <c r="N223" s="625"/>
      <c r="O223" s="817"/>
      <c r="P223" s="583"/>
      <c r="R223" s="758"/>
      <c r="Z223" s="601"/>
      <c r="AA223" s="1102"/>
      <c r="AB223" s="601"/>
    </row>
    <row r="224" spans="1:32" ht="15" hidden="1" x14ac:dyDescent="0.35">
      <c r="C224" s="817"/>
      <c r="D224" s="1046"/>
      <c r="E224" s="817"/>
      <c r="F224" s="598"/>
      <c r="G224" s="817" t="e">
        <f>#REF!</f>
        <v>#REF!</v>
      </c>
      <c r="H224" s="583" t="e">
        <f>#REF!</f>
        <v>#REF!</v>
      </c>
      <c r="I224" s="817">
        <f>P206</f>
        <v>48</v>
      </c>
      <c r="J224" s="737"/>
      <c r="K224" s="817"/>
      <c r="L224" s="583">
        <f>Q205</f>
        <v>480000</v>
      </c>
      <c r="M224" s="1084"/>
      <c r="N224" s="625"/>
      <c r="O224" s="817"/>
      <c r="P224" s="583"/>
      <c r="R224" s="758"/>
      <c r="Z224" s="601"/>
      <c r="AA224" s="1102"/>
      <c r="AB224" s="601"/>
    </row>
    <row r="225" spans="1:29" ht="15" hidden="1" x14ac:dyDescent="0.35">
      <c r="C225" s="817"/>
      <c r="D225" s="620"/>
      <c r="E225" s="817"/>
      <c r="F225" s="598"/>
      <c r="G225" s="817"/>
      <c r="H225" s="1057"/>
      <c r="I225" s="817">
        <f>L206</f>
        <v>168.32</v>
      </c>
      <c r="J225" s="737"/>
      <c r="K225" s="817"/>
      <c r="L225" s="583">
        <f>M205</f>
        <v>1683200</v>
      </c>
      <c r="M225" s="817"/>
      <c r="N225" s="598"/>
      <c r="O225" s="817"/>
      <c r="P225" s="583"/>
      <c r="R225" s="758"/>
      <c r="Z225" s="601"/>
      <c r="AA225" s="1102"/>
      <c r="AB225" s="601"/>
    </row>
    <row r="226" spans="1:29" hidden="1" x14ac:dyDescent="0.35">
      <c r="C226" s="817" t="e">
        <f t="shared" ref="C226:N226" si="0">SUM(C219:C225)</f>
        <v>#REF!</v>
      </c>
      <c r="D226" s="583" t="e">
        <f t="shared" si="0"/>
        <v>#REF!</v>
      </c>
      <c r="E226" s="817" t="e">
        <f t="shared" si="0"/>
        <v>#REF!</v>
      </c>
      <c r="F226" s="583" t="e">
        <f t="shared" si="0"/>
        <v>#REF!</v>
      </c>
      <c r="G226" s="817" t="e">
        <f t="shared" si="0"/>
        <v>#REF!</v>
      </c>
      <c r="H226" s="583" t="e">
        <f t="shared" si="0"/>
        <v>#REF!</v>
      </c>
      <c r="I226" s="817" t="e">
        <f t="shared" si="0"/>
        <v>#REF!</v>
      </c>
      <c r="J226" s="818"/>
      <c r="K226" s="817"/>
      <c r="L226" s="583" t="e">
        <f>SUM(L219:L225)</f>
        <v>#REF!</v>
      </c>
      <c r="M226" s="817">
        <f t="shared" si="0"/>
        <v>20</v>
      </c>
      <c r="N226" s="583">
        <f t="shared" si="0"/>
        <v>200000</v>
      </c>
      <c r="O226" s="817" t="e">
        <f>M226+I226+G226+E226+C226</f>
        <v>#REF!</v>
      </c>
      <c r="P226" s="583" t="e">
        <f>D226+F226+H226+L226+N226</f>
        <v>#REF!</v>
      </c>
      <c r="R226" s="758"/>
      <c r="Z226" s="601"/>
      <c r="AB226" s="601"/>
    </row>
    <row r="227" spans="1:29" hidden="1" x14ac:dyDescent="0.35">
      <c r="S227" s="794" t="s">
        <v>162</v>
      </c>
      <c r="V227" s="601"/>
    </row>
    <row r="228" spans="1:29" ht="15" hidden="1" x14ac:dyDescent="0.35">
      <c r="D228" s="758" t="s">
        <v>28</v>
      </c>
      <c r="I228" s="1086"/>
      <c r="J228" s="1058"/>
      <c r="K228" s="1086"/>
      <c r="L228" s="611"/>
    </row>
    <row r="229" spans="1:29" ht="15" hidden="1" x14ac:dyDescent="0.35">
      <c r="D229" s="1059" t="s">
        <v>17</v>
      </c>
      <c r="I229" s="1087"/>
      <c r="J229" s="1060"/>
      <c r="K229" s="1087"/>
      <c r="L229" s="1061"/>
      <c r="V229" s="613"/>
    </row>
    <row r="230" spans="1:29" ht="15" hidden="1" x14ac:dyDescent="0.35">
      <c r="D230" s="758" t="s">
        <v>19</v>
      </c>
      <c r="I230" s="1088"/>
      <c r="J230" s="1062"/>
      <c r="K230" s="1088"/>
      <c r="L230" s="1063"/>
      <c r="N230" s="1061"/>
      <c r="O230" s="1088"/>
      <c r="P230" s="1061"/>
      <c r="Q230" s="1088"/>
      <c r="R230" s="1064"/>
      <c r="V230" s="613"/>
    </row>
    <row r="231" spans="1:29" ht="15" hidden="1" x14ac:dyDescent="0.35">
      <c r="I231" s="1088"/>
      <c r="J231" s="1062"/>
      <c r="K231" s="1088"/>
      <c r="L231" s="1063"/>
      <c r="N231" s="1061"/>
      <c r="O231" s="1088"/>
      <c r="P231" s="1061"/>
      <c r="Q231" s="1088"/>
      <c r="R231" s="1064"/>
      <c r="V231" s="613"/>
    </row>
    <row r="232" spans="1:29" ht="14.5" hidden="1" x14ac:dyDescent="0.35">
      <c r="I232" s="1088"/>
      <c r="J232" s="1065"/>
      <c r="K232" s="1088"/>
      <c r="L232" s="1063"/>
      <c r="V232" s="1061"/>
    </row>
    <row r="233" spans="1:29" hidden="1" x14ac:dyDescent="0.35">
      <c r="B233" s="758"/>
      <c r="H233" s="601"/>
      <c r="L233" s="601"/>
      <c r="N233" s="601"/>
      <c r="P233" s="601"/>
      <c r="R233" s="601"/>
      <c r="V233" s="601"/>
      <c r="X233" s="601"/>
      <c r="Z233" s="601"/>
      <c r="AB233" s="601"/>
    </row>
    <row r="234" spans="1:29" hidden="1" x14ac:dyDescent="0.35">
      <c r="B234" s="758"/>
      <c r="H234" s="601"/>
      <c r="L234" s="601"/>
      <c r="N234" s="601"/>
      <c r="P234" s="601"/>
      <c r="R234" s="601"/>
      <c r="V234" s="601"/>
      <c r="X234" s="601"/>
      <c r="Z234" s="601"/>
      <c r="AB234" s="601"/>
    </row>
    <row r="235" spans="1:29" hidden="1" x14ac:dyDescent="0.35">
      <c r="B235" s="758"/>
      <c r="H235" s="601"/>
      <c r="L235" s="601"/>
      <c r="N235" s="601"/>
      <c r="P235" s="601"/>
      <c r="R235" s="601"/>
      <c r="V235" s="601"/>
      <c r="X235" s="601"/>
      <c r="Z235" s="601"/>
      <c r="AB235" s="601"/>
    </row>
    <row r="236" spans="1:29" hidden="1" x14ac:dyDescent="0.35">
      <c r="B236" s="758"/>
      <c r="H236" s="601"/>
      <c r="L236" s="601"/>
      <c r="N236" s="601"/>
      <c r="P236" s="601"/>
      <c r="R236" s="601"/>
      <c r="V236" s="601"/>
      <c r="X236" s="601"/>
      <c r="Z236" s="601"/>
      <c r="AB236" s="601"/>
    </row>
    <row r="237" spans="1:29" hidden="1" x14ac:dyDescent="0.35">
      <c r="B237" s="758"/>
      <c r="H237" s="601"/>
      <c r="L237" s="601"/>
      <c r="N237" s="601"/>
      <c r="P237" s="601"/>
      <c r="R237" s="601"/>
      <c r="V237" s="601"/>
      <c r="X237" s="601"/>
      <c r="Z237" s="601"/>
      <c r="AB237" s="601"/>
    </row>
    <row r="238" spans="1:29" s="758" customFormat="1" hidden="1" x14ac:dyDescent="0.35">
      <c r="A238" s="601"/>
      <c r="C238" s="794"/>
      <c r="E238" s="794"/>
      <c r="G238" s="794"/>
      <c r="H238" s="601"/>
      <c r="I238" s="794"/>
      <c r="J238" s="601"/>
      <c r="K238" s="794"/>
      <c r="L238" s="601"/>
      <c r="M238" s="794"/>
      <c r="N238" s="601"/>
      <c r="O238" s="794"/>
      <c r="P238" s="601"/>
      <c r="Q238" s="794"/>
      <c r="S238" s="794"/>
      <c r="U238" s="794"/>
      <c r="W238" s="794"/>
      <c r="Y238" s="794"/>
      <c r="AA238" s="794"/>
      <c r="AC238" s="794"/>
    </row>
    <row r="239" spans="1:29" hidden="1" x14ac:dyDescent="0.35">
      <c r="B239" s="758"/>
      <c r="H239" s="601"/>
      <c r="L239" s="601"/>
      <c r="N239" s="601"/>
      <c r="P239" s="601"/>
      <c r="R239" s="601"/>
      <c r="V239" s="601"/>
      <c r="X239" s="601"/>
      <c r="Z239" s="601"/>
      <c r="AB239" s="601"/>
    </row>
    <row r="240" spans="1:29" x14ac:dyDescent="0.35">
      <c r="B240" s="758"/>
      <c r="H240" s="601"/>
      <c r="L240" s="601"/>
      <c r="N240" s="601"/>
      <c r="P240" s="601"/>
      <c r="R240" s="601"/>
      <c r="V240" s="601"/>
      <c r="X240" s="601"/>
      <c r="Z240" s="601"/>
      <c r="AB240" s="601"/>
    </row>
    <row r="241" spans="2:28" x14ac:dyDescent="0.35">
      <c r="B241" s="758"/>
      <c r="H241" s="601"/>
      <c r="L241" s="601"/>
      <c r="N241" s="601"/>
      <c r="P241" s="601"/>
      <c r="R241" s="601"/>
      <c r="V241" s="601"/>
      <c r="X241" s="601"/>
      <c r="Z241" s="601"/>
      <c r="AB241" s="601"/>
    </row>
    <row r="242" spans="2:28" x14ac:dyDescent="0.35">
      <c r="B242" s="758"/>
      <c r="H242" s="601"/>
      <c r="L242" s="601"/>
      <c r="N242" s="601"/>
      <c r="P242" s="601"/>
      <c r="R242" s="601"/>
      <c r="V242" s="601"/>
      <c r="X242" s="601"/>
      <c r="Z242" s="601"/>
      <c r="AB242" s="601"/>
    </row>
    <row r="243" spans="2:28" x14ac:dyDescent="0.35">
      <c r="B243" s="758"/>
      <c r="H243" s="601"/>
      <c r="L243" s="601"/>
      <c r="N243" s="601"/>
      <c r="P243" s="601"/>
      <c r="R243" s="601"/>
      <c r="V243" s="601"/>
      <c r="X243" s="601"/>
      <c r="Z243" s="601"/>
      <c r="AB243" s="601"/>
    </row>
    <row r="244" spans="2:28" x14ac:dyDescent="0.35">
      <c r="B244" s="758"/>
      <c r="H244" s="601"/>
      <c r="L244" s="601"/>
      <c r="N244" s="601"/>
      <c r="P244" s="601"/>
      <c r="R244" s="601"/>
      <c r="V244" s="601"/>
      <c r="X244" s="601"/>
      <c r="Z244" s="601"/>
      <c r="AB244" s="601"/>
    </row>
    <row r="245" spans="2:28" x14ac:dyDescent="0.35">
      <c r="B245" s="758"/>
      <c r="H245" s="601"/>
      <c r="L245" s="601"/>
      <c r="N245" s="601"/>
      <c r="P245" s="601"/>
      <c r="R245" s="601"/>
      <c r="V245" s="601"/>
      <c r="X245" s="601"/>
      <c r="Z245" s="601"/>
      <c r="AB245" s="601"/>
    </row>
    <row r="246" spans="2:28" x14ac:dyDescent="0.35">
      <c r="B246" s="758"/>
      <c r="H246" s="601"/>
      <c r="L246" s="601"/>
      <c r="N246" s="601"/>
      <c r="P246" s="601"/>
      <c r="R246" s="601"/>
      <c r="V246" s="601"/>
      <c r="X246" s="601"/>
      <c r="Z246" s="601"/>
      <c r="AB246" s="601"/>
    </row>
    <row r="247" spans="2:28" x14ac:dyDescent="0.35">
      <c r="B247" s="758"/>
      <c r="H247" s="601"/>
      <c r="L247" s="601"/>
      <c r="N247" s="601"/>
      <c r="P247" s="601"/>
      <c r="R247" s="601"/>
      <c r="V247" s="601"/>
      <c r="X247" s="601"/>
      <c r="Z247" s="601"/>
      <c r="AB247" s="601"/>
    </row>
    <row r="248" spans="2:28" x14ac:dyDescent="0.35">
      <c r="B248" s="758"/>
      <c r="H248" s="601"/>
      <c r="L248" s="601"/>
      <c r="N248" s="601"/>
      <c r="P248" s="601"/>
      <c r="R248" s="601"/>
      <c r="V248" s="601"/>
      <c r="X248" s="601"/>
      <c r="Z248" s="601"/>
      <c r="AB248" s="601"/>
    </row>
    <row r="249" spans="2:28" x14ac:dyDescent="0.35">
      <c r="B249" s="758"/>
      <c r="H249" s="601"/>
      <c r="L249" s="601"/>
      <c r="N249" s="601"/>
      <c r="P249" s="601"/>
      <c r="R249" s="601"/>
      <c r="V249" s="601"/>
      <c r="X249" s="601"/>
      <c r="Z249" s="601"/>
      <c r="AB249" s="601"/>
    </row>
    <row r="250" spans="2:28" x14ac:dyDescent="0.35">
      <c r="B250" s="758"/>
      <c r="H250" s="601"/>
      <c r="L250" s="601"/>
      <c r="N250" s="601"/>
      <c r="P250" s="601"/>
      <c r="R250" s="601"/>
      <c r="V250" s="601"/>
      <c r="X250" s="601"/>
      <c r="Z250" s="601"/>
      <c r="AB250" s="601"/>
    </row>
    <row r="251" spans="2:28" x14ac:dyDescent="0.35">
      <c r="B251" s="758"/>
      <c r="H251" s="601"/>
      <c r="L251" s="601"/>
      <c r="N251" s="601"/>
      <c r="P251" s="601"/>
      <c r="R251" s="601"/>
      <c r="V251" s="601"/>
      <c r="X251" s="601"/>
      <c r="Z251" s="601"/>
      <c r="AB251" s="601"/>
    </row>
    <row r="252" spans="2:28" x14ac:dyDescent="0.35">
      <c r="B252" s="758"/>
      <c r="H252" s="601"/>
      <c r="L252" s="601"/>
      <c r="N252" s="601"/>
      <c r="P252" s="601"/>
      <c r="R252" s="601"/>
      <c r="V252" s="601"/>
      <c r="X252" s="601"/>
      <c r="Z252" s="601"/>
      <c r="AB252" s="601"/>
    </row>
    <row r="253" spans="2:28" x14ac:dyDescent="0.35">
      <c r="B253" s="758"/>
      <c r="H253" s="601"/>
      <c r="L253" s="601"/>
      <c r="N253" s="601"/>
      <c r="P253" s="601"/>
      <c r="R253" s="601"/>
      <c r="V253" s="601"/>
      <c r="X253" s="601"/>
      <c r="Z253" s="601"/>
      <c r="AB253" s="601"/>
    </row>
    <row r="254" spans="2:28" x14ac:dyDescent="0.35">
      <c r="B254" s="758"/>
      <c r="H254" s="601"/>
      <c r="L254" s="601"/>
      <c r="N254" s="601"/>
      <c r="P254" s="601"/>
      <c r="R254" s="601"/>
      <c r="V254" s="601"/>
      <c r="X254" s="601"/>
      <c r="Z254" s="601"/>
      <c r="AB254" s="601"/>
    </row>
    <row r="255" spans="2:28" x14ac:dyDescent="0.35">
      <c r="B255" s="758"/>
      <c r="H255" s="601"/>
      <c r="L255" s="601"/>
      <c r="N255" s="601"/>
      <c r="P255" s="601"/>
      <c r="R255" s="601"/>
      <c r="V255" s="601"/>
      <c r="X255" s="601"/>
      <c r="Z255" s="601"/>
      <c r="AB255" s="601"/>
    </row>
    <row r="256" spans="2:28" x14ac:dyDescent="0.35">
      <c r="B256" s="758"/>
      <c r="H256" s="601"/>
      <c r="L256" s="601"/>
      <c r="N256" s="601"/>
      <c r="P256" s="601"/>
      <c r="R256" s="601"/>
      <c r="V256" s="601"/>
      <c r="X256" s="601"/>
      <c r="Z256" s="601"/>
      <c r="AB256" s="601"/>
    </row>
    <row r="257" spans="2:28" x14ac:dyDescent="0.35">
      <c r="B257" s="758"/>
      <c r="H257" s="601"/>
      <c r="L257" s="601"/>
      <c r="N257" s="601"/>
      <c r="P257" s="601"/>
      <c r="R257" s="601"/>
      <c r="V257" s="601"/>
      <c r="X257" s="601"/>
      <c r="Z257" s="601"/>
      <c r="AB257" s="601"/>
    </row>
    <row r="258" spans="2:28" x14ac:dyDescent="0.35">
      <c r="B258" s="758"/>
      <c r="H258" s="601"/>
      <c r="L258" s="601"/>
      <c r="N258" s="601"/>
      <c r="P258" s="601"/>
      <c r="R258" s="601"/>
      <c r="V258" s="601"/>
      <c r="X258" s="601"/>
      <c r="Z258" s="601"/>
      <c r="AB258" s="601"/>
    </row>
    <row r="259" spans="2:28" x14ac:dyDescent="0.35">
      <c r="B259" s="758"/>
      <c r="H259" s="601"/>
      <c r="L259" s="601"/>
      <c r="N259" s="601"/>
      <c r="P259" s="601"/>
      <c r="R259" s="601"/>
      <c r="V259" s="601"/>
      <c r="X259" s="601"/>
      <c r="Z259" s="601"/>
      <c r="AB259" s="601"/>
    </row>
    <row r="260" spans="2:28" x14ac:dyDescent="0.35">
      <c r="B260" s="758"/>
      <c r="H260" s="601"/>
      <c r="L260" s="601"/>
      <c r="N260" s="601"/>
      <c r="P260" s="601"/>
      <c r="R260" s="601"/>
      <c r="V260" s="601"/>
      <c r="X260" s="601"/>
      <c r="Z260" s="601"/>
      <c r="AB260" s="601"/>
    </row>
    <row r="280" spans="1:53" s="758" customFormat="1" x14ac:dyDescent="0.35">
      <c r="A280" s="601"/>
      <c r="B280" s="763"/>
      <c r="C280" s="794"/>
      <c r="E280" s="794"/>
      <c r="G280" s="794"/>
      <c r="I280" s="794"/>
      <c r="J280" s="601"/>
      <c r="K280" s="794"/>
      <c r="M280" s="794"/>
      <c r="O280" s="794"/>
      <c r="Q280" s="794"/>
      <c r="R280" s="759"/>
      <c r="S280" s="794"/>
      <c r="T280" s="601"/>
      <c r="U280" s="794"/>
      <c r="W280" s="794" t="s">
        <v>635</v>
      </c>
      <c r="Y280" s="794"/>
      <c r="AA280" s="794"/>
      <c r="AC280" s="794"/>
      <c r="AD280" s="601"/>
      <c r="AE280" s="601"/>
      <c r="AF280" s="601"/>
      <c r="AG280" s="601"/>
      <c r="AH280" s="601"/>
      <c r="AI280" s="601"/>
      <c r="AJ280" s="601"/>
      <c r="AK280" s="601"/>
      <c r="AL280" s="601"/>
      <c r="AM280" s="601"/>
      <c r="AN280" s="601"/>
      <c r="AO280" s="601"/>
      <c r="AP280" s="601"/>
      <c r="AQ280" s="601"/>
      <c r="AR280" s="601"/>
      <c r="AS280" s="601"/>
      <c r="AT280" s="601"/>
      <c r="AU280" s="601"/>
      <c r="AV280" s="601"/>
      <c r="AW280" s="601"/>
      <c r="AX280" s="601"/>
      <c r="AY280" s="601"/>
      <c r="AZ280" s="601"/>
      <c r="BA280" s="601"/>
    </row>
    <row r="282" spans="1:53" s="758" customFormat="1" x14ac:dyDescent="0.35">
      <c r="A282" s="601"/>
      <c r="B282" s="763"/>
      <c r="C282" s="794"/>
      <c r="E282" s="794"/>
      <c r="G282" s="794"/>
      <c r="I282" s="794"/>
      <c r="J282" s="601"/>
      <c r="K282" s="794"/>
      <c r="L282" s="1066"/>
      <c r="M282" s="794"/>
      <c r="O282" s="794"/>
      <c r="Q282" s="794"/>
      <c r="R282" s="759"/>
      <c r="S282" s="794"/>
      <c r="T282" s="601"/>
      <c r="U282" s="794"/>
      <c r="W282" s="794"/>
      <c r="Y282" s="794"/>
      <c r="AA282" s="794"/>
      <c r="AC282" s="794"/>
      <c r="AD282" s="601"/>
      <c r="AE282" s="601"/>
      <c r="AF282" s="601"/>
      <c r="AG282" s="601"/>
      <c r="AH282" s="601"/>
      <c r="AI282" s="601"/>
      <c r="AJ282" s="601"/>
      <c r="AK282" s="601"/>
      <c r="AL282" s="601"/>
      <c r="AM282" s="601"/>
      <c r="AN282" s="601"/>
      <c r="AO282" s="601"/>
      <c r="AP282" s="601"/>
      <c r="AQ282" s="601"/>
      <c r="AR282" s="601"/>
      <c r="AS282" s="601"/>
      <c r="AT282" s="601"/>
      <c r="AU282" s="601"/>
      <c r="AV282" s="601"/>
      <c r="AW282" s="601"/>
      <c r="AX282" s="601"/>
      <c r="AY282" s="601"/>
      <c r="AZ282" s="601"/>
      <c r="BA282" s="601"/>
    </row>
  </sheetData>
  <mergeCells count="123">
    <mergeCell ref="B207:AE207"/>
    <mergeCell ref="A1:AD1"/>
    <mergeCell ref="A2:AD2"/>
    <mergeCell ref="A3:U3"/>
    <mergeCell ref="V3:AC3"/>
    <mergeCell ref="A4:A5"/>
    <mergeCell ref="B4:K4"/>
    <mergeCell ref="L4:U4"/>
    <mergeCell ref="V4:W4"/>
    <mergeCell ref="X4:Y4"/>
    <mergeCell ref="Z4:AA4"/>
    <mergeCell ref="AB4:A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27:A30"/>
    <mergeCell ref="A31:A34"/>
    <mergeCell ref="A35:A38"/>
    <mergeCell ref="A39:A42"/>
    <mergeCell ref="A43:A46"/>
    <mergeCell ref="A47:A50"/>
    <mergeCell ref="T5:U5"/>
    <mergeCell ref="A7:A10"/>
    <mergeCell ref="A11:A14"/>
    <mergeCell ref="A15:A18"/>
    <mergeCell ref="A19:A22"/>
    <mergeCell ref="A23:A26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127:A130"/>
    <mergeCell ref="A131:A132"/>
    <mergeCell ref="A136:X136"/>
    <mergeCell ref="A137:X137"/>
    <mergeCell ref="A138:W138"/>
    <mergeCell ref="X138:Y138"/>
    <mergeCell ref="A99:A102"/>
    <mergeCell ref="A103:A106"/>
    <mergeCell ref="A107:A110"/>
    <mergeCell ref="A111:A114"/>
    <mergeCell ref="A115:A118"/>
    <mergeCell ref="A119:A122"/>
    <mergeCell ref="N140:O140"/>
    <mergeCell ref="P140:Q140"/>
    <mergeCell ref="R140:S140"/>
    <mergeCell ref="Z140:AA140"/>
    <mergeCell ref="AB140:AC140"/>
    <mergeCell ref="AD140:AE140"/>
    <mergeCell ref="A139:A141"/>
    <mergeCell ref="B139:G139"/>
    <mergeCell ref="AD139:AE139"/>
    <mergeCell ref="B140:C140"/>
    <mergeCell ref="D140:E140"/>
    <mergeCell ref="F140:G140"/>
    <mergeCell ref="H140:I140"/>
    <mergeCell ref="J140:K140"/>
    <mergeCell ref="L140:M140"/>
    <mergeCell ref="V140:W140"/>
    <mergeCell ref="X140:Y140"/>
    <mergeCell ref="T140:U140"/>
    <mergeCell ref="H139:AC139"/>
    <mergeCell ref="A155:A156"/>
    <mergeCell ref="A157:A158"/>
    <mergeCell ref="A159:A160"/>
    <mergeCell ref="A161:A162"/>
    <mergeCell ref="A163:A164"/>
    <mergeCell ref="A165:A166"/>
    <mergeCell ref="A143:A144"/>
    <mergeCell ref="A145:A146"/>
    <mergeCell ref="A147:A148"/>
    <mergeCell ref="A149:A150"/>
    <mergeCell ref="A151:A152"/>
    <mergeCell ref="A153:A154"/>
    <mergeCell ref="A181:A182"/>
    <mergeCell ref="A183:A184"/>
    <mergeCell ref="A185:A186"/>
    <mergeCell ref="A187:A188"/>
    <mergeCell ref="A189:A190"/>
    <mergeCell ref="A167:A168"/>
    <mergeCell ref="A169:A170"/>
    <mergeCell ref="A171:A172"/>
    <mergeCell ref="A173:A174"/>
    <mergeCell ref="A175:A176"/>
    <mergeCell ref="A177:A178"/>
    <mergeCell ref="W221:Y221"/>
    <mergeCell ref="A123:A126"/>
    <mergeCell ref="A201:A202"/>
    <mergeCell ref="C216:E216"/>
    <mergeCell ref="AA216:AC216"/>
    <mergeCell ref="C217:D217"/>
    <mergeCell ref="E217:F217"/>
    <mergeCell ref="G217:H217"/>
    <mergeCell ref="I217:L217"/>
    <mergeCell ref="M217:N217"/>
    <mergeCell ref="O217:P217"/>
    <mergeCell ref="A205:A207"/>
    <mergeCell ref="B208:M208"/>
    <mergeCell ref="C209:E209"/>
    <mergeCell ref="Q209:S209"/>
    <mergeCell ref="C214:E214"/>
    <mergeCell ref="Q214:S214"/>
    <mergeCell ref="A191:A192"/>
    <mergeCell ref="A193:A194"/>
    <mergeCell ref="A195:A196"/>
    <mergeCell ref="A197:A198"/>
    <mergeCell ref="A199:A200"/>
    <mergeCell ref="A203:A204"/>
    <mergeCell ref="A179:A180"/>
  </mergeCells>
  <pageMargins left="0.7" right="0.7" top="0.75" bottom="0.75" header="0.3" footer="0.3"/>
  <pageSetup paperSize="9" scale="2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31B7-6DBD-40F2-8658-2E55C92DD9F7}">
  <dimension ref="A1:BA276"/>
  <sheetViews>
    <sheetView zoomScale="85" zoomScaleNormal="106" zoomScaleSheetLayoutView="50" workbookViewId="0">
      <selection activeCell="F131" sqref="F131"/>
    </sheetView>
  </sheetViews>
  <sheetFormatPr defaultColWidth="9.1796875" defaultRowHeight="14" x14ac:dyDescent="0.35"/>
  <cols>
    <col min="1" max="1" width="13.453125" style="601" bestFit="1" customWidth="1"/>
    <col min="2" max="2" width="13" style="763" customWidth="1"/>
    <col min="3" max="3" width="17.453125" style="601" customWidth="1"/>
    <col min="4" max="4" width="14.7265625" style="758" customWidth="1"/>
    <col min="5" max="5" width="17.453125" style="601" customWidth="1"/>
    <col min="6" max="6" width="14.453125" style="758" customWidth="1"/>
    <col min="7" max="7" width="15" style="601" bestFit="1" customWidth="1"/>
    <col min="8" max="8" width="15.7265625" style="758" customWidth="1"/>
    <col min="9" max="9" width="17.453125" style="601" bestFit="1" customWidth="1"/>
    <col min="10" max="10" width="13" style="601" bestFit="1" customWidth="1"/>
    <col min="11" max="11" width="17.453125" style="601" bestFit="1" customWidth="1"/>
    <col min="12" max="12" width="15.81640625" style="758" bestFit="1" customWidth="1"/>
    <col min="13" max="13" width="17.453125" style="601" bestFit="1" customWidth="1"/>
    <col min="14" max="14" width="14" style="758" bestFit="1" customWidth="1"/>
    <col min="15" max="15" width="17.453125" style="601" bestFit="1" customWidth="1"/>
    <col min="16" max="16" width="15.453125" style="758" bestFit="1" customWidth="1"/>
    <col min="17" max="17" width="17.453125" style="601" bestFit="1" customWidth="1"/>
    <col min="18" max="18" width="12.453125" style="759" customWidth="1"/>
    <col min="19" max="19" width="14.7265625" style="601" bestFit="1" customWidth="1"/>
    <col min="20" max="20" width="13" style="601" bestFit="1" customWidth="1"/>
    <col min="21" max="21" width="17.453125" style="601" bestFit="1" customWidth="1"/>
    <col min="22" max="22" width="12" style="758" customWidth="1"/>
    <col min="23" max="23" width="14.7265625" style="601" bestFit="1" customWidth="1"/>
    <col min="24" max="24" width="13.453125" style="758" bestFit="1" customWidth="1"/>
    <col min="25" max="25" width="17.453125" style="601" bestFit="1" customWidth="1"/>
    <col min="26" max="26" width="18.81640625" style="758" bestFit="1" customWidth="1"/>
    <col min="27" max="27" width="14.81640625" style="601" bestFit="1" customWidth="1"/>
    <col min="28" max="28" width="13" style="758" bestFit="1" customWidth="1"/>
    <col min="29" max="29" width="17.453125" style="601" bestFit="1" customWidth="1"/>
    <col min="30" max="30" width="19.1796875" style="601" bestFit="1" customWidth="1"/>
    <col min="31" max="31" width="11.453125" style="601" customWidth="1"/>
    <col min="32" max="32" width="17.81640625" style="601" customWidth="1"/>
    <col min="33" max="33" width="12.1796875" style="601" customWidth="1"/>
    <col min="34" max="34" width="17" style="601" customWidth="1"/>
    <col min="35" max="35" width="16.81640625" style="601" bestFit="1" customWidth="1"/>
    <col min="36" max="36" width="18.453125" style="601" customWidth="1"/>
    <col min="37" max="38" width="14.1796875" style="601" bestFit="1" customWidth="1"/>
    <col min="39" max="39" width="17.453125" style="601" bestFit="1" customWidth="1"/>
    <col min="40" max="40" width="14.1796875" style="601" customWidth="1"/>
    <col min="41" max="41" width="14.453125" style="601" bestFit="1" customWidth="1"/>
    <col min="42" max="42" width="14.1796875" style="601" customWidth="1"/>
    <col min="43" max="43" width="16.81640625" style="601" bestFit="1" customWidth="1"/>
    <col min="44" max="44" width="21.81640625" style="601" bestFit="1" customWidth="1"/>
    <col min="45" max="45" width="9.1796875" style="601"/>
    <col min="46" max="46" width="14" style="601" bestFit="1" customWidth="1"/>
    <col min="47" max="16384" width="9.1796875" style="601"/>
  </cols>
  <sheetData>
    <row r="1" spans="1:53" ht="18" x14ac:dyDescent="0.35">
      <c r="A1" s="1111" t="s">
        <v>0</v>
      </c>
      <c r="B1" s="1111"/>
      <c r="C1" s="1111"/>
      <c r="D1" s="1111"/>
      <c r="E1" s="1111"/>
      <c r="F1" s="1111"/>
      <c r="G1" s="1111"/>
      <c r="H1" s="1111"/>
      <c r="I1" s="1111"/>
      <c r="J1" s="1111"/>
      <c r="K1" s="1111"/>
      <c r="L1" s="1111"/>
      <c r="M1" s="1111"/>
      <c r="N1" s="1111"/>
      <c r="O1" s="1111"/>
      <c r="P1" s="1111"/>
      <c r="Q1" s="1111"/>
      <c r="R1" s="1111"/>
      <c r="S1" s="1111"/>
      <c r="T1" s="1111"/>
      <c r="U1" s="1111"/>
      <c r="V1" s="1111"/>
      <c r="W1" s="1111"/>
      <c r="X1" s="1111"/>
      <c r="Y1" s="1111"/>
      <c r="Z1" s="1111"/>
      <c r="AA1" s="1111"/>
      <c r="AB1" s="1111"/>
      <c r="AC1" s="1111"/>
      <c r="AD1" s="1111"/>
      <c r="AE1" s="998"/>
    </row>
    <row r="2" spans="1:53" ht="18" x14ac:dyDescent="0.35">
      <c r="A2" s="1112" t="s">
        <v>649</v>
      </c>
      <c r="B2" s="1112"/>
      <c r="C2" s="1112"/>
      <c r="D2" s="1112"/>
      <c r="E2" s="1112"/>
      <c r="F2" s="1112"/>
      <c r="G2" s="1112"/>
      <c r="H2" s="1112"/>
      <c r="I2" s="1112"/>
      <c r="J2" s="1112"/>
      <c r="K2" s="1112"/>
      <c r="L2" s="1112"/>
      <c r="M2" s="1112"/>
      <c r="N2" s="1112"/>
      <c r="O2" s="1112"/>
      <c r="P2" s="1112"/>
      <c r="Q2" s="1112"/>
      <c r="R2" s="1112"/>
      <c r="S2" s="1112"/>
      <c r="T2" s="1112"/>
      <c r="U2" s="1112"/>
      <c r="V2" s="1113"/>
      <c r="W2" s="1113"/>
      <c r="X2" s="1113"/>
      <c r="Y2" s="1113"/>
      <c r="Z2" s="1113"/>
      <c r="AA2" s="1113"/>
      <c r="AB2" s="1113"/>
      <c r="AC2" s="1113"/>
      <c r="AD2" s="1113"/>
      <c r="AE2" s="998"/>
    </row>
    <row r="3" spans="1:53" ht="18" hidden="1" x14ac:dyDescent="0.35">
      <c r="A3" s="1114" t="s">
        <v>612</v>
      </c>
      <c r="B3" s="1115"/>
      <c r="C3" s="1115"/>
      <c r="D3" s="1115"/>
      <c r="E3" s="1115"/>
      <c r="F3" s="1115"/>
      <c r="G3" s="1115"/>
      <c r="H3" s="1115"/>
      <c r="I3" s="1115"/>
      <c r="J3" s="1115"/>
      <c r="K3" s="1115"/>
      <c r="L3" s="1115"/>
      <c r="M3" s="1115"/>
      <c r="N3" s="1115"/>
      <c r="O3" s="1115"/>
      <c r="P3" s="1115"/>
      <c r="Q3" s="1115"/>
      <c r="R3" s="1115"/>
      <c r="S3" s="1115"/>
      <c r="T3" s="1115"/>
      <c r="U3" s="1116"/>
      <c r="V3" s="1117" t="s">
        <v>613</v>
      </c>
      <c r="W3" s="1117"/>
      <c r="X3" s="1117"/>
      <c r="Y3" s="1117"/>
      <c r="Z3" s="1117"/>
      <c r="AA3" s="1117"/>
      <c r="AB3" s="1117"/>
      <c r="AC3" s="1117"/>
      <c r="AD3" s="1003"/>
      <c r="AE3" s="1004"/>
      <c r="AF3" s="1004"/>
      <c r="AG3" s="1004"/>
    </row>
    <row r="4" spans="1:53" s="1008" customFormat="1" x14ac:dyDescent="0.35">
      <c r="A4" s="1118" t="s">
        <v>2</v>
      </c>
      <c r="B4" s="1118" t="s">
        <v>3</v>
      </c>
      <c r="C4" s="1118"/>
      <c r="D4" s="1118"/>
      <c r="E4" s="1118"/>
      <c r="F4" s="1118"/>
      <c r="G4" s="1118"/>
      <c r="H4" s="1118"/>
      <c r="I4" s="1118"/>
      <c r="J4" s="1118"/>
      <c r="K4" s="1118"/>
      <c r="L4" s="1119" t="s">
        <v>4</v>
      </c>
      <c r="M4" s="1120"/>
      <c r="N4" s="1120"/>
      <c r="O4" s="1120"/>
      <c r="P4" s="1120"/>
      <c r="Q4" s="1120"/>
      <c r="R4" s="1120"/>
      <c r="S4" s="1120"/>
      <c r="T4" s="1120"/>
      <c r="U4" s="1121"/>
      <c r="V4" s="1122" t="s">
        <v>5</v>
      </c>
      <c r="W4" s="1123"/>
      <c r="X4" s="1122" t="s">
        <v>6</v>
      </c>
      <c r="Y4" s="1123"/>
      <c r="Z4" s="1119" t="s">
        <v>621</v>
      </c>
      <c r="AA4" s="1121"/>
      <c r="AB4" s="1122" t="s">
        <v>8</v>
      </c>
      <c r="AC4" s="1123"/>
      <c r="AD4" s="1006" t="s">
        <v>9</v>
      </c>
      <c r="AE4" s="1007"/>
      <c r="AF4" s="1007"/>
      <c r="AG4" s="1007"/>
      <c r="AH4" s="1007"/>
      <c r="AI4" s="1007"/>
      <c r="AJ4" s="1007"/>
      <c r="AK4" s="1007"/>
      <c r="AL4" s="1007"/>
      <c r="AM4" s="1007"/>
      <c r="AN4" s="1007"/>
      <c r="AO4" s="1007"/>
      <c r="AP4" s="1007"/>
      <c r="AQ4" s="1007"/>
      <c r="AR4" s="1007"/>
      <c r="AS4" s="1007"/>
      <c r="AT4" s="1007"/>
      <c r="AU4" s="1007"/>
      <c r="AV4" s="1007"/>
      <c r="AW4" s="1007"/>
    </row>
    <row r="5" spans="1:53" s="1017" customFormat="1" ht="25" x14ac:dyDescent="0.35">
      <c r="A5" s="1119"/>
      <c r="B5" s="1119" t="s">
        <v>10</v>
      </c>
      <c r="C5" s="1121"/>
      <c r="D5" s="1119" t="s">
        <v>10</v>
      </c>
      <c r="E5" s="1121"/>
      <c r="F5" s="1119" t="s">
        <v>11</v>
      </c>
      <c r="G5" s="1121"/>
      <c r="H5" s="1119" t="s">
        <v>11</v>
      </c>
      <c r="I5" s="1121"/>
      <c r="J5" s="1119" t="s">
        <v>12</v>
      </c>
      <c r="K5" s="1121"/>
      <c r="L5" s="1119" t="s">
        <v>13</v>
      </c>
      <c r="M5" s="1121"/>
      <c r="N5" s="1119" t="s">
        <v>14</v>
      </c>
      <c r="O5" s="1121"/>
      <c r="P5" s="1119" t="s">
        <v>14</v>
      </c>
      <c r="Q5" s="1121"/>
      <c r="R5" s="1119" t="s">
        <v>15</v>
      </c>
      <c r="S5" s="1121"/>
      <c r="T5" s="1119" t="s">
        <v>16</v>
      </c>
      <c r="U5" s="1121"/>
      <c r="V5" s="1009" t="s">
        <v>17</v>
      </c>
      <c r="W5" s="1005" t="s">
        <v>18</v>
      </c>
      <c r="X5" s="1010" t="s">
        <v>19</v>
      </c>
      <c r="Y5" s="1011" t="s">
        <v>644</v>
      </c>
      <c r="Z5" s="1009" t="s">
        <v>21</v>
      </c>
      <c r="AA5" s="1012" t="s">
        <v>622</v>
      </c>
      <c r="AB5" s="1009" t="s">
        <v>17</v>
      </c>
      <c r="AC5" s="1013" t="s">
        <v>23</v>
      </c>
      <c r="AD5" s="1014"/>
      <c r="AE5" s="1015"/>
      <c r="AF5" s="1016"/>
      <c r="AG5" s="1016"/>
      <c r="AH5" s="1016"/>
      <c r="AI5" s="1016"/>
      <c r="AJ5" s="1016"/>
      <c r="AK5" s="1016"/>
      <c r="AL5" s="1016"/>
      <c r="AM5" s="1016"/>
      <c r="AN5" s="1016"/>
      <c r="AO5" s="1016"/>
      <c r="AP5" s="1016"/>
      <c r="AQ5" s="1016"/>
      <c r="AR5" s="1016"/>
      <c r="AS5" s="1016"/>
      <c r="AT5" s="1016"/>
      <c r="AU5" s="1016"/>
      <c r="AV5" s="1016"/>
      <c r="AW5" s="1016"/>
      <c r="AX5" s="1016"/>
      <c r="AY5" s="1016"/>
      <c r="AZ5" s="1016"/>
      <c r="BA5" s="1016"/>
    </row>
    <row r="6" spans="1:53" s="1017" customFormat="1" ht="28" x14ac:dyDescent="0.35">
      <c r="A6" s="1001"/>
      <c r="B6" s="615" t="s">
        <v>26</v>
      </c>
      <c r="C6" s="618" t="s">
        <v>27</v>
      </c>
      <c r="D6" s="615" t="s">
        <v>164</v>
      </c>
      <c r="E6" s="618" t="s">
        <v>27</v>
      </c>
      <c r="F6" s="619" t="s">
        <v>26</v>
      </c>
      <c r="G6" s="618" t="s">
        <v>27</v>
      </c>
      <c r="H6" s="1018" t="s">
        <v>164</v>
      </c>
      <c r="I6" s="618" t="s">
        <v>27</v>
      </c>
      <c r="J6" s="619" t="s">
        <v>26</v>
      </c>
      <c r="K6" s="1000" t="s">
        <v>27</v>
      </c>
      <c r="L6" s="617" t="s">
        <v>28</v>
      </c>
      <c r="M6" s="618" t="s">
        <v>27</v>
      </c>
      <c r="N6" s="617" t="s">
        <v>28</v>
      </c>
      <c r="O6" s="618" t="s">
        <v>27</v>
      </c>
      <c r="P6" s="618" t="s">
        <v>19</v>
      </c>
      <c r="Q6" s="618" t="s">
        <v>27</v>
      </c>
      <c r="R6" s="1019" t="s">
        <v>29</v>
      </c>
      <c r="S6" s="618" t="s">
        <v>27</v>
      </c>
      <c r="T6" s="619" t="s">
        <v>21</v>
      </c>
      <c r="U6" s="618" t="s">
        <v>27</v>
      </c>
      <c r="V6" s="619" t="s">
        <v>30</v>
      </c>
      <c r="W6" s="618" t="s">
        <v>27</v>
      </c>
      <c r="X6" s="619" t="s">
        <v>31</v>
      </c>
      <c r="Y6" s="618" t="s">
        <v>27</v>
      </c>
      <c r="Z6" s="619" t="s">
        <v>30</v>
      </c>
      <c r="AA6" s="618" t="s">
        <v>27</v>
      </c>
      <c r="AB6" s="993" t="s">
        <v>30</v>
      </c>
      <c r="AC6" s="1001" t="s">
        <v>27</v>
      </c>
      <c r="AD6" s="994"/>
      <c r="AE6" s="1020"/>
      <c r="AK6" s="851"/>
      <c r="AL6" s="851"/>
      <c r="AM6" s="851"/>
      <c r="AN6" s="851"/>
      <c r="AO6" s="851"/>
      <c r="AP6" s="851"/>
    </row>
    <row r="7" spans="1:53" ht="15" x14ac:dyDescent="0.3">
      <c r="A7" s="1124">
        <v>45901</v>
      </c>
      <c r="B7" s="988">
        <v>33.799999999999997</v>
      </c>
      <c r="C7" s="989">
        <v>338000</v>
      </c>
      <c r="D7" s="990"/>
      <c r="E7" s="990"/>
      <c r="F7" s="988">
        <v>25.33</v>
      </c>
      <c r="G7" s="989">
        <v>253300</v>
      </c>
      <c r="H7" s="990"/>
      <c r="I7" s="990"/>
      <c r="J7" s="988">
        <v>26.18</v>
      </c>
      <c r="K7" s="989">
        <v>261800</v>
      </c>
      <c r="L7" s="990"/>
      <c r="M7" s="990"/>
      <c r="N7" s="990"/>
      <c r="O7" s="990"/>
      <c r="P7" s="990"/>
      <c r="Q7" s="990"/>
      <c r="R7" s="990"/>
      <c r="S7" s="990"/>
      <c r="T7" s="990"/>
      <c r="U7" s="990"/>
      <c r="V7" s="988">
        <v>20</v>
      </c>
      <c r="W7" s="989">
        <v>200000</v>
      </c>
      <c r="X7" s="988">
        <v>20</v>
      </c>
      <c r="Y7" s="988">
        <v>244000</v>
      </c>
      <c r="Z7" s="990"/>
      <c r="AA7" s="990"/>
      <c r="AB7" s="990"/>
      <c r="AC7" s="990"/>
      <c r="AD7" s="1023"/>
      <c r="AE7" s="612"/>
      <c r="AK7" s="1024"/>
    </row>
    <row r="8" spans="1:53" ht="15" x14ac:dyDescent="0.3">
      <c r="A8" s="1125"/>
      <c r="B8" s="990"/>
      <c r="C8" s="990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990"/>
      <c r="O8" s="990"/>
      <c r="P8" s="990"/>
      <c r="Q8" s="990"/>
      <c r="R8" s="990"/>
      <c r="S8" s="990"/>
      <c r="T8" s="990"/>
      <c r="U8" s="990"/>
      <c r="V8" s="988">
        <v>10</v>
      </c>
      <c r="W8" s="989">
        <v>100000</v>
      </c>
      <c r="X8" s="990"/>
      <c r="Y8" s="990"/>
      <c r="Z8" s="990"/>
      <c r="AA8" s="990"/>
      <c r="AB8" s="990"/>
      <c r="AC8" s="990"/>
      <c r="AD8" s="1023"/>
      <c r="AE8" s="612"/>
      <c r="AK8" s="1024"/>
    </row>
    <row r="9" spans="1:53" ht="15" x14ac:dyDescent="0.3">
      <c r="A9" s="1125"/>
      <c r="B9" s="990"/>
      <c r="C9" s="990"/>
      <c r="D9" s="990"/>
      <c r="E9" s="990"/>
      <c r="F9" s="990"/>
      <c r="G9" s="990"/>
      <c r="H9" s="990"/>
      <c r="I9" s="990"/>
      <c r="J9" s="990"/>
      <c r="K9" s="990"/>
      <c r="L9" s="990"/>
      <c r="M9" s="990"/>
      <c r="N9" s="990"/>
      <c r="O9" s="990"/>
      <c r="P9" s="990"/>
      <c r="Q9" s="990"/>
      <c r="R9" s="990"/>
      <c r="S9" s="990"/>
      <c r="T9" s="990"/>
      <c r="U9" s="990"/>
      <c r="V9" s="988"/>
      <c r="W9" s="989"/>
      <c r="X9" s="990"/>
      <c r="Y9" s="990"/>
      <c r="Z9" s="990"/>
      <c r="AA9" s="990"/>
      <c r="AB9" s="990"/>
      <c r="AC9" s="990"/>
      <c r="AD9" s="1023"/>
      <c r="AE9" s="612"/>
    </row>
    <row r="10" spans="1:53" ht="15" x14ac:dyDescent="0.25">
      <c r="A10" s="1126"/>
      <c r="B10" s="990"/>
      <c r="C10" s="990"/>
      <c r="D10" s="990"/>
      <c r="E10" s="990"/>
      <c r="F10" s="990"/>
      <c r="G10" s="990"/>
      <c r="H10" s="990"/>
      <c r="I10" s="990"/>
      <c r="J10" s="990"/>
      <c r="K10" s="990"/>
      <c r="L10" s="990"/>
      <c r="M10" s="990"/>
      <c r="N10" s="990"/>
      <c r="O10" s="990"/>
      <c r="P10" s="990"/>
      <c r="Q10" s="990"/>
      <c r="R10" s="990"/>
      <c r="S10" s="990"/>
      <c r="T10" s="990"/>
      <c r="U10" s="990"/>
      <c r="V10" s="990"/>
      <c r="W10" s="990"/>
      <c r="X10" s="990"/>
      <c r="Y10" s="990"/>
      <c r="Z10" s="990"/>
      <c r="AA10" s="990"/>
      <c r="AB10" s="990"/>
      <c r="AC10" s="990"/>
      <c r="AD10" s="1023"/>
      <c r="AE10" s="612"/>
      <c r="AK10" s="1024"/>
    </row>
    <row r="11" spans="1:53" ht="15" x14ac:dyDescent="0.3">
      <c r="A11" s="1124">
        <v>45902</v>
      </c>
      <c r="B11" s="988">
        <v>34.68</v>
      </c>
      <c r="C11" s="989">
        <v>346800</v>
      </c>
      <c r="D11" s="990"/>
      <c r="E11" s="990"/>
      <c r="F11" s="988">
        <v>29.83</v>
      </c>
      <c r="G11" s="989">
        <v>298300</v>
      </c>
      <c r="H11" s="990"/>
      <c r="I11" s="990"/>
      <c r="J11" s="990"/>
      <c r="K11" s="990"/>
      <c r="L11" s="988">
        <v>20</v>
      </c>
      <c r="M11" s="989">
        <v>136000</v>
      </c>
      <c r="N11" s="990"/>
      <c r="O11" s="990"/>
      <c r="P11" s="988">
        <v>20</v>
      </c>
      <c r="Q11" s="989">
        <v>244000</v>
      </c>
      <c r="R11" s="990"/>
      <c r="S11" s="990"/>
      <c r="T11" s="990"/>
      <c r="U11" s="990"/>
      <c r="V11" s="988">
        <v>10</v>
      </c>
      <c r="W11" s="989">
        <v>100000</v>
      </c>
      <c r="X11" s="988">
        <v>20</v>
      </c>
      <c r="Y11" s="989">
        <v>244000</v>
      </c>
      <c r="Z11" s="990"/>
      <c r="AA11" s="990"/>
      <c r="AB11" s="990"/>
      <c r="AC11" s="990"/>
      <c r="AD11" s="1023"/>
      <c r="AE11" s="612"/>
    </row>
    <row r="12" spans="1:53" ht="15" x14ac:dyDescent="0.3">
      <c r="A12" s="1125"/>
      <c r="B12" s="990"/>
      <c r="C12" s="990"/>
      <c r="D12" s="990"/>
      <c r="E12" s="990"/>
      <c r="F12" s="990"/>
      <c r="G12" s="990"/>
      <c r="H12" s="990"/>
      <c r="I12" s="990"/>
      <c r="J12" s="990"/>
      <c r="K12" s="990"/>
      <c r="L12" s="990"/>
      <c r="M12" s="990"/>
      <c r="N12" s="990"/>
      <c r="O12" s="990"/>
      <c r="P12" s="990"/>
      <c r="Q12" s="990"/>
      <c r="R12" s="990"/>
      <c r="S12" s="990"/>
      <c r="T12" s="990"/>
      <c r="U12" s="990"/>
      <c r="V12" s="988"/>
      <c r="W12" s="989"/>
      <c r="X12" s="990"/>
      <c r="Y12" s="990"/>
      <c r="Z12" s="990"/>
      <c r="AA12" s="990"/>
      <c r="AB12" s="990"/>
      <c r="AC12" s="990"/>
      <c r="AD12" s="1023"/>
      <c r="AE12" s="612"/>
    </row>
    <row r="13" spans="1:53" ht="15" x14ac:dyDescent="0.3">
      <c r="A13" s="1125"/>
      <c r="B13" s="990"/>
      <c r="C13" s="990"/>
      <c r="D13" s="990"/>
      <c r="E13" s="990"/>
      <c r="F13" s="990"/>
      <c r="G13" s="990"/>
      <c r="H13" s="990"/>
      <c r="I13" s="990"/>
      <c r="J13" s="990"/>
      <c r="K13" s="990"/>
      <c r="L13" s="990"/>
      <c r="M13" s="990"/>
      <c r="N13" s="990"/>
      <c r="O13" s="990"/>
      <c r="P13" s="990"/>
      <c r="Q13" s="990"/>
      <c r="R13" s="990"/>
      <c r="S13" s="990"/>
      <c r="T13" s="990"/>
      <c r="U13" s="990"/>
      <c r="V13" s="988"/>
      <c r="W13" s="989"/>
      <c r="X13" s="990"/>
      <c r="Y13" s="990"/>
      <c r="Z13" s="990"/>
      <c r="AA13" s="990"/>
      <c r="AB13" s="990"/>
      <c r="AC13" s="990"/>
      <c r="AD13" s="1023"/>
      <c r="AE13" s="612"/>
    </row>
    <row r="14" spans="1:53" ht="15" x14ac:dyDescent="0.3">
      <c r="A14" s="1126"/>
      <c r="B14" s="990"/>
      <c r="C14" s="990"/>
      <c r="D14" s="990"/>
      <c r="E14" s="990"/>
      <c r="F14" s="990"/>
      <c r="G14" s="990"/>
      <c r="H14" s="990"/>
      <c r="I14" s="990"/>
      <c r="J14" s="990"/>
      <c r="K14" s="990"/>
      <c r="L14" s="990"/>
      <c r="M14" s="990"/>
      <c r="N14" s="990"/>
      <c r="O14" s="990"/>
      <c r="P14" s="990"/>
      <c r="Q14" s="990"/>
      <c r="R14" s="990"/>
      <c r="S14" s="990"/>
      <c r="T14" s="990"/>
      <c r="U14" s="990"/>
      <c r="V14" s="988"/>
      <c r="W14" s="989"/>
      <c r="X14" s="990"/>
      <c r="Y14" s="990"/>
      <c r="Z14" s="990"/>
      <c r="AA14" s="990"/>
      <c r="AB14" s="990"/>
      <c r="AC14" s="990"/>
      <c r="AD14" s="1023"/>
      <c r="AE14" s="612"/>
    </row>
    <row r="15" spans="1:53" ht="15" x14ac:dyDescent="0.3">
      <c r="A15" s="1124">
        <v>45903</v>
      </c>
      <c r="B15" s="988">
        <v>26.19</v>
      </c>
      <c r="C15" s="989">
        <v>261900</v>
      </c>
      <c r="D15" s="990"/>
      <c r="E15" s="990"/>
      <c r="F15" s="988">
        <v>27.96</v>
      </c>
      <c r="G15" s="989">
        <v>279600</v>
      </c>
      <c r="H15" s="990"/>
      <c r="I15" s="990"/>
      <c r="J15" s="988">
        <v>18.52</v>
      </c>
      <c r="K15" s="989">
        <v>185200</v>
      </c>
      <c r="L15" s="990"/>
      <c r="M15" s="990"/>
      <c r="N15" s="990"/>
      <c r="O15" s="990"/>
      <c r="P15" s="990"/>
      <c r="Q15" s="990"/>
      <c r="R15" s="990"/>
      <c r="S15" s="990"/>
      <c r="T15" s="988">
        <v>20</v>
      </c>
      <c r="U15" s="989">
        <v>136000</v>
      </c>
      <c r="V15" s="988">
        <v>20</v>
      </c>
      <c r="W15" s="989">
        <v>200000</v>
      </c>
      <c r="X15" s="990"/>
      <c r="Y15" s="990"/>
      <c r="Z15" s="990"/>
      <c r="AA15" s="990"/>
      <c r="AB15" s="990"/>
      <c r="AC15" s="990"/>
      <c r="AD15" s="1023"/>
      <c r="AE15" s="612"/>
    </row>
    <row r="16" spans="1:53" ht="15" x14ac:dyDescent="0.25">
      <c r="A16" s="1125"/>
      <c r="B16" s="990"/>
      <c r="C16" s="990"/>
      <c r="D16" s="990"/>
      <c r="E16" s="990"/>
      <c r="F16" s="990"/>
      <c r="G16" s="990"/>
      <c r="H16" s="990"/>
      <c r="I16" s="990"/>
      <c r="J16" s="990"/>
      <c r="K16" s="990"/>
      <c r="L16" s="990"/>
      <c r="M16" s="990"/>
      <c r="N16" s="990"/>
      <c r="O16" s="990"/>
      <c r="P16" s="990"/>
      <c r="Q16" s="990"/>
      <c r="R16" s="990"/>
      <c r="S16" s="990"/>
      <c r="T16" s="990"/>
      <c r="U16" s="990"/>
      <c r="V16" s="990"/>
      <c r="W16" s="990"/>
      <c r="X16" s="990"/>
      <c r="Y16" s="990"/>
      <c r="Z16" s="990"/>
      <c r="AA16" s="990"/>
      <c r="AB16" s="990"/>
      <c r="AC16" s="990"/>
      <c r="AD16" s="1023"/>
      <c r="AE16" s="612"/>
    </row>
    <row r="17" spans="1:31" ht="15" x14ac:dyDescent="0.25">
      <c r="A17" s="1125"/>
      <c r="B17" s="990"/>
      <c r="C17" s="990"/>
      <c r="D17" s="990"/>
      <c r="E17" s="990"/>
      <c r="F17" s="990"/>
      <c r="G17" s="990"/>
      <c r="H17" s="990"/>
      <c r="I17" s="990"/>
      <c r="J17" s="990"/>
      <c r="K17" s="990"/>
      <c r="L17" s="990"/>
      <c r="M17" s="990"/>
      <c r="N17" s="990"/>
      <c r="O17" s="990"/>
      <c r="P17" s="990"/>
      <c r="Q17" s="990"/>
      <c r="R17" s="990"/>
      <c r="S17" s="990"/>
      <c r="T17" s="990"/>
      <c r="U17" s="990"/>
      <c r="V17" s="990"/>
      <c r="W17" s="990"/>
      <c r="X17" s="990"/>
      <c r="Y17" s="990"/>
      <c r="Z17" s="990"/>
      <c r="AA17" s="990"/>
      <c r="AB17" s="990"/>
      <c r="AC17" s="990"/>
      <c r="AD17" s="1023"/>
      <c r="AE17" s="612"/>
    </row>
    <row r="18" spans="1:31" ht="15" x14ac:dyDescent="0.25">
      <c r="A18" s="1126"/>
      <c r="B18" s="990"/>
      <c r="C18" s="990"/>
      <c r="D18" s="990"/>
      <c r="E18" s="990"/>
      <c r="F18" s="990"/>
      <c r="G18" s="990"/>
      <c r="H18" s="990"/>
      <c r="I18" s="990"/>
      <c r="J18" s="990"/>
      <c r="K18" s="990"/>
      <c r="L18" s="990"/>
      <c r="M18" s="990"/>
      <c r="N18" s="990"/>
      <c r="O18" s="990"/>
      <c r="P18" s="990"/>
      <c r="Q18" s="990"/>
      <c r="R18" s="990"/>
      <c r="S18" s="990"/>
      <c r="T18" s="990"/>
      <c r="U18" s="990"/>
      <c r="V18" s="990"/>
      <c r="W18" s="990"/>
      <c r="X18" s="990"/>
      <c r="Y18" s="990"/>
      <c r="Z18" s="990"/>
      <c r="AA18" s="990"/>
      <c r="AB18" s="990"/>
      <c r="AC18" s="990"/>
      <c r="AD18" s="1023"/>
      <c r="AE18" s="612"/>
    </row>
    <row r="19" spans="1:31" ht="15" x14ac:dyDescent="0.3">
      <c r="A19" s="1124">
        <v>45904</v>
      </c>
      <c r="B19" s="988">
        <v>30.16</v>
      </c>
      <c r="C19" s="989">
        <v>301600</v>
      </c>
      <c r="D19" s="990"/>
      <c r="E19" s="990"/>
      <c r="F19" s="988">
        <v>25.78</v>
      </c>
      <c r="G19" s="989">
        <v>257800</v>
      </c>
      <c r="H19" s="990"/>
      <c r="I19" s="990"/>
      <c r="J19" s="990"/>
      <c r="K19" s="990"/>
      <c r="L19" s="988">
        <v>20</v>
      </c>
      <c r="M19" s="989">
        <v>136000</v>
      </c>
      <c r="N19" s="988">
        <v>35.53</v>
      </c>
      <c r="O19" s="989">
        <v>241604</v>
      </c>
      <c r="P19" s="988">
        <v>20</v>
      </c>
      <c r="Q19" s="989">
        <v>244000</v>
      </c>
      <c r="R19" s="990"/>
      <c r="S19" s="990"/>
      <c r="T19" s="988">
        <v>45.71</v>
      </c>
      <c r="U19" s="989">
        <v>310840</v>
      </c>
      <c r="V19" s="990"/>
      <c r="W19" s="990"/>
      <c r="X19" s="988">
        <v>20</v>
      </c>
      <c r="Y19" s="989">
        <v>244000</v>
      </c>
      <c r="Z19" s="990"/>
      <c r="AA19" s="990"/>
      <c r="AB19" s="990"/>
      <c r="AC19" s="990"/>
      <c r="AD19" s="1023"/>
      <c r="AE19" s="612"/>
    </row>
    <row r="20" spans="1:31" ht="15" x14ac:dyDescent="0.25">
      <c r="A20" s="1125"/>
      <c r="B20" s="990"/>
      <c r="C20" s="990"/>
      <c r="D20" s="990"/>
      <c r="E20" s="990"/>
      <c r="F20" s="990"/>
      <c r="G20" s="990"/>
      <c r="H20" s="990"/>
      <c r="I20" s="990"/>
      <c r="J20" s="990"/>
      <c r="K20" s="990"/>
      <c r="L20" s="990"/>
      <c r="M20" s="990"/>
      <c r="N20" s="990"/>
      <c r="O20" s="990"/>
      <c r="P20" s="990"/>
      <c r="Q20" s="990"/>
      <c r="R20" s="990"/>
      <c r="S20" s="990"/>
      <c r="T20" s="990"/>
      <c r="U20" s="990"/>
      <c r="V20" s="990"/>
      <c r="W20" s="990"/>
      <c r="X20" s="990"/>
      <c r="Y20" s="990"/>
      <c r="Z20" s="990"/>
      <c r="AA20" s="990"/>
      <c r="AB20" s="990"/>
      <c r="AC20" s="990"/>
      <c r="AD20" s="1023"/>
      <c r="AE20" s="612"/>
    </row>
    <row r="21" spans="1:31" ht="15" x14ac:dyDescent="0.25">
      <c r="A21" s="1125"/>
      <c r="B21" s="990"/>
      <c r="C21" s="990"/>
      <c r="D21" s="990"/>
      <c r="E21" s="990"/>
      <c r="F21" s="990"/>
      <c r="G21" s="990"/>
      <c r="H21" s="990"/>
      <c r="I21" s="990"/>
      <c r="J21" s="990"/>
      <c r="K21" s="990"/>
      <c r="L21" s="990"/>
      <c r="M21" s="990"/>
      <c r="N21" s="990"/>
      <c r="O21" s="990"/>
      <c r="P21" s="990"/>
      <c r="Q21" s="990"/>
      <c r="R21" s="990"/>
      <c r="S21" s="990"/>
      <c r="T21" s="990"/>
      <c r="U21" s="990"/>
      <c r="V21" s="990"/>
      <c r="W21" s="990"/>
      <c r="X21" s="990"/>
      <c r="Y21" s="990"/>
      <c r="Z21" s="990"/>
      <c r="AA21" s="990"/>
      <c r="AB21" s="990"/>
      <c r="AC21" s="990"/>
      <c r="AD21" s="1023"/>
      <c r="AE21" s="612"/>
    </row>
    <row r="22" spans="1:31" ht="15" x14ac:dyDescent="0.25">
      <c r="A22" s="1126"/>
      <c r="B22" s="990"/>
      <c r="C22" s="990"/>
      <c r="D22" s="990"/>
      <c r="E22" s="990"/>
      <c r="F22" s="990"/>
      <c r="G22" s="990"/>
      <c r="H22" s="990"/>
      <c r="I22" s="990"/>
      <c r="J22" s="990"/>
      <c r="K22" s="990"/>
      <c r="L22" s="990"/>
      <c r="M22" s="990"/>
      <c r="N22" s="990"/>
      <c r="O22" s="990"/>
      <c r="P22" s="990"/>
      <c r="Q22" s="990"/>
      <c r="R22" s="990"/>
      <c r="S22" s="990"/>
      <c r="T22" s="990"/>
      <c r="U22" s="990"/>
      <c r="V22" s="990"/>
      <c r="W22" s="990"/>
      <c r="X22" s="990"/>
      <c r="Y22" s="990"/>
      <c r="Z22" s="990"/>
      <c r="AA22" s="990"/>
      <c r="AB22" s="990"/>
      <c r="AC22" s="990"/>
      <c r="AD22" s="1023"/>
      <c r="AE22" s="612"/>
    </row>
    <row r="23" spans="1:31" ht="15" x14ac:dyDescent="0.3">
      <c r="A23" s="1124">
        <v>45905</v>
      </c>
      <c r="B23" s="991">
        <v>30.49</v>
      </c>
      <c r="C23" s="992">
        <v>304900</v>
      </c>
      <c r="D23" s="990"/>
      <c r="E23" s="990"/>
      <c r="F23" s="988">
        <v>27.26</v>
      </c>
      <c r="G23" s="989">
        <v>272600</v>
      </c>
      <c r="H23" s="990"/>
      <c r="I23" s="990"/>
      <c r="J23" s="990"/>
      <c r="K23" s="990"/>
      <c r="L23" s="990"/>
      <c r="M23" s="990"/>
      <c r="N23" s="990"/>
      <c r="O23" s="990"/>
      <c r="P23" s="990"/>
      <c r="Q23" s="990"/>
      <c r="R23" s="990"/>
      <c r="S23" s="990"/>
      <c r="T23" s="990"/>
      <c r="U23" s="990"/>
      <c r="V23" s="990"/>
      <c r="W23" s="990"/>
      <c r="X23" s="990"/>
      <c r="Y23" s="990"/>
      <c r="Z23" s="990"/>
      <c r="AA23" s="990"/>
      <c r="AB23" s="990"/>
      <c r="AC23" s="990"/>
      <c r="AD23" s="1023"/>
      <c r="AE23" s="612"/>
    </row>
    <row r="24" spans="1:31" ht="15" x14ac:dyDescent="0.25">
      <c r="A24" s="1125"/>
      <c r="B24" s="990"/>
      <c r="C24" s="990"/>
      <c r="D24" s="990"/>
      <c r="E24" s="990"/>
      <c r="F24" s="990"/>
      <c r="G24" s="990"/>
      <c r="H24" s="990"/>
      <c r="I24" s="990"/>
      <c r="J24" s="990"/>
      <c r="K24" s="990"/>
      <c r="L24" s="990"/>
      <c r="M24" s="990"/>
      <c r="N24" s="990"/>
      <c r="O24" s="990"/>
      <c r="P24" s="990"/>
      <c r="Q24" s="990"/>
      <c r="R24" s="990"/>
      <c r="S24" s="990"/>
      <c r="T24" s="990"/>
      <c r="U24" s="990"/>
      <c r="V24" s="990"/>
      <c r="W24" s="990"/>
      <c r="X24" s="990"/>
      <c r="Y24" s="990"/>
      <c r="Z24" s="990"/>
      <c r="AA24" s="990"/>
      <c r="AB24" s="990"/>
      <c r="AC24" s="990"/>
      <c r="AD24" s="1023"/>
      <c r="AE24" s="612"/>
    </row>
    <row r="25" spans="1:31" ht="15" x14ac:dyDescent="0.25">
      <c r="A25" s="1125"/>
      <c r="B25" s="990"/>
      <c r="C25" s="990"/>
      <c r="D25" s="990"/>
      <c r="E25" s="990"/>
      <c r="F25" s="990"/>
      <c r="G25" s="990"/>
      <c r="H25" s="990"/>
      <c r="I25" s="990"/>
      <c r="J25" s="990"/>
      <c r="K25" s="990"/>
      <c r="L25" s="990"/>
      <c r="M25" s="990"/>
      <c r="N25" s="990"/>
      <c r="O25" s="990"/>
      <c r="P25" s="990"/>
      <c r="Q25" s="990"/>
      <c r="R25" s="990"/>
      <c r="S25" s="990"/>
      <c r="T25" s="990"/>
      <c r="U25" s="990"/>
      <c r="V25" s="990"/>
      <c r="W25" s="990"/>
      <c r="X25" s="990"/>
      <c r="Y25" s="990"/>
      <c r="Z25" s="990"/>
      <c r="AA25" s="990"/>
      <c r="AB25" s="990"/>
      <c r="AC25" s="990"/>
      <c r="AD25" s="1023"/>
      <c r="AE25" s="612"/>
    </row>
    <row r="26" spans="1:31" ht="15" x14ac:dyDescent="0.25">
      <c r="A26" s="1126"/>
      <c r="B26" s="990"/>
      <c r="C26" s="990"/>
      <c r="D26" s="990"/>
      <c r="E26" s="990"/>
      <c r="F26" s="990"/>
      <c r="G26" s="990"/>
      <c r="H26" s="990"/>
      <c r="I26" s="990"/>
      <c r="J26" s="990"/>
      <c r="K26" s="990"/>
      <c r="L26" s="990"/>
      <c r="M26" s="990"/>
      <c r="N26" s="990"/>
      <c r="O26" s="990"/>
      <c r="P26" s="990"/>
      <c r="Q26" s="990"/>
      <c r="R26" s="990"/>
      <c r="S26" s="990"/>
      <c r="T26" s="990"/>
      <c r="U26" s="990"/>
      <c r="V26" s="990"/>
      <c r="W26" s="990"/>
      <c r="X26" s="990"/>
      <c r="Y26" s="990"/>
      <c r="Z26" s="990"/>
      <c r="AA26" s="990"/>
      <c r="AB26" s="990"/>
      <c r="AC26" s="990"/>
      <c r="AD26" s="1023"/>
      <c r="AE26" s="612"/>
    </row>
    <row r="27" spans="1:31" ht="15" x14ac:dyDescent="0.3">
      <c r="A27" s="1124">
        <v>45906</v>
      </c>
      <c r="B27" s="990"/>
      <c r="C27" s="990"/>
      <c r="D27" s="990"/>
      <c r="E27" s="990"/>
      <c r="F27" s="988">
        <v>27.44</v>
      </c>
      <c r="G27" s="989">
        <v>274400</v>
      </c>
      <c r="H27" s="990"/>
      <c r="I27" s="990"/>
      <c r="J27" s="988">
        <v>25.11</v>
      </c>
      <c r="K27" s="989">
        <v>251100</v>
      </c>
      <c r="L27" s="990"/>
      <c r="M27" s="990"/>
      <c r="N27" s="990"/>
      <c r="O27" s="990"/>
      <c r="P27" s="990"/>
      <c r="Q27" s="990"/>
      <c r="R27" s="990"/>
      <c r="S27" s="990"/>
      <c r="T27" s="990"/>
      <c r="U27" s="990"/>
      <c r="V27" s="988">
        <v>10</v>
      </c>
      <c r="W27" s="989">
        <v>100000</v>
      </c>
      <c r="X27" s="990"/>
      <c r="Y27" s="990"/>
      <c r="Z27" s="990"/>
      <c r="AA27" s="990"/>
      <c r="AB27" s="990"/>
      <c r="AC27" s="990"/>
      <c r="AD27" s="1023"/>
      <c r="AE27" s="612"/>
    </row>
    <row r="28" spans="1:31" ht="15" x14ac:dyDescent="0.3">
      <c r="A28" s="1125"/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V28" s="988"/>
      <c r="W28" s="989"/>
      <c r="X28" s="988">
        <v>20</v>
      </c>
      <c r="Y28" s="989">
        <v>244000</v>
      </c>
      <c r="Z28" s="990"/>
      <c r="AA28" s="990"/>
      <c r="AB28" s="990"/>
      <c r="AC28" s="990"/>
      <c r="AD28" s="1023"/>
      <c r="AE28" s="612"/>
    </row>
    <row r="29" spans="1:31" ht="15" x14ac:dyDescent="0.25">
      <c r="A29" s="1125"/>
      <c r="B29" s="990"/>
      <c r="C29" s="990"/>
      <c r="D29" s="990"/>
      <c r="E29" s="990"/>
      <c r="F29" s="990"/>
      <c r="G29" s="990"/>
      <c r="H29" s="990"/>
      <c r="I29" s="990"/>
      <c r="J29" s="990"/>
      <c r="K29" s="990"/>
      <c r="L29" s="990"/>
      <c r="M29" s="990"/>
      <c r="N29" s="990"/>
      <c r="O29" s="990"/>
      <c r="P29" s="990"/>
      <c r="Q29" s="990"/>
      <c r="R29" s="990"/>
      <c r="S29" s="990"/>
      <c r="T29" s="990"/>
      <c r="U29" s="990"/>
      <c r="V29" s="990"/>
      <c r="W29" s="990"/>
      <c r="X29" s="990"/>
      <c r="Y29" s="990"/>
      <c r="Z29" s="990"/>
      <c r="AA29" s="990"/>
      <c r="AB29" s="990"/>
      <c r="AC29" s="990"/>
      <c r="AD29" s="1023"/>
      <c r="AE29" s="612"/>
    </row>
    <row r="30" spans="1:31" ht="15" x14ac:dyDescent="0.25">
      <c r="A30" s="1126"/>
      <c r="B30" s="990"/>
      <c r="C30" s="990"/>
      <c r="D30" s="990"/>
      <c r="E30" s="990"/>
      <c r="F30" s="990"/>
      <c r="G30" s="990"/>
      <c r="H30" s="990"/>
      <c r="I30" s="990"/>
      <c r="J30" s="990"/>
      <c r="K30" s="990"/>
      <c r="L30" s="990"/>
      <c r="M30" s="990"/>
      <c r="N30" s="990"/>
      <c r="O30" s="990"/>
      <c r="P30" s="990"/>
      <c r="Q30" s="990"/>
      <c r="R30" s="990"/>
      <c r="S30" s="990"/>
      <c r="T30" s="990"/>
      <c r="U30" s="990"/>
      <c r="V30" s="990"/>
      <c r="W30" s="990"/>
      <c r="X30" s="990"/>
      <c r="Y30" s="990"/>
      <c r="Z30" s="990"/>
      <c r="AA30" s="990"/>
      <c r="AB30" s="990"/>
      <c r="AC30" s="990"/>
      <c r="AD30" s="1023"/>
      <c r="AE30" s="612"/>
    </row>
    <row r="31" spans="1:31" ht="15" x14ac:dyDescent="0.3">
      <c r="A31" s="1124">
        <v>45907</v>
      </c>
      <c r="B31" s="991">
        <v>37.01</v>
      </c>
      <c r="C31" s="992">
        <v>370100</v>
      </c>
      <c r="D31" s="990"/>
      <c r="E31" s="990"/>
      <c r="F31" s="988">
        <v>29.73</v>
      </c>
      <c r="G31" s="989">
        <v>297300</v>
      </c>
      <c r="H31" s="990"/>
      <c r="I31" s="990"/>
      <c r="J31" s="990"/>
      <c r="K31" s="990"/>
      <c r="L31" s="990"/>
      <c r="M31" s="990"/>
      <c r="N31" s="990"/>
      <c r="O31" s="990"/>
      <c r="P31" s="990"/>
      <c r="Q31" s="990"/>
      <c r="R31" s="990"/>
      <c r="S31" s="990"/>
      <c r="T31" s="990"/>
      <c r="U31" s="990"/>
      <c r="V31" s="990"/>
      <c r="W31" s="990"/>
      <c r="X31" s="990"/>
      <c r="Y31" s="990"/>
      <c r="Z31" s="990"/>
      <c r="AA31" s="990"/>
      <c r="AB31" s="990"/>
      <c r="AC31" s="990"/>
      <c r="AD31" s="1023"/>
      <c r="AE31" s="612"/>
    </row>
    <row r="32" spans="1:31" ht="15" x14ac:dyDescent="0.25">
      <c r="A32" s="1125"/>
      <c r="B32" s="990"/>
      <c r="C32" s="990"/>
      <c r="D32" s="990"/>
      <c r="E32" s="990"/>
      <c r="F32" s="990"/>
      <c r="G32" s="990"/>
      <c r="H32" s="990"/>
      <c r="I32" s="990"/>
      <c r="J32" s="990"/>
      <c r="K32" s="990"/>
      <c r="L32" s="990"/>
      <c r="M32" s="990"/>
      <c r="N32" s="990"/>
      <c r="O32" s="990"/>
      <c r="P32" s="990"/>
      <c r="Q32" s="990"/>
      <c r="R32" s="990"/>
      <c r="S32" s="990"/>
      <c r="T32" s="990"/>
      <c r="U32" s="990"/>
      <c r="V32" s="990"/>
      <c r="W32" s="990"/>
      <c r="X32" s="990"/>
      <c r="Y32" s="990"/>
      <c r="Z32" s="990"/>
      <c r="AA32" s="990"/>
      <c r="AB32" s="990"/>
      <c r="AC32" s="990"/>
      <c r="AD32" s="1023"/>
      <c r="AE32" s="612"/>
    </row>
    <row r="33" spans="1:31" ht="15" x14ac:dyDescent="0.25">
      <c r="A33" s="1125"/>
      <c r="B33" s="990"/>
      <c r="C33" s="990"/>
      <c r="D33" s="990"/>
      <c r="E33" s="990"/>
      <c r="F33" s="990"/>
      <c r="G33" s="990"/>
      <c r="H33" s="990"/>
      <c r="I33" s="990"/>
      <c r="J33" s="990"/>
      <c r="K33" s="990"/>
      <c r="L33" s="990"/>
      <c r="M33" s="990"/>
      <c r="N33" s="990"/>
      <c r="O33" s="990"/>
      <c r="P33" s="990"/>
      <c r="Q33" s="990"/>
      <c r="R33" s="990"/>
      <c r="S33" s="990"/>
      <c r="T33" s="990"/>
      <c r="U33" s="990"/>
      <c r="V33" s="990"/>
      <c r="W33" s="990"/>
      <c r="X33" s="990"/>
      <c r="Y33" s="990"/>
      <c r="Z33" s="990"/>
      <c r="AA33" s="990"/>
      <c r="AB33" s="990"/>
      <c r="AC33" s="990"/>
      <c r="AD33" s="1023"/>
      <c r="AE33" s="612"/>
    </row>
    <row r="34" spans="1:31" ht="15" x14ac:dyDescent="0.25">
      <c r="A34" s="1126"/>
      <c r="B34" s="990"/>
      <c r="C34" s="990"/>
      <c r="D34" s="990"/>
      <c r="E34" s="990"/>
      <c r="F34" s="990"/>
      <c r="G34" s="990"/>
      <c r="H34" s="990"/>
      <c r="I34" s="990"/>
      <c r="J34" s="990"/>
      <c r="K34" s="990"/>
      <c r="L34" s="990"/>
      <c r="M34" s="990"/>
      <c r="N34" s="990"/>
      <c r="O34" s="990"/>
      <c r="P34" s="990"/>
      <c r="Q34" s="990"/>
      <c r="R34" s="990"/>
      <c r="S34" s="990"/>
      <c r="T34" s="990"/>
      <c r="U34" s="990"/>
      <c r="V34" s="990"/>
      <c r="W34" s="990"/>
      <c r="X34" s="990"/>
      <c r="Y34" s="990"/>
      <c r="Z34" s="990"/>
      <c r="AA34" s="990"/>
      <c r="AB34" s="990"/>
      <c r="AC34" s="990"/>
      <c r="AD34" s="1023"/>
      <c r="AE34" s="612"/>
    </row>
    <row r="35" spans="1:31" ht="15" x14ac:dyDescent="0.3">
      <c r="A35" s="1124">
        <v>45908</v>
      </c>
      <c r="B35" s="991">
        <v>31.42</v>
      </c>
      <c r="C35" s="989">
        <v>314200</v>
      </c>
      <c r="D35" s="990"/>
      <c r="E35" s="990"/>
      <c r="F35" s="988">
        <v>21.03</v>
      </c>
      <c r="G35" s="989">
        <v>210300</v>
      </c>
      <c r="H35" s="990"/>
      <c r="I35" s="990"/>
      <c r="J35" s="988">
        <v>23.61</v>
      </c>
      <c r="K35" s="989">
        <v>236100</v>
      </c>
      <c r="L35" s="990"/>
      <c r="M35" s="990"/>
      <c r="N35" s="990"/>
      <c r="O35" s="990"/>
      <c r="P35" s="990"/>
      <c r="Q35" s="990"/>
      <c r="R35" s="990"/>
      <c r="S35" s="990"/>
      <c r="T35" s="990"/>
      <c r="U35" s="990"/>
      <c r="V35" s="988">
        <v>20</v>
      </c>
      <c r="W35" s="989">
        <v>200000</v>
      </c>
      <c r="X35" s="990"/>
      <c r="Y35" s="990"/>
      <c r="Z35" s="990"/>
      <c r="AA35" s="990"/>
      <c r="AB35" s="990"/>
      <c r="AC35" s="990"/>
      <c r="AD35" s="1023"/>
      <c r="AE35" s="612"/>
    </row>
    <row r="36" spans="1:31" ht="15" x14ac:dyDescent="0.25">
      <c r="A36" s="1125"/>
      <c r="B36" s="990"/>
      <c r="C36" s="990"/>
      <c r="D36" s="990"/>
      <c r="E36" s="990"/>
      <c r="F36" s="990"/>
      <c r="G36" s="990"/>
      <c r="H36" s="990"/>
      <c r="I36" s="990"/>
      <c r="J36" s="990"/>
      <c r="K36" s="990"/>
      <c r="L36" s="990"/>
      <c r="M36" s="990"/>
      <c r="N36" s="990"/>
      <c r="O36" s="990"/>
      <c r="P36" s="990"/>
      <c r="Q36" s="990"/>
      <c r="R36" s="990"/>
      <c r="S36" s="990"/>
      <c r="T36" s="990"/>
      <c r="U36" s="990"/>
      <c r="V36" s="990"/>
      <c r="W36" s="990"/>
      <c r="X36" s="990"/>
      <c r="Y36" s="990"/>
      <c r="Z36" s="990"/>
      <c r="AA36" s="990"/>
      <c r="AB36" s="990"/>
      <c r="AC36" s="990"/>
      <c r="AD36" s="1023"/>
      <c r="AE36" s="612"/>
    </row>
    <row r="37" spans="1:31" ht="15" x14ac:dyDescent="0.25">
      <c r="A37" s="1125"/>
      <c r="B37" s="990"/>
      <c r="C37" s="990"/>
      <c r="D37" s="990"/>
      <c r="E37" s="990"/>
      <c r="F37" s="990"/>
      <c r="G37" s="990"/>
      <c r="H37" s="990"/>
      <c r="I37" s="990"/>
      <c r="J37" s="990"/>
      <c r="K37" s="990"/>
      <c r="L37" s="990"/>
      <c r="M37" s="990"/>
      <c r="N37" s="990"/>
      <c r="O37" s="990"/>
      <c r="P37" s="990"/>
      <c r="Q37" s="990"/>
      <c r="R37" s="990"/>
      <c r="S37" s="990"/>
      <c r="T37" s="990"/>
      <c r="U37" s="990"/>
      <c r="V37" s="990"/>
      <c r="W37" s="990"/>
      <c r="X37" s="990"/>
      <c r="Y37" s="990"/>
      <c r="Z37" s="990"/>
      <c r="AA37" s="990"/>
      <c r="AB37" s="990"/>
      <c r="AC37" s="990"/>
      <c r="AD37" s="1023"/>
      <c r="AE37" s="612"/>
    </row>
    <row r="38" spans="1:31" ht="15" x14ac:dyDescent="0.25">
      <c r="A38" s="1126"/>
      <c r="B38" s="990"/>
      <c r="C38" s="990"/>
      <c r="D38" s="990"/>
      <c r="E38" s="990"/>
      <c r="F38" s="990"/>
      <c r="G38" s="990"/>
      <c r="H38" s="990"/>
      <c r="I38" s="990"/>
      <c r="J38" s="990"/>
      <c r="K38" s="990"/>
      <c r="L38" s="990"/>
      <c r="M38" s="990"/>
      <c r="N38" s="990"/>
      <c r="O38" s="990"/>
      <c r="P38" s="990"/>
      <c r="Q38" s="990"/>
      <c r="R38" s="990"/>
      <c r="S38" s="990"/>
      <c r="T38" s="990"/>
      <c r="U38" s="990"/>
      <c r="V38" s="990"/>
      <c r="W38" s="990"/>
      <c r="X38" s="990"/>
      <c r="Y38" s="990"/>
      <c r="Z38" s="990"/>
      <c r="AA38" s="990"/>
      <c r="AB38" s="990"/>
      <c r="AC38" s="990"/>
      <c r="AD38" s="1023"/>
      <c r="AE38" s="612"/>
    </row>
    <row r="39" spans="1:31" ht="15" x14ac:dyDescent="0.3">
      <c r="A39" s="1124">
        <v>45909</v>
      </c>
      <c r="B39" s="988">
        <v>32.229999999999997</v>
      </c>
      <c r="C39" s="989">
        <v>322300</v>
      </c>
      <c r="D39" s="990"/>
      <c r="E39" s="990"/>
      <c r="F39" s="988">
        <v>32.39</v>
      </c>
      <c r="G39" s="989">
        <v>323900</v>
      </c>
      <c r="H39" s="990"/>
      <c r="I39" s="990"/>
      <c r="J39" s="990"/>
      <c r="K39" s="990"/>
      <c r="L39" s="990"/>
      <c r="M39" s="990"/>
      <c r="N39" s="988">
        <v>42.9</v>
      </c>
      <c r="O39" s="989">
        <v>291720</v>
      </c>
      <c r="P39" s="988">
        <v>20</v>
      </c>
      <c r="Q39" s="989">
        <v>244000</v>
      </c>
      <c r="R39" s="990"/>
      <c r="S39" s="990"/>
      <c r="T39" s="990"/>
      <c r="U39" s="990"/>
      <c r="V39" s="990"/>
      <c r="W39" s="990"/>
      <c r="X39" s="988">
        <v>20</v>
      </c>
      <c r="Y39" s="989">
        <v>244000</v>
      </c>
      <c r="Z39" s="990"/>
      <c r="AA39" s="990"/>
      <c r="AB39" s="990"/>
      <c r="AC39" s="990"/>
      <c r="AD39" s="1023"/>
      <c r="AE39" s="612"/>
    </row>
    <row r="40" spans="1:31" ht="15" x14ac:dyDescent="0.25">
      <c r="A40" s="1125"/>
      <c r="B40" s="990"/>
      <c r="C40" s="990"/>
      <c r="D40" s="990"/>
      <c r="E40" s="990"/>
      <c r="F40" s="990"/>
      <c r="G40" s="990"/>
      <c r="H40" s="990"/>
      <c r="I40" s="990"/>
      <c r="J40" s="990"/>
      <c r="K40" s="990"/>
      <c r="L40" s="990"/>
      <c r="M40" s="990"/>
      <c r="N40" s="990"/>
      <c r="O40" s="990"/>
      <c r="P40" s="990"/>
      <c r="Q40" s="990"/>
      <c r="R40" s="990"/>
      <c r="S40" s="990"/>
      <c r="T40" s="990"/>
      <c r="U40" s="990"/>
      <c r="V40" s="990"/>
      <c r="W40" s="990"/>
      <c r="X40" s="990"/>
      <c r="Y40" s="990"/>
      <c r="Z40" s="990"/>
      <c r="AA40" s="990"/>
      <c r="AB40" s="990"/>
      <c r="AC40" s="990"/>
      <c r="AD40" s="1023"/>
      <c r="AE40" s="612"/>
    </row>
    <row r="41" spans="1:31" ht="15" x14ac:dyDescent="0.25">
      <c r="A41" s="1125"/>
      <c r="B41" s="990"/>
      <c r="C41" s="990"/>
      <c r="D41" s="990"/>
      <c r="E41" s="990"/>
      <c r="F41" s="990"/>
      <c r="G41" s="990"/>
      <c r="H41" s="990"/>
      <c r="I41" s="990"/>
      <c r="J41" s="990"/>
      <c r="K41" s="990"/>
      <c r="L41" s="990"/>
      <c r="M41" s="990"/>
      <c r="N41" s="990"/>
      <c r="O41" s="990"/>
      <c r="P41" s="990"/>
      <c r="Q41" s="990"/>
      <c r="R41" s="990"/>
      <c r="S41" s="990"/>
      <c r="T41" s="990"/>
      <c r="U41" s="990"/>
      <c r="V41" s="990"/>
      <c r="W41" s="990"/>
      <c r="X41" s="990"/>
      <c r="Y41" s="990"/>
      <c r="Z41" s="990"/>
      <c r="AA41" s="990"/>
      <c r="AB41" s="990"/>
      <c r="AC41" s="990"/>
      <c r="AD41" s="1023"/>
      <c r="AE41" s="612"/>
    </row>
    <row r="42" spans="1:31" ht="15" x14ac:dyDescent="0.25">
      <c r="A42" s="1126"/>
      <c r="B42" s="990"/>
      <c r="C42" s="990"/>
      <c r="D42" s="990"/>
      <c r="E42" s="990"/>
      <c r="F42" s="990"/>
      <c r="G42" s="990"/>
      <c r="H42" s="990"/>
      <c r="I42" s="990"/>
      <c r="J42" s="990"/>
      <c r="K42" s="990"/>
      <c r="L42" s="990"/>
      <c r="M42" s="990"/>
      <c r="N42" s="990"/>
      <c r="O42" s="990"/>
      <c r="P42" s="990"/>
      <c r="Q42" s="990"/>
      <c r="R42" s="990"/>
      <c r="S42" s="990"/>
      <c r="T42" s="990"/>
      <c r="U42" s="990"/>
      <c r="V42" s="990"/>
      <c r="W42" s="990"/>
      <c r="X42" s="990"/>
      <c r="Y42" s="990"/>
      <c r="Z42" s="990"/>
      <c r="AA42" s="990"/>
      <c r="AB42" s="990"/>
      <c r="AC42" s="990"/>
      <c r="AD42" s="1023"/>
      <c r="AE42" s="612"/>
    </row>
    <row r="43" spans="1:31" ht="15" x14ac:dyDescent="0.3">
      <c r="A43" s="1124">
        <v>45910</v>
      </c>
      <c r="B43" s="988">
        <v>32.770000000000003</v>
      </c>
      <c r="C43" s="989">
        <v>327700</v>
      </c>
      <c r="D43" s="990"/>
      <c r="E43" s="990"/>
      <c r="F43" s="988">
        <v>27</v>
      </c>
      <c r="G43" s="989">
        <v>270000</v>
      </c>
      <c r="H43" s="990"/>
      <c r="I43" s="990"/>
      <c r="J43" s="988">
        <v>15.72</v>
      </c>
      <c r="K43" s="989">
        <v>157200</v>
      </c>
      <c r="L43" s="988">
        <v>20</v>
      </c>
      <c r="M43" s="989">
        <v>136000</v>
      </c>
      <c r="N43" s="990"/>
      <c r="O43" s="990"/>
      <c r="P43" s="990"/>
      <c r="Q43" s="990"/>
      <c r="R43" s="990"/>
      <c r="S43" s="990"/>
      <c r="T43" s="990"/>
      <c r="U43" s="990"/>
      <c r="V43" s="988">
        <v>10</v>
      </c>
      <c r="W43" s="989">
        <v>100000</v>
      </c>
      <c r="X43" s="988">
        <v>20</v>
      </c>
      <c r="Y43" s="989">
        <v>244000</v>
      </c>
      <c r="Z43" s="988">
        <v>30.14</v>
      </c>
      <c r="AA43" s="989">
        <v>204952</v>
      </c>
      <c r="AB43" s="990"/>
      <c r="AC43" s="990"/>
      <c r="AD43" s="1023"/>
      <c r="AE43" s="612"/>
    </row>
    <row r="44" spans="1:31" ht="15" x14ac:dyDescent="0.25">
      <c r="A44" s="1125"/>
      <c r="B44" s="990"/>
      <c r="C44" s="990"/>
      <c r="D44" s="990"/>
      <c r="E44" s="990"/>
      <c r="F44" s="990"/>
      <c r="G44" s="990"/>
      <c r="H44" s="990"/>
      <c r="I44" s="990"/>
      <c r="J44" s="990"/>
      <c r="K44" s="990"/>
      <c r="L44" s="990"/>
      <c r="M44" s="990"/>
      <c r="N44" s="990"/>
      <c r="O44" s="990"/>
      <c r="P44" s="990"/>
      <c r="Q44" s="990"/>
      <c r="R44" s="990"/>
      <c r="S44" s="990"/>
      <c r="T44" s="990"/>
      <c r="U44" s="990"/>
      <c r="V44" s="990"/>
      <c r="W44" s="990"/>
      <c r="X44" s="990"/>
      <c r="Y44" s="990"/>
      <c r="Z44" s="990"/>
      <c r="AA44" s="990"/>
      <c r="AB44" s="990"/>
      <c r="AC44" s="990"/>
      <c r="AD44" s="1023"/>
      <c r="AE44" s="612"/>
    </row>
    <row r="45" spans="1:31" ht="15" x14ac:dyDescent="0.25">
      <c r="A45" s="1125"/>
      <c r="B45" s="990"/>
      <c r="C45" s="990"/>
      <c r="D45" s="990"/>
      <c r="E45" s="990"/>
      <c r="F45" s="990"/>
      <c r="G45" s="990"/>
      <c r="H45" s="990"/>
      <c r="I45" s="990"/>
      <c r="J45" s="990"/>
      <c r="K45" s="990"/>
      <c r="L45" s="990"/>
      <c r="M45" s="990"/>
      <c r="N45" s="990"/>
      <c r="O45" s="990"/>
      <c r="P45" s="990"/>
      <c r="Q45" s="990"/>
      <c r="R45" s="990"/>
      <c r="S45" s="990"/>
      <c r="T45" s="990"/>
      <c r="U45" s="990"/>
      <c r="V45" s="990"/>
      <c r="W45" s="990"/>
      <c r="X45" s="990"/>
      <c r="Y45" s="990"/>
      <c r="Z45" s="990"/>
      <c r="AA45" s="990"/>
      <c r="AB45" s="990"/>
      <c r="AC45" s="990"/>
      <c r="AD45" s="1023"/>
      <c r="AE45" s="612"/>
    </row>
    <row r="46" spans="1:31" ht="15" x14ac:dyDescent="0.25">
      <c r="A46" s="1126"/>
      <c r="B46" s="990"/>
      <c r="C46" s="990"/>
      <c r="D46" s="990"/>
      <c r="E46" s="990"/>
      <c r="F46" s="990"/>
      <c r="G46" s="990"/>
      <c r="H46" s="990"/>
      <c r="I46" s="990"/>
      <c r="J46" s="990"/>
      <c r="K46" s="990"/>
      <c r="L46" s="990"/>
      <c r="M46" s="990"/>
      <c r="N46" s="990"/>
      <c r="O46" s="990"/>
      <c r="P46" s="990"/>
      <c r="Q46" s="990"/>
      <c r="R46" s="990"/>
      <c r="S46" s="990"/>
      <c r="T46" s="990"/>
      <c r="U46" s="990"/>
      <c r="V46" s="990"/>
      <c r="W46" s="990"/>
      <c r="X46" s="990"/>
      <c r="Y46" s="990"/>
      <c r="Z46" s="990"/>
      <c r="AA46" s="990"/>
      <c r="AB46" s="990"/>
      <c r="AC46" s="990"/>
      <c r="AD46" s="1023"/>
      <c r="AE46" s="612"/>
    </row>
    <row r="47" spans="1:31" ht="15" x14ac:dyDescent="0.3">
      <c r="A47" s="1124">
        <v>45911</v>
      </c>
      <c r="B47" s="988">
        <v>33.119999999999997</v>
      </c>
      <c r="C47" s="989">
        <v>331200</v>
      </c>
      <c r="D47" s="990"/>
      <c r="E47" s="990"/>
      <c r="F47" s="988">
        <v>29.83</v>
      </c>
      <c r="G47" s="989">
        <v>298300</v>
      </c>
      <c r="H47" s="990"/>
      <c r="I47" s="990"/>
      <c r="J47" s="990"/>
      <c r="K47" s="990"/>
      <c r="L47" s="990"/>
      <c r="M47" s="990"/>
      <c r="N47" s="990"/>
      <c r="O47" s="990"/>
      <c r="P47" s="990"/>
      <c r="Q47" s="990"/>
      <c r="R47" s="990"/>
      <c r="S47" s="990"/>
      <c r="T47" s="990"/>
      <c r="U47" s="990"/>
      <c r="V47" s="990"/>
      <c r="W47" s="990"/>
      <c r="X47" s="990"/>
      <c r="Y47" s="990"/>
      <c r="Z47" s="990"/>
      <c r="AA47" s="990"/>
      <c r="AB47" s="990"/>
      <c r="AC47" s="990"/>
      <c r="AD47" s="1023"/>
      <c r="AE47" s="612"/>
    </row>
    <row r="48" spans="1:31" ht="15" x14ac:dyDescent="0.25">
      <c r="A48" s="1125"/>
      <c r="B48" s="990"/>
      <c r="C48" s="990"/>
      <c r="D48" s="990"/>
      <c r="E48" s="990"/>
      <c r="F48" s="990"/>
      <c r="G48" s="990"/>
      <c r="H48" s="990"/>
      <c r="I48" s="990"/>
      <c r="J48" s="990"/>
      <c r="K48" s="990"/>
      <c r="L48" s="990"/>
      <c r="M48" s="990"/>
      <c r="N48" s="990"/>
      <c r="O48" s="990"/>
      <c r="P48" s="990"/>
      <c r="Q48" s="990"/>
      <c r="R48" s="990"/>
      <c r="S48" s="990"/>
      <c r="T48" s="990"/>
      <c r="U48" s="990"/>
      <c r="V48" s="990"/>
      <c r="W48" s="990"/>
      <c r="X48" s="990"/>
      <c r="Y48" s="990"/>
      <c r="Z48" s="990"/>
      <c r="AA48" s="990"/>
      <c r="AB48" s="990"/>
      <c r="AC48" s="990"/>
      <c r="AD48" s="1023"/>
      <c r="AE48" s="612"/>
    </row>
    <row r="49" spans="1:31" ht="15" x14ac:dyDescent="0.25">
      <c r="A49" s="1125"/>
      <c r="B49" s="990"/>
      <c r="C49" s="990"/>
      <c r="D49" s="990"/>
      <c r="E49" s="990"/>
      <c r="F49" s="990"/>
      <c r="G49" s="990"/>
      <c r="H49" s="990"/>
      <c r="I49" s="990"/>
      <c r="J49" s="990"/>
      <c r="K49" s="990"/>
      <c r="L49" s="990"/>
      <c r="M49" s="990"/>
      <c r="N49" s="990"/>
      <c r="O49" s="990"/>
      <c r="P49" s="990"/>
      <c r="Q49" s="990"/>
      <c r="R49" s="990"/>
      <c r="S49" s="990"/>
      <c r="T49" s="990"/>
      <c r="U49" s="990"/>
      <c r="V49" s="990"/>
      <c r="W49" s="990"/>
      <c r="X49" s="990"/>
      <c r="Y49" s="990"/>
      <c r="Z49" s="990"/>
      <c r="AA49" s="990"/>
      <c r="AB49" s="990"/>
      <c r="AC49" s="990"/>
      <c r="AD49" s="1023"/>
      <c r="AE49" s="612"/>
    </row>
    <row r="50" spans="1:31" ht="15" x14ac:dyDescent="0.25">
      <c r="A50" s="1126"/>
      <c r="B50" s="990"/>
      <c r="C50" s="990"/>
      <c r="D50" s="990"/>
      <c r="E50" s="990"/>
      <c r="F50" s="990"/>
      <c r="G50" s="990"/>
      <c r="H50" s="990"/>
      <c r="I50" s="990"/>
      <c r="J50" s="990"/>
      <c r="K50" s="990"/>
      <c r="L50" s="990"/>
      <c r="M50" s="990"/>
      <c r="N50" s="990"/>
      <c r="O50" s="990"/>
      <c r="P50" s="990"/>
      <c r="Q50" s="990"/>
      <c r="R50" s="990"/>
      <c r="S50" s="990"/>
      <c r="T50" s="990"/>
      <c r="U50" s="990"/>
      <c r="V50" s="990"/>
      <c r="W50" s="990"/>
      <c r="X50" s="990"/>
      <c r="Y50" s="990"/>
      <c r="Z50" s="990"/>
      <c r="AA50" s="990"/>
      <c r="AB50" s="990"/>
      <c r="AC50" s="990"/>
      <c r="AD50" s="1023"/>
      <c r="AE50" s="612"/>
    </row>
    <row r="51" spans="1:31" ht="15" x14ac:dyDescent="0.3">
      <c r="A51" s="1124">
        <v>45912</v>
      </c>
      <c r="B51" s="988">
        <v>32.71</v>
      </c>
      <c r="C51" s="989">
        <v>327110</v>
      </c>
      <c r="D51" s="990"/>
      <c r="E51" s="990"/>
      <c r="F51" s="988">
        <v>23.93</v>
      </c>
      <c r="G51" s="989">
        <v>239300</v>
      </c>
      <c r="H51" s="990"/>
      <c r="I51" s="990"/>
      <c r="J51" s="990"/>
      <c r="K51" s="990"/>
      <c r="L51" s="990"/>
      <c r="M51" s="990"/>
      <c r="N51" s="990"/>
      <c r="O51" s="990"/>
      <c r="P51" s="988">
        <v>20</v>
      </c>
      <c r="Q51" s="989">
        <v>244000</v>
      </c>
      <c r="R51" s="990"/>
      <c r="S51" s="990"/>
      <c r="T51" s="988">
        <v>60</v>
      </c>
      <c r="U51" s="989">
        <v>408000</v>
      </c>
      <c r="V51" s="990"/>
      <c r="W51" s="990"/>
      <c r="X51" s="990"/>
      <c r="Y51" s="990"/>
      <c r="Z51" s="990"/>
      <c r="AA51" s="990"/>
      <c r="AB51" s="990"/>
      <c r="AC51" s="990"/>
      <c r="AD51" s="1023"/>
      <c r="AE51" s="612"/>
    </row>
    <row r="52" spans="1:31" ht="15" x14ac:dyDescent="0.25">
      <c r="A52" s="1125"/>
      <c r="B52" s="990"/>
      <c r="C52" s="990"/>
      <c r="D52" s="990"/>
      <c r="E52" s="990"/>
      <c r="F52" s="990"/>
      <c r="G52" s="990"/>
      <c r="H52" s="990"/>
      <c r="I52" s="990"/>
      <c r="J52" s="990"/>
      <c r="K52" s="990"/>
      <c r="L52" s="990"/>
      <c r="M52" s="990"/>
      <c r="N52" s="990"/>
      <c r="O52" s="990"/>
      <c r="P52" s="990"/>
      <c r="Q52" s="990"/>
      <c r="R52" s="990"/>
      <c r="S52" s="990"/>
      <c r="T52" s="990"/>
      <c r="U52" s="990"/>
      <c r="V52" s="990"/>
      <c r="W52" s="990"/>
      <c r="X52" s="990"/>
      <c r="Y52" s="990"/>
      <c r="Z52" s="990"/>
      <c r="AA52" s="990"/>
      <c r="AB52" s="990"/>
      <c r="AC52" s="990"/>
      <c r="AD52" s="1023"/>
      <c r="AE52" s="612"/>
    </row>
    <row r="53" spans="1:31" ht="15" x14ac:dyDescent="0.25">
      <c r="A53" s="1125"/>
      <c r="B53" s="990"/>
      <c r="C53" s="990"/>
      <c r="D53" s="990"/>
      <c r="E53" s="990"/>
      <c r="F53" s="990"/>
      <c r="G53" s="990"/>
      <c r="H53" s="990"/>
      <c r="I53" s="990"/>
      <c r="J53" s="990"/>
      <c r="K53" s="990"/>
      <c r="L53" s="990"/>
      <c r="M53" s="990"/>
      <c r="N53" s="990"/>
      <c r="O53" s="990"/>
      <c r="P53" s="990"/>
      <c r="Q53" s="990"/>
      <c r="R53" s="990"/>
      <c r="S53" s="990"/>
      <c r="T53" s="990"/>
      <c r="U53" s="990"/>
      <c r="V53" s="990"/>
      <c r="W53" s="990"/>
      <c r="X53" s="990"/>
      <c r="Y53" s="990"/>
      <c r="Z53" s="990"/>
      <c r="AA53" s="990"/>
      <c r="AB53" s="990"/>
      <c r="AC53" s="990"/>
      <c r="AD53" s="1023"/>
      <c r="AE53" s="612"/>
    </row>
    <row r="54" spans="1:31" ht="15" x14ac:dyDescent="0.25">
      <c r="A54" s="1126"/>
      <c r="B54" s="990"/>
      <c r="C54" s="990"/>
      <c r="D54" s="990"/>
      <c r="E54" s="990"/>
      <c r="F54" s="990"/>
      <c r="G54" s="990"/>
      <c r="H54" s="990"/>
      <c r="I54" s="990"/>
      <c r="J54" s="990"/>
      <c r="K54" s="990"/>
      <c r="L54" s="990"/>
      <c r="M54" s="990"/>
      <c r="N54" s="990"/>
      <c r="O54" s="990"/>
      <c r="P54" s="990"/>
      <c r="Q54" s="990"/>
      <c r="R54" s="990"/>
      <c r="S54" s="990"/>
      <c r="T54" s="990"/>
      <c r="U54" s="990"/>
      <c r="V54" s="990"/>
      <c r="W54" s="990"/>
      <c r="X54" s="990"/>
      <c r="Y54" s="990"/>
      <c r="Z54" s="990"/>
      <c r="AA54" s="990"/>
      <c r="AB54" s="990"/>
      <c r="AC54" s="990"/>
      <c r="AD54" s="1023"/>
      <c r="AE54" s="612"/>
    </row>
    <row r="55" spans="1:31" ht="15" x14ac:dyDescent="0.3">
      <c r="A55" s="1124">
        <v>45913</v>
      </c>
      <c r="B55" s="988">
        <v>29.41</v>
      </c>
      <c r="C55" s="989">
        <v>294100</v>
      </c>
      <c r="D55" s="990"/>
      <c r="E55" s="990"/>
      <c r="F55" s="988">
        <v>25.45</v>
      </c>
      <c r="G55" s="989">
        <v>254500</v>
      </c>
      <c r="H55" s="990"/>
      <c r="I55" s="990"/>
      <c r="J55" s="988">
        <v>25.27</v>
      </c>
      <c r="K55" s="989">
        <v>252700</v>
      </c>
      <c r="L55" s="990"/>
      <c r="M55" s="990"/>
      <c r="N55" s="990"/>
      <c r="O55" s="990"/>
      <c r="P55" s="988">
        <v>20</v>
      </c>
      <c r="Q55" s="989">
        <v>244000</v>
      </c>
      <c r="R55" s="990"/>
      <c r="S55" s="990"/>
      <c r="T55" s="990"/>
      <c r="U55" s="990"/>
      <c r="V55" s="990"/>
      <c r="W55" s="990"/>
      <c r="X55" s="990"/>
      <c r="Y55" s="990"/>
      <c r="Z55" s="990"/>
      <c r="AA55" s="990"/>
      <c r="AB55" s="990"/>
      <c r="AC55" s="990"/>
      <c r="AD55" s="1023"/>
      <c r="AE55" s="612"/>
    </row>
    <row r="56" spans="1:31" ht="15" x14ac:dyDescent="0.25">
      <c r="A56" s="1125"/>
      <c r="B56" s="990"/>
      <c r="C56" s="990"/>
      <c r="D56" s="990"/>
      <c r="E56" s="990"/>
      <c r="F56" s="990"/>
      <c r="G56" s="990"/>
      <c r="H56" s="990"/>
      <c r="I56" s="990"/>
      <c r="J56" s="990"/>
      <c r="K56" s="990"/>
      <c r="L56" s="990"/>
      <c r="M56" s="990"/>
      <c r="N56" s="990"/>
      <c r="O56" s="990"/>
      <c r="P56" s="990"/>
      <c r="Q56" s="990"/>
      <c r="R56" s="990"/>
      <c r="S56" s="990"/>
      <c r="T56" s="990"/>
      <c r="U56" s="990"/>
      <c r="V56" s="990"/>
      <c r="W56" s="990"/>
      <c r="X56" s="990"/>
      <c r="Y56" s="990"/>
      <c r="Z56" s="990"/>
      <c r="AA56" s="990"/>
      <c r="AB56" s="990"/>
      <c r="AC56" s="990"/>
      <c r="AD56" s="1023"/>
      <c r="AE56" s="612"/>
    </row>
    <row r="57" spans="1:31" ht="15" x14ac:dyDescent="0.25">
      <c r="A57" s="1125"/>
      <c r="B57" s="990"/>
      <c r="C57" s="990"/>
      <c r="D57" s="990"/>
      <c r="E57" s="990"/>
      <c r="F57" s="990"/>
      <c r="G57" s="990"/>
      <c r="H57" s="990"/>
      <c r="I57" s="990"/>
      <c r="J57" s="990"/>
      <c r="K57" s="990"/>
      <c r="L57" s="990"/>
      <c r="M57" s="990"/>
      <c r="N57" s="990"/>
      <c r="O57" s="990"/>
      <c r="P57" s="990"/>
      <c r="Q57" s="990"/>
      <c r="R57" s="990"/>
      <c r="S57" s="990"/>
      <c r="T57" s="990"/>
      <c r="U57" s="990"/>
      <c r="V57" s="990"/>
      <c r="W57" s="990"/>
      <c r="X57" s="990"/>
      <c r="Y57" s="990"/>
      <c r="Z57" s="990"/>
      <c r="AA57" s="990"/>
      <c r="AB57" s="990"/>
      <c r="AC57" s="990"/>
      <c r="AD57" s="1023"/>
      <c r="AE57" s="612"/>
    </row>
    <row r="58" spans="1:31" ht="15" x14ac:dyDescent="0.25">
      <c r="A58" s="1126"/>
      <c r="B58" s="990"/>
      <c r="C58" s="990"/>
      <c r="D58" s="990"/>
      <c r="E58" s="990"/>
      <c r="F58" s="990"/>
      <c r="G58" s="990"/>
      <c r="H58" s="990"/>
      <c r="I58" s="990"/>
      <c r="J58" s="990"/>
      <c r="K58" s="990"/>
      <c r="L58" s="990"/>
      <c r="M58" s="990"/>
      <c r="N58" s="990"/>
      <c r="O58" s="990"/>
      <c r="P58" s="990"/>
      <c r="Q58" s="990"/>
      <c r="R58" s="990"/>
      <c r="S58" s="990"/>
      <c r="T58" s="990"/>
      <c r="U58" s="990"/>
      <c r="V58" s="990"/>
      <c r="W58" s="990"/>
      <c r="X58" s="990"/>
      <c r="Y58" s="990"/>
      <c r="Z58" s="990"/>
      <c r="AA58" s="990"/>
      <c r="AB58" s="990"/>
      <c r="AC58" s="990"/>
      <c r="AD58" s="1023"/>
      <c r="AE58" s="612"/>
    </row>
    <row r="59" spans="1:31" ht="15" x14ac:dyDescent="0.3">
      <c r="A59" s="1124">
        <v>45914</v>
      </c>
      <c r="B59" s="988">
        <v>32.5</v>
      </c>
      <c r="C59" s="989">
        <v>325000</v>
      </c>
      <c r="D59" s="990"/>
      <c r="E59" s="990"/>
      <c r="F59" s="988">
        <v>24.05</v>
      </c>
      <c r="G59" s="989">
        <v>240500</v>
      </c>
      <c r="H59" s="990"/>
      <c r="I59" s="990"/>
      <c r="J59" s="990"/>
      <c r="K59" s="990"/>
      <c r="L59" s="990"/>
      <c r="M59" s="990"/>
      <c r="N59" s="990"/>
      <c r="O59" s="990"/>
      <c r="P59" s="990"/>
      <c r="Q59" s="990"/>
      <c r="R59" s="990"/>
      <c r="S59" s="990"/>
      <c r="T59" s="990"/>
      <c r="U59" s="990"/>
      <c r="V59" s="990"/>
      <c r="W59" s="990"/>
      <c r="X59" s="990"/>
      <c r="Y59" s="990"/>
      <c r="Z59" s="990"/>
      <c r="AA59" s="990"/>
      <c r="AB59" s="990"/>
      <c r="AC59" s="990"/>
      <c r="AD59" s="1023"/>
      <c r="AE59" s="612"/>
    </row>
    <row r="60" spans="1:31" ht="15" x14ac:dyDescent="0.25">
      <c r="A60" s="1125"/>
      <c r="B60" s="990"/>
      <c r="C60" s="990"/>
      <c r="D60" s="990"/>
      <c r="E60" s="990"/>
      <c r="F60" s="990"/>
      <c r="G60" s="990"/>
      <c r="H60" s="990"/>
      <c r="I60" s="990"/>
      <c r="J60" s="990"/>
      <c r="K60" s="990"/>
      <c r="L60" s="990"/>
      <c r="M60" s="990"/>
      <c r="N60" s="990"/>
      <c r="O60" s="990"/>
      <c r="P60" s="990"/>
      <c r="Q60" s="990"/>
      <c r="R60" s="990"/>
      <c r="S60" s="990"/>
      <c r="T60" s="990"/>
      <c r="U60" s="990"/>
      <c r="V60" s="990"/>
      <c r="W60" s="990"/>
      <c r="X60" s="990"/>
      <c r="Y60" s="990"/>
      <c r="Z60" s="990"/>
      <c r="AA60" s="990"/>
      <c r="AB60" s="990"/>
      <c r="AC60" s="990"/>
      <c r="AD60" s="1023"/>
      <c r="AE60" s="612"/>
    </row>
    <row r="61" spans="1:31" ht="15" x14ac:dyDescent="0.25">
      <c r="A61" s="1125"/>
      <c r="B61" s="990"/>
      <c r="C61" s="990"/>
      <c r="D61" s="990"/>
      <c r="E61" s="990"/>
      <c r="F61" s="990"/>
      <c r="G61" s="990"/>
      <c r="H61" s="990"/>
      <c r="I61" s="990"/>
      <c r="J61" s="990"/>
      <c r="K61" s="990"/>
      <c r="L61" s="990"/>
      <c r="M61" s="990"/>
      <c r="N61" s="990"/>
      <c r="O61" s="990"/>
      <c r="P61" s="990"/>
      <c r="Q61" s="990"/>
      <c r="R61" s="990"/>
      <c r="S61" s="990"/>
      <c r="T61" s="990"/>
      <c r="U61" s="990"/>
      <c r="V61" s="990"/>
      <c r="W61" s="990"/>
      <c r="X61" s="990"/>
      <c r="Y61" s="990"/>
      <c r="Z61" s="990"/>
      <c r="AA61" s="990"/>
      <c r="AB61" s="990"/>
      <c r="AC61" s="990"/>
      <c r="AD61" s="1023"/>
      <c r="AE61" s="612"/>
    </row>
    <row r="62" spans="1:31" ht="15" x14ac:dyDescent="0.25">
      <c r="A62" s="1126"/>
      <c r="B62" s="990"/>
      <c r="C62" s="990"/>
      <c r="D62" s="990"/>
      <c r="E62" s="990"/>
      <c r="F62" s="990"/>
      <c r="G62" s="990"/>
      <c r="H62" s="990"/>
      <c r="I62" s="990"/>
      <c r="J62" s="990"/>
      <c r="K62" s="990"/>
      <c r="L62" s="990"/>
      <c r="M62" s="990"/>
      <c r="N62" s="990"/>
      <c r="O62" s="990"/>
      <c r="P62" s="990"/>
      <c r="Q62" s="990"/>
      <c r="R62" s="990"/>
      <c r="S62" s="990"/>
      <c r="T62" s="990"/>
      <c r="U62" s="990"/>
      <c r="V62" s="990"/>
      <c r="W62" s="990"/>
      <c r="X62" s="990"/>
      <c r="Y62" s="990"/>
      <c r="Z62" s="990"/>
      <c r="AA62" s="990"/>
      <c r="AB62" s="990"/>
      <c r="AC62" s="990"/>
      <c r="AD62" s="1023"/>
      <c r="AE62" s="612"/>
    </row>
    <row r="63" spans="1:31" ht="15" x14ac:dyDescent="0.3">
      <c r="A63" s="1124">
        <v>45915</v>
      </c>
      <c r="B63" s="991">
        <v>18.510000000000002</v>
      </c>
      <c r="C63" s="992">
        <v>185100</v>
      </c>
      <c r="D63" s="990"/>
      <c r="E63" s="990"/>
      <c r="F63" s="988">
        <v>28.05</v>
      </c>
      <c r="G63" s="989">
        <v>280500</v>
      </c>
      <c r="H63" s="990"/>
      <c r="I63" s="990"/>
      <c r="J63" s="988">
        <v>19.66</v>
      </c>
      <c r="K63" s="989">
        <v>196600</v>
      </c>
      <c r="L63" s="988">
        <v>20</v>
      </c>
      <c r="M63" s="989">
        <v>136000</v>
      </c>
      <c r="N63" s="990"/>
      <c r="O63" s="990"/>
      <c r="P63" s="990"/>
      <c r="Q63" s="990"/>
      <c r="R63" s="990"/>
      <c r="S63" s="990"/>
      <c r="T63" s="990"/>
      <c r="U63" s="990"/>
      <c r="V63" s="988">
        <v>10</v>
      </c>
      <c r="W63" s="989">
        <v>100000</v>
      </c>
      <c r="X63" s="988">
        <v>20</v>
      </c>
      <c r="Y63" s="989">
        <v>244000</v>
      </c>
      <c r="Z63" s="990"/>
      <c r="AA63" s="990"/>
      <c r="AB63" s="990"/>
      <c r="AC63" s="990"/>
      <c r="AD63" s="1023"/>
      <c r="AE63" s="612"/>
    </row>
    <row r="64" spans="1:31" ht="15" x14ac:dyDescent="0.25">
      <c r="A64" s="1125"/>
      <c r="B64" s="990"/>
      <c r="C64" s="990"/>
      <c r="D64" s="990"/>
      <c r="E64" s="990"/>
      <c r="F64" s="990"/>
      <c r="G64" s="990"/>
      <c r="H64" s="990"/>
      <c r="I64" s="990"/>
      <c r="J64" s="990"/>
      <c r="K64" s="990"/>
      <c r="L64" s="990"/>
      <c r="M64" s="990"/>
      <c r="N64" s="990"/>
      <c r="O64" s="990"/>
      <c r="P64" s="990"/>
      <c r="Q64" s="990"/>
      <c r="R64" s="990"/>
      <c r="S64" s="990"/>
      <c r="T64" s="990"/>
      <c r="U64" s="990"/>
      <c r="V64" s="990"/>
      <c r="W64" s="990"/>
      <c r="X64" s="990"/>
      <c r="Y64" s="990"/>
      <c r="Z64" s="990"/>
      <c r="AA64" s="990"/>
      <c r="AB64" s="990"/>
      <c r="AC64" s="990"/>
      <c r="AD64" s="1023"/>
      <c r="AE64" s="612"/>
    </row>
    <row r="65" spans="1:31" ht="15" x14ac:dyDescent="0.25">
      <c r="A65" s="1125"/>
      <c r="B65" s="990"/>
      <c r="C65" s="990"/>
      <c r="D65" s="990"/>
      <c r="E65" s="990"/>
      <c r="F65" s="990"/>
      <c r="G65" s="990"/>
      <c r="H65" s="990"/>
      <c r="I65" s="990"/>
      <c r="J65" s="990"/>
      <c r="K65" s="990"/>
      <c r="L65" s="990"/>
      <c r="M65" s="990"/>
      <c r="N65" s="990"/>
      <c r="O65" s="990"/>
      <c r="P65" s="990"/>
      <c r="Q65" s="990"/>
      <c r="R65" s="990"/>
      <c r="S65" s="990"/>
      <c r="T65" s="990"/>
      <c r="U65" s="990"/>
      <c r="V65" s="990"/>
      <c r="W65" s="990"/>
      <c r="X65" s="990"/>
      <c r="Y65" s="990"/>
      <c r="Z65" s="990"/>
      <c r="AA65" s="990"/>
      <c r="AB65" s="990"/>
      <c r="AC65" s="990"/>
      <c r="AD65" s="1023"/>
      <c r="AE65" s="612"/>
    </row>
    <row r="66" spans="1:31" ht="15" x14ac:dyDescent="0.25">
      <c r="A66" s="1126"/>
      <c r="B66" s="990"/>
      <c r="C66" s="990"/>
      <c r="D66" s="990"/>
      <c r="E66" s="990"/>
      <c r="F66" s="990"/>
      <c r="G66" s="990"/>
      <c r="H66" s="990"/>
      <c r="I66" s="990"/>
      <c r="J66" s="990"/>
      <c r="K66" s="990"/>
      <c r="L66" s="990"/>
      <c r="M66" s="990"/>
      <c r="N66" s="990"/>
      <c r="O66" s="990"/>
      <c r="P66" s="990"/>
      <c r="Q66" s="990"/>
      <c r="R66" s="990"/>
      <c r="S66" s="990"/>
      <c r="T66" s="990"/>
      <c r="U66" s="990"/>
      <c r="V66" s="990"/>
      <c r="W66" s="990"/>
      <c r="X66" s="990"/>
      <c r="Y66" s="990"/>
      <c r="Z66" s="990"/>
      <c r="AA66" s="990"/>
      <c r="AB66" s="990"/>
      <c r="AC66" s="990"/>
      <c r="AD66" s="1023"/>
      <c r="AE66" s="612"/>
    </row>
    <row r="67" spans="1:31" ht="15" x14ac:dyDescent="0.3">
      <c r="A67" s="1124">
        <v>45916</v>
      </c>
      <c r="B67" s="988">
        <v>34.200000000000003</v>
      </c>
      <c r="C67" s="989">
        <v>342000</v>
      </c>
      <c r="D67" s="990"/>
      <c r="E67" s="990"/>
      <c r="F67" s="988">
        <v>25.6</v>
      </c>
      <c r="G67" s="989">
        <v>256000</v>
      </c>
      <c r="H67" s="990"/>
      <c r="I67" s="990"/>
      <c r="J67" s="990"/>
      <c r="K67" s="990"/>
      <c r="L67" s="990"/>
      <c r="M67" s="990"/>
      <c r="N67" s="988">
        <v>55.87</v>
      </c>
      <c r="O67" s="989">
        <v>379916</v>
      </c>
      <c r="P67" s="988">
        <v>20</v>
      </c>
      <c r="Q67" s="989">
        <v>244000</v>
      </c>
      <c r="R67" s="990"/>
      <c r="S67" s="990"/>
      <c r="T67" s="990"/>
      <c r="U67" s="990"/>
      <c r="V67" s="990"/>
      <c r="W67" s="990"/>
      <c r="X67" s="990"/>
      <c r="Y67" s="990"/>
      <c r="Z67" s="990"/>
      <c r="AA67" s="990"/>
      <c r="AB67" s="990"/>
      <c r="AC67" s="990"/>
      <c r="AD67" s="1023"/>
      <c r="AE67" s="612"/>
    </row>
    <row r="68" spans="1:31" ht="15" x14ac:dyDescent="0.25">
      <c r="A68" s="1125"/>
      <c r="B68" s="990"/>
      <c r="C68" s="990"/>
      <c r="D68" s="990"/>
      <c r="E68" s="990"/>
      <c r="F68" s="990"/>
      <c r="G68" s="990"/>
      <c r="H68" s="990"/>
      <c r="I68" s="990"/>
      <c r="J68" s="990"/>
      <c r="K68" s="990"/>
      <c r="L68" s="990"/>
      <c r="M68" s="990"/>
      <c r="N68" s="990"/>
      <c r="O68" s="990"/>
      <c r="P68" s="990"/>
      <c r="Q68" s="990"/>
      <c r="R68" s="990"/>
      <c r="S68" s="990"/>
      <c r="T68" s="990"/>
      <c r="U68" s="990"/>
      <c r="V68" s="990"/>
      <c r="W68" s="990"/>
      <c r="X68" s="990"/>
      <c r="Y68" s="990"/>
      <c r="Z68" s="990"/>
      <c r="AA68" s="990"/>
      <c r="AB68" s="990"/>
      <c r="AC68" s="990"/>
      <c r="AD68" s="1023"/>
      <c r="AE68" s="612"/>
    </row>
    <row r="69" spans="1:31" ht="15" x14ac:dyDescent="0.25">
      <c r="A69" s="1125"/>
      <c r="B69" s="990"/>
      <c r="C69" s="990"/>
      <c r="D69" s="990"/>
      <c r="E69" s="990"/>
      <c r="F69" s="990"/>
      <c r="G69" s="990"/>
      <c r="H69" s="990"/>
      <c r="I69" s="990"/>
      <c r="J69" s="990"/>
      <c r="K69" s="990"/>
      <c r="L69" s="990"/>
      <c r="M69" s="990"/>
      <c r="N69" s="990"/>
      <c r="O69" s="990"/>
      <c r="P69" s="990"/>
      <c r="Q69" s="990"/>
      <c r="R69" s="990"/>
      <c r="S69" s="990"/>
      <c r="T69" s="990"/>
      <c r="U69" s="990"/>
      <c r="V69" s="990"/>
      <c r="W69" s="990"/>
      <c r="X69" s="990"/>
      <c r="Y69" s="990"/>
      <c r="Z69" s="990"/>
      <c r="AA69" s="990"/>
      <c r="AB69" s="990"/>
      <c r="AC69" s="990"/>
      <c r="AD69" s="1023"/>
      <c r="AE69" s="612"/>
    </row>
    <row r="70" spans="1:31" ht="15" x14ac:dyDescent="0.25">
      <c r="A70" s="1126"/>
      <c r="B70" s="990"/>
      <c r="C70" s="990"/>
      <c r="D70" s="990"/>
      <c r="E70" s="990"/>
      <c r="F70" s="990"/>
      <c r="G70" s="990"/>
      <c r="H70" s="990"/>
      <c r="I70" s="990"/>
      <c r="J70" s="990"/>
      <c r="K70" s="990"/>
      <c r="L70" s="990"/>
      <c r="M70" s="990"/>
      <c r="N70" s="990"/>
      <c r="O70" s="990"/>
      <c r="P70" s="990"/>
      <c r="Q70" s="990"/>
      <c r="R70" s="990"/>
      <c r="S70" s="990"/>
      <c r="T70" s="990"/>
      <c r="U70" s="990"/>
      <c r="V70" s="990"/>
      <c r="W70" s="990"/>
      <c r="X70" s="990"/>
      <c r="Y70" s="990"/>
      <c r="Z70" s="990"/>
      <c r="AA70" s="990"/>
      <c r="AB70" s="990"/>
      <c r="AC70" s="990"/>
      <c r="AD70" s="1023"/>
      <c r="AE70" s="612"/>
    </row>
    <row r="71" spans="1:31" ht="15" x14ac:dyDescent="0.3">
      <c r="A71" s="1124">
        <v>45917</v>
      </c>
      <c r="B71" s="988">
        <v>33</v>
      </c>
      <c r="C71" s="989">
        <v>330000</v>
      </c>
      <c r="D71" s="990"/>
      <c r="E71" s="990"/>
      <c r="F71" s="988">
        <v>33.340000000000003</v>
      </c>
      <c r="G71" s="989">
        <v>333400</v>
      </c>
      <c r="H71" s="990"/>
      <c r="I71" s="990"/>
      <c r="J71" s="990"/>
      <c r="K71" s="990"/>
      <c r="L71" s="990"/>
      <c r="M71" s="990"/>
      <c r="N71" s="990"/>
      <c r="O71" s="990"/>
      <c r="P71" s="990"/>
      <c r="Q71" s="990"/>
      <c r="R71" s="990"/>
      <c r="S71" s="990"/>
      <c r="T71" s="988">
        <v>60</v>
      </c>
      <c r="U71" s="989">
        <v>408000</v>
      </c>
      <c r="V71" s="988">
        <v>20</v>
      </c>
      <c r="W71" s="989">
        <v>200000</v>
      </c>
      <c r="X71" s="988">
        <v>20</v>
      </c>
      <c r="Y71" s="989">
        <v>244000</v>
      </c>
      <c r="Z71" s="990"/>
      <c r="AA71" s="990"/>
      <c r="AB71" s="990"/>
      <c r="AC71" s="990"/>
      <c r="AD71" s="1023"/>
      <c r="AE71" s="612"/>
    </row>
    <row r="72" spans="1:31" ht="15" x14ac:dyDescent="0.25">
      <c r="A72" s="1125"/>
      <c r="B72" s="990"/>
      <c r="C72" s="990"/>
      <c r="D72" s="990"/>
      <c r="E72" s="990"/>
      <c r="F72" s="990"/>
      <c r="G72" s="990"/>
      <c r="H72" s="990"/>
      <c r="I72" s="990"/>
      <c r="J72" s="990"/>
      <c r="K72" s="990"/>
      <c r="L72" s="990"/>
      <c r="M72" s="990"/>
      <c r="N72" s="990"/>
      <c r="O72" s="990"/>
      <c r="P72" s="990"/>
      <c r="Q72" s="990"/>
      <c r="R72" s="990"/>
      <c r="S72" s="990"/>
      <c r="T72" s="990"/>
      <c r="U72" s="990"/>
      <c r="V72" s="990"/>
      <c r="W72" s="990"/>
      <c r="X72" s="990"/>
      <c r="Y72" s="990"/>
      <c r="Z72" s="990"/>
      <c r="AA72" s="990"/>
      <c r="AB72" s="990"/>
      <c r="AC72" s="990"/>
      <c r="AD72" s="1023"/>
      <c r="AE72" s="612"/>
    </row>
    <row r="73" spans="1:31" ht="15" x14ac:dyDescent="0.25">
      <c r="A73" s="1125"/>
      <c r="B73" s="990"/>
      <c r="C73" s="990"/>
      <c r="D73" s="990"/>
      <c r="E73" s="990"/>
      <c r="F73" s="990"/>
      <c r="G73" s="990"/>
      <c r="H73" s="990"/>
      <c r="I73" s="990"/>
      <c r="J73" s="990"/>
      <c r="K73" s="990"/>
      <c r="L73" s="990"/>
      <c r="M73" s="990"/>
      <c r="N73" s="990"/>
      <c r="O73" s="990"/>
      <c r="P73" s="990"/>
      <c r="Q73" s="990"/>
      <c r="R73" s="990"/>
      <c r="S73" s="990"/>
      <c r="T73" s="990"/>
      <c r="U73" s="990"/>
      <c r="V73" s="990"/>
      <c r="W73" s="990"/>
      <c r="X73" s="990"/>
      <c r="Y73" s="990"/>
      <c r="Z73" s="990"/>
      <c r="AA73" s="990"/>
      <c r="AB73" s="990"/>
      <c r="AC73" s="990"/>
      <c r="AD73" s="1023"/>
      <c r="AE73" s="612"/>
    </row>
    <row r="74" spans="1:31" ht="15" x14ac:dyDescent="0.25">
      <c r="A74" s="1126"/>
      <c r="B74" s="990"/>
      <c r="C74" s="990"/>
      <c r="D74" s="990"/>
      <c r="E74" s="990"/>
      <c r="F74" s="990"/>
      <c r="G74" s="990"/>
      <c r="H74" s="990"/>
      <c r="I74" s="990"/>
      <c r="J74" s="990"/>
      <c r="K74" s="990"/>
      <c r="L74" s="990"/>
      <c r="M74" s="990"/>
      <c r="N74" s="990"/>
      <c r="O74" s="990"/>
      <c r="P74" s="990"/>
      <c r="Q74" s="990"/>
      <c r="R74" s="990"/>
      <c r="S74" s="990"/>
      <c r="T74" s="990"/>
      <c r="U74" s="990"/>
      <c r="V74" s="990"/>
      <c r="W74" s="990"/>
      <c r="X74" s="990"/>
      <c r="Y74" s="990"/>
      <c r="Z74" s="990"/>
      <c r="AA74" s="990"/>
      <c r="AB74" s="990"/>
      <c r="AC74" s="990"/>
      <c r="AD74" s="1023"/>
      <c r="AE74" s="612"/>
    </row>
    <row r="75" spans="1:31" ht="15" x14ac:dyDescent="0.3">
      <c r="A75" s="1124">
        <v>45918</v>
      </c>
      <c r="B75" s="988">
        <v>32.65</v>
      </c>
      <c r="C75" s="989">
        <v>326500</v>
      </c>
      <c r="D75" s="990"/>
      <c r="E75" s="990"/>
      <c r="F75" s="988">
        <v>27.63</v>
      </c>
      <c r="G75" s="989">
        <v>276300</v>
      </c>
      <c r="H75" s="990"/>
      <c r="I75" s="990"/>
      <c r="J75" s="990"/>
      <c r="K75" s="990"/>
      <c r="L75" s="990"/>
      <c r="M75" s="990"/>
      <c r="N75" s="990"/>
      <c r="O75" s="990"/>
      <c r="P75" s="990"/>
      <c r="Q75" s="990"/>
      <c r="R75" s="990"/>
      <c r="S75" s="990"/>
      <c r="T75" s="990"/>
      <c r="U75" s="990"/>
      <c r="V75" s="990"/>
      <c r="W75" s="990"/>
      <c r="X75" s="988">
        <v>20</v>
      </c>
      <c r="Y75" s="989">
        <v>244000</v>
      </c>
      <c r="Z75" s="990"/>
      <c r="AA75" s="990"/>
      <c r="AB75" s="990"/>
      <c r="AC75" s="990"/>
      <c r="AD75" s="1023"/>
      <c r="AE75" s="612"/>
    </row>
    <row r="76" spans="1:31" ht="15" x14ac:dyDescent="0.25">
      <c r="A76" s="1125"/>
      <c r="B76" s="990"/>
      <c r="C76" s="990"/>
      <c r="D76" s="990"/>
      <c r="E76" s="990"/>
      <c r="F76" s="990"/>
      <c r="G76" s="990"/>
      <c r="H76" s="990"/>
      <c r="I76" s="990"/>
      <c r="J76" s="990"/>
      <c r="K76" s="990"/>
      <c r="L76" s="990"/>
      <c r="M76" s="990"/>
      <c r="N76" s="990"/>
      <c r="O76" s="990"/>
      <c r="P76" s="990"/>
      <c r="Q76" s="990"/>
      <c r="R76" s="990"/>
      <c r="S76" s="990"/>
      <c r="T76" s="990"/>
      <c r="U76" s="990"/>
      <c r="V76" s="990"/>
      <c r="W76" s="990"/>
      <c r="X76" s="990"/>
      <c r="Y76" s="990"/>
      <c r="Z76" s="990"/>
      <c r="AA76" s="990"/>
      <c r="AB76" s="990"/>
      <c r="AC76" s="990"/>
      <c r="AD76" s="1023"/>
      <c r="AE76" s="612"/>
    </row>
    <row r="77" spans="1:31" ht="15" x14ac:dyDescent="0.25">
      <c r="A77" s="1125"/>
      <c r="B77" s="990"/>
      <c r="C77" s="990"/>
      <c r="D77" s="990"/>
      <c r="E77" s="990"/>
      <c r="F77" s="990"/>
      <c r="G77" s="990"/>
      <c r="H77" s="990"/>
      <c r="I77" s="990"/>
      <c r="J77" s="990"/>
      <c r="K77" s="990"/>
      <c r="L77" s="990"/>
      <c r="M77" s="990"/>
      <c r="N77" s="990"/>
      <c r="O77" s="990"/>
      <c r="P77" s="990"/>
      <c r="Q77" s="990"/>
      <c r="R77" s="990"/>
      <c r="S77" s="990"/>
      <c r="T77" s="990"/>
      <c r="U77" s="990"/>
      <c r="V77" s="990"/>
      <c r="W77" s="990"/>
      <c r="X77" s="990"/>
      <c r="Y77" s="990"/>
      <c r="Z77" s="990"/>
      <c r="AA77" s="990"/>
      <c r="AB77" s="990"/>
      <c r="AC77" s="990"/>
      <c r="AD77" s="1023"/>
      <c r="AE77" s="612"/>
    </row>
    <row r="78" spans="1:31" ht="15" x14ac:dyDescent="0.25">
      <c r="A78" s="1126"/>
      <c r="B78" s="990"/>
      <c r="C78" s="990"/>
      <c r="D78" s="990"/>
      <c r="E78" s="990"/>
      <c r="F78" s="990"/>
      <c r="G78" s="990"/>
      <c r="H78" s="990"/>
      <c r="I78" s="990"/>
      <c r="J78" s="990"/>
      <c r="K78" s="990"/>
      <c r="L78" s="990"/>
      <c r="M78" s="990"/>
      <c r="N78" s="990"/>
      <c r="O78" s="990"/>
      <c r="P78" s="990"/>
      <c r="Q78" s="990"/>
      <c r="R78" s="990"/>
      <c r="S78" s="990"/>
      <c r="T78" s="990"/>
      <c r="U78" s="990"/>
      <c r="V78" s="990"/>
      <c r="W78" s="990"/>
      <c r="X78" s="990"/>
      <c r="Y78" s="990"/>
      <c r="Z78" s="990"/>
      <c r="AA78" s="990"/>
      <c r="AB78" s="990"/>
      <c r="AC78" s="990"/>
      <c r="AD78" s="1023"/>
      <c r="AE78" s="612"/>
    </row>
    <row r="79" spans="1:31" ht="15" x14ac:dyDescent="0.3">
      <c r="A79" s="1124">
        <v>45919</v>
      </c>
      <c r="B79" s="988">
        <v>33.57</v>
      </c>
      <c r="C79" s="989">
        <v>335700</v>
      </c>
      <c r="D79" s="990"/>
      <c r="E79" s="990"/>
      <c r="F79" s="988">
        <v>25.51</v>
      </c>
      <c r="G79" s="989">
        <v>255100</v>
      </c>
      <c r="H79" s="990"/>
      <c r="I79" s="990"/>
      <c r="J79" s="988">
        <v>21.32</v>
      </c>
      <c r="K79" s="989">
        <v>213200</v>
      </c>
      <c r="L79" s="990"/>
      <c r="M79" s="990"/>
      <c r="N79" s="990"/>
      <c r="O79" s="990"/>
      <c r="P79" s="990"/>
      <c r="Q79" s="990"/>
      <c r="R79" s="990"/>
      <c r="S79" s="990"/>
      <c r="T79" s="990"/>
      <c r="U79" s="990"/>
      <c r="V79" s="988">
        <v>20</v>
      </c>
      <c r="W79" s="989">
        <v>200000</v>
      </c>
      <c r="X79" s="990"/>
      <c r="Y79" s="990"/>
      <c r="Z79" s="990"/>
      <c r="AA79" s="990"/>
      <c r="AB79" s="990"/>
      <c r="AC79" s="990"/>
      <c r="AD79" s="1023"/>
      <c r="AE79" s="612"/>
    </row>
    <row r="80" spans="1:31" ht="15" x14ac:dyDescent="0.3">
      <c r="A80" s="1125"/>
      <c r="B80" s="990"/>
      <c r="C80" s="990"/>
      <c r="D80" s="990"/>
      <c r="E80" s="990"/>
      <c r="F80" s="990"/>
      <c r="G80" s="990"/>
      <c r="H80" s="990"/>
      <c r="I80" s="990"/>
      <c r="J80" s="990"/>
      <c r="K80" s="990"/>
      <c r="L80" s="990"/>
      <c r="M80" s="990"/>
      <c r="N80" s="990"/>
      <c r="O80" s="990"/>
      <c r="P80" s="990"/>
      <c r="Q80" s="990"/>
      <c r="R80" s="990"/>
      <c r="S80" s="990"/>
      <c r="T80" s="990"/>
      <c r="U80" s="990"/>
      <c r="V80" s="988">
        <v>9.91</v>
      </c>
      <c r="W80" s="989">
        <v>99100</v>
      </c>
      <c r="X80" s="990"/>
      <c r="Y80" s="990"/>
      <c r="Z80" s="990"/>
      <c r="AA80" s="990"/>
      <c r="AB80" s="990"/>
      <c r="AC80" s="990"/>
      <c r="AD80" s="1023"/>
      <c r="AE80" s="612"/>
    </row>
    <row r="81" spans="1:31" ht="15" x14ac:dyDescent="0.25">
      <c r="A81" s="1125"/>
      <c r="B81" s="990"/>
      <c r="C81" s="990"/>
      <c r="D81" s="990"/>
      <c r="E81" s="990"/>
      <c r="F81" s="990"/>
      <c r="G81" s="990"/>
      <c r="H81" s="990"/>
      <c r="I81" s="990"/>
      <c r="J81" s="990"/>
      <c r="K81" s="990"/>
      <c r="L81" s="990"/>
      <c r="M81" s="990"/>
      <c r="N81" s="990"/>
      <c r="O81" s="990"/>
      <c r="P81" s="990"/>
      <c r="Q81" s="990"/>
      <c r="R81" s="990"/>
      <c r="S81" s="990"/>
      <c r="T81" s="990"/>
      <c r="U81" s="990"/>
      <c r="V81" s="990"/>
      <c r="W81" s="990"/>
      <c r="X81" s="990"/>
      <c r="Y81" s="990"/>
      <c r="Z81" s="990"/>
      <c r="AA81" s="990"/>
      <c r="AB81" s="990"/>
      <c r="AC81" s="990"/>
      <c r="AD81" s="1023"/>
      <c r="AE81" s="612"/>
    </row>
    <row r="82" spans="1:31" ht="15" x14ac:dyDescent="0.25">
      <c r="A82" s="1126"/>
      <c r="B82" s="990"/>
      <c r="C82" s="990"/>
      <c r="D82" s="990"/>
      <c r="E82" s="990"/>
      <c r="F82" s="990"/>
      <c r="G82" s="990"/>
      <c r="H82" s="990"/>
      <c r="I82" s="990"/>
      <c r="J82" s="990"/>
      <c r="K82" s="990"/>
      <c r="L82" s="990"/>
      <c r="M82" s="990"/>
      <c r="N82" s="990"/>
      <c r="O82" s="990"/>
      <c r="P82" s="990"/>
      <c r="Q82" s="990"/>
      <c r="R82" s="990"/>
      <c r="S82" s="990"/>
      <c r="T82" s="990"/>
      <c r="U82" s="990"/>
      <c r="V82" s="990"/>
      <c r="W82" s="990"/>
      <c r="X82" s="990"/>
      <c r="Y82" s="990"/>
      <c r="Z82" s="990"/>
      <c r="AA82" s="990"/>
      <c r="AB82" s="990"/>
      <c r="AC82" s="990"/>
      <c r="AD82" s="1023"/>
      <c r="AE82" s="612"/>
    </row>
    <row r="83" spans="1:31" ht="15" x14ac:dyDescent="0.3">
      <c r="A83" s="1124">
        <v>45920</v>
      </c>
      <c r="B83" s="988">
        <v>15.38</v>
      </c>
      <c r="C83" s="989">
        <v>153800</v>
      </c>
      <c r="D83" s="990"/>
      <c r="E83" s="990"/>
      <c r="F83" s="988">
        <v>29.83</v>
      </c>
      <c r="G83" s="989">
        <v>298300</v>
      </c>
      <c r="H83" s="990"/>
      <c r="I83" s="990"/>
      <c r="J83" s="990"/>
      <c r="K83" s="990"/>
      <c r="L83" s="988">
        <v>58.06</v>
      </c>
      <c r="M83" s="989">
        <v>394808</v>
      </c>
      <c r="N83" s="990"/>
      <c r="O83" s="990"/>
      <c r="P83" s="990"/>
      <c r="Q83" s="990"/>
      <c r="R83" s="990"/>
      <c r="S83" s="990"/>
      <c r="T83" s="990"/>
      <c r="U83" s="990"/>
      <c r="V83" s="990"/>
      <c r="W83" s="990"/>
      <c r="X83" s="988">
        <v>20</v>
      </c>
      <c r="Y83" s="989">
        <v>244000</v>
      </c>
      <c r="Z83" s="990"/>
      <c r="AA83" s="990"/>
      <c r="AB83" s="990"/>
      <c r="AC83" s="990"/>
      <c r="AD83" s="1023"/>
      <c r="AE83" s="612"/>
    </row>
    <row r="84" spans="1:31" ht="15" x14ac:dyDescent="0.25">
      <c r="A84" s="1125"/>
      <c r="B84" s="990"/>
      <c r="C84" s="990"/>
      <c r="D84" s="990"/>
      <c r="E84" s="990"/>
      <c r="F84" s="990"/>
      <c r="G84" s="990"/>
      <c r="H84" s="990"/>
      <c r="I84" s="990"/>
      <c r="J84" s="990"/>
      <c r="K84" s="990"/>
      <c r="L84" s="990"/>
      <c r="M84" s="990"/>
      <c r="N84" s="990"/>
      <c r="O84" s="990"/>
      <c r="P84" s="990"/>
      <c r="Q84" s="990"/>
      <c r="R84" s="990"/>
      <c r="S84" s="990"/>
      <c r="T84" s="990"/>
      <c r="U84" s="990"/>
      <c r="V84" s="990"/>
      <c r="W84" s="990"/>
      <c r="X84" s="990"/>
      <c r="Y84" s="990"/>
      <c r="Z84" s="990"/>
      <c r="AA84" s="990"/>
      <c r="AB84" s="990"/>
      <c r="AC84" s="990"/>
      <c r="AD84" s="1023"/>
      <c r="AE84" s="612"/>
    </row>
    <row r="85" spans="1:31" ht="15" x14ac:dyDescent="0.25">
      <c r="A85" s="1125"/>
      <c r="B85" s="990"/>
      <c r="C85" s="990"/>
      <c r="D85" s="990"/>
      <c r="E85" s="990"/>
      <c r="F85" s="990"/>
      <c r="G85" s="990"/>
      <c r="H85" s="990"/>
      <c r="I85" s="990"/>
      <c r="J85" s="990"/>
      <c r="K85" s="990"/>
      <c r="L85" s="990"/>
      <c r="M85" s="990"/>
      <c r="N85" s="990"/>
      <c r="O85" s="990"/>
      <c r="P85" s="990"/>
      <c r="Q85" s="990"/>
      <c r="R85" s="990"/>
      <c r="S85" s="990"/>
      <c r="T85" s="990"/>
      <c r="U85" s="990"/>
      <c r="V85" s="990"/>
      <c r="W85" s="990"/>
      <c r="X85" s="990"/>
      <c r="Y85" s="990"/>
      <c r="Z85" s="990"/>
      <c r="AA85" s="990"/>
      <c r="AB85" s="990"/>
      <c r="AC85" s="990"/>
      <c r="AD85" s="1023"/>
      <c r="AE85" s="612"/>
    </row>
    <row r="86" spans="1:31" ht="15" x14ac:dyDescent="0.25">
      <c r="A86" s="1126"/>
      <c r="B86" s="990"/>
      <c r="C86" s="990"/>
      <c r="D86" s="990"/>
      <c r="E86" s="990"/>
      <c r="F86" s="990"/>
      <c r="G86" s="990"/>
      <c r="H86" s="990"/>
      <c r="I86" s="990"/>
      <c r="J86" s="990"/>
      <c r="K86" s="990"/>
      <c r="L86" s="990"/>
      <c r="M86" s="990"/>
      <c r="N86" s="990"/>
      <c r="O86" s="990"/>
      <c r="P86" s="990"/>
      <c r="Q86" s="990"/>
      <c r="R86" s="990"/>
      <c r="S86" s="990"/>
      <c r="T86" s="990"/>
      <c r="U86" s="990"/>
      <c r="V86" s="990"/>
      <c r="W86" s="990"/>
      <c r="X86" s="990"/>
      <c r="Y86" s="990"/>
      <c r="Z86" s="990"/>
      <c r="AA86" s="990"/>
      <c r="AB86" s="990"/>
      <c r="AC86" s="990"/>
      <c r="AD86" s="1023"/>
      <c r="AE86" s="612"/>
    </row>
    <row r="87" spans="1:31" ht="15" x14ac:dyDescent="0.3">
      <c r="A87" s="1124">
        <v>45921</v>
      </c>
      <c r="B87" s="988">
        <v>45.09</v>
      </c>
      <c r="C87" s="989">
        <v>450900</v>
      </c>
      <c r="D87" s="990"/>
      <c r="E87" s="990"/>
      <c r="F87" s="991">
        <v>30.04</v>
      </c>
      <c r="G87" s="992">
        <v>300400</v>
      </c>
      <c r="H87" s="990"/>
      <c r="I87" s="990"/>
      <c r="J87" s="990"/>
      <c r="K87" s="990"/>
      <c r="L87" s="990"/>
      <c r="M87" s="990"/>
      <c r="N87" s="990"/>
      <c r="O87" s="990"/>
      <c r="P87" s="990"/>
      <c r="Q87" s="990"/>
      <c r="R87" s="990"/>
      <c r="S87" s="990"/>
      <c r="T87" s="990"/>
      <c r="U87" s="990"/>
      <c r="V87" s="990"/>
      <c r="W87" s="990"/>
      <c r="X87" s="990"/>
      <c r="Y87" s="990"/>
      <c r="Z87" s="990"/>
      <c r="AA87" s="990"/>
      <c r="AB87" s="990"/>
      <c r="AC87" s="990"/>
      <c r="AD87" s="1023"/>
      <c r="AE87" s="612"/>
    </row>
    <row r="88" spans="1:31" ht="15" x14ac:dyDescent="0.25">
      <c r="A88" s="1125"/>
      <c r="B88" s="990"/>
      <c r="C88" s="990"/>
      <c r="D88" s="990"/>
      <c r="E88" s="990"/>
      <c r="F88" s="990"/>
      <c r="G88" s="990"/>
      <c r="H88" s="990"/>
      <c r="I88" s="990"/>
      <c r="J88" s="990"/>
      <c r="K88" s="990"/>
      <c r="L88" s="990"/>
      <c r="M88" s="990"/>
      <c r="N88" s="990"/>
      <c r="O88" s="990"/>
      <c r="P88" s="990"/>
      <c r="Q88" s="990"/>
      <c r="R88" s="990"/>
      <c r="S88" s="990"/>
      <c r="T88" s="990"/>
      <c r="U88" s="990"/>
      <c r="V88" s="990"/>
      <c r="W88" s="990"/>
      <c r="X88" s="990"/>
      <c r="Y88" s="990"/>
      <c r="Z88" s="990"/>
      <c r="AA88" s="990"/>
      <c r="AB88" s="990"/>
      <c r="AC88" s="990"/>
      <c r="AD88" s="1023"/>
      <c r="AE88" s="612"/>
    </row>
    <row r="89" spans="1:31" ht="15" x14ac:dyDescent="0.25">
      <c r="A89" s="1125"/>
      <c r="B89" s="990"/>
      <c r="C89" s="990"/>
      <c r="D89" s="990"/>
      <c r="E89" s="990"/>
      <c r="F89" s="990"/>
      <c r="G89" s="990"/>
      <c r="H89" s="990"/>
      <c r="I89" s="990"/>
      <c r="J89" s="990"/>
      <c r="K89" s="990"/>
      <c r="L89" s="990"/>
      <c r="M89" s="990"/>
      <c r="N89" s="990"/>
      <c r="O89" s="990"/>
      <c r="P89" s="990"/>
      <c r="Q89" s="990"/>
      <c r="R89" s="990"/>
      <c r="S89" s="990"/>
      <c r="T89" s="990"/>
      <c r="U89" s="990"/>
      <c r="V89" s="990"/>
      <c r="W89" s="990"/>
      <c r="X89" s="990"/>
      <c r="Y89" s="990"/>
      <c r="Z89" s="990"/>
      <c r="AA89" s="990"/>
      <c r="AB89" s="990"/>
      <c r="AC89" s="990"/>
      <c r="AD89" s="1023"/>
      <c r="AE89" s="612"/>
    </row>
    <row r="90" spans="1:31" ht="15" x14ac:dyDescent="0.25">
      <c r="A90" s="1126"/>
      <c r="B90" s="990"/>
      <c r="C90" s="990"/>
      <c r="D90" s="990"/>
      <c r="E90" s="990"/>
      <c r="F90" s="990"/>
      <c r="G90" s="990"/>
      <c r="H90" s="990"/>
      <c r="I90" s="990"/>
      <c r="J90" s="990"/>
      <c r="K90" s="990"/>
      <c r="L90" s="990"/>
      <c r="M90" s="990"/>
      <c r="N90" s="990"/>
      <c r="O90" s="990"/>
      <c r="P90" s="990"/>
      <c r="Q90" s="990"/>
      <c r="R90" s="990"/>
      <c r="S90" s="990"/>
      <c r="T90" s="990"/>
      <c r="U90" s="990"/>
      <c r="V90" s="990"/>
      <c r="W90" s="990"/>
      <c r="X90" s="990"/>
      <c r="Y90" s="990"/>
      <c r="Z90" s="990"/>
      <c r="AA90" s="990"/>
      <c r="AB90" s="990"/>
      <c r="AC90" s="990"/>
      <c r="AD90" s="1023"/>
      <c r="AE90" s="612"/>
    </row>
    <row r="91" spans="1:31" ht="15" x14ac:dyDescent="0.3">
      <c r="A91" s="1124">
        <v>45922</v>
      </c>
      <c r="B91" s="988">
        <v>28.06</v>
      </c>
      <c r="C91" s="989">
        <v>280600</v>
      </c>
      <c r="D91" s="990"/>
      <c r="E91" s="990"/>
      <c r="F91" s="988">
        <v>29.33</v>
      </c>
      <c r="G91" s="989">
        <v>293300</v>
      </c>
      <c r="H91" s="990"/>
      <c r="I91" s="990"/>
      <c r="J91" s="990"/>
      <c r="K91" s="990"/>
      <c r="L91" s="990"/>
      <c r="M91" s="990"/>
      <c r="N91" s="990"/>
      <c r="O91" s="990"/>
      <c r="P91" s="990"/>
      <c r="Q91" s="990"/>
      <c r="R91" s="990"/>
      <c r="S91" s="990"/>
      <c r="T91" s="990"/>
      <c r="U91" s="990"/>
      <c r="V91" s="990"/>
      <c r="W91" s="990"/>
      <c r="X91" s="990"/>
      <c r="Y91" s="990"/>
      <c r="Z91" s="990"/>
      <c r="AA91" s="990"/>
      <c r="AB91" s="990"/>
      <c r="AC91" s="990"/>
      <c r="AD91" s="1023"/>
      <c r="AE91" s="612"/>
    </row>
    <row r="92" spans="1:31" ht="15" x14ac:dyDescent="0.25">
      <c r="A92" s="1125"/>
      <c r="B92" s="990"/>
      <c r="C92" s="990"/>
      <c r="D92" s="990"/>
      <c r="E92" s="990"/>
      <c r="F92" s="990"/>
      <c r="G92" s="990"/>
      <c r="H92" s="990"/>
      <c r="I92" s="990"/>
      <c r="J92" s="990"/>
      <c r="K92" s="990"/>
      <c r="L92" s="990"/>
      <c r="M92" s="990"/>
      <c r="N92" s="990"/>
      <c r="O92" s="990"/>
      <c r="P92" s="990"/>
      <c r="Q92" s="990"/>
      <c r="R92" s="990"/>
      <c r="S92" s="990"/>
      <c r="T92" s="990"/>
      <c r="U92" s="990"/>
      <c r="V92" s="990"/>
      <c r="W92" s="990"/>
      <c r="X92" s="990"/>
      <c r="Y92" s="990"/>
      <c r="Z92" s="990"/>
      <c r="AA92" s="990"/>
      <c r="AB92" s="990"/>
      <c r="AC92" s="990"/>
      <c r="AD92" s="1023"/>
      <c r="AE92" s="612"/>
    </row>
    <row r="93" spans="1:31" ht="15" x14ac:dyDescent="0.25">
      <c r="A93" s="1125"/>
      <c r="B93" s="990"/>
      <c r="C93" s="990"/>
      <c r="D93" s="990"/>
      <c r="E93" s="990"/>
      <c r="F93" s="990"/>
      <c r="G93" s="990"/>
      <c r="H93" s="990"/>
      <c r="I93" s="990"/>
      <c r="J93" s="990"/>
      <c r="K93" s="990"/>
      <c r="L93" s="990"/>
      <c r="M93" s="990"/>
      <c r="N93" s="990"/>
      <c r="O93" s="990"/>
      <c r="P93" s="990"/>
      <c r="Q93" s="990"/>
      <c r="R93" s="990"/>
      <c r="S93" s="990"/>
      <c r="T93" s="990"/>
      <c r="U93" s="990"/>
      <c r="V93" s="990"/>
      <c r="W93" s="990"/>
      <c r="X93" s="990"/>
      <c r="Y93" s="990"/>
      <c r="Z93" s="990"/>
      <c r="AA93" s="990"/>
      <c r="AB93" s="990"/>
      <c r="AC93" s="990"/>
      <c r="AD93" s="1023"/>
      <c r="AE93" s="612"/>
    </row>
    <row r="94" spans="1:31" ht="15" x14ac:dyDescent="0.25">
      <c r="A94" s="1126"/>
      <c r="B94" s="990"/>
      <c r="C94" s="990"/>
      <c r="D94" s="990"/>
      <c r="E94" s="990"/>
      <c r="F94" s="990"/>
      <c r="G94" s="990"/>
      <c r="H94" s="990"/>
      <c r="I94" s="990"/>
      <c r="J94" s="990"/>
      <c r="K94" s="990"/>
      <c r="L94" s="990"/>
      <c r="M94" s="990"/>
      <c r="N94" s="990"/>
      <c r="O94" s="990"/>
      <c r="P94" s="990"/>
      <c r="Q94" s="990"/>
      <c r="R94" s="990"/>
      <c r="S94" s="990"/>
      <c r="T94" s="990"/>
      <c r="U94" s="990"/>
      <c r="V94" s="990"/>
      <c r="W94" s="990"/>
      <c r="X94" s="990"/>
      <c r="Y94" s="990"/>
      <c r="Z94" s="990"/>
      <c r="AA94" s="990"/>
      <c r="AB94" s="990"/>
      <c r="AC94" s="990"/>
      <c r="AD94" s="1023"/>
      <c r="AE94" s="612"/>
    </row>
    <row r="95" spans="1:31" ht="15" x14ac:dyDescent="0.3">
      <c r="A95" s="1124">
        <v>45923</v>
      </c>
      <c r="B95" s="991">
        <v>32.96</v>
      </c>
      <c r="C95" s="992">
        <v>329600</v>
      </c>
      <c r="D95" s="990"/>
      <c r="E95" s="990"/>
      <c r="F95" s="988">
        <v>33.729999999999997</v>
      </c>
      <c r="G95" s="989">
        <v>337300</v>
      </c>
      <c r="H95" s="990"/>
      <c r="I95" s="990"/>
      <c r="J95" s="990"/>
      <c r="K95" s="990"/>
      <c r="L95" s="990"/>
      <c r="M95" s="990"/>
      <c r="N95" s="990"/>
      <c r="O95" s="990"/>
      <c r="P95" s="988">
        <v>20</v>
      </c>
      <c r="Q95" s="989">
        <v>244000</v>
      </c>
      <c r="R95" s="990"/>
      <c r="S95" s="990"/>
      <c r="T95" s="988">
        <v>52.19</v>
      </c>
      <c r="U95" s="989">
        <v>354892</v>
      </c>
      <c r="V95" s="990"/>
      <c r="W95" s="990"/>
      <c r="X95" s="988">
        <v>20</v>
      </c>
      <c r="Y95" s="989">
        <v>244000</v>
      </c>
      <c r="Z95" s="990"/>
      <c r="AA95" s="990"/>
      <c r="AB95" s="990"/>
      <c r="AC95" s="990"/>
      <c r="AD95" s="1023"/>
      <c r="AE95" s="612"/>
    </row>
    <row r="96" spans="1:31" ht="15" x14ac:dyDescent="0.25">
      <c r="A96" s="1125"/>
      <c r="B96" s="990"/>
      <c r="C96" s="990"/>
      <c r="D96" s="990"/>
      <c r="E96" s="990"/>
      <c r="F96" s="990"/>
      <c r="G96" s="990"/>
      <c r="H96" s="990"/>
      <c r="I96" s="990"/>
      <c r="J96" s="990"/>
      <c r="K96" s="990"/>
      <c r="L96" s="990"/>
      <c r="M96" s="990"/>
      <c r="N96" s="990"/>
      <c r="O96" s="990"/>
      <c r="P96" s="990"/>
      <c r="Q96" s="990"/>
      <c r="R96" s="990"/>
      <c r="S96" s="990"/>
      <c r="T96" s="990"/>
      <c r="U96" s="990"/>
      <c r="V96" s="990"/>
      <c r="W96" s="990"/>
      <c r="X96" s="990"/>
      <c r="Y96" s="990"/>
      <c r="Z96" s="990"/>
      <c r="AA96" s="990"/>
      <c r="AB96" s="990"/>
      <c r="AC96" s="990"/>
      <c r="AD96" s="1023"/>
      <c r="AE96" s="612"/>
    </row>
    <row r="97" spans="1:37" ht="15" x14ac:dyDescent="0.25">
      <c r="A97" s="1125"/>
      <c r="B97" s="990"/>
      <c r="C97" s="990"/>
      <c r="D97" s="990"/>
      <c r="E97" s="990"/>
      <c r="F97" s="990"/>
      <c r="G97" s="990"/>
      <c r="H97" s="990"/>
      <c r="I97" s="990"/>
      <c r="J97" s="990"/>
      <c r="K97" s="990"/>
      <c r="L97" s="990"/>
      <c r="M97" s="990"/>
      <c r="N97" s="990"/>
      <c r="O97" s="990"/>
      <c r="P97" s="990"/>
      <c r="Q97" s="990"/>
      <c r="R97" s="990"/>
      <c r="S97" s="990"/>
      <c r="T97" s="990"/>
      <c r="U97" s="990"/>
      <c r="V97" s="990"/>
      <c r="W97" s="990"/>
      <c r="X97" s="990"/>
      <c r="Y97" s="990"/>
      <c r="Z97" s="990"/>
      <c r="AA97" s="990"/>
      <c r="AB97" s="990"/>
      <c r="AC97" s="990"/>
      <c r="AD97" s="1023"/>
      <c r="AE97" s="612"/>
    </row>
    <row r="98" spans="1:37" ht="15" x14ac:dyDescent="0.25">
      <c r="A98" s="1126"/>
      <c r="B98" s="990"/>
      <c r="C98" s="990"/>
      <c r="D98" s="990"/>
      <c r="E98" s="990"/>
      <c r="F98" s="990"/>
      <c r="G98" s="990"/>
      <c r="H98" s="990"/>
      <c r="I98" s="990"/>
      <c r="J98" s="990"/>
      <c r="K98" s="990"/>
      <c r="L98" s="990"/>
      <c r="M98" s="990"/>
      <c r="N98" s="990"/>
      <c r="O98" s="990"/>
      <c r="P98" s="990"/>
      <c r="Q98" s="990"/>
      <c r="R98" s="990"/>
      <c r="S98" s="990"/>
      <c r="T98" s="990"/>
      <c r="U98" s="990"/>
      <c r="V98" s="990"/>
      <c r="W98" s="990"/>
      <c r="X98" s="990"/>
      <c r="Y98" s="990"/>
      <c r="Z98" s="990"/>
      <c r="AA98" s="990"/>
      <c r="AB98" s="990"/>
      <c r="AC98" s="990"/>
      <c r="AD98" s="1023"/>
      <c r="AE98" s="612"/>
    </row>
    <row r="99" spans="1:37" ht="15" x14ac:dyDescent="0.3">
      <c r="A99" s="1124">
        <v>45924</v>
      </c>
      <c r="B99" s="988">
        <v>28.74</v>
      </c>
      <c r="C99" s="989">
        <v>287400</v>
      </c>
      <c r="D99" s="990"/>
      <c r="E99" s="990"/>
      <c r="F99" s="988">
        <v>29.36</v>
      </c>
      <c r="G99" s="989">
        <v>293600</v>
      </c>
      <c r="H99" s="990"/>
      <c r="I99" s="990"/>
      <c r="J99" s="988">
        <v>26.12</v>
      </c>
      <c r="K99" s="989">
        <v>261200</v>
      </c>
      <c r="L99" s="990"/>
      <c r="M99" s="990"/>
      <c r="N99" s="990"/>
      <c r="O99" s="990"/>
      <c r="P99" s="990"/>
      <c r="Q99" s="990"/>
      <c r="R99" s="990"/>
      <c r="S99" s="990"/>
      <c r="T99" s="990"/>
      <c r="U99" s="990"/>
      <c r="V99" s="988">
        <v>20</v>
      </c>
      <c r="W99" s="989">
        <v>200000</v>
      </c>
      <c r="X99" s="990"/>
      <c r="Y99" s="990"/>
      <c r="Z99" s="990"/>
      <c r="AA99" s="990"/>
      <c r="AB99" s="990"/>
      <c r="AC99" s="990"/>
      <c r="AD99" s="1023"/>
      <c r="AE99" s="612"/>
    </row>
    <row r="100" spans="1:37" ht="15" x14ac:dyDescent="0.25">
      <c r="A100" s="1125"/>
      <c r="B100" s="990"/>
      <c r="C100" s="990"/>
      <c r="D100" s="990"/>
      <c r="E100" s="990"/>
      <c r="F100" s="990"/>
      <c r="G100" s="990"/>
      <c r="H100" s="990"/>
      <c r="I100" s="990"/>
      <c r="J100" s="990"/>
      <c r="K100" s="990"/>
      <c r="L100" s="990"/>
      <c r="M100" s="990"/>
      <c r="N100" s="990"/>
      <c r="O100" s="990"/>
      <c r="P100" s="990"/>
      <c r="Q100" s="990"/>
      <c r="R100" s="990"/>
      <c r="S100" s="990"/>
      <c r="T100" s="990"/>
      <c r="U100" s="990"/>
      <c r="V100" s="990"/>
      <c r="W100" s="990"/>
      <c r="X100" s="990"/>
      <c r="Y100" s="990"/>
      <c r="Z100" s="990"/>
      <c r="AA100" s="990"/>
      <c r="AB100" s="990"/>
      <c r="AC100" s="990"/>
      <c r="AD100" s="1023"/>
      <c r="AE100" s="612"/>
    </row>
    <row r="101" spans="1:37" ht="15" x14ac:dyDescent="0.25">
      <c r="A101" s="1125"/>
      <c r="B101" s="990"/>
      <c r="C101" s="990"/>
      <c r="D101" s="990"/>
      <c r="E101" s="990"/>
      <c r="F101" s="990"/>
      <c r="G101" s="990"/>
      <c r="H101" s="990"/>
      <c r="I101" s="990"/>
      <c r="J101" s="990"/>
      <c r="K101" s="990"/>
      <c r="L101" s="990"/>
      <c r="M101" s="990"/>
      <c r="N101" s="990"/>
      <c r="O101" s="990"/>
      <c r="P101" s="990"/>
      <c r="Q101" s="990"/>
      <c r="R101" s="990"/>
      <c r="S101" s="990"/>
      <c r="T101" s="990"/>
      <c r="U101" s="990"/>
      <c r="V101" s="990"/>
      <c r="W101" s="990"/>
      <c r="X101" s="990"/>
      <c r="Y101" s="990"/>
      <c r="Z101" s="990"/>
      <c r="AA101" s="990"/>
      <c r="AB101" s="990"/>
      <c r="AC101" s="990"/>
      <c r="AD101" s="1023"/>
      <c r="AE101" s="612"/>
    </row>
    <row r="102" spans="1:37" ht="15" x14ac:dyDescent="0.25">
      <c r="A102" s="1126"/>
      <c r="B102" s="990"/>
      <c r="C102" s="990"/>
      <c r="D102" s="990"/>
      <c r="E102" s="990"/>
      <c r="F102" s="990"/>
      <c r="G102" s="990"/>
      <c r="H102" s="990"/>
      <c r="I102" s="990"/>
      <c r="J102" s="990"/>
      <c r="K102" s="990"/>
      <c r="L102" s="990"/>
      <c r="M102" s="990"/>
      <c r="N102" s="990"/>
      <c r="O102" s="990"/>
      <c r="P102" s="990"/>
      <c r="Q102" s="990"/>
      <c r="R102" s="990"/>
      <c r="S102" s="990"/>
      <c r="T102" s="990"/>
      <c r="U102" s="990"/>
      <c r="V102" s="990"/>
      <c r="W102" s="990"/>
      <c r="X102" s="990"/>
      <c r="Y102" s="990"/>
      <c r="Z102" s="990"/>
      <c r="AA102" s="990"/>
      <c r="AB102" s="990"/>
      <c r="AC102" s="990"/>
      <c r="AD102" s="1023"/>
      <c r="AE102" s="612"/>
    </row>
    <row r="103" spans="1:37" ht="15" x14ac:dyDescent="0.3">
      <c r="A103" s="1124">
        <v>45925</v>
      </c>
      <c r="B103" s="988">
        <v>29.8</v>
      </c>
      <c r="C103" s="989">
        <v>298000</v>
      </c>
      <c r="D103" s="990"/>
      <c r="E103" s="990"/>
      <c r="F103" s="991">
        <v>30.75</v>
      </c>
      <c r="G103" s="992">
        <v>307500</v>
      </c>
      <c r="H103" s="990"/>
      <c r="I103" s="990"/>
      <c r="J103" s="990"/>
      <c r="K103" s="990"/>
      <c r="L103" s="990"/>
      <c r="M103" s="990"/>
      <c r="N103" s="990"/>
      <c r="O103" s="990"/>
      <c r="P103" s="990"/>
      <c r="Q103" s="990"/>
      <c r="R103" s="990"/>
      <c r="S103" s="990"/>
      <c r="T103" s="990"/>
      <c r="U103" s="990"/>
      <c r="V103" s="988">
        <v>10</v>
      </c>
      <c r="W103" s="989">
        <v>100000</v>
      </c>
      <c r="X103" s="988">
        <v>20</v>
      </c>
      <c r="Y103" s="989">
        <v>244000</v>
      </c>
      <c r="Z103" s="990"/>
      <c r="AA103" s="990"/>
      <c r="AB103" s="990"/>
      <c r="AC103" s="990"/>
      <c r="AD103" s="1023"/>
      <c r="AE103" s="612"/>
    </row>
    <row r="104" spans="1:37" ht="15" x14ac:dyDescent="0.25">
      <c r="A104" s="1125"/>
      <c r="B104" s="990"/>
      <c r="C104" s="990"/>
      <c r="D104" s="990"/>
      <c r="E104" s="990"/>
      <c r="F104" s="990"/>
      <c r="G104" s="990"/>
      <c r="H104" s="990"/>
      <c r="I104" s="990"/>
      <c r="J104" s="990"/>
      <c r="K104" s="990"/>
      <c r="L104" s="990"/>
      <c r="M104" s="990"/>
      <c r="N104" s="990"/>
      <c r="O104" s="990"/>
      <c r="P104" s="990"/>
      <c r="Q104" s="990"/>
      <c r="R104" s="990"/>
      <c r="S104" s="990"/>
      <c r="T104" s="990"/>
      <c r="U104" s="990"/>
      <c r="V104" s="990"/>
      <c r="W104" s="990"/>
      <c r="X104" s="990"/>
      <c r="Y104" s="990"/>
      <c r="Z104" s="990"/>
      <c r="AA104" s="990"/>
      <c r="AB104" s="990"/>
      <c r="AC104" s="990"/>
      <c r="AD104" s="1023"/>
      <c r="AE104" s="612"/>
    </row>
    <row r="105" spans="1:37" ht="15" x14ac:dyDescent="0.25">
      <c r="A105" s="1125"/>
      <c r="B105" s="990"/>
      <c r="C105" s="990"/>
      <c r="D105" s="990"/>
      <c r="E105" s="990"/>
      <c r="F105" s="990"/>
      <c r="G105" s="990"/>
      <c r="H105" s="990"/>
      <c r="I105" s="990"/>
      <c r="J105" s="990"/>
      <c r="K105" s="990"/>
      <c r="L105" s="990"/>
      <c r="M105" s="990"/>
      <c r="N105" s="990"/>
      <c r="O105" s="990"/>
      <c r="P105" s="990"/>
      <c r="Q105" s="990"/>
      <c r="R105" s="990"/>
      <c r="S105" s="990"/>
      <c r="T105" s="990"/>
      <c r="U105" s="990"/>
      <c r="V105" s="990"/>
      <c r="W105" s="990"/>
      <c r="X105" s="990"/>
      <c r="Y105" s="990"/>
      <c r="Z105" s="990"/>
      <c r="AA105" s="990"/>
      <c r="AB105" s="990"/>
      <c r="AC105" s="990"/>
      <c r="AD105" s="1023"/>
      <c r="AE105" s="612"/>
    </row>
    <row r="106" spans="1:37" ht="15" x14ac:dyDescent="0.25">
      <c r="A106" s="1126"/>
      <c r="B106" s="990"/>
      <c r="C106" s="990"/>
      <c r="D106" s="990"/>
      <c r="E106" s="990"/>
      <c r="F106" s="990"/>
      <c r="G106" s="990"/>
      <c r="H106" s="990"/>
      <c r="I106" s="990"/>
      <c r="J106" s="990"/>
      <c r="K106" s="990"/>
      <c r="L106" s="990"/>
      <c r="M106" s="990"/>
      <c r="N106" s="990"/>
      <c r="O106" s="990"/>
      <c r="P106" s="990"/>
      <c r="Q106" s="990"/>
      <c r="R106" s="990"/>
      <c r="S106" s="990"/>
      <c r="T106" s="990"/>
      <c r="U106" s="990"/>
      <c r="V106" s="990"/>
      <c r="W106" s="990"/>
      <c r="X106" s="990"/>
      <c r="Y106" s="990"/>
      <c r="Z106" s="990"/>
      <c r="AA106" s="990"/>
      <c r="AB106" s="990"/>
      <c r="AC106" s="990"/>
      <c r="AD106" s="1023"/>
      <c r="AE106" s="612"/>
      <c r="AK106" s="1024"/>
    </row>
    <row r="107" spans="1:37" ht="15" x14ac:dyDescent="0.3">
      <c r="A107" s="1124">
        <v>45926</v>
      </c>
      <c r="B107" s="988">
        <v>28.57</v>
      </c>
      <c r="C107" s="989">
        <v>285700</v>
      </c>
      <c r="D107" s="990"/>
      <c r="E107" s="990"/>
      <c r="F107" s="988">
        <v>27.62</v>
      </c>
      <c r="G107" s="989">
        <v>276200</v>
      </c>
      <c r="H107" s="990"/>
      <c r="I107" s="990"/>
      <c r="J107" s="988">
        <v>27.27</v>
      </c>
      <c r="K107" s="989">
        <v>272700</v>
      </c>
      <c r="L107" s="990"/>
      <c r="M107" s="990"/>
      <c r="N107" s="990"/>
      <c r="O107" s="990"/>
      <c r="P107" s="988">
        <v>20</v>
      </c>
      <c r="Q107" s="989">
        <v>244000</v>
      </c>
      <c r="R107" s="990"/>
      <c r="S107" s="990"/>
      <c r="T107" s="990"/>
      <c r="U107" s="990"/>
      <c r="V107" s="990"/>
      <c r="W107" s="990"/>
      <c r="X107" s="990"/>
      <c r="Y107" s="990"/>
      <c r="Z107" s="988">
        <v>35.85</v>
      </c>
      <c r="AA107" s="989">
        <v>243780</v>
      </c>
      <c r="AB107" s="990"/>
      <c r="AC107" s="990"/>
      <c r="AD107" s="1023"/>
      <c r="AE107" s="612"/>
      <c r="AK107" s="1024"/>
    </row>
    <row r="108" spans="1:37" ht="15" x14ac:dyDescent="0.25">
      <c r="A108" s="1125"/>
      <c r="B108" s="990"/>
      <c r="C108" s="990"/>
      <c r="D108" s="990"/>
      <c r="E108" s="990"/>
      <c r="F108" s="990"/>
      <c r="G108" s="990"/>
      <c r="H108" s="990"/>
      <c r="I108" s="990"/>
      <c r="J108" s="990"/>
      <c r="K108" s="990"/>
      <c r="L108" s="990"/>
      <c r="M108" s="990"/>
      <c r="N108" s="990"/>
      <c r="O108" s="990"/>
      <c r="P108" s="990"/>
      <c r="Q108" s="990"/>
      <c r="R108" s="990"/>
      <c r="S108" s="990"/>
      <c r="T108" s="990"/>
      <c r="U108" s="990"/>
      <c r="V108" s="990"/>
      <c r="W108" s="990"/>
      <c r="X108" s="990"/>
      <c r="Y108" s="990"/>
      <c r="Z108" s="990"/>
      <c r="AA108" s="990"/>
      <c r="AB108" s="990"/>
      <c r="AC108" s="990"/>
      <c r="AD108" s="1023"/>
      <c r="AE108" s="612"/>
      <c r="AK108" s="1024"/>
    </row>
    <row r="109" spans="1:37" ht="15" x14ac:dyDescent="0.25">
      <c r="A109" s="1125"/>
      <c r="B109" s="990"/>
      <c r="C109" s="990"/>
      <c r="D109" s="990"/>
      <c r="E109" s="990"/>
      <c r="F109" s="990"/>
      <c r="G109" s="990"/>
      <c r="H109" s="990"/>
      <c r="I109" s="990"/>
      <c r="J109" s="990"/>
      <c r="K109" s="990"/>
      <c r="L109" s="990"/>
      <c r="M109" s="990"/>
      <c r="N109" s="990"/>
      <c r="O109" s="990"/>
      <c r="P109" s="990"/>
      <c r="Q109" s="990"/>
      <c r="R109" s="990"/>
      <c r="S109" s="990"/>
      <c r="T109" s="990"/>
      <c r="U109" s="990"/>
      <c r="V109" s="990"/>
      <c r="W109" s="990"/>
      <c r="X109" s="990"/>
      <c r="Y109" s="990"/>
      <c r="Z109" s="990"/>
      <c r="AA109" s="990"/>
      <c r="AB109" s="990"/>
      <c r="AC109" s="990"/>
      <c r="AD109" s="1023"/>
      <c r="AE109" s="612"/>
      <c r="AK109" s="1024"/>
    </row>
    <row r="110" spans="1:37" ht="15" x14ac:dyDescent="0.25">
      <c r="A110" s="1126"/>
      <c r="B110" s="990"/>
      <c r="C110" s="990"/>
      <c r="D110" s="990"/>
      <c r="E110" s="990"/>
      <c r="F110" s="990"/>
      <c r="G110" s="990"/>
      <c r="H110" s="990"/>
      <c r="I110" s="990"/>
      <c r="J110" s="990"/>
      <c r="K110" s="990"/>
      <c r="L110" s="990"/>
      <c r="M110" s="990"/>
      <c r="N110" s="990"/>
      <c r="O110" s="990"/>
      <c r="P110" s="990"/>
      <c r="Q110" s="990"/>
      <c r="R110" s="990"/>
      <c r="S110" s="990"/>
      <c r="T110" s="990"/>
      <c r="U110" s="990"/>
      <c r="V110" s="990"/>
      <c r="W110" s="990"/>
      <c r="X110" s="990"/>
      <c r="Y110" s="990"/>
      <c r="Z110" s="990"/>
      <c r="AA110" s="990"/>
      <c r="AB110" s="990"/>
      <c r="AC110" s="990"/>
      <c r="AD110" s="1023"/>
      <c r="AE110" s="612"/>
    </row>
    <row r="111" spans="1:37" ht="15" x14ac:dyDescent="0.3">
      <c r="A111" s="1124">
        <v>45927</v>
      </c>
      <c r="B111" s="988">
        <v>26.35</v>
      </c>
      <c r="C111" s="989">
        <v>263500</v>
      </c>
      <c r="D111" s="988">
        <v>20</v>
      </c>
      <c r="E111" s="1067">
        <v>244000</v>
      </c>
      <c r="F111" s="988">
        <v>29.48</v>
      </c>
      <c r="G111" s="989">
        <v>294800</v>
      </c>
      <c r="H111" s="990"/>
      <c r="I111" s="990"/>
      <c r="J111" s="988">
        <v>21.68</v>
      </c>
      <c r="K111" s="989">
        <v>216800</v>
      </c>
      <c r="L111" s="990"/>
      <c r="M111" s="990"/>
      <c r="N111" s="990"/>
      <c r="O111" s="990"/>
      <c r="P111" s="990"/>
      <c r="Q111" s="990"/>
      <c r="R111" s="990"/>
      <c r="S111" s="990"/>
      <c r="T111" s="988">
        <v>39.049999999999997</v>
      </c>
      <c r="U111" s="989">
        <v>265540</v>
      </c>
      <c r="V111" s="990"/>
      <c r="W111" s="990"/>
      <c r="X111" s="990"/>
      <c r="Y111" s="990"/>
      <c r="Z111" s="990"/>
      <c r="AA111" s="990"/>
      <c r="AB111" s="990"/>
      <c r="AC111" s="990"/>
      <c r="AD111" s="1023"/>
      <c r="AE111" s="612"/>
    </row>
    <row r="112" spans="1:37" ht="15" x14ac:dyDescent="0.25">
      <c r="A112" s="1125"/>
      <c r="B112" s="990"/>
      <c r="C112" s="990"/>
      <c r="D112" s="990"/>
      <c r="E112" s="990"/>
      <c r="F112" s="990"/>
      <c r="G112" s="990"/>
      <c r="H112" s="990"/>
      <c r="I112" s="990"/>
      <c r="J112" s="990"/>
      <c r="K112" s="990"/>
      <c r="L112" s="990"/>
      <c r="M112" s="990"/>
      <c r="N112" s="990"/>
      <c r="O112" s="990"/>
      <c r="P112" s="990"/>
      <c r="Q112" s="990"/>
      <c r="R112" s="990"/>
      <c r="S112" s="990"/>
      <c r="T112" s="990"/>
      <c r="U112" s="990"/>
      <c r="V112" s="990"/>
      <c r="W112" s="990"/>
      <c r="X112" s="990"/>
      <c r="Y112" s="990"/>
      <c r="Z112" s="990"/>
      <c r="AA112" s="990"/>
      <c r="AB112" s="990"/>
      <c r="AC112" s="990"/>
      <c r="AD112" s="1023"/>
      <c r="AE112" s="612"/>
    </row>
    <row r="113" spans="1:31" ht="15" x14ac:dyDescent="0.25">
      <c r="A113" s="1125"/>
      <c r="B113" s="990"/>
      <c r="C113" s="990"/>
      <c r="D113" s="990"/>
      <c r="E113" s="990"/>
      <c r="F113" s="990"/>
      <c r="G113" s="990"/>
      <c r="H113" s="990"/>
      <c r="I113" s="990"/>
      <c r="J113" s="990"/>
      <c r="K113" s="990"/>
      <c r="L113" s="990"/>
      <c r="M113" s="990"/>
      <c r="N113" s="990"/>
      <c r="O113" s="990"/>
      <c r="P113" s="990"/>
      <c r="Q113" s="990"/>
      <c r="R113" s="990"/>
      <c r="S113" s="990"/>
      <c r="T113" s="990"/>
      <c r="U113" s="990"/>
      <c r="V113" s="990"/>
      <c r="W113" s="990"/>
      <c r="X113" s="990"/>
      <c r="Y113" s="990"/>
      <c r="Z113" s="990"/>
      <c r="AA113" s="990"/>
      <c r="AB113" s="990"/>
      <c r="AC113" s="990"/>
      <c r="AD113" s="1023"/>
      <c r="AE113" s="612"/>
    </row>
    <row r="114" spans="1:31" ht="15" x14ac:dyDescent="0.25">
      <c r="A114" s="1126"/>
      <c r="B114" s="990"/>
      <c r="C114" s="990"/>
      <c r="D114" s="990"/>
      <c r="E114" s="990"/>
      <c r="F114" s="990"/>
      <c r="G114" s="990"/>
      <c r="H114" s="990"/>
      <c r="I114" s="990"/>
      <c r="J114" s="990"/>
      <c r="K114" s="990"/>
      <c r="L114" s="990"/>
      <c r="M114" s="990"/>
      <c r="N114" s="990"/>
      <c r="O114" s="990"/>
      <c r="P114" s="990"/>
      <c r="Q114" s="990"/>
      <c r="R114" s="990"/>
      <c r="S114" s="990"/>
      <c r="T114" s="990"/>
      <c r="U114" s="990"/>
      <c r="V114" s="990"/>
      <c r="W114" s="990"/>
      <c r="X114" s="990"/>
      <c r="Y114" s="990"/>
      <c r="Z114" s="990"/>
      <c r="AA114" s="990"/>
      <c r="AB114" s="990"/>
      <c r="AC114" s="990"/>
      <c r="AD114" s="1023"/>
      <c r="AE114" s="612"/>
    </row>
    <row r="115" spans="1:31" ht="15" x14ac:dyDescent="0.3">
      <c r="A115" s="1124">
        <v>45928</v>
      </c>
      <c r="B115" s="988">
        <v>29.32</v>
      </c>
      <c r="C115" s="989">
        <v>293200</v>
      </c>
      <c r="D115" s="990"/>
      <c r="E115" s="990"/>
      <c r="F115" s="988">
        <v>28.16</v>
      </c>
      <c r="G115" s="989">
        <v>281600</v>
      </c>
      <c r="H115" s="990"/>
      <c r="I115" s="990"/>
      <c r="J115" s="990"/>
      <c r="K115" s="990"/>
      <c r="L115" s="990"/>
      <c r="M115" s="990"/>
      <c r="N115" s="990"/>
      <c r="O115" s="990"/>
      <c r="P115" s="990"/>
      <c r="Q115" s="990"/>
      <c r="R115" s="990"/>
      <c r="S115" s="990"/>
      <c r="T115" s="990"/>
      <c r="U115" s="990"/>
      <c r="V115" s="990"/>
      <c r="W115" s="990"/>
      <c r="X115" s="990"/>
      <c r="Y115" s="990"/>
      <c r="Z115" s="990"/>
      <c r="AA115" s="990"/>
      <c r="AB115" s="990"/>
      <c r="AC115" s="990"/>
      <c r="AD115" s="1023"/>
      <c r="AE115" s="612"/>
    </row>
    <row r="116" spans="1:31" ht="15" x14ac:dyDescent="0.25">
      <c r="A116" s="1125"/>
      <c r="B116" s="990"/>
      <c r="C116" s="990"/>
      <c r="D116" s="990"/>
      <c r="E116" s="990"/>
      <c r="F116" s="990"/>
      <c r="G116" s="990"/>
      <c r="H116" s="990"/>
      <c r="I116" s="990"/>
      <c r="J116" s="990"/>
      <c r="K116" s="990"/>
      <c r="L116" s="990"/>
      <c r="M116" s="990"/>
      <c r="N116" s="990"/>
      <c r="O116" s="990"/>
      <c r="P116" s="990"/>
      <c r="Q116" s="990"/>
      <c r="R116" s="990"/>
      <c r="S116" s="990"/>
      <c r="T116" s="990"/>
      <c r="U116" s="990"/>
      <c r="V116" s="990"/>
      <c r="W116" s="990"/>
      <c r="X116" s="990"/>
      <c r="Y116" s="990"/>
      <c r="Z116" s="990"/>
      <c r="AA116" s="990"/>
      <c r="AB116" s="990"/>
      <c r="AC116" s="990"/>
      <c r="AD116" s="1023"/>
      <c r="AE116" s="612"/>
    </row>
    <row r="117" spans="1:31" ht="15" x14ac:dyDescent="0.25">
      <c r="A117" s="1125"/>
      <c r="B117" s="990"/>
      <c r="C117" s="990"/>
      <c r="D117" s="990"/>
      <c r="E117" s="990"/>
      <c r="F117" s="990"/>
      <c r="G117" s="990"/>
      <c r="H117" s="990"/>
      <c r="I117" s="990"/>
      <c r="J117" s="990"/>
      <c r="K117" s="990"/>
      <c r="L117" s="990"/>
      <c r="M117" s="990"/>
      <c r="N117" s="990"/>
      <c r="O117" s="990"/>
      <c r="P117" s="990"/>
      <c r="Q117" s="990"/>
      <c r="R117" s="990"/>
      <c r="S117" s="990"/>
      <c r="T117" s="990"/>
      <c r="U117" s="990"/>
      <c r="V117" s="990"/>
      <c r="W117" s="990"/>
      <c r="X117" s="990"/>
      <c r="Y117" s="990"/>
      <c r="Z117" s="990"/>
      <c r="AA117" s="990"/>
      <c r="AB117" s="990"/>
      <c r="AC117" s="990"/>
      <c r="AD117" s="1023"/>
      <c r="AE117" s="612"/>
    </row>
    <row r="118" spans="1:31" ht="15" x14ac:dyDescent="0.25">
      <c r="A118" s="1126"/>
      <c r="B118" s="990"/>
      <c r="C118" s="990"/>
      <c r="D118" s="990"/>
      <c r="E118" s="990"/>
      <c r="F118" s="990"/>
      <c r="G118" s="990"/>
      <c r="H118" s="990"/>
      <c r="I118" s="990"/>
      <c r="J118" s="990"/>
      <c r="K118" s="990"/>
      <c r="L118" s="990"/>
      <c r="M118" s="990"/>
      <c r="N118" s="990"/>
      <c r="O118" s="990"/>
      <c r="P118" s="990"/>
      <c r="Q118" s="990"/>
      <c r="R118" s="990"/>
      <c r="S118" s="990"/>
      <c r="T118" s="990"/>
      <c r="U118" s="990"/>
      <c r="V118" s="990"/>
      <c r="W118" s="990"/>
      <c r="X118" s="990"/>
      <c r="Y118" s="990"/>
      <c r="Z118" s="990"/>
      <c r="AA118" s="990"/>
      <c r="AB118" s="990"/>
      <c r="AC118" s="990"/>
      <c r="AD118" s="1023"/>
      <c r="AE118" s="612"/>
    </row>
    <row r="119" spans="1:31" ht="15" x14ac:dyDescent="0.3">
      <c r="A119" s="1124">
        <v>45929</v>
      </c>
      <c r="B119" s="988">
        <v>30.47</v>
      </c>
      <c r="C119" s="989">
        <v>304700</v>
      </c>
      <c r="D119" s="990"/>
      <c r="E119" s="990"/>
      <c r="F119" s="988">
        <v>23.29</v>
      </c>
      <c r="G119" s="989">
        <v>232900</v>
      </c>
      <c r="H119" s="990"/>
      <c r="I119" s="990"/>
      <c r="J119" s="988">
        <v>26.03</v>
      </c>
      <c r="K119" s="989">
        <v>260300</v>
      </c>
      <c r="L119" s="990"/>
      <c r="M119" s="990"/>
      <c r="N119" s="988">
        <v>59.15</v>
      </c>
      <c r="O119" s="989">
        <v>402220</v>
      </c>
      <c r="P119" s="990"/>
      <c r="Q119" s="990"/>
      <c r="R119" s="990"/>
      <c r="S119" s="990"/>
      <c r="T119" s="990"/>
      <c r="U119" s="990"/>
      <c r="V119" s="990"/>
      <c r="W119" s="990"/>
      <c r="X119" s="988">
        <v>20</v>
      </c>
      <c r="Y119" s="989">
        <v>244000</v>
      </c>
      <c r="Z119" s="990"/>
      <c r="AA119" s="990"/>
      <c r="AB119" s="990"/>
      <c r="AC119" s="990"/>
      <c r="AD119" s="1023"/>
      <c r="AE119" s="612"/>
    </row>
    <row r="120" spans="1:31" ht="15" x14ac:dyDescent="0.25">
      <c r="A120" s="1125"/>
      <c r="B120" s="990"/>
      <c r="C120" s="990"/>
      <c r="D120" s="990"/>
      <c r="E120" s="990"/>
      <c r="F120" s="990"/>
      <c r="G120" s="990"/>
      <c r="H120" s="990"/>
      <c r="I120" s="990"/>
      <c r="J120" s="990"/>
      <c r="K120" s="990"/>
      <c r="L120" s="990"/>
      <c r="M120" s="990"/>
      <c r="N120" s="990"/>
      <c r="O120" s="990"/>
      <c r="P120" s="990"/>
      <c r="Q120" s="990"/>
      <c r="R120" s="990"/>
      <c r="S120" s="990"/>
      <c r="T120" s="990"/>
      <c r="U120" s="990"/>
      <c r="V120" s="990"/>
      <c r="W120" s="990"/>
      <c r="X120" s="990"/>
      <c r="Y120" s="990"/>
      <c r="Z120" s="990"/>
      <c r="AA120" s="990"/>
      <c r="AB120" s="990"/>
      <c r="AC120" s="990"/>
      <c r="AD120" s="1023"/>
      <c r="AE120" s="612"/>
    </row>
    <row r="121" spans="1:31" ht="15" x14ac:dyDescent="0.25">
      <c r="A121" s="1125"/>
      <c r="B121" s="990"/>
      <c r="C121" s="990"/>
      <c r="D121" s="990"/>
      <c r="E121" s="990"/>
      <c r="F121" s="990"/>
      <c r="G121" s="990"/>
      <c r="H121" s="990"/>
      <c r="I121" s="990"/>
      <c r="J121" s="990"/>
      <c r="K121" s="990"/>
      <c r="L121" s="990"/>
      <c r="M121" s="990"/>
      <c r="N121" s="990"/>
      <c r="O121" s="990"/>
      <c r="P121" s="990"/>
      <c r="Q121" s="990"/>
      <c r="R121" s="990"/>
      <c r="S121" s="990"/>
      <c r="T121" s="990"/>
      <c r="U121" s="990"/>
      <c r="V121" s="990"/>
      <c r="W121" s="990"/>
      <c r="X121" s="990"/>
      <c r="Y121" s="990"/>
      <c r="Z121" s="990"/>
      <c r="AA121" s="990"/>
      <c r="AB121" s="990"/>
      <c r="AC121" s="990"/>
      <c r="AD121" s="1023"/>
      <c r="AE121" s="612"/>
    </row>
    <row r="122" spans="1:31" ht="15" x14ac:dyDescent="0.25">
      <c r="A122" s="1126"/>
      <c r="B122" s="990"/>
      <c r="C122" s="990"/>
      <c r="D122" s="990"/>
      <c r="E122" s="990"/>
      <c r="F122" s="990"/>
      <c r="G122" s="990"/>
      <c r="H122" s="990"/>
      <c r="I122" s="990"/>
      <c r="J122" s="990"/>
      <c r="K122" s="990"/>
      <c r="L122" s="990"/>
      <c r="M122" s="990"/>
      <c r="N122" s="990"/>
      <c r="O122" s="990"/>
      <c r="P122" s="990"/>
      <c r="Q122" s="990"/>
      <c r="R122" s="990"/>
      <c r="S122" s="990"/>
      <c r="T122" s="990"/>
      <c r="U122" s="990"/>
      <c r="V122" s="990"/>
      <c r="W122" s="990"/>
      <c r="X122" s="990"/>
      <c r="Y122" s="990"/>
      <c r="Z122" s="990"/>
      <c r="AA122" s="990"/>
      <c r="AB122" s="990"/>
      <c r="AC122" s="990"/>
      <c r="AD122" s="1023"/>
      <c r="AE122" s="612"/>
    </row>
    <row r="123" spans="1:31" ht="15" x14ac:dyDescent="0.3">
      <c r="A123" s="1124">
        <v>45930</v>
      </c>
      <c r="B123" s="988">
        <v>32.68</v>
      </c>
      <c r="C123" s="989">
        <v>326800</v>
      </c>
      <c r="D123" s="990"/>
      <c r="E123" s="990"/>
      <c r="F123" s="988">
        <v>30.8</v>
      </c>
      <c r="G123" s="989">
        <v>308000</v>
      </c>
      <c r="H123" s="990"/>
      <c r="I123" s="990"/>
      <c r="J123" s="988">
        <v>19.440000000000001</v>
      </c>
      <c r="K123" s="989">
        <v>194400</v>
      </c>
      <c r="L123" s="990"/>
      <c r="M123" s="990"/>
      <c r="N123" s="988">
        <v>60</v>
      </c>
      <c r="O123" s="989">
        <v>408000</v>
      </c>
      <c r="P123" s="988">
        <v>20</v>
      </c>
      <c r="Q123" s="989">
        <v>244000</v>
      </c>
      <c r="R123" s="990"/>
      <c r="S123" s="990"/>
      <c r="T123" s="988">
        <v>32.65</v>
      </c>
      <c r="U123" s="989">
        <v>222020</v>
      </c>
      <c r="V123" s="990"/>
      <c r="W123" s="990"/>
      <c r="X123" s="988">
        <v>20</v>
      </c>
      <c r="Y123" s="989">
        <v>244000</v>
      </c>
      <c r="Z123" s="990"/>
      <c r="AA123" s="990"/>
      <c r="AB123" s="990"/>
      <c r="AC123" s="990"/>
      <c r="AD123" s="1023"/>
      <c r="AE123" s="612"/>
    </row>
    <row r="124" spans="1:31" ht="15" x14ac:dyDescent="0.25">
      <c r="A124" s="1125"/>
      <c r="B124" s="990"/>
      <c r="C124" s="990"/>
      <c r="D124" s="990"/>
      <c r="E124" s="990"/>
      <c r="F124" s="990"/>
      <c r="G124" s="990"/>
      <c r="H124" s="990"/>
      <c r="I124" s="990"/>
      <c r="J124" s="990"/>
      <c r="K124" s="990"/>
      <c r="L124" s="990"/>
      <c r="M124" s="990"/>
      <c r="N124" s="990"/>
      <c r="O124" s="990"/>
      <c r="P124" s="990"/>
      <c r="Q124" s="990"/>
      <c r="R124" s="990"/>
      <c r="S124" s="990"/>
      <c r="T124" s="990"/>
      <c r="U124" s="990"/>
      <c r="V124" s="990"/>
      <c r="W124" s="990"/>
      <c r="X124" s="990"/>
      <c r="Y124" s="990"/>
      <c r="Z124" s="990"/>
      <c r="AA124" s="990"/>
      <c r="AB124" s="990"/>
      <c r="AC124" s="990"/>
      <c r="AD124" s="1023"/>
      <c r="AE124" s="612"/>
    </row>
    <row r="125" spans="1:31" ht="15" x14ac:dyDescent="0.25">
      <c r="A125" s="1125"/>
      <c r="B125" s="990"/>
      <c r="C125" s="990"/>
      <c r="D125" s="990"/>
      <c r="E125" s="990"/>
      <c r="F125" s="990"/>
      <c r="G125" s="990"/>
      <c r="H125" s="990"/>
      <c r="I125" s="990"/>
      <c r="J125" s="990"/>
      <c r="K125" s="990"/>
      <c r="L125" s="990"/>
      <c r="M125" s="990"/>
      <c r="N125" s="990"/>
      <c r="O125" s="990"/>
      <c r="P125" s="990"/>
      <c r="Q125" s="990"/>
      <c r="R125" s="990"/>
      <c r="S125" s="990"/>
      <c r="T125" s="990"/>
      <c r="U125" s="990"/>
      <c r="V125" s="990"/>
      <c r="W125" s="990"/>
      <c r="X125" s="990"/>
      <c r="Y125" s="990"/>
      <c r="Z125" s="990"/>
      <c r="AA125" s="990"/>
      <c r="AB125" s="990"/>
      <c r="AC125" s="990"/>
      <c r="AD125" s="1023"/>
      <c r="AE125" s="612"/>
    </row>
    <row r="126" spans="1:31" ht="15" x14ac:dyDescent="0.25">
      <c r="A126" s="1126"/>
      <c r="B126" s="990"/>
      <c r="C126" s="990"/>
      <c r="D126" s="990"/>
      <c r="E126" s="990"/>
      <c r="F126" s="990"/>
      <c r="G126" s="990"/>
      <c r="H126" s="990"/>
      <c r="I126" s="990"/>
      <c r="J126" s="990"/>
      <c r="K126" s="990"/>
      <c r="L126" s="990"/>
      <c r="M126" s="990"/>
      <c r="N126" s="990"/>
      <c r="O126" s="990"/>
      <c r="P126" s="990"/>
      <c r="Q126" s="990"/>
      <c r="R126" s="990"/>
      <c r="S126" s="990"/>
      <c r="T126" s="990"/>
      <c r="U126" s="990"/>
      <c r="V126" s="990"/>
      <c r="W126" s="990"/>
      <c r="X126" s="990"/>
      <c r="Y126" s="990"/>
      <c r="Z126" s="990"/>
      <c r="AA126" s="990"/>
      <c r="AB126" s="990"/>
      <c r="AC126" s="990"/>
      <c r="AD126" s="1023"/>
      <c r="AE126" s="612"/>
    </row>
    <row r="127" spans="1:31" s="1008" customFormat="1" ht="15" x14ac:dyDescent="0.35">
      <c r="A127" s="1127" t="s">
        <v>113</v>
      </c>
      <c r="B127" s="602"/>
      <c r="C127" s="603">
        <f>SUM(C7:C126)</f>
        <v>8958410</v>
      </c>
      <c r="D127" s="602"/>
      <c r="E127" s="603">
        <f>SUM(E7:E126)</f>
        <v>244000</v>
      </c>
      <c r="F127" s="608"/>
      <c r="G127" s="603">
        <f>SUM(G7:G126)</f>
        <v>8395300</v>
      </c>
      <c r="H127" s="602"/>
      <c r="I127" s="603">
        <f>SUM(I7:I126)</f>
        <v>0</v>
      </c>
      <c r="J127" s="608"/>
      <c r="K127" s="603">
        <f>SUM(K7:K126)</f>
        <v>2959300</v>
      </c>
      <c r="L127" s="603"/>
      <c r="M127" s="603">
        <f>SUM(M7:M126)</f>
        <v>938808</v>
      </c>
      <c r="N127" s="603"/>
      <c r="O127" s="603">
        <f>SUM(O7:O126)</f>
        <v>1723460</v>
      </c>
      <c r="P127" s="604"/>
      <c r="Q127" s="603">
        <f>SUM(Q7:Q126)</f>
        <v>2196000</v>
      </c>
      <c r="R127" s="604"/>
      <c r="S127" s="603">
        <f>SUM(S7:S126)</f>
        <v>0</v>
      </c>
      <c r="T127" s="603"/>
      <c r="U127" s="603">
        <f>SUM(U7:U126)</f>
        <v>2105292</v>
      </c>
      <c r="V127" s="603"/>
      <c r="W127" s="603">
        <f>SUM(W7:W126)</f>
        <v>1899100</v>
      </c>
      <c r="X127" s="603"/>
      <c r="Y127" s="603">
        <f>SUM(Y7:Y126)</f>
        <v>3416000</v>
      </c>
      <c r="Z127" s="603"/>
      <c r="AA127" s="603">
        <f>SUM(AA7:AA126)</f>
        <v>448732</v>
      </c>
      <c r="AB127" s="603"/>
      <c r="AC127" s="603">
        <f>SUM(AC7:AC126)</f>
        <v>0</v>
      </c>
      <c r="AD127" s="603">
        <f>SUM(B127:AC127)</f>
        <v>33284402</v>
      </c>
      <c r="AE127" s="610"/>
    </row>
    <row r="128" spans="1:31" s="1008" customFormat="1" ht="15" x14ac:dyDescent="0.3">
      <c r="A128" s="1128"/>
      <c r="B128" s="1029">
        <f>SUM(B7:B126)</f>
        <v>895.84000000000015</v>
      </c>
      <c r="C128" s="1002"/>
      <c r="D128" s="1029">
        <f>SUM(D7:D126)</f>
        <v>20</v>
      </c>
      <c r="E128" s="1002"/>
      <c r="F128" s="1029">
        <f>SUM(F7:F126)</f>
        <v>839.53</v>
      </c>
      <c r="G128" s="1002"/>
      <c r="H128" s="1029">
        <v>0</v>
      </c>
      <c r="I128" s="1002"/>
      <c r="J128" s="1029">
        <f>SUM(J7:J126)</f>
        <v>295.93</v>
      </c>
      <c r="K128" s="1002"/>
      <c r="L128" s="1029">
        <f>SUM(L7:L126)</f>
        <v>138.06</v>
      </c>
      <c r="M128" s="1002"/>
      <c r="N128" s="1029">
        <f>SUM(N7:N126)</f>
        <v>253.45000000000002</v>
      </c>
      <c r="O128" s="1002"/>
      <c r="P128" s="1029">
        <f>SUM(P7:P126)</f>
        <v>180</v>
      </c>
      <c r="Q128" s="1002"/>
      <c r="R128" s="1029">
        <f>SUM(R7:R126)</f>
        <v>0</v>
      </c>
      <c r="S128" s="1002"/>
      <c r="T128" s="1072">
        <f>SUM(T7:T126)</f>
        <v>309.59999999999997</v>
      </c>
      <c r="U128" s="1002"/>
      <c r="V128" s="1029">
        <f>SUM(V7:V126)</f>
        <v>189.91</v>
      </c>
      <c r="W128" s="1002"/>
      <c r="X128" s="1030">
        <f>SUM(X7:X126)</f>
        <v>280</v>
      </c>
      <c r="Y128" s="1002"/>
      <c r="Z128" s="1071">
        <f>SUM(Z7:Z126)</f>
        <v>65.990000000000009</v>
      </c>
      <c r="AA128" s="1002"/>
      <c r="AB128" s="1029">
        <f>SUM(AB7:AB126)</f>
        <v>0</v>
      </c>
      <c r="AC128" s="1002"/>
      <c r="AD128" s="1070">
        <f>SUM(B128:AC128)</f>
        <v>3468.3099999999995</v>
      </c>
      <c r="AE128" s="651"/>
    </row>
    <row r="129" spans="1:32" s="1008" customFormat="1" ht="15" x14ac:dyDescent="0.35">
      <c r="A129" s="717"/>
      <c r="B129" s="828"/>
      <c r="C129" s="717"/>
      <c r="D129" s="718"/>
      <c r="E129" s="610"/>
      <c r="F129" s="718"/>
      <c r="G129" s="610"/>
      <c r="H129" s="718"/>
      <c r="I129" s="610"/>
      <c r="J129" s="718"/>
      <c r="K129" s="610"/>
      <c r="L129" s="718"/>
      <c r="M129" s="610"/>
      <c r="N129" s="718"/>
      <c r="O129" s="610"/>
      <c r="P129" s="610"/>
      <c r="Q129" s="610"/>
      <c r="R129" s="718"/>
      <c r="S129" s="610"/>
      <c r="T129" s="719"/>
      <c r="U129" s="610"/>
      <c r="V129" s="718"/>
      <c r="W129" s="610"/>
      <c r="X129" s="718"/>
      <c r="Y129" s="610"/>
      <c r="Z129" s="718"/>
      <c r="AA129" s="610"/>
      <c r="AB129" s="718"/>
      <c r="AC129" s="720"/>
      <c r="AD129" s="651"/>
      <c r="AE129" s="651"/>
    </row>
    <row r="130" spans="1:32" s="1008" customFormat="1" ht="15" x14ac:dyDescent="0.35">
      <c r="A130" s="717"/>
      <c r="B130" s="828"/>
      <c r="C130" s="717"/>
      <c r="D130" s="718"/>
      <c r="E130" s="610"/>
      <c r="F130" s="718"/>
      <c r="G130" s="610"/>
      <c r="H130" s="718"/>
      <c r="I130" s="610"/>
      <c r="J130" s="718"/>
      <c r="K130" s="610"/>
      <c r="L130" s="718"/>
      <c r="M130" s="610"/>
      <c r="N130" s="718"/>
      <c r="O130" s="610"/>
      <c r="P130" s="610"/>
      <c r="Q130" s="610"/>
      <c r="R130" s="718"/>
      <c r="S130" s="610"/>
      <c r="T130" s="719"/>
      <c r="U130" s="610"/>
      <c r="V130" s="718"/>
      <c r="W130" s="610"/>
      <c r="X130" s="718"/>
      <c r="Y130" s="610"/>
      <c r="Z130" s="718"/>
      <c r="AA130" s="610"/>
      <c r="AB130" s="718"/>
      <c r="AC130" s="720"/>
      <c r="AD130" s="651"/>
      <c r="AE130" s="651"/>
    </row>
    <row r="131" spans="1:32" s="1008" customFormat="1" ht="20.25" customHeight="1" x14ac:dyDescent="0.35">
      <c r="A131" s="717"/>
      <c r="B131" s="828"/>
      <c r="C131" s="717"/>
      <c r="D131" s="718"/>
      <c r="E131" s="610"/>
      <c r="F131" s="718"/>
      <c r="G131" s="610"/>
      <c r="H131" s="718"/>
      <c r="I131" s="610"/>
      <c r="J131" s="718"/>
      <c r="K131" s="610"/>
      <c r="L131" s="718"/>
      <c r="M131" s="610"/>
      <c r="N131" s="718"/>
      <c r="O131" s="610"/>
      <c r="P131" s="610"/>
      <c r="Q131" s="610"/>
      <c r="R131" s="718"/>
      <c r="S131" s="610"/>
      <c r="T131" s="719"/>
      <c r="U131" s="610"/>
      <c r="V131" s="718"/>
      <c r="W131" s="610"/>
      <c r="X131" s="718"/>
      <c r="Y131" s="610"/>
      <c r="Z131" s="718"/>
      <c r="AA131" s="610"/>
      <c r="AB131" s="718"/>
      <c r="AC131" s="720"/>
      <c r="AD131" s="651"/>
      <c r="AE131" s="651"/>
    </row>
    <row r="132" spans="1:32" s="1008" customFormat="1" ht="20.25" customHeight="1" x14ac:dyDescent="0.35">
      <c r="A132" s="1113" t="s">
        <v>651</v>
      </c>
      <c r="B132" s="1113"/>
      <c r="C132" s="1113"/>
      <c r="D132" s="1113"/>
      <c r="E132" s="1113"/>
      <c r="F132" s="1113"/>
      <c r="G132" s="1113"/>
      <c r="H132" s="1113"/>
      <c r="I132" s="1113"/>
      <c r="J132" s="1113"/>
      <c r="K132" s="1113"/>
      <c r="L132" s="1113"/>
      <c r="M132" s="1113"/>
      <c r="N132" s="1113"/>
      <c r="O132" s="1113"/>
      <c r="P132" s="1113"/>
      <c r="Q132" s="1113"/>
      <c r="R132" s="1113"/>
      <c r="S132" s="1113"/>
      <c r="T132" s="1113"/>
      <c r="U132" s="1113"/>
      <c r="V132" s="1113"/>
      <c r="W132" s="1113"/>
      <c r="X132" s="1113"/>
      <c r="Y132" s="1004"/>
      <c r="Z132" s="1004"/>
      <c r="AA132" s="1004"/>
      <c r="AB132" s="1004"/>
      <c r="AC132" s="1004"/>
      <c r="AD132" s="1004"/>
      <c r="AE132" s="1004"/>
      <c r="AF132" s="1004"/>
    </row>
    <row r="133" spans="1:32" ht="18" x14ac:dyDescent="0.35">
      <c r="A133" s="1112"/>
      <c r="B133" s="1112"/>
      <c r="C133" s="1112"/>
      <c r="D133" s="1112"/>
      <c r="E133" s="1112"/>
      <c r="F133" s="1112"/>
      <c r="G133" s="1112"/>
      <c r="H133" s="1112"/>
      <c r="I133" s="1112"/>
      <c r="J133" s="1112"/>
      <c r="K133" s="1112"/>
      <c r="L133" s="1112"/>
      <c r="M133" s="1112"/>
      <c r="N133" s="1112"/>
      <c r="O133" s="1112"/>
      <c r="P133" s="1112"/>
      <c r="Q133" s="1112"/>
      <c r="R133" s="1112"/>
      <c r="S133" s="1112"/>
      <c r="T133" s="1112"/>
      <c r="U133" s="1112"/>
      <c r="V133" s="1112"/>
      <c r="W133" s="1112"/>
      <c r="X133" s="1112"/>
      <c r="Y133" s="1033"/>
      <c r="Z133" s="1004"/>
      <c r="AA133" s="1004"/>
      <c r="AB133" s="1004"/>
      <c r="AC133" s="1004"/>
      <c r="AD133" s="1004"/>
      <c r="AE133" s="1004"/>
      <c r="AF133" s="1004"/>
    </row>
    <row r="134" spans="1:32" ht="18" hidden="1" x14ac:dyDescent="0.35">
      <c r="A134" s="1117" t="s">
        <v>614</v>
      </c>
      <c r="B134" s="1117"/>
      <c r="C134" s="1117"/>
      <c r="D134" s="1117"/>
      <c r="E134" s="1117"/>
      <c r="F134" s="1117"/>
      <c r="G134" s="1117"/>
      <c r="H134" s="1117"/>
      <c r="I134" s="1117"/>
      <c r="J134" s="1117"/>
      <c r="K134" s="1117"/>
      <c r="L134" s="1117"/>
      <c r="M134" s="1117"/>
      <c r="N134" s="1117"/>
      <c r="O134" s="1117"/>
      <c r="P134" s="1117"/>
      <c r="Q134" s="1117"/>
      <c r="R134" s="1117"/>
      <c r="S134" s="1117"/>
      <c r="T134" s="1117"/>
      <c r="U134" s="1117"/>
      <c r="V134" s="1117"/>
      <c r="W134" s="1117"/>
      <c r="X134" s="1117" t="s">
        <v>615</v>
      </c>
      <c r="Y134" s="1117"/>
      <c r="Z134" s="1004"/>
      <c r="AA134" s="1004"/>
      <c r="AB134" s="1004"/>
      <c r="AC134" s="1004"/>
      <c r="AD134" s="1004"/>
      <c r="AE134" s="1004"/>
      <c r="AF134" s="1004"/>
    </row>
    <row r="135" spans="1:32" s="1008" customFormat="1" x14ac:dyDescent="0.35">
      <c r="A135" s="1134" t="s">
        <v>2</v>
      </c>
      <c r="B135" s="1132" t="s">
        <v>114</v>
      </c>
      <c r="C135" s="1137"/>
      <c r="D135" s="1137"/>
      <c r="E135" s="1137"/>
      <c r="F135" s="1137"/>
      <c r="G135" s="1133"/>
      <c r="H135" s="1138" t="s">
        <v>115</v>
      </c>
      <c r="I135" s="1140"/>
      <c r="J135" s="1140"/>
      <c r="K135" s="1140"/>
      <c r="L135" s="1140"/>
      <c r="M135" s="1140"/>
      <c r="N135" s="1140"/>
      <c r="O135" s="1140"/>
      <c r="P135" s="1140"/>
      <c r="Q135" s="1140"/>
      <c r="R135" s="1140"/>
      <c r="S135" s="1140"/>
      <c r="T135" s="1140"/>
      <c r="U135" s="1140"/>
      <c r="V135" s="1140"/>
      <c r="W135" s="1139"/>
      <c r="X135" s="1138" t="s">
        <v>116</v>
      </c>
      <c r="Y135" s="1139"/>
      <c r="Z135" s="751" t="s">
        <v>9</v>
      </c>
    </row>
    <row r="136" spans="1:32" s="1008" customFormat="1" x14ac:dyDescent="0.35">
      <c r="A136" s="1135"/>
      <c r="B136" s="1132" t="s">
        <v>117</v>
      </c>
      <c r="C136" s="1133"/>
      <c r="D136" s="1132" t="s">
        <v>118</v>
      </c>
      <c r="E136" s="1133"/>
      <c r="F136" s="1132" t="s">
        <v>620</v>
      </c>
      <c r="G136" s="1133"/>
      <c r="H136" s="1132" t="s">
        <v>119</v>
      </c>
      <c r="I136" s="1133"/>
      <c r="J136" s="1132" t="s">
        <v>120</v>
      </c>
      <c r="K136" s="1133"/>
      <c r="L136" s="1132" t="s">
        <v>609</v>
      </c>
      <c r="M136" s="1133"/>
      <c r="N136" s="1132" t="s">
        <v>608</v>
      </c>
      <c r="O136" s="1133"/>
      <c r="P136" s="1132" t="s">
        <v>123</v>
      </c>
      <c r="Q136" s="1133"/>
      <c r="R136" s="1132" t="s">
        <v>123</v>
      </c>
      <c r="S136" s="1133"/>
      <c r="T136" s="1132" t="s">
        <v>618</v>
      </c>
      <c r="U136" s="1133"/>
      <c r="V136" s="1132" t="s">
        <v>610</v>
      </c>
      <c r="W136" s="1133"/>
      <c r="X136" s="1132" t="s">
        <v>126</v>
      </c>
      <c r="Y136" s="1133"/>
      <c r="Z136" s="648"/>
    </row>
    <row r="137" spans="1:32" s="1008" customFormat="1" x14ac:dyDescent="0.35">
      <c r="A137" s="1136"/>
      <c r="B137" s="821" t="s">
        <v>21</v>
      </c>
      <c r="C137" s="854" t="s">
        <v>27</v>
      </c>
      <c r="D137" s="821" t="s">
        <v>21</v>
      </c>
      <c r="E137" s="854" t="s">
        <v>27</v>
      </c>
      <c r="F137" s="854" t="s">
        <v>127</v>
      </c>
      <c r="G137" s="854" t="s">
        <v>27</v>
      </c>
      <c r="H137" s="616" t="s">
        <v>128</v>
      </c>
      <c r="I137" s="854" t="s">
        <v>27</v>
      </c>
      <c r="J137" s="616" t="s">
        <v>128</v>
      </c>
      <c r="K137" s="854" t="s">
        <v>27</v>
      </c>
      <c r="L137" s="616" t="s">
        <v>128</v>
      </c>
      <c r="M137" s="854" t="s">
        <v>27</v>
      </c>
      <c r="N137" s="616" t="s">
        <v>17</v>
      </c>
      <c r="O137" s="854" t="s">
        <v>27</v>
      </c>
      <c r="P137" s="616" t="s">
        <v>17</v>
      </c>
      <c r="Q137" s="854" t="s">
        <v>27</v>
      </c>
      <c r="R137" s="616" t="s">
        <v>19</v>
      </c>
      <c r="S137" s="854" t="s">
        <v>27</v>
      </c>
      <c r="T137" s="616" t="s">
        <v>17</v>
      </c>
      <c r="U137" s="854" t="s">
        <v>27</v>
      </c>
      <c r="V137" s="616" t="s">
        <v>17</v>
      </c>
      <c r="W137" s="854" t="s">
        <v>27</v>
      </c>
      <c r="X137" s="616" t="s">
        <v>30</v>
      </c>
      <c r="Y137" s="854" t="s">
        <v>27</v>
      </c>
      <c r="Z137" s="648"/>
    </row>
    <row r="138" spans="1:32" s="1008" customFormat="1" x14ac:dyDescent="0.35">
      <c r="A138" s="1034"/>
      <c r="D138" s="993"/>
      <c r="E138" s="618"/>
      <c r="F138" s="618"/>
      <c r="G138" s="618"/>
      <c r="J138" s="619"/>
      <c r="K138" s="618"/>
      <c r="L138" s="619"/>
      <c r="M138" s="618"/>
      <c r="N138" s="619"/>
      <c r="O138" s="618"/>
      <c r="P138" s="619"/>
      <c r="Q138" s="618"/>
      <c r="R138" s="619"/>
      <c r="S138" s="618"/>
      <c r="T138" s="619"/>
      <c r="U138" s="618"/>
      <c r="V138" s="619"/>
      <c r="W138" s="618"/>
      <c r="X138" s="619"/>
      <c r="Y138" s="618"/>
      <c r="Z138" s="994"/>
    </row>
    <row r="139" spans="1:32" s="1008" customFormat="1" x14ac:dyDescent="0.25">
      <c r="A139" s="1130">
        <v>45901</v>
      </c>
      <c r="B139" s="990"/>
      <c r="C139" s="990"/>
      <c r="D139" s="990"/>
      <c r="E139" s="990"/>
      <c r="F139" s="990"/>
      <c r="G139" s="990"/>
      <c r="H139" s="990"/>
      <c r="I139" s="990"/>
      <c r="J139" s="990"/>
      <c r="K139" s="990"/>
      <c r="L139" s="990"/>
      <c r="M139" s="990"/>
      <c r="N139" s="990"/>
      <c r="O139" s="990"/>
      <c r="P139" s="990"/>
      <c r="Q139" s="990"/>
      <c r="R139" s="990"/>
      <c r="S139" s="990"/>
      <c r="T139" s="990"/>
      <c r="U139" s="990"/>
      <c r="V139" s="990"/>
      <c r="W139" s="990"/>
      <c r="X139" s="990"/>
      <c r="Y139" s="990"/>
      <c r="Z139" s="1002"/>
    </row>
    <row r="140" spans="1:32" x14ac:dyDescent="0.25">
      <c r="A140" s="1131"/>
      <c r="B140" s="990"/>
      <c r="C140" s="990"/>
      <c r="D140" s="990"/>
      <c r="E140" s="990"/>
      <c r="F140" s="990"/>
      <c r="G140" s="990"/>
      <c r="H140" s="990"/>
      <c r="I140" s="990"/>
      <c r="J140" s="990"/>
      <c r="K140" s="990"/>
      <c r="L140" s="990"/>
      <c r="M140" s="990"/>
      <c r="N140" s="990"/>
      <c r="O140" s="990"/>
      <c r="P140" s="990"/>
      <c r="Q140" s="990"/>
      <c r="R140" s="990"/>
      <c r="S140" s="990"/>
      <c r="T140" s="990"/>
      <c r="U140" s="990"/>
      <c r="V140" s="990"/>
      <c r="W140" s="990"/>
      <c r="X140" s="990"/>
      <c r="Y140" s="990"/>
      <c r="Z140" s="1002"/>
      <c r="AB140" s="601"/>
    </row>
    <row r="141" spans="1:32" x14ac:dyDescent="0.3">
      <c r="A141" s="1130">
        <v>45902</v>
      </c>
      <c r="B141" s="991">
        <v>59.29</v>
      </c>
      <c r="C141" s="992">
        <v>403172</v>
      </c>
      <c r="D141" s="990"/>
      <c r="E141" s="990"/>
      <c r="F141" s="990"/>
      <c r="G141" s="990"/>
      <c r="H141" s="991">
        <v>4</v>
      </c>
      <c r="I141" s="992">
        <v>40000</v>
      </c>
      <c r="J141" s="991">
        <v>4</v>
      </c>
      <c r="K141" s="991">
        <v>40000</v>
      </c>
      <c r="L141" s="991">
        <v>10</v>
      </c>
      <c r="M141" s="992">
        <v>100000</v>
      </c>
      <c r="N141" s="991">
        <v>10</v>
      </c>
      <c r="O141" s="992">
        <v>100000</v>
      </c>
      <c r="P141" s="990"/>
      <c r="Q141" s="990"/>
      <c r="R141" s="990"/>
      <c r="S141" s="990"/>
      <c r="T141" s="990"/>
      <c r="U141" s="990"/>
      <c r="V141" s="990"/>
      <c r="W141" s="990"/>
      <c r="X141" s="990"/>
      <c r="Y141" s="990"/>
      <c r="Z141" s="1002"/>
      <c r="AB141" s="601"/>
    </row>
    <row r="142" spans="1:32" x14ac:dyDescent="0.3">
      <c r="A142" s="1131"/>
      <c r="B142" s="991">
        <v>58.77</v>
      </c>
      <c r="C142" s="992">
        <v>399636</v>
      </c>
      <c r="D142" s="990"/>
      <c r="E142" s="990"/>
      <c r="F142" s="990"/>
      <c r="G142" s="990"/>
      <c r="H142" s="991">
        <v>4</v>
      </c>
      <c r="I142" s="992">
        <v>40000</v>
      </c>
      <c r="J142" s="991"/>
      <c r="K142" s="991"/>
      <c r="L142" s="991">
        <v>10</v>
      </c>
      <c r="M142" s="992">
        <v>100000</v>
      </c>
      <c r="N142" s="990"/>
      <c r="O142" s="990"/>
      <c r="P142" s="990"/>
      <c r="Q142" s="990"/>
      <c r="R142" s="990"/>
      <c r="S142" s="990"/>
      <c r="T142" s="990"/>
      <c r="U142" s="990"/>
      <c r="V142" s="990"/>
      <c r="W142" s="990"/>
      <c r="X142" s="990"/>
      <c r="Y142" s="990"/>
      <c r="Z142" s="1002"/>
      <c r="AB142" s="601"/>
    </row>
    <row r="143" spans="1:32" x14ac:dyDescent="0.25">
      <c r="A143" s="1130">
        <v>45903</v>
      </c>
      <c r="B143" s="990"/>
      <c r="C143" s="990"/>
      <c r="D143" s="990"/>
      <c r="E143" s="990"/>
      <c r="F143" s="990"/>
      <c r="G143" s="990"/>
      <c r="H143" s="990"/>
      <c r="I143" s="990"/>
      <c r="J143" s="990"/>
      <c r="K143" s="990"/>
      <c r="L143" s="990"/>
      <c r="M143" s="990"/>
      <c r="N143" s="990"/>
      <c r="O143" s="990"/>
      <c r="P143" s="990"/>
      <c r="Q143" s="990"/>
      <c r="R143" s="990"/>
      <c r="S143" s="990"/>
      <c r="T143" s="990"/>
      <c r="U143" s="990"/>
      <c r="V143" s="990"/>
      <c r="W143" s="990"/>
      <c r="X143" s="990"/>
      <c r="Y143" s="990"/>
      <c r="Z143" s="1002"/>
      <c r="AB143" s="601"/>
    </row>
    <row r="144" spans="1:32" x14ac:dyDescent="0.25">
      <c r="A144" s="1131"/>
      <c r="B144" s="990"/>
      <c r="C144" s="990"/>
      <c r="D144" s="990"/>
      <c r="E144" s="990"/>
      <c r="F144" s="990"/>
      <c r="G144" s="990"/>
      <c r="H144" s="990"/>
      <c r="I144" s="990"/>
      <c r="J144" s="990"/>
      <c r="K144" s="990"/>
      <c r="L144" s="990"/>
      <c r="M144" s="990"/>
      <c r="N144" s="990"/>
      <c r="O144" s="990"/>
      <c r="P144" s="990"/>
      <c r="Q144" s="990"/>
      <c r="R144" s="990"/>
      <c r="S144" s="990"/>
      <c r="T144" s="990"/>
      <c r="U144" s="990"/>
      <c r="V144" s="990"/>
      <c r="W144" s="990"/>
      <c r="X144" s="990"/>
      <c r="Y144" s="990"/>
      <c r="Z144" s="1002"/>
      <c r="AB144" s="601"/>
    </row>
    <row r="145" spans="1:28" x14ac:dyDescent="0.3">
      <c r="A145" s="1130">
        <v>45904</v>
      </c>
      <c r="B145" s="991">
        <v>29.41</v>
      </c>
      <c r="C145" s="992">
        <v>200000</v>
      </c>
      <c r="D145" s="990"/>
      <c r="E145" s="990"/>
      <c r="F145" s="990"/>
      <c r="G145" s="990"/>
      <c r="H145" s="990"/>
      <c r="I145" s="990"/>
      <c r="J145" s="990"/>
      <c r="K145" s="990"/>
      <c r="L145" s="990"/>
      <c r="M145" s="990"/>
      <c r="N145" s="990"/>
      <c r="O145" s="990"/>
      <c r="P145" s="990"/>
      <c r="Q145" s="990"/>
      <c r="R145" s="990"/>
      <c r="S145" s="990"/>
      <c r="T145" s="990"/>
      <c r="U145" s="990"/>
      <c r="V145" s="990"/>
      <c r="W145" s="990"/>
      <c r="X145" s="991">
        <v>38.4</v>
      </c>
      <c r="Y145" s="992">
        <v>384000</v>
      </c>
      <c r="Z145" s="1002"/>
      <c r="AB145" s="601"/>
    </row>
    <row r="146" spans="1:28" x14ac:dyDescent="0.25">
      <c r="A146" s="1131"/>
      <c r="B146" s="990"/>
      <c r="C146" s="990"/>
      <c r="D146" s="990"/>
      <c r="E146" s="990"/>
      <c r="F146" s="990"/>
      <c r="G146" s="990"/>
      <c r="H146" s="990"/>
      <c r="I146" s="990"/>
      <c r="J146" s="990"/>
      <c r="K146" s="990"/>
      <c r="L146" s="990"/>
      <c r="M146" s="990"/>
      <c r="N146" s="990"/>
      <c r="O146" s="990"/>
      <c r="P146" s="990"/>
      <c r="Q146" s="990"/>
      <c r="R146" s="990"/>
      <c r="S146" s="990"/>
      <c r="T146" s="990"/>
      <c r="U146" s="990"/>
      <c r="V146" s="990"/>
      <c r="W146" s="990"/>
      <c r="X146" s="990"/>
      <c r="Y146" s="990"/>
      <c r="Z146" s="1002"/>
      <c r="AB146" s="601"/>
    </row>
    <row r="147" spans="1:28" x14ac:dyDescent="0.3">
      <c r="A147" s="1130">
        <v>45905</v>
      </c>
      <c r="B147" s="991">
        <v>59.86</v>
      </c>
      <c r="C147" s="992">
        <v>407050</v>
      </c>
      <c r="D147" s="991">
        <v>58.35</v>
      </c>
      <c r="E147" s="992">
        <v>396780</v>
      </c>
      <c r="F147" s="990"/>
      <c r="G147" s="990"/>
      <c r="H147" s="991">
        <v>4</v>
      </c>
      <c r="I147" s="992">
        <v>40000</v>
      </c>
      <c r="J147" s="991">
        <v>4</v>
      </c>
      <c r="K147" s="991">
        <v>40000</v>
      </c>
      <c r="L147" s="991">
        <v>10</v>
      </c>
      <c r="M147" s="992">
        <v>100000</v>
      </c>
      <c r="N147" s="991">
        <v>10</v>
      </c>
      <c r="O147" s="992">
        <v>100000</v>
      </c>
      <c r="P147" s="990"/>
      <c r="Q147" s="990"/>
      <c r="R147" s="990"/>
      <c r="S147" s="990"/>
      <c r="T147" s="990"/>
      <c r="U147" s="990"/>
      <c r="V147" s="990"/>
      <c r="W147" s="990"/>
      <c r="X147" s="990"/>
      <c r="Y147" s="990"/>
      <c r="Z147" s="1002"/>
      <c r="AB147" s="601"/>
    </row>
    <row r="148" spans="1:28" x14ac:dyDescent="0.3">
      <c r="A148" s="1131"/>
      <c r="B148" s="990"/>
      <c r="C148" s="990"/>
      <c r="D148" s="990"/>
      <c r="E148" s="990"/>
      <c r="F148" s="990"/>
      <c r="G148" s="990"/>
      <c r="H148" s="991">
        <v>10</v>
      </c>
      <c r="I148" s="992">
        <v>100000</v>
      </c>
      <c r="J148" s="990"/>
      <c r="K148" s="990"/>
      <c r="L148" s="991">
        <v>10</v>
      </c>
      <c r="M148" s="992">
        <v>100000</v>
      </c>
      <c r="N148" s="990"/>
      <c r="O148" s="990"/>
      <c r="P148" s="990"/>
      <c r="Q148" s="990"/>
      <c r="R148" s="990"/>
      <c r="S148" s="990"/>
      <c r="T148" s="990"/>
      <c r="U148" s="990"/>
      <c r="V148" s="990"/>
      <c r="W148" s="990"/>
      <c r="X148" s="990"/>
      <c r="Y148" s="990"/>
      <c r="Z148" s="1002"/>
      <c r="AB148" s="601"/>
    </row>
    <row r="149" spans="1:28" x14ac:dyDescent="0.3">
      <c r="A149" s="1130">
        <v>45906</v>
      </c>
      <c r="B149" s="990"/>
      <c r="C149" s="990"/>
      <c r="D149" s="991">
        <v>57.13</v>
      </c>
      <c r="E149" s="991">
        <v>388484</v>
      </c>
      <c r="F149" s="990"/>
      <c r="G149" s="990"/>
      <c r="H149" s="990"/>
      <c r="I149" s="990"/>
      <c r="J149" s="990"/>
      <c r="K149" s="990"/>
      <c r="L149" s="991">
        <v>10</v>
      </c>
      <c r="M149" s="992">
        <v>100000</v>
      </c>
      <c r="N149" s="990"/>
      <c r="O149" s="990"/>
      <c r="P149" s="990"/>
      <c r="Q149" s="990"/>
      <c r="R149" s="990"/>
      <c r="S149" s="990"/>
      <c r="T149" s="990"/>
      <c r="U149" s="990"/>
      <c r="V149" s="990"/>
      <c r="W149" s="990"/>
      <c r="X149" s="990"/>
      <c r="Y149" s="990"/>
      <c r="Z149" s="1002"/>
      <c r="AB149" s="601"/>
    </row>
    <row r="150" spans="1:28" x14ac:dyDescent="0.25">
      <c r="A150" s="1131"/>
      <c r="B150" s="990"/>
      <c r="C150" s="990"/>
      <c r="D150" s="990"/>
      <c r="E150" s="990"/>
      <c r="F150" s="990"/>
      <c r="G150" s="990"/>
      <c r="H150" s="990"/>
      <c r="I150" s="990"/>
      <c r="J150" s="990"/>
      <c r="K150" s="990"/>
      <c r="L150" s="990"/>
      <c r="M150" s="990"/>
      <c r="N150" s="990"/>
      <c r="O150" s="990"/>
      <c r="P150" s="990"/>
      <c r="Q150" s="990"/>
      <c r="R150" s="990"/>
      <c r="S150" s="990"/>
      <c r="T150" s="990"/>
      <c r="U150" s="990"/>
      <c r="V150" s="990"/>
      <c r="W150" s="990"/>
      <c r="X150" s="990"/>
      <c r="Y150" s="990"/>
      <c r="Z150" s="1002"/>
      <c r="AB150" s="601"/>
    </row>
    <row r="151" spans="1:28" x14ac:dyDescent="0.3">
      <c r="A151" s="1130">
        <v>45907</v>
      </c>
      <c r="B151" s="990"/>
      <c r="C151" s="990"/>
      <c r="D151" s="990"/>
      <c r="E151" s="990"/>
      <c r="F151" s="990"/>
      <c r="G151" s="990"/>
      <c r="H151" s="991">
        <v>4</v>
      </c>
      <c r="I151" s="992">
        <v>40000</v>
      </c>
      <c r="J151" s="990"/>
      <c r="K151" s="990"/>
      <c r="L151" s="990"/>
      <c r="M151" s="990"/>
      <c r="N151" s="990"/>
      <c r="O151" s="990"/>
      <c r="P151" s="990"/>
      <c r="Q151" s="990"/>
      <c r="R151" s="990"/>
      <c r="S151" s="990"/>
      <c r="T151" s="990"/>
      <c r="U151" s="990"/>
      <c r="V151" s="990"/>
      <c r="W151" s="990"/>
      <c r="X151" s="990"/>
      <c r="Y151" s="990"/>
      <c r="Z151" s="1002"/>
      <c r="AB151" s="601"/>
    </row>
    <row r="152" spans="1:28" x14ac:dyDescent="0.25">
      <c r="A152" s="1131"/>
      <c r="B152" s="990"/>
      <c r="C152" s="990"/>
      <c r="D152" s="990"/>
      <c r="E152" s="990"/>
      <c r="F152" s="990"/>
      <c r="G152" s="990"/>
      <c r="H152" s="990"/>
      <c r="I152" s="990"/>
      <c r="J152" s="990"/>
      <c r="K152" s="990"/>
      <c r="L152" s="990"/>
      <c r="M152" s="990"/>
      <c r="N152" s="990"/>
      <c r="O152" s="990"/>
      <c r="P152" s="990"/>
      <c r="Q152" s="990"/>
      <c r="R152" s="990"/>
      <c r="S152" s="990"/>
      <c r="T152" s="990"/>
      <c r="U152" s="990"/>
      <c r="V152" s="990"/>
      <c r="W152" s="990"/>
      <c r="X152" s="990"/>
      <c r="Y152" s="990"/>
      <c r="Z152" s="1002"/>
      <c r="AB152" s="601"/>
    </row>
    <row r="153" spans="1:28" x14ac:dyDescent="0.3">
      <c r="A153" s="1130">
        <v>45908</v>
      </c>
      <c r="B153" s="991">
        <v>58.79</v>
      </c>
      <c r="C153" s="992">
        <v>399772</v>
      </c>
      <c r="D153" s="991">
        <v>59.19</v>
      </c>
      <c r="E153" s="991">
        <v>402492</v>
      </c>
      <c r="F153" s="990"/>
      <c r="G153" s="990"/>
      <c r="H153" s="991">
        <v>4</v>
      </c>
      <c r="I153" s="992">
        <v>40000</v>
      </c>
      <c r="J153" s="991">
        <v>4</v>
      </c>
      <c r="K153" s="991">
        <v>40000</v>
      </c>
      <c r="L153" s="991">
        <v>10</v>
      </c>
      <c r="M153" s="992">
        <v>100000</v>
      </c>
      <c r="N153" s="991">
        <v>10</v>
      </c>
      <c r="O153" s="992">
        <v>100000</v>
      </c>
      <c r="P153" s="990"/>
      <c r="Q153" s="990"/>
      <c r="R153" s="990"/>
      <c r="S153" s="990"/>
      <c r="T153" s="990"/>
      <c r="U153" s="990"/>
      <c r="V153" s="990"/>
      <c r="W153" s="990"/>
      <c r="X153" s="990"/>
      <c r="Y153" s="990"/>
      <c r="Z153" s="1002"/>
      <c r="AB153" s="601"/>
    </row>
    <row r="154" spans="1:28" x14ac:dyDescent="0.3">
      <c r="A154" s="1131"/>
      <c r="B154" s="990"/>
      <c r="C154" s="990"/>
      <c r="D154" s="990"/>
      <c r="E154" s="990"/>
      <c r="F154" s="990"/>
      <c r="G154" s="990"/>
      <c r="H154" s="991">
        <v>4</v>
      </c>
      <c r="I154" s="992">
        <v>40000</v>
      </c>
      <c r="J154" s="990"/>
      <c r="K154" s="990"/>
      <c r="L154" s="991">
        <v>10</v>
      </c>
      <c r="M154" s="992">
        <v>100000</v>
      </c>
      <c r="N154" s="990"/>
      <c r="O154" s="990"/>
      <c r="P154" s="990"/>
      <c r="Q154" s="990"/>
      <c r="R154" s="990"/>
      <c r="S154" s="990"/>
      <c r="T154" s="990"/>
      <c r="U154" s="990"/>
      <c r="V154" s="990"/>
      <c r="W154" s="990"/>
      <c r="X154" s="990"/>
      <c r="Y154" s="990"/>
      <c r="Z154" s="1002"/>
      <c r="AB154" s="601"/>
    </row>
    <row r="155" spans="1:28" x14ac:dyDescent="0.3">
      <c r="A155" s="1130">
        <v>45909</v>
      </c>
      <c r="B155" s="990"/>
      <c r="C155" s="990"/>
      <c r="D155" s="990"/>
      <c r="E155" s="990"/>
      <c r="F155" s="990"/>
      <c r="G155" s="990"/>
      <c r="H155" s="990"/>
      <c r="I155" s="990"/>
      <c r="J155" s="990"/>
      <c r="K155" s="990"/>
      <c r="L155" s="990"/>
      <c r="M155" s="990"/>
      <c r="N155" s="991">
        <v>10</v>
      </c>
      <c r="O155" s="992">
        <v>100000</v>
      </c>
      <c r="P155" s="990"/>
      <c r="Q155" s="990"/>
      <c r="R155" s="990"/>
      <c r="S155" s="990"/>
      <c r="T155" s="990"/>
      <c r="U155" s="990"/>
      <c r="V155" s="990"/>
      <c r="W155" s="990"/>
      <c r="X155" s="990"/>
      <c r="Y155" s="990"/>
      <c r="Z155" s="1002"/>
      <c r="AB155" s="601"/>
    </row>
    <row r="156" spans="1:28" x14ac:dyDescent="0.25">
      <c r="A156" s="1131"/>
      <c r="B156" s="990"/>
      <c r="C156" s="990"/>
      <c r="D156" s="990"/>
      <c r="E156" s="990"/>
      <c r="F156" s="990"/>
      <c r="G156" s="990"/>
      <c r="H156" s="990"/>
      <c r="I156" s="990"/>
      <c r="J156" s="990"/>
      <c r="K156" s="990"/>
      <c r="L156" s="990"/>
      <c r="M156" s="990"/>
      <c r="N156" s="990"/>
      <c r="O156" s="990"/>
      <c r="P156" s="990"/>
      <c r="Q156" s="990"/>
      <c r="R156" s="990"/>
      <c r="S156" s="990"/>
      <c r="T156" s="990"/>
      <c r="U156" s="990"/>
      <c r="V156" s="990"/>
      <c r="W156" s="990"/>
      <c r="X156" s="990"/>
      <c r="Y156" s="990"/>
      <c r="Z156" s="1002"/>
      <c r="AB156" s="601"/>
    </row>
    <row r="157" spans="1:28" x14ac:dyDescent="0.25">
      <c r="A157" s="1130">
        <v>45910</v>
      </c>
      <c r="B157" s="990"/>
      <c r="C157" s="990"/>
      <c r="D157" s="990"/>
      <c r="E157" s="990"/>
      <c r="F157" s="990"/>
      <c r="G157" s="990"/>
      <c r="H157" s="990"/>
      <c r="I157" s="990"/>
      <c r="J157" s="990"/>
      <c r="K157" s="990"/>
      <c r="L157" s="990"/>
      <c r="M157" s="990"/>
      <c r="N157" s="990"/>
      <c r="O157" s="990"/>
      <c r="P157" s="990"/>
      <c r="Q157" s="990"/>
      <c r="R157" s="990"/>
      <c r="S157" s="990"/>
      <c r="T157" s="990"/>
      <c r="U157" s="990"/>
      <c r="V157" s="990"/>
      <c r="W157" s="990"/>
      <c r="X157" s="990"/>
      <c r="Y157" s="990"/>
      <c r="Z157" s="1002"/>
      <c r="AB157" s="601"/>
    </row>
    <row r="158" spans="1:28" x14ac:dyDescent="0.25">
      <c r="A158" s="1131"/>
      <c r="B158" s="990"/>
      <c r="C158" s="990"/>
      <c r="D158" s="990"/>
      <c r="E158" s="990"/>
      <c r="F158" s="990"/>
      <c r="G158" s="990"/>
      <c r="H158" s="990"/>
      <c r="I158" s="990"/>
      <c r="J158" s="990"/>
      <c r="K158" s="990"/>
      <c r="L158" s="990"/>
      <c r="M158" s="990"/>
      <c r="N158" s="990"/>
      <c r="O158" s="990"/>
      <c r="P158" s="990"/>
      <c r="Q158" s="990"/>
      <c r="R158" s="990"/>
      <c r="S158" s="990"/>
      <c r="T158" s="990"/>
      <c r="U158" s="990"/>
      <c r="V158" s="990"/>
      <c r="W158" s="990"/>
      <c r="X158" s="990"/>
      <c r="Y158" s="990"/>
      <c r="Z158" s="1002"/>
      <c r="AB158" s="601"/>
    </row>
    <row r="159" spans="1:28" x14ac:dyDescent="0.3">
      <c r="A159" s="1130">
        <v>45911</v>
      </c>
      <c r="B159" s="991">
        <v>58.29</v>
      </c>
      <c r="C159" s="992">
        <v>396372</v>
      </c>
      <c r="D159" s="991">
        <v>59.87</v>
      </c>
      <c r="E159" s="992">
        <v>407116</v>
      </c>
      <c r="F159" s="990"/>
      <c r="G159" s="990"/>
      <c r="H159" s="991">
        <v>4</v>
      </c>
      <c r="I159" s="992">
        <v>40000</v>
      </c>
      <c r="J159" s="991">
        <v>4</v>
      </c>
      <c r="K159" s="992">
        <v>40000</v>
      </c>
      <c r="L159" s="991">
        <v>10</v>
      </c>
      <c r="M159" s="992">
        <v>100000</v>
      </c>
      <c r="N159" s="991">
        <v>10</v>
      </c>
      <c r="O159" s="992">
        <v>100000</v>
      </c>
      <c r="P159" s="991">
        <v>4</v>
      </c>
      <c r="Q159" s="992">
        <v>40000</v>
      </c>
      <c r="R159" s="990"/>
      <c r="S159" s="990"/>
      <c r="T159" s="990"/>
      <c r="U159" s="990"/>
      <c r="V159" s="990"/>
      <c r="W159" s="990"/>
      <c r="X159" s="990"/>
      <c r="Y159" s="990"/>
      <c r="Z159" s="1002"/>
      <c r="AB159" s="601"/>
    </row>
    <row r="160" spans="1:28" x14ac:dyDescent="0.3">
      <c r="A160" s="1131"/>
      <c r="B160" s="991">
        <v>55.23</v>
      </c>
      <c r="C160" s="992">
        <v>375564</v>
      </c>
      <c r="D160" s="990"/>
      <c r="E160" s="990"/>
      <c r="F160" s="990"/>
      <c r="G160" s="990"/>
      <c r="H160" s="990"/>
      <c r="I160" s="990"/>
      <c r="J160" s="990"/>
      <c r="K160" s="990"/>
      <c r="L160" s="991">
        <v>10</v>
      </c>
      <c r="M160" s="992">
        <v>100000</v>
      </c>
      <c r="N160" s="990"/>
      <c r="O160" s="990"/>
      <c r="P160" s="990"/>
      <c r="Q160" s="990"/>
      <c r="R160" s="990"/>
      <c r="S160" s="990"/>
      <c r="T160" s="990"/>
      <c r="U160" s="990"/>
      <c r="V160" s="990"/>
      <c r="W160" s="990"/>
      <c r="X160" s="990"/>
      <c r="Y160" s="990"/>
      <c r="Z160" s="1002"/>
      <c r="AB160" s="601"/>
    </row>
    <row r="161" spans="1:28" x14ac:dyDescent="0.3">
      <c r="A161" s="1130">
        <v>45912</v>
      </c>
      <c r="B161" s="990"/>
      <c r="C161" s="990"/>
      <c r="D161" s="990"/>
      <c r="E161" s="990"/>
      <c r="F161" s="990"/>
      <c r="G161" s="990"/>
      <c r="H161" s="991">
        <v>4</v>
      </c>
      <c r="I161" s="992">
        <v>40000</v>
      </c>
      <c r="J161" s="990"/>
      <c r="K161" s="990"/>
      <c r="L161" s="990"/>
      <c r="M161" s="990"/>
      <c r="N161" s="990"/>
      <c r="O161" s="990"/>
      <c r="P161" s="990"/>
      <c r="Q161" s="990"/>
      <c r="R161" s="990"/>
      <c r="S161" s="990"/>
      <c r="T161" s="990"/>
      <c r="U161" s="990"/>
      <c r="V161" s="990"/>
      <c r="W161" s="990"/>
      <c r="X161" s="990"/>
      <c r="Y161" s="990"/>
      <c r="Z161" s="1002"/>
      <c r="AB161" s="601"/>
    </row>
    <row r="162" spans="1:28" x14ac:dyDescent="0.25">
      <c r="A162" s="1131"/>
      <c r="B162" s="990"/>
      <c r="C162" s="990"/>
      <c r="D162" s="990"/>
      <c r="E162" s="990"/>
      <c r="F162" s="990"/>
      <c r="G162" s="990"/>
      <c r="H162" s="990"/>
      <c r="I162" s="990"/>
      <c r="J162" s="990"/>
      <c r="K162" s="990"/>
      <c r="L162" s="990"/>
      <c r="M162" s="990"/>
      <c r="N162" s="990"/>
      <c r="O162" s="990"/>
      <c r="P162" s="990"/>
      <c r="Q162" s="990"/>
      <c r="R162" s="990"/>
      <c r="S162" s="990"/>
      <c r="T162" s="990"/>
      <c r="U162" s="990"/>
      <c r="V162" s="990"/>
      <c r="W162" s="990"/>
      <c r="X162" s="990"/>
      <c r="Y162" s="990"/>
      <c r="Z162" s="1002"/>
      <c r="AB162" s="601"/>
    </row>
    <row r="163" spans="1:28" x14ac:dyDescent="0.3">
      <c r="A163" s="1130">
        <v>45913</v>
      </c>
      <c r="B163" s="990"/>
      <c r="C163" s="990"/>
      <c r="D163" s="991">
        <v>58.64</v>
      </c>
      <c r="E163" s="992">
        <v>398750</v>
      </c>
      <c r="F163" s="990"/>
      <c r="G163" s="990"/>
      <c r="H163" s="990"/>
      <c r="I163" s="990"/>
      <c r="J163" s="990"/>
      <c r="K163" s="990"/>
      <c r="L163" s="991">
        <v>10</v>
      </c>
      <c r="M163" s="992">
        <v>100000</v>
      </c>
      <c r="N163" s="990"/>
      <c r="O163" s="990"/>
      <c r="P163" s="990"/>
      <c r="Q163" s="990"/>
      <c r="R163" s="990"/>
      <c r="S163" s="990"/>
      <c r="T163" s="990"/>
      <c r="U163" s="990"/>
      <c r="V163" s="990"/>
      <c r="W163" s="990"/>
      <c r="X163" s="990"/>
      <c r="Y163" s="990"/>
      <c r="Z163" s="1002"/>
      <c r="AB163" s="601"/>
    </row>
    <row r="164" spans="1:28" x14ac:dyDescent="0.25">
      <c r="A164" s="1131"/>
      <c r="B164" s="990"/>
      <c r="C164" s="990"/>
      <c r="D164" s="990"/>
      <c r="E164" s="990"/>
      <c r="F164" s="990"/>
      <c r="G164" s="990"/>
      <c r="H164" s="990"/>
      <c r="I164" s="990"/>
      <c r="J164" s="990"/>
      <c r="K164" s="990"/>
      <c r="L164" s="990"/>
      <c r="M164" s="990"/>
      <c r="N164" s="990"/>
      <c r="O164" s="990"/>
      <c r="P164" s="990"/>
      <c r="Q164" s="990"/>
      <c r="R164" s="990"/>
      <c r="S164" s="990"/>
      <c r="T164" s="990"/>
      <c r="U164" s="990"/>
      <c r="V164" s="990"/>
      <c r="W164" s="990"/>
      <c r="X164" s="990"/>
      <c r="Y164" s="990"/>
      <c r="Z164" s="1002"/>
      <c r="AB164" s="601"/>
    </row>
    <row r="165" spans="1:28" x14ac:dyDescent="0.3">
      <c r="A165" s="1130">
        <v>45914</v>
      </c>
      <c r="B165" s="991">
        <v>59.26</v>
      </c>
      <c r="C165" s="992">
        <v>402968</v>
      </c>
      <c r="D165" s="990"/>
      <c r="E165" s="990"/>
      <c r="F165" s="990"/>
      <c r="G165" s="990"/>
      <c r="H165" s="991">
        <v>4</v>
      </c>
      <c r="I165" s="992">
        <v>40000</v>
      </c>
      <c r="J165" s="991">
        <v>4</v>
      </c>
      <c r="K165" s="992">
        <v>40000</v>
      </c>
      <c r="L165" s="991">
        <v>10</v>
      </c>
      <c r="M165" s="992">
        <v>100000</v>
      </c>
      <c r="N165" s="991">
        <v>10</v>
      </c>
      <c r="O165" s="992">
        <v>100000</v>
      </c>
      <c r="P165" s="990"/>
      <c r="Q165" s="990"/>
      <c r="R165" s="990"/>
      <c r="S165" s="990"/>
      <c r="T165" s="990"/>
      <c r="U165" s="990"/>
      <c r="V165" s="990"/>
      <c r="W165" s="990"/>
      <c r="X165" s="990"/>
      <c r="Y165" s="990"/>
      <c r="Z165" s="1002"/>
      <c r="AB165" s="601"/>
    </row>
    <row r="166" spans="1:28" x14ac:dyDescent="0.3">
      <c r="A166" s="1131"/>
      <c r="B166" s="990"/>
      <c r="C166" s="990"/>
      <c r="D166" s="990"/>
      <c r="E166" s="990"/>
      <c r="F166" s="990"/>
      <c r="G166" s="990"/>
      <c r="H166" s="990"/>
      <c r="I166" s="990"/>
      <c r="J166" s="990"/>
      <c r="K166" s="990"/>
      <c r="L166" s="991">
        <v>10</v>
      </c>
      <c r="M166" s="992">
        <v>100000</v>
      </c>
      <c r="N166" s="990"/>
      <c r="O166" s="990"/>
      <c r="P166" s="990"/>
      <c r="Q166" s="990"/>
      <c r="R166" s="990"/>
      <c r="S166" s="990"/>
      <c r="T166" s="990"/>
      <c r="U166" s="990"/>
      <c r="V166" s="990"/>
      <c r="W166" s="990"/>
      <c r="X166" s="990"/>
      <c r="Y166" s="990"/>
      <c r="Z166" s="1002"/>
      <c r="AB166" s="601"/>
    </row>
    <row r="167" spans="1:28" x14ac:dyDescent="0.3">
      <c r="A167" s="1130">
        <v>45915</v>
      </c>
      <c r="B167" s="991">
        <v>58.68</v>
      </c>
      <c r="C167" s="992">
        <v>399024</v>
      </c>
      <c r="D167" s="991">
        <v>56.94</v>
      </c>
      <c r="E167" s="992">
        <v>387192</v>
      </c>
      <c r="F167" s="990"/>
      <c r="G167" s="990"/>
      <c r="H167" s="991">
        <v>4</v>
      </c>
      <c r="I167" s="992">
        <v>40000</v>
      </c>
      <c r="J167" s="991">
        <v>4</v>
      </c>
      <c r="K167" s="992">
        <v>40000</v>
      </c>
      <c r="L167" s="991">
        <v>10</v>
      </c>
      <c r="M167" s="992">
        <v>100000</v>
      </c>
      <c r="N167" s="991">
        <v>10</v>
      </c>
      <c r="O167" s="992">
        <v>100000</v>
      </c>
      <c r="P167" s="991">
        <v>4</v>
      </c>
      <c r="Q167" s="992">
        <v>40000</v>
      </c>
      <c r="R167" s="990"/>
      <c r="S167" s="990"/>
      <c r="T167" s="991">
        <v>4</v>
      </c>
      <c r="U167" s="992">
        <v>40000</v>
      </c>
      <c r="V167" s="990"/>
      <c r="W167" s="990"/>
      <c r="X167" s="990"/>
      <c r="Y167" s="990"/>
      <c r="Z167" s="1002"/>
      <c r="AB167" s="601"/>
    </row>
    <row r="168" spans="1:28" x14ac:dyDescent="0.3">
      <c r="A168" s="1131"/>
      <c r="B168" s="990"/>
      <c r="C168" s="990"/>
      <c r="D168" s="990"/>
      <c r="E168" s="990"/>
      <c r="F168" s="990"/>
      <c r="G168" s="990"/>
      <c r="H168" s="990"/>
      <c r="I168" s="990"/>
      <c r="J168" s="990"/>
      <c r="K168" s="990"/>
      <c r="L168" s="991">
        <v>10</v>
      </c>
      <c r="M168" s="992">
        <v>100000</v>
      </c>
      <c r="N168" s="990"/>
      <c r="O168" s="990"/>
      <c r="P168" s="990"/>
      <c r="Q168" s="990"/>
      <c r="R168" s="990"/>
      <c r="S168" s="990"/>
      <c r="T168" s="990"/>
      <c r="U168" s="990"/>
      <c r="V168" s="990"/>
      <c r="W168" s="990"/>
      <c r="X168" s="990"/>
      <c r="Y168" s="990"/>
      <c r="Z168" s="1002"/>
      <c r="AB168" s="601"/>
    </row>
    <row r="169" spans="1:28" x14ac:dyDescent="0.25">
      <c r="A169" s="1130">
        <v>45916</v>
      </c>
      <c r="B169" s="990"/>
      <c r="C169" s="990"/>
      <c r="D169" s="990"/>
      <c r="E169" s="990"/>
      <c r="F169" s="990"/>
      <c r="G169" s="990"/>
      <c r="H169" s="990"/>
      <c r="I169" s="990"/>
      <c r="J169" s="990"/>
      <c r="K169" s="990"/>
      <c r="L169" s="990"/>
      <c r="M169" s="990"/>
      <c r="N169" s="990"/>
      <c r="O169" s="990"/>
      <c r="P169" s="990"/>
      <c r="Q169" s="990"/>
      <c r="R169" s="990"/>
      <c r="S169" s="990"/>
      <c r="T169" s="990"/>
      <c r="U169" s="990"/>
      <c r="V169" s="990"/>
      <c r="W169" s="990"/>
      <c r="X169" s="990"/>
      <c r="Y169" s="990"/>
      <c r="Z169" s="1002"/>
      <c r="AB169" s="601"/>
    </row>
    <row r="170" spans="1:28" x14ac:dyDescent="0.25">
      <c r="A170" s="1131"/>
      <c r="B170" s="990"/>
      <c r="C170" s="990"/>
      <c r="D170" s="990"/>
      <c r="E170" s="990"/>
      <c r="F170" s="990"/>
      <c r="G170" s="990"/>
      <c r="H170" s="990"/>
      <c r="I170" s="990"/>
      <c r="J170" s="990"/>
      <c r="K170" s="990"/>
      <c r="L170" s="990"/>
      <c r="M170" s="990"/>
      <c r="N170" s="990"/>
      <c r="O170" s="990"/>
      <c r="P170" s="990"/>
      <c r="Q170" s="990"/>
      <c r="R170" s="990"/>
      <c r="S170" s="990"/>
      <c r="T170" s="990"/>
      <c r="U170" s="990"/>
      <c r="V170" s="990"/>
      <c r="W170" s="990"/>
      <c r="X170" s="990"/>
      <c r="Y170" s="990"/>
      <c r="Z170" s="1002"/>
      <c r="AB170" s="601"/>
    </row>
    <row r="171" spans="1:28" x14ac:dyDescent="0.3">
      <c r="A171" s="1130">
        <v>45917</v>
      </c>
      <c r="B171" s="991">
        <v>58.88</v>
      </c>
      <c r="C171" s="992">
        <v>400384</v>
      </c>
      <c r="D171" s="991">
        <v>59.49</v>
      </c>
      <c r="E171" s="992">
        <v>404532</v>
      </c>
      <c r="F171" s="990"/>
      <c r="G171" s="990"/>
      <c r="H171" s="991">
        <v>4</v>
      </c>
      <c r="I171" s="992">
        <v>40000</v>
      </c>
      <c r="J171" s="991">
        <v>4</v>
      </c>
      <c r="K171" s="992">
        <v>40000</v>
      </c>
      <c r="L171" s="991">
        <v>10</v>
      </c>
      <c r="M171" s="992">
        <v>100000</v>
      </c>
      <c r="N171" s="991">
        <v>10</v>
      </c>
      <c r="O171" s="992">
        <v>100000</v>
      </c>
      <c r="P171" s="991">
        <v>4</v>
      </c>
      <c r="Q171" s="992">
        <v>40000</v>
      </c>
      <c r="R171" s="990"/>
      <c r="S171" s="990"/>
      <c r="T171" s="991">
        <v>4</v>
      </c>
      <c r="U171" s="992">
        <v>40000</v>
      </c>
      <c r="V171" s="990"/>
      <c r="W171" s="990"/>
      <c r="X171" s="990"/>
      <c r="Y171" s="990"/>
      <c r="Z171" s="1002"/>
      <c r="AB171" s="601"/>
    </row>
    <row r="172" spans="1:28" x14ac:dyDescent="0.3">
      <c r="A172" s="1131"/>
      <c r="B172" s="990"/>
      <c r="C172" s="990"/>
      <c r="D172" s="990"/>
      <c r="E172" s="990"/>
      <c r="F172" s="990"/>
      <c r="G172" s="990"/>
      <c r="H172" s="990"/>
      <c r="I172" s="990"/>
      <c r="J172" s="990"/>
      <c r="K172" s="990"/>
      <c r="L172" s="991">
        <v>10</v>
      </c>
      <c r="M172" s="992">
        <v>100000</v>
      </c>
      <c r="N172" s="990"/>
      <c r="O172" s="990"/>
      <c r="P172" s="990"/>
      <c r="Q172" s="990"/>
      <c r="R172" s="990"/>
      <c r="S172" s="990"/>
      <c r="T172" s="990"/>
      <c r="U172" s="990"/>
      <c r="V172" s="990"/>
      <c r="W172" s="990"/>
      <c r="X172" s="990"/>
      <c r="Y172" s="990"/>
      <c r="Z172" s="1002"/>
      <c r="AB172" s="601"/>
    </row>
    <row r="173" spans="1:28" x14ac:dyDescent="0.25">
      <c r="A173" s="1130">
        <v>45918</v>
      </c>
      <c r="B173" s="990"/>
      <c r="C173" s="990"/>
      <c r="D173" s="990"/>
      <c r="E173" s="990"/>
      <c r="F173" s="990"/>
      <c r="G173" s="990"/>
      <c r="H173" s="990"/>
      <c r="I173" s="990"/>
      <c r="J173" s="990"/>
      <c r="K173" s="990"/>
      <c r="L173" s="990"/>
      <c r="M173" s="990"/>
      <c r="N173" s="990"/>
      <c r="O173" s="990"/>
      <c r="P173" s="990"/>
      <c r="Q173" s="990"/>
      <c r="R173" s="990"/>
      <c r="S173" s="990"/>
      <c r="T173" s="990"/>
      <c r="U173" s="990"/>
      <c r="V173" s="990"/>
      <c r="W173" s="990"/>
      <c r="X173" s="990"/>
      <c r="Y173" s="990"/>
      <c r="Z173" s="1002"/>
      <c r="AB173" s="601"/>
    </row>
    <row r="174" spans="1:28" x14ac:dyDescent="0.25">
      <c r="A174" s="1131"/>
      <c r="B174" s="990"/>
      <c r="C174" s="990"/>
      <c r="D174" s="990"/>
      <c r="E174" s="990"/>
      <c r="F174" s="990"/>
      <c r="G174" s="990"/>
      <c r="H174" s="990"/>
      <c r="I174" s="990"/>
      <c r="J174" s="990"/>
      <c r="K174" s="990"/>
      <c r="L174" s="990"/>
      <c r="M174" s="990"/>
      <c r="N174" s="990"/>
      <c r="O174" s="990"/>
      <c r="P174" s="990"/>
      <c r="Q174" s="990"/>
      <c r="R174" s="990"/>
      <c r="S174" s="990"/>
      <c r="T174" s="990"/>
      <c r="U174" s="990"/>
      <c r="V174" s="990"/>
      <c r="W174" s="990"/>
      <c r="X174" s="990"/>
      <c r="Y174" s="990"/>
      <c r="Z174" s="1002"/>
      <c r="AB174" s="601"/>
    </row>
    <row r="175" spans="1:28" x14ac:dyDescent="0.3">
      <c r="A175" s="1130">
        <v>45919</v>
      </c>
      <c r="B175" s="991">
        <v>46.52</v>
      </c>
      <c r="C175" s="992">
        <v>316336</v>
      </c>
      <c r="D175" s="991">
        <v>45.32</v>
      </c>
      <c r="E175" s="992">
        <v>308176</v>
      </c>
      <c r="F175" s="990"/>
      <c r="G175" s="990"/>
      <c r="H175" s="991">
        <v>4</v>
      </c>
      <c r="I175" s="992">
        <v>40000</v>
      </c>
      <c r="J175" s="991">
        <v>4</v>
      </c>
      <c r="K175" s="992">
        <v>40000</v>
      </c>
      <c r="L175" s="991">
        <v>10</v>
      </c>
      <c r="M175" s="992">
        <v>100000</v>
      </c>
      <c r="N175" s="991">
        <v>10</v>
      </c>
      <c r="O175" s="992">
        <v>100000</v>
      </c>
      <c r="P175" s="991">
        <v>4</v>
      </c>
      <c r="Q175" s="992">
        <v>40000</v>
      </c>
      <c r="R175" s="990"/>
      <c r="S175" s="990"/>
      <c r="T175" s="990"/>
      <c r="U175" s="990"/>
      <c r="V175" s="990"/>
      <c r="W175" s="990"/>
      <c r="X175" s="990"/>
      <c r="Y175" s="990"/>
      <c r="Z175" s="1002"/>
      <c r="AB175" s="601"/>
    </row>
    <row r="176" spans="1:28" x14ac:dyDescent="0.3">
      <c r="A176" s="1131"/>
      <c r="B176" s="990"/>
      <c r="C176" s="990"/>
      <c r="D176" s="990"/>
      <c r="E176" s="990"/>
      <c r="F176" s="990"/>
      <c r="G176" s="990"/>
      <c r="H176" s="990"/>
      <c r="I176" s="990"/>
      <c r="J176" s="990"/>
      <c r="K176" s="990"/>
      <c r="L176" s="991">
        <v>10</v>
      </c>
      <c r="M176" s="992">
        <v>100000</v>
      </c>
      <c r="N176" s="990"/>
      <c r="O176" s="990"/>
      <c r="P176" s="990"/>
      <c r="Q176" s="990"/>
      <c r="R176" s="990"/>
      <c r="S176" s="990"/>
      <c r="T176" s="990"/>
      <c r="U176" s="990"/>
      <c r="V176" s="990"/>
      <c r="W176" s="990"/>
      <c r="X176" s="990"/>
      <c r="Y176" s="990"/>
      <c r="Z176" s="1002"/>
      <c r="AB176" s="601"/>
    </row>
    <row r="177" spans="1:28" x14ac:dyDescent="0.3">
      <c r="A177" s="1130">
        <v>45920</v>
      </c>
      <c r="B177" s="990"/>
      <c r="C177" s="990"/>
      <c r="D177" s="990"/>
      <c r="E177" s="990"/>
      <c r="F177" s="990"/>
      <c r="G177" s="990"/>
      <c r="H177" s="990"/>
      <c r="I177" s="990"/>
      <c r="J177" s="990"/>
      <c r="K177" s="990"/>
      <c r="L177" s="991">
        <v>10</v>
      </c>
      <c r="M177" s="992">
        <v>100000</v>
      </c>
      <c r="N177" s="990"/>
      <c r="O177" s="990"/>
      <c r="P177" s="990"/>
      <c r="Q177" s="990"/>
      <c r="R177" s="990"/>
      <c r="S177" s="990"/>
      <c r="T177" s="990"/>
      <c r="U177" s="990"/>
      <c r="V177" s="990"/>
      <c r="W177" s="990"/>
      <c r="X177" s="990"/>
      <c r="Y177" s="990"/>
      <c r="Z177" s="1002"/>
      <c r="AB177" s="601"/>
    </row>
    <row r="178" spans="1:28" x14ac:dyDescent="0.25">
      <c r="A178" s="1131"/>
      <c r="B178" s="990"/>
      <c r="C178" s="990"/>
      <c r="D178" s="990"/>
      <c r="E178" s="990"/>
      <c r="F178" s="990"/>
      <c r="G178" s="990"/>
      <c r="H178" s="990"/>
      <c r="I178" s="990"/>
      <c r="J178" s="990"/>
      <c r="K178" s="990"/>
      <c r="L178" s="990"/>
      <c r="M178" s="990"/>
      <c r="N178" s="990"/>
      <c r="O178" s="990"/>
      <c r="P178" s="990"/>
      <c r="Q178" s="990"/>
      <c r="R178" s="990"/>
      <c r="S178" s="990"/>
      <c r="T178" s="990"/>
      <c r="U178" s="990"/>
      <c r="V178" s="990"/>
      <c r="W178" s="990"/>
      <c r="X178" s="990"/>
      <c r="Y178" s="990"/>
      <c r="Z178" s="1002"/>
      <c r="AB178" s="601"/>
    </row>
    <row r="179" spans="1:28" x14ac:dyDescent="0.3">
      <c r="A179" s="1130">
        <v>45921</v>
      </c>
      <c r="B179" s="990"/>
      <c r="C179" s="990"/>
      <c r="D179" s="990"/>
      <c r="E179" s="990"/>
      <c r="F179" s="990"/>
      <c r="G179" s="990"/>
      <c r="H179" s="991">
        <v>4</v>
      </c>
      <c r="I179" s="992">
        <v>40000</v>
      </c>
      <c r="J179" s="990"/>
      <c r="K179" s="990"/>
      <c r="L179" s="991">
        <v>10</v>
      </c>
      <c r="M179" s="992">
        <v>100000</v>
      </c>
      <c r="N179" s="990"/>
      <c r="O179" s="990"/>
      <c r="P179" s="990"/>
      <c r="Q179" s="990"/>
      <c r="R179" s="990"/>
      <c r="S179" s="990"/>
      <c r="T179" s="990"/>
      <c r="U179" s="990"/>
      <c r="V179" s="990"/>
      <c r="W179" s="990"/>
      <c r="X179" s="990"/>
      <c r="Y179" s="990"/>
      <c r="Z179" s="1002"/>
      <c r="AB179" s="601"/>
    </row>
    <row r="180" spans="1:28" x14ac:dyDescent="0.25">
      <c r="A180" s="1131"/>
      <c r="B180" s="990"/>
      <c r="C180" s="990"/>
      <c r="D180" s="990"/>
      <c r="E180" s="990"/>
      <c r="F180" s="990"/>
      <c r="G180" s="990"/>
      <c r="H180" s="990"/>
      <c r="I180" s="990"/>
      <c r="J180" s="990"/>
      <c r="K180" s="990"/>
      <c r="L180" s="990"/>
      <c r="M180" s="990"/>
      <c r="N180" s="990"/>
      <c r="O180" s="990"/>
      <c r="P180" s="990"/>
      <c r="Q180" s="990"/>
      <c r="R180" s="990"/>
      <c r="S180" s="990"/>
      <c r="T180" s="990"/>
      <c r="U180" s="990"/>
      <c r="V180" s="990"/>
      <c r="W180" s="990"/>
      <c r="X180" s="990"/>
      <c r="Y180" s="990"/>
      <c r="Z180" s="1002"/>
      <c r="AB180" s="601"/>
    </row>
    <row r="181" spans="1:28" x14ac:dyDescent="0.3">
      <c r="A181" s="1130">
        <v>45922</v>
      </c>
      <c r="B181" s="991">
        <v>59.42</v>
      </c>
      <c r="C181" s="992">
        <v>404056</v>
      </c>
      <c r="D181" s="991">
        <v>58.89</v>
      </c>
      <c r="E181" s="992">
        <v>400452</v>
      </c>
      <c r="F181" s="990"/>
      <c r="G181" s="990"/>
      <c r="H181" s="991">
        <v>4</v>
      </c>
      <c r="I181" s="992">
        <v>40000</v>
      </c>
      <c r="J181" s="991">
        <v>4</v>
      </c>
      <c r="K181" s="992">
        <v>40000</v>
      </c>
      <c r="L181" s="991">
        <v>10</v>
      </c>
      <c r="M181" s="992">
        <v>100000</v>
      </c>
      <c r="N181" s="991">
        <v>10</v>
      </c>
      <c r="O181" s="992">
        <v>100000</v>
      </c>
      <c r="P181" s="991">
        <v>4</v>
      </c>
      <c r="Q181" s="992">
        <v>40000</v>
      </c>
      <c r="R181" s="990"/>
      <c r="S181" s="990"/>
      <c r="T181" s="990"/>
      <c r="U181" s="990"/>
      <c r="V181" s="990"/>
      <c r="W181" s="990"/>
      <c r="X181" s="990"/>
      <c r="Y181" s="990"/>
      <c r="Z181" s="1002"/>
      <c r="AB181" s="601"/>
    </row>
    <row r="182" spans="1:28" x14ac:dyDescent="0.3">
      <c r="A182" s="1131"/>
      <c r="B182" s="990"/>
      <c r="C182" s="990"/>
      <c r="D182" s="990"/>
      <c r="E182" s="990"/>
      <c r="F182" s="990"/>
      <c r="G182" s="990"/>
      <c r="H182" s="990"/>
      <c r="I182" s="990"/>
      <c r="J182" s="990"/>
      <c r="K182" s="990"/>
      <c r="L182" s="990"/>
      <c r="M182" s="990"/>
      <c r="N182" s="991">
        <v>10</v>
      </c>
      <c r="O182" s="992">
        <v>100000</v>
      </c>
      <c r="P182" s="990"/>
      <c r="Q182" s="990"/>
      <c r="R182" s="990"/>
      <c r="S182" s="990"/>
      <c r="T182" s="990"/>
      <c r="U182" s="990"/>
      <c r="V182" s="990"/>
      <c r="W182" s="990"/>
      <c r="X182" s="990"/>
      <c r="Y182" s="990"/>
      <c r="Z182" s="1002"/>
      <c r="AB182" s="601"/>
    </row>
    <row r="183" spans="1:28" x14ac:dyDescent="0.25">
      <c r="A183" s="1130">
        <v>45923</v>
      </c>
      <c r="B183" s="990"/>
      <c r="C183" s="990"/>
      <c r="D183" s="990"/>
      <c r="E183" s="990"/>
      <c r="F183" s="990"/>
      <c r="G183" s="990"/>
      <c r="H183" s="990"/>
      <c r="I183" s="990"/>
      <c r="J183" s="990"/>
      <c r="K183" s="990"/>
      <c r="L183" s="990"/>
      <c r="M183" s="990"/>
      <c r="N183" s="990"/>
      <c r="O183" s="990"/>
      <c r="P183" s="990"/>
      <c r="Q183" s="990"/>
      <c r="R183" s="990"/>
      <c r="S183" s="990"/>
      <c r="T183" s="990"/>
      <c r="U183" s="990"/>
      <c r="V183" s="990"/>
      <c r="W183" s="990"/>
      <c r="X183" s="990"/>
      <c r="Y183" s="990"/>
      <c r="Z183" s="1002"/>
      <c r="AB183" s="601"/>
    </row>
    <row r="184" spans="1:28" x14ac:dyDescent="0.25">
      <c r="A184" s="1131"/>
      <c r="B184" s="990"/>
      <c r="C184" s="990"/>
      <c r="D184" s="990"/>
      <c r="E184" s="990"/>
      <c r="F184" s="990"/>
      <c r="G184" s="990"/>
      <c r="H184" s="990"/>
      <c r="I184" s="990"/>
      <c r="J184" s="990"/>
      <c r="K184" s="990"/>
      <c r="L184" s="990"/>
      <c r="M184" s="990"/>
      <c r="N184" s="990"/>
      <c r="O184" s="990"/>
      <c r="P184" s="990"/>
      <c r="Q184" s="990"/>
      <c r="R184" s="990"/>
      <c r="S184" s="990"/>
      <c r="T184" s="990"/>
      <c r="U184" s="990"/>
      <c r="V184" s="990"/>
      <c r="W184" s="990"/>
      <c r="X184" s="990"/>
      <c r="Y184" s="990"/>
      <c r="Z184" s="1002"/>
      <c r="AB184" s="601"/>
    </row>
    <row r="185" spans="1:28" x14ac:dyDescent="0.3">
      <c r="A185" s="1130">
        <v>45924</v>
      </c>
      <c r="B185" s="991">
        <v>59.15</v>
      </c>
      <c r="C185" s="992">
        <v>402220</v>
      </c>
      <c r="D185" s="991">
        <v>58.27</v>
      </c>
      <c r="E185" s="992">
        <v>396236</v>
      </c>
      <c r="F185" s="990"/>
      <c r="G185" s="990"/>
      <c r="H185" s="991">
        <v>4</v>
      </c>
      <c r="I185" s="992">
        <v>40000</v>
      </c>
      <c r="J185" s="991">
        <v>4</v>
      </c>
      <c r="K185" s="992">
        <v>40000</v>
      </c>
      <c r="L185" s="991">
        <v>10</v>
      </c>
      <c r="M185" s="992">
        <v>100000</v>
      </c>
      <c r="N185" s="991">
        <v>10</v>
      </c>
      <c r="O185" s="992">
        <v>100000</v>
      </c>
      <c r="P185" s="991">
        <v>4</v>
      </c>
      <c r="Q185" s="992">
        <v>40000</v>
      </c>
      <c r="R185" s="990"/>
      <c r="S185" s="990"/>
      <c r="T185" s="990"/>
      <c r="U185" s="990"/>
      <c r="V185" s="990"/>
      <c r="W185" s="990"/>
      <c r="X185" s="990"/>
      <c r="Y185" s="990"/>
      <c r="Z185" s="1002"/>
      <c r="AB185" s="601"/>
    </row>
    <row r="186" spans="1:28" x14ac:dyDescent="0.3">
      <c r="A186" s="1131"/>
      <c r="B186" s="990"/>
      <c r="C186" s="990"/>
      <c r="D186" s="990"/>
      <c r="E186" s="990"/>
      <c r="F186" s="990"/>
      <c r="G186" s="990"/>
      <c r="H186" s="990"/>
      <c r="I186" s="990"/>
      <c r="J186" s="990"/>
      <c r="K186" s="990"/>
      <c r="L186" s="990"/>
      <c r="M186" s="990"/>
      <c r="N186" s="991">
        <v>10</v>
      </c>
      <c r="O186" s="992">
        <v>100000</v>
      </c>
      <c r="P186" s="990"/>
      <c r="Q186" s="990"/>
      <c r="R186" s="990"/>
      <c r="S186" s="990"/>
      <c r="T186" s="990"/>
      <c r="U186" s="990"/>
      <c r="V186" s="990"/>
      <c r="W186" s="990"/>
      <c r="X186" s="990"/>
      <c r="Y186" s="990"/>
      <c r="Z186" s="1002"/>
      <c r="AB186" s="601"/>
    </row>
    <row r="187" spans="1:28" x14ac:dyDescent="0.25">
      <c r="A187" s="1130">
        <v>45925</v>
      </c>
      <c r="B187" s="990"/>
      <c r="C187" s="990"/>
      <c r="D187" s="990"/>
      <c r="E187" s="990"/>
      <c r="F187" s="990"/>
      <c r="G187" s="990"/>
      <c r="H187" s="990"/>
      <c r="I187" s="990"/>
      <c r="J187" s="990"/>
      <c r="K187" s="990"/>
      <c r="L187" s="990"/>
      <c r="M187" s="990"/>
      <c r="N187" s="990"/>
      <c r="O187" s="990"/>
      <c r="P187" s="990"/>
      <c r="Q187" s="990"/>
      <c r="R187" s="990"/>
      <c r="S187" s="990"/>
      <c r="T187" s="990"/>
      <c r="U187" s="990"/>
      <c r="V187" s="990"/>
      <c r="W187" s="990"/>
      <c r="X187" s="990"/>
      <c r="Y187" s="990"/>
      <c r="Z187" s="1002"/>
      <c r="AB187" s="601"/>
    </row>
    <row r="188" spans="1:28" x14ac:dyDescent="0.25">
      <c r="A188" s="1131"/>
      <c r="B188" s="990"/>
      <c r="C188" s="990"/>
      <c r="D188" s="990"/>
      <c r="E188" s="990"/>
      <c r="F188" s="990"/>
      <c r="G188" s="990"/>
      <c r="H188" s="990"/>
      <c r="I188" s="990"/>
      <c r="J188" s="990"/>
      <c r="K188" s="990"/>
      <c r="L188" s="990"/>
      <c r="M188" s="990"/>
      <c r="N188" s="990"/>
      <c r="O188" s="990"/>
      <c r="P188" s="990"/>
      <c r="Q188" s="990"/>
      <c r="R188" s="990"/>
      <c r="S188" s="990"/>
      <c r="T188" s="990"/>
      <c r="U188" s="990"/>
      <c r="V188" s="990"/>
      <c r="W188" s="990"/>
      <c r="X188" s="990"/>
      <c r="Y188" s="990"/>
      <c r="Z188" s="1002"/>
      <c r="AB188" s="601"/>
    </row>
    <row r="189" spans="1:28" ht="13.5" customHeight="1" x14ac:dyDescent="0.3">
      <c r="A189" s="1130">
        <v>45926</v>
      </c>
      <c r="B189" s="991">
        <v>59.68</v>
      </c>
      <c r="C189" s="992">
        <v>405824</v>
      </c>
      <c r="D189" s="990"/>
      <c r="E189" s="990"/>
      <c r="F189" s="990"/>
      <c r="G189" s="990"/>
      <c r="H189" s="991">
        <v>4</v>
      </c>
      <c r="I189" s="992">
        <v>40000</v>
      </c>
      <c r="J189" s="991">
        <v>4</v>
      </c>
      <c r="K189" s="992">
        <v>40000</v>
      </c>
      <c r="L189" s="991">
        <v>10</v>
      </c>
      <c r="M189" s="992">
        <v>100000</v>
      </c>
      <c r="N189" s="991">
        <v>10</v>
      </c>
      <c r="O189" s="992">
        <v>100000</v>
      </c>
      <c r="P189" s="991">
        <v>4</v>
      </c>
      <c r="Q189" s="992">
        <v>40000</v>
      </c>
      <c r="R189" s="990"/>
      <c r="S189" s="990"/>
      <c r="T189" s="991">
        <v>4</v>
      </c>
      <c r="U189" s="992">
        <v>40000</v>
      </c>
      <c r="V189" s="990"/>
      <c r="W189" s="990"/>
      <c r="X189" s="990"/>
      <c r="Y189" s="990"/>
      <c r="Z189" s="1002"/>
      <c r="AB189" s="601"/>
    </row>
    <row r="190" spans="1:28" x14ac:dyDescent="0.3">
      <c r="A190" s="1131"/>
      <c r="B190" s="990"/>
      <c r="C190" s="990"/>
      <c r="D190" s="990"/>
      <c r="E190" s="990"/>
      <c r="F190" s="990"/>
      <c r="G190" s="990"/>
      <c r="H190" s="990"/>
      <c r="I190" s="990"/>
      <c r="J190" s="990"/>
      <c r="K190" s="990"/>
      <c r="L190" s="990"/>
      <c r="M190" s="990"/>
      <c r="N190" s="991">
        <v>10</v>
      </c>
      <c r="O190" s="992">
        <v>100000</v>
      </c>
      <c r="P190" s="990"/>
      <c r="Q190" s="990"/>
      <c r="R190" s="990"/>
      <c r="S190" s="990"/>
      <c r="T190" s="990"/>
      <c r="U190" s="990"/>
      <c r="V190" s="990"/>
      <c r="W190" s="990"/>
      <c r="X190" s="990"/>
      <c r="Y190" s="990"/>
      <c r="Z190" s="1002"/>
      <c r="AB190" s="601"/>
    </row>
    <row r="191" spans="1:28" x14ac:dyDescent="0.3">
      <c r="A191" s="1130">
        <v>45927</v>
      </c>
      <c r="B191" s="990"/>
      <c r="C191" s="990"/>
      <c r="D191" s="990"/>
      <c r="E191" s="990"/>
      <c r="F191" s="991">
        <v>28.88</v>
      </c>
      <c r="G191" s="992">
        <v>400000</v>
      </c>
      <c r="H191" s="991">
        <v>4</v>
      </c>
      <c r="I191" s="992">
        <v>40000</v>
      </c>
      <c r="J191" s="990"/>
      <c r="K191" s="990"/>
      <c r="L191" s="990"/>
      <c r="M191" s="990"/>
      <c r="N191" s="990"/>
      <c r="O191" s="990"/>
      <c r="P191" s="990"/>
      <c r="Q191" s="990"/>
      <c r="R191" s="990"/>
      <c r="S191" s="990"/>
      <c r="T191" s="990"/>
      <c r="U191" s="990"/>
      <c r="V191" s="990"/>
      <c r="W191" s="990"/>
      <c r="X191" s="990"/>
      <c r="Y191" s="990"/>
      <c r="Z191" s="1002"/>
      <c r="AB191" s="601"/>
    </row>
    <row r="192" spans="1:28" x14ac:dyDescent="0.25">
      <c r="A192" s="1131"/>
      <c r="B192" s="990"/>
      <c r="C192" s="990"/>
      <c r="D192" s="990"/>
      <c r="E192" s="990"/>
      <c r="F192" s="990"/>
      <c r="G192" s="990"/>
      <c r="H192" s="990"/>
      <c r="I192" s="990"/>
      <c r="J192" s="990"/>
      <c r="K192" s="990"/>
      <c r="L192" s="990"/>
      <c r="M192" s="990"/>
      <c r="N192" s="990"/>
      <c r="O192" s="990"/>
      <c r="P192" s="990"/>
      <c r="Q192" s="990"/>
      <c r="R192" s="990"/>
      <c r="S192" s="990"/>
      <c r="T192" s="990"/>
      <c r="U192" s="990"/>
      <c r="V192" s="990"/>
      <c r="W192" s="990"/>
      <c r="X192" s="990"/>
      <c r="Y192" s="990"/>
      <c r="Z192" s="1002"/>
      <c r="AB192" s="601"/>
    </row>
    <row r="193" spans="1:31" x14ac:dyDescent="0.25">
      <c r="A193" s="1130">
        <v>45928</v>
      </c>
      <c r="B193" s="990"/>
      <c r="C193" s="990"/>
      <c r="D193" s="990"/>
      <c r="E193" s="990"/>
      <c r="F193" s="990"/>
      <c r="G193" s="990"/>
      <c r="H193" s="990"/>
      <c r="I193" s="990"/>
      <c r="J193" s="990"/>
      <c r="K193" s="990"/>
      <c r="L193" s="990"/>
      <c r="M193" s="990"/>
      <c r="N193" s="990"/>
      <c r="O193" s="990"/>
      <c r="P193" s="990"/>
      <c r="Q193" s="990"/>
      <c r="R193" s="990"/>
      <c r="S193" s="990"/>
      <c r="T193" s="990"/>
      <c r="U193" s="990"/>
      <c r="V193" s="990"/>
      <c r="W193" s="990"/>
      <c r="X193" s="990"/>
      <c r="Y193" s="990"/>
      <c r="Z193" s="1002"/>
      <c r="AB193" s="601"/>
    </row>
    <row r="194" spans="1:31" x14ac:dyDescent="0.25">
      <c r="A194" s="1131"/>
      <c r="B194" s="990"/>
      <c r="C194" s="990"/>
      <c r="D194" s="990"/>
      <c r="E194" s="990"/>
      <c r="F194" s="990"/>
      <c r="G194" s="990"/>
      <c r="H194" s="990"/>
      <c r="I194" s="990"/>
      <c r="J194" s="990"/>
      <c r="K194" s="990"/>
      <c r="L194" s="990"/>
      <c r="M194" s="990"/>
      <c r="N194" s="990"/>
      <c r="O194" s="990"/>
      <c r="P194" s="990"/>
      <c r="Q194" s="990"/>
      <c r="R194" s="990"/>
      <c r="S194" s="990"/>
      <c r="T194" s="990"/>
      <c r="U194" s="990"/>
      <c r="V194" s="990"/>
      <c r="W194" s="990"/>
      <c r="X194" s="990"/>
      <c r="Y194" s="990"/>
      <c r="Z194" s="1002"/>
      <c r="AB194" s="601"/>
    </row>
    <row r="195" spans="1:31" ht="15" x14ac:dyDescent="0.3">
      <c r="A195" s="1130">
        <v>45929</v>
      </c>
      <c r="B195" s="990"/>
      <c r="C195" s="990"/>
      <c r="D195" s="988">
        <v>58.56</v>
      </c>
      <c r="E195" s="989">
        <v>398208</v>
      </c>
      <c r="F195" s="990"/>
      <c r="G195" s="990"/>
      <c r="H195" s="991">
        <v>4</v>
      </c>
      <c r="I195" s="992">
        <v>40000</v>
      </c>
      <c r="J195" s="991">
        <v>4</v>
      </c>
      <c r="K195" s="992">
        <v>40000</v>
      </c>
      <c r="L195" s="991">
        <v>10</v>
      </c>
      <c r="M195" s="992">
        <v>100000</v>
      </c>
      <c r="N195" s="991">
        <v>10</v>
      </c>
      <c r="O195" s="992">
        <v>100000</v>
      </c>
      <c r="P195" s="991">
        <v>4</v>
      </c>
      <c r="Q195" s="992">
        <v>40000</v>
      </c>
      <c r="R195" s="990"/>
      <c r="S195" s="990"/>
      <c r="T195" s="991">
        <v>10</v>
      </c>
      <c r="U195" s="992">
        <v>100000</v>
      </c>
      <c r="V195" s="990"/>
      <c r="W195" s="990"/>
      <c r="X195" s="991">
        <v>35.869999999999997</v>
      </c>
      <c r="Y195" s="992">
        <v>358700</v>
      </c>
      <c r="Z195" s="1002"/>
      <c r="AB195" s="601"/>
    </row>
    <row r="196" spans="1:31" x14ac:dyDescent="0.3">
      <c r="A196" s="1131"/>
      <c r="B196" s="990"/>
      <c r="C196" s="990"/>
      <c r="D196" s="990"/>
      <c r="E196" s="990"/>
      <c r="F196" s="990"/>
      <c r="G196" s="990"/>
      <c r="H196" s="990"/>
      <c r="I196" s="990"/>
      <c r="J196" s="990"/>
      <c r="K196" s="990"/>
      <c r="L196" s="990"/>
      <c r="M196" s="990"/>
      <c r="N196" s="991">
        <v>10</v>
      </c>
      <c r="O196" s="992">
        <v>100000</v>
      </c>
      <c r="P196" s="990"/>
      <c r="Q196" s="990"/>
      <c r="R196" s="990"/>
      <c r="S196" s="990"/>
      <c r="T196" s="990"/>
      <c r="U196" s="990"/>
      <c r="V196" s="990"/>
      <c r="W196" s="990"/>
      <c r="X196" s="990"/>
      <c r="Y196" s="990"/>
      <c r="Z196" s="1002"/>
      <c r="AB196" s="601"/>
    </row>
    <row r="197" spans="1:31" ht="15" x14ac:dyDescent="0.3">
      <c r="A197" s="1130">
        <v>45930</v>
      </c>
      <c r="B197" s="988">
        <v>58.53</v>
      </c>
      <c r="C197" s="989">
        <v>398004</v>
      </c>
      <c r="D197" s="990"/>
      <c r="E197" s="990"/>
      <c r="F197" s="990"/>
      <c r="G197" s="990"/>
      <c r="H197" s="990"/>
      <c r="I197" s="990"/>
      <c r="J197" s="990"/>
      <c r="K197" s="990"/>
      <c r="L197" s="990"/>
      <c r="M197" s="990"/>
      <c r="N197" s="990"/>
      <c r="O197" s="990"/>
      <c r="P197" s="990"/>
      <c r="Q197" s="990"/>
      <c r="R197" s="990"/>
      <c r="S197" s="990"/>
      <c r="T197" s="990"/>
      <c r="U197" s="990"/>
      <c r="V197" s="990"/>
      <c r="W197" s="990"/>
      <c r="X197" s="990"/>
      <c r="Y197" s="990"/>
      <c r="Z197" s="1002"/>
      <c r="AB197" s="601"/>
    </row>
    <row r="198" spans="1:31" x14ac:dyDescent="0.25">
      <c r="A198" s="1131"/>
      <c r="B198" s="990"/>
      <c r="C198" s="990"/>
      <c r="D198" s="990"/>
      <c r="E198" s="990"/>
      <c r="F198" s="990"/>
      <c r="G198" s="990"/>
      <c r="H198" s="990"/>
      <c r="I198" s="990"/>
      <c r="J198" s="990"/>
      <c r="K198" s="990"/>
      <c r="L198" s="990"/>
      <c r="M198" s="990"/>
      <c r="N198" s="990"/>
      <c r="O198" s="990"/>
      <c r="P198" s="990"/>
      <c r="Q198" s="990"/>
      <c r="R198" s="990"/>
      <c r="S198" s="990"/>
      <c r="T198" s="990"/>
      <c r="U198" s="990"/>
      <c r="V198" s="990"/>
      <c r="W198" s="990"/>
      <c r="X198" s="990"/>
      <c r="Y198" s="990"/>
      <c r="Z198" s="1002"/>
      <c r="AB198" s="1024">
        <f>SUM('SEPTEMBER 2025'!Z200+'SEPTEMBER 2025'!AD128)</f>
        <v>5635.869999999999</v>
      </c>
    </row>
    <row r="199" spans="1:31" s="1008" customFormat="1" x14ac:dyDescent="0.35">
      <c r="A199" s="1141" t="s">
        <v>113</v>
      </c>
      <c r="B199" s="750"/>
      <c r="C199" s="751">
        <f>SUM(C139:C198)</f>
        <v>5710382</v>
      </c>
      <c r="D199" s="616"/>
      <c r="E199" s="751">
        <f>SUM(E138:E198)</f>
        <v>4288418</v>
      </c>
      <c r="F199" s="616"/>
      <c r="G199" s="751">
        <f>SUM(G138:G198)</f>
        <v>400000</v>
      </c>
      <c r="H199" s="616"/>
      <c r="I199" s="751">
        <f>SUM(I139:I198)</f>
        <v>820000</v>
      </c>
      <c r="J199" s="616"/>
      <c r="K199" s="751">
        <f>SUM(K138:K198)</f>
        <v>480000</v>
      </c>
      <c r="L199" s="616"/>
      <c r="M199" s="751">
        <f>SUM(M139:M198)</f>
        <v>2400000</v>
      </c>
      <c r="N199" s="616"/>
      <c r="O199" s="751">
        <f>SUM(O139:O198)</f>
        <v>1700000</v>
      </c>
      <c r="P199" s="616"/>
      <c r="Q199" s="751">
        <f>SUM(Q139:Q198)</f>
        <v>320000</v>
      </c>
      <c r="R199" s="616"/>
      <c r="S199" s="751">
        <f>SUM(S139:S198)</f>
        <v>0</v>
      </c>
      <c r="T199" s="616"/>
      <c r="U199" s="751">
        <f>SUM(U139:U198)</f>
        <v>220000</v>
      </c>
      <c r="V199" s="616"/>
      <c r="W199" s="751">
        <f>SUM(W138:W198)</f>
        <v>0</v>
      </c>
      <c r="X199" s="616"/>
      <c r="Y199" s="751">
        <f>SUM(Y139:Y198)</f>
        <v>742700</v>
      </c>
      <c r="Z199" s="751">
        <f>SUM(B199:Y199)</f>
        <v>17081500</v>
      </c>
    </row>
    <row r="200" spans="1:31" s="1008" customFormat="1" x14ac:dyDescent="0.3">
      <c r="A200" s="1141"/>
      <c r="B200" s="1037">
        <f>SUM(B139:B198)</f>
        <v>839.75999999999988</v>
      </c>
      <c r="C200" s="1002"/>
      <c r="D200" s="1037">
        <f>SUM(D139:D198)</f>
        <v>630.65000000000009</v>
      </c>
      <c r="E200" s="1002"/>
      <c r="F200" s="1068">
        <f>SUM(F138:F198)</f>
        <v>28.88</v>
      </c>
      <c r="G200" s="1002"/>
      <c r="H200" s="1038">
        <f>SUM(H138:H198)</f>
        <v>82</v>
      </c>
      <c r="I200" s="1002"/>
      <c r="J200" s="1038">
        <f>SUM(J138:J198)</f>
        <v>48</v>
      </c>
      <c r="K200" s="1002"/>
      <c r="L200" s="1038">
        <f>SUM(L138:L198)</f>
        <v>240</v>
      </c>
      <c r="M200" s="1002"/>
      <c r="N200" s="1039">
        <f>SUM(N138:N198)</f>
        <v>170</v>
      </c>
      <c r="O200" s="1002"/>
      <c r="P200" s="1038">
        <f>SUM(P138:P198)</f>
        <v>32</v>
      </c>
      <c r="Q200" s="1002"/>
      <c r="R200" s="1037">
        <v>0</v>
      </c>
      <c r="S200" s="1002"/>
      <c r="T200" s="1037">
        <f>SUM(T138:T199)</f>
        <v>22</v>
      </c>
      <c r="U200" s="1002"/>
      <c r="V200" s="1038">
        <f>SUM(V138:V198)</f>
        <v>0</v>
      </c>
      <c r="W200" s="1002"/>
      <c r="X200" s="1068">
        <f>SUM(X138:X198)</f>
        <v>74.27</v>
      </c>
      <c r="Y200" s="1002"/>
      <c r="Z200" s="1069">
        <f>SUM(B200:Y200)</f>
        <v>2167.56</v>
      </c>
    </row>
    <row r="201" spans="1:31" x14ac:dyDescent="0.35">
      <c r="A201" s="1141"/>
      <c r="B201" s="597"/>
      <c r="C201" s="756"/>
      <c r="D201" s="756"/>
      <c r="E201" s="756"/>
      <c r="F201" s="756"/>
      <c r="G201" s="756"/>
      <c r="H201" s="756"/>
      <c r="I201" s="756"/>
      <c r="J201" s="756"/>
      <c r="K201" s="756"/>
      <c r="L201" s="756"/>
      <c r="M201" s="756"/>
      <c r="N201" s="756"/>
      <c r="O201" s="756"/>
      <c r="P201" s="756"/>
      <c r="Q201" s="756"/>
      <c r="R201" s="819"/>
      <c r="S201" s="1041"/>
      <c r="T201" s="1041"/>
      <c r="U201" s="1041"/>
      <c r="V201" s="1041"/>
      <c r="W201" s="1158"/>
      <c r="X201" s="1158"/>
      <c r="Y201" s="1159"/>
      <c r="Z201" s="751">
        <f>Z199+AD127</f>
        <v>50365902</v>
      </c>
      <c r="AB201" s="601"/>
    </row>
    <row r="202" spans="1:31" ht="15" x14ac:dyDescent="0.35">
      <c r="A202" s="1042" t="s">
        <v>151</v>
      </c>
      <c r="B202" s="1147" t="s">
        <v>652</v>
      </c>
      <c r="C202" s="1147"/>
      <c r="D202" s="1147"/>
      <c r="E202" s="1147"/>
      <c r="F202" s="1147"/>
      <c r="G202" s="1147"/>
      <c r="H202" s="1147"/>
      <c r="I202" s="1147"/>
      <c r="J202" s="1147"/>
      <c r="K202" s="1147"/>
      <c r="L202" s="1147"/>
      <c r="M202" s="1147"/>
      <c r="Z202" s="794"/>
      <c r="AB202" s="639"/>
      <c r="AC202" s="638"/>
      <c r="AD202" s="638"/>
    </row>
    <row r="203" spans="1:31" ht="15.5" hidden="1" x14ac:dyDescent="0.35">
      <c r="A203" s="1042" t="s">
        <v>153</v>
      </c>
      <c r="B203" s="760"/>
      <c r="C203" s="1148"/>
      <c r="D203" s="1148"/>
      <c r="E203" s="1148"/>
      <c r="F203" s="761"/>
      <c r="N203" s="601">
        <f>M199+O199+W199</f>
        <v>4100000</v>
      </c>
      <c r="Q203" s="1149" t="s">
        <v>154</v>
      </c>
      <c r="R203" s="1149"/>
      <c r="S203" s="1149"/>
      <c r="T203" s="852"/>
      <c r="U203" s="852"/>
      <c r="AA203" s="638">
        <v>50625602</v>
      </c>
      <c r="AB203" s="639"/>
      <c r="AC203" s="638"/>
      <c r="AD203" s="641"/>
      <c r="AE203" s="641"/>
    </row>
    <row r="204" spans="1:31" ht="15.5" hidden="1" x14ac:dyDescent="0.35">
      <c r="A204" s="1042"/>
      <c r="B204" s="996">
        <f>B200*6800</f>
        <v>5710367.9999999991</v>
      </c>
      <c r="C204" s="851">
        <f>B204+D204</f>
        <v>9998788</v>
      </c>
      <c r="D204" s="851">
        <f>D200*6800</f>
        <v>4288420.0000000009</v>
      </c>
      <c r="E204" s="851"/>
      <c r="F204" s="761"/>
      <c r="H204" s="601">
        <f>H200+J200+P200</f>
        <v>162</v>
      </c>
      <c r="J204" s="601">
        <f>L200+N200+V200</f>
        <v>410</v>
      </c>
      <c r="N204" s="758">
        <f>L200+N200+V200</f>
        <v>410</v>
      </c>
      <c r="Q204" s="852"/>
      <c r="R204" s="852"/>
      <c r="S204" s="852"/>
      <c r="T204" s="852"/>
      <c r="U204" s="852"/>
      <c r="AA204" s="638">
        <f>Z201-AA203</f>
        <v>-259700</v>
      </c>
      <c r="AB204" s="639"/>
      <c r="AC204" s="638"/>
      <c r="AD204" s="641"/>
      <c r="AE204" s="641"/>
    </row>
    <row r="205" spans="1:31" ht="15.5" hidden="1" x14ac:dyDescent="0.35">
      <c r="A205" s="1042"/>
      <c r="B205" s="997">
        <f>C199-B204</f>
        <v>14.000000000931323</v>
      </c>
      <c r="C205" s="851"/>
      <c r="D205" s="851">
        <f>E199-D204</f>
        <v>-2.0000000009313226</v>
      </c>
      <c r="E205" s="851"/>
      <c r="F205" s="761"/>
      <c r="H205" s="601">
        <f>H204*10000</f>
        <v>1620000</v>
      </c>
      <c r="J205" s="601">
        <f>J204*10000</f>
        <v>4100000</v>
      </c>
      <c r="Q205" s="786"/>
      <c r="R205" s="786"/>
      <c r="S205" s="786"/>
      <c r="T205" s="786"/>
      <c r="U205" s="786"/>
      <c r="AA205" s="638"/>
      <c r="AB205" s="639"/>
      <c r="AC205" s="638"/>
      <c r="AD205" s="641"/>
      <c r="AE205" s="641"/>
    </row>
    <row r="206" spans="1:31" ht="15.5" hidden="1" x14ac:dyDescent="0.35">
      <c r="A206" s="1042"/>
      <c r="B206" s="760"/>
      <c r="C206" s="851"/>
      <c r="D206" s="851"/>
      <c r="E206" s="851"/>
      <c r="F206" s="761"/>
      <c r="Q206" s="786"/>
      <c r="R206" s="786"/>
      <c r="S206" s="786"/>
      <c r="T206" s="786"/>
      <c r="U206" s="786"/>
      <c r="AA206" s="638"/>
      <c r="AB206" s="639"/>
      <c r="AC206" s="638"/>
      <c r="AD206" s="641"/>
      <c r="AE206" s="641"/>
    </row>
    <row r="207" spans="1:31" ht="15.5" hidden="1" x14ac:dyDescent="0.35">
      <c r="A207" s="1042"/>
      <c r="B207" s="760"/>
      <c r="C207" s="762"/>
      <c r="D207" s="761"/>
      <c r="E207" s="762"/>
      <c r="F207" s="761"/>
      <c r="Q207" s="787"/>
      <c r="R207" s="788"/>
      <c r="S207" s="787"/>
      <c r="T207" s="787"/>
      <c r="U207" s="787"/>
      <c r="AA207" s="638"/>
      <c r="AB207" s="639"/>
      <c r="AC207" s="642"/>
      <c r="AD207" s="638"/>
      <c r="AE207" s="638"/>
    </row>
    <row r="208" spans="1:31" ht="18.5" hidden="1" x14ac:dyDescent="0.35">
      <c r="C208" s="1150"/>
      <c r="D208" s="1150"/>
      <c r="E208" s="1150"/>
      <c r="Q208" s="1151" t="s">
        <v>155</v>
      </c>
      <c r="R208" s="1151"/>
      <c r="S208" s="1151"/>
      <c r="T208" s="853"/>
      <c r="U208" s="853"/>
      <c r="AA208" s="638"/>
      <c r="AB208" s="639"/>
      <c r="AC208" s="639"/>
      <c r="AD208" s="638"/>
      <c r="AE208" s="638"/>
    </row>
    <row r="209" spans="1:32" ht="15" hidden="1" x14ac:dyDescent="0.35">
      <c r="Y209" s="758"/>
      <c r="AA209" s="638"/>
      <c r="AB209" s="639"/>
      <c r="AC209" s="639"/>
      <c r="AD209" s="638"/>
      <c r="AE209" s="638"/>
    </row>
    <row r="210" spans="1:32" ht="15" hidden="1" x14ac:dyDescent="0.35">
      <c r="A210" s="1043"/>
      <c r="B210" s="1044"/>
      <c r="C210" s="1152"/>
      <c r="D210" s="1152"/>
      <c r="E210" s="1152"/>
      <c r="F210" s="1045"/>
      <c r="W210" s="851"/>
      <c r="X210" s="759"/>
      <c r="Y210" s="601">
        <v>41497072</v>
      </c>
      <c r="Z210" s="601">
        <f>Y210-Z201</f>
        <v>-8868830</v>
      </c>
      <c r="AA210" s="1143"/>
      <c r="AB210" s="1143"/>
      <c r="AC210" s="1143"/>
      <c r="AD210" s="857"/>
      <c r="AE210" s="857"/>
      <c r="AF210" s="601">
        <f>Z201-AF214</f>
        <v>671432</v>
      </c>
    </row>
    <row r="211" spans="1:32" ht="15" hidden="1" x14ac:dyDescent="0.35">
      <c r="C211" s="1144" t="s">
        <v>156</v>
      </c>
      <c r="D211" s="1144"/>
      <c r="E211" s="1144" t="s">
        <v>157</v>
      </c>
      <c r="F211" s="1144"/>
      <c r="G211" s="1144" t="s">
        <v>158</v>
      </c>
      <c r="H211" s="1144"/>
      <c r="I211" s="1144" t="s">
        <v>159</v>
      </c>
      <c r="J211" s="1144"/>
      <c r="K211" s="1144"/>
      <c r="L211" s="1144"/>
      <c r="M211" s="1144" t="s">
        <v>160</v>
      </c>
      <c r="N211" s="1144"/>
      <c r="O211" s="1145" t="s">
        <v>161</v>
      </c>
      <c r="P211" s="1146"/>
      <c r="R211" s="758"/>
      <c r="Z211" s="601"/>
      <c r="AA211" s="638"/>
      <c r="AB211" s="601"/>
    </row>
    <row r="212" spans="1:32" ht="15" hidden="1" x14ac:dyDescent="0.35">
      <c r="C212" s="616" t="s">
        <v>30</v>
      </c>
      <c r="D212" s="854" t="s">
        <v>27</v>
      </c>
      <c r="E212" s="616" t="s">
        <v>30</v>
      </c>
      <c r="F212" s="854" t="s">
        <v>27</v>
      </c>
      <c r="G212" s="616" t="s">
        <v>30</v>
      </c>
      <c r="H212" s="854" t="s">
        <v>27</v>
      </c>
      <c r="I212" s="616" t="s">
        <v>30</v>
      </c>
      <c r="J212" s="616"/>
      <c r="K212" s="616"/>
      <c r="L212" s="854" t="s">
        <v>27</v>
      </c>
      <c r="M212" s="616" t="s">
        <v>30</v>
      </c>
      <c r="N212" s="854" t="s">
        <v>27</v>
      </c>
      <c r="O212" s="616" t="s">
        <v>30</v>
      </c>
      <c r="P212" s="854" t="s">
        <v>27</v>
      </c>
      <c r="R212" s="758"/>
      <c r="Z212" s="601"/>
      <c r="AA212" s="638"/>
      <c r="AB212" s="601"/>
    </row>
    <row r="213" spans="1:32" ht="15" hidden="1" x14ac:dyDescent="0.35">
      <c r="C213" s="837">
        <f>B128</f>
        <v>895.84000000000015</v>
      </c>
      <c r="D213" s="1046">
        <f>C127</f>
        <v>8958410</v>
      </c>
      <c r="E213" s="737">
        <f>L128</f>
        <v>138.06</v>
      </c>
      <c r="F213" s="1047">
        <f>M127</f>
        <v>938808</v>
      </c>
      <c r="G213" s="818">
        <f>V128</f>
        <v>189.91</v>
      </c>
      <c r="H213" s="1047">
        <f>W127</f>
        <v>1899100</v>
      </c>
      <c r="I213" s="1048">
        <f>B200</f>
        <v>839.75999999999988</v>
      </c>
      <c r="J213" s="1048"/>
      <c r="K213" s="1048"/>
      <c r="L213" s="1047">
        <f>C199</f>
        <v>5710382</v>
      </c>
      <c r="M213" s="598">
        <f>V200</f>
        <v>0</v>
      </c>
      <c r="N213" s="1047">
        <f>W199</f>
        <v>0</v>
      </c>
      <c r="O213" s="583"/>
      <c r="P213" s="583"/>
      <c r="R213" s="758"/>
      <c r="Z213" s="601"/>
      <c r="AA213" s="638"/>
      <c r="AB213" s="601"/>
    </row>
    <row r="214" spans="1:32" ht="15" hidden="1" x14ac:dyDescent="0.35">
      <c r="C214" s="837">
        <f>F128</f>
        <v>839.53</v>
      </c>
      <c r="D214" s="1046">
        <f>G127</f>
        <v>8395300</v>
      </c>
      <c r="E214" s="1049" t="e">
        <f>#REF!</f>
        <v>#REF!</v>
      </c>
      <c r="F214" s="583" t="e">
        <f>#REF!</f>
        <v>#REF!</v>
      </c>
      <c r="G214" s="737">
        <f>X128</f>
        <v>280</v>
      </c>
      <c r="H214" s="583">
        <f>Y127</f>
        <v>3416000</v>
      </c>
      <c r="I214" s="737">
        <f>D200</f>
        <v>630.65000000000009</v>
      </c>
      <c r="J214" s="737"/>
      <c r="K214" s="737"/>
      <c r="L214" s="583">
        <f>E199</f>
        <v>4288418</v>
      </c>
      <c r="M214" s="1050"/>
      <c r="N214" s="598"/>
      <c r="O214" s="583"/>
      <c r="P214" s="583"/>
      <c r="R214" s="758"/>
      <c r="Z214" s="601"/>
      <c r="AA214" s="638"/>
      <c r="AB214" s="601"/>
      <c r="AF214" s="794">
        <v>49694470</v>
      </c>
    </row>
    <row r="215" spans="1:32" ht="18" hidden="1" x14ac:dyDescent="0.35">
      <c r="A215" s="1051"/>
      <c r="B215" s="1052"/>
      <c r="C215" s="837" t="e">
        <f>#REF!</f>
        <v>#REF!</v>
      </c>
      <c r="D215" s="1053" t="e">
        <f>#REF!</f>
        <v>#REF!</v>
      </c>
      <c r="E215" s="737">
        <f>T128</f>
        <v>309.59999999999997</v>
      </c>
      <c r="F215" s="583">
        <f>U127</f>
        <v>2105292</v>
      </c>
      <c r="G215" s="911">
        <f>Z128</f>
        <v>65.990000000000009</v>
      </c>
      <c r="H215" s="582">
        <f>AA127</f>
        <v>448732</v>
      </c>
      <c r="I215" s="911" t="e">
        <f>#REF!</f>
        <v>#REF!</v>
      </c>
      <c r="J215" s="911"/>
      <c r="K215" s="911"/>
      <c r="L215" s="582" t="e">
        <f>#REF!</f>
        <v>#REF!</v>
      </c>
      <c r="M215" s="1054"/>
      <c r="N215" s="625"/>
      <c r="O215" s="1055"/>
      <c r="P215" s="1055"/>
      <c r="R215" s="758"/>
      <c r="W215" s="1142"/>
      <c r="X215" s="1142"/>
      <c r="Y215" s="1142"/>
      <c r="Z215" s="1056"/>
      <c r="AA215" s="999"/>
      <c r="AB215" s="601"/>
    </row>
    <row r="216" spans="1:32" ht="15" hidden="1" x14ac:dyDescent="0.35">
      <c r="C216" s="1050"/>
      <c r="D216" s="1046"/>
      <c r="E216" s="931"/>
      <c r="F216" s="598"/>
      <c r="G216" s="737">
        <f>AB128</f>
        <v>0</v>
      </c>
      <c r="H216" s="583">
        <f>AC127</f>
        <v>0</v>
      </c>
      <c r="I216" s="737">
        <f>H200</f>
        <v>82</v>
      </c>
      <c r="J216" s="737"/>
      <c r="K216" s="737"/>
      <c r="L216" s="583">
        <f>I199</f>
        <v>820000</v>
      </c>
      <c r="M216" s="1050"/>
      <c r="N216" s="598"/>
      <c r="O216" s="583"/>
      <c r="P216" s="583"/>
      <c r="R216" s="758"/>
      <c r="Z216" s="601"/>
      <c r="AA216" s="638"/>
      <c r="AB216" s="601"/>
    </row>
    <row r="217" spans="1:32" ht="15" hidden="1" x14ac:dyDescent="0.35">
      <c r="C217" s="1050"/>
      <c r="D217" s="1046"/>
      <c r="E217" s="931"/>
      <c r="F217" s="598"/>
      <c r="G217" s="737" t="e">
        <f>#REF!</f>
        <v>#REF!</v>
      </c>
      <c r="H217" s="583" t="e">
        <f>#REF!</f>
        <v>#REF!</v>
      </c>
      <c r="I217" s="737">
        <f>J200</f>
        <v>48</v>
      </c>
      <c r="J217" s="737"/>
      <c r="K217" s="737"/>
      <c r="L217" s="583">
        <f>K199</f>
        <v>480000</v>
      </c>
      <c r="M217" s="1054"/>
      <c r="N217" s="625"/>
      <c r="O217" s="583"/>
      <c r="P217" s="583"/>
      <c r="R217" s="758"/>
      <c r="Z217" s="601"/>
      <c r="AA217" s="638"/>
      <c r="AB217" s="601"/>
    </row>
    <row r="218" spans="1:32" ht="15" hidden="1" x14ac:dyDescent="0.35">
      <c r="C218" s="1050"/>
      <c r="D218" s="1046"/>
      <c r="E218" s="1050"/>
      <c r="F218" s="598"/>
      <c r="G218" s="737" t="e">
        <f>#REF!</f>
        <v>#REF!</v>
      </c>
      <c r="H218" s="583" t="e">
        <f>#REF!</f>
        <v>#REF!</v>
      </c>
      <c r="I218" s="737">
        <f>P200</f>
        <v>32</v>
      </c>
      <c r="J218" s="737"/>
      <c r="K218" s="737"/>
      <c r="L218" s="583">
        <f>Q199</f>
        <v>320000</v>
      </c>
      <c r="M218" s="1054"/>
      <c r="N218" s="625"/>
      <c r="O218" s="583"/>
      <c r="P218" s="583"/>
      <c r="R218" s="758"/>
      <c r="Z218" s="601"/>
      <c r="AA218" s="638"/>
      <c r="AB218" s="601"/>
    </row>
    <row r="219" spans="1:32" ht="15" hidden="1" x14ac:dyDescent="0.35">
      <c r="C219" s="1050"/>
      <c r="D219" s="620"/>
      <c r="E219" s="1050"/>
      <c r="F219" s="598"/>
      <c r="G219" s="1050"/>
      <c r="H219" s="1057"/>
      <c r="I219" s="737">
        <f>L200</f>
        <v>240</v>
      </c>
      <c r="J219" s="737"/>
      <c r="K219" s="737"/>
      <c r="L219" s="583">
        <f>M199</f>
        <v>2400000</v>
      </c>
      <c r="M219" s="1050"/>
      <c r="N219" s="598"/>
      <c r="O219" s="583"/>
      <c r="P219" s="583"/>
      <c r="R219" s="758"/>
      <c r="Z219" s="601"/>
      <c r="AA219" s="638"/>
      <c r="AB219" s="601"/>
    </row>
    <row r="220" spans="1:32" hidden="1" x14ac:dyDescent="0.35">
      <c r="C220" s="818" t="e">
        <f t="shared" ref="C220:N220" si="0">SUM(C213:C219)</f>
        <v>#REF!</v>
      </c>
      <c r="D220" s="583" t="e">
        <f t="shared" si="0"/>
        <v>#REF!</v>
      </c>
      <c r="E220" s="818" t="e">
        <f t="shared" si="0"/>
        <v>#REF!</v>
      </c>
      <c r="F220" s="583" t="e">
        <f t="shared" si="0"/>
        <v>#REF!</v>
      </c>
      <c r="G220" s="818" t="e">
        <f t="shared" si="0"/>
        <v>#REF!</v>
      </c>
      <c r="H220" s="583" t="e">
        <f t="shared" si="0"/>
        <v>#REF!</v>
      </c>
      <c r="I220" s="818" t="e">
        <f t="shared" si="0"/>
        <v>#REF!</v>
      </c>
      <c r="J220" s="818"/>
      <c r="K220" s="818"/>
      <c r="L220" s="583" t="e">
        <f>SUM(L213:L219)</f>
        <v>#REF!</v>
      </c>
      <c r="M220" s="818">
        <f t="shared" si="0"/>
        <v>0</v>
      </c>
      <c r="N220" s="583">
        <f t="shared" si="0"/>
        <v>0</v>
      </c>
      <c r="O220" s="583" t="e">
        <f>M220+I220+G220+E220+C220</f>
        <v>#REF!</v>
      </c>
      <c r="P220" s="583" t="e">
        <f>D220+F220+H220+L220+N220</f>
        <v>#REF!</v>
      </c>
      <c r="R220" s="758"/>
      <c r="Z220" s="601"/>
      <c r="AB220" s="601"/>
    </row>
    <row r="221" spans="1:32" hidden="1" x14ac:dyDescent="0.35">
      <c r="S221" s="601" t="s">
        <v>162</v>
      </c>
      <c r="V221" s="601"/>
    </row>
    <row r="222" spans="1:32" ht="15" hidden="1" x14ac:dyDescent="0.35">
      <c r="D222" s="758" t="s">
        <v>28</v>
      </c>
      <c r="I222" s="1058"/>
      <c r="J222" s="1058"/>
      <c r="K222" s="1058"/>
      <c r="L222" s="611"/>
    </row>
    <row r="223" spans="1:32" ht="15" hidden="1" x14ac:dyDescent="0.35">
      <c r="D223" s="1059" t="s">
        <v>17</v>
      </c>
      <c r="I223" s="1060"/>
      <c r="J223" s="1060"/>
      <c r="K223" s="1060"/>
      <c r="L223" s="1061"/>
      <c r="V223" s="613"/>
    </row>
    <row r="224" spans="1:32" ht="15" hidden="1" x14ac:dyDescent="0.35">
      <c r="D224" s="758" t="s">
        <v>19</v>
      </c>
      <c r="I224" s="1062"/>
      <c r="J224" s="1062"/>
      <c r="K224" s="1062"/>
      <c r="L224" s="1063"/>
      <c r="N224" s="1061"/>
      <c r="O224" s="1062"/>
      <c r="P224" s="1061"/>
      <c r="Q224" s="1062"/>
      <c r="R224" s="1064"/>
      <c r="V224" s="613"/>
    </row>
    <row r="225" spans="1:28" ht="15" hidden="1" x14ac:dyDescent="0.35">
      <c r="I225" s="1062"/>
      <c r="J225" s="1062"/>
      <c r="K225" s="1062"/>
      <c r="L225" s="1063"/>
      <c r="N225" s="1061"/>
      <c r="O225" s="1062"/>
      <c r="P225" s="1061"/>
      <c r="Q225" s="1062"/>
      <c r="R225" s="1064"/>
      <c r="V225" s="613"/>
    </row>
    <row r="226" spans="1:28" ht="14.5" hidden="1" x14ac:dyDescent="0.35">
      <c r="I226" s="1065"/>
      <c r="J226" s="1065"/>
      <c r="K226" s="1065"/>
      <c r="L226" s="1063"/>
      <c r="V226" s="1061"/>
    </row>
    <row r="227" spans="1:28" hidden="1" x14ac:dyDescent="0.35">
      <c r="B227" s="758"/>
      <c r="H227" s="601"/>
      <c r="L227" s="601"/>
      <c r="N227" s="601"/>
      <c r="P227" s="601"/>
      <c r="R227" s="601"/>
      <c r="V227" s="601"/>
      <c r="X227" s="601"/>
      <c r="Z227" s="601"/>
      <c r="AB227" s="601"/>
    </row>
    <row r="228" spans="1:28" hidden="1" x14ac:dyDescent="0.35">
      <c r="B228" s="758"/>
      <c r="H228" s="601"/>
      <c r="L228" s="601"/>
      <c r="N228" s="601"/>
      <c r="P228" s="601"/>
      <c r="R228" s="601"/>
      <c r="V228" s="601"/>
      <c r="X228" s="601"/>
      <c r="Z228" s="601"/>
      <c r="AB228" s="601"/>
    </row>
    <row r="229" spans="1:28" hidden="1" x14ac:dyDescent="0.35">
      <c r="B229" s="758"/>
      <c r="H229" s="601"/>
      <c r="L229" s="601"/>
      <c r="N229" s="601"/>
      <c r="P229" s="601"/>
      <c r="R229" s="601"/>
      <c r="V229" s="601"/>
      <c r="X229" s="601"/>
      <c r="Z229" s="601"/>
      <c r="AB229" s="601"/>
    </row>
    <row r="230" spans="1:28" hidden="1" x14ac:dyDescent="0.35">
      <c r="B230" s="758"/>
      <c r="H230" s="601"/>
      <c r="L230" s="601"/>
      <c r="N230" s="601"/>
      <c r="P230" s="601"/>
      <c r="R230" s="601"/>
      <c r="V230" s="601"/>
      <c r="X230" s="601"/>
      <c r="Z230" s="601"/>
      <c r="AB230" s="601"/>
    </row>
    <row r="231" spans="1:28" hidden="1" x14ac:dyDescent="0.35">
      <c r="B231" s="758"/>
      <c r="H231" s="601"/>
      <c r="L231" s="601"/>
      <c r="N231" s="601"/>
      <c r="P231" s="601"/>
      <c r="R231" s="601"/>
      <c r="V231" s="601"/>
      <c r="X231" s="601"/>
      <c r="Z231" s="601"/>
      <c r="AB231" s="601"/>
    </row>
    <row r="232" spans="1:28" s="758" customFormat="1" hidden="1" x14ac:dyDescent="0.35">
      <c r="A232" s="601"/>
      <c r="C232" s="601"/>
      <c r="E232" s="601"/>
      <c r="G232" s="601"/>
      <c r="H232" s="601"/>
      <c r="I232" s="601"/>
      <c r="J232" s="601"/>
      <c r="K232" s="601"/>
      <c r="L232" s="601"/>
      <c r="M232" s="601"/>
      <c r="N232" s="601"/>
      <c r="O232" s="601"/>
      <c r="P232" s="601"/>
    </row>
    <row r="233" spans="1:28" hidden="1" x14ac:dyDescent="0.35">
      <c r="B233" s="758"/>
      <c r="H233" s="601"/>
      <c r="L233" s="601"/>
      <c r="N233" s="601"/>
      <c r="P233" s="601"/>
      <c r="R233" s="601"/>
      <c r="V233" s="601"/>
      <c r="X233" s="601"/>
      <c r="Z233" s="601"/>
      <c r="AB233" s="601"/>
    </row>
    <row r="234" spans="1:28" x14ac:dyDescent="0.35">
      <c r="B234" s="758"/>
      <c r="H234" s="601"/>
      <c r="L234" s="601"/>
      <c r="N234" s="601"/>
      <c r="P234" s="601"/>
      <c r="R234" s="601"/>
      <c r="V234" s="601"/>
      <c r="X234" s="601"/>
      <c r="Z234" s="601"/>
      <c r="AB234" s="601"/>
    </row>
    <row r="235" spans="1:28" x14ac:dyDescent="0.35">
      <c r="B235" s="758"/>
      <c r="H235" s="601"/>
      <c r="L235" s="601"/>
      <c r="N235" s="601"/>
      <c r="P235" s="601"/>
      <c r="R235" s="601"/>
      <c r="V235" s="601"/>
      <c r="X235" s="601"/>
      <c r="Z235" s="601"/>
      <c r="AB235" s="601"/>
    </row>
    <row r="236" spans="1:28" x14ac:dyDescent="0.35">
      <c r="B236" s="758"/>
      <c r="H236" s="601"/>
      <c r="L236" s="601"/>
      <c r="N236" s="601"/>
      <c r="P236" s="601"/>
      <c r="R236" s="601"/>
      <c r="V236" s="601"/>
      <c r="X236" s="601"/>
      <c r="Z236" s="601"/>
      <c r="AB236" s="601"/>
    </row>
    <row r="237" spans="1:28" x14ac:dyDescent="0.35">
      <c r="B237" s="758"/>
      <c r="H237" s="601"/>
      <c r="L237" s="601"/>
      <c r="N237" s="601"/>
      <c r="P237" s="601"/>
      <c r="R237" s="601"/>
      <c r="V237" s="601"/>
      <c r="X237" s="601"/>
      <c r="Z237" s="601"/>
      <c r="AB237" s="601"/>
    </row>
    <row r="238" spans="1:28" x14ac:dyDescent="0.35">
      <c r="B238" s="758"/>
      <c r="H238" s="601"/>
      <c r="L238" s="601"/>
      <c r="N238" s="601"/>
      <c r="P238" s="601"/>
      <c r="R238" s="601"/>
      <c r="V238" s="601"/>
      <c r="X238" s="601"/>
      <c r="Z238" s="601"/>
      <c r="AB238" s="601"/>
    </row>
    <row r="239" spans="1:28" x14ac:dyDescent="0.35">
      <c r="B239" s="758"/>
      <c r="H239" s="601"/>
      <c r="L239" s="601"/>
      <c r="N239" s="601"/>
      <c r="P239" s="601"/>
      <c r="R239" s="601"/>
      <c r="V239" s="601"/>
      <c r="X239" s="601"/>
      <c r="Z239" s="601"/>
      <c r="AB239" s="601"/>
    </row>
    <row r="240" spans="1:28" x14ac:dyDescent="0.35">
      <c r="B240" s="758"/>
      <c r="H240" s="601"/>
      <c r="L240" s="601"/>
      <c r="N240" s="601"/>
      <c r="P240" s="601"/>
      <c r="R240" s="601"/>
      <c r="V240" s="601"/>
      <c r="X240" s="601"/>
      <c r="Z240" s="601"/>
      <c r="AB240" s="601"/>
    </row>
    <row r="241" spans="2:28" x14ac:dyDescent="0.35">
      <c r="B241" s="758"/>
      <c r="H241" s="601"/>
      <c r="L241" s="601"/>
      <c r="N241" s="601"/>
      <c r="P241" s="601"/>
      <c r="R241" s="601"/>
      <c r="V241" s="601"/>
      <c r="X241" s="601"/>
      <c r="Z241" s="601"/>
      <c r="AB241" s="601"/>
    </row>
    <row r="242" spans="2:28" x14ac:dyDescent="0.35">
      <c r="B242" s="758"/>
      <c r="H242" s="601"/>
      <c r="L242" s="601"/>
      <c r="N242" s="601"/>
      <c r="P242" s="601"/>
      <c r="R242" s="601"/>
      <c r="V242" s="601"/>
      <c r="X242" s="601"/>
      <c r="Z242" s="601"/>
      <c r="AB242" s="601"/>
    </row>
    <row r="243" spans="2:28" x14ac:dyDescent="0.35">
      <c r="B243" s="758"/>
      <c r="H243" s="601"/>
      <c r="L243" s="601"/>
      <c r="N243" s="601"/>
      <c r="P243" s="601"/>
      <c r="R243" s="601"/>
      <c r="V243" s="601"/>
      <c r="X243" s="601"/>
      <c r="Z243" s="601"/>
      <c r="AB243" s="601"/>
    </row>
    <row r="244" spans="2:28" x14ac:dyDescent="0.35">
      <c r="B244" s="758"/>
      <c r="H244" s="601"/>
      <c r="L244" s="601"/>
      <c r="N244" s="601"/>
      <c r="P244" s="601"/>
      <c r="R244" s="601"/>
      <c r="V244" s="601"/>
      <c r="X244" s="601"/>
      <c r="Z244" s="601"/>
      <c r="AB244" s="601"/>
    </row>
    <row r="245" spans="2:28" x14ac:dyDescent="0.35">
      <c r="B245" s="758"/>
      <c r="H245" s="601"/>
      <c r="L245" s="601"/>
      <c r="N245" s="601"/>
      <c r="P245" s="601"/>
      <c r="R245" s="601"/>
      <c r="V245" s="601"/>
      <c r="X245" s="601"/>
      <c r="Z245" s="601"/>
      <c r="AB245" s="601"/>
    </row>
    <row r="246" spans="2:28" x14ac:dyDescent="0.35">
      <c r="B246" s="758"/>
      <c r="H246" s="601"/>
      <c r="L246" s="601"/>
      <c r="N246" s="601"/>
      <c r="P246" s="601"/>
      <c r="R246" s="601"/>
      <c r="V246" s="601"/>
      <c r="X246" s="601"/>
      <c r="Z246" s="601"/>
      <c r="AB246" s="601"/>
    </row>
    <row r="247" spans="2:28" x14ac:dyDescent="0.35">
      <c r="B247" s="758"/>
      <c r="H247" s="601"/>
      <c r="L247" s="601"/>
      <c r="N247" s="601"/>
      <c r="P247" s="601"/>
      <c r="R247" s="601"/>
      <c r="V247" s="601"/>
      <c r="X247" s="601"/>
      <c r="Z247" s="601"/>
      <c r="AB247" s="601"/>
    </row>
    <row r="248" spans="2:28" x14ac:dyDescent="0.35">
      <c r="B248" s="758"/>
      <c r="H248" s="601"/>
      <c r="L248" s="601"/>
      <c r="N248" s="601"/>
      <c r="P248" s="601"/>
      <c r="R248" s="601"/>
      <c r="V248" s="601"/>
      <c r="X248" s="601"/>
      <c r="Z248" s="601"/>
      <c r="AB248" s="601"/>
    </row>
    <row r="249" spans="2:28" x14ac:dyDescent="0.35">
      <c r="B249" s="758"/>
      <c r="H249" s="601"/>
      <c r="L249" s="601"/>
      <c r="N249" s="601"/>
      <c r="P249" s="601"/>
      <c r="R249" s="601"/>
      <c r="V249" s="601"/>
      <c r="X249" s="601"/>
      <c r="Z249" s="601"/>
      <c r="AB249" s="601"/>
    </row>
    <row r="250" spans="2:28" x14ac:dyDescent="0.35">
      <c r="B250" s="758"/>
      <c r="H250" s="601"/>
      <c r="L250" s="601"/>
      <c r="N250" s="601"/>
      <c r="P250" s="601"/>
      <c r="R250" s="601"/>
      <c r="V250" s="601"/>
      <c r="X250" s="601"/>
      <c r="Z250" s="601"/>
      <c r="AB250" s="601"/>
    </row>
    <row r="251" spans="2:28" x14ac:dyDescent="0.35">
      <c r="B251" s="758"/>
      <c r="H251" s="601"/>
      <c r="L251" s="601"/>
      <c r="N251" s="601"/>
      <c r="P251" s="601"/>
      <c r="R251" s="601"/>
      <c r="V251" s="601"/>
      <c r="X251" s="601"/>
      <c r="Z251" s="601"/>
      <c r="AB251" s="601"/>
    </row>
    <row r="252" spans="2:28" x14ac:dyDescent="0.35">
      <c r="B252" s="758"/>
      <c r="H252" s="601"/>
      <c r="L252" s="601"/>
      <c r="N252" s="601"/>
      <c r="P252" s="601"/>
      <c r="R252" s="601"/>
      <c r="V252" s="601"/>
      <c r="X252" s="601"/>
      <c r="Z252" s="601"/>
      <c r="AB252" s="601"/>
    </row>
    <row r="253" spans="2:28" x14ac:dyDescent="0.35">
      <c r="B253" s="758"/>
      <c r="H253" s="601"/>
      <c r="L253" s="601"/>
      <c r="N253" s="601"/>
      <c r="P253" s="601"/>
      <c r="R253" s="601"/>
      <c r="V253" s="601"/>
      <c r="X253" s="601"/>
      <c r="Z253" s="601"/>
      <c r="AB253" s="601"/>
    </row>
    <row r="254" spans="2:28" x14ac:dyDescent="0.35">
      <c r="B254" s="758"/>
      <c r="H254" s="601"/>
      <c r="L254" s="601"/>
      <c r="N254" s="601"/>
      <c r="P254" s="601"/>
      <c r="R254" s="601"/>
      <c r="V254" s="601"/>
      <c r="X254" s="601"/>
      <c r="Z254" s="601"/>
      <c r="AB254" s="601"/>
    </row>
    <row r="274" spans="1:53" s="758" customFormat="1" x14ac:dyDescent="0.35">
      <c r="A274" s="601"/>
      <c r="B274" s="763"/>
      <c r="C274" s="601"/>
      <c r="E274" s="601"/>
      <c r="G274" s="601"/>
      <c r="I274" s="601"/>
      <c r="J274" s="601"/>
      <c r="K274" s="601"/>
      <c r="M274" s="601"/>
      <c r="O274" s="601"/>
      <c r="Q274" s="601"/>
      <c r="R274" s="759"/>
      <c r="S274" s="601"/>
      <c r="T274" s="601"/>
      <c r="U274" s="601"/>
      <c r="W274" s="601" t="s">
        <v>635</v>
      </c>
      <c r="Y274" s="601"/>
      <c r="AA274" s="601"/>
      <c r="AC274" s="601"/>
      <c r="AD274" s="601"/>
      <c r="AE274" s="601"/>
      <c r="AF274" s="601"/>
      <c r="AG274" s="601"/>
      <c r="AH274" s="601"/>
      <c r="AI274" s="601"/>
      <c r="AJ274" s="601"/>
      <c r="AK274" s="601"/>
      <c r="AL274" s="601"/>
      <c r="AM274" s="601"/>
      <c r="AN274" s="601"/>
      <c r="AO274" s="601"/>
      <c r="AP274" s="601"/>
      <c r="AQ274" s="601"/>
      <c r="AR274" s="601"/>
      <c r="AS274" s="601"/>
      <c r="AT274" s="601"/>
      <c r="AU274" s="601"/>
      <c r="AV274" s="601"/>
      <c r="AW274" s="601"/>
      <c r="AX274" s="601"/>
      <c r="AY274" s="601"/>
      <c r="AZ274" s="601"/>
      <c r="BA274" s="601"/>
    </row>
    <row r="276" spans="1:53" s="758" customFormat="1" x14ac:dyDescent="0.35">
      <c r="A276" s="601"/>
      <c r="B276" s="763"/>
      <c r="C276" s="601"/>
      <c r="E276" s="601"/>
      <c r="G276" s="601"/>
      <c r="I276" s="601"/>
      <c r="J276" s="601"/>
      <c r="K276" s="601"/>
      <c r="L276" s="1066"/>
      <c r="M276" s="601"/>
      <c r="O276" s="601"/>
      <c r="Q276" s="601"/>
      <c r="R276" s="759"/>
      <c r="S276" s="601"/>
      <c r="T276" s="601"/>
      <c r="U276" s="601"/>
      <c r="W276" s="601"/>
      <c r="Y276" s="601"/>
      <c r="AA276" s="601"/>
      <c r="AC276" s="601"/>
      <c r="AD276" s="601"/>
      <c r="AE276" s="601"/>
      <c r="AF276" s="601"/>
      <c r="AG276" s="601"/>
      <c r="AH276" s="601"/>
      <c r="AI276" s="601"/>
      <c r="AJ276" s="601"/>
      <c r="AK276" s="601"/>
      <c r="AL276" s="601"/>
      <c r="AM276" s="601"/>
      <c r="AN276" s="601"/>
      <c r="AO276" s="601"/>
      <c r="AP276" s="601"/>
      <c r="AQ276" s="601"/>
      <c r="AR276" s="601"/>
      <c r="AS276" s="601"/>
      <c r="AT276" s="601"/>
      <c r="AU276" s="601"/>
      <c r="AV276" s="601"/>
      <c r="AW276" s="601"/>
      <c r="AX276" s="601"/>
      <c r="AY276" s="601"/>
      <c r="AZ276" s="601"/>
      <c r="BA276" s="601"/>
    </row>
  </sheetData>
  <mergeCells count="118">
    <mergeCell ref="W215:Y215"/>
    <mergeCell ref="C208:E208"/>
    <mergeCell ref="Q208:S208"/>
    <mergeCell ref="C210:E210"/>
    <mergeCell ref="AA210:AC210"/>
    <mergeCell ref="C211:D211"/>
    <mergeCell ref="E211:F211"/>
    <mergeCell ref="G211:H211"/>
    <mergeCell ref="I211:L211"/>
    <mergeCell ref="M211:N211"/>
    <mergeCell ref="O211:P211"/>
    <mergeCell ref="A199:A201"/>
    <mergeCell ref="W201:Y201"/>
    <mergeCell ref="B202:M202"/>
    <mergeCell ref="C203:E203"/>
    <mergeCell ref="Q203:S203"/>
    <mergeCell ref="A187:A188"/>
    <mergeCell ref="A189:A190"/>
    <mergeCell ref="A191:A192"/>
    <mergeCell ref="A193:A194"/>
    <mergeCell ref="A195:A196"/>
    <mergeCell ref="A197:A198"/>
    <mergeCell ref="A175:A176"/>
    <mergeCell ref="A177:A178"/>
    <mergeCell ref="A179:A180"/>
    <mergeCell ref="A181:A182"/>
    <mergeCell ref="A183:A184"/>
    <mergeCell ref="A185:A186"/>
    <mergeCell ref="A163:A164"/>
    <mergeCell ref="A165:A166"/>
    <mergeCell ref="A167:A168"/>
    <mergeCell ref="A169:A170"/>
    <mergeCell ref="A171:A172"/>
    <mergeCell ref="A173:A174"/>
    <mergeCell ref="A151:A152"/>
    <mergeCell ref="A153:A154"/>
    <mergeCell ref="A155:A156"/>
    <mergeCell ref="A157:A158"/>
    <mergeCell ref="A159:A160"/>
    <mergeCell ref="A161:A162"/>
    <mergeCell ref="A139:A140"/>
    <mergeCell ref="A141:A142"/>
    <mergeCell ref="A143:A144"/>
    <mergeCell ref="A145:A146"/>
    <mergeCell ref="A147:A148"/>
    <mergeCell ref="A149:A150"/>
    <mergeCell ref="N136:O136"/>
    <mergeCell ref="P136:Q136"/>
    <mergeCell ref="R136:S136"/>
    <mergeCell ref="T136:U136"/>
    <mergeCell ref="V136:W136"/>
    <mergeCell ref="X136:Y136"/>
    <mergeCell ref="A135:A137"/>
    <mergeCell ref="B135:G135"/>
    <mergeCell ref="H135:W135"/>
    <mergeCell ref="X135:Y135"/>
    <mergeCell ref="B136:C136"/>
    <mergeCell ref="D136:E136"/>
    <mergeCell ref="F136:G136"/>
    <mergeCell ref="H136:I136"/>
    <mergeCell ref="J136:K136"/>
    <mergeCell ref="L136:M136"/>
    <mergeCell ref="A123:A126"/>
    <mergeCell ref="A127:A128"/>
    <mergeCell ref="A132:X132"/>
    <mergeCell ref="A133:X133"/>
    <mergeCell ref="A134:W134"/>
    <mergeCell ref="X134:Y134"/>
    <mergeCell ref="A99:A102"/>
    <mergeCell ref="A103:A106"/>
    <mergeCell ref="A107:A110"/>
    <mergeCell ref="A111:A114"/>
    <mergeCell ref="A115:A118"/>
    <mergeCell ref="A119:A122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27:A30"/>
    <mergeCell ref="A31:A34"/>
    <mergeCell ref="A35:A38"/>
    <mergeCell ref="A39:A42"/>
    <mergeCell ref="A43:A46"/>
    <mergeCell ref="A47:A50"/>
    <mergeCell ref="T5:U5"/>
    <mergeCell ref="A7:A10"/>
    <mergeCell ref="A11:A14"/>
    <mergeCell ref="A15:A18"/>
    <mergeCell ref="A19:A22"/>
    <mergeCell ref="A23:A26"/>
    <mergeCell ref="A1:AD1"/>
    <mergeCell ref="A2:AD2"/>
    <mergeCell ref="A3:U3"/>
    <mergeCell ref="V3:AC3"/>
    <mergeCell ref="A4:A5"/>
    <mergeCell ref="B4:K4"/>
    <mergeCell ref="L4:U4"/>
    <mergeCell ref="V4:W4"/>
    <mergeCell ref="X4:Y4"/>
    <mergeCell ref="Z4:AA4"/>
    <mergeCell ref="AB4:AC4"/>
    <mergeCell ref="B5:C5"/>
    <mergeCell ref="D5:E5"/>
    <mergeCell ref="F5:G5"/>
    <mergeCell ref="H5:I5"/>
    <mergeCell ref="J5:K5"/>
    <mergeCell ref="L5:M5"/>
    <mergeCell ref="N5:O5"/>
    <mergeCell ref="P5:Q5"/>
    <mergeCell ref="R5:S5"/>
  </mergeCells>
  <pageMargins left="0.7" right="0.7" top="0.75" bottom="0.75" header="0.3" footer="0.3"/>
  <pageSetup paperSize="9" scale="2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F03E-CCE1-0A4B-9145-B8310C5C413F}">
  <dimension ref="A1:BA282"/>
  <sheetViews>
    <sheetView view="pageBreakPreview" zoomScale="60" zoomScaleNormal="50" workbookViewId="0">
      <pane xSplit="1" ySplit="6" topLeftCell="B123" activePane="bottomRight" state="frozen"/>
      <selection pane="topRight" activeCell="B1" sqref="B1"/>
      <selection pane="bottomLeft" activeCell="A7" sqref="A7"/>
      <selection pane="bottomRight" sqref="A1:XFD2"/>
    </sheetView>
  </sheetViews>
  <sheetFormatPr defaultColWidth="9.1796875" defaultRowHeight="14" x14ac:dyDescent="0.35"/>
  <cols>
    <col min="1" max="1" width="13.453125" style="601" bestFit="1" customWidth="1"/>
    <col min="2" max="2" width="13" style="763" customWidth="1"/>
    <col min="3" max="3" width="17.453125" style="601" customWidth="1"/>
    <col min="4" max="4" width="14.7265625" style="758" customWidth="1"/>
    <col min="5" max="5" width="17.453125" style="601" customWidth="1"/>
    <col min="6" max="6" width="14.453125" style="758" customWidth="1"/>
    <col min="7" max="7" width="15" style="601" bestFit="1" customWidth="1"/>
    <col min="8" max="8" width="15.7265625" style="758" customWidth="1"/>
    <col min="9" max="9" width="17.453125" style="601" bestFit="1" customWidth="1"/>
    <col min="10" max="10" width="13" style="601" bestFit="1" customWidth="1"/>
    <col min="11" max="11" width="17.453125" style="601" bestFit="1" customWidth="1"/>
    <col min="12" max="12" width="15.81640625" style="758" bestFit="1" customWidth="1"/>
    <col min="13" max="13" width="17.453125" style="601" bestFit="1" customWidth="1"/>
    <col min="14" max="14" width="14" style="758" bestFit="1" customWidth="1"/>
    <col min="15" max="15" width="17.453125" style="601" bestFit="1" customWidth="1"/>
    <col min="16" max="16" width="15.453125" style="758" bestFit="1" customWidth="1"/>
    <col min="17" max="17" width="17.453125" style="601" bestFit="1" customWidth="1"/>
    <col min="18" max="18" width="12.453125" style="759" customWidth="1"/>
    <col min="19" max="19" width="14.7265625" style="601" bestFit="1" customWidth="1"/>
    <col min="20" max="20" width="13" style="601" bestFit="1" customWidth="1"/>
    <col min="21" max="21" width="17.453125" style="601" bestFit="1" customWidth="1"/>
    <col min="22" max="22" width="12" style="758" customWidth="1"/>
    <col min="23" max="23" width="14.7265625" style="601" bestFit="1" customWidth="1"/>
    <col min="24" max="24" width="13.453125" style="758" bestFit="1" customWidth="1"/>
    <col min="25" max="25" width="17.453125" style="601" bestFit="1" customWidth="1"/>
    <col min="26" max="26" width="18.81640625" style="758" bestFit="1" customWidth="1"/>
    <col min="27" max="27" width="14.81640625" style="601" bestFit="1" customWidth="1"/>
    <col min="28" max="28" width="13" style="758" bestFit="1" customWidth="1"/>
    <col min="29" max="29" width="17.453125" style="601" bestFit="1" customWidth="1"/>
    <col min="30" max="30" width="19.1796875" style="601" bestFit="1" customWidth="1"/>
    <col min="31" max="31" width="11.453125" style="601" customWidth="1"/>
    <col min="32" max="32" width="17.81640625" style="601" customWidth="1"/>
    <col min="33" max="33" width="12.1796875" style="601" customWidth="1"/>
    <col min="34" max="34" width="17" style="601" customWidth="1"/>
    <col min="35" max="35" width="16.81640625" style="601" bestFit="1" customWidth="1"/>
    <col min="36" max="36" width="18.453125" style="601" customWidth="1"/>
    <col min="37" max="38" width="14.1796875" style="601" bestFit="1" customWidth="1"/>
    <col min="39" max="39" width="17.453125" style="601" bestFit="1" customWidth="1"/>
    <col min="40" max="40" width="14.1796875" style="601" customWidth="1"/>
    <col min="41" max="41" width="14.453125" style="601" bestFit="1" customWidth="1"/>
    <col min="42" max="42" width="14.1796875" style="601" customWidth="1"/>
    <col min="43" max="43" width="16.81640625" style="601" bestFit="1" customWidth="1"/>
    <col min="44" max="44" width="21.81640625" style="601" bestFit="1" customWidth="1"/>
    <col min="45" max="45" width="9.1796875" style="601"/>
    <col min="46" max="46" width="14" style="601" bestFit="1" customWidth="1"/>
    <col min="47" max="16384" width="9.1796875" style="601"/>
  </cols>
  <sheetData>
    <row r="1" spans="1:53" ht="18" x14ac:dyDescent="0.35">
      <c r="A1" s="1111" t="s">
        <v>0</v>
      </c>
      <c r="B1" s="1111"/>
      <c r="C1" s="1111"/>
      <c r="D1" s="1111"/>
      <c r="E1" s="1111"/>
      <c r="F1" s="1111"/>
      <c r="G1" s="1111"/>
      <c r="H1" s="1111"/>
      <c r="I1" s="1111"/>
      <c r="J1" s="1111"/>
      <c r="K1" s="1111"/>
      <c r="L1" s="1111"/>
      <c r="M1" s="1111"/>
      <c r="N1" s="1111"/>
      <c r="O1" s="1111"/>
      <c r="P1" s="1111"/>
      <c r="Q1" s="1111"/>
      <c r="R1" s="1111"/>
      <c r="S1" s="1111"/>
      <c r="T1" s="1111"/>
      <c r="U1" s="1111"/>
      <c r="V1" s="1111"/>
      <c r="W1" s="1111"/>
      <c r="X1" s="1111"/>
      <c r="Y1" s="1111"/>
      <c r="Z1" s="1111"/>
      <c r="AA1" s="1111"/>
      <c r="AB1" s="1111"/>
      <c r="AC1" s="1111"/>
      <c r="AD1" s="1111"/>
      <c r="AE1" s="998"/>
    </row>
    <row r="2" spans="1:53" ht="18" x14ac:dyDescent="0.35">
      <c r="A2" s="1112" t="s">
        <v>649</v>
      </c>
      <c r="B2" s="1112"/>
      <c r="C2" s="1112"/>
      <c r="D2" s="1112"/>
      <c r="E2" s="1112"/>
      <c r="F2" s="1112"/>
      <c r="G2" s="1112"/>
      <c r="H2" s="1112"/>
      <c r="I2" s="1112"/>
      <c r="J2" s="1112"/>
      <c r="K2" s="1112"/>
      <c r="L2" s="1112"/>
      <c r="M2" s="1112"/>
      <c r="N2" s="1112"/>
      <c r="O2" s="1112"/>
      <c r="P2" s="1112"/>
      <c r="Q2" s="1112"/>
      <c r="R2" s="1112"/>
      <c r="S2" s="1112"/>
      <c r="T2" s="1112"/>
      <c r="U2" s="1112"/>
      <c r="V2" s="1113"/>
      <c r="W2" s="1113"/>
      <c r="X2" s="1113"/>
      <c r="Y2" s="1113"/>
      <c r="Z2" s="1113"/>
      <c r="AA2" s="1113"/>
      <c r="AB2" s="1113"/>
      <c r="AC2" s="1113"/>
      <c r="AD2" s="1113"/>
      <c r="AE2" s="998"/>
    </row>
    <row r="3" spans="1:53" ht="18" hidden="1" x14ac:dyDescent="0.35">
      <c r="A3" s="1114" t="s">
        <v>612</v>
      </c>
      <c r="B3" s="1115"/>
      <c r="C3" s="1115"/>
      <c r="D3" s="1115"/>
      <c r="E3" s="1115"/>
      <c r="F3" s="1115"/>
      <c r="G3" s="1115"/>
      <c r="H3" s="1115"/>
      <c r="I3" s="1115"/>
      <c r="J3" s="1115"/>
      <c r="K3" s="1115"/>
      <c r="L3" s="1115"/>
      <c r="M3" s="1115"/>
      <c r="N3" s="1115"/>
      <c r="O3" s="1115"/>
      <c r="P3" s="1115"/>
      <c r="Q3" s="1115"/>
      <c r="R3" s="1115"/>
      <c r="S3" s="1115"/>
      <c r="T3" s="1115"/>
      <c r="U3" s="1116"/>
      <c r="V3" s="1117" t="s">
        <v>613</v>
      </c>
      <c r="W3" s="1117"/>
      <c r="X3" s="1117"/>
      <c r="Y3" s="1117"/>
      <c r="Z3" s="1117"/>
      <c r="AA3" s="1117"/>
      <c r="AB3" s="1117"/>
      <c r="AC3" s="1117"/>
      <c r="AD3" s="1003"/>
      <c r="AE3" s="1004"/>
      <c r="AF3" s="1004"/>
      <c r="AG3" s="1004"/>
    </row>
    <row r="4" spans="1:53" s="1008" customFormat="1" x14ac:dyDescent="0.35">
      <c r="A4" s="1118" t="s">
        <v>2</v>
      </c>
      <c r="B4" s="1118" t="s">
        <v>3</v>
      </c>
      <c r="C4" s="1118"/>
      <c r="D4" s="1118"/>
      <c r="E4" s="1118"/>
      <c r="F4" s="1118"/>
      <c r="G4" s="1118"/>
      <c r="H4" s="1118"/>
      <c r="I4" s="1118"/>
      <c r="J4" s="1118"/>
      <c r="K4" s="1118"/>
      <c r="L4" s="1119" t="s">
        <v>4</v>
      </c>
      <c r="M4" s="1120"/>
      <c r="N4" s="1120"/>
      <c r="O4" s="1120"/>
      <c r="P4" s="1120"/>
      <c r="Q4" s="1120"/>
      <c r="R4" s="1120"/>
      <c r="S4" s="1120"/>
      <c r="T4" s="1120"/>
      <c r="U4" s="1121"/>
      <c r="V4" s="1122" t="s">
        <v>5</v>
      </c>
      <c r="W4" s="1123"/>
      <c r="X4" s="1122" t="s">
        <v>6</v>
      </c>
      <c r="Y4" s="1123"/>
      <c r="Z4" s="1119" t="s">
        <v>621</v>
      </c>
      <c r="AA4" s="1121"/>
      <c r="AB4" s="1122" t="s">
        <v>8</v>
      </c>
      <c r="AC4" s="1123"/>
      <c r="AD4" s="1006" t="s">
        <v>9</v>
      </c>
      <c r="AE4" s="1007"/>
      <c r="AF4" s="1007"/>
      <c r="AG4" s="1007"/>
      <c r="AH4" s="1007"/>
      <c r="AI4" s="1007"/>
      <c r="AJ4" s="1007"/>
      <c r="AK4" s="1007"/>
      <c r="AL4" s="1007"/>
      <c r="AM4" s="1007"/>
      <c r="AN4" s="1007"/>
      <c r="AO4" s="1007"/>
      <c r="AP4" s="1007"/>
      <c r="AQ4" s="1007"/>
      <c r="AR4" s="1007"/>
      <c r="AS4" s="1007"/>
      <c r="AT4" s="1007"/>
      <c r="AU4" s="1007"/>
      <c r="AV4" s="1007"/>
      <c r="AW4" s="1007"/>
    </row>
    <row r="5" spans="1:53" s="1017" customFormat="1" ht="25" x14ac:dyDescent="0.35">
      <c r="A5" s="1119"/>
      <c r="B5" s="1119" t="s">
        <v>10</v>
      </c>
      <c r="C5" s="1121"/>
      <c r="D5" s="1119" t="s">
        <v>10</v>
      </c>
      <c r="E5" s="1121"/>
      <c r="F5" s="1119" t="s">
        <v>11</v>
      </c>
      <c r="G5" s="1121"/>
      <c r="H5" s="1119" t="s">
        <v>11</v>
      </c>
      <c r="I5" s="1121"/>
      <c r="J5" s="1119" t="s">
        <v>12</v>
      </c>
      <c r="K5" s="1121"/>
      <c r="L5" s="1119" t="s">
        <v>13</v>
      </c>
      <c r="M5" s="1121"/>
      <c r="N5" s="1119" t="s">
        <v>14</v>
      </c>
      <c r="O5" s="1121"/>
      <c r="P5" s="1119" t="s">
        <v>14</v>
      </c>
      <c r="Q5" s="1121"/>
      <c r="R5" s="1119" t="s">
        <v>15</v>
      </c>
      <c r="S5" s="1121"/>
      <c r="T5" s="1119" t="s">
        <v>16</v>
      </c>
      <c r="U5" s="1121"/>
      <c r="V5" s="1009" t="s">
        <v>17</v>
      </c>
      <c r="W5" s="1005" t="s">
        <v>18</v>
      </c>
      <c r="X5" s="1010" t="s">
        <v>19</v>
      </c>
      <c r="Y5" s="1011" t="s">
        <v>644</v>
      </c>
      <c r="Z5" s="1009" t="s">
        <v>21</v>
      </c>
      <c r="AA5" s="1012" t="s">
        <v>622</v>
      </c>
      <c r="AB5" s="1009" t="s">
        <v>17</v>
      </c>
      <c r="AC5" s="1013" t="s">
        <v>23</v>
      </c>
      <c r="AD5" s="1014"/>
      <c r="AE5" s="1015"/>
      <c r="AF5" s="1016"/>
      <c r="AG5" s="1016"/>
      <c r="AH5" s="1016"/>
      <c r="AI5" s="1016"/>
      <c r="AJ5" s="1016"/>
      <c r="AK5" s="1016"/>
      <c r="AL5" s="1016"/>
      <c r="AM5" s="1016"/>
      <c r="AN5" s="1016"/>
      <c r="AO5" s="1016"/>
      <c r="AP5" s="1016"/>
      <c r="AQ5" s="1016"/>
      <c r="AR5" s="1016"/>
      <c r="AS5" s="1016"/>
      <c r="AT5" s="1016"/>
      <c r="AU5" s="1016"/>
      <c r="AV5" s="1016"/>
      <c r="AW5" s="1016"/>
      <c r="AX5" s="1016"/>
      <c r="AY5" s="1016"/>
      <c r="AZ5" s="1016"/>
      <c r="BA5" s="1016"/>
    </row>
    <row r="6" spans="1:53" s="1017" customFormat="1" ht="28" x14ac:dyDescent="0.35">
      <c r="A6" s="1001"/>
      <c r="B6" s="615" t="s">
        <v>26</v>
      </c>
      <c r="C6" s="618" t="s">
        <v>27</v>
      </c>
      <c r="D6" s="615" t="s">
        <v>164</v>
      </c>
      <c r="E6" s="618" t="s">
        <v>27</v>
      </c>
      <c r="F6" s="619" t="s">
        <v>26</v>
      </c>
      <c r="G6" s="618" t="s">
        <v>27</v>
      </c>
      <c r="H6" s="1018" t="s">
        <v>164</v>
      </c>
      <c r="I6" s="618" t="s">
        <v>27</v>
      </c>
      <c r="J6" s="619" t="s">
        <v>26</v>
      </c>
      <c r="K6" s="1000" t="s">
        <v>27</v>
      </c>
      <c r="L6" s="617" t="s">
        <v>28</v>
      </c>
      <c r="M6" s="618" t="s">
        <v>27</v>
      </c>
      <c r="N6" s="617" t="s">
        <v>28</v>
      </c>
      <c r="O6" s="618" t="s">
        <v>27</v>
      </c>
      <c r="P6" s="618" t="s">
        <v>19</v>
      </c>
      <c r="Q6" s="618" t="s">
        <v>27</v>
      </c>
      <c r="R6" s="1019" t="s">
        <v>29</v>
      </c>
      <c r="S6" s="618" t="s">
        <v>27</v>
      </c>
      <c r="T6" s="619" t="s">
        <v>21</v>
      </c>
      <c r="U6" s="618" t="s">
        <v>27</v>
      </c>
      <c r="V6" s="619" t="s">
        <v>30</v>
      </c>
      <c r="W6" s="618" t="s">
        <v>27</v>
      </c>
      <c r="X6" s="619" t="s">
        <v>31</v>
      </c>
      <c r="Y6" s="618" t="s">
        <v>27</v>
      </c>
      <c r="Z6" s="619" t="s">
        <v>30</v>
      </c>
      <c r="AA6" s="618" t="s">
        <v>27</v>
      </c>
      <c r="AB6" s="993" t="s">
        <v>30</v>
      </c>
      <c r="AC6" s="1001" t="s">
        <v>27</v>
      </c>
      <c r="AD6" s="994"/>
      <c r="AE6" s="1020"/>
      <c r="AK6" s="851"/>
      <c r="AL6" s="851"/>
      <c r="AM6" s="851"/>
      <c r="AN6" s="851"/>
      <c r="AO6" s="851"/>
      <c r="AP6" s="851"/>
    </row>
    <row r="7" spans="1:53" ht="15" x14ac:dyDescent="0.25">
      <c r="A7" s="1124">
        <v>45870</v>
      </c>
      <c r="B7" s="1021">
        <v>31.59</v>
      </c>
      <c r="C7" s="1022">
        <v>315900</v>
      </c>
      <c r="D7" s="1002"/>
      <c r="E7" s="1002"/>
      <c r="F7" s="1021">
        <v>21.48</v>
      </c>
      <c r="G7" s="1022">
        <v>214800</v>
      </c>
      <c r="H7" s="1002"/>
      <c r="I7" s="1002"/>
      <c r="J7" s="1021">
        <v>21.63</v>
      </c>
      <c r="K7" s="1022">
        <v>216300</v>
      </c>
      <c r="L7" s="1002"/>
      <c r="M7" s="1002"/>
      <c r="N7" s="1002"/>
      <c r="O7" s="1002"/>
      <c r="P7" s="1002"/>
      <c r="Q7" s="1002"/>
      <c r="R7" s="1002"/>
      <c r="S7" s="1002"/>
      <c r="T7" s="1002"/>
      <c r="U7" s="1002"/>
      <c r="V7" s="1021">
        <v>20</v>
      </c>
      <c r="W7" s="1022">
        <v>200000</v>
      </c>
      <c r="X7" s="1021">
        <v>20</v>
      </c>
      <c r="Y7" s="1022">
        <v>244000</v>
      </c>
      <c r="Z7" s="1002"/>
      <c r="AA7" s="1002"/>
      <c r="AB7" s="1002"/>
      <c r="AC7" s="1002"/>
      <c r="AD7" s="1023"/>
      <c r="AE7" s="612"/>
      <c r="AK7" s="1024"/>
    </row>
    <row r="8" spans="1:53" ht="15" x14ac:dyDescent="0.25">
      <c r="A8" s="1125"/>
      <c r="B8" s="1002"/>
      <c r="C8" s="1002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1002"/>
      <c r="O8" s="1002"/>
      <c r="P8" s="1002"/>
      <c r="Q8" s="1002"/>
      <c r="R8" s="1002"/>
      <c r="S8" s="1002"/>
      <c r="T8" s="1002"/>
      <c r="U8" s="1002"/>
      <c r="V8" s="1002"/>
      <c r="W8" s="1002"/>
      <c r="X8" s="1002"/>
      <c r="Y8" s="1002"/>
      <c r="Z8" s="1002"/>
      <c r="AA8" s="1002"/>
      <c r="AB8" s="1002"/>
      <c r="AC8" s="1002"/>
      <c r="AD8" s="1023"/>
      <c r="AE8" s="612"/>
      <c r="AK8" s="1024"/>
    </row>
    <row r="9" spans="1:53" ht="15" x14ac:dyDescent="0.25">
      <c r="A9" s="1125"/>
      <c r="B9" s="1002"/>
      <c r="C9" s="1002"/>
      <c r="D9" s="1002"/>
      <c r="E9" s="1002"/>
      <c r="F9" s="1002"/>
      <c r="G9" s="1002"/>
      <c r="H9" s="1002"/>
      <c r="I9" s="1002"/>
      <c r="J9" s="1002"/>
      <c r="K9" s="1002"/>
      <c r="L9" s="1002"/>
      <c r="M9" s="1002"/>
      <c r="N9" s="1002"/>
      <c r="O9" s="1002"/>
      <c r="P9" s="1002"/>
      <c r="Q9" s="1002"/>
      <c r="R9" s="1002"/>
      <c r="S9" s="1002"/>
      <c r="T9" s="1002"/>
      <c r="U9" s="1002"/>
      <c r="V9" s="1002"/>
      <c r="W9" s="1002"/>
      <c r="X9" s="1002"/>
      <c r="Y9" s="1002"/>
      <c r="Z9" s="1002"/>
      <c r="AA9" s="1002"/>
      <c r="AB9" s="1002"/>
      <c r="AC9" s="1002"/>
      <c r="AD9" s="1023"/>
      <c r="AE9" s="612"/>
    </row>
    <row r="10" spans="1:53" ht="15" x14ac:dyDescent="0.25">
      <c r="A10" s="1126"/>
      <c r="B10" s="1002"/>
      <c r="C10" s="1002"/>
      <c r="D10" s="1002"/>
      <c r="E10" s="1002"/>
      <c r="F10" s="1002"/>
      <c r="G10" s="1002"/>
      <c r="H10" s="1002"/>
      <c r="I10" s="1002"/>
      <c r="J10" s="1002"/>
      <c r="K10" s="1002"/>
      <c r="L10" s="1002"/>
      <c r="M10" s="1002"/>
      <c r="N10" s="1002"/>
      <c r="O10" s="1002"/>
      <c r="P10" s="1002"/>
      <c r="Q10" s="1002"/>
      <c r="R10" s="1002"/>
      <c r="S10" s="1002"/>
      <c r="T10" s="1002"/>
      <c r="U10" s="1002"/>
      <c r="V10" s="1002"/>
      <c r="W10" s="1002"/>
      <c r="X10" s="1002"/>
      <c r="Y10" s="1002"/>
      <c r="Z10" s="1002"/>
      <c r="AA10" s="1002"/>
      <c r="AB10" s="1002"/>
      <c r="AC10" s="1002"/>
      <c r="AD10" s="1023"/>
      <c r="AE10" s="612"/>
      <c r="AK10" s="1024"/>
    </row>
    <row r="11" spans="1:53" ht="15" x14ac:dyDescent="0.25">
      <c r="A11" s="1124">
        <v>45871</v>
      </c>
      <c r="B11" s="1021">
        <v>24.58</v>
      </c>
      <c r="C11" s="1022">
        <v>245800</v>
      </c>
      <c r="D11" s="1002"/>
      <c r="E11" s="1002"/>
      <c r="F11" s="1021">
        <v>23.52</v>
      </c>
      <c r="G11" s="1022">
        <v>235200</v>
      </c>
      <c r="H11" s="1002"/>
      <c r="I11" s="1002"/>
      <c r="J11" s="1002"/>
      <c r="K11" s="1002"/>
      <c r="L11" s="1002"/>
      <c r="M11" s="1002"/>
      <c r="N11" s="1002"/>
      <c r="O11" s="1002"/>
      <c r="P11" s="1021">
        <v>20</v>
      </c>
      <c r="Q11" s="1022">
        <v>244000</v>
      </c>
      <c r="R11" s="1002"/>
      <c r="S11" s="1002"/>
      <c r="T11" s="1021">
        <v>57.95</v>
      </c>
      <c r="U11" s="1022">
        <v>394060</v>
      </c>
      <c r="V11" s="1021">
        <v>10</v>
      </c>
      <c r="W11" s="1022">
        <v>100000</v>
      </c>
      <c r="X11" s="1002"/>
      <c r="Y11" s="1002"/>
      <c r="Z11" s="1002"/>
      <c r="AA11" s="1002"/>
      <c r="AB11" s="1002"/>
      <c r="AC11" s="1002"/>
      <c r="AD11" s="1023"/>
      <c r="AE11" s="612"/>
    </row>
    <row r="12" spans="1:53" ht="15" x14ac:dyDescent="0.25">
      <c r="A12" s="1125"/>
      <c r="B12" s="1002"/>
      <c r="C12" s="1002"/>
      <c r="D12" s="1002"/>
      <c r="E12" s="1002"/>
      <c r="F12" s="1002"/>
      <c r="G12" s="1002"/>
      <c r="H12" s="1002"/>
      <c r="I12" s="1002"/>
      <c r="J12" s="1002"/>
      <c r="K12" s="1002"/>
      <c r="L12" s="1002"/>
      <c r="M12" s="1002"/>
      <c r="N12" s="1002"/>
      <c r="O12" s="1002"/>
      <c r="P12" s="1002"/>
      <c r="Q12" s="1002"/>
      <c r="R12" s="1002"/>
      <c r="S12" s="1002"/>
      <c r="T12" s="1002"/>
      <c r="U12" s="1002"/>
      <c r="V12" s="1002"/>
      <c r="W12" s="1002"/>
      <c r="X12" s="1002"/>
      <c r="Y12" s="1002"/>
      <c r="Z12" s="1002"/>
      <c r="AA12" s="1002"/>
      <c r="AB12" s="1002"/>
      <c r="AC12" s="1002"/>
      <c r="AD12" s="1023"/>
      <c r="AE12" s="612"/>
    </row>
    <row r="13" spans="1:53" ht="15" x14ac:dyDescent="0.25">
      <c r="A13" s="1125"/>
      <c r="B13" s="1002"/>
      <c r="C13" s="1002"/>
      <c r="D13" s="1002"/>
      <c r="E13" s="1002"/>
      <c r="F13" s="1002"/>
      <c r="G13" s="1002"/>
      <c r="H13" s="1002"/>
      <c r="I13" s="1002"/>
      <c r="J13" s="1002"/>
      <c r="K13" s="1002"/>
      <c r="L13" s="1002"/>
      <c r="M13" s="1002"/>
      <c r="N13" s="1002"/>
      <c r="O13" s="1002"/>
      <c r="P13" s="1002"/>
      <c r="Q13" s="1002"/>
      <c r="R13" s="1002"/>
      <c r="S13" s="1002"/>
      <c r="T13" s="1002"/>
      <c r="U13" s="1002"/>
      <c r="V13" s="1002"/>
      <c r="W13" s="1002"/>
      <c r="X13" s="1002"/>
      <c r="Y13" s="1002"/>
      <c r="Z13" s="1002"/>
      <c r="AA13" s="1002"/>
      <c r="AB13" s="1002"/>
      <c r="AC13" s="1002"/>
      <c r="AD13" s="1023"/>
      <c r="AE13" s="612"/>
    </row>
    <row r="14" spans="1:53" ht="15" x14ac:dyDescent="0.25">
      <c r="A14" s="1126"/>
      <c r="B14" s="1002"/>
      <c r="C14" s="1002"/>
      <c r="D14" s="1002"/>
      <c r="E14" s="1002"/>
      <c r="F14" s="1002"/>
      <c r="G14" s="1002"/>
      <c r="H14" s="1002"/>
      <c r="I14" s="1002"/>
      <c r="J14" s="1002"/>
      <c r="K14" s="1002"/>
      <c r="L14" s="1002"/>
      <c r="M14" s="1002"/>
      <c r="N14" s="1002"/>
      <c r="O14" s="1002"/>
      <c r="P14" s="1002"/>
      <c r="Q14" s="1002"/>
      <c r="R14" s="1002"/>
      <c r="S14" s="1002"/>
      <c r="T14" s="1002"/>
      <c r="U14" s="1002"/>
      <c r="V14" s="1002"/>
      <c r="W14" s="1002"/>
      <c r="X14" s="1002"/>
      <c r="Y14" s="1002"/>
      <c r="Z14" s="1002"/>
      <c r="AA14" s="1002"/>
      <c r="AB14" s="1002"/>
      <c r="AC14" s="1002"/>
      <c r="AD14" s="1023"/>
      <c r="AE14" s="612"/>
    </row>
    <row r="15" spans="1:53" ht="15" x14ac:dyDescent="0.25">
      <c r="A15" s="1124">
        <v>45872</v>
      </c>
      <c r="B15" s="1021">
        <v>27.37</v>
      </c>
      <c r="C15" s="1022">
        <v>273700</v>
      </c>
      <c r="D15" s="1002"/>
      <c r="E15" s="1002"/>
      <c r="F15" s="1021">
        <v>27.16</v>
      </c>
      <c r="G15" s="1022">
        <v>271600</v>
      </c>
      <c r="H15" s="1002"/>
      <c r="I15" s="1002"/>
      <c r="J15" s="1021">
        <v>12.08</v>
      </c>
      <c r="K15" s="1022">
        <v>120800</v>
      </c>
      <c r="L15" s="1021">
        <v>20</v>
      </c>
      <c r="M15" s="1022">
        <v>136000</v>
      </c>
      <c r="N15" s="1002"/>
      <c r="O15" s="1002"/>
      <c r="P15" s="1002"/>
      <c r="Q15" s="1002"/>
      <c r="R15" s="1002"/>
      <c r="S15" s="1002"/>
      <c r="T15" s="1002"/>
      <c r="U15" s="1002"/>
      <c r="V15" s="1002"/>
      <c r="W15" s="1002"/>
      <c r="X15" s="1002"/>
      <c r="Y15" s="1002"/>
      <c r="Z15" s="1002"/>
      <c r="AA15" s="1002"/>
      <c r="AB15" s="1002"/>
      <c r="AC15" s="1002"/>
      <c r="AD15" s="1023"/>
      <c r="AE15" s="612"/>
    </row>
    <row r="16" spans="1:53" ht="15" x14ac:dyDescent="0.25">
      <c r="A16" s="1125"/>
      <c r="B16" s="1002"/>
      <c r="C16" s="1002"/>
      <c r="D16" s="1002"/>
      <c r="E16" s="1002"/>
      <c r="F16" s="1002"/>
      <c r="G16" s="1002"/>
      <c r="H16" s="1002"/>
      <c r="I16" s="1002"/>
      <c r="J16" s="1002"/>
      <c r="K16" s="1002"/>
      <c r="L16" s="1002"/>
      <c r="M16" s="1002"/>
      <c r="N16" s="1002"/>
      <c r="O16" s="1002"/>
      <c r="P16" s="1002"/>
      <c r="Q16" s="1002"/>
      <c r="R16" s="1002"/>
      <c r="S16" s="1002"/>
      <c r="T16" s="1002"/>
      <c r="U16" s="1002"/>
      <c r="V16" s="1002"/>
      <c r="W16" s="1002"/>
      <c r="X16" s="1002"/>
      <c r="Y16" s="1002"/>
      <c r="Z16" s="1002"/>
      <c r="AA16" s="1002"/>
      <c r="AB16" s="1002"/>
      <c r="AC16" s="1002"/>
      <c r="AD16" s="1023"/>
      <c r="AE16" s="612"/>
    </row>
    <row r="17" spans="1:31" ht="15" x14ac:dyDescent="0.25">
      <c r="A17" s="1125"/>
      <c r="B17" s="1002"/>
      <c r="C17" s="1002"/>
      <c r="D17" s="1002"/>
      <c r="E17" s="1002"/>
      <c r="F17" s="1002"/>
      <c r="G17" s="1002"/>
      <c r="H17" s="1002"/>
      <c r="I17" s="1002"/>
      <c r="J17" s="1002"/>
      <c r="K17" s="1002"/>
      <c r="L17" s="1002"/>
      <c r="M17" s="1002"/>
      <c r="N17" s="1002"/>
      <c r="O17" s="1002"/>
      <c r="P17" s="1002"/>
      <c r="Q17" s="1002"/>
      <c r="R17" s="1002"/>
      <c r="S17" s="1002"/>
      <c r="T17" s="1002"/>
      <c r="U17" s="1002"/>
      <c r="V17" s="1002"/>
      <c r="W17" s="1002"/>
      <c r="X17" s="1002"/>
      <c r="Y17" s="1002"/>
      <c r="Z17" s="1002"/>
      <c r="AA17" s="1002"/>
      <c r="AB17" s="1002"/>
      <c r="AC17" s="1002"/>
      <c r="AD17" s="1023"/>
      <c r="AE17" s="612"/>
    </row>
    <row r="18" spans="1:31" ht="15" x14ac:dyDescent="0.25">
      <c r="A18" s="1126"/>
      <c r="B18" s="1002"/>
      <c r="C18" s="1002"/>
      <c r="D18" s="1002"/>
      <c r="E18" s="1002"/>
      <c r="F18" s="1002"/>
      <c r="G18" s="1002"/>
      <c r="H18" s="1002"/>
      <c r="I18" s="1002"/>
      <c r="J18" s="1002"/>
      <c r="K18" s="1002"/>
      <c r="L18" s="1002"/>
      <c r="M18" s="1002"/>
      <c r="N18" s="1002"/>
      <c r="O18" s="1002"/>
      <c r="P18" s="1002"/>
      <c r="Q18" s="1002"/>
      <c r="R18" s="1002"/>
      <c r="S18" s="1002"/>
      <c r="T18" s="1002"/>
      <c r="U18" s="1002"/>
      <c r="V18" s="1002"/>
      <c r="W18" s="1002"/>
      <c r="X18" s="1002"/>
      <c r="Y18" s="1002"/>
      <c r="Z18" s="1002"/>
      <c r="AA18" s="1002"/>
      <c r="AB18" s="1002"/>
      <c r="AC18" s="1002"/>
      <c r="AD18" s="1023"/>
      <c r="AE18" s="612"/>
    </row>
    <row r="19" spans="1:31" ht="15" x14ac:dyDescent="0.25">
      <c r="A19" s="1124">
        <v>45873</v>
      </c>
      <c r="B19" s="1021">
        <v>30.23</v>
      </c>
      <c r="C19" s="1022">
        <v>302300</v>
      </c>
      <c r="D19" s="1002"/>
      <c r="E19" s="1002"/>
      <c r="F19" s="1021">
        <v>29.74</v>
      </c>
      <c r="G19" s="1022">
        <v>297400</v>
      </c>
      <c r="H19" s="1002"/>
      <c r="I19" s="1002"/>
      <c r="J19" s="1002"/>
      <c r="K19" s="1002"/>
      <c r="L19" s="1002"/>
      <c r="M19" s="1002"/>
      <c r="N19" s="1021">
        <v>60</v>
      </c>
      <c r="O19" s="1022">
        <v>408000</v>
      </c>
      <c r="P19" s="1002"/>
      <c r="Q19" s="1002"/>
      <c r="R19" s="1002"/>
      <c r="S19" s="1002"/>
      <c r="T19" s="1002"/>
      <c r="U19" s="1002"/>
      <c r="V19" s="1021">
        <v>20</v>
      </c>
      <c r="W19" s="1022">
        <v>200000</v>
      </c>
      <c r="X19" s="1021">
        <v>20</v>
      </c>
      <c r="Y19" s="1022">
        <v>244000</v>
      </c>
      <c r="Z19" s="1002"/>
      <c r="AA19" s="1002"/>
      <c r="AB19" s="1002"/>
      <c r="AC19" s="1002"/>
      <c r="AD19" s="1023"/>
      <c r="AE19" s="612"/>
    </row>
    <row r="20" spans="1:31" ht="15" x14ac:dyDescent="0.25">
      <c r="A20" s="1125"/>
      <c r="B20" s="1002"/>
      <c r="C20" s="1002"/>
      <c r="D20" s="1002"/>
      <c r="E20" s="1002"/>
      <c r="F20" s="1002"/>
      <c r="G20" s="1002"/>
      <c r="H20" s="1002"/>
      <c r="I20" s="1002"/>
      <c r="J20" s="1002"/>
      <c r="K20" s="1002"/>
      <c r="L20" s="1002"/>
      <c r="M20" s="1002"/>
      <c r="N20" s="1002"/>
      <c r="O20" s="1002"/>
      <c r="P20" s="1002"/>
      <c r="Q20" s="1002"/>
      <c r="R20" s="1002"/>
      <c r="S20" s="1002"/>
      <c r="T20" s="1002"/>
      <c r="U20" s="1002"/>
      <c r="V20" s="1002"/>
      <c r="W20" s="1002"/>
      <c r="X20" s="1002"/>
      <c r="Y20" s="1002"/>
      <c r="Z20" s="1002"/>
      <c r="AA20" s="1002"/>
      <c r="AB20" s="1002"/>
      <c r="AC20" s="1002"/>
      <c r="AD20" s="1023"/>
      <c r="AE20" s="612"/>
    </row>
    <row r="21" spans="1:31" ht="15" x14ac:dyDescent="0.25">
      <c r="A21" s="1125"/>
      <c r="B21" s="1002"/>
      <c r="C21" s="1002"/>
      <c r="D21" s="1002"/>
      <c r="E21" s="1002"/>
      <c r="F21" s="1002"/>
      <c r="G21" s="1002"/>
      <c r="H21" s="1002"/>
      <c r="I21" s="1002"/>
      <c r="J21" s="1002"/>
      <c r="K21" s="1002"/>
      <c r="L21" s="1002"/>
      <c r="M21" s="1002"/>
      <c r="N21" s="1002"/>
      <c r="O21" s="1002"/>
      <c r="P21" s="1002"/>
      <c r="Q21" s="1002"/>
      <c r="R21" s="1002"/>
      <c r="S21" s="1002"/>
      <c r="T21" s="1002"/>
      <c r="U21" s="1002"/>
      <c r="V21" s="1002"/>
      <c r="W21" s="1002"/>
      <c r="X21" s="1002"/>
      <c r="Y21" s="1002"/>
      <c r="Z21" s="1002"/>
      <c r="AA21" s="1002"/>
      <c r="AB21" s="1002"/>
      <c r="AC21" s="1002"/>
      <c r="AD21" s="1023"/>
      <c r="AE21" s="612"/>
    </row>
    <row r="22" spans="1:31" ht="15" x14ac:dyDescent="0.25">
      <c r="A22" s="1126"/>
      <c r="B22" s="1002"/>
      <c r="C22" s="1002"/>
      <c r="D22" s="1002"/>
      <c r="E22" s="1002"/>
      <c r="F22" s="1002"/>
      <c r="G22" s="1002"/>
      <c r="H22" s="1002"/>
      <c r="I22" s="1002"/>
      <c r="J22" s="1002"/>
      <c r="K22" s="1002"/>
      <c r="L22" s="1002"/>
      <c r="M22" s="1002"/>
      <c r="N22" s="1002"/>
      <c r="O22" s="1002"/>
      <c r="P22" s="1002"/>
      <c r="Q22" s="1002"/>
      <c r="R22" s="1002"/>
      <c r="S22" s="1002"/>
      <c r="T22" s="1002"/>
      <c r="U22" s="1002"/>
      <c r="V22" s="1002"/>
      <c r="W22" s="1002"/>
      <c r="X22" s="1002"/>
      <c r="Y22" s="1002"/>
      <c r="Z22" s="1002"/>
      <c r="AA22" s="1002"/>
      <c r="AB22" s="1002"/>
      <c r="AC22" s="1002"/>
      <c r="AD22" s="1023"/>
      <c r="AE22" s="612"/>
    </row>
    <row r="23" spans="1:31" ht="15" x14ac:dyDescent="0.25">
      <c r="A23" s="1124">
        <v>45874</v>
      </c>
      <c r="B23" s="1002"/>
      <c r="C23" s="1002"/>
      <c r="D23" s="1002"/>
      <c r="E23" s="1002"/>
      <c r="F23" s="1002"/>
      <c r="G23" s="1002"/>
      <c r="H23" s="1002"/>
      <c r="I23" s="1002"/>
      <c r="J23" s="1002"/>
      <c r="K23" s="1002"/>
      <c r="L23" s="1002"/>
      <c r="M23" s="1002"/>
      <c r="N23" s="1002"/>
      <c r="O23" s="1002"/>
      <c r="P23" s="1021">
        <v>20</v>
      </c>
      <c r="Q23" s="1022">
        <v>244000</v>
      </c>
      <c r="R23" s="1002"/>
      <c r="S23" s="1002"/>
      <c r="T23" s="1002"/>
      <c r="U23" s="1002"/>
      <c r="V23" s="1002"/>
      <c r="W23" s="1002"/>
      <c r="X23" s="1002"/>
      <c r="Y23" s="1002"/>
      <c r="Z23" s="1002"/>
      <c r="AA23" s="1002"/>
      <c r="AB23" s="1002"/>
      <c r="AC23" s="1002"/>
      <c r="AD23" s="1023"/>
      <c r="AE23" s="612"/>
    </row>
    <row r="24" spans="1:31" ht="15" x14ac:dyDescent="0.3">
      <c r="A24" s="1125"/>
      <c r="B24" s="1025">
        <v>31.65</v>
      </c>
      <c r="C24" s="1026">
        <v>316500</v>
      </c>
      <c r="D24" s="1002"/>
      <c r="E24" s="1002"/>
      <c r="F24" s="1025">
        <v>29.81</v>
      </c>
      <c r="G24" s="1026">
        <v>298100</v>
      </c>
      <c r="H24" s="1002"/>
      <c r="I24" s="1002"/>
      <c r="J24" s="1002"/>
      <c r="K24" s="1002"/>
      <c r="L24" s="1002"/>
      <c r="M24" s="1002"/>
      <c r="N24" s="1002"/>
      <c r="O24" s="1002"/>
      <c r="P24" s="1002"/>
      <c r="Q24" s="1002"/>
      <c r="R24" s="1002"/>
      <c r="S24" s="1002"/>
      <c r="T24" s="1002"/>
      <c r="U24" s="1002"/>
      <c r="V24" s="1002"/>
      <c r="W24" s="1002"/>
      <c r="X24" s="1002"/>
      <c r="Y24" s="1002"/>
      <c r="Z24" s="1002"/>
      <c r="AA24" s="1002"/>
      <c r="AB24" s="1002"/>
      <c r="AC24" s="1002"/>
      <c r="AD24" s="1023"/>
      <c r="AE24" s="612"/>
    </row>
    <row r="25" spans="1:31" ht="15" x14ac:dyDescent="0.25">
      <c r="A25" s="1125"/>
      <c r="B25" s="1002"/>
      <c r="C25" s="1002"/>
      <c r="D25" s="1002"/>
      <c r="E25" s="1002"/>
      <c r="F25" s="1002"/>
      <c r="G25" s="1002"/>
      <c r="H25" s="1002"/>
      <c r="I25" s="1002"/>
      <c r="J25" s="1002"/>
      <c r="K25" s="1002"/>
      <c r="L25" s="1002"/>
      <c r="M25" s="1002"/>
      <c r="N25" s="1002"/>
      <c r="O25" s="1002"/>
      <c r="P25" s="1002"/>
      <c r="Q25" s="1002"/>
      <c r="R25" s="1002"/>
      <c r="S25" s="1002"/>
      <c r="T25" s="1002"/>
      <c r="U25" s="1002"/>
      <c r="V25" s="1002"/>
      <c r="W25" s="1002"/>
      <c r="X25" s="1002"/>
      <c r="Y25" s="1002"/>
      <c r="Z25" s="1002"/>
      <c r="AA25" s="1002"/>
      <c r="AB25" s="1002"/>
      <c r="AC25" s="1002"/>
      <c r="AD25" s="1023"/>
      <c r="AE25" s="612"/>
    </row>
    <row r="26" spans="1:31" ht="15" x14ac:dyDescent="0.25">
      <c r="A26" s="1126"/>
      <c r="B26" s="1002"/>
      <c r="C26" s="1002"/>
      <c r="D26" s="1002"/>
      <c r="E26" s="1002"/>
      <c r="F26" s="1002"/>
      <c r="G26" s="1002"/>
      <c r="H26" s="1002"/>
      <c r="I26" s="1002"/>
      <c r="J26" s="1002"/>
      <c r="K26" s="1002"/>
      <c r="L26" s="1002"/>
      <c r="M26" s="1002"/>
      <c r="N26" s="1002"/>
      <c r="O26" s="1002"/>
      <c r="P26" s="1002"/>
      <c r="Q26" s="1002"/>
      <c r="R26" s="1002"/>
      <c r="S26" s="1002"/>
      <c r="T26" s="1002"/>
      <c r="U26" s="1002"/>
      <c r="V26" s="1002"/>
      <c r="W26" s="1002"/>
      <c r="X26" s="1002"/>
      <c r="Y26" s="1002"/>
      <c r="Z26" s="1002"/>
      <c r="AA26" s="1002"/>
      <c r="AB26" s="1002"/>
      <c r="AC26" s="1002"/>
      <c r="AD26" s="1023"/>
      <c r="AE26" s="612"/>
    </row>
    <row r="27" spans="1:31" ht="15" x14ac:dyDescent="0.25">
      <c r="A27" s="1124">
        <v>45875</v>
      </c>
      <c r="B27" s="1021">
        <v>25.28</v>
      </c>
      <c r="C27" s="1022">
        <v>252800</v>
      </c>
      <c r="D27" s="1002"/>
      <c r="E27" s="1002"/>
      <c r="F27" s="1021">
        <v>26.43</v>
      </c>
      <c r="G27" s="1022">
        <v>264300</v>
      </c>
      <c r="H27" s="1002"/>
      <c r="I27" s="1002"/>
      <c r="J27" s="1021">
        <v>26.53</v>
      </c>
      <c r="K27" s="1022">
        <v>265300</v>
      </c>
      <c r="L27" s="1002"/>
      <c r="M27" s="1002"/>
      <c r="N27" s="1002"/>
      <c r="O27" s="1002"/>
      <c r="P27" s="1002"/>
      <c r="Q27" s="1002"/>
      <c r="R27" s="1002"/>
      <c r="S27" s="1002"/>
      <c r="T27" s="1002"/>
      <c r="U27" s="1002"/>
      <c r="V27" s="1002"/>
      <c r="W27" s="1002"/>
      <c r="X27" s="1021">
        <v>20</v>
      </c>
      <c r="Y27" s="1022">
        <v>244000</v>
      </c>
      <c r="Z27" s="1002"/>
      <c r="AA27" s="1002"/>
      <c r="AB27" s="1002"/>
      <c r="AC27" s="1002"/>
      <c r="AD27" s="1023"/>
      <c r="AE27" s="612"/>
    </row>
    <row r="28" spans="1:31" ht="15" x14ac:dyDescent="0.25">
      <c r="A28" s="1125"/>
      <c r="B28" s="1002"/>
      <c r="C28" s="1002"/>
      <c r="D28" s="1002"/>
      <c r="E28" s="1002"/>
      <c r="F28" s="1002"/>
      <c r="G28" s="1002"/>
      <c r="H28" s="1002"/>
      <c r="I28" s="1002"/>
      <c r="J28" s="1002"/>
      <c r="K28" s="1002"/>
      <c r="L28" s="1002"/>
      <c r="M28" s="1002"/>
      <c r="N28" s="1002"/>
      <c r="O28" s="1002"/>
      <c r="P28" s="1002"/>
      <c r="Q28" s="1002"/>
      <c r="R28" s="1002"/>
      <c r="S28" s="1002"/>
      <c r="T28" s="1002"/>
      <c r="U28" s="1002"/>
      <c r="V28" s="1002"/>
      <c r="W28" s="1002"/>
      <c r="X28" s="1002"/>
      <c r="Y28" s="1002"/>
      <c r="Z28" s="1002"/>
      <c r="AA28" s="1002"/>
      <c r="AB28" s="1002"/>
      <c r="AC28" s="1002"/>
      <c r="AD28" s="1023"/>
      <c r="AE28" s="612"/>
    </row>
    <row r="29" spans="1:31" ht="15" x14ac:dyDescent="0.25">
      <c r="A29" s="1125"/>
      <c r="B29" s="1002"/>
      <c r="C29" s="1002"/>
      <c r="D29" s="1002"/>
      <c r="E29" s="1002"/>
      <c r="F29" s="1002"/>
      <c r="G29" s="1002"/>
      <c r="H29" s="1002"/>
      <c r="I29" s="1002"/>
      <c r="J29" s="1002"/>
      <c r="K29" s="1002"/>
      <c r="L29" s="1002"/>
      <c r="M29" s="1002"/>
      <c r="N29" s="1002"/>
      <c r="O29" s="1002"/>
      <c r="P29" s="1002"/>
      <c r="Q29" s="1002"/>
      <c r="R29" s="1002"/>
      <c r="S29" s="1002"/>
      <c r="T29" s="1002"/>
      <c r="U29" s="1002"/>
      <c r="V29" s="1002"/>
      <c r="W29" s="1002"/>
      <c r="X29" s="1002"/>
      <c r="Y29" s="1002"/>
      <c r="Z29" s="1002"/>
      <c r="AA29" s="1002"/>
      <c r="AB29" s="1002"/>
      <c r="AC29" s="1002"/>
      <c r="AD29" s="1023"/>
      <c r="AE29" s="612"/>
    </row>
    <row r="30" spans="1:31" ht="15" x14ac:dyDescent="0.25">
      <c r="A30" s="1126"/>
      <c r="B30" s="1002"/>
      <c r="C30" s="1002"/>
      <c r="D30" s="1002"/>
      <c r="E30" s="1002"/>
      <c r="F30" s="1002"/>
      <c r="G30" s="1002"/>
      <c r="H30" s="1002"/>
      <c r="I30" s="1002"/>
      <c r="J30" s="1002"/>
      <c r="K30" s="1002"/>
      <c r="L30" s="1002"/>
      <c r="M30" s="1002"/>
      <c r="N30" s="1002"/>
      <c r="O30" s="1002"/>
      <c r="P30" s="1002"/>
      <c r="Q30" s="1002"/>
      <c r="R30" s="1002"/>
      <c r="S30" s="1002"/>
      <c r="T30" s="1002"/>
      <c r="U30" s="1002"/>
      <c r="V30" s="1002"/>
      <c r="W30" s="1002"/>
      <c r="X30" s="1002"/>
      <c r="Y30" s="1002"/>
      <c r="Z30" s="1002"/>
      <c r="AA30" s="1002"/>
      <c r="AB30" s="1002"/>
      <c r="AC30" s="1002"/>
      <c r="AD30" s="1023"/>
      <c r="AE30" s="612"/>
    </row>
    <row r="31" spans="1:31" ht="15" x14ac:dyDescent="0.25">
      <c r="A31" s="1124">
        <v>45876</v>
      </c>
      <c r="B31" s="1021">
        <v>33.090000000000003</v>
      </c>
      <c r="C31" s="1022">
        <v>330900</v>
      </c>
      <c r="D31" s="1002"/>
      <c r="E31" s="1002"/>
      <c r="F31" s="1021">
        <v>25.32</v>
      </c>
      <c r="G31" s="1022">
        <v>253200</v>
      </c>
      <c r="H31" s="1002"/>
      <c r="I31" s="1002"/>
      <c r="J31" s="1002"/>
      <c r="K31" s="1002"/>
      <c r="L31" s="1002"/>
      <c r="M31" s="1002"/>
      <c r="N31" s="1002"/>
      <c r="O31" s="1002"/>
      <c r="P31" s="1002"/>
      <c r="Q31" s="1002"/>
      <c r="R31" s="1002"/>
      <c r="S31" s="1002"/>
      <c r="T31" s="1002"/>
      <c r="U31" s="1002"/>
      <c r="V31" s="1002"/>
      <c r="W31" s="1002"/>
      <c r="X31" s="1002"/>
      <c r="Y31" s="1002"/>
      <c r="Z31" s="1002"/>
      <c r="AA31" s="1002"/>
      <c r="AB31" s="1002"/>
      <c r="AC31" s="1002"/>
      <c r="AD31" s="1023"/>
      <c r="AE31" s="612"/>
    </row>
    <row r="32" spans="1:31" ht="15" x14ac:dyDescent="0.25">
      <c r="A32" s="1125"/>
      <c r="B32" s="1002"/>
      <c r="C32" s="1002"/>
      <c r="D32" s="1002"/>
      <c r="E32" s="1002"/>
      <c r="F32" s="1002"/>
      <c r="G32" s="1002"/>
      <c r="H32" s="1002"/>
      <c r="I32" s="1002"/>
      <c r="J32" s="1002"/>
      <c r="K32" s="1002"/>
      <c r="L32" s="1002"/>
      <c r="M32" s="1002"/>
      <c r="N32" s="1002"/>
      <c r="O32" s="1002"/>
      <c r="P32" s="1002"/>
      <c r="Q32" s="1002"/>
      <c r="R32" s="1002"/>
      <c r="S32" s="1002"/>
      <c r="T32" s="1002"/>
      <c r="U32" s="1002"/>
      <c r="V32" s="1002"/>
      <c r="W32" s="1002"/>
      <c r="X32" s="1002"/>
      <c r="Y32" s="1002"/>
      <c r="Z32" s="1002"/>
      <c r="AA32" s="1002"/>
      <c r="AB32" s="1002"/>
      <c r="AC32" s="1002"/>
      <c r="AD32" s="1023"/>
      <c r="AE32" s="612"/>
    </row>
    <row r="33" spans="1:31" ht="15" x14ac:dyDescent="0.25">
      <c r="A33" s="1125"/>
      <c r="B33" s="1002"/>
      <c r="C33" s="1002"/>
      <c r="D33" s="1002"/>
      <c r="E33" s="1002"/>
      <c r="F33" s="1002"/>
      <c r="G33" s="1002"/>
      <c r="H33" s="1002"/>
      <c r="I33" s="1002"/>
      <c r="J33" s="1002"/>
      <c r="K33" s="1002"/>
      <c r="L33" s="1002"/>
      <c r="M33" s="1002"/>
      <c r="N33" s="1002"/>
      <c r="O33" s="1002"/>
      <c r="P33" s="1002"/>
      <c r="Q33" s="1002"/>
      <c r="R33" s="1002"/>
      <c r="S33" s="1002"/>
      <c r="T33" s="1002"/>
      <c r="U33" s="1002"/>
      <c r="V33" s="1002"/>
      <c r="W33" s="1002"/>
      <c r="X33" s="1002"/>
      <c r="Y33" s="1002"/>
      <c r="Z33" s="1002"/>
      <c r="AA33" s="1002"/>
      <c r="AB33" s="1002"/>
      <c r="AC33" s="1002"/>
      <c r="AD33" s="1023"/>
      <c r="AE33" s="612"/>
    </row>
    <row r="34" spans="1:31" ht="15" x14ac:dyDescent="0.25">
      <c r="A34" s="1126"/>
      <c r="B34" s="1002"/>
      <c r="C34" s="1002"/>
      <c r="D34" s="1002"/>
      <c r="E34" s="1002"/>
      <c r="F34" s="1002"/>
      <c r="G34" s="1002"/>
      <c r="H34" s="1002"/>
      <c r="I34" s="1002"/>
      <c r="J34" s="1002"/>
      <c r="K34" s="1002"/>
      <c r="L34" s="1002"/>
      <c r="M34" s="1002"/>
      <c r="N34" s="1002"/>
      <c r="O34" s="1002"/>
      <c r="P34" s="1002"/>
      <c r="Q34" s="1002"/>
      <c r="R34" s="1002"/>
      <c r="S34" s="1002"/>
      <c r="T34" s="1002"/>
      <c r="U34" s="1002"/>
      <c r="V34" s="1002"/>
      <c r="W34" s="1002"/>
      <c r="X34" s="1002"/>
      <c r="Y34" s="1002"/>
      <c r="Z34" s="1002"/>
      <c r="AA34" s="1002"/>
      <c r="AB34" s="1002"/>
      <c r="AC34" s="1002"/>
      <c r="AD34" s="1023"/>
      <c r="AE34" s="612"/>
    </row>
    <row r="35" spans="1:31" ht="15" x14ac:dyDescent="0.25">
      <c r="A35" s="1124">
        <v>45877</v>
      </c>
      <c r="B35" s="1021">
        <v>31.35</v>
      </c>
      <c r="C35" s="1022">
        <v>313500</v>
      </c>
      <c r="D35" s="1002"/>
      <c r="E35" s="1002"/>
      <c r="F35" s="1021">
        <v>28.19</v>
      </c>
      <c r="G35" s="1022">
        <v>281900</v>
      </c>
      <c r="H35" s="1002"/>
      <c r="I35" s="1002"/>
      <c r="J35" s="1021">
        <v>14.05</v>
      </c>
      <c r="K35" s="1022">
        <v>140500</v>
      </c>
      <c r="L35" s="1021">
        <v>20</v>
      </c>
      <c r="M35" s="1022">
        <v>136000</v>
      </c>
      <c r="N35" s="1002"/>
      <c r="O35" s="1002"/>
      <c r="P35" s="1002"/>
      <c r="Q35" s="1002"/>
      <c r="R35" s="1002"/>
      <c r="S35" s="1002"/>
      <c r="T35" s="1002"/>
      <c r="U35" s="1002"/>
      <c r="V35" s="1021">
        <v>10</v>
      </c>
      <c r="W35" s="1022">
        <v>100000</v>
      </c>
      <c r="X35" s="1002"/>
      <c r="Y35" s="1002"/>
      <c r="Z35" s="1002"/>
      <c r="AA35" s="1002"/>
      <c r="AB35" s="1002"/>
      <c r="AC35" s="1002"/>
      <c r="AD35" s="1023"/>
      <c r="AE35" s="612"/>
    </row>
    <row r="36" spans="1:31" ht="15" x14ac:dyDescent="0.25">
      <c r="A36" s="1125"/>
      <c r="B36" s="1002"/>
      <c r="C36" s="1002"/>
      <c r="D36" s="1002"/>
      <c r="E36" s="1002"/>
      <c r="F36" s="1002"/>
      <c r="G36" s="1002"/>
      <c r="H36" s="1002"/>
      <c r="I36" s="1002"/>
      <c r="J36" s="1002"/>
      <c r="K36" s="1002"/>
      <c r="L36" s="1002"/>
      <c r="M36" s="1002"/>
      <c r="N36" s="1002"/>
      <c r="O36" s="1002"/>
      <c r="P36" s="1002"/>
      <c r="Q36" s="1002"/>
      <c r="R36" s="1002"/>
      <c r="S36" s="1002"/>
      <c r="T36" s="1002"/>
      <c r="U36" s="1002"/>
      <c r="V36" s="1002"/>
      <c r="W36" s="1002"/>
      <c r="X36" s="1002"/>
      <c r="Y36" s="1002"/>
      <c r="Z36" s="1002"/>
      <c r="AA36" s="1002"/>
      <c r="AB36" s="1002"/>
      <c r="AC36" s="1002"/>
      <c r="AD36" s="1023"/>
      <c r="AE36" s="612"/>
    </row>
    <row r="37" spans="1:31" ht="15" x14ac:dyDescent="0.25">
      <c r="A37" s="1125"/>
      <c r="B37" s="1002"/>
      <c r="C37" s="1002"/>
      <c r="D37" s="1002"/>
      <c r="E37" s="1002"/>
      <c r="F37" s="1002"/>
      <c r="G37" s="1002"/>
      <c r="H37" s="1002"/>
      <c r="I37" s="1002"/>
      <c r="J37" s="1002"/>
      <c r="K37" s="1002"/>
      <c r="L37" s="1002"/>
      <c r="M37" s="1002"/>
      <c r="N37" s="1002"/>
      <c r="O37" s="1002"/>
      <c r="P37" s="1002"/>
      <c r="Q37" s="1002"/>
      <c r="R37" s="1002"/>
      <c r="S37" s="1002"/>
      <c r="T37" s="1002"/>
      <c r="U37" s="1002"/>
      <c r="V37" s="1002"/>
      <c r="W37" s="1002"/>
      <c r="X37" s="1002"/>
      <c r="Y37" s="1002"/>
      <c r="Z37" s="1002"/>
      <c r="AA37" s="1002"/>
      <c r="AB37" s="1002"/>
      <c r="AC37" s="1002"/>
      <c r="AD37" s="1023"/>
      <c r="AE37" s="612"/>
    </row>
    <row r="38" spans="1:31" ht="15" x14ac:dyDescent="0.25">
      <c r="A38" s="1126"/>
      <c r="B38" s="1002"/>
      <c r="C38" s="1002"/>
      <c r="D38" s="1002"/>
      <c r="E38" s="1002"/>
      <c r="F38" s="1002"/>
      <c r="G38" s="1002"/>
      <c r="H38" s="1002"/>
      <c r="I38" s="1002"/>
      <c r="J38" s="1002"/>
      <c r="K38" s="1002"/>
      <c r="L38" s="1002"/>
      <c r="M38" s="1002"/>
      <c r="N38" s="1002"/>
      <c r="O38" s="1002"/>
      <c r="P38" s="1002"/>
      <c r="Q38" s="1002"/>
      <c r="R38" s="1002"/>
      <c r="S38" s="1002"/>
      <c r="T38" s="1002"/>
      <c r="U38" s="1002"/>
      <c r="V38" s="1002"/>
      <c r="W38" s="1002"/>
      <c r="X38" s="1002"/>
      <c r="Y38" s="1002"/>
      <c r="Z38" s="1002"/>
      <c r="AA38" s="1002"/>
      <c r="AB38" s="1002"/>
      <c r="AC38" s="1002"/>
      <c r="AD38" s="1023"/>
      <c r="AE38" s="612"/>
    </row>
    <row r="39" spans="1:31" ht="15" x14ac:dyDescent="0.25">
      <c r="A39" s="1124">
        <v>45878</v>
      </c>
      <c r="B39" s="1021">
        <v>30.32</v>
      </c>
      <c r="C39" s="1022">
        <v>303200</v>
      </c>
      <c r="D39" s="1002"/>
      <c r="E39" s="1002"/>
      <c r="F39" s="1021">
        <v>27.66</v>
      </c>
      <c r="G39" s="1022">
        <v>276600</v>
      </c>
      <c r="H39" s="1002"/>
      <c r="I39" s="1002"/>
      <c r="J39" s="1002"/>
      <c r="K39" s="1002"/>
      <c r="L39" s="1002"/>
      <c r="M39" s="1002"/>
      <c r="N39" s="1002"/>
      <c r="O39" s="1002"/>
      <c r="P39" s="1021">
        <v>20</v>
      </c>
      <c r="Q39" s="1022">
        <v>244000</v>
      </c>
      <c r="R39" s="1002"/>
      <c r="S39" s="1002"/>
      <c r="T39" s="1021">
        <v>56.3</v>
      </c>
      <c r="U39" s="1022">
        <v>382840</v>
      </c>
      <c r="V39" s="1002"/>
      <c r="W39" s="1002"/>
      <c r="X39" s="1002"/>
      <c r="Y39" s="1002"/>
      <c r="Z39" s="1002"/>
      <c r="AA39" s="1002"/>
      <c r="AB39" s="1002"/>
      <c r="AC39" s="1002"/>
      <c r="AD39" s="1023"/>
      <c r="AE39" s="612"/>
    </row>
    <row r="40" spans="1:31" ht="15" x14ac:dyDescent="0.25">
      <c r="A40" s="1125"/>
      <c r="B40" s="1002"/>
      <c r="C40" s="1002"/>
      <c r="D40" s="1002"/>
      <c r="E40" s="1002"/>
      <c r="F40" s="1002"/>
      <c r="G40" s="1002"/>
      <c r="H40" s="1002"/>
      <c r="I40" s="1002"/>
      <c r="J40" s="1002"/>
      <c r="K40" s="1002"/>
      <c r="L40" s="1002"/>
      <c r="M40" s="1002"/>
      <c r="N40" s="1002"/>
      <c r="O40" s="1002"/>
      <c r="P40" s="1002"/>
      <c r="Q40" s="1002"/>
      <c r="R40" s="1002"/>
      <c r="S40" s="1002"/>
      <c r="T40" s="1002"/>
      <c r="U40" s="1002"/>
      <c r="V40" s="1002"/>
      <c r="W40" s="1002"/>
      <c r="X40" s="1002"/>
      <c r="Y40" s="1002"/>
      <c r="Z40" s="1002"/>
      <c r="AA40" s="1002"/>
      <c r="AB40" s="1002"/>
      <c r="AC40" s="1002"/>
      <c r="AD40" s="1023"/>
      <c r="AE40" s="612"/>
    </row>
    <row r="41" spans="1:31" ht="15" x14ac:dyDescent="0.25">
      <c r="A41" s="1125"/>
      <c r="B41" s="1002"/>
      <c r="C41" s="1002"/>
      <c r="D41" s="1002"/>
      <c r="E41" s="1002"/>
      <c r="F41" s="1002"/>
      <c r="G41" s="1002"/>
      <c r="H41" s="1002"/>
      <c r="I41" s="1002"/>
      <c r="J41" s="1002"/>
      <c r="K41" s="1002"/>
      <c r="L41" s="1002"/>
      <c r="M41" s="1002"/>
      <c r="N41" s="1002"/>
      <c r="O41" s="1002"/>
      <c r="P41" s="1002"/>
      <c r="Q41" s="1002"/>
      <c r="R41" s="1002"/>
      <c r="S41" s="1002"/>
      <c r="T41" s="1002"/>
      <c r="U41" s="1002"/>
      <c r="V41" s="1002"/>
      <c r="W41" s="1002"/>
      <c r="X41" s="1002"/>
      <c r="Y41" s="1002"/>
      <c r="Z41" s="1002"/>
      <c r="AA41" s="1002"/>
      <c r="AB41" s="1002"/>
      <c r="AC41" s="1002"/>
      <c r="AD41" s="1023"/>
      <c r="AE41" s="612"/>
    </row>
    <row r="42" spans="1:31" ht="15" x14ac:dyDescent="0.25">
      <c r="A42" s="1126"/>
      <c r="B42" s="1002"/>
      <c r="C42" s="1002"/>
      <c r="D42" s="1002"/>
      <c r="E42" s="1002"/>
      <c r="F42" s="1002"/>
      <c r="G42" s="1002"/>
      <c r="H42" s="1002"/>
      <c r="I42" s="1002"/>
      <c r="J42" s="1002"/>
      <c r="K42" s="1002"/>
      <c r="L42" s="1002"/>
      <c r="M42" s="1002"/>
      <c r="N42" s="1002"/>
      <c r="O42" s="1002"/>
      <c r="P42" s="1002"/>
      <c r="Q42" s="1002"/>
      <c r="R42" s="1002"/>
      <c r="S42" s="1002"/>
      <c r="T42" s="1002"/>
      <c r="U42" s="1002"/>
      <c r="V42" s="1002"/>
      <c r="W42" s="1002"/>
      <c r="X42" s="1002"/>
      <c r="Y42" s="1002"/>
      <c r="Z42" s="1002"/>
      <c r="AA42" s="1002"/>
      <c r="AB42" s="1002"/>
      <c r="AC42" s="1002"/>
      <c r="AD42" s="1023"/>
      <c r="AE42" s="612"/>
    </row>
    <row r="43" spans="1:31" ht="15" x14ac:dyDescent="0.25">
      <c r="A43" s="1124">
        <v>45879</v>
      </c>
      <c r="B43" s="1021">
        <v>39.26</v>
      </c>
      <c r="C43" s="1022">
        <v>392600</v>
      </c>
      <c r="D43" s="1002"/>
      <c r="E43" s="1002"/>
      <c r="F43" s="1021">
        <v>38.81</v>
      </c>
      <c r="G43" s="1022">
        <v>388100</v>
      </c>
      <c r="H43" s="1002"/>
      <c r="I43" s="1002"/>
      <c r="J43" s="1002"/>
      <c r="K43" s="1002"/>
      <c r="L43" s="1002"/>
      <c r="M43" s="1002"/>
      <c r="N43" s="1002"/>
      <c r="O43" s="1002"/>
      <c r="P43" s="1002"/>
      <c r="Q43" s="1002"/>
      <c r="R43" s="1002"/>
      <c r="S43" s="1002"/>
      <c r="T43" s="1002"/>
      <c r="U43" s="1002"/>
      <c r="V43" s="1002"/>
      <c r="W43" s="1002"/>
      <c r="X43" s="1002"/>
      <c r="Y43" s="1002"/>
      <c r="Z43" s="1002"/>
      <c r="AA43" s="1002"/>
      <c r="AB43" s="1002"/>
      <c r="AC43" s="1002"/>
      <c r="AD43" s="1023"/>
      <c r="AE43" s="612"/>
    </row>
    <row r="44" spans="1:31" ht="15" x14ac:dyDescent="0.25">
      <c r="A44" s="1125"/>
      <c r="B44" s="1002"/>
      <c r="C44" s="1002"/>
      <c r="D44" s="1002"/>
      <c r="E44" s="1002"/>
      <c r="F44" s="1002"/>
      <c r="G44" s="1002"/>
      <c r="H44" s="1002"/>
      <c r="I44" s="1002"/>
      <c r="J44" s="1002"/>
      <c r="K44" s="1002"/>
      <c r="L44" s="1002"/>
      <c r="M44" s="1002"/>
      <c r="N44" s="1002"/>
      <c r="O44" s="1002"/>
      <c r="P44" s="1002"/>
      <c r="Q44" s="1002"/>
      <c r="R44" s="1002"/>
      <c r="S44" s="1002"/>
      <c r="T44" s="1002"/>
      <c r="U44" s="1002"/>
      <c r="V44" s="1002"/>
      <c r="W44" s="1002"/>
      <c r="X44" s="1002"/>
      <c r="Y44" s="1002"/>
      <c r="Z44" s="1002"/>
      <c r="AA44" s="1002"/>
      <c r="AB44" s="1002"/>
      <c r="AC44" s="1002"/>
      <c r="AD44" s="1023"/>
      <c r="AE44" s="612"/>
    </row>
    <row r="45" spans="1:31" ht="15" x14ac:dyDescent="0.25">
      <c r="A45" s="1125"/>
      <c r="B45" s="1002"/>
      <c r="C45" s="1002"/>
      <c r="D45" s="1002"/>
      <c r="E45" s="1002"/>
      <c r="F45" s="1002"/>
      <c r="G45" s="1002"/>
      <c r="H45" s="1002"/>
      <c r="I45" s="1002"/>
      <c r="J45" s="1002"/>
      <c r="K45" s="1002"/>
      <c r="L45" s="1002"/>
      <c r="M45" s="1002"/>
      <c r="N45" s="1002"/>
      <c r="O45" s="1002"/>
      <c r="P45" s="1002"/>
      <c r="Q45" s="1002"/>
      <c r="R45" s="1002"/>
      <c r="S45" s="1002"/>
      <c r="T45" s="1002"/>
      <c r="U45" s="1002"/>
      <c r="V45" s="1002"/>
      <c r="W45" s="1002"/>
      <c r="X45" s="1002"/>
      <c r="Y45" s="1002"/>
      <c r="Z45" s="1002"/>
      <c r="AA45" s="1002"/>
      <c r="AB45" s="1002"/>
      <c r="AC45" s="1002"/>
      <c r="AD45" s="1023"/>
      <c r="AE45" s="612"/>
    </row>
    <row r="46" spans="1:31" ht="15" x14ac:dyDescent="0.25">
      <c r="A46" s="1126"/>
      <c r="B46" s="1002"/>
      <c r="C46" s="1002"/>
      <c r="D46" s="1002"/>
      <c r="E46" s="1002"/>
      <c r="F46" s="1002"/>
      <c r="G46" s="1002"/>
      <c r="H46" s="1002"/>
      <c r="I46" s="1002"/>
      <c r="J46" s="1002"/>
      <c r="K46" s="1002"/>
      <c r="L46" s="1002"/>
      <c r="M46" s="1002"/>
      <c r="N46" s="1002"/>
      <c r="O46" s="1002"/>
      <c r="P46" s="1002"/>
      <c r="Q46" s="1002"/>
      <c r="R46" s="1002"/>
      <c r="S46" s="1002"/>
      <c r="T46" s="1002"/>
      <c r="U46" s="1002"/>
      <c r="V46" s="1002"/>
      <c r="W46" s="1002"/>
      <c r="X46" s="1002"/>
      <c r="Y46" s="1002"/>
      <c r="Z46" s="1002"/>
      <c r="AA46" s="1002"/>
      <c r="AB46" s="1002"/>
      <c r="AC46" s="1002"/>
      <c r="AD46" s="1023"/>
      <c r="AE46" s="612"/>
    </row>
    <row r="47" spans="1:31" ht="15" x14ac:dyDescent="0.25">
      <c r="A47" s="1124">
        <v>45880</v>
      </c>
      <c r="B47" s="1021">
        <v>23.91</v>
      </c>
      <c r="C47" s="1022">
        <v>239100</v>
      </c>
      <c r="D47" s="1002"/>
      <c r="E47" s="1002"/>
      <c r="F47" s="1021">
        <v>14.05</v>
      </c>
      <c r="G47" s="1022">
        <v>140500</v>
      </c>
      <c r="H47" s="1002"/>
      <c r="I47" s="1002"/>
      <c r="J47" s="1021">
        <v>23.64</v>
      </c>
      <c r="K47" s="1022">
        <v>236400</v>
      </c>
      <c r="L47" s="1002"/>
      <c r="M47" s="1002"/>
      <c r="N47" s="1002"/>
      <c r="O47" s="1002"/>
      <c r="P47" s="1002"/>
      <c r="Q47" s="1002"/>
      <c r="R47" s="1002"/>
      <c r="S47" s="1002"/>
      <c r="T47" s="1002"/>
      <c r="U47" s="1002"/>
      <c r="V47" s="1021">
        <v>20</v>
      </c>
      <c r="W47" s="1022">
        <v>200000</v>
      </c>
      <c r="X47" s="1021">
        <v>20</v>
      </c>
      <c r="Y47" s="1022">
        <v>244000</v>
      </c>
      <c r="Z47" s="1021">
        <v>33.659999999999997</v>
      </c>
      <c r="AA47" s="1027">
        <v>228890</v>
      </c>
      <c r="AB47" s="1002"/>
      <c r="AC47" s="1002"/>
      <c r="AD47" s="1023"/>
      <c r="AE47" s="612"/>
    </row>
    <row r="48" spans="1:31" ht="15" x14ac:dyDescent="0.25">
      <c r="A48" s="1125"/>
      <c r="B48" s="1002"/>
      <c r="C48" s="1002"/>
      <c r="D48" s="1002"/>
      <c r="E48" s="1002"/>
      <c r="F48" s="1002"/>
      <c r="G48" s="1002"/>
      <c r="H48" s="1002"/>
      <c r="I48" s="1002"/>
      <c r="J48" s="1002"/>
      <c r="K48" s="1002"/>
      <c r="L48" s="1002"/>
      <c r="M48" s="1002"/>
      <c r="N48" s="1002"/>
      <c r="O48" s="1002"/>
      <c r="P48" s="1002"/>
      <c r="Q48" s="1002"/>
      <c r="R48" s="1002"/>
      <c r="S48" s="1002"/>
      <c r="T48" s="1002"/>
      <c r="U48" s="1002"/>
      <c r="V48" s="1002"/>
      <c r="W48" s="1002"/>
      <c r="X48" s="1002"/>
      <c r="Y48" s="1002"/>
      <c r="Z48" s="1002"/>
      <c r="AA48" s="1002"/>
      <c r="AB48" s="1002"/>
      <c r="AC48" s="1002"/>
      <c r="AD48" s="1023"/>
      <c r="AE48" s="612"/>
    </row>
    <row r="49" spans="1:31" ht="15" x14ac:dyDescent="0.25">
      <c r="A49" s="1125"/>
      <c r="B49" s="1002"/>
      <c r="C49" s="1002"/>
      <c r="D49" s="1002"/>
      <c r="E49" s="1002"/>
      <c r="F49" s="1002"/>
      <c r="G49" s="1002"/>
      <c r="H49" s="1002"/>
      <c r="I49" s="1002"/>
      <c r="J49" s="1002"/>
      <c r="K49" s="1002"/>
      <c r="L49" s="1002"/>
      <c r="M49" s="1002"/>
      <c r="N49" s="1002"/>
      <c r="O49" s="1002"/>
      <c r="P49" s="1002"/>
      <c r="Q49" s="1002"/>
      <c r="R49" s="1002"/>
      <c r="S49" s="1002"/>
      <c r="T49" s="1002"/>
      <c r="U49" s="1002"/>
      <c r="V49" s="1002"/>
      <c r="W49" s="1002"/>
      <c r="X49" s="1002"/>
      <c r="Y49" s="1002"/>
      <c r="Z49" s="1002"/>
      <c r="AA49" s="1002"/>
      <c r="AB49" s="1002"/>
      <c r="AC49" s="1002"/>
      <c r="AD49" s="1023"/>
      <c r="AE49" s="612"/>
    </row>
    <row r="50" spans="1:31" ht="15" x14ac:dyDescent="0.25">
      <c r="A50" s="1126"/>
      <c r="B50" s="1002"/>
      <c r="C50" s="1002"/>
      <c r="D50" s="1002"/>
      <c r="E50" s="1002"/>
      <c r="F50" s="1002"/>
      <c r="G50" s="1002"/>
      <c r="H50" s="1002"/>
      <c r="I50" s="1002"/>
      <c r="J50" s="1002"/>
      <c r="K50" s="1002"/>
      <c r="L50" s="1002"/>
      <c r="M50" s="1002"/>
      <c r="N50" s="1002"/>
      <c r="O50" s="1002"/>
      <c r="P50" s="1002"/>
      <c r="Q50" s="1002"/>
      <c r="R50" s="1002"/>
      <c r="S50" s="1002"/>
      <c r="T50" s="1002"/>
      <c r="U50" s="1002"/>
      <c r="V50" s="1002"/>
      <c r="W50" s="1002"/>
      <c r="X50" s="1002"/>
      <c r="Y50" s="1002"/>
      <c r="Z50" s="1002"/>
      <c r="AA50" s="1002"/>
      <c r="AB50" s="1002"/>
      <c r="AC50" s="1002"/>
      <c r="AD50" s="1023"/>
      <c r="AE50" s="612"/>
    </row>
    <row r="51" spans="1:31" ht="15" x14ac:dyDescent="0.25">
      <c r="A51" s="1124">
        <v>45881</v>
      </c>
      <c r="B51" s="1021">
        <v>34</v>
      </c>
      <c r="C51" s="1022">
        <v>340000</v>
      </c>
      <c r="D51" s="1002"/>
      <c r="E51" s="1002"/>
      <c r="F51" s="1021">
        <v>29</v>
      </c>
      <c r="G51" s="1022">
        <v>290000</v>
      </c>
      <c r="H51" s="1002"/>
      <c r="I51" s="1002"/>
      <c r="J51" s="1002"/>
      <c r="K51" s="1002"/>
      <c r="L51" s="1002"/>
      <c r="M51" s="1002"/>
      <c r="N51" s="1002"/>
      <c r="O51" s="1002"/>
      <c r="P51" s="1021">
        <v>20</v>
      </c>
      <c r="Q51" s="1022">
        <v>244000</v>
      </c>
      <c r="R51" s="1002"/>
      <c r="S51" s="1002"/>
      <c r="T51" s="1002"/>
      <c r="U51" s="1002"/>
      <c r="V51" s="1002"/>
      <c r="W51" s="1002"/>
      <c r="X51" s="1002"/>
      <c r="Y51" s="1002"/>
      <c r="Z51" s="1002"/>
      <c r="AA51" s="1002"/>
      <c r="AB51" s="1002"/>
      <c r="AC51" s="1002"/>
      <c r="AD51" s="1023"/>
      <c r="AE51" s="612"/>
    </row>
    <row r="52" spans="1:31" ht="15" x14ac:dyDescent="0.25">
      <c r="A52" s="1125"/>
      <c r="B52" s="1002"/>
      <c r="C52" s="1002"/>
      <c r="D52" s="1002"/>
      <c r="E52" s="1002"/>
      <c r="F52" s="1002"/>
      <c r="G52" s="1002"/>
      <c r="H52" s="1002"/>
      <c r="I52" s="1002"/>
      <c r="J52" s="1002"/>
      <c r="K52" s="1002"/>
      <c r="L52" s="1002"/>
      <c r="M52" s="1002"/>
      <c r="N52" s="1002"/>
      <c r="O52" s="1002"/>
      <c r="P52" s="1002"/>
      <c r="Q52" s="1002"/>
      <c r="R52" s="1002"/>
      <c r="S52" s="1002"/>
      <c r="T52" s="1002"/>
      <c r="U52" s="1002"/>
      <c r="V52" s="1002"/>
      <c r="W52" s="1002"/>
      <c r="X52" s="1002"/>
      <c r="Y52" s="1002"/>
      <c r="Z52" s="1002"/>
      <c r="AA52" s="1002"/>
      <c r="AB52" s="1002"/>
      <c r="AC52" s="1002"/>
      <c r="AD52" s="1023"/>
      <c r="AE52" s="612"/>
    </row>
    <row r="53" spans="1:31" ht="15" x14ac:dyDescent="0.25">
      <c r="A53" s="1125"/>
      <c r="B53" s="1002"/>
      <c r="C53" s="1002"/>
      <c r="D53" s="1002"/>
      <c r="E53" s="1002"/>
      <c r="F53" s="1002"/>
      <c r="G53" s="1002"/>
      <c r="H53" s="1002"/>
      <c r="I53" s="1002"/>
      <c r="J53" s="1002"/>
      <c r="K53" s="1002"/>
      <c r="L53" s="1002"/>
      <c r="M53" s="1002"/>
      <c r="N53" s="1002"/>
      <c r="O53" s="1002"/>
      <c r="P53" s="1002"/>
      <c r="Q53" s="1002"/>
      <c r="R53" s="1002"/>
      <c r="S53" s="1002"/>
      <c r="T53" s="1002"/>
      <c r="U53" s="1002"/>
      <c r="V53" s="1002"/>
      <c r="W53" s="1002"/>
      <c r="X53" s="1002"/>
      <c r="Y53" s="1002"/>
      <c r="Z53" s="1002"/>
      <c r="AA53" s="1002"/>
      <c r="AB53" s="1002"/>
      <c r="AC53" s="1002"/>
      <c r="AD53" s="1023"/>
      <c r="AE53" s="612"/>
    </row>
    <row r="54" spans="1:31" ht="15" x14ac:dyDescent="0.25">
      <c r="A54" s="1126"/>
      <c r="B54" s="1002"/>
      <c r="C54" s="1002"/>
      <c r="D54" s="1002"/>
      <c r="E54" s="1002"/>
      <c r="F54" s="1002"/>
      <c r="G54" s="1002"/>
      <c r="H54" s="1002"/>
      <c r="I54" s="1002"/>
      <c r="J54" s="1002"/>
      <c r="K54" s="1002"/>
      <c r="L54" s="1002"/>
      <c r="M54" s="1002"/>
      <c r="N54" s="1002"/>
      <c r="O54" s="1002"/>
      <c r="P54" s="1002"/>
      <c r="Q54" s="1002"/>
      <c r="R54" s="1002"/>
      <c r="S54" s="1002"/>
      <c r="T54" s="1002"/>
      <c r="U54" s="1002"/>
      <c r="V54" s="1002"/>
      <c r="W54" s="1002"/>
      <c r="X54" s="1002"/>
      <c r="Y54" s="1002"/>
      <c r="Z54" s="1002"/>
      <c r="AA54" s="1002"/>
      <c r="AB54" s="1002"/>
      <c r="AC54" s="1002"/>
      <c r="AD54" s="1023"/>
      <c r="AE54" s="612"/>
    </row>
    <row r="55" spans="1:31" ht="15" x14ac:dyDescent="0.25">
      <c r="A55" s="1124">
        <v>45882</v>
      </c>
      <c r="B55" s="1021">
        <v>29.94</v>
      </c>
      <c r="C55" s="1022">
        <v>299400</v>
      </c>
      <c r="D55" s="1002"/>
      <c r="E55" s="1002"/>
      <c r="F55" s="1021">
        <v>29.68</v>
      </c>
      <c r="G55" s="1022">
        <v>296800</v>
      </c>
      <c r="H55" s="1002"/>
      <c r="I55" s="1002"/>
      <c r="J55" s="1021">
        <v>18.510000000000002</v>
      </c>
      <c r="K55" s="1022">
        <v>185100</v>
      </c>
      <c r="L55" s="1021">
        <v>20</v>
      </c>
      <c r="M55" s="1022">
        <v>136000</v>
      </c>
      <c r="N55" s="1021">
        <v>60</v>
      </c>
      <c r="O55" s="1022">
        <v>408000</v>
      </c>
      <c r="P55" s="1002"/>
      <c r="Q55" s="1002"/>
      <c r="R55" s="1002"/>
      <c r="S55" s="1002"/>
      <c r="T55" s="1002"/>
      <c r="U55" s="1002"/>
      <c r="V55" s="1002"/>
      <c r="W55" s="1002"/>
      <c r="X55" s="1002"/>
      <c r="Y55" s="1002"/>
      <c r="Z55" s="1002"/>
      <c r="AA55" s="1002"/>
      <c r="AB55" s="1002"/>
      <c r="AC55" s="1002"/>
      <c r="AD55" s="1023"/>
      <c r="AE55" s="612"/>
    </row>
    <row r="56" spans="1:31" ht="15" x14ac:dyDescent="0.25">
      <c r="A56" s="1125"/>
      <c r="B56" s="1002"/>
      <c r="C56" s="1002"/>
      <c r="D56" s="1002"/>
      <c r="E56" s="1002"/>
      <c r="F56" s="1002"/>
      <c r="G56" s="1002"/>
      <c r="H56" s="1002"/>
      <c r="I56" s="1002"/>
      <c r="J56" s="1002"/>
      <c r="K56" s="1002"/>
      <c r="L56" s="1002"/>
      <c r="M56" s="1002"/>
      <c r="N56" s="1002"/>
      <c r="O56" s="1002"/>
      <c r="P56" s="1002"/>
      <c r="Q56" s="1002"/>
      <c r="R56" s="1002"/>
      <c r="S56" s="1002"/>
      <c r="T56" s="1002"/>
      <c r="U56" s="1002"/>
      <c r="V56" s="1002"/>
      <c r="W56" s="1002"/>
      <c r="X56" s="1002"/>
      <c r="Y56" s="1002"/>
      <c r="Z56" s="1002"/>
      <c r="AA56" s="1002"/>
      <c r="AB56" s="1002"/>
      <c r="AC56" s="1002"/>
      <c r="AD56" s="1023"/>
      <c r="AE56" s="612"/>
    </row>
    <row r="57" spans="1:31" ht="15" x14ac:dyDescent="0.25">
      <c r="A57" s="1125"/>
      <c r="B57" s="1002"/>
      <c r="C57" s="1002"/>
      <c r="D57" s="1002"/>
      <c r="E57" s="1002"/>
      <c r="F57" s="1002"/>
      <c r="G57" s="1002"/>
      <c r="H57" s="1002"/>
      <c r="I57" s="1002"/>
      <c r="J57" s="1002"/>
      <c r="K57" s="1002"/>
      <c r="L57" s="1002"/>
      <c r="M57" s="1002"/>
      <c r="N57" s="1002"/>
      <c r="O57" s="1002"/>
      <c r="P57" s="1002"/>
      <c r="Q57" s="1002"/>
      <c r="R57" s="1002"/>
      <c r="S57" s="1002"/>
      <c r="T57" s="1002"/>
      <c r="U57" s="1002"/>
      <c r="V57" s="1002"/>
      <c r="W57" s="1002"/>
      <c r="X57" s="1002"/>
      <c r="Y57" s="1002"/>
      <c r="Z57" s="1002"/>
      <c r="AA57" s="1002"/>
      <c r="AB57" s="1002"/>
      <c r="AC57" s="1002"/>
      <c r="AD57" s="1023"/>
      <c r="AE57" s="612"/>
    </row>
    <row r="58" spans="1:31" ht="15" x14ac:dyDescent="0.25">
      <c r="A58" s="1126"/>
      <c r="B58" s="1002"/>
      <c r="C58" s="1002"/>
      <c r="D58" s="1002"/>
      <c r="E58" s="1002"/>
      <c r="F58" s="1002"/>
      <c r="G58" s="1002"/>
      <c r="H58" s="1002"/>
      <c r="I58" s="1002"/>
      <c r="J58" s="1002"/>
      <c r="K58" s="1002"/>
      <c r="L58" s="1002"/>
      <c r="M58" s="1002"/>
      <c r="N58" s="1002"/>
      <c r="O58" s="1002"/>
      <c r="P58" s="1002"/>
      <c r="Q58" s="1002"/>
      <c r="R58" s="1002"/>
      <c r="S58" s="1002"/>
      <c r="T58" s="1002"/>
      <c r="U58" s="1002"/>
      <c r="V58" s="1002"/>
      <c r="W58" s="1002"/>
      <c r="X58" s="1002"/>
      <c r="Y58" s="1002"/>
      <c r="Z58" s="1002"/>
      <c r="AA58" s="1002"/>
      <c r="AB58" s="1002"/>
      <c r="AC58" s="1002"/>
      <c r="AD58" s="1023"/>
      <c r="AE58" s="612"/>
    </row>
    <row r="59" spans="1:31" ht="15" x14ac:dyDescent="0.25">
      <c r="A59" s="1124">
        <v>45883</v>
      </c>
      <c r="B59" s="1021">
        <v>29</v>
      </c>
      <c r="C59" s="1022">
        <v>290000</v>
      </c>
      <c r="D59" s="1002"/>
      <c r="E59" s="1002"/>
      <c r="F59" s="1021">
        <v>33.71</v>
      </c>
      <c r="G59" s="1022">
        <v>337100</v>
      </c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21">
        <v>60</v>
      </c>
      <c r="U59" s="1022">
        <v>408000</v>
      </c>
      <c r="V59" s="1021">
        <v>10</v>
      </c>
      <c r="W59" s="1022">
        <v>100000</v>
      </c>
      <c r="X59" s="1028">
        <v>20</v>
      </c>
      <c r="Y59" s="1022">
        <v>244000</v>
      </c>
      <c r="Z59" s="1002"/>
      <c r="AA59" s="1002"/>
      <c r="AB59" s="1002"/>
      <c r="AC59" s="1002"/>
      <c r="AD59" s="1023"/>
      <c r="AE59" s="612"/>
    </row>
    <row r="60" spans="1:31" ht="15" x14ac:dyDescent="0.25">
      <c r="A60" s="1125"/>
      <c r="B60" s="1002"/>
      <c r="C60" s="1002"/>
      <c r="D60" s="1002"/>
      <c r="E60" s="1002"/>
      <c r="F60" s="1002"/>
      <c r="G60" s="1002"/>
      <c r="H60" s="1002"/>
      <c r="I60" s="1002"/>
      <c r="J60" s="1002"/>
      <c r="K60" s="1002"/>
      <c r="L60" s="1002"/>
      <c r="M60" s="1002"/>
      <c r="N60" s="1002"/>
      <c r="O60" s="1002"/>
      <c r="P60" s="1002"/>
      <c r="Q60" s="1002"/>
      <c r="R60" s="1002"/>
      <c r="S60" s="1002"/>
      <c r="T60" s="1002"/>
      <c r="U60" s="1002"/>
      <c r="V60" s="1002"/>
      <c r="W60" s="1002"/>
      <c r="X60" s="1002"/>
      <c r="Y60" s="1002"/>
      <c r="Z60" s="1002"/>
      <c r="AA60" s="1002"/>
      <c r="AB60" s="1002"/>
      <c r="AC60" s="1002"/>
      <c r="AD60" s="1023"/>
      <c r="AE60" s="612"/>
    </row>
    <row r="61" spans="1:31" ht="15" x14ac:dyDescent="0.25">
      <c r="A61" s="1125"/>
      <c r="B61" s="1002"/>
      <c r="C61" s="1002"/>
      <c r="D61" s="1002"/>
      <c r="E61" s="1002"/>
      <c r="F61" s="1002"/>
      <c r="G61" s="1002"/>
      <c r="H61" s="1002"/>
      <c r="I61" s="1002"/>
      <c r="J61" s="1002"/>
      <c r="K61" s="1002"/>
      <c r="L61" s="1002"/>
      <c r="M61" s="1002"/>
      <c r="N61" s="1002"/>
      <c r="O61" s="1002"/>
      <c r="P61" s="1002"/>
      <c r="Q61" s="1002"/>
      <c r="R61" s="1002"/>
      <c r="S61" s="1002"/>
      <c r="T61" s="1002"/>
      <c r="U61" s="1002"/>
      <c r="V61" s="1002"/>
      <c r="W61" s="1002"/>
      <c r="X61" s="1002"/>
      <c r="Y61" s="1002"/>
      <c r="Z61" s="1002"/>
      <c r="AA61" s="1002"/>
      <c r="AB61" s="1002"/>
      <c r="AC61" s="1002"/>
      <c r="AD61" s="1023"/>
      <c r="AE61" s="612"/>
    </row>
    <row r="62" spans="1:31" ht="15" x14ac:dyDescent="0.25">
      <c r="A62" s="1126"/>
      <c r="B62" s="1002"/>
      <c r="C62" s="1002"/>
      <c r="D62" s="1002"/>
      <c r="E62" s="1002"/>
      <c r="F62" s="1002"/>
      <c r="G62" s="1002"/>
      <c r="H62" s="1002"/>
      <c r="I62" s="1002"/>
      <c r="J62" s="1002"/>
      <c r="K62" s="1002"/>
      <c r="L62" s="1002"/>
      <c r="M62" s="1002"/>
      <c r="N62" s="1002"/>
      <c r="O62" s="1002"/>
      <c r="P62" s="1002"/>
      <c r="Q62" s="1002"/>
      <c r="R62" s="1002"/>
      <c r="S62" s="1002"/>
      <c r="T62" s="1002"/>
      <c r="U62" s="1002"/>
      <c r="V62" s="1002"/>
      <c r="W62" s="1002"/>
      <c r="X62" s="1002"/>
      <c r="Y62" s="1002"/>
      <c r="Z62" s="1002"/>
      <c r="AA62" s="1002"/>
      <c r="AB62" s="1002"/>
      <c r="AC62" s="1002"/>
      <c r="AD62" s="1023"/>
      <c r="AE62" s="612"/>
    </row>
    <row r="63" spans="1:31" ht="15" x14ac:dyDescent="0.25">
      <c r="A63" s="1124">
        <v>45884</v>
      </c>
      <c r="B63" s="1021">
        <v>27.96</v>
      </c>
      <c r="C63" s="1022">
        <v>279600</v>
      </c>
      <c r="D63" s="1002"/>
      <c r="E63" s="1002"/>
      <c r="F63" s="1021">
        <v>26.26</v>
      </c>
      <c r="G63" s="1022">
        <v>262600</v>
      </c>
      <c r="H63" s="1002"/>
      <c r="I63" s="1002"/>
      <c r="J63" s="1002"/>
      <c r="K63" s="1002"/>
      <c r="L63" s="1002"/>
      <c r="M63" s="1002"/>
      <c r="N63" s="1002"/>
      <c r="O63" s="1002"/>
      <c r="P63" s="1002"/>
      <c r="Q63" s="1002"/>
      <c r="R63" s="1002"/>
      <c r="S63" s="1002"/>
      <c r="T63" s="1002"/>
      <c r="U63" s="1002"/>
      <c r="V63" s="1002"/>
      <c r="W63" s="1002"/>
      <c r="X63" s="1021">
        <v>20</v>
      </c>
      <c r="Y63" s="1022">
        <v>244000</v>
      </c>
      <c r="Z63" s="1002"/>
      <c r="AA63" s="1002"/>
      <c r="AB63" s="1002"/>
      <c r="AC63" s="1002"/>
      <c r="AD63" s="1023"/>
      <c r="AE63" s="612"/>
    </row>
    <row r="64" spans="1:31" ht="15" x14ac:dyDescent="0.25">
      <c r="A64" s="1125"/>
      <c r="B64" s="1002"/>
      <c r="C64" s="1002"/>
      <c r="D64" s="1002"/>
      <c r="E64" s="1002"/>
      <c r="F64" s="1002"/>
      <c r="G64" s="1002"/>
      <c r="H64" s="1002"/>
      <c r="I64" s="1002"/>
      <c r="J64" s="1002"/>
      <c r="K64" s="1002"/>
      <c r="L64" s="1002"/>
      <c r="M64" s="1002"/>
      <c r="N64" s="1002"/>
      <c r="O64" s="1002"/>
      <c r="P64" s="1002"/>
      <c r="Q64" s="1002"/>
      <c r="R64" s="1002"/>
      <c r="S64" s="1002"/>
      <c r="T64" s="1002"/>
      <c r="U64" s="1002"/>
      <c r="V64" s="1002"/>
      <c r="W64" s="1002"/>
      <c r="X64" s="1002"/>
      <c r="Y64" s="1002"/>
      <c r="Z64" s="1002"/>
      <c r="AA64" s="1002"/>
      <c r="AB64" s="1002"/>
      <c r="AC64" s="1002"/>
      <c r="AD64" s="1023"/>
      <c r="AE64" s="612"/>
    </row>
    <row r="65" spans="1:31" ht="15" x14ac:dyDescent="0.25">
      <c r="A65" s="1125"/>
      <c r="B65" s="1002"/>
      <c r="C65" s="1002"/>
      <c r="D65" s="1002"/>
      <c r="E65" s="1002"/>
      <c r="F65" s="1002"/>
      <c r="G65" s="1002"/>
      <c r="H65" s="1002"/>
      <c r="I65" s="1002"/>
      <c r="J65" s="1002"/>
      <c r="K65" s="1002"/>
      <c r="L65" s="1002"/>
      <c r="M65" s="1002"/>
      <c r="N65" s="1002"/>
      <c r="O65" s="1002"/>
      <c r="P65" s="1002"/>
      <c r="Q65" s="1002"/>
      <c r="R65" s="1002"/>
      <c r="S65" s="1002"/>
      <c r="T65" s="1002"/>
      <c r="U65" s="1002"/>
      <c r="V65" s="1002"/>
      <c r="W65" s="1002"/>
      <c r="X65" s="1002"/>
      <c r="Y65" s="1002"/>
      <c r="Z65" s="1002"/>
      <c r="AA65" s="1002"/>
      <c r="AB65" s="1002"/>
      <c r="AC65" s="1002"/>
      <c r="AD65" s="1023"/>
      <c r="AE65" s="612"/>
    </row>
    <row r="66" spans="1:31" ht="15" x14ac:dyDescent="0.25">
      <c r="A66" s="1126"/>
      <c r="B66" s="1002"/>
      <c r="C66" s="1002"/>
      <c r="D66" s="1002"/>
      <c r="E66" s="1002"/>
      <c r="F66" s="1002"/>
      <c r="G66" s="1002"/>
      <c r="H66" s="1002"/>
      <c r="I66" s="1002"/>
      <c r="J66" s="1002"/>
      <c r="K66" s="1002"/>
      <c r="L66" s="1002"/>
      <c r="M66" s="1002"/>
      <c r="N66" s="1002"/>
      <c r="O66" s="1002"/>
      <c r="P66" s="1002"/>
      <c r="Q66" s="1002"/>
      <c r="R66" s="1002"/>
      <c r="S66" s="1002"/>
      <c r="T66" s="1002"/>
      <c r="U66" s="1002"/>
      <c r="V66" s="1002"/>
      <c r="W66" s="1002"/>
      <c r="X66" s="1002"/>
      <c r="Y66" s="1002"/>
      <c r="Z66" s="1002"/>
      <c r="AA66" s="1002"/>
      <c r="AB66" s="1002"/>
      <c r="AC66" s="1002"/>
      <c r="AD66" s="1023"/>
      <c r="AE66" s="612"/>
    </row>
    <row r="67" spans="1:31" ht="15" x14ac:dyDescent="0.25">
      <c r="A67" s="1124">
        <v>45885</v>
      </c>
      <c r="B67" s="1021">
        <v>32.83</v>
      </c>
      <c r="C67" s="1022">
        <v>328300</v>
      </c>
      <c r="D67" s="1002"/>
      <c r="E67" s="1002"/>
      <c r="F67" s="1021">
        <v>27.5</v>
      </c>
      <c r="G67" s="1022">
        <v>275000</v>
      </c>
      <c r="H67" s="1002"/>
      <c r="I67" s="1002"/>
      <c r="J67" s="1021">
        <v>23.28</v>
      </c>
      <c r="K67" s="1022">
        <v>232800</v>
      </c>
      <c r="L67" s="1002"/>
      <c r="M67" s="1002"/>
      <c r="N67" s="1002"/>
      <c r="O67" s="1002"/>
      <c r="P67" s="1021">
        <v>20</v>
      </c>
      <c r="Q67" s="1022">
        <v>244000</v>
      </c>
      <c r="R67" s="1002"/>
      <c r="S67" s="1002"/>
      <c r="T67" s="1002"/>
      <c r="U67" s="1002"/>
      <c r="V67" s="1002"/>
      <c r="W67" s="1002"/>
      <c r="X67" s="1002"/>
      <c r="Y67" s="1002"/>
      <c r="Z67" s="1002"/>
      <c r="AA67" s="1002"/>
      <c r="AB67" s="1002"/>
      <c r="AC67" s="1002"/>
      <c r="AD67" s="1023"/>
      <c r="AE67" s="612"/>
    </row>
    <row r="68" spans="1:31" ht="15" x14ac:dyDescent="0.25">
      <c r="A68" s="1125"/>
      <c r="B68" s="1002"/>
      <c r="C68" s="1002"/>
      <c r="D68" s="1002"/>
      <c r="E68" s="1002"/>
      <c r="F68" s="1002"/>
      <c r="G68" s="1002"/>
      <c r="H68" s="1002"/>
      <c r="I68" s="1002"/>
      <c r="J68" s="1002"/>
      <c r="K68" s="1002"/>
      <c r="L68" s="1002"/>
      <c r="M68" s="1002"/>
      <c r="N68" s="1002"/>
      <c r="O68" s="1002"/>
      <c r="P68" s="1002"/>
      <c r="Q68" s="1002"/>
      <c r="R68" s="1002"/>
      <c r="S68" s="1002"/>
      <c r="T68" s="1002"/>
      <c r="U68" s="1002"/>
      <c r="V68" s="1002"/>
      <c r="W68" s="1002"/>
      <c r="X68" s="1002"/>
      <c r="Y68" s="1002"/>
      <c r="Z68" s="1002"/>
      <c r="AA68" s="1002"/>
      <c r="AB68" s="1002"/>
      <c r="AC68" s="1002"/>
      <c r="AD68" s="1023"/>
      <c r="AE68" s="612"/>
    </row>
    <row r="69" spans="1:31" ht="15" x14ac:dyDescent="0.25">
      <c r="A69" s="1125"/>
      <c r="B69" s="1002"/>
      <c r="C69" s="1002"/>
      <c r="D69" s="1002"/>
      <c r="E69" s="1002"/>
      <c r="F69" s="1002"/>
      <c r="G69" s="1002"/>
      <c r="H69" s="1002"/>
      <c r="I69" s="1002"/>
      <c r="J69" s="1002"/>
      <c r="K69" s="1002"/>
      <c r="L69" s="1002"/>
      <c r="M69" s="1002"/>
      <c r="N69" s="1002"/>
      <c r="O69" s="1002"/>
      <c r="P69" s="1002"/>
      <c r="Q69" s="1002"/>
      <c r="R69" s="1002"/>
      <c r="S69" s="1002"/>
      <c r="T69" s="1002"/>
      <c r="U69" s="1002"/>
      <c r="V69" s="1002"/>
      <c r="W69" s="1002"/>
      <c r="X69" s="1002"/>
      <c r="Y69" s="1002"/>
      <c r="Z69" s="1002"/>
      <c r="AA69" s="1002"/>
      <c r="AB69" s="1002"/>
      <c r="AC69" s="1002"/>
      <c r="AD69" s="1023"/>
      <c r="AE69" s="612"/>
    </row>
    <row r="70" spans="1:31" ht="15" x14ac:dyDescent="0.25">
      <c r="A70" s="1126"/>
      <c r="B70" s="1002"/>
      <c r="C70" s="1002"/>
      <c r="D70" s="1002"/>
      <c r="E70" s="1002"/>
      <c r="F70" s="1002"/>
      <c r="G70" s="1002"/>
      <c r="H70" s="1002"/>
      <c r="I70" s="1002"/>
      <c r="J70" s="1002"/>
      <c r="K70" s="1002"/>
      <c r="L70" s="1002"/>
      <c r="M70" s="1002"/>
      <c r="N70" s="1002"/>
      <c r="O70" s="1002"/>
      <c r="P70" s="1002"/>
      <c r="Q70" s="1002"/>
      <c r="R70" s="1002"/>
      <c r="S70" s="1002"/>
      <c r="T70" s="1002"/>
      <c r="U70" s="1002"/>
      <c r="V70" s="1002"/>
      <c r="W70" s="1002"/>
      <c r="X70" s="1002"/>
      <c r="Y70" s="1002"/>
      <c r="Z70" s="1002"/>
      <c r="AA70" s="1002"/>
      <c r="AB70" s="1002"/>
      <c r="AC70" s="1002"/>
      <c r="AD70" s="1023"/>
      <c r="AE70" s="612"/>
    </row>
    <row r="71" spans="1:31" ht="15" x14ac:dyDescent="0.25">
      <c r="A71" s="1124">
        <v>45886</v>
      </c>
      <c r="B71" s="1021">
        <v>29.88</v>
      </c>
      <c r="C71" s="1022">
        <v>298800</v>
      </c>
      <c r="D71" s="1002"/>
      <c r="E71" s="1002"/>
      <c r="F71" s="1021">
        <v>22.17</v>
      </c>
      <c r="G71" s="1022">
        <v>221700</v>
      </c>
      <c r="H71" s="1002"/>
      <c r="I71" s="1002"/>
      <c r="J71" s="1002"/>
      <c r="K71" s="1002"/>
      <c r="L71" s="1002"/>
      <c r="M71" s="1002"/>
      <c r="N71" s="1002"/>
      <c r="O71" s="1002"/>
      <c r="P71" s="1002"/>
      <c r="Q71" s="1002"/>
      <c r="R71" s="1002"/>
      <c r="S71" s="1002"/>
      <c r="T71" s="1002"/>
      <c r="U71" s="1002"/>
      <c r="V71" s="1002"/>
      <c r="W71" s="1002"/>
      <c r="X71" s="1002"/>
      <c r="Y71" s="1002"/>
      <c r="Z71" s="1002"/>
      <c r="AA71" s="1002"/>
      <c r="AB71" s="1002"/>
      <c r="AC71" s="1002"/>
      <c r="AD71" s="1023"/>
      <c r="AE71" s="612"/>
    </row>
    <row r="72" spans="1:31" ht="15" x14ac:dyDescent="0.25">
      <c r="A72" s="1125"/>
      <c r="B72" s="1002"/>
      <c r="C72" s="1002"/>
      <c r="D72" s="1002"/>
      <c r="E72" s="1002"/>
      <c r="F72" s="1002"/>
      <c r="G72" s="1002"/>
      <c r="H72" s="1002"/>
      <c r="I72" s="1002"/>
      <c r="J72" s="1002"/>
      <c r="K72" s="1002"/>
      <c r="L72" s="1002"/>
      <c r="M72" s="1002"/>
      <c r="N72" s="1002"/>
      <c r="O72" s="1002"/>
      <c r="P72" s="1002"/>
      <c r="Q72" s="1002"/>
      <c r="R72" s="1002"/>
      <c r="S72" s="1002"/>
      <c r="T72" s="1002"/>
      <c r="U72" s="1002"/>
      <c r="V72" s="1002"/>
      <c r="W72" s="1002"/>
      <c r="X72" s="1002"/>
      <c r="Y72" s="1002"/>
      <c r="Z72" s="1002"/>
      <c r="AA72" s="1002"/>
      <c r="AB72" s="1002"/>
      <c r="AC72" s="1002"/>
      <c r="AD72" s="1023"/>
      <c r="AE72" s="612"/>
    </row>
    <row r="73" spans="1:31" ht="15" x14ac:dyDescent="0.25">
      <c r="A73" s="1125"/>
      <c r="B73" s="1002"/>
      <c r="C73" s="1002"/>
      <c r="D73" s="1002"/>
      <c r="E73" s="1002"/>
      <c r="F73" s="1002"/>
      <c r="G73" s="1002"/>
      <c r="H73" s="1002"/>
      <c r="I73" s="1002"/>
      <c r="J73" s="1002"/>
      <c r="K73" s="1002"/>
      <c r="L73" s="1002"/>
      <c r="M73" s="1002"/>
      <c r="N73" s="1002"/>
      <c r="O73" s="1002"/>
      <c r="P73" s="1002"/>
      <c r="Q73" s="1002"/>
      <c r="R73" s="1002"/>
      <c r="S73" s="1002"/>
      <c r="T73" s="1002"/>
      <c r="U73" s="1002"/>
      <c r="V73" s="1002"/>
      <c r="W73" s="1002"/>
      <c r="X73" s="1002"/>
      <c r="Y73" s="1002"/>
      <c r="Z73" s="1002"/>
      <c r="AA73" s="1002"/>
      <c r="AB73" s="1002"/>
      <c r="AC73" s="1002"/>
      <c r="AD73" s="1023"/>
      <c r="AE73" s="612"/>
    </row>
    <row r="74" spans="1:31" ht="15" x14ac:dyDescent="0.25">
      <c r="A74" s="1126"/>
      <c r="B74" s="1002"/>
      <c r="C74" s="1002"/>
      <c r="D74" s="1002"/>
      <c r="E74" s="1002"/>
      <c r="F74" s="1002"/>
      <c r="G74" s="1002"/>
      <c r="H74" s="1002"/>
      <c r="I74" s="1002"/>
      <c r="J74" s="1002"/>
      <c r="K74" s="1002"/>
      <c r="L74" s="1002"/>
      <c r="M74" s="1002"/>
      <c r="N74" s="1002"/>
      <c r="O74" s="1002"/>
      <c r="P74" s="1002"/>
      <c r="Q74" s="1002"/>
      <c r="R74" s="1002"/>
      <c r="S74" s="1002"/>
      <c r="T74" s="1002"/>
      <c r="U74" s="1002"/>
      <c r="V74" s="1002"/>
      <c r="W74" s="1002"/>
      <c r="X74" s="1002"/>
      <c r="Y74" s="1002"/>
      <c r="Z74" s="1002"/>
      <c r="AA74" s="1002"/>
      <c r="AB74" s="1002"/>
      <c r="AC74" s="1002"/>
      <c r="AD74" s="1023"/>
      <c r="AE74" s="612"/>
    </row>
    <row r="75" spans="1:31" ht="15" x14ac:dyDescent="0.25">
      <c r="A75" s="1124">
        <v>45887</v>
      </c>
      <c r="B75" s="1002"/>
      <c r="C75" s="1002"/>
      <c r="D75" s="1002"/>
      <c r="E75" s="1002"/>
      <c r="F75" s="1021">
        <v>28.37</v>
      </c>
      <c r="G75" s="1022">
        <v>283700</v>
      </c>
      <c r="H75" s="1002"/>
      <c r="I75" s="1002"/>
      <c r="J75" s="1002"/>
      <c r="K75" s="1002"/>
      <c r="L75" s="1021">
        <v>57.89</v>
      </c>
      <c r="M75" s="1022">
        <v>393650</v>
      </c>
      <c r="N75" s="1002"/>
      <c r="O75" s="1002"/>
      <c r="P75" s="1002"/>
      <c r="Q75" s="1002"/>
      <c r="R75" s="1002"/>
      <c r="S75" s="1002"/>
      <c r="T75" s="1002"/>
      <c r="U75" s="1002"/>
      <c r="V75" s="1002"/>
      <c r="W75" s="1002"/>
      <c r="X75" s="1002"/>
      <c r="Y75" s="1002"/>
      <c r="Z75" s="1002"/>
      <c r="AA75" s="1002"/>
      <c r="AB75" s="1002"/>
      <c r="AC75" s="1002"/>
      <c r="AD75" s="1023"/>
      <c r="AE75" s="612"/>
    </row>
    <row r="76" spans="1:31" ht="15" x14ac:dyDescent="0.25">
      <c r="A76" s="1125"/>
      <c r="B76" s="1002"/>
      <c r="C76" s="1002"/>
      <c r="D76" s="1002"/>
      <c r="E76" s="1002"/>
      <c r="F76" s="1002"/>
      <c r="G76" s="1002"/>
      <c r="H76" s="1002"/>
      <c r="I76" s="1002"/>
      <c r="J76" s="1002"/>
      <c r="K76" s="1002"/>
      <c r="L76" s="1002"/>
      <c r="M76" s="1002"/>
      <c r="N76" s="1002"/>
      <c r="O76" s="1002"/>
      <c r="P76" s="1002"/>
      <c r="Q76" s="1002"/>
      <c r="R76" s="1002"/>
      <c r="S76" s="1002"/>
      <c r="T76" s="1002"/>
      <c r="U76" s="1002"/>
      <c r="V76" s="1002"/>
      <c r="W76" s="1002"/>
      <c r="X76" s="1002"/>
      <c r="Y76" s="1002"/>
      <c r="Z76" s="1002"/>
      <c r="AA76" s="1002"/>
      <c r="AB76" s="1002"/>
      <c r="AC76" s="1002"/>
      <c r="AD76" s="1023"/>
      <c r="AE76" s="612"/>
    </row>
    <row r="77" spans="1:31" ht="15" x14ac:dyDescent="0.25">
      <c r="A77" s="1125"/>
      <c r="B77" s="1002"/>
      <c r="C77" s="1002"/>
      <c r="D77" s="1002"/>
      <c r="E77" s="1002"/>
      <c r="F77" s="1002"/>
      <c r="G77" s="1002"/>
      <c r="H77" s="1002"/>
      <c r="I77" s="1002"/>
      <c r="J77" s="1002"/>
      <c r="K77" s="1002"/>
      <c r="L77" s="1002"/>
      <c r="M77" s="1002"/>
      <c r="N77" s="1002"/>
      <c r="O77" s="1002"/>
      <c r="P77" s="1002"/>
      <c r="Q77" s="1002"/>
      <c r="R77" s="1002"/>
      <c r="S77" s="1002"/>
      <c r="T77" s="1002"/>
      <c r="U77" s="1002"/>
      <c r="V77" s="1021">
        <v>20</v>
      </c>
      <c r="W77" s="1022">
        <v>200000</v>
      </c>
      <c r="X77" s="1002"/>
      <c r="Y77" s="1002"/>
      <c r="Z77" s="1002"/>
      <c r="AA77" s="1002"/>
      <c r="AB77" s="1002"/>
      <c r="AC77" s="1002"/>
      <c r="AD77" s="1023"/>
      <c r="AE77" s="612"/>
    </row>
    <row r="78" spans="1:31" ht="15" x14ac:dyDescent="0.25">
      <c r="A78" s="1126"/>
      <c r="B78" s="1002"/>
      <c r="C78" s="1002"/>
      <c r="D78" s="1002"/>
      <c r="E78" s="1002"/>
      <c r="F78" s="1002"/>
      <c r="G78" s="1002"/>
      <c r="H78" s="1002"/>
      <c r="I78" s="1002"/>
      <c r="J78" s="1002"/>
      <c r="K78" s="1002"/>
      <c r="L78" s="1002"/>
      <c r="M78" s="1002"/>
      <c r="N78" s="1002"/>
      <c r="O78" s="1002"/>
      <c r="P78" s="1002"/>
      <c r="Q78" s="1002"/>
      <c r="R78" s="1002"/>
      <c r="S78" s="1002"/>
      <c r="T78" s="1002"/>
      <c r="U78" s="1002"/>
      <c r="V78" s="1002"/>
      <c r="W78" s="1002"/>
      <c r="X78" s="1002"/>
      <c r="Y78" s="1002"/>
      <c r="Z78" s="1002"/>
      <c r="AA78" s="1002"/>
      <c r="AB78" s="1002"/>
      <c r="AC78" s="1002"/>
      <c r="AD78" s="1023"/>
      <c r="AE78" s="612"/>
    </row>
    <row r="79" spans="1:31" ht="15" x14ac:dyDescent="0.25">
      <c r="A79" s="1124">
        <v>45888</v>
      </c>
      <c r="B79" s="1021">
        <v>29.85</v>
      </c>
      <c r="C79" s="1022">
        <v>298500</v>
      </c>
      <c r="D79" s="1002"/>
      <c r="E79" s="1002"/>
      <c r="F79" s="1021">
        <v>24.95</v>
      </c>
      <c r="G79" s="1022">
        <v>249500</v>
      </c>
      <c r="H79" s="1002"/>
      <c r="I79" s="1002"/>
      <c r="J79" s="1021">
        <v>19.739999999999998</v>
      </c>
      <c r="K79" s="1022">
        <v>197400</v>
      </c>
      <c r="L79" s="1002"/>
      <c r="M79" s="1002"/>
      <c r="N79" s="1002"/>
      <c r="O79" s="1002"/>
      <c r="P79" s="1002"/>
      <c r="Q79" s="1002"/>
      <c r="R79" s="1002"/>
      <c r="S79" s="1002"/>
      <c r="T79" s="1002"/>
      <c r="U79" s="1002"/>
      <c r="V79" s="1021">
        <v>25</v>
      </c>
      <c r="W79" s="1022">
        <v>250000</v>
      </c>
      <c r="X79" s="1021">
        <v>20</v>
      </c>
      <c r="Y79" s="1022">
        <v>244000</v>
      </c>
      <c r="Z79" s="1002"/>
      <c r="AA79" s="1002"/>
      <c r="AB79" s="1002"/>
      <c r="AC79" s="1002"/>
      <c r="AD79" s="1023"/>
      <c r="AE79" s="612"/>
    </row>
    <row r="80" spans="1:31" ht="15" x14ac:dyDescent="0.25">
      <c r="A80" s="1125"/>
      <c r="B80" s="1021">
        <v>36.229999999999997</v>
      </c>
      <c r="C80" s="1022">
        <v>362300</v>
      </c>
      <c r="D80" s="1002"/>
      <c r="E80" s="1002"/>
      <c r="F80" s="1002"/>
      <c r="G80" s="1002"/>
      <c r="H80" s="1002"/>
      <c r="I80" s="1002"/>
      <c r="J80" s="1002"/>
      <c r="K80" s="1002"/>
      <c r="L80" s="1002"/>
      <c r="M80" s="1002"/>
      <c r="N80" s="1002"/>
      <c r="O80" s="1002"/>
      <c r="P80" s="1002"/>
      <c r="Q80" s="1002"/>
      <c r="R80" s="1002"/>
      <c r="S80" s="1002"/>
      <c r="T80" s="1002"/>
      <c r="U80" s="1002"/>
      <c r="V80" s="598"/>
      <c r="W80" s="583"/>
      <c r="X80" s="1002"/>
      <c r="Y80" s="1002"/>
      <c r="Z80" s="1002"/>
      <c r="AA80" s="1002"/>
      <c r="AB80" s="1002"/>
      <c r="AC80" s="1002"/>
      <c r="AD80" s="1023"/>
      <c r="AE80" s="612"/>
    </row>
    <row r="81" spans="1:31" ht="15" x14ac:dyDescent="0.25">
      <c r="A81" s="1125"/>
      <c r="B81" s="1002"/>
      <c r="C81" s="1002"/>
      <c r="D81" s="1002"/>
      <c r="E81" s="1002"/>
      <c r="F81" s="1002"/>
      <c r="G81" s="1002"/>
      <c r="H81" s="1002"/>
      <c r="I81" s="1002"/>
      <c r="J81" s="1002"/>
      <c r="K81" s="1002"/>
      <c r="L81" s="1002"/>
      <c r="M81" s="1002"/>
      <c r="N81" s="1002"/>
      <c r="O81" s="1002"/>
      <c r="P81" s="1002"/>
      <c r="Q81" s="1002"/>
      <c r="R81" s="1002"/>
      <c r="S81" s="1002"/>
      <c r="T81" s="1002"/>
      <c r="U81" s="1002"/>
      <c r="V81" s="1002"/>
      <c r="W81" s="1002"/>
      <c r="X81" s="1002"/>
      <c r="Y81" s="1002"/>
      <c r="Z81" s="1002"/>
      <c r="AA81" s="1002"/>
      <c r="AB81" s="1002"/>
      <c r="AC81" s="1002"/>
      <c r="AD81" s="1023"/>
      <c r="AE81" s="612"/>
    </row>
    <row r="82" spans="1:31" ht="15" x14ac:dyDescent="0.25">
      <c r="A82" s="1126"/>
      <c r="B82" s="1002"/>
      <c r="C82" s="1002"/>
      <c r="D82" s="1002"/>
      <c r="E82" s="1002"/>
      <c r="F82" s="1002"/>
      <c r="G82" s="1002"/>
      <c r="H82" s="1002"/>
      <c r="I82" s="1002"/>
      <c r="J82" s="1002"/>
      <c r="K82" s="1002"/>
      <c r="L82" s="1002"/>
      <c r="M82" s="1002"/>
      <c r="N82" s="1002"/>
      <c r="O82" s="1002"/>
      <c r="P82" s="1002"/>
      <c r="Q82" s="1002"/>
      <c r="R82" s="1002"/>
      <c r="S82" s="1002"/>
      <c r="T82" s="1002"/>
      <c r="U82" s="1002"/>
      <c r="V82" s="1002"/>
      <c r="W82" s="1002"/>
      <c r="X82" s="1002"/>
      <c r="Y82" s="1002"/>
      <c r="Z82" s="1002"/>
      <c r="AA82" s="1002"/>
      <c r="AB82" s="1002"/>
      <c r="AC82" s="1002"/>
      <c r="AD82" s="1023"/>
      <c r="AE82" s="612"/>
    </row>
    <row r="83" spans="1:31" ht="15" x14ac:dyDescent="0.25">
      <c r="A83" s="1124">
        <v>45889</v>
      </c>
      <c r="B83" s="1021">
        <v>33.229999999999997</v>
      </c>
      <c r="C83" s="1022">
        <v>332300</v>
      </c>
      <c r="D83" s="1002"/>
      <c r="E83" s="1002"/>
      <c r="F83" s="1021">
        <v>29.55</v>
      </c>
      <c r="G83" s="1022">
        <v>295500</v>
      </c>
      <c r="H83" s="1002"/>
      <c r="I83" s="1002"/>
      <c r="J83" s="1002"/>
      <c r="K83" s="1002"/>
      <c r="L83" s="1002"/>
      <c r="M83" s="1002"/>
      <c r="N83" s="1002"/>
      <c r="O83" s="1002"/>
      <c r="P83" s="1002"/>
      <c r="Q83" s="1002"/>
      <c r="R83" s="1002"/>
      <c r="S83" s="1002"/>
      <c r="T83" s="1021">
        <v>60</v>
      </c>
      <c r="U83" s="1022">
        <v>408000</v>
      </c>
      <c r="V83" s="1021">
        <v>10</v>
      </c>
      <c r="W83" s="1022">
        <v>100000</v>
      </c>
      <c r="X83" s="1002"/>
      <c r="Y83" s="1002"/>
      <c r="Z83" s="1002"/>
      <c r="AA83" s="1002"/>
      <c r="AB83" s="1002"/>
      <c r="AC83" s="1002"/>
      <c r="AD83" s="1023"/>
      <c r="AE83" s="612"/>
    </row>
    <row r="84" spans="1:31" ht="15" x14ac:dyDescent="0.25">
      <c r="A84" s="1125"/>
      <c r="B84" s="1002"/>
      <c r="C84" s="1002"/>
      <c r="D84" s="1002"/>
      <c r="E84" s="1002"/>
      <c r="F84" s="1002"/>
      <c r="G84" s="1002"/>
      <c r="H84" s="1002"/>
      <c r="I84" s="1002"/>
      <c r="J84" s="1002"/>
      <c r="K84" s="1002"/>
      <c r="L84" s="1002"/>
      <c r="M84" s="1002"/>
      <c r="N84" s="1002"/>
      <c r="O84" s="1002"/>
      <c r="P84" s="1002"/>
      <c r="Q84" s="1002"/>
      <c r="R84" s="1002"/>
      <c r="S84" s="1002"/>
      <c r="T84" s="1002"/>
      <c r="U84" s="1002"/>
      <c r="V84" s="1002"/>
      <c r="W84" s="1002"/>
      <c r="X84" s="1002"/>
      <c r="Y84" s="1002"/>
      <c r="Z84" s="1002"/>
      <c r="AA84" s="1002"/>
      <c r="AB84" s="1002"/>
      <c r="AC84" s="1002"/>
      <c r="AD84" s="1023"/>
      <c r="AE84" s="612"/>
    </row>
    <row r="85" spans="1:31" ht="15" x14ac:dyDescent="0.25">
      <c r="A85" s="1125"/>
      <c r="B85" s="1002"/>
      <c r="C85" s="1002"/>
      <c r="D85" s="1002"/>
      <c r="E85" s="1002"/>
      <c r="F85" s="1002"/>
      <c r="G85" s="1002"/>
      <c r="H85" s="1002"/>
      <c r="I85" s="1002"/>
      <c r="J85" s="1002"/>
      <c r="K85" s="1002"/>
      <c r="L85" s="1002"/>
      <c r="M85" s="1002"/>
      <c r="N85" s="1002"/>
      <c r="O85" s="1002"/>
      <c r="P85" s="1002"/>
      <c r="Q85" s="1002"/>
      <c r="R85" s="1002"/>
      <c r="S85" s="1002"/>
      <c r="T85" s="1002"/>
      <c r="U85" s="1002"/>
      <c r="V85" s="1002"/>
      <c r="W85" s="1002"/>
      <c r="X85" s="1002"/>
      <c r="Y85" s="1002"/>
      <c r="Z85" s="1002"/>
      <c r="AA85" s="1002"/>
      <c r="AB85" s="1002"/>
      <c r="AC85" s="1002"/>
      <c r="AD85" s="1023"/>
      <c r="AE85" s="612"/>
    </row>
    <row r="86" spans="1:31" ht="15" x14ac:dyDescent="0.25">
      <c r="A86" s="1126"/>
      <c r="B86" s="1002"/>
      <c r="C86" s="1002"/>
      <c r="D86" s="1002"/>
      <c r="E86" s="1002"/>
      <c r="F86" s="1002"/>
      <c r="G86" s="1002"/>
      <c r="H86" s="1002"/>
      <c r="I86" s="1002"/>
      <c r="J86" s="1002"/>
      <c r="K86" s="1002"/>
      <c r="L86" s="1002"/>
      <c r="M86" s="1002"/>
      <c r="N86" s="1002"/>
      <c r="O86" s="1002"/>
      <c r="P86" s="1002"/>
      <c r="Q86" s="1002"/>
      <c r="R86" s="1002"/>
      <c r="S86" s="1002"/>
      <c r="T86" s="1002"/>
      <c r="U86" s="1002"/>
      <c r="V86" s="1002"/>
      <c r="W86" s="1002"/>
      <c r="X86" s="1002"/>
      <c r="Y86" s="1002"/>
      <c r="Z86" s="1002"/>
      <c r="AA86" s="1002"/>
      <c r="AB86" s="1002"/>
      <c r="AC86" s="1002"/>
      <c r="AD86" s="1023"/>
      <c r="AE86" s="612"/>
    </row>
    <row r="87" spans="1:31" ht="15" x14ac:dyDescent="0.25">
      <c r="A87" s="1124">
        <v>45890</v>
      </c>
      <c r="B87" s="1021">
        <v>29.65</v>
      </c>
      <c r="C87" s="1022">
        <v>296500</v>
      </c>
      <c r="D87" s="1021">
        <v>20</v>
      </c>
      <c r="E87" s="1027">
        <v>244000</v>
      </c>
      <c r="F87" s="1021">
        <v>29.45</v>
      </c>
      <c r="G87" s="1022">
        <v>294500</v>
      </c>
      <c r="H87" s="1002"/>
      <c r="I87" s="1002"/>
      <c r="J87" s="1021">
        <v>21.7</v>
      </c>
      <c r="K87" s="1022">
        <v>217000</v>
      </c>
      <c r="L87" s="1002"/>
      <c r="M87" s="1002"/>
      <c r="N87" s="1002"/>
      <c r="O87" s="1002"/>
      <c r="P87" s="1002"/>
      <c r="Q87" s="1002"/>
      <c r="R87" s="1002"/>
      <c r="S87" s="1002"/>
      <c r="T87" s="1002"/>
      <c r="U87" s="1002"/>
      <c r="V87" s="1002"/>
      <c r="W87" s="1002"/>
      <c r="X87" s="1002"/>
      <c r="Y87" s="1002"/>
      <c r="Z87" s="1002"/>
      <c r="AA87" s="1002"/>
      <c r="AB87" s="1002"/>
      <c r="AC87" s="1002"/>
      <c r="AD87" s="1023"/>
      <c r="AE87" s="612"/>
    </row>
    <row r="88" spans="1:31" ht="15" x14ac:dyDescent="0.25">
      <c r="A88" s="1125"/>
      <c r="B88" s="1002"/>
      <c r="C88" s="1002"/>
      <c r="D88" s="1002"/>
      <c r="E88" s="1002"/>
      <c r="F88" s="1002"/>
      <c r="G88" s="1002"/>
      <c r="H88" s="1002"/>
      <c r="I88" s="1002"/>
      <c r="J88" s="1002"/>
      <c r="K88" s="1002"/>
      <c r="L88" s="1002"/>
      <c r="M88" s="1002"/>
      <c r="N88" s="1002"/>
      <c r="O88" s="1002"/>
      <c r="P88" s="1002"/>
      <c r="Q88" s="1002"/>
      <c r="R88" s="1002"/>
      <c r="S88" s="1002"/>
      <c r="T88" s="1002"/>
      <c r="U88" s="1002"/>
      <c r="V88" s="1002"/>
      <c r="W88" s="1002"/>
      <c r="X88" s="1002"/>
      <c r="Y88" s="1002"/>
      <c r="Z88" s="1002"/>
      <c r="AA88" s="1002"/>
      <c r="AB88" s="1002"/>
      <c r="AC88" s="1002"/>
      <c r="AD88" s="1023"/>
      <c r="AE88" s="612"/>
    </row>
    <row r="89" spans="1:31" ht="15" x14ac:dyDescent="0.25">
      <c r="A89" s="1125"/>
      <c r="B89" s="1002"/>
      <c r="C89" s="1002"/>
      <c r="D89" s="1002"/>
      <c r="E89" s="1002"/>
      <c r="F89" s="1002"/>
      <c r="G89" s="1002"/>
      <c r="H89" s="1002"/>
      <c r="I89" s="1002"/>
      <c r="J89" s="1002"/>
      <c r="K89" s="1002"/>
      <c r="L89" s="1002"/>
      <c r="M89" s="1002"/>
      <c r="N89" s="1002"/>
      <c r="O89" s="1002"/>
      <c r="P89" s="1002"/>
      <c r="Q89" s="1002"/>
      <c r="R89" s="1002"/>
      <c r="S89" s="1002"/>
      <c r="T89" s="1002"/>
      <c r="U89" s="1002"/>
      <c r="V89" s="1002"/>
      <c r="W89" s="1002"/>
      <c r="X89" s="1002"/>
      <c r="Y89" s="1002"/>
      <c r="Z89" s="1002"/>
      <c r="AA89" s="1002"/>
      <c r="AB89" s="1002"/>
      <c r="AC89" s="1002"/>
      <c r="AD89" s="1023"/>
      <c r="AE89" s="612"/>
    </row>
    <row r="90" spans="1:31" ht="15" x14ac:dyDescent="0.25">
      <c r="A90" s="1126"/>
      <c r="B90" s="1002"/>
      <c r="C90" s="1002"/>
      <c r="D90" s="1002"/>
      <c r="E90" s="1002"/>
      <c r="F90" s="1002"/>
      <c r="G90" s="1002"/>
      <c r="H90" s="1002"/>
      <c r="I90" s="1002"/>
      <c r="J90" s="1002"/>
      <c r="K90" s="1002"/>
      <c r="L90" s="1002"/>
      <c r="M90" s="1002"/>
      <c r="N90" s="1002"/>
      <c r="O90" s="1002"/>
      <c r="P90" s="1002"/>
      <c r="Q90" s="1002"/>
      <c r="R90" s="1002"/>
      <c r="S90" s="1002"/>
      <c r="T90" s="1002"/>
      <c r="U90" s="1002"/>
      <c r="V90" s="1002"/>
      <c r="W90" s="1002"/>
      <c r="X90" s="1002"/>
      <c r="Y90" s="1002"/>
      <c r="Z90" s="1002"/>
      <c r="AA90" s="1002"/>
      <c r="AB90" s="1002"/>
      <c r="AC90" s="1002"/>
      <c r="AD90" s="1023"/>
      <c r="AE90" s="612"/>
    </row>
    <row r="91" spans="1:31" ht="15" x14ac:dyDescent="0.25">
      <c r="A91" s="1124">
        <v>45891</v>
      </c>
      <c r="B91" s="1021">
        <v>30.21</v>
      </c>
      <c r="C91" s="1022">
        <v>302100</v>
      </c>
      <c r="D91" s="1002"/>
      <c r="E91" s="1002"/>
      <c r="F91" s="1021">
        <v>32.92</v>
      </c>
      <c r="G91" s="1022">
        <v>329200</v>
      </c>
      <c r="H91" s="1002"/>
      <c r="I91" s="1002"/>
      <c r="J91" s="1021">
        <v>16.27</v>
      </c>
      <c r="K91" s="1022">
        <v>162700</v>
      </c>
      <c r="L91" s="1002"/>
      <c r="M91" s="1002"/>
      <c r="N91" s="1021">
        <v>60</v>
      </c>
      <c r="O91" s="1022">
        <v>408000</v>
      </c>
      <c r="P91" s="1021">
        <v>20</v>
      </c>
      <c r="Q91" s="1022">
        <v>244000</v>
      </c>
      <c r="R91" s="1002"/>
      <c r="S91" s="1002"/>
      <c r="T91" s="1002"/>
      <c r="U91" s="1002"/>
      <c r="V91" s="1002"/>
      <c r="W91" s="1002"/>
      <c r="X91" s="1002"/>
      <c r="Y91" s="1002"/>
      <c r="Z91" s="1002"/>
      <c r="AA91" s="1002"/>
      <c r="AB91" s="1002"/>
      <c r="AC91" s="1002"/>
      <c r="AD91" s="1023"/>
      <c r="AE91" s="612"/>
    </row>
    <row r="92" spans="1:31" ht="15" x14ac:dyDescent="0.25">
      <c r="A92" s="1125"/>
      <c r="B92" s="1002"/>
      <c r="C92" s="1002"/>
      <c r="D92" s="1002"/>
      <c r="E92" s="1002"/>
      <c r="F92" s="1002"/>
      <c r="G92" s="1002"/>
      <c r="H92" s="1002"/>
      <c r="I92" s="1002"/>
      <c r="J92" s="1002"/>
      <c r="K92" s="1002"/>
      <c r="L92" s="1002"/>
      <c r="M92" s="1002"/>
      <c r="N92" s="1002"/>
      <c r="O92" s="1002"/>
      <c r="P92" s="1002"/>
      <c r="Q92" s="1002"/>
      <c r="R92" s="1002"/>
      <c r="S92" s="1002"/>
      <c r="T92" s="1002"/>
      <c r="U92" s="1002"/>
      <c r="V92" s="1002"/>
      <c r="W92" s="1002"/>
      <c r="X92" s="1002"/>
      <c r="Y92" s="1002"/>
      <c r="Z92" s="1002"/>
      <c r="AA92" s="1002"/>
      <c r="AB92" s="1002"/>
      <c r="AC92" s="1002"/>
      <c r="AD92" s="1023"/>
      <c r="AE92" s="612"/>
    </row>
    <row r="93" spans="1:31" ht="15" x14ac:dyDescent="0.25">
      <c r="A93" s="1125"/>
      <c r="B93" s="1002"/>
      <c r="C93" s="1002"/>
      <c r="D93" s="1002"/>
      <c r="E93" s="1002"/>
      <c r="F93" s="1002"/>
      <c r="G93" s="1002"/>
      <c r="H93" s="1002"/>
      <c r="I93" s="1002"/>
      <c r="J93" s="1002"/>
      <c r="K93" s="1002"/>
      <c r="L93" s="1002"/>
      <c r="M93" s="1002"/>
      <c r="N93" s="1002"/>
      <c r="O93" s="1002"/>
      <c r="P93" s="1002"/>
      <c r="Q93" s="1002"/>
      <c r="R93" s="1002"/>
      <c r="S93" s="1002"/>
      <c r="T93" s="1002"/>
      <c r="U93" s="1002"/>
      <c r="V93" s="1002"/>
      <c r="W93" s="1002"/>
      <c r="X93" s="1002"/>
      <c r="Y93" s="1002"/>
      <c r="Z93" s="1002"/>
      <c r="AA93" s="1002"/>
      <c r="AB93" s="1002"/>
      <c r="AC93" s="1002"/>
      <c r="AD93" s="1023"/>
      <c r="AE93" s="612"/>
    </row>
    <row r="94" spans="1:31" ht="15" x14ac:dyDescent="0.25">
      <c r="A94" s="1126"/>
      <c r="B94" s="1002"/>
      <c r="C94" s="1002"/>
      <c r="D94" s="1002"/>
      <c r="E94" s="1002"/>
      <c r="F94" s="1002"/>
      <c r="G94" s="1002"/>
      <c r="H94" s="1002"/>
      <c r="I94" s="1002"/>
      <c r="J94" s="1002"/>
      <c r="K94" s="1002"/>
      <c r="L94" s="1002"/>
      <c r="M94" s="1002"/>
      <c r="N94" s="1002"/>
      <c r="O94" s="1002"/>
      <c r="P94" s="1002"/>
      <c r="Q94" s="1002"/>
      <c r="R94" s="1002"/>
      <c r="S94" s="1002"/>
      <c r="T94" s="1002"/>
      <c r="U94" s="1002"/>
      <c r="V94" s="1002"/>
      <c r="W94" s="1002"/>
      <c r="X94" s="1002"/>
      <c r="Y94" s="1002"/>
      <c r="Z94" s="1002"/>
      <c r="AA94" s="1002"/>
      <c r="AB94" s="1002"/>
      <c r="AC94" s="1002"/>
      <c r="AD94" s="1023"/>
      <c r="AE94" s="612"/>
    </row>
    <row r="95" spans="1:31" ht="15" x14ac:dyDescent="0.25">
      <c r="A95" s="1124">
        <v>45892</v>
      </c>
      <c r="B95" s="1021">
        <v>29.88</v>
      </c>
      <c r="C95" s="1022">
        <v>298800</v>
      </c>
      <c r="D95" s="1002"/>
      <c r="E95" s="1002"/>
      <c r="F95" s="1021">
        <v>27.82</v>
      </c>
      <c r="G95" s="1022">
        <v>278200</v>
      </c>
      <c r="H95" s="1002"/>
      <c r="I95" s="1002"/>
      <c r="J95" s="1002"/>
      <c r="K95" s="1002"/>
      <c r="L95" s="1002"/>
      <c r="M95" s="1002"/>
      <c r="N95" s="1002"/>
      <c r="O95" s="1002"/>
      <c r="P95" s="1002"/>
      <c r="Q95" s="1002"/>
      <c r="R95" s="1002"/>
      <c r="S95" s="1002"/>
      <c r="T95" s="1002"/>
      <c r="U95" s="1002"/>
      <c r="V95" s="1002"/>
      <c r="W95" s="1002"/>
      <c r="X95" s="1021">
        <v>20</v>
      </c>
      <c r="Y95" s="1022">
        <v>244000</v>
      </c>
      <c r="Z95" s="1002"/>
      <c r="AA95" s="1002"/>
      <c r="AB95" s="1002"/>
      <c r="AC95" s="1002"/>
      <c r="AD95" s="1023"/>
      <c r="AE95" s="612"/>
    </row>
    <row r="96" spans="1:31" ht="15" x14ac:dyDescent="0.25">
      <c r="A96" s="1125"/>
      <c r="B96" s="1002"/>
      <c r="C96" s="1002"/>
      <c r="D96" s="1002"/>
      <c r="E96" s="1002"/>
      <c r="F96" s="1002"/>
      <c r="G96" s="1002"/>
      <c r="H96" s="1002"/>
      <c r="I96" s="1002"/>
      <c r="J96" s="1002"/>
      <c r="K96" s="1002"/>
      <c r="L96" s="1002"/>
      <c r="M96" s="1002"/>
      <c r="N96" s="1002"/>
      <c r="O96" s="1002"/>
      <c r="P96" s="1002"/>
      <c r="Q96" s="1002"/>
      <c r="R96" s="1002"/>
      <c r="S96" s="1002"/>
      <c r="T96" s="1002"/>
      <c r="U96" s="1002"/>
      <c r="V96" s="1002"/>
      <c r="W96" s="1002"/>
      <c r="X96" s="1002"/>
      <c r="Y96" s="1002"/>
      <c r="Z96" s="1002"/>
      <c r="AA96" s="1002"/>
      <c r="AB96" s="1002"/>
      <c r="AC96" s="1002"/>
      <c r="AD96" s="1023"/>
      <c r="AE96" s="612"/>
    </row>
    <row r="97" spans="1:37" ht="15" x14ac:dyDescent="0.25">
      <c r="A97" s="1125"/>
      <c r="B97" s="1002"/>
      <c r="C97" s="1002"/>
      <c r="D97" s="1002"/>
      <c r="E97" s="1002"/>
      <c r="F97" s="1002"/>
      <c r="G97" s="1002"/>
      <c r="H97" s="1002"/>
      <c r="I97" s="1002"/>
      <c r="J97" s="1002"/>
      <c r="K97" s="1002"/>
      <c r="L97" s="1002"/>
      <c r="M97" s="1002"/>
      <c r="N97" s="1002"/>
      <c r="O97" s="1002"/>
      <c r="P97" s="1002"/>
      <c r="Q97" s="1002"/>
      <c r="R97" s="1002"/>
      <c r="S97" s="1002"/>
      <c r="T97" s="1002"/>
      <c r="U97" s="1002"/>
      <c r="V97" s="1002"/>
      <c r="W97" s="1002"/>
      <c r="X97" s="1002"/>
      <c r="Y97" s="1002"/>
      <c r="Z97" s="1002"/>
      <c r="AA97" s="1002"/>
      <c r="AB97" s="1002"/>
      <c r="AC97" s="1002"/>
      <c r="AD97" s="1023"/>
      <c r="AE97" s="612"/>
    </row>
    <row r="98" spans="1:37" ht="15" x14ac:dyDescent="0.25">
      <c r="A98" s="1126"/>
      <c r="B98" s="1002"/>
      <c r="C98" s="1002"/>
      <c r="D98" s="1002"/>
      <c r="E98" s="1002"/>
      <c r="F98" s="1002"/>
      <c r="G98" s="1002"/>
      <c r="H98" s="1002"/>
      <c r="I98" s="1002"/>
      <c r="J98" s="1002"/>
      <c r="K98" s="1002"/>
      <c r="L98" s="1002"/>
      <c r="M98" s="1002"/>
      <c r="N98" s="1002"/>
      <c r="O98" s="1002"/>
      <c r="P98" s="1002"/>
      <c r="Q98" s="1002"/>
      <c r="R98" s="1002"/>
      <c r="S98" s="1002"/>
      <c r="T98" s="1002"/>
      <c r="U98" s="1002"/>
      <c r="V98" s="1002"/>
      <c r="W98" s="1002"/>
      <c r="X98" s="1002"/>
      <c r="Y98" s="1002"/>
      <c r="Z98" s="1002"/>
      <c r="AA98" s="1002"/>
      <c r="AB98" s="1002"/>
      <c r="AC98" s="1002"/>
      <c r="AD98" s="1023"/>
      <c r="AE98" s="612"/>
    </row>
    <row r="99" spans="1:37" ht="15" x14ac:dyDescent="0.25">
      <c r="A99" s="1124">
        <v>45893</v>
      </c>
      <c r="B99" s="1021">
        <v>39.1</v>
      </c>
      <c r="C99" s="1022">
        <v>391000</v>
      </c>
      <c r="D99" s="1002"/>
      <c r="E99" s="1002"/>
      <c r="F99" s="1021">
        <v>29.58</v>
      </c>
      <c r="G99" s="1022">
        <v>295800</v>
      </c>
      <c r="H99" s="1002"/>
      <c r="I99" s="1002"/>
      <c r="J99" s="1002"/>
      <c r="K99" s="1002"/>
      <c r="L99" s="1002"/>
      <c r="M99" s="1002"/>
      <c r="N99" s="1002"/>
      <c r="O99" s="1002"/>
      <c r="P99" s="1002"/>
      <c r="Q99" s="1002"/>
      <c r="R99" s="1002"/>
      <c r="S99" s="1002"/>
      <c r="T99" s="1021">
        <v>20</v>
      </c>
      <c r="U99" s="1022">
        <v>136000</v>
      </c>
      <c r="V99" s="1002"/>
      <c r="W99" s="1002"/>
      <c r="X99" s="1002"/>
      <c r="Y99" s="1002"/>
      <c r="Z99" s="1002"/>
      <c r="AA99" s="1002"/>
      <c r="AB99" s="1002"/>
      <c r="AC99" s="1002"/>
      <c r="AD99" s="1023"/>
      <c r="AE99" s="612"/>
    </row>
    <row r="100" spans="1:37" ht="15" x14ac:dyDescent="0.25">
      <c r="A100" s="1125"/>
      <c r="B100" s="1002"/>
      <c r="C100" s="1002"/>
      <c r="D100" s="1002"/>
      <c r="E100" s="1002"/>
      <c r="F100" s="1002"/>
      <c r="G100" s="1002"/>
      <c r="H100" s="1002"/>
      <c r="I100" s="1002"/>
      <c r="J100" s="1002"/>
      <c r="K100" s="1002"/>
      <c r="L100" s="1002"/>
      <c r="M100" s="1002"/>
      <c r="N100" s="1002"/>
      <c r="O100" s="1002"/>
      <c r="P100" s="1002"/>
      <c r="Q100" s="1002"/>
      <c r="R100" s="1002"/>
      <c r="S100" s="1002"/>
      <c r="T100" s="1002"/>
      <c r="U100" s="1002"/>
      <c r="V100" s="1002"/>
      <c r="W100" s="1002"/>
      <c r="X100" s="1002"/>
      <c r="Y100" s="1002"/>
      <c r="Z100" s="1002"/>
      <c r="AA100" s="1002"/>
      <c r="AB100" s="1002"/>
      <c r="AC100" s="1002"/>
      <c r="AD100" s="1023"/>
      <c r="AE100" s="612"/>
    </row>
    <row r="101" spans="1:37" ht="15" x14ac:dyDescent="0.25">
      <c r="A101" s="1125"/>
      <c r="B101" s="1002"/>
      <c r="C101" s="1002"/>
      <c r="D101" s="1002"/>
      <c r="E101" s="1002"/>
      <c r="F101" s="1002"/>
      <c r="G101" s="1002"/>
      <c r="H101" s="1002"/>
      <c r="I101" s="1002"/>
      <c r="J101" s="1002"/>
      <c r="K101" s="1002"/>
      <c r="L101" s="1002"/>
      <c r="M101" s="1002"/>
      <c r="N101" s="1002"/>
      <c r="O101" s="1002"/>
      <c r="P101" s="1002"/>
      <c r="Q101" s="1002"/>
      <c r="R101" s="1002"/>
      <c r="S101" s="1002"/>
      <c r="T101" s="1002"/>
      <c r="U101" s="1002"/>
      <c r="V101" s="1002"/>
      <c r="W101" s="1002"/>
      <c r="X101" s="1002"/>
      <c r="Y101" s="1002"/>
      <c r="Z101" s="1002"/>
      <c r="AA101" s="1002"/>
      <c r="AB101" s="1002"/>
      <c r="AC101" s="1002"/>
      <c r="AD101" s="1023"/>
      <c r="AE101" s="612"/>
    </row>
    <row r="102" spans="1:37" ht="15" x14ac:dyDescent="0.25">
      <c r="A102" s="1126"/>
      <c r="B102" s="1002"/>
      <c r="C102" s="1002"/>
      <c r="D102" s="1002"/>
      <c r="E102" s="1002"/>
      <c r="F102" s="1002"/>
      <c r="G102" s="1002"/>
      <c r="H102" s="1002"/>
      <c r="I102" s="1002"/>
      <c r="J102" s="1002"/>
      <c r="K102" s="1002"/>
      <c r="L102" s="1002"/>
      <c r="M102" s="1002"/>
      <c r="N102" s="1002"/>
      <c r="O102" s="1002"/>
      <c r="P102" s="1002"/>
      <c r="Q102" s="1002"/>
      <c r="R102" s="1002"/>
      <c r="S102" s="1002"/>
      <c r="T102" s="1002"/>
      <c r="U102" s="1002"/>
      <c r="V102" s="1002"/>
      <c r="W102" s="1002"/>
      <c r="X102" s="1002"/>
      <c r="Y102" s="1002"/>
      <c r="Z102" s="1002"/>
      <c r="AA102" s="1002"/>
      <c r="AB102" s="1002"/>
      <c r="AC102" s="1002"/>
      <c r="AD102" s="1023"/>
      <c r="AE102" s="612"/>
    </row>
    <row r="103" spans="1:37" ht="15" x14ac:dyDescent="0.25">
      <c r="A103" s="1124">
        <v>45894</v>
      </c>
      <c r="B103" s="1021">
        <v>32.979999999999997</v>
      </c>
      <c r="C103" s="1022">
        <v>329800</v>
      </c>
      <c r="D103" s="1002"/>
      <c r="E103" s="1002"/>
      <c r="F103" s="1021">
        <v>21.62</v>
      </c>
      <c r="G103" s="1022">
        <v>216200</v>
      </c>
      <c r="H103" s="1002"/>
      <c r="I103" s="1002"/>
      <c r="J103" s="1021">
        <v>20.100000000000001</v>
      </c>
      <c r="K103" s="1022">
        <v>201000</v>
      </c>
      <c r="L103" s="1002"/>
      <c r="M103" s="1002"/>
      <c r="N103" s="1002"/>
      <c r="O103" s="1002"/>
      <c r="P103" s="1002"/>
      <c r="Q103" s="1002"/>
      <c r="R103" s="1002"/>
      <c r="S103" s="1002"/>
      <c r="T103" s="1002"/>
      <c r="U103" s="1002"/>
      <c r="V103" s="1021">
        <v>20</v>
      </c>
      <c r="W103" s="1022">
        <v>200000</v>
      </c>
      <c r="X103" s="1002"/>
      <c r="Y103" s="1002"/>
      <c r="Z103" s="1002"/>
      <c r="AA103" s="1002"/>
      <c r="AB103" s="1002"/>
      <c r="AC103" s="1002"/>
      <c r="AD103" s="1023"/>
      <c r="AE103" s="612"/>
    </row>
    <row r="104" spans="1:37" ht="15" x14ac:dyDescent="0.25">
      <c r="A104" s="1125"/>
      <c r="B104" s="1002"/>
      <c r="C104" s="1002"/>
      <c r="D104" s="1002"/>
      <c r="E104" s="1002"/>
      <c r="F104" s="1002"/>
      <c r="G104" s="1002"/>
      <c r="H104" s="1002"/>
      <c r="I104" s="1002"/>
      <c r="J104" s="1002"/>
      <c r="K104" s="1002"/>
      <c r="L104" s="1002"/>
      <c r="M104" s="1002"/>
      <c r="N104" s="1002"/>
      <c r="O104" s="1002"/>
      <c r="P104" s="1002"/>
      <c r="Q104" s="1002"/>
      <c r="R104" s="1002"/>
      <c r="S104" s="1002"/>
      <c r="T104" s="1002"/>
      <c r="U104" s="1002"/>
      <c r="V104" s="1002"/>
      <c r="W104" s="1002"/>
      <c r="X104" s="1002"/>
      <c r="Y104" s="1002"/>
      <c r="Z104" s="1002"/>
      <c r="AA104" s="1002"/>
      <c r="AB104" s="1002"/>
      <c r="AC104" s="1002"/>
      <c r="AD104" s="1023"/>
      <c r="AE104" s="612"/>
    </row>
    <row r="105" spans="1:37" ht="15" x14ac:dyDescent="0.25">
      <c r="A105" s="1125"/>
      <c r="B105" s="1002"/>
      <c r="C105" s="1002"/>
      <c r="D105" s="1002"/>
      <c r="E105" s="1002"/>
      <c r="F105" s="1002"/>
      <c r="G105" s="1002"/>
      <c r="H105" s="1002"/>
      <c r="I105" s="1002"/>
      <c r="J105" s="1002"/>
      <c r="K105" s="1002"/>
      <c r="L105" s="1002"/>
      <c r="M105" s="1002"/>
      <c r="N105" s="1002"/>
      <c r="O105" s="1002"/>
      <c r="P105" s="1002"/>
      <c r="Q105" s="1002"/>
      <c r="R105" s="1002"/>
      <c r="S105" s="1002"/>
      <c r="T105" s="1002"/>
      <c r="U105" s="1002"/>
      <c r="V105" s="1002"/>
      <c r="W105" s="1002"/>
      <c r="X105" s="1002"/>
      <c r="Y105" s="1002"/>
      <c r="Z105" s="1002"/>
      <c r="AA105" s="1002"/>
      <c r="AB105" s="1002"/>
      <c r="AC105" s="1002"/>
      <c r="AD105" s="1023"/>
      <c r="AE105" s="612"/>
    </row>
    <row r="106" spans="1:37" ht="15" x14ac:dyDescent="0.25">
      <c r="A106" s="1126"/>
      <c r="B106" s="1002"/>
      <c r="C106" s="1002"/>
      <c r="D106" s="1002"/>
      <c r="E106" s="1002"/>
      <c r="F106" s="1002"/>
      <c r="G106" s="1002"/>
      <c r="H106" s="1002"/>
      <c r="I106" s="1002"/>
      <c r="J106" s="1002"/>
      <c r="K106" s="1002"/>
      <c r="L106" s="1002"/>
      <c r="M106" s="1002"/>
      <c r="N106" s="1002"/>
      <c r="O106" s="1002"/>
      <c r="P106" s="1002"/>
      <c r="Q106" s="1002"/>
      <c r="R106" s="1002"/>
      <c r="S106" s="1002"/>
      <c r="T106" s="1002"/>
      <c r="U106" s="1002"/>
      <c r="V106" s="1002"/>
      <c r="W106" s="1002"/>
      <c r="X106" s="1002"/>
      <c r="Y106" s="1002"/>
      <c r="Z106" s="1002"/>
      <c r="AA106" s="1002"/>
      <c r="AB106" s="1002"/>
      <c r="AC106" s="1002"/>
      <c r="AD106" s="1023"/>
      <c r="AE106" s="612"/>
      <c r="AK106" s="1024"/>
    </row>
    <row r="107" spans="1:37" ht="15" x14ac:dyDescent="0.25">
      <c r="A107" s="1124">
        <v>45895</v>
      </c>
      <c r="B107" s="1002"/>
      <c r="C107" s="1002"/>
      <c r="D107" s="1002"/>
      <c r="E107" s="1002"/>
      <c r="F107" s="1002"/>
      <c r="G107" s="1002"/>
      <c r="H107" s="1002"/>
      <c r="I107" s="1002"/>
      <c r="J107" s="1002"/>
      <c r="K107" s="1002"/>
      <c r="L107" s="1002"/>
      <c r="M107" s="1002"/>
      <c r="N107" s="1002"/>
      <c r="O107" s="1002"/>
      <c r="P107" s="1002"/>
      <c r="Q107" s="1002"/>
      <c r="R107" s="1002"/>
      <c r="S107" s="1002"/>
      <c r="T107" s="1002"/>
      <c r="U107" s="1002"/>
      <c r="V107" s="1021">
        <v>10</v>
      </c>
      <c r="W107" s="1022">
        <v>100000</v>
      </c>
      <c r="X107" s="1002"/>
      <c r="Y107" s="1002"/>
      <c r="Z107" s="1002"/>
      <c r="AA107" s="1002"/>
      <c r="AB107" s="1002"/>
      <c r="AC107" s="1002"/>
      <c r="AD107" s="1023"/>
      <c r="AE107" s="612"/>
      <c r="AK107" s="1024"/>
    </row>
    <row r="108" spans="1:37" ht="15" x14ac:dyDescent="0.25">
      <c r="A108" s="1125"/>
      <c r="B108" s="1002"/>
      <c r="C108" s="1002"/>
      <c r="D108" s="1002"/>
      <c r="E108" s="1002"/>
      <c r="F108" s="1002"/>
      <c r="G108" s="1002"/>
      <c r="H108" s="1002"/>
      <c r="I108" s="1002"/>
      <c r="J108" s="1002"/>
      <c r="K108" s="1002"/>
      <c r="L108" s="1002"/>
      <c r="M108" s="1002"/>
      <c r="N108" s="1002"/>
      <c r="O108" s="1002"/>
      <c r="P108" s="1002"/>
      <c r="Q108" s="1002"/>
      <c r="R108" s="1002"/>
      <c r="S108" s="1002"/>
      <c r="T108" s="1002"/>
      <c r="U108" s="1002"/>
      <c r="V108" s="1002"/>
      <c r="W108" s="1002"/>
      <c r="X108" s="1002"/>
      <c r="Y108" s="1002"/>
      <c r="Z108" s="1002"/>
      <c r="AA108" s="1002"/>
      <c r="AB108" s="1002"/>
      <c r="AC108" s="1002"/>
      <c r="AD108" s="1023"/>
      <c r="AE108" s="612"/>
      <c r="AK108" s="1024"/>
    </row>
    <row r="109" spans="1:37" ht="15" x14ac:dyDescent="0.25">
      <c r="A109" s="1125"/>
      <c r="B109" s="1002"/>
      <c r="C109" s="1002"/>
      <c r="D109" s="1002"/>
      <c r="E109" s="1002"/>
      <c r="F109" s="1002"/>
      <c r="G109" s="1002"/>
      <c r="H109" s="1002"/>
      <c r="I109" s="1002"/>
      <c r="J109" s="1002"/>
      <c r="K109" s="1002"/>
      <c r="L109" s="1002"/>
      <c r="M109" s="1002"/>
      <c r="N109" s="1002"/>
      <c r="O109" s="1002"/>
      <c r="P109" s="1002"/>
      <c r="Q109" s="1002"/>
      <c r="R109" s="1002"/>
      <c r="S109" s="1002"/>
      <c r="T109" s="1002"/>
      <c r="U109" s="1002"/>
      <c r="V109" s="1002"/>
      <c r="W109" s="1002"/>
      <c r="X109" s="1002"/>
      <c r="Y109" s="1002"/>
      <c r="Z109" s="1002"/>
      <c r="AA109" s="1002"/>
      <c r="AB109" s="1002"/>
      <c r="AC109" s="1002"/>
      <c r="AD109" s="1023"/>
      <c r="AE109" s="612"/>
      <c r="AK109" s="1024"/>
    </row>
    <row r="110" spans="1:37" ht="15" x14ac:dyDescent="0.25">
      <c r="A110" s="1126"/>
      <c r="B110" s="1021">
        <v>29.61</v>
      </c>
      <c r="C110" s="1022">
        <v>296100</v>
      </c>
      <c r="D110" s="1002"/>
      <c r="E110" s="1002"/>
      <c r="F110" s="1021">
        <v>24.2</v>
      </c>
      <c r="G110" s="1022">
        <v>242000</v>
      </c>
      <c r="H110" s="1002"/>
      <c r="I110" s="1002"/>
      <c r="J110" s="1002"/>
      <c r="K110" s="1002"/>
      <c r="L110" s="1002"/>
      <c r="M110" s="1002"/>
      <c r="N110" s="1021">
        <v>55.68</v>
      </c>
      <c r="O110" s="1022">
        <v>378624</v>
      </c>
      <c r="P110" s="1021">
        <v>20</v>
      </c>
      <c r="Q110" s="1022">
        <v>244000</v>
      </c>
      <c r="R110" s="1002"/>
      <c r="S110" s="1002"/>
      <c r="T110" s="1002"/>
      <c r="U110" s="1002"/>
      <c r="V110" s="1002"/>
      <c r="W110" s="1002"/>
      <c r="X110" s="1002"/>
      <c r="Y110" s="1002"/>
      <c r="Z110" s="1002"/>
      <c r="AA110" s="1002"/>
      <c r="AB110" s="1002"/>
      <c r="AC110" s="1002"/>
      <c r="AD110" s="1023"/>
      <c r="AE110" s="612"/>
    </row>
    <row r="111" spans="1:37" ht="15" x14ac:dyDescent="0.25">
      <c r="A111" s="1124">
        <v>45896</v>
      </c>
      <c r="B111" s="1002"/>
      <c r="C111" s="1002"/>
      <c r="D111" s="1002"/>
      <c r="E111" s="1002"/>
      <c r="F111" s="1002"/>
      <c r="G111" s="1002"/>
      <c r="H111" s="1002"/>
      <c r="I111" s="1002"/>
      <c r="J111" s="1002"/>
      <c r="K111" s="1002"/>
      <c r="L111" s="1002"/>
      <c r="M111" s="1002"/>
      <c r="N111" s="1002"/>
      <c r="O111" s="1002"/>
      <c r="P111" s="1002"/>
      <c r="Q111" s="1002"/>
      <c r="R111" s="1002"/>
      <c r="S111" s="1002"/>
      <c r="T111" s="1002"/>
      <c r="U111" s="1002"/>
      <c r="V111" s="1002"/>
      <c r="W111" s="1002"/>
      <c r="X111" s="1002"/>
      <c r="Y111" s="1002"/>
      <c r="Z111" s="1002"/>
      <c r="AA111" s="1002"/>
      <c r="AB111" s="1002"/>
      <c r="AC111" s="1002"/>
      <c r="AD111" s="1023"/>
      <c r="AE111" s="612"/>
    </row>
    <row r="112" spans="1:37" ht="15" x14ac:dyDescent="0.25">
      <c r="A112" s="1125"/>
      <c r="B112" s="1002"/>
      <c r="C112" s="1002"/>
      <c r="D112" s="1002"/>
      <c r="E112" s="1002"/>
      <c r="F112" s="1002"/>
      <c r="G112" s="1002"/>
      <c r="H112" s="1002"/>
      <c r="I112" s="1002"/>
      <c r="J112" s="1002"/>
      <c r="K112" s="1002"/>
      <c r="L112" s="1002"/>
      <c r="M112" s="1002"/>
      <c r="N112" s="1002"/>
      <c r="O112" s="1002"/>
      <c r="P112" s="1002"/>
      <c r="Q112" s="1002"/>
      <c r="R112" s="1002"/>
      <c r="S112" s="1002"/>
      <c r="T112" s="1002"/>
      <c r="U112" s="1002"/>
      <c r="V112" s="1002"/>
      <c r="W112" s="1002"/>
      <c r="X112" s="1002"/>
      <c r="Y112" s="1002"/>
      <c r="Z112" s="1002"/>
      <c r="AA112" s="1002"/>
      <c r="AB112" s="1002"/>
      <c r="AC112" s="1002"/>
      <c r="AD112" s="1023"/>
      <c r="AE112" s="612"/>
    </row>
    <row r="113" spans="1:31" ht="15" x14ac:dyDescent="0.25">
      <c r="A113" s="1125"/>
      <c r="B113" s="1002"/>
      <c r="C113" s="1002"/>
      <c r="D113" s="1002"/>
      <c r="E113" s="1002"/>
      <c r="F113" s="1002"/>
      <c r="G113" s="1002"/>
      <c r="H113" s="1002"/>
      <c r="I113" s="1002"/>
      <c r="J113" s="1002"/>
      <c r="K113" s="1002"/>
      <c r="L113" s="1002"/>
      <c r="M113" s="1002"/>
      <c r="N113" s="1002"/>
      <c r="O113" s="1002"/>
      <c r="P113" s="1002"/>
      <c r="Q113" s="1002"/>
      <c r="R113" s="1002"/>
      <c r="S113" s="1002"/>
      <c r="T113" s="1002"/>
      <c r="U113" s="1002"/>
      <c r="V113" s="1002"/>
      <c r="W113" s="1002"/>
      <c r="X113" s="1002"/>
      <c r="Y113" s="1002"/>
      <c r="Z113" s="1002"/>
      <c r="AA113" s="1002"/>
      <c r="AB113" s="1002"/>
      <c r="AC113" s="1002"/>
      <c r="AD113" s="1023"/>
      <c r="AE113" s="612"/>
    </row>
    <row r="114" spans="1:31" ht="15" x14ac:dyDescent="0.25">
      <c r="A114" s="1126"/>
      <c r="B114" s="1021">
        <v>27.78</v>
      </c>
      <c r="C114" s="1022">
        <v>277800</v>
      </c>
      <c r="D114" s="1002"/>
      <c r="E114" s="1002"/>
      <c r="F114" s="1021">
        <v>30.88</v>
      </c>
      <c r="G114" s="1022">
        <v>308800</v>
      </c>
      <c r="H114" s="1002"/>
      <c r="I114" s="1002"/>
      <c r="J114" s="1002"/>
      <c r="K114" s="1002"/>
      <c r="L114" s="1002"/>
      <c r="M114" s="1002"/>
      <c r="N114" s="1002"/>
      <c r="O114" s="1002"/>
      <c r="P114" s="1002"/>
      <c r="Q114" s="1002"/>
      <c r="R114" s="1002"/>
      <c r="S114" s="1002"/>
      <c r="T114" s="1002"/>
      <c r="U114" s="1002"/>
      <c r="V114" s="1002"/>
      <c r="W114" s="1002"/>
      <c r="X114" s="1021">
        <v>20</v>
      </c>
      <c r="Y114" s="1022">
        <v>244000</v>
      </c>
      <c r="Z114" s="1002"/>
      <c r="AA114" s="1002"/>
      <c r="AB114" s="1002"/>
      <c r="AC114" s="1002"/>
      <c r="AD114" s="1023"/>
      <c r="AE114" s="612"/>
    </row>
    <row r="115" spans="1:31" ht="15" x14ac:dyDescent="0.25">
      <c r="A115" s="1124">
        <v>45897</v>
      </c>
      <c r="B115" s="1002"/>
      <c r="C115" s="1002"/>
      <c r="D115" s="1002"/>
      <c r="E115" s="1002"/>
      <c r="F115" s="1002"/>
      <c r="G115" s="1002"/>
      <c r="H115" s="1002"/>
      <c r="I115" s="1002"/>
      <c r="J115" s="1002"/>
      <c r="K115" s="1002"/>
      <c r="L115" s="1002"/>
      <c r="M115" s="1002"/>
      <c r="N115" s="1002"/>
      <c r="O115" s="1002"/>
      <c r="P115" s="1002"/>
      <c r="Q115" s="1002"/>
      <c r="R115" s="1002"/>
      <c r="S115" s="1002"/>
      <c r="T115" s="1002"/>
      <c r="U115" s="1002"/>
      <c r="V115" s="1002"/>
      <c r="W115" s="1002"/>
      <c r="X115" s="1002"/>
      <c r="Y115" s="1002"/>
      <c r="Z115" s="1021">
        <v>35.340000000000003</v>
      </c>
      <c r="AA115" s="1027">
        <v>240312</v>
      </c>
      <c r="AB115" s="1002"/>
      <c r="AC115" s="1002"/>
      <c r="AD115" s="1023"/>
      <c r="AE115" s="612"/>
    </row>
    <row r="116" spans="1:31" ht="15" x14ac:dyDescent="0.25">
      <c r="A116" s="1125"/>
      <c r="B116" s="1002"/>
      <c r="C116" s="1002"/>
      <c r="D116" s="1002"/>
      <c r="E116" s="1002"/>
      <c r="F116" s="1002"/>
      <c r="G116" s="1002"/>
      <c r="H116" s="1002"/>
      <c r="I116" s="1002"/>
      <c r="J116" s="1002"/>
      <c r="K116" s="1002"/>
      <c r="L116" s="1002"/>
      <c r="M116" s="1002"/>
      <c r="N116" s="1002"/>
      <c r="O116" s="1002"/>
      <c r="P116" s="1002"/>
      <c r="Q116" s="1002"/>
      <c r="R116" s="1002"/>
      <c r="S116" s="1002"/>
      <c r="T116" s="1002"/>
      <c r="U116" s="1002"/>
      <c r="V116" s="1002"/>
      <c r="W116" s="1002"/>
      <c r="X116" s="1002"/>
      <c r="Y116" s="1002"/>
      <c r="Z116" s="1002"/>
      <c r="AA116" s="1002"/>
      <c r="AB116" s="1002"/>
      <c r="AC116" s="1002"/>
      <c r="AD116" s="1023"/>
      <c r="AE116" s="612"/>
    </row>
    <row r="117" spans="1:31" ht="15" x14ac:dyDescent="0.25">
      <c r="A117" s="1125"/>
      <c r="B117" s="1002"/>
      <c r="C117" s="1002"/>
      <c r="D117" s="1002"/>
      <c r="E117" s="1002"/>
      <c r="F117" s="1002"/>
      <c r="G117" s="1002"/>
      <c r="H117" s="1002"/>
      <c r="I117" s="1002"/>
      <c r="J117" s="1002"/>
      <c r="K117" s="1002"/>
      <c r="L117" s="1002"/>
      <c r="M117" s="1002"/>
      <c r="N117" s="1002"/>
      <c r="O117" s="1002"/>
      <c r="P117" s="1002"/>
      <c r="Q117" s="1002"/>
      <c r="R117" s="1002"/>
      <c r="S117" s="1002"/>
      <c r="T117" s="1002"/>
      <c r="U117" s="1002"/>
      <c r="V117" s="1002"/>
      <c r="W117" s="1002"/>
      <c r="X117" s="1002"/>
      <c r="Y117" s="1002"/>
      <c r="Z117" s="1002"/>
      <c r="AA117" s="1002"/>
      <c r="AB117" s="1002"/>
      <c r="AC117" s="1002"/>
      <c r="AD117" s="1023"/>
      <c r="AE117" s="612"/>
    </row>
    <row r="118" spans="1:31" ht="15" x14ac:dyDescent="0.25">
      <c r="A118" s="1126"/>
      <c r="B118" s="1021">
        <v>32.44</v>
      </c>
      <c r="C118" s="1022">
        <v>324400</v>
      </c>
      <c r="D118" s="1002"/>
      <c r="E118" s="1002"/>
      <c r="F118" s="1021">
        <v>23.98</v>
      </c>
      <c r="G118" s="1022">
        <v>239800</v>
      </c>
      <c r="H118" s="1002"/>
      <c r="I118" s="1002"/>
      <c r="J118" s="1021">
        <v>29.23</v>
      </c>
      <c r="K118" s="1022">
        <v>292300</v>
      </c>
      <c r="L118" s="1021">
        <v>20</v>
      </c>
      <c r="M118" s="1022">
        <v>136000</v>
      </c>
      <c r="N118" s="1002"/>
      <c r="O118" s="1002"/>
      <c r="P118" s="1002"/>
      <c r="Q118" s="1002"/>
      <c r="R118" s="1002"/>
      <c r="S118" s="1002"/>
      <c r="T118" s="1002"/>
      <c r="U118" s="1002"/>
      <c r="V118" s="1002"/>
      <c r="W118" s="1002"/>
      <c r="X118" s="1002"/>
      <c r="Y118" s="1002"/>
      <c r="Z118" s="1002"/>
      <c r="AA118" s="1002"/>
      <c r="AB118" s="1002"/>
      <c r="AC118" s="1002"/>
      <c r="AD118" s="1023"/>
      <c r="AE118" s="612"/>
    </row>
    <row r="119" spans="1:31" ht="15" x14ac:dyDescent="0.25">
      <c r="A119" s="1124">
        <v>45898</v>
      </c>
      <c r="B119" s="1002"/>
      <c r="C119" s="1002"/>
      <c r="D119" s="1002"/>
      <c r="E119" s="1002"/>
      <c r="F119" s="1021">
        <v>29.04</v>
      </c>
      <c r="G119" s="1022">
        <v>290400</v>
      </c>
      <c r="H119" s="1002"/>
      <c r="I119" s="1002"/>
      <c r="J119" s="1021">
        <v>15.44</v>
      </c>
      <c r="K119" s="1022">
        <v>154400</v>
      </c>
      <c r="L119" s="1002"/>
      <c r="M119" s="1002"/>
      <c r="N119" s="1002"/>
      <c r="O119" s="1002"/>
      <c r="P119" s="1002"/>
      <c r="Q119" s="1002"/>
      <c r="R119" s="1002"/>
      <c r="S119" s="1002"/>
      <c r="T119" s="1002"/>
      <c r="U119" s="1002"/>
      <c r="V119" s="1002"/>
      <c r="W119" s="1002"/>
      <c r="X119" s="1021">
        <v>20</v>
      </c>
      <c r="Y119" s="1022">
        <v>244000</v>
      </c>
      <c r="Z119" s="1002"/>
      <c r="AA119" s="1002"/>
      <c r="AB119" s="1002"/>
      <c r="AC119" s="1002"/>
      <c r="AD119" s="1023"/>
      <c r="AE119" s="612"/>
    </row>
    <row r="120" spans="1:31" ht="15" x14ac:dyDescent="0.25">
      <c r="A120" s="1125"/>
      <c r="B120" s="1002"/>
      <c r="C120" s="1002"/>
      <c r="D120" s="1002"/>
      <c r="E120" s="1002"/>
      <c r="F120" s="1002"/>
      <c r="G120" s="1002"/>
      <c r="H120" s="1002"/>
      <c r="I120" s="1002"/>
      <c r="J120" s="1002"/>
      <c r="K120" s="1002"/>
      <c r="L120" s="1002"/>
      <c r="M120" s="1002"/>
      <c r="N120" s="1002"/>
      <c r="O120" s="1002"/>
      <c r="P120" s="1002"/>
      <c r="Q120" s="1002"/>
      <c r="R120" s="1002"/>
      <c r="S120" s="1002"/>
      <c r="T120" s="1002"/>
      <c r="U120" s="1002"/>
      <c r="V120" s="1002"/>
      <c r="W120" s="1002"/>
      <c r="X120" s="1002"/>
      <c r="Y120" s="1002"/>
      <c r="Z120" s="1002"/>
      <c r="AA120" s="1002"/>
      <c r="AB120" s="1002"/>
      <c r="AC120" s="1002"/>
      <c r="AD120" s="1023"/>
      <c r="AE120" s="612"/>
    </row>
    <row r="121" spans="1:31" ht="15" x14ac:dyDescent="0.25">
      <c r="A121" s="1125"/>
      <c r="B121" s="1002"/>
      <c r="C121" s="1002"/>
      <c r="D121" s="1002"/>
      <c r="E121" s="1002"/>
      <c r="F121" s="1002"/>
      <c r="G121" s="1002"/>
      <c r="H121" s="1002"/>
      <c r="I121" s="1002"/>
      <c r="J121" s="1002"/>
      <c r="K121" s="1002"/>
      <c r="L121" s="1002"/>
      <c r="M121" s="1002"/>
      <c r="N121" s="1002"/>
      <c r="O121" s="1002"/>
      <c r="P121" s="1002"/>
      <c r="Q121" s="1002"/>
      <c r="R121" s="1002"/>
      <c r="S121" s="1002"/>
      <c r="T121" s="1002"/>
      <c r="U121" s="1002"/>
      <c r="V121" s="1002"/>
      <c r="W121" s="1002"/>
      <c r="X121" s="1002"/>
      <c r="Y121" s="1002"/>
      <c r="Z121" s="1002"/>
      <c r="AA121" s="1002"/>
      <c r="AB121" s="1002"/>
      <c r="AC121" s="1002"/>
      <c r="AD121" s="1023"/>
      <c r="AE121" s="612"/>
    </row>
    <row r="122" spans="1:31" ht="15" x14ac:dyDescent="0.25">
      <c r="A122" s="1126"/>
      <c r="B122" s="1021">
        <v>29.91</v>
      </c>
      <c r="C122" s="1022">
        <v>299100</v>
      </c>
      <c r="D122" s="1002"/>
      <c r="E122" s="1002"/>
      <c r="F122" s="1002"/>
      <c r="G122" s="1002"/>
      <c r="H122" s="1002"/>
      <c r="I122" s="1002"/>
      <c r="J122" s="1002"/>
      <c r="K122" s="1002"/>
      <c r="L122" s="1002"/>
      <c r="M122" s="1002"/>
      <c r="N122" s="1002"/>
      <c r="O122" s="1002"/>
      <c r="P122" s="1002"/>
      <c r="Q122" s="1002"/>
      <c r="R122" s="1002"/>
      <c r="S122" s="1002"/>
      <c r="T122" s="1021">
        <v>60</v>
      </c>
      <c r="U122" s="1022">
        <v>408000</v>
      </c>
      <c r="V122" s="1002"/>
      <c r="W122" s="1002"/>
      <c r="X122" s="1002"/>
      <c r="Y122" s="1002"/>
      <c r="Z122" s="1002"/>
      <c r="AA122" s="1002"/>
      <c r="AB122" s="1002"/>
      <c r="AC122" s="1002"/>
      <c r="AD122" s="1023"/>
      <c r="AE122" s="612"/>
    </row>
    <row r="123" spans="1:31" ht="15" x14ac:dyDescent="0.25">
      <c r="A123" s="1124">
        <v>45899</v>
      </c>
      <c r="B123" s="1002"/>
      <c r="C123" s="1002"/>
      <c r="D123" s="1002"/>
      <c r="E123" s="1002"/>
      <c r="F123" s="1002"/>
      <c r="G123" s="1002"/>
      <c r="H123" s="1002"/>
      <c r="I123" s="1002"/>
      <c r="J123" s="1002"/>
      <c r="K123" s="1002"/>
      <c r="L123" s="1002"/>
      <c r="M123" s="1002"/>
      <c r="N123" s="1002"/>
      <c r="O123" s="1002"/>
      <c r="P123" s="1002"/>
      <c r="Q123" s="1002"/>
      <c r="R123" s="1002"/>
      <c r="S123" s="1002"/>
      <c r="T123" s="1002"/>
      <c r="U123" s="1002"/>
      <c r="V123" s="1002"/>
      <c r="W123" s="1002"/>
      <c r="X123" s="1002"/>
      <c r="Y123" s="1002"/>
      <c r="Z123" s="1002"/>
      <c r="AA123" s="1002"/>
      <c r="AB123" s="1002"/>
      <c r="AC123" s="1002"/>
      <c r="AD123" s="1023"/>
      <c r="AE123" s="612"/>
    </row>
    <row r="124" spans="1:31" ht="15" x14ac:dyDescent="0.25">
      <c r="A124" s="1125"/>
      <c r="B124" s="1002"/>
      <c r="C124" s="1002"/>
      <c r="D124" s="1002"/>
      <c r="E124" s="1002"/>
      <c r="F124" s="1002"/>
      <c r="G124" s="1002"/>
      <c r="H124" s="1002"/>
      <c r="I124" s="1002"/>
      <c r="J124" s="1002"/>
      <c r="K124" s="1002"/>
      <c r="L124" s="1002"/>
      <c r="M124" s="1002"/>
      <c r="N124" s="1002"/>
      <c r="O124" s="1002"/>
      <c r="P124" s="1002"/>
      <c r="Q124" s="1002"/>
      <c r="R124" s="1002"/>
      <c r="S124" s="1002"/>
      <c r="T124" s="1002"/>
      <c r="U124" s="1002"/>
      <c r="V124" s="1002"/>
      <c r="W124" s="1002"/>
      <c r="X124" s="1002"/>
      <c r="Y124" s="1002"/>
      <c r="Z124" s="1002"/>
      <c r="AA124" s="1002"/>
      <c r="AB124" s="1002"/>
      <c r="AC124" s="1002"/>
      <c r="AD124" s="1023"/>
      <c r="AE124" s="612"/>
    </row>
    <row r="125" spans="1:31" ht="15" x14ac:dyDescent="0.25">
      <c r="A125" s="1125"/>
      <c r="B125" s="1002"/>
      <c r="C125" s="1002"/>
      <c r="D125" s="1002"/>
      <c r="E125" s="1002"/>
      <c r="F125" s="1002"/>
      <c r="G125" s="1002"/>
      <c r="H125" s="1002"/>
      <c r="I125" s="1002"/>
      <c r="J125" s="1002"/>
      <c r="K125" s="1002"/>
      <c r="L125" s="1002"/>
      <c r="M125" s="1002"/>
      <c r="N125" s="1002"/>
      <c r="O125" s="1002"/>
      <c r="P125" s="1002"/>
      <c r="Q125" s="1002"/>
      <c r="R125" s="1002"/>
      <c r="S125" s="1002"/>
      <c r="T125" s="1002"/>
      <c r="U125" s="1002"/>
      <c r="V125" s="1002"/>
      <c r="W125" s="1002"/>
      <c r="X125" s="1002"/>
      <c r="Y125" s="1002"/>
      <c r="Z125" s="1002"/>
      <c r="AA125" s="1002"/>
      <c r="AB125" s="1002"/>
      <c r="AC125" s="1002"/>
      <c r="AD125" s="1023"/>
      <c r="AE125" s="612"/>
    </row>
    <row r="126" spans="1:31" ht="15" x14ac:dyDescent="0.25">
      <c r="A126" s="1126"/>
      <c r="B126" s="1021">
        <v>32.03</v>
      </c>
      <c r="C126" s="1022">
        <v>320300</v>
      </c>
      <c r="D126" s="1002"/>
      <c r="E126" s="1002"/>
      <c r="F126" s="1021">
        <v>25.89</v>
      </c>
      <c r="G126" s="1022">
        <v>258900</v>
      </c>
      <c r="H126" s="1002"/>
      <c r="I126" s="1002"/>
      <c r="J126" s="1002"/>
      <c r="K126" s="1002"/>
      <c r="L126" s="1002"/>
      <c r="M126" s="1002"/>
      <c r="N126" s="1002"/>
      <c r="O126" s="1002"/>
      <c r="P126" s="1021">
        <v>20</v>
      </c>
      <c r="Q126" s="1022">
        <v>244000</v>
      </c>
      <c r="R126" s="1002"/>
      <c r="S126" s="1002"/>
      <c r="T126" s="1002"/>
      <c r="U126" s="1002"/>
      <c r="V126" s="1002"/>
      <c r="W126" s="1002"/>
      <c r="X126" s="1002"/>
      <c r="Y126" s="1002"/>
      <c r="Z126" s="1002"/>
      <c r="AA126" s="1002"/>
      <c r="AB126" s="1002"/>
      <c r="AC126" s="1002"/>
      <c r="AD126" s="1023"/>
      <c r="AE126" s="612"/>
    </row>
    <row r="127" spans="1:31" ht="15" x14ac:dyDescent="0.25">
      <c r="A127" s="1124">
        <v>45900</v>
      </c>
      <c r="B127" s="1021">
        <v>26.3</v>
      </c>
      <c r="C127" s="1022">
        <v>263000</v>
      </c>
      <c r="D127" s="1002"/>
      <c r="E127" s="1002"/>
      <c r="F127" s="1021">
        <v>29.81</v>
      </c>
      <c r="G127" s="1022">
        <v>298100</v>
      </c>
      <c r="H127" s="1002"/>
      <c r="I127" s="1002"/>
      <c r="J127" s="1002"/>
      <c r="K127" s="1002"/>
      <c r="L127" s="1002"/>
      <c r="M127" s="1002"/>
      <c r="N127" s="1002"/>
      <c r="O127" s="1002"/>
      <c r="P127" s="1002"/>
      <c r="Q127" s="1002"/>
      <c r="R127" s="1002"/>
      <c r="S127" s="1002"/>
      <c r="T127" s="1002"/>
      <c r="U127" s="1002"/>
      <c r="V127" s="1002"/>
      <c r="W127" s="1002"/>
      <c r="X127" s="1002"/>
      <c r="Y127" s="1002"/>
      <c r="Z127" s="1002"/>
      <c r="AA127" s="1002"/>
      <c r="AB127" s="1002"/>
      <c r="AC127" s="1002"/>
      <c r="AD127" s="1023"/>
      <c r="AE127" s="612"/>
    </row>
    <row r="128" spans="1:31" ht="15" x14ac:dyDescent="0.25">
      <c r="A128" s="1125"/>
      <c r="B128" s="1002"/>
      <c r="C128" s="1002"/>
      <c r="D128" s="1002"/>
      <c r="E128" s="1002"/>
      <c r="F128" s="1002"/>
      <c r="G128" s="1002"/>
      <c r="H128" s="1002"/>
      <c r="I128" s="1002"/>
      <c r="J128" s="1002"/>
      <c r="K128" s="1002"/>
      <c r="L128" s="1002"/>
      <c r="M128" s="1002"/>
      <c r="N128" s="1002"/>
      <c r="O128" s="1002"/>
      <c r="P128" s="1002"/>
      <c r="Q128" s="1002"/>
      <c r="R128" s="1002"/>
      <c r="S128" s="1002"/>
      <c r="T128" s="1002"/>
      <c r="U128" s="1002"/>
      <c r="V128" s="1002"/>
      <c r="W128" s="1002"/>
      <c r="X128" s="1002"/>
      <c r="Y128" s="1002"/>
      <c r="Z128" s="1002"/>
      <c r="AA128" s="1002"/>
      <c r="AB128" s="1002"/>
      <c r="AC128" s="1002"/>
      <c r="AD128" s="1023"/>
      <c r="AE128" s="612"/>
    </row>
    <row r="129" spans="1:32" ht="15" x14ac:dyDescent="0.25">
      <c r="A129" s="1125"/>
      <c r="B129" s="1002"/>
      <c r="C129" s="1002"/>
      <c r="D129" s="1002"/>
      <c r="E129" s="1002"/>
      <c r="F129" s="1002"/>
      <c r="G129" s="1002"/>
      <c r="H129" s="1002"/>
      <c r="I129" s="1002"/>
      <c r="J129" s="1002"/>
      <c r="K129" s="1002"/>
      <c r="L129" s="1002"/>
      <c r="M129" s="1002"/>
      <c r="N129" s="1002"/>
      <c r="O129" s="1002"/>
      <c r="P129" s="1002"/>
      <c r="Q129" s="1002"/>
      <c r="R129" s="1002"/>
      <c r="S129" s="1002"/>
      <c r="T129" s="1002"/>
      <c r="U129" s="1002"/>
      <c r="V129" s="1002"/>
      <c r="W129" s="1002"/>
      <c r="X129" s="1002"/>
      <c r="Y129" s="1002"/>
      <c r="Z129" s="1002"/>
      <c r="AA129" s="1002"/>
      <c r="AB129" s="1002"/>
      <c r="AC129" s="1002"/>
      <c r="AD129" s="1023"/>
      <c r="AE129" s="612"/>
    </row>
    <row r="130" spans="1:32" ht="15" x14ac:dyDescent="0.25">
      <c r="A130" s="1126"/>
      <c r="B130" s="1002"/>
      <c r="C130" s="1002"/>
      <c r="D130" s="1002"/>
      <c r="E130" s="1002"/>
      <c r="F130" s="1002"/>
      <c r="G130" s="1002"/>
      <c r="H130" s="1002"/>
      <c r="I130" s="1002"/>
      <c r="J130" s="1002"/>
      <c r="K130" s="1002"/>
      <c r="L130" s="1002"/>
      <c r="M130" s="1002"/>
      <c r="N130" s="1002"/>
      <c r="O130" s="1002"/>
      <c r="P130" s="1002"/>
      <c r="Q130" s="1002"/>
      <c r="R130" s="1002"/>
      <c r="S130" s="1002"/>
      <c r="T130" s="1002"/>
      <c r="U130" s="1002"/>
      <c r="V130" s="1002"/>
      <c r="W130" s="1002"/>
      <c r="X130" s="1002"/>
      <c r="Y130" s="1002"/>
      <c r="Z130" s="1002"/>
      <c r="AA130" s="1002"/>
      <c r="AB130" s="1002"/>
      <c r="AC130" s="1002"/>
      <c r="AD130" s="1023"/>
      <c r="AE130" s="612"/>
    </row>
    <row r="131" spans="1:32" s="1008" customFormat="1" ht="15" x14ac:dyDescent="0.35">
      <c r="A131" s="1127" t="s">
        <v>113</v>
      </c>
      <c r="B131" s="602"/>
      <c r="C131" s="603">
        <f>SUM(C7:C130)</f>
        <v>9514400</v>
      </c>
      <c r="D131" s="602"/>
      <c r="E131" s="603">
        <f>SUM(E7:E130)</f>
        <v>244000</v>
      </c>
      <c r="F131" s="608"/>
      <c r="G131" s="603">
        <f>SUM(G7:G130)</f>
        <v>8485500</v>
      </c>
      <c r="H131" s="602"/>
      <c r="I131" s="603">
        <f>SUM(I7:I130)</f>
        <v>0</v>
      </c>
      <c r="J131" s="608"/>
      <c r="K131" s="603">
        <f>SUM(K7:K130)</f>
        <v>2622000</v>
      </c>
      <c r="L131" s="603"/>
      <c r="M131" s="603">
        <f>SUM(M7:M130)</f>
        <v>937650</v>
      </c>
      <c r="N131" s="603"/>
      <c r="O131" s="603">
        <f>SUM(O7:O130)</f>
        <v>1602624</v>
      </c>
      <c r="P131" s="604"/>
      <c r="Q131" s="603">
        <f>SUM(Q7:Q130)</f>
        <v>1952000</v>
      </c>
      <c r="R131" s="604"/>
      <c r="S131" s="603">
        <f>SUM(S7:S130)</f>
        <v>0</v>
      </c>
      <c r="T131" s="603"/>
      <c r="U131" s="603">
        <f>SUM(U7:U130)</f>
        <v>2136900</v>
      </c>
      <c r="V131" s="603"/>
      <c r="W131" s="603">
        <f>SUM(W7:W130)</f>
        <v>1750000</v>
      </c>
      <c r="X131" s="603"/>
      <c r="Y131" s="603">
        <f>SUM(Y7:Y130)</f>
        <v>2440000</v>
      </c>
      <c r="Z131" s="603"/>
      <c r="AA131" s="603">
        <f>SUM(AA7:AA130)</f>
        <v>469202</v>
      </c>
      <c r="AB131" s="603"/>
      <c r="AC131" s="603">
        <f>SUM(AC7:AC130)</f>
        <v>0</v>
      </c>
      <c r="AD131" s="603">
        <f>SUM(B131:AC131)</f>
        <v>32154276</v>
      </c>
      <c r="AE131" s="610"/>
    </row>
    <row r="132" spans="1:32" s="1008" customFormat="1" ht="15" x14ac:dyDescent="0.3">
      <c r="A132" s="1128"/>
      <c r="B132" s="1029">
        <f>SUM(B7:B130)</f>
        <v>951.43999999999994</v>
      </c>
      <c r="C132" s="1002"/>
      <c r="D132" s="1029">
        <f>SUM(D7:D130)</f>
        <v>20</v>
      </c>
      <c r="E132" s="1002"/>
      <c r="F132" s="1029">
        <f>SUM(F7:F130)</f>
        <v>848.55000000000007</v>
      </c>
      <c r="G132" s="1002"/>
      <c r="H132" s="1029">
        <v>0</v>
      </c>
      <c r="I132" s="1002"/>
      <c r="J132" s="1029">
        <f>SUM(J7:J130)</f>
        <v>262.20000000000005</v>
      </c>
      <c r="K132" s="1002"/>
      <c r="L132" s="1029">
        <f>SUM(L7:L130)</f>
        <v>137.88999999999999</v>
      </c>
      <c r="M132" s="1002"/>
      <c r="N132" s="1029">
        <f>SUM(N7:N130)</f>
        <v>235.68</v>
      </c>
      <c r="O132" s="1002"/>
      <c r="P132" s="1029">
        <f>SUM(P7:P130)</f>
        <v>160</v>
      </c>
      <c r="Q132" s="1002"/>
      <c r="R132" s="1029">
        <f>SUM(R7:R130)</f>
        <v>0</v>
      </c>
      <c r="S132" s="1002"/>
      <c r="T132" s="1029">
        <f>SUM(T7:T130)</f>
        <v>314.25</v>
      </c>
      <c r="U132" s="1002"/>
      <c r="V132" s="1029">
        <f>SUM(V7:V130)</f>
        <v>175</v>
      </c>
      <c r="W132" s="1002"/>
      <c r="X132" s="1030">
        <f>SUM(X7:X130)</f>
        <v>200</v>
      </c>
      <c r="Y132" s="1002"/>
      <c r="Z132" s="1031">
        <f>SUM(Z7:Z130)</f>
        <v>69</v>
      </c>
      <c r="AA132" s="1002"/>
      <c r="AB132" s="1029">
        <f>SUM(AB7:AB130)</f>
        <v>0</v>
      </c>
      <c r="AC132" s="1002"/>
      <c r="AD132" s="1032">
        <v>3283</v>
      </c>
      <c r="AE132" s="651"/>
    </row>
    <row r="133" spans="1:32" s="1008" customFormat="1" ht="15" x14ac:dyDescent="0.35">
      <c r="A133" s="717"/>
      <c r="B133" s="828"/>
      <c r="C133" s="717"/>
      <c r="D133" s="718"/>
      <c r="E133" s="610"/>
      <c r="F133" s="718"/>
      <c r="G133" s="610"/>
      <c r="H133" s="718"/>
      <c r="I133" s="610"/>
      <c r="J133" s="718"/>
      <c r="K133" s="610"/>
      <c r="L133" s="718"/>
      <c r="M133" s="610"/>
      <c r="N133" s="718"/>
      <c r="O133" s="610"/>
      <c r="P133" s="610"/>
      <c r="Q133" s="610"/>
      <c r="R133" s="718"/>
      <c r="S133" s="610"/>
      <c r="T133" s="719"/>
      <c r="U133" s="610"/>
      <c r="V133" s="718"/>
      <c r="W133" s="610"/>
      <c r="X133" s="718"/>
      <c r="Y133" s="610"/>
      <c r="Z133" s="718"/>
      <c r="AA133" s="610"/>
      <c r="AB133" s="718"/>
      <c r="AC133" s="720"/>
      <c r="AD133" s="651"/>
      <c r="AE133" s="651"/>
    </row>
    <row r="134" spans="1:32" s="1008" customFormat="1" ht="15" x14ac:dyDescent="0.35">
      <c r="A134" s="717"/>
      <c r="B134" s="828"/>
      <c r="C134" s="717"/>
      <c r="D134" s="718"/>
      <c r="E134" s="610"/>
      <c r="F134" s="718"/>
      <c r="G134" s="610"/>
      <c r="H134" s="718"/>
      <c r="I134" s="610"/>
      <c r="J134" s="718"/>
      <c r="K134" s="610"/>
      <c r="L134" s="718"/>
      <c r="M134" s="610"/>
      <c r="N134" s="718"/>
      <c r="O134" s="610"/>
      <c r="P134" s="610"/>
      <c r="Q134" s="610"/>
      <c r="R134" s="718"/>
      <c r="S134" s="610"/>
      <c r="T134" s="719"/>
      <c r="U134" s="610"/>
      <c r="V134" s="718"/>
      <c r="W134" s="610"/>
      <c r="X134" s="718"/>
      <c r="Y134" s="610"/>
      <c r="Z134" s="718"/>
      <c r="AA134" s="610"/>
      <c r="AB134" s="718"/>
      <c r="AC134" s="720"/>
      <c r="AD134" s="651"/>
      <c r="AE134" s="651"/>
    </row>
    <row r="135" spans="1:32" s="1008" customFormat="1" ht="20.25" customHeight="1" x14ac:dyDescent="0.35">
      <c r="A135" s="717"/>
      <c r="B135" s="828"/>
      <c r="C135" s="717"/>
      <c r="D135" s="718"/>
      <c r="E135" s="610"/>
      <c r="F135" s="718"/>
      <c r="G135" s="610"/>
      <c r="H135" s="718"/>
      <c r="I135" s="610"/>
      <c r="J135" s="718"/>
      <c r="K135" s="610"/>
      <c r="L135" s="718"/>
      <c r="M135" s="610"/>
      <c r="N135" s="718"/>
      <c r="O135" s="610"/>
      <c r="P135" s="610"/>
      <c r="Q135" s="610"/>
      <c r="R135" s="718"/>
      <c r="S135" s="610"/>
      <c r="T135" s="719"/>
      <c r="U135" s="610"/>
      <c r="V135" s="718"/>
      <c r="W135" s="610"/>
      <c r="X135" s="718"/>
      <c r="Y135" s="610"/>
      <c r="Z135" s="718"/>
      <c r="AA135" s="610"/>
      <c r="AB135" s="718"/>
      <c r="AC135" s="720"/>
      <c r="AD135" s="651"/>
      <c r="AE135" s="651"/>
    </row>
    <row r="136" spans="1:32" s="1008" customFormat="1" ht="20.25" customHeight="1" x14ac:dyDescent="0.35">
      <c r="A136" s="1113" t="s">
        <v>650</v>
      </c>
      <c r="B136" s="1113"/>
      <c r="C136" s="1113"/>
      <c r="D136" s="1113"/>
      <c r="E136" s="1113"/>
      <c r="F136" s="1113"/>
      <c r="G136" s="1113"/>
      <c r="H136" s="1113"/>
      <c r="I136" s="1113"/>
      <c r="J136" s="1113"/>
      <c r="K136" s="1113"/>
      <c r="L136" s="1113"/>
      <c r="M136" s="1113"/>
      <c r="N136" s="1113"/>
      <c r="O136" s="1113"/>
      <c r="P136" s="1113"/>
      <c r="Q136" s="1113"/>
      <c r="R136" s="1113"/>
      <c r="S136" s="1113"/>
      <c r="T136" s="1113"/>
      <c r="U136" s="1113"/>
      <c r="V136" s="1113"/>
      <c r="W136" s="1113"/>
      <c r="X136" s="1113"/>
      <c r="Y136" s="1004"/>
      <c r="Z136" s="1004"/>
      <c r="AA136" s="1004"/>
      <c r="AB136" s="1004"/>
      <c r="AC136" s="1004"/>
      <c r="AD136" s="1004"/>
      <c r="AE136" s="1004"/>
      <c r="AF136" s="1004"/>
    </row>
    <row r="137" spans="1:32" ht="18" x14ac:dyDescent="0.35">
      <c r="A137" s="1112"/>
      <c r="B137" s="1112"/>
      <c r="C137" s="1112"/>
      <c r="D137" s="1112"/>
      <c r="E137" s="1112"/>
      <c r="F137" s="1112"/>
      <c r="G137" s="1112"/>
      <c r="H137" s="1112"/>
      <c r="I137" s="1112"/>
      <c r="J137" s="1112"/>
      <c r="K137" s="1112"/>
      <c r="L137" s="1112"/>
      <c r="M137" s="1112"/>
      <c r="N137" s="1112"/>
      <c r="O137" s="1112"/>
      <c r="P137" s="1112"/>
      <c r="Q137" s="1112"/>
      <c r="R137" s="1112"/>
      <c r="S137" s="1112"/>
      <c r="T137" s="1112"/>
      <c r="U137" s="1112"/>
      <c r="V137" s="1112"/>
      <c r="W137" s="1112"/>
      <c r="X137" s="1112"/>
      <c r="Y137" s="1033"/>
      <c r="Z137" s="1004"/>
      <c r="AA137" s="1004"/>
      <c r="AB137" s="1004"/>
      <c r="AC137" s="1004"/>
      <c r="AD137" s="1004"/>
      <c r="AE137" s="1004"/>
      <c r="AF137" s="1004"/>
    </row>
    <row r="138" spans="1:32" ht="18" x14ac:dyDescent="0.35">
      <c r="A138" s="1117" t="s">
        <v>614</v>
      </c>
      <c r="B138" s="1117"/>
      <c r="C138" s="1117"/>
      <c r="D138" s="1117"/>
      <c r="E138" s="1117"/>
      <c r="F138" s="1117"/>
      <c r="G138" s="1117"/>
      <c r="H138" s="1117"/>
      <c r="I138" s="1117"/>
      <c r="J138" s="1117"/>
      <c r="K138" s="1117"/>
      <c r="L138" s="1117"/>
      <c r="M138" s="1117"/>
      <c r="N138" s="1117"/>
      <c r="O138" s="1117"/>
      <c r="P138" s="1117"/>
      <c r="Q138" s="1117"/>
      <c r="R138" s="1117"/>
      <c r="S138" s="1117"/>
      <c r="T138" s="1117"/>
      <c r="U138" s="1117"/>
      <c r="V138" s="1117"/>
      <c r="W138" s="1117"/>
      <c r="X138" s="1117" t="s">
        <v>615</v>
      </c>
      <c r="Y138" s="1117"/>
      <c r="Z138" s="1004"/>
      <c r="AA138" s="1004"/>
      <c r="AB138" s="1004"/>
      <c r="AC138" s="1004"/>
      <c r="AD138" s="1004"/>
      <c r="AE138" s="1004"/>
      <c r="AF138" s="1004"/>
    </row>
    <row r="139" spans="1:32" s="1008" customFormat="1" x14ac:dyDescent="0.35">
      <c r="A139" s="1134" t="s">
        <v>2</v>
      </c>
      <c r="B139" s="1132" t="s">
        <v>114</v>
      </c>
      <c r="C139" s="1137"/>
      <c r="D139" s="1137"/>
      <c r="E139" s="1137"/>
      <c r="F139" s="1137"/>
      <c r="G139" s="1133"/>
      <c r="H139" s="1138" t="s">
        <v>115</v>
      </c>
      <c r="I139" s="1140"/>
      <c r="J139" s="1140"/>
      <c r="K139" s="1140"/>
      <c r="L139" s="1140"/>
      <c r="M139" s="1140"/>
      <c r="N139" s="1140"/>
      <c r="O139" s="1140"/>
      <c r="P139" s="1140"/>
      <c r="Q139" s="1140"/>
      <c r="R139" s="1140"/>
      <c r="S139" s="1140"/>
      <c r="T139" s="1140"/>
      <c r="U139" s="1140"/>
      <c r="V139" s="1140"/>
      <c r="W139" s="1139"/>
      <c r="X139" s="1138" t="s">
        <v>116</v>
      </c>
      <c r="Y139" s="1139"/>
      <c r="Z139" s="751" t="s">
        <v>9</v>
      </c>
    </row>
    <row r="140" spans="1:32" s="1008" customFormat="1" x14ac:dyDescent="0.35">
      <c r="A140" s="1135"/>
      <c r="B140" s="1132" t="s">
        <v>117</v>
      </c>
      <c r="C140" s="1133"/>
      <c r="D140" s="1132" t="s">
        <v>118</v>
      </c>
      <c r="E140" s="1133"/>
      <c r="F140" s="1132" t="s">
        <v>620</v>
      </c>
      <c r="G140" s="1133"/>
      <c r="H140" s="1132" t="s">
        <v>119</v>
      </c>
      <c r="I140" s="1133"/>
      <c r="J140" s="1132" t="s">
        <v>120</v>
      </c>
      <c r="K140" s="1133"/>
      <c r="L140" s="1132" t="s">
        <v>609</v>
      </c>
      <c r="M140" s="1133"/>
      <c r="N140" s="1132" t="s">
        <v>608</v>
      </c>
      <c r="O140" s="1133"/>
      <c r="P140" s="1132" t="s">
        <v>123</v>
      </c>
      <c r="Q140" s="1133"/>
      <c r="R140" s="1132" t="s">
        <v>123</v>
      </c>
      <c r="S140" s="1133"/>
      <c r="T140" s="1132" t="s">
        <v>618</v>
      </c>
      <c r="U140" s="1133"/>
      <c r="V140" s="1132" t="s">
        <v>610</v>
      </c>
      <c r="W140" s="1133"/>
      <c r="X140" s="1132" t="s">
        <v>126</v>
      </c>
      <c r="Y140" s="1133"/>
      <c r="Z140" s="648"/>
    </row>
    <row r="141" spans="1:32" s="1008" customFormat="1" x14ac:dyDescent="0.35">
      <c r="A141" s="1136"/>
      <c r="B141" s="821" t="s">
        <v>21</v>
      </c>
      <c r="C141" s="854" t="s">
        <v>27</v>
      </c>
      <c r="D141" s="821" t="s">
        <v>21</v>
      </c>
      <c r="E141" s="854" t="s">
        <v>27</v>
      </c>
      <c r="F141" s="854" t="s">
        <v>127</v>
      </c>
      <c r="G141" s="854" t="s">
        <v>27</v>
      </c>
      <c r="H141" s="616" t="s">
        <v>128</v>
      </c>
      <c r="I141" s="854" t="s">
        <v>27</v>
      </c>
      <c r="J141" s="616" t="s">
        <v>128</v>
      </c>
      <c r="K141" s="854" t="s">
        <v>27</v>
      </c>
      <c r="L141" s="616" t="s">
        <v>128</v>
      </c>
      <c r="M141" s="854" t="s">
        <v>27</v>
      </c>
      <c r="N141" s="616" t="s">
        <v>17</v>
      </c>
      <c r="O141" s="854" t="s">
        <v>27</v>
      </c>
      <c r="P141" s="616" t="s">
        <v>17</v>
      </c>
      <c r="Q141" s="854" t="s">
        <v>27</v>
      </c>
      <c r="R141" s="616" t="s">
        <v>19</v>
      </c>
      <c r="S141" s="854" t="s">
        <v>27</v>
      </c>
      <c r="T141" s="616" t="s">
        <v>17</v>
      </c>
      <c r="U141" s="854" t="s">
        <v>27</v>
      </c>
      <c r="V141" s="616" t="s">
        <v>17</v>
      </c>
      <c r="W141" s="854" t="s">
        <v>27</v>
      </c>
      <c r="X141" s="616" t="s">
        <v>30</v>
      </c>
      <c r="Y141" s="854" t="s">
        <v>27</v>
      </c>
      <c r="Z141" s="648"/>
    </row>
    <row r="142" spans="1:32" s="1008" customFormat="1" x14ac:dyDescent="0.35">
      <c r="A142" s="1034"/>
      <c r="D142" s="993"/>
      <c r="E142" s="618"/>
      <c r="F142" s="618"/>
      <c r="G142" s="618"/>
      <c r="J142" s="619"/>
      <c r="K142" s="618"/>
      <c r="L142" s="619"/>
      <c r="M142" s="618"/>
      <c r="N142" s="619"/>
      <c r="O142" s="618"/>
      <c r="P142" s="619"/>
      <c r="Q142" s="618"/>
      <c r="R142" s="619"/>
      <c r="S142" s="618"/>
      <c r="T142" s="619"/>
      <c r="U142" s="618"/>
      <c r="V142" s="619"/>
      <c r="W142" s="618"/>
      <c r="X142" s="619"/>
      <c r="Y142" s="618"/>
      <c r="Z142" s="994"/>
    </row>
    <row r="143" spans="1:32" s="1008" customFormat="1" x14ac:dyDescent="0.3">
      <c r="A143" s="1130">
        <v>45870</v>
      </c>
      <c r="B143" s="1002"/>
      <c r="C143" s="1002"/>
      <c r="D143" s="1002"/>
      <c r="E143" s="1002"/>
      <c r="F143" s="1002"/>
      <c r="G143" s="1002"/>
      <c r="H143" s="1002"/>
      <c r="I143" s="1002"/>
      <c r="J143" s="1002"/>
      <c r="K143" s="1002"/>
      <c r="L143" s="1025">
        <v>10</v>
      </c>
      <c r="M143" s="1026">
        <v>100000</v>
      </c>
      <c r="N143" s="1025">
        <v>10</v>
      </c>
      <c r="O143" s="1026">
        <v>100000</v>
      </c>
      <c r="P143" s="1002"/>
      <c r="Q143" s="1002"/>
      <c r="R143" s="1002"/>
      <c r="S143" s="1002"/>
      <c r="T143" s="1002"/>
      <c r="U143" s="1002"/>
      <c r="V143" s="1002"/>
      <c r="W143" s="1002"/>
      <c r="X143" s="1002"/>
      <c r="Y143" s="1002"/>
      <c r="Z143" s="1002"/>
    </row>
    <row r="144" spans="1:32" x14ac:dyDescent="0.3">
      <c r="A144" s="1131"/>
      <c r="B144" s="1002"/>
      <c r="C144" s="1002"/>
      <c r="D144" s="1002"/>
      <c r="E144" s="1002"/>
      <c r="F144" s="1002"/>
      <c r="G144" s="1002"/>
      <c r="H144" s="1002"/>
      <c r="I144" s="1002"/>
      <c r="J144" s="1002"/>
      <c r="K144" s="1002"/>
      <c r="L144" s="1025">
        <v>10</v>
      </c>
      <c r="M144" s="1026">
        <v>100000</v>
      </c>
      <c r="N144" s="1002"/>
      <c r="O144" s="1002"/>
      <c r="P144" s="1002"/>
      <c r="Q144" s="1002"/>
      <c r="R144" s="1002"/>
      <c r="S144" s="1002"/>
      <c r="T144" s="1002"/>
      <c r="U144" s="1002"/>
      <c r="V144" s="1002"/>
      <c r="W144" s="1002"/>
      <c r="X144" s="1002"/>
      <c r="Y144" s="1002"/>
      <c r="Z144" s="1002"/>
      <c r="AB144" s="601"/>
    </row>
    <row r="145" spans="1:28" x14ac:dyDescent="0.3">
      <c r="A145" s="1130">
        <v>45871</v>
      </c>
      <c r="B145" s="1025">
        <v>59.68</v>
      </c>
      <c r="C145" s="1026">
        <v>405824</v>
      </c>
      <c r="D145" s="1025">
        <v>58.99</v>
      </c>
      <c r="E145" s="1035">
        <v>401132</v>
      </c>
      <c r="F145" s="1002"/>
      <c r="G145" s="1002"/>
      <c r="H145" s="1002"/>
      <c r="I145" s="1002"/>
      <c r="J145" s="1002"/>
      <c r="K145" s="1002"/>
      <c r="L145" s="1002"/>
      <c r="M145" s="1002"/>
      <c r="N145" s="1025">
        <v>10</v>
      </c>
      <c r="O145" s="1026">
        <v>100000</v>
      </c>
      <c r="P145" s="1002"/>
      <c r="Q145" s="1002"/>
      <c r="R145" s="1002"/>
      <c r="S145" s="1002"/>
      <c r="T145" s="1002"/>
      <c r="U145" s="1002"/>
      <c r="V145" s="1002"/>
      <c r="W145" s="1002"/>
      <c r="X145" s="1002"/>
      <c r="Y145" s="1002"/>
      <c r="Z145" s="1002"/>
      <c r="AB145" s="601"/>
    </row>
    <row r="146" spans="1:28" x14ac:dyDescent="0.25">
      <c r="A146" s="1131"/>
      <c r="B146" s="1002"/>
      <c r="C146" s="1002"/>
      <c r="D146" s="1002"/>
      <c r="E146" s="1002"/>
      <c r="F146" s="1002"/>
      <c r="G146" s="1002"/>
      <c r="H146" s="1002"/>
      <c r="I146" s="1002"/>
      <c r="J146" s="1002"/>
      <c r="K146" s="1002"/>
      <c r="L146" s="1002"/>
      <c r="M146" s="1002"/>
      <c r="N146" s="1002"/>
      <c r="O146" s="1002"/>
      <c r="P146" s="1002"/>
      <c r="Q146" s="1002"/>
      <c r="R146" s="1002"/>
      <c r="S146" s="1002"/>
      <c r="T146" s="1002"/>
      <c r="U146" s="1002"/>
      <c r="V146" s="1002"/>
      <c r="W146" s="1002"/>
      <c r="X146" s="1002"/>
      <c r="Y146" s="1002"/>
      <c r="Z146" s="1002"/>
      <c r="AB146" s="601"/>
    </row>
    <row r="147" spans="1:28" x14ac:dyDescent="0.3">
      <c r="A147" s="1130">
        <v>45872</v>
      </c>
      <c r="B147" s="1002"/>
      <c r="C147" s="1002"/>
      <c r="D147" s="1002"/>
      <c r="E147" s="1002"/>
      <c r="F147" s="1002"/>
      <c r="G147" s="1002"/>
      <c r="H147" s="1002"/>
      <c r="I147" s="1002"/>
      <c r="J147" s="1002"/>
      <c r="K147" s="1002"/>
      <c r="L147" s="1025">
        <v>10</v>
      </c>
      <c r="M147" s="1026">
        <v>100000</v>
      </c>
      <c r="N147" s="1025">
        <v>10</v>
      </c>
      <c r="O147" s="1026">
        <v>100000</v>
      </c>
      <c r="P147" s="1002"/>
      <c r="Q147" s="1002"/>
      <c r="R147" s="1002"/>
      <c r="S147" s="1002"/>
      <c r="T147" s="1002"/>
      <c r="U147" s="1002"/>
      <c r="V147" s="1002"/>
      <c r="W147" s="1002"/>
      <c r="X147" s="1002"/>
      <c r="Y147" s="1002"/>
      <c r="Z147" s="1002"/>
      <c r="AB147" s="601"/>
    </row>
    <row r="148" spans="1:28" x14ac:dyDescent="0.25">
      <c r="A148" s="1131"/>
      <c r="B148" s="1002"/>
      <c r="C148" s="1002"/>
      <c r="D148" s="1002"/>
      <c r="E148" s="1002"/>
      <c r="F148" s="1002"/>
      <c r="G148" s="1002"/>
      <c r="H148" s="1002"/>
      <c r="I148" s="1002"/>
      <c r="J148" s="1002"/>
      <c r="K148" s="1002"/>
      <c r="L148" s="1002"/>
      <c r="M148" s="1002"/>
      <c r="N148" s="1002"/>
      <c r="O148" s="1002"/>
      <c r="P148" s="1002"/>
      <c r="Q148" s="1002"/>
      <c r="R148" s="1002"/>
      <c r="S148" s="1002"/>
      <c r="T148" s="1002"/>
      <c r="U148" s="1002"/>
      <c r="V148" s="1002"/>
      <c r="W148" s="1002"/>
      <c r="X148" s="1002"/>
      <c r="Y148" s="1002"/>
      <c r="Z148" s="1002"/>
      <c r="AB148" s="601"/>
    </row>
    <row r="149" spans="1:28" x14ac:dyDescent="0.3">
      <c r="A149" s="1130">
        <v>45873</v>
      </c>
      <c r="B149" s="1025">
        <v>58.12</v>
      </c>
      <c r="C149" s="1026">
        <v>395216</v>
      </c>
      <c r="D149" s="1025">
        <v>59.27</v>
      </c>
      <c r="E149" s="1026">
        <v>403036</v>
      </c>
      <c r="F149" s="1002"/>
      <c r="G149" s="1002"/>
      <c r="H149" s="1002"/>
      <c r="I149" s="1002"/>
      <c r="J149" s="1002"/>
      <c r="K149" s="1002"/>
      <c r="L149" s="1025">
        <v>10</v>
      </c>
      <c r="M149" s="1026">
        <v>100000</v>
      </c>
      <c r="N149" s="1025">
        <v>10</v>
      </c>
      <c r="O149" s="1026">
        <v>100000</v>
      </c>
      <c r="P149" s="1002"/>
      <c r="Q149" s="1002"/>
      <c r="R149" s="1002"/>
      <c r="S149" s="1002"/>
      <c r="T149" s="1002"/>
      <c r="U149" s="1002"/>
      <c r="V149" s="1002"/>
      <c r="W149" s="1002"/>
      <c r="X149" s="1002"/>
      <c r="Y149" s="1002"/>
      <c r="Z149" s="1002"/>
      <c r="AB149" s="601"/>
    </row>
    <row r="150" spans="1:28" x14ac:dyDescent="0.3">
      <c r="A150" s="1131"/>
      <c r="B150" s="1002"/>
      <c r="C150" s="1002"/>
      <c r="D150" s="1002"/>
      <c r="E150" s="1002"/>
      <c r="F150" s="1002"/>
      <c r="G150" s="1002"/>
      <c r="H150" s="1002"/>
      <c r="I150" s="1002"/>
      <c r="J150" s="1002"/>
      <c r="K150" s="1002"/>
      <c r="L150" s="1025">
        <v>10</v>
      </c>
      <c r="M150" s="1026">
        <v>100000</v>
      </c>
      <c r="N150" s="1002"/>
      <c r="O150" s="1002"/>
      <c r="P150" s="1002"/>
      <c r="Q150" s="1002"/>
      <c r="R150" s="1002"/>
      <c r="S150" s="1002"/>
      <c r="T150" s="1002"/>
      <c r="U150" s="1002"/>
      <c r="V150" s="1002"/>
      <c r="W150" s="1002"/>
      <c r="X150" s="1002"/>
      <c r="Y150" s="1002"/>
      <c r="Z150" s="1002"/>
      <c r="AB150" s="601"/>
    </row>
    <row r="151" spans="1:28" x14ac:dyDescent="0.3">
      <c r="A151" s="1130">
        <v>45874</v>
      </c>
      <c r="B151" s="1025">
        <v>58.19</v>
      </c>
      <c r="C151" s="1026">
        <v>395692</v>
      </c>
      <c r="D151" s="1025">
        <v>59.28</v>
      </c>
      <c r="E151" s="1026">
        <v>403104</v>
      </c>
      <c r="F151" s="598"/>
      <c r="G151" s="583"/>
      <c r="H151" s="1002"/>
      <c r="I151" s="1002"/>
      <c r="J151" s="1002"/>
      <c r="K151" s="1002"/>
      <c r="L151" s="1025">
        <v>10</v>
      </c>
      <c r="M151" s="1026">
        <v>100000</v>
      </c>
      <c r="N151" s="1025">
        <v>10</v>
      </c>
      <c r="O151" s="1026">
        <v>100000</v>
      </c>
      <c r="P151" s="1002"/>
      <c r="Q151" s="1002"/>
      <c r="R151" s="1002"/>
      <c r="S151" s="1002"/>
      <c r="T151" s="1002"/>
      <c r="U151" s="1002"/>
      <c r="V151" s="1002"/>
      <c r="W151" s="1002"/>
      <c r="X151" s="1002"/>
      <c r="Y151" s="1002"/>
      <c r="Z151" s="1002"/>
      <c r="AB151" s="601"/>
    </row>
    <row r="152" spans="1:28" x14ac:dyDescent="0.3">
      <c r="A152" s="1131"/>
      <c r="D152" s="1002"/>
      <c r="E152" s="1002"/>
      <c r="F152" s="1002"/>
      <c r="G152" s="1002"/>
      <c r="H152" s="1002"/>
      <c r="I152" s="1002"/>
      <c r="J152" s="1002"/>
      <c r="K152" s="1002"/>
      <c r="L152" s="1025">
        <v>10</v>
      </c>
      <c r="M152" s="1026">
        <v>100000</v>
      </c>
      <c r="N152" s="1002"/>
      <c r="O152" s="1002"/>
      <c r="P152" s="1002"/>
      <c r="Q152" s="1002"/>
      <c r="R152" s="1002"/>
      <c r="S152" s="1002"/>
      <c r="T152" s="1002"/>
      <c r="U152" s="1002"/>
      <c r="V152" s="1002"/>
      <c r="W152" s="1002"/>
      <c r="X152" s="1002"/>
      <c r="Y152" s="1002"/>
      <c r="Z152" s="1002"/>
      <c r="AB152" s="601"/>
    </row>
    <row r="153" spans="1:28" x14ac:dyDescent="0.3">
      <c r="A153" s="1130">
        <v>45875</v>
      </c>
      <c r="B153" s="1002"/>
      <c r="C153" s="1002"/>
      <c r="D153" s="1002"/>
      <c r="E153" s="1002"/>
      <c r="F153" s="1002"/>
      <c r="G153" s="1002"/>
      <c r="H153" s="1002"/>
      <c r="I153" s="1002"/>
      <c r="J153" s="1002"/>
      <c r="K153" s="1002"/>
      <c r="L153" s="1002"/>
      <c r="M153" s="1002"/>
      <c r="N153" s="1002"/>
      <c r="O153" s="1002"/>
      <c r="P153" s="1002"/>
      <c r="Q153" s="1002"/>
      <c r="R153" s="1002"/>
      <c r="S153" s="1002"/>
      <c r="T153" s="1002"/>
      <c r="U153" s="1002"/>
      <c r="V153" s="1002"/>
      <c r="W153" s="1002"/>
      <c r="X153" s="1025">
        <v>37.659999999999997</v>
      </c>
      <c r="Y153" s="1026">
        <v>376600</v>
      </c>
      <c r="Z153" s="1002"/>
      <c r="AB153" s="601"/>
    </row>
    <row r="154" spans="1:28" x14ac:dyDescent="0.25">
      <c r="A154" s="1131"/>
      <c r="B154" s="1002"/>
      <c r="C154" s="1002"/>
      <c r="D154" s="1002"/>
      <c r="E154" s="1002"/>
      <c r="F154" s="1002"/>
      <c r="G154" s="1002"/>
      <c r="H154" s="1002"/>
      <c r="I154" s="1002"/>
      <c r="J154" s="1002"/>
      <c r="K154" s="1002"/>
      <c r="L154" s="1002"/>
      <c r="M154" s="1002"/>
      <c r="N154" s="1002"/>
      <c r="O154" s="1002"/>
      <c r="P154" s="1002"/>
      <c r="Q154" s="1002"/>
      <c r="R154" s="1002"/>
      <c r="S154" s="1002"/>
      <c r="T154" s="1002"/>
      <c r="U154" s="1002"/>
      <c r="V154" s="1002"/>
      <c r="W154" s="1002"/>
      <c r="X154" s="1002"/>
      <c r="Y154" s="1002"/>
      <c r="Z154" s="1002"/>
      <c r="AB154" s="601"/>
    </row>
    <row r="155" spans="1:28" x14ac:dyDescent="0.3">
      <c r="A155" s="1130">
        <v>45876</v>
      </c>
      <c r="B155" s="1002"/>
      <c r="C155" s="1002"/>
      <c r="D155" s="1025">
        <v>59.87</v>
      </c>
      <c r="E155" s="1026">
        <v>407116</v>
      </c>
      <c r="F155" s="1002"/>
      <c r="G155" s="1002"/>
      <c r="H155" s="1002"/>
      <c r="I155" s="1002"/>
      <c r="J155" s="1002"/>
      <c r="K155" s="1002"/>
      <c r="L155" s="1025">
        <v>10</v>
      </c>
      <c r="M155" s="1026">
        <v>100000</v>
      </c>
      <c r="N155" s="1025">
        <v>10</v>
      </c>
      <c r="O155" s="1026">
        <v>100000</v>
      </c>
      <c r="P155" s="1002"/>
      <c r="Q155" s="1002"/>
      <c r="R155" s="1002"/>
      <c r="S155" s="1002"/>
      <c r="T155" s="1002"/>
      <c r="U155" s="1002"/>
      <c r="V155" s="1002"/>
      <c r="W155" s="1002"/>
      <c r="X155" s="1002"/>
      <c r="Y155" s="1002"/>
      <c r="Z155" s="1002"/>
      <c r="AB155" s="601"/>
    </row>
    <row r="156" spans="1:28" x14ac:dyDescent="0.3">
      <c r="A156" s="1131"/>
      <c r="B156" s="1002"/>
      <c r="C156" s="1002"/>
      <c r="D156" s="1002"/>
      <c r="E156" s="1002"/>
      <c r="F156" s="1002"/>
      <c r="G156" s="1002"/>
      <c r="H156" s="1002"/>
      <c r="I156" s="1002"/>
      <c r="J156" s="1002"/>
      <c r="K156" s="1002"/>
      <c r="L156" s="1025">
        <v>10</v>
      </c>
      <c r="M156" s="1026">
        <v>100000</v>
      </c>
      <c r="N156" s="1002"/>
      <c r="O156" s="1002"/>
      <c r="P156" s="1002"/>
      <c r="Q156" s="1002"/>
      <c r="R156" s="1002"/>
      <c r="S156" s="1002"/>
      <c r="T156" s="1002"/>
      <c r="U156" s="1002"/>
      <c r="V156" s="1002"/>
      <c r="W156" s="1002"/>
      <c r="X156" s="1002"/>
      <c r="Y156" s="1002"/>
      <c r="Z156" s="1002"/>
      <c r="AB156" s="601"/>
    </row>
    <row r="157" spans="1:28" x14ac:dyDescent="0.25">
      <c r="A157" s="1130">
        <v>45877</v>
      </c>
      <c r="B157" s="1002"/>
      <c r="C157" s="1002"/>
      <c r="D157" s="1002"/>
      <c r="E157" s="1002"/>
      <c r="F157" s="1002"/>
      <c r="G157" s="1002"/>
      <c r="H157" s="1002"/>
      <c r="I157" s="1002"/>
      <c r="J157" s="1002"/>
      <c r="K157" s="1002"/>
      <c r="L157" s="1002"/>
      <c r="M157" s="1002"/>
      <c r="N157" s="1002"/>
      <c r="O157" s="1002"/>
      <c r="P157" s="1002"/>
      <c r="Q157" s="1002"/>
      <c r="R157" s="1002"/>
      <c r="S157" s="1002"/>
      <c r="T157" s="1002"/>
      <c r="U157" s="1002"/>
      <c r="V157" s="1002"/>
      <c r="W157" s="1002"/>
      <c r="X157" s="1002"/>
      <c r="Y157" s="1002"/>
      <c r="Z157" s="1002"/>
      <c r="AB157" s="601"/>
    </row>
    <row r="158" spans="1:28" x14ac:dyDescent="0.25">
      <c r="A158" s="1131"/>
      <c r="B158" s="1002"/>
      <c r="C158" s="1002"/>
      <c r="D158" s="1002"/>
      <c r="E158" s="1002"/>
      <c r="F158" s="1002"/>
      <c r="G158" s="1002"/>
      <c r="H158" s="1002"/>
      <c r="I158" s="1002"/>
      <c r="J158" s="1002"/>
      <c r="K158" s="1002"/>
      <c r="L158" s="1002"/>
      <c r="M158" s="1002"/>
      <c r="N158" s="1002"/>
      <c r="O158" s="1002"/>
      <c r="P158" s="1002"/>
      <c r="Q158" s="1002"/>
      <c r="R158" s="1002"/>
      <c r="S158" s="1002"/>
      <c r="T158" s="1002"/>
      <c r="U158" s="1002"/>
      <c r="V158" s="1002"/>
      <c r="W158" s="1002"/>
      <c r="X158" s="1002"/>
      <c r="Y158" s="1002"/>
      <c r="Z158" s="1002"/>
      <c r="AB158" s="601"/>
    </row>
    <row r="159" spans="1:28" x14ac:dyDescent="0.3">
      <c r="A159" s="1130">
        <v>45878</v>
      </c>
      <c r="B159" s="1025">
        <v>60</v>
      </c>
      <c r="C159" s="1026">
        <v>408000</v>
      </c>
      <c r="D159" s="1002"/>
      <c r="E159" s="1002"/>
      <c r="F159" s="1002"/>
      <c r="G159" s="1002"/>
      <c r="H159" s="1002"/>
      <c r="I159" s="1002"/>
      <c r="J159" s="1002"/>
      <c r="K159" s="1002"/>
      <c r="L159" s="1002"/>
      <c r="M159" s="1002"/>
      <c r="N159" s="1002"/>
      <c r="O159" s="1002"/>
      <c r="P159" s="1002"/>
      <c r="Q159" s="1002"/>
      <c r="R159" s="1002"/>
      <c r="S159" s="1002"/>
      <c r="T159" s="1002"/>
      <c r="U159" s="1002"/>
      <c r="V159" s="1002"/>
      <c r="W159" s="1002"/>
      <c r="X159" s="1002"/>
      <c r="Y159" s="1002"/>
      <c r="Z159" s="1002"/>
      <c r="AB159" s="601"/>
    </row>
    <row r="160" spans="1:28" x14ac:dyDescent="0.25">
      <c r="A160" s="1131"/>
      <c r="B160" s="1002"/>
      <c r="C160" s="1002"/>
      <c r="D160" s="1002"/>
      <c r="E160" s="1002"/>
      <c r="F160" s="1002"/>
      <c r="G160" s="1002"/>
      <c r="H160" s="1002"/>
      <c r="I160" s="1002"/>
      <c r="J160" s="1002"/>
      <c r="K160" s="1002"/>
      <c r="L160" s="1002"/>
      <c r="M160" s="1002"/>
      <c r="N160" s="1002"/>
      <c r="O160" s="1002"/>
      <c r="P160" s="1002"/>
      <c r="Q160" s="1002"/>
      <c r="R160" s="1002"/>
      <c r="S160" s="1002"/>
      <c r="T160" s="1002"/>
      <c r="U160" s="1002"/>
      <c r="V160" s="1002"/>
      <c r="W160" s="1002"/>
      <c r="X160" s="1002"/>
      <c r="Y160" s="1002"/>
      <c r="Z160" s="1002"/>
      <c r="AB160" s="601"/>
    </row>
    <row r="161" spans="1:28" x14ac:dyDescent="0.25">
      <c r="A161" s="1130">
        <v>45879</v>
      </c>
      <c r="B161" s="1002"/>
      <c r="C161" s="1002"/>
      <c r="D161" s="1002"/>
      <c r="E161" s="1002"/>
      <c r="F161" s="1002"/>
      <c r="G161" s="1002"/>
      <c r="H161" s="1002"/>
      <c r="I161" s="1002"/>
      <c r="J161" s="1002"/>
      <c r="K161" s="1002"/>
      <c r="L161" s="1002"/>
      <c r="M161" s="1002"/>
      <c r="N161" s="1002"/>
      <c r="O161" s="1002"/>
      <c r="P161" s="1002"/>
      <c r="Q161" s="1002"/>
      <c r="R161" s="1002"/>
      <c r="S161" s="1002"/>
      <c r="T161" s="1002"/>
      <c r="U161" s="1002"/>
      <c r="V161" s="1002"/>
      <c r="W161" s="1002"/>
      <c r="X161" s="1002"/>
      <c r="Y161" s="1002"/>
      <c r="Z161" s="1002"/>
      <c r="AB161" s="601"/>
    </row>
    <row r="162" spans="1:28" x14ac:dyDescent="0.25">
      <c r="A162" s="1131"/>
      <c r="B162" s="1002"/>
      <c r="C162" s="1002"/>
      <c r="D162" s="1002"/>
      <c r="E162" s="1002"/>
      <c r="F162" s="1002"/>
      <c r="G162" s="1002"/>
      <c r="H162" s="1002"/>
      <c r="I162" s="1002"/>
      <c r="J162" s="1002"/>
      <c r="K162" s="1002"/>
      <c r="L162" s="1002"/>
      <c r="M162" s="1002"/>
      <c r="N162" s="1002"/>
      <c r="O162" s="1002"/>
      <c r="P162" s="1002"/>
      <c r="Q162" s="1002"/>
      <c r="R162" s="1002"/>
      <c r="S162" s="1002"/>
      <c r="T162" s="1002"/>
      <c r="U162" s="1002"/>
      <c r="V162" s="1002"/>
      <c r="W162" s="1002"/>
      <c r="X162" s="1002"/>
      <c r="Y162" s="1002"/>
      <c r="Z162" s="1002"/>
      <c r="AB162" s="601"/>
    </row>
    <row r="163" spans="1:28" x14ac:dyDescent="0.3">
      <c r="A163" s="1130">
        <v>45880</v>
      </c>
      <c r="B163" s="1025">
        <v>58.15</v>
      </c>
      <c r="C163" s="1026">
        <v>395420</v>
      </c>
      <c r="D163" s="1002"/>
      <c r="E163" s="1002"/>
      <c r="F163" s="1002"/>
      <c r="G163" s="1002"/>
      <c r="H163" s="1002"/>
      <c r="I163" s="1002"/>
      <c r="J163" s="1002"/>
      <c r="K163" s="1002"/>
      <c r="L163" s="1025">
        <v>10</v>
      </c>
      <c r="M163" s="1026">
        <v>100000</v>
      </c>
      <c r="N163" s="1025">
        <v>10</v>
      </c>
      <c r="O163" s="1026">
        <v>100000</v>
      </c>
      <c r="P163" s="1002"/>
      <c r="Q163" s="1002"/>
      <c r="R163" s="1002"/>
      <c r="S163" s="1002"/>
      <c r="T163" s="1002"/>
      <c r="U163" s="1002"/>
      <c r="V163" s="1002"/>
      <c r="W163" s="1002"/>
      <c r="X163" s="1002"/>
      <c r="Y163" s="1002"/>
      <c r="Z163" s="1002"/>
      <c r="AB163" s="601"/>
    </row>
    <row r="164" spans="1:28" x14ac:dyDescent="0.3">
      <c r="A164" s="1131"/>
      <c r="B164" s="1002"/>
      <c r="C164" s="1002"/>
      <c r="D164" s="1002"/>
      <c r="E164" s="1002"/>
      <c r="F164" s="1002"/>
      <c r="G164" s="1002"/>
      <c r="H164" s="1002"/>
      <c r="I164" s="1002"/>
      <c r="J164" s="1002"/>
      <c r="K164" s="1002"/>
      <c r="L164" s="1025">
        <v>10</v>
      </c>
      <c r="M164" s="1026">
        <v>100000</v>
      </c>
      <c r="N164" s="1002"/>
      <c r="O164" s="1002"/>
      <c r="P164" s="1002"/>
      <c r="Q164" s="1002"/>
      <c r="R164" s="1002"/>
      <c r="S164" s="1002"/>
      <c r="T164" s="1002"/>
      <c r="U164" s="1002"/>
      <c r="V164" s="1002"/>
      <c r="W164" s="1002"/>
      <c r="X164" s="1002"/>
      <c r="Y164" s="1002"/>
      <c r="Z164" s="1002"/>
      <c r="AB164" s="601"/>
    </row>
    <row r="165" spans="1:28" x14ac:dyDescent="0.3">
      <c r="A165" s="1130">
        <v>45881</v>
      </c>
      <c r="B165" s="1002"/>
      <c r="C165" s="1002"/>
      <c r="D165" s="1002"/>
      <c r="E165" s="1002"/>
      <c r="F165" s="1002"/>
      <c r="G165" s="1002"/>
      <c r="H165" s="1002"/>
      <c r="I165" s="1002"/>
      <c r="J165" s="1002"/>
      <c r="K165" s="1002"/>
      <c r="L165" s="1025">
        <v>10</v>
      </c>
      <c r="M165" s="1026">
        <v>100000</v>
      </c>
      <c r="N165" s="1002"/>
      <c r="O165" s="1002"/>
      <c r="P165" s="1002"/>
      <c r="Q165" s="1002"/>
      <c r="R165" s="1002"/>
      <c r="S165" s="1002"/>
      <c r="T165" s="1002"/>
      <c r="U165" s="1002"/>
      <c r="V165" s="1002"/>
      <c r="W165" s="1002"/>
      <c r="X165" s="1002"/>
      <c r="Y165" s="1002"/>
      <c r="Z165" s="1002"/>
      <c r="AB165" s="601"/>
    </row>
    <row r="166" spans="1:28" x14ac:dyDescent="0.25">
      <c r="A166" s="1131"/>
      <c r="B166" s="1002"/>
      <c r="C166" s="1002"/>
      <c r="D166" s="1002"/>
      <c r="E166" s="1002"/>
      <c r="F166" s="1002"/>
      <c r="G166" s="1002"/>
      <c r="H166" s="1002"/>
      <c r="I166" s="1002"/>
      <c r="J166" s="1002"/>
      <c r="K166" s="1002"/>
      <c r="L166" s="1002"/>
      <c r="M166" s="1002"/>
      <c r="N166" s="1002"/>
      <c r="O166" s="1002"/>
      <c r="P166" s="1002"/>
      <c r="Q166" s="1002"/>
      <c r="R166" s="1002"/>
      <c r="S166" s="1002"/>
      <c r="T166" s="1002"/>
      <c r="U166" s="1002"/>
      <c r="V166" s="1002"/>
      <c r="W166" s="1002"/>
      <c r="X166" s="1002"/>
      <c r="Y166" s="1002"/>
      <c r="Z166" s="1002"/>
      <c r="AB166" s="601"/>
    </row>
    <row r="167" spans="1:28" x14ac:dyDescent="0.3">
      <c r="A167" s="1130">
        <v>45882</v>
      </c>
      <c r="B167" s="1025">
        <v>59.48</v>
      </c>
      <c r="C167" s="1026">
        <v>404464</v>
      </c>
      <c r="D167" s="1002"/>
      <c r="E167" s="1002"/>
      <c r="F167" s="1002"/>
      <c r="G167" s="1002"/>
      <c r="H167" s="1002"/>
      <c r="I167" s="1002"/>
      <c r="J167" s="1002"/>
      <c r="K167" s="1002"/>
      <c r="L167" s="1025">
        <v>10</v>
      </c>
      <c r="M167" s="1026">
        <v>100000</v>
      </c>
      <c r="N167" s="1025">
        <v>10</v>
      </c>
      <c r="O167" s="1026">
        <v>100000</v>
      </c>
      <c r="P167" s="1002"/>
      <c r="Q167" s="1002"/>
      <c r="R167" s="1002"/>
      <c r="S167" s="1002"/>
      <c r="T167" s="1002"/>
      <c r="U167" s="1002"/>
      <c r="V167" s="1002"/>
      <c r="W167" s="1002"/>
      <c r="X167" s="1002"/>
      <c r="Y167" s="1002"/>
      <c r="Z167" s="1002"/>
      <c r="AB167" s="601"/>
    </row>
    <row r="168" spans="1:28" x14ac:dyDescent="0.3">
      <c r="A168" s="1131"/>
      <c r="B168" s="1002"/>
      <c r="C168" s="1002"/>
      <c r="D168" s="1002"/>
      <c r="E168" s="1002"/>
      <c r="F168" s="1002"/>
      <c r="G168" s="1002"/>
      <c r="H168" s="1002"/>
      <c r="I168" s="1002"/>
      <c r="J168" s="1002"/>
      <c r="K168" s="1002"/>
      <c r="L168" s="1025">
        <v>10</v>
      </c>
      <c r="M168" s="1026">
        <v>100000</v>
      </c>
      <c r="N168" s="1002"/>
      <c r="O168" s="1002"/>
      <c r="P168" s="1002"/>
      <c r="Q168" s="1002"/>
      <c r="R168" s="1002"/>
      <c r="S168" s="1002"/>
      <c r="T168" s="1002"/>
      <c r="U168" s="1002"/>
      <c r="V168" s="1002"/>
      <c r="W168" s="1002"/>
      <c r="X168" s="1002"/>
      <c r="Y168" s="1002"/>
      <c r="Z168" s="1002"/>
      <c r="AB168" s="601"/>
    </row>
    <row r="169" spans="1:28" x14ac:dyDescent="0.3">
      <c r="A169" s="1130">
        <v>45883</v>
      </c>
      <c r="B169" s="1002"/>
      <c r="C169" s="1002"/>
      <c r="D169" s="1025">
        <v>58.03</v>
      </c>
      <c r="E169" s="1026">
        <v>394604</v>
      </c>
      <c r="F169" s="1002"/>
      <c r="G169" s="1002"/>
      <c r="H169" s="1002"/>
      <c r="I169" s="1002"/>
      <c r="J169" s="1002"/>
      <c r="K169" s="1002"/>
      <c r="L169" s="1002"/>
      <c r="M169" s="1002"/>
      <c r="N169" s="1002"/>
      <c r="O169" s="1002"/>
      <c r="P169" s="1002"/>
      <c r="Q169" s="1002"/>
      <c r="R169" s="1002"/>
      <c r="S169" s="1002"/>
      <c r="T169" s="1002"/>
      <c r="U169" s="1002"/>
      <c r="V169" s="1002"/>
      <c r="W169" s="1002"/>
      <c r="X169" s="1025">
        <v>30</v>
      </c>
      <c r="Y169" s="1026">
        <v>300000</v>
      </c>
      <c r="Z169" s="1002"/>
      <c r="AB169" s="601"/>
    </row>
    <row r="170" spans="1:28" x14ac:dyDescent="0.25">
      <c r="A170" s="1131"/>
      <c r="B170" s="1002"/>
      <c r="C170" s="1002"/>
      <c r="D170" s="1002"/>
      <c r="E170" s="1002"/>
      <c r="F170" s="1002"/>
      <c r="G170" s="1002"/>
      <c r="H170" s="1002"/>
      <c r="I170" s="1002"/>
      <c r="J170" s="1002"/>
      <c r="K170" s="1002"/>
      <c r="L170" s="1002"/>
      <c r="M170" s="1002"/>
      <c r="N170" s="1002"/>
      <c r="O170" s="1002"/>
      <c r="P170" s="1002"/>
      <c r="Q170" s="1002"/>
      <c r="R170" s="1002"/>
      <c r="S170" s="1002"/>
      <c r="T170" s="1002"/>
      <c r="U170" s="1002"/>
      <c r="V170" s="1002"/>
      <c r="W170" s="1002"/>
      <c r="X170" s="1002"/>
      <c r="Y170" s="1002"/>
      <c r="Z170" s="1002"/>
      <c r="AB170" s="601"/>
    </row>
    <row r="171" spans="1:28" x14ac:dyDescent="0.3">
      <c r="A171" s="1130">
        <v>45884</v>
      </c>
      <c r="B171" s="1002"/>
      <c r="C171" s="1002"/>
      <c r="D171" s="1025">
        <v>59.8</v>
      </c>
      <c r="E171" s="1026">
        <v>406640</v>
      </c>
      <c r="F171" s="1002"/>
      <c r="G171" s="1002"/>
      <c r="H171" s="1025">
        <v>10</v>
      </c>
      <c r="I171" s="1026">
        <v>100000</v>
      </c>
      <c r="J171" s="1025">
        <v>10</v>
      </c>
      <c r="K171" s="1026">
        <v>100000</v>
      </c>
      <c r="L171" s="1025">
        <v>10</v>
      </c>
      <c r="M171" s="1026">
        <v>100000</v>
      </c>
      <c r="N171" s="1025">
        <v>10</v>
      </c>
      <c r="O171" s="1026">
        <v>100000</v>
      </c>
      <c r="P171" s="1002"/>
      <c r="Q171" s="1002"/>
      <c r="R171" s="1002"/>
      <c r="S171" s="1002"/>
      <c r="T171" s="1002"/>
      <c r="U171" s="1002"/>
      <c r="V171" s="1002"/>
      <c r="W171" s="1002"/>
      <c r="X171" s="1002"/>
      <c r="Y171" s="1002"/>
      <c r="Z171" s="1002"/>
      <c r="AB171" s="601"/>
    </row>
    <row r="172" spans="1:28" x14ac:dyDescent="0.3">
      <c r="A172" s="1131"/>
      <c r="B172" s="1002"/>
      <c r="C172" s="1002"/>
      <c r="D172" s="1002"/>
      <c r="E172" s="1002"/>
      <c r="F172" s="1002"/>
      <c r="G172" s="1002"/>
      <c r="H172" s="1025">
        <v>10</v>
      </c>
      <c r="I172" s="1026">
        <v>100000</v>
      </c>
      <c r="J172" s="1002"/>
      <c r="K172" s="1002"/>
      <c r="L172" s="1025">
        <v>10</v>
      </c>
      <c r="M172" s="1026">
        <v>100000</v>
      </c>
      <c r="N172" s="1002"/>
      <c r="O172" s="1002"/>
      <c r="P172" s="1002"/>
      <c r="Q172" s="1002"/>
      <c r="R172" s="1002"/>
      <c r="S172" s="1002"/>
      <c r="T172" s="1002"/>
      <c r="U172" s="1002"/>
      <c r="V172" s="1002"/>
      <c r="W172" s="1002"/>
      <c r="X172" s="1002"/>
      <c r="Y172" s="1002"/>
      <c r="Z172" s="1002"/>
      <c r="AB172" s="601"/>
    </row>
    <row r="173" spans="1:28" x14ac:dyDescent="0.3">
      <c r="A173" s="1130">
        <v>45885</v>
      </c>
      <c r="B173" s="1002"/>
      <c r="C173" s="1002"/>
      <c r="D173" s="1002"/>
      <c r="E173" s="1002"/>
      <c r="F173" s="1002"/>
      <c r="G173" s="1002"/>
      <c r="H173" s="1002"/>
      <c r="I173" s="1002"/>
      <c r="J173" s="1002"/>
      <c r="K173" s="1002"/>
      <c r="L173" s="1025">
        <v>10</v>
      </c>
      <c r="M173" s="1026">
        <v>100000</v>
      </c>
      <c r="N173" s="1025">
        <v>9.56</v>
      </c>
      <c r="O173" s="1026">
        <v>95600</v>
      </c>
      <c r="P173" s="1002"/>
      <c r="Q173" s="1002"/>
      <c r="R173" s="1002"/>
      <c r="S173" s="1002"/>
      <c r="T173" s="1002"/>
      <c r="U173" s="1002"/>
      <c r="V173" s="1002"/>
      <c r="W173" s="1002"/>
      <c r="X173" s="1002"/>
      <c r="Y173" s="1002"/>
      <c r="Z173" s="1002"/>
      <c r="AB173" s="601"/>
    </row>
    <row r="174" spans="1:28" x14ac:dyDescent="0.25">
      <c r="A174" s="1131"/>
      <c r="B174" s="1002"/>
      <c r="C174" s="1002"/>
      <c r="D174" s="1002"/>
      <c r="E174" s="1002"/>
      <c r="F174" s="1002"/>
      <c r="G174" s="1002"/>
      <c r="H174" s="1002"/>
      <c r="I174" s="1002"/>
      <c r="J174" s="1002"/>
      <c r="K174" s="1002"/>
      <c r="L174" s="1002"/>
      <c r="M174" s="1002"/>
      <c r="N174" s="1002"/>
      <c r="O174" s="1002"/>
      <c r="P174" s="1002"/>
      <c r="Q174" s="1002"/>
      <c r="R174" s="1002"/>
      <c r="S174" s="1002"/>
      <c r="T174" s="1002"/>
      <c r="U174" s="1002"/>
      <c r="V174" s="1002"/>
      <c r="W174" s="1002"/>
      <c r="X174" s="1002"/>
      <c r="Y174" s="1002"/>
      <c r="Z174" s="1002"/>
      <c r="AB174" s="601"/>
    </row>
    <row r="175" spans="1:28" x14ac:dyDescent="0.3">
      <c r="A175" s="1130">
        <v>45886</v>
      </c>
      <c r="B175" s="1025">
        <v>55.46</v>
      </c>
      <c r="C175" s="1026">
        <v>377128</v>
      </c>
      <c r="D175" s="1002"/>
      <c r="E175" s="1002"/>
      <c r="F175" s="1002"/>
      <c r="G175" s="1002"/>
      <c r="H175" s="1002"/>
      <c r="I175" s="1002"/>
      <c r="J175" s="1002"/>
      <c r="K175" s="1002"/>
      <c r="L175" s="1002"/>
      <c r="M175" s="1002"/>
      <c r="N175" s="1002"/>
      <c r="O175" s="1002"/>
      <c r="P175" s="1002"/>
      <c r="Q175" s="1002"/>
      <c r="R175" s="1002"/>
      <c r="S175" s="1002"/>
      <c r="T175" s="1002"/>
      <c r="U175" s="1002"/>
      <c r="V175" s="1002"/>
      <c r="W175" s="1002"/>
      <c r="X175" s="1002"/>
      <c r="Y175" s="1002"/>
      <c r="Z175" s="1002"/>
      <c r="AB175" s="601"/>
    </row>
    <row r="176" spans="1:28" x14ac:dyDescent="0.25">
      <c r="A176" s="1131"/>
      <c r="B176" s="1002"/>
      <c r="C176" s="1002"/>
      <c r="D176" s="1002"/>
      <c r="E176" s="1002"/>
      <c r="F176" s="1002"/>
      <c r="G176" s="1002"/>
      <c r="H176" s="1002"/>
      <c r="I176" s="1002"/>
      <c r="J176" s="1002"/>
      <c r="K176" s="1002"/>
      <c r="L176" s="1002"/>
      <c r="M176" s="1002"/>
      <c r="N176" s="1002"/>
      <c r="O176" s="1002"/>
      <c r="P176" s="1002"/>
      <c r="Q176" s="1002"/>
      <c r="R176" s="1002"/>
      <c r="S176" s="1002"/>
      <c r="T176" s="1002"/>
      <c r="U176" s="1002"/>
      <c r="V176" s="1002"/>
      <c r="W176" s="1002"/>
      <c r="X176" s="1002"/>
      <c r="Y176" s="1002"/>
      <c r="Z176" s="1002"/>
      <c r="AB176" s="601"/>
    </row>
    <row r="177" spans="1:28" x14ac:dyDescent="0.25">
      <c r="A177" s="1130">
        <v>45887</v>
      </c>
      <c r="B177" s="1002"/>
      <c r="C177" s="1002"/>
      <c r="D177" s="1002"/>
      <c r="E177" s="1002"/>
      <c r="F177" s="1002"/>
      <c r="G177" s="1002"/>
      <c r="H177" s="1002"/>
      <c r="I177" s="1002"/>
      <c r="J177" s="1002"/>
      <c r="K177" s="1002"/>
      <c r="L177" s="1002"/>
      <c r="M177" s="1002"/>
      <c r="N177" s="1002"/>
      <c r="O177" s="1002"/>
      <c r="P177" s="1002"/>
      <c r="Q177" s="1002"/>
      <c r="R177" s="1002"/>
      <c r="S177" s="1002"/>
      <c r="T177" s="1002"/>
      <c r="U177" s="1002"/>
      <c r="V177" s="1002"/>
      <c r="W177" s="1002"/>
      <c r="X177" s="1002"/>
      <c r="Y177" s="1002"/>
      <c r="Z177" s="1002"/>
      <c r="AB177" s="601"/>
    </row>
    <row r="178" spans="1:28" x14ac:dyDescent="0.25">
      <c r="A178" s="1131"/>
      <c r="B178" s="1002"/>
      <c r="C178" s="1002"/>
      <c r="D178" s="1002"/>
      <c r="E178" s="1002"/>
      <c r="F178" s="1002"/>
      <c r="G178" s="1002"/>
      <c r="H178" s="1002"/>
      <c r="I178" s="1002"/>
      <c r="J178" s="1002"/>
      <c r="K178" s="1002"/>
      <c r="L178" s="1002"/>
      <c r="M178" s="1002"/>
      <c r="N178" s="1002"/>
      <c r="O178" s="1002"/>
      <c r="P178" s="1002"/>
      <c r="Q178" s="1002"/>
      <c r="R178" s="1002"/>
      <c r="S178" s="1002"/>
      <c r="T178" s="1002"/>
      <c r="U178" s="1002"/>
      <c r="V178" s="1002"/>
      <c r="W178" s="1002"/>
      <c r="X178" s="1002"/>
      <c r="Y178" s="1002"/>
      <c r="Z178" s="1002"/>
      <c r="AB178" s="601"/>
    </row>
    <row r="179" spans="1:28" x14ac:dyDescent="0.3">
      <c r="A179" s="1130">
        <v>45888</v>
      </c>
      <c r="B179" s="1025">
        <v>58.4</v>
      </c>
      <c r="C179" s="1026">
        <v>397120</v>
      </c>
      <c r="D179" s="1025">
        <v>59.6</v>
      </c>
      <c r="E179" s="1026">
        <v>405280</v>
      </c>
      <c r="F179" s="1002"/>
      <c r="G179" s="1002"/>
      <c r="H179" s="1025">
        <v>4</v>
      </c>
      <c r="I179" s="1026">
        <v>40000</v>
      </c>
      <c r="J179" s="1025">
        <v>4</v>
      </c>
      <c r="K179" s="1026">
        <v>40000</v>
      </c>
      <c r="L179" s="1025">
        <v>10</v>
      </c>
      <c r="M179" s="1026">
        <v>100000</v>
      </c>
      <c r="N179" s="1025">
        <v>10</v>
      </c>
      <c r="O179" s="1026">
        <v>100000</v>
      </c>
      <c r="P179" s="1002"/>
      <c r="Q179" s="1002"/>
      <c r="R179" s="1002"/>
      <c r="S179" s="1002"/>
      <c r="T179" s="1002"/>
      <c r="U179" s="1002"/>
      <c r="V179" s="1002"/>
      <c r="W179" s="1002"/>
      <c r="X179" s="1002"/>
      <c r="Y179" s="1002"/>
      <c r="Z179" s="1002"/>
      <c r="AB179" s="601"/>
    </row>
    <row r="180" spans="1:28" x14ac:dyDescent="0.3">
      <c r="A180" s="1131"/>
      <c r="B180" s="1002"/>
      <c r="C180" s="1002"/>
      <c r="D180" s="1002"/>
      <c r="E180" s="1002"/>
      <c r="F180" s="1002"/>
      <c r="G180" s="1002"/>
      <c r="H180" s="1025">
        <v>4</v>
      </c>
      <c r="I180" s="1026">
        <v>40000</v>
      </c>
      <c r="J180" s="1002"/>
      <c r="K180" s="1002"/>
      <c r="L180" s="1025">
        <v>10</v>
      </c>
      <c r="M180" s="1026">
        <v>100000</v>
      </c>
      <c r="N180" s="1002"/>
      <c r="O180" s="1002"/>
      <c r="P180" s="1002"/>
      <c r="Q180" s="1002"/>
      <c r="R180" s="1002"/>
      <c r="S180" s="1002"/>
      <c r="T180" s="1002"/>
      <c r="U180" s="1002"/>
      <c r="V180" s="1002"/>
      <c r="W180" s="1002"/>
      <c r="X180" s="1002"/>
      <c r="Y180" s="1002"/>
      <c r="Z180" s="1002"/>
      <c r="AB180" s="601"/>
    </row>
    <row r="181" spans="1:28" x14ac:dyDescent="0.3">
      <c r="A181" s="1130">
        <v>45889</v>
      </c>
      <c r="B181" s="1002"/>
      <c r="C181" s="1002"/>
      <c r="D181" s="1002"/>
      <c r="E181" s="1002"/>
      <c r="F181" s="1002"/>
      <c r="G181" s="1002"/>
      <c r="H181" s="1002"/>
      <c r="I181" s="1002"/>
      <c r="J181" s="1002"/>
      <c r="K181" s="1002"/>
      <c r="L181" s="1002"/>
      <c r="M181" s="1002"/>
      <c r="N181" s="1002"/>
      <c r="O181" s="1002"/>
      <c r="P181" s="1002"/>
      <c r="Q181" s="1002"/>
      <c r="R181" s="1002"/>
      <c r="S181" s="1002"/>
      <c r="T181" s="1002"/>
      <c r="U181" s="1002"/>
      <c r="V181" s="1025">
        <v>9</v>
      </c>
      <c r="W181" s="1026">
        <v>90000</v>
      </c>
      <c r="X181" s="1025">
        <v>37.619999999999997</v>
      </c>
      <c r="Y181" s="1026">
        <v>376200</v>
      </c>
      <c r="Z181" s="1002"/>
      <c r="AB181" s="601"/>
    </row>
    <row r="182" spans="1:28" x14ac:dyDescent="0.25">
      <c r="A182" s="1131"/>
      <c r="B182" s="1002"/>
      <c r="C182" s="1002"/>
      <c r="D182" s="1002"/>
      <c r="E182" s="1002"/>
      <c r="F182" s="1002"/>
      <c r="G182" s="1002"/>
      <c r="H182" s="1002"/>
      <c r="I182" s="1002"/>
      <c r="J182" s="1002"/>
      <c r="K182" s="1002"/>
      <c r="L182" s="1002"/>
      <c r="M182" s="1002"/>
      <c r="N182" s="1002"/>
      <c r="O182" s="1002"/>
      <c r="P182" s="1002"/>
      <c r="Q182" s="1002"/>
      <c r="R182" s="1002"/>
      <c r="S182" s="1002"/>
      <c r="T182" s="1002"/>
      <c r="U182" s="1002"/>
      <c r="V182" s="1002"/>
      <c r="W182" s="1002"/>
      <c r="X182" s="1002"/>
      <c r="Y182" s="1002"/>
      <c r="Z182" s="1002"/>
      <c r="AB182" s="601"/>
    </row>
    <row r="183" spans="1:28" x14ac:dyDescent="0.3">
      <c r="A183" s="1130">
        <v>45890</v>
      </c>
      <c r="B183" s="1025">
        <v>59.76</v>
      </c>
      <c r="C183" s="1026">
        <v>406368</v>
      </c>
      <c r="D183" s="1025">
        <v>45.12</v>
      </c>
      <c r="E183" s="1026">
        <v>306816</v>
      </c>
      <c r="F183" s="1002"/>
      <c r="G183" s="1002"/>
      <c r="H183" s="1025">
        <v>4</v>
      </c>
      <c r="I183" s="1026">
        <v>40000</v>
      </c>
      <c r="J183" s="1025">
        <v>4</v>
      </c>
      <c r="K183" s="1026">
        <v>40000</v>
      </c>
      <c r="L183" s="1025">
        <v>10</v>
      </c>
      <c r="M183" s="1026">
        <v>100000</v>
      </c>
      <c r="N183" s="1025">
        <v>10</v>
      </c>
      <c r="O183" s="1026">
        <v>100000</v>
      </c>
      <c r="P183" s="1002"/>
      <c r="Q183" s="1002"/>
      <c r="R183" s="1002"/>
      <c r="S183" s="1002"/>
      <c r="T183" s="1002"/>
      <c r="U183" s="1002"/>
      <c r="V183" s="1002"/>
      <c r="W183" s="1002"/>
      <c r="X183" s="1002"/>
      <c r="Y183" s="1002"/>
      <c r="Z183" s="1002"/>
      <c r="AB183" s="601"/>
    </row>
    <row r="184" spans="1:28" x14ac:dyDescent="0.3">
      <c r="A184" s="1131"/>
      <c r="B184" s="1002"/>
      <c r="C184" s="1002"/>
      <c r="D184" s="1002"/>
      <c r="E184" s="1002"/>
      <c r="F184" s="1002"/>
      <c r="G184" s="1002"/>
      <c r="H184" s="1025">
        <v>4</v>
      </c>
      <c r="I184" s="1026">
        <v>40000</v>
      </c>
      <c r="J184" s="1002"/>
      <c r="K184" s="1002"/>
      <c r="L184" s="1025">
        <v>10</v>
      </c>
      <c r="M184" s="1026">
        <v>100000</v>
      </c>
      <c r="N184" s="1002"/>
      <c r="O184" s="1002"/>
      <c r="P184" s="1002"/>
      <c r="Q184" s="1002"/>
      <c r="R184" s="1002"/>
      <c r="S184" s="1002"/>
      <c r="T184" s="1002"/>
      <c r="U184" s="1002"/>
      <c r="V184" s="1002"/>
      <c r="W184" s="1002"/>
      <c r="X184" s="1002"/>
      <c r="Y184" s="1002"/>
      <c r="Z184" s="1002"/>
      <c r="AB184" s="601"/>
    </row>
    <row r="185" spans="1:28" x14ac:dyDescent="0.3">
      <c r="A185" s="1130">
        <v>45891</v>
      </c>
      <c r="B185" s="1025">
        <v>58.46</v>
      </c>
      <c r="C185" s="1026">
        <v>397528</v>
      </c>
      <c r="D185" s="1025">
        <v>59.38</v>
      </c>
      <c r="E185" s="1026">
        <v>403790</v>
      </c>
      <c r="F185" s="1002"/>
      <c r="G185" s="1002"/>
      <c r="H185" s="1025">
        <v>4</v>
      </c>
      <c r="I185" s="1026">
        <v>40000</v>
      </c>
      <c r="J185" s="1025">
        <v>4</v>
      </c>
      <c r="K185" s="1026">
        <v>40000</v>
      </c>
      <c r="L185" s="1025">
        <v>10</v>
      </c>
      <c r="M185" s="1026">
        <v>100000</v>
      </c>
      <c r="N185" s="1025">
        <v>10</v>
      </c>
      <c r="O185" s="1026">
        <v>100000</v>
      </c>
      <c r="P185" s="1002"/>
      <c r="Q185" s="1002"/>
      <c r="R185" s="1002"/>
      <c r="S185" s="1002"/>
      <c r="T185" s="1002"/>
      <c r="U185" s="1002"/>
      <c r="V185" s="1002"/>
      <c r="W185" s="1002"/>
      <c r="X185" s="1002"/>
      <c r="Y185" s="1002"/>
      <c r="Z185" s="1002"/>
      <c r="AB185" s="601"/>
    </row>
    <row r="186" spans="1:28" x14ac:dyDescent="0.3">
      <c r="A186" s="1131"/>
      <c r="B186" s="1002"/>
      <c r="C186" s="1002"/>
      <c r="D186" s="1002"/>
      <c r="E186" s="1002"/>
      <c r="F186" s="1002"/>
      <c r="G186" s="1002"/>
      <c r="H186" s="1025">
        <v>4</v>
      </c>
      <c r="I186" s="1026">
        <v>40000</v>
      </c>
      <c r="J186" s="1002"/>
      <c r="K186" s="1002"/>
      <c r="L186" s="1025">
        <v>10</v>
      </c>
      <c r="M186" s="1026">
        <v>100000</v>
      </c>
      <c r="N186" s="1002"/>
      <c r="O186" s="1002"/>
      <c r="P186" s="1002"/>
      <c r="Q186" s="1002"/>
      <c r="R186" s="1002"/>
      <c r="S186" s="1002"/>
      <c r="T186" s="1002"/>
      <c r="U186" s="1002"/>
      <c r="V186" s="1002"/>
      <c r="W186" s="1002"/>
      <c r="X186" s="1002"/>
      <c r="Y186" s="1002"/>
      <c r="Z186" s="1002"/>
      <c r="AB186" s="601"/>
    </row>
    <row r="187" spans="1:28" x14ac:dyDescent="0.3">
      <c r="A187" s="1130">
        <v>45892</v>
      </c>
      <c r="B187" s="1002"/>
      <c r="C187" s="1002"/>
      <c r="D187" s="1025">
        <v>58.79</v>
      </c>
      <c r="E187" s="1026">
        <v>399772</v>
      </c>
      <c r="F187" s="1002"/>
      <c r="G187" s="1002"/>
      <c r="H187" s="1002"/>
      <c r="I187" s="1002"/>
      <c r="J187" s="1002"/>
      <c r="K187" s="1002"/>
      <c r="L187" s="1002"/>
      <c r="M187" s="1002"/>
      <c r="N187" s="1002"/>
      <c r="O187" s="1002"/>
      <c r="P187" s="1002"/>
      <c r="Q187" s="1002"/>
      <c r="R187" s="1002"/>
      <c r="S187" s="1002"/>
      <c r="T187" s="1002"/>
      <c r="U187" s="1002"/>
      <c r="V187" s="1002"/>
      <c r="W187" s="1002"/>
      <c r="X187" s="1002"/>
      <c r="Y187" s="1002"/>
      <c r="Z187" s="1002"/>
      <c r="AB187" s="601"/>
    </row>
    <row r="188" spans="1:28" x14ac:dyDescent="0.25">
      <c r="A188" s="1131"/>
      <c r="B188" s="1002"/>
      <c r="C188" s="1002"/>
      <c r="D188" s="1002"/>
      <c r="E188" s="1002"/>
      <c r="F188" s="1002"/>
      <c r="G188" s="1002"/>
      <c r="H188" s="1002"/>
      <c r="I188" s="1002"/>
      <c r="J188" s="1002"/>
      <c r="K188" s="1002"/>
      <c r="L188" s="1002"/>
      <c r="M188" s="1002"/>
      <c r="N188" s="1002"/>
      <c r="O188" s="1002"/>
      <c r="P188" s="1002"/>
      <c r="Q188" s="1002"/>
      <c r="R188" s="1002"/>
      <c r="S188" s="1002"/>
      <c r="T188" s="1002"/>
      <c r="U188" s="1002"/>
      <c r="V188" s="1002"/>
      <c r="W188" s="1002"/>
      <c r="X188" s="1002"/>
      <c r="Y188" s="1002"/>
      <c r="Z188" s="1002"/>
      <c r="AB188" s="601"/>
    </row>
    <row r="189" spans="1:28" x14ac:dyDescent="0.3">
      <c r="A189" s="1130">
        <v>45893</v>
      </c>
      <c r="B189" s="1002"/>
      <c r="C189" s="1002"/>
      <c r="D189" s="1002"/>
      <c r="E189" s="1002"/>
      <c r="F189" s="1002"/>
      <c r="G189" s="1002"/>
      <c r="H189" s="1025">
        <v>10</v>
      </c>
      <c r="I189" s="1026">
        <v>100000</v>
      </c>
      <c r="J189" s="1002"/>
      <c r="K189" s="1002"/>
      <c r="L189" s="1002"/>
      <c r="M189" s="1002"/>
      <c r="N189" s="1002"/>
      <c r="O189" s="1002"/>
      <c r="P189" s="1002"/>
      <c r="Q189" s="1002"/>
      <c r="R189" s="1002"/>
      <c r="S189" s="1002"/>
      <c r="T189" s="1002"/>
      <c r="U189" s="1002"/>
      <c r="V189" s="1002"/>
      <c r="W189" s="1002"/>
      <c r="X189" s="1002"/>
      <c r="Y189" s="1002"/>
      <c r="Z189" s="1002"/>
      <c r="AB189" s="601"/>
    </row>
    <row r="190" spans="1:28" x14ac:dyDescent="0.25">
      <c r="A190" s="1131"/>
      <c r="B190" s="1002"/>
      <c r="C190" s="1002"/>
      <c r="D190" s="1002"/>
      <c r="E190" s="1002"/>
      <c r="F190" s="1002"/>
      <c r="G190" s="1002"/>
      <c r="H190" s="1002"/>
      <c r="I190" s="1002"/>
      <c r="J190" s="1002">
        <v>4</v>
      </c>
      <c r="K190" s="1036">
        <v>40000</v>
      </c>
      <c r="L190" s="1002"/>
      <c r="M190" s="1002"/>
      <c r="N190" s="1002"/>
      <c r="O190" s="1002"/>
      <c r="P190" s="1002"/>
      <c r="Q190" s="1002"/>
      <c r="R190" s="1002"/>
      <c r="S190" s="1002"/>
      <c r="T190" s="1002"/>
      <c r="U190" s="1002"/>
      <c r="V190" s="1002"/>
      <c r="W190" s="1002"/>
      <c r="X190" s="1002"/>
      <c r="Y190" s="1002"/>
      <c r="Z190" s="1002"/>
      <c r="AB190" s="601"/>
    </row>
    <row r="191" spans="1:28" x14ac:dyDescent="0.3">
      <c r="A191" s="1130">
        <v>45894</v>
      </c>
      <c r="B191" s="1002"/>
      <c r="C191" s="1002"/>
      <c r="D191" s="1002"/>
      <c r="E191" s="1002"/>
      <c r="F191" s="1002"/>
      <c r="G191" s="1002"/>
      <c r="H191" s="1002"/>
      <c r="I191" s="1002"/>
      <c r="J191" s="1025"/>
      <c r="K191" s="1026"/>
      <c r="L191" s="1025">
        <v>10</v>
      </c>
      <c r="M191" s="1026">
        <v>100000</v>
      </c>
      <c r="N191" s="1025">
        <v>10</v>
      </c>
      <c r="O191" s="1026">
        <v>100000</v>
      </c>
      <c r="P191" s="1025">
        <v>4</v>
      </c>
      <c r="Q191" s="1026">
        <v>40000</v>
      </c>
      <c r="R191" s="1002"/>
      <c r="S191" s="1002"/>
      <c r="T191" s="1002"/>
      <c r="U191" s="1002"/>
      <c r="V191" s="1002"/>
      <c r="W191" s="1002"/>
      <c r="X191" s="1002"/>
      <c r="Y191" s="1002"/>
      <c r="Z191" s="1002"/>
      <c r="AB191" s="601"/>
    </row>
    <row r="192" spans="1:28" x14ac:dyDescent="0.3">
      <c r="A192" s="1131"/>
      <c r="B192" s="1025">
        <v>58.7</v>
      </c>
      <c r="C192" s="1026">
        <v>399160</v>
      </c>
      <c r="D192" s="1025">
        <v>59.4</v>
      </c>
      <c r="E192" s="1026">
        <v>403920</v>
      </c>
      <c r="F192" s="1002"/>
      <c r="G192" s="1002"/>
      <c r="H192" s="1002"/>
      <c r="I192" s="1002"/>
      <c r="J192" s="1025">
        <v>4</v>
      </c>
      <c r="K192" s="1026">
        <v>40000</v>
      </c>
      <c r="L192" s="1025">
        <v>10</v>
      </c>
      <c r="M192" s="1026">
        <v>100000</v>
      </c>
      <c r="N192" s="1002"/>
      <c r="O192" s="1002"/>
      <c r="P192" s="1002"/>
      <c r="Q192" s="1002"/>
      <c r="R192" s="1002"/>
      <c r="S192" s="1002"/>
      <c r="T192" s="1002"/>
      <c r="U192" s="1002"/>
      <c r="V192" s="1002"/>
      <c r="W192" s="1002"/>
      <c r="X192" s="1002"/>
      <c r="Y192" s="1002"/>
      <c r="Z192" s="1002"/>
      <c r="AB192" s="601"/>
    </row>
    <row r="193" spans="1:30" ht="13.5" customHeight="1" x14ac:dyDescent="0.3">
      <c r="A193" s="1130">
        <v>45895</v>
      </c>
      <c r="B193" s="1002"/>
      <c r="C193" s="1002"/>
      <c r="D193" s="1002"/>
      <c r="E193" s="1002"/>
      <c r="F193" s="1002"/>
      <c r="G193" s="1002"/>
      <c r="H193" s="1002"/>
      <c r="I193" s="1002"/>
      <c r="J193" s="1002"/>
      <c r="K193" s="1002"/>
      <c r="L193" s="1002"/>
      <c r="M193" s="1002"/>
      <c r="N193" s="1002"/>
      <c r="O193" s="1002"/>
      <c r="P193" s="1002"/>
      <c r="Q193" s="1002"/>
      <c r="R193" s="1002"/>
      <c r="S193" s="1002"/>
      <c r="T193" s="1002"/>
      <c r="U193" s="1002"/>
      <c r="V193" s="1002"/>
      <c r="W193" s="1002"/>
      <c r="X193" s="1025">
        <v>35.340000000000003</v>
      </c>
      <c r="Y193" s="1026">
        <v>353400</v>
      </c>
      <c r="Z193" s="1002"/>
      <c r="AB193" s="601"/>
    </row>
    <row r="194" spans="1:30" x14ac:dyDescent="0.25">
      <c r="A194" s="1131"/>
      <c r="B194" s="1002"/>
      <c r="C194" s="1002"/>
      <c r="D194" s="1002"/>
      <c r="E194" s="1002"/>
      <c r="F194" s="1002"/>
      <c r="G194" s="1002"/>
      <c r="H194" s="1002"/>
      <c r="I194" s="1002"/>
      <c r="J194" s="1002"/>
      <c r="K194" s="1002"/>
      <c r="L194" s="1002"/>
      <c r="M194" s="1002"/>
      <c r="N194" s="1002"/>
      <c r="O194" s="1002"/>
      <c r="P194" s="1002"/>
      <c r="Q194" s="1002"/>
      <c r="R194" s="1002"/>
      <c r="S194" s="1002"/>
      <c r="T194" s="1002"/>
      <c r="U194" s="1002"/>
      <c r="V194" s="1002"/>
      <c r="W194" s="1002"/>
      <c r="X194" s="1002"/>
      <c r="Y194" s="1002"/>
      <c r="Z194" s="1002"/>
      <c r="AB194" s="601"/>
    </row>
    <row r="195" spans="1:30" x14ac:dyDescent="0.3">
      <c r="A195" s="1130">
        <v>45896</v>
      </c>
      <c r="B195" s="1002"/>
      <c r="C195" s="1002"/>
      <c r="D195" s="1025">
        <v>48.07</v>
      </c>
      <c r="E195" s="1026">
        <v>326940</v>
      </c>
      <c r="F195" s="1002"/>
      <c r="G195" s="1002"/>
      <c r="H195" s="1002"/>
      <c r="I195" s="1002"/>
      <c r="J195" s="1002"/>
      <c r="K195" s="1002"/>
      <c r="L195" s="1025">
        <v>10</v>
      </c>
      <c r="M195" s="1026">
        <v>100000</v>
      </c>
      <c r="N195" s="1002"/>
      <c r="O195" s="1002"/>
      <c r="P195" s="1002"/>
      <c r="Q195" s="1002"/>
      <c r="R195" s="1002"/>
      <c r="S195" s="1002"/>
      <c r="T195" s="1002"/>
      <c r="U195" s="1002"/>
      <c r="V195" s="1002"/>
      <c r="W195" s="1002"/>
      <c r="X195" s="1002"/>
      <c r="Y195" s="1002"/>
      <c r="Z195" s="1002"/>
      <c r="AB195" s="601"/>
    </row>
    <row r="196" spans="1:30" x14ac:dyDescent="0.3">
      <c r="A196" s="1131"/>
      <c r="B196" s="1025">
        <v>59.42</v>
      </c>
      <c r="C196" s="1026">
        <v>404060</v>
      </c>
      <c r="D196" s="1002"/>
      <c r="E196" s="1002"/>
      <c r="F196" s="1002"/>
      <c r="G196" s="1002"/>
      <c r="H196" s="1002"/>
      <c r="I196" s="1002"/>
      <c r="J196" s="1002"/>
      <c r="K196" s="1002"/>
      <c r="L196" s="1002"/>
      <c r="M196" s="1002"/>
      <c r="N196" s="1002"/>
      <c r="O196" s="1002"/>
      <c r="P196" s="1002"/>
      <c r="Q196" s="1002"/>
      <c r="R196" s="1002"/>
      <c r="S196" s="1002"/>
      <c r="T196" s="1002"/>
      <c r="U196" s="1002"/>
      <c r="V196" s="1002"/>
      <c r="W196" s="1002"/>
      <c r="X196" s="1002"/>
      <c r="Y196" s="1002"/>
      <c r="Z196" s="1002"/>
      <c r="AB196" s="601"/>
    </row>
    <row r="197" spans="1:30" x14ac:dyDescent="0.3">
      <c r="A197" s="1130">
        <v>45897</v>
      </c>
      <c r="B197" s="1002"/>
      <c r="C197" s="1002"/>
      <c r="D197" s="1025">
        <v>58.8</v>
      </c>
      <c r="E197" s="1026">
        <v>399840</v>
      </c>
      <c r="F197" s="1002"/>
      <c r="G197" s="1002"/>
      <c r="H197" s="1025">
        <v>10</v>
      </c>
      <c r="I197" s="1026">
        <v>100000</v>
      </c>
      <c r="J197" s="1002"/>
      <c r="K197" s="1002"/>
      <c r="L197" s="1025">
        <v>10</v>
      </c>
      <c r="M197" s="1026">
        <v>100000</v>
      </c>
      <c r="N197" s="1025">
        <v>10</v>
      </c>
      <c r="O197" s="1026">
        <v>100000</v>
      </c>
      <c r="P197" s="1002"/>
      <c r="Q197" s="1002"/>
      <c r="R197" s="1002"/>
      <c r="S197" s="1002"/>
      <c r="T197" s="1002"/>
      <c r="U197" s="1002"/>
      <c r="V197" s="1002"/>
      <c r="W197" s="1002"/>
      <c r="X197" s="1002"/>
      <c r="Y197" s="1002"/>
      <c r="Z197" s="1002"/>
      <c r="AB197" s="601"/>
    </row>
    <row r="198" spans="1:30" x14ac:dyDescent="0.3">
      <c r="A198" s="1131"/>
      <c r="B198" s="1025">
        <v>59.6</v>
      </c>
      <c r="C198" s="1026">
        <v>405280</v>
      </c>
      <c r="D198" s="1002"/>
      <c r="E198" s="1002"/>
      <c r="F198" s="1002"/>
      <c r="G198" s="1002"/>
      <c r="H198" s="1025">
        <v>4</v>
      </c>
      <c r="I198" s="1026">
        <v>40000</v>
      </c>
      <c r="J198" s="1002"/>
      <c r="K198" s="1002"/>
      <c r="L198" s="1025">
        <v>10</v>
      </c>
      <c r="M198" s="1026">
        <v>100000</v>
      </c>
      <c r="N198" s="1002"/>
      <c r="O198" s="1002"/>
      <c r="P198" s="1002"/>
      <c r="Q198" s="1002"/>
      <c r="R198" s="1002"/>
      <c r="S198" s="1002"/>
      <c r="T198" s="1002"/>
      <c r="U198" s="1002"/>
      <c r="V198" s="1002"/>
      <c r="W198" s="1002"/>
      <c r="X198" s="1002"/>
      <c r="Y198" s="1002"/>
      <c r="Z198" s="1002"/>
      <c r="AB198" s="601"/>
    </row>
    <row r="199" spans="1:30" x14ac:dyDescent="0.3">
      <c r="A199" s="1130">
        <v>45898</v>
      </c>
      <c r="B199" s="1002"/>
      <c r="C199" s="1002"/>
      <c r="D199" s="1002"/>
      <c r="E199" s="1002"/>
      <c r="F199" s="1002"/>
      <c r="G199" s="1002"/>
      <c r="H199" s="1025">
        <v>4</v>
      </c>
      <c r="I199" s="1026">
        <v>40000</v>
      </c>
      <c r="J199" s="1002"/>
      <c r="K199" s="1002"/>
      <c r="L199" s="598"/>
      <c r="M199" s="583"/>
      <c r="N199" s="1002"/>
      <c r="O199" s="1002"/>
      <c r="P199" s="1002"/>
      <c r="Q199" s="1002"/>
      <c r="R199" s="1002"/>
      <c r="S199" s="1002"/>
      <c r="T199" s="1002"/>
      <c r="U199" s="1002"/>
      <c r="V199" s="1002"/>
      <c r="W199" s="1002"/>
      <c r="X199" s="1002"/>
      <c r="Y199" s="1002"/>
      <c r="Z199" s="1002"/>
      <c r="AB199" s="601"/>
    </row>
    <row r="200" spans="1:30" x14ac:dyDescent="0.3">
      <c r="A200" s="1131"/>
      <c r="B200" s="1002"/>
      <c r="C200" s="1002"/>
      <c r="D200" s="1002"/>
      <c r="E200" s="1002"/>
      <c r="F200" s="1002"/>
      <c r="G200" s="1002"/>
      <c r="H200" s="1025">
        <v>4</v>
      </c>
      <c r="I200" s="1026">
        <v>40000</v>
      </c>
      <c r="J200" s="1002"/>
      <c r="K200" s="1002"/>
      <c r="L200" s="1002"/>
      <c r="M200" s="1002"/>
      <c r="N200" s="1002"/>
      <c r="O200" s="1002"/>
      <c r="P200" s="1002"/>
      <c r="Q200" s="1002"/>
      <c r="R200" s="1002"/>
      <c r="S200" s="1002"/>
      <c r="T200" s="1002"/>
      <c r="U200" s="1002"/>
      <c r="V200" s="1002"/>
      <c r="W200" s="1002"/>
      <c r="X200" s="1002"/>
      <c r="Y200" s="1002"/>
      <c r="Z200" s="1002"/>
      <c r="AB200" s="601"/>
    </row>
    <row r="201" spans="1:30" x14ac:dyDescent="0.3">
      <c r="A201" s="1130">
        <v>45899</v>
      </c>
      <c r="B201" s="1025">
        <v>59.68</v>
      </c>
      <c r="C201" s="1026">
        <v>405824</v>
      </c>
      <c r="D201" s="1025">
        <v>58.89</v>
      </c>
      <c r="E201" s="1026">
        <v>400452</v>
      </c>
      <c r="F201" s="1002"/>
      <c r="G201" s="1002"/>
      <c r="H201" s="1025">
        <v>4</v>
      </c>
      <c r="I201" s="1026">
        <v>40000</v>
      </c>
      <c r="J201" s="1025">
        <v>4</v>
      </c>
      <c r="K201" s="1026">
        <v>40000</v>
      </c>
      <c r="L201" s="1025">
        <v>10</v>
      </c>
      <c r="M201" s="1026">
        <v>100000</v>
      </c>
      <c r="N201" s="1025">
        <v>10</v>
      </c>
      <c r="O201" s="1026">
        <v>100000</v>
      </c>
      <c r="P201" s="1002"/>
      <c r="Q201" s="1002"/>
      <c r="R201" s="1002"/>
      <c r="S201" s="1002"/>
      <c r="T201" s="1002"/>
      <c r="U201" s="1002"/>
      <c r="V201" s="1002"/>
      <c r="W201" s="1002"/>
      <c r="X201" s="1002"/>
      <c r="Y201" s="1002"/>
      <c r="Z201" s="1002"/>
      <c r="AB201" s="601"/>
    </row>
    <row r="202" spans="1:30" x14ac:dyDescent="0.3">
      <c r="A202" s="1131"/>
      <c r="B202" s="1002"/>
      <c r="C202" s="1002"/>
      <c r="D202" s="1002"/>
      <c r="E202" s="1002"/>
      <c r="F202" s="1002"/>
      <c r="G202" s="1002"/>
      <c r="H202" s="1002"/>
      <c r="I202" s="1002"/>
      <c r="J202" s="1025">
        <v>4</v>
      </c>
      <c r="K202" s="1026">
        <v>40000</v>
      </c>
      <c r="L202" s="1025">
        <v>10</v>
      </c>
      <c r="M202" s="1026">
        <v>100000</v>
      </c>
      <c r="N202" s="1002"/>
      <c r="O202" s="1002"/>
      <c r="P202" s="1002"/>
      <c r="Q202" s="1002"/>
      <c r="R202" s="1002"/>
      <c r="S202" s="1002"/>
      <c r="T202" s="1002"/>
      <c r="U202" s="1002"/>
      <c r="V202" s="1002"/>
      <c r="W202" s="1002"/>
      <c r="X202" s="1002"/>
      <c r="Y202" s="1002"/>
      <c r="Z202" s="1002"/>
      <c r="AB202" s="601"/>
    </row>
    <row r="203" spans="1:30" x14ac:dyDescent="0.3">
      <c r="A203" s="1130">
        <v>45900</v>
      </c>
      <c r="B203" s="1002"/>
      <c r="C203" s="1002"/>
      <c r="D203" s="1002"/>
      <c r="E203" s="1002"/>
      <c r="F203" s="1002"/>
      <c r="G203" s="1002"/>
      <c r="H203" s="1002"/>
      <c r="I203" s="1002"/>
      <c r="J203" s="1002"/>
      <c r="K203" s="1002"/>
      <c r="L203" s="1002"/>
      <c r="M203" s="1002"/>
      <c r="N203" s="1002"/>
      <c r="O203" s="1002"/>
      <c r="P203" s="1002"/>
      <c r="Q203" s="1002"/>
      <c r="R203" s="1002"/>
      <c r="S203" s="1002"/>
      <c r="T203" s="1002"/>
      <c r="U203" s="1002"/>
      <c r="V203" s="1025">
        <v>10</v>
      </c>
      <c r="W203" s="1026">
        <v>100000</v>
      </c>
      <c r="X203" s="1002"/>
      <c r="Y203" s="1002"/>
      <c r="Z203" s="1002"/>
      <c r="AB203" s="601"/>
      <c r="AD203" s="601">
        <f>SUM(Z206+AD132)</f>
        <v>5712</v>
      </c>
    </row>
    <row r="204" spans="1:30" x14ac:dyDescent="0.25">
      <c r="A204" s="1131"/>
      <c r="B204" s="1002"/>
      <c r="C204" s="1002"/>
      <c r="D204" s="1002"/>
      <c r="E204" s="1002"/>
      <c r="F204" s="1002"/>
      <c r="G204" s="1002"/>
      <c r="H204" s="1002"/>
      <c r="I204" s="1002"/>
      <c r="J204" s="1002"/>
      <c r="K204" s="1002"/>
      <c r="L204" s="1002"/>
      <c r="M204" s="1002"/>
      <c r="N204" s="1002"/>
      <c r="O204" s="1002"/>
      <c r="P204" s="1002"/>
      <c r="Q204" s="1002"/>
      <c r="R204" s="1002"/>
      <c r="S204" s="1002"/>
      <c r="T204" s="1002"/>
      <c r="U204" s="1002"/>
      <c r="V204" s="1002"/>
      <c r="W204" s="1002"/>
      <c r="X204" s="1002"/>
      <c r="Y204" s="1002"/>
      <c r="Z204" s="1002"/>
      <c r="AB204" s="601"/>
    </row>
    <row r="205" spans="1:30" s="1008" customFormat="1" x14ac:dyDescent="0.35">
      <c r="A205" s="1141" t="s">
        <v>113</v>
      </c>
      <c r="B205" s="750"/>
      <c r="C205" s="751">
        <f>SUM(C143:C204)</f>
        <v>5597084</v>
      </c>
      <c r="D205" s="616"/>
      <c r="E205" s="751">
        <f>SUM(E142:E204)</f>
        <v>5462442</v>
      </c>
      <c r="F205" s="616"/>
      <c r="G205" s="751">
        <f>SUM(G142:G204)</f>
        <v>0</v>
      </c>
      <c r="H205" s="616"/>
      <c r="I205" s="751">
        <f>SUM(I143:I204)</f>
        <v>800000</v>
      </c>
      <c r="J205" s="616"/>
      <c r="K205" s="751">
        <f>SUM(K142:K204)</f>
        <v>380000</v>
      </c>
      <c r="L205" s="616"/>
      <c r="M205" s="751">
        <f>SUM(M143:M204)</f>
        <v>3000000</v>
      </c>
      <c r="N205" s="616"/>
      <c r="O205" s="751">
        <f>SUM(O143:O204)</f>
        <v>1595600</v>
      </c>
      <c r="P205" s="616"/>
      <c r="Q205" s="751">
        <f>SUM(Q143:Q204)</f>
        <v>40000</v>
      </c>
      <c r="R205" s="616"/>
      <c r="S205" s="751">
        <f>SUM(S143:S204)</f>
        <v>0</v>
      </c>
      <c r="T205" s="616"/>
      <c r="U205" s="751">
        <f>SUM(U143:U204)</f>
        <v>0</v>
      </c>
      <c r="V205" s="616"/>
      <c r="W205" s="751">
        <f>SUM(W142:W204)</f>
        <v>190000</v>
      </c>
      <c r="X205" s="616"/>
      <c r="Y205" s="751">
        <f>SUM(Y143:Y204)</f>
        <v>1406200</v>
      </c>
      <c r="Z205" s="751">
        <f>SUM(B205:Y205)</f>
        <v>18471326</v>
      </c>
    </row>
    <row r="206" spans="1:30" s="1008" customFormat="1" x14ac:dyDescent="0.3">
      <c r="A206" s="1141"/>
      <c r="B206" s="1037">
        <f>SUM(B143:B204)</f>
        <v>823.1</v>
      </c>
      <c r="C206" s="1002"/>
      <c r="D206" s="1037">
        <f>SUM(D143:D204)</f>
        <v>803.29000000000008</v>
      </c>
      <c r="E206" s="1002"/>
      <c r="F206" s="1038">
        <f>SUM(F142:F204)</f>
        <v>0</v>
      </c>
      <c r="G206" s="1002"/>
      <c r="H206" s="1038">
        <f>SUM(H142:H204)</f>
        <v>80</v>
      </c>
      <c r="I206" s="1002"/>
      <c r="J206" s="1038">
        <f>SUM(J142:J204)</f>
        <v>38</v>
      </c>
      <c r="K206" s="1002"/>
      <c r="L206" s="1038">
        <f>SUM(L142:L204)</f>
        <v>300</v>
      </c>
      <c r="M206" s="1002"/>
      <c r="N206" s="1039">
        <f>SUM(N142:N204)</f>
        <v>159.56</v>
      </c>
      <c r="O206" s="1002"/>
      <c r="P206" s="1038">
        <f>SUM(P142:P204)</f>
        <v>4</v>
      </c>
      <c r="Q206" s="1002"/>
      <c r="R206" s="1037">
        <v>0</v>
      </c>
      <c r="S206" s="1002"/>
      <c r="T206" s="1037">
        <v>0</v>
      </c>
      <c r="U206" s="1002"/>
      <c r="V206" s="1038">
        <f>SUM(V142:V204)</f>
        <v>19</v>
      </c>
      <c r="W206" s="1002"/>
      <c r="X206" s="1038">
        <f>SUM(X142:X204)</f>
        <v>140.62</v>
      </c>
      <c r="Y206" s="1002"/>
      <c r="Z206" s="1040">
        <v>2429</v>
      </c>
    </row>
    <row r="207" spans="1:30" x14ac:dyDescent="0.35">
      <c r="A207" s="1141"/>
      <c r="B207" s="597"/>
      <c r="C207" s="756"/>
      <c r="D207" s="756"/>
      <c r="E207" s="756"/>
      <c r="F207" s="756"/>
      <c r="G207" s="756"/>
      <c r="H207" s="756"/>
      <c r="I207" s="756"/>
      <c r="J207" s="756"/>
      <c r="K207" s="756"/>
      <c r="L207" s="756"/>
      <c r="M207" s="756"/>
      <c r="N207" s="756"/>
      <c r="O207" s="756"/>
      <c r="P207" s="756"/>
      <c r="Q207" s="756"/>
      <c r="R207" s="819"/>
      <c r="S207" s="1041"/>
      <c r="T207" s="1041"/>
      <c r="U207" s="1041"/>
      <c r="V207" s="1041"/>
      <c r="W207" s="1158"/>
      <c r="X207" s="1158"/>
      <c r="Y207" s="1159"/>
      <c r="Z207" s="751">
        <f>Z205+AD131</f>
        <v>50625602</v>
      </c>
      <c r="AB207" s="601"/>
    </row>
    <row r="208" spans="1:30" ht="15" x14ac:dyDescent="0.35">
      <c r="A208" s="1042" t="s">
        <v>151</v>
      </c>
      <c r="B208" s="1147" t="s">
        <v>645</v>
      </c>
      <c r="C208" s="1147"/>
      <c r="D208" s="1147"/>
      <c r="E208" s="1147"/>
      <c r="F208" s="1147"/>
      <c r="G208" s="1147"/>
      <c r="H208" s="1147"/>
      <c r="I208" s="1147"/>
      <c r="J208" s="1147"/>
      <c r="K208" s="1147"/>
      <c r="L208" s="1147"/>
      <c r="M208" s="1147"/>
      <c r="Z208" s="794"/>
      <c r="AB208" s="639"/>
      <c r="AC208" s="638"/>
      <c r="AD208" s="638"/>
    </row>
    <row r="209" spans="1:32" ht="15.5" hidden="1" x14ac:dyDescent="0.35">
      <c r="A209" s="1042" t="s">
        <v>153</v>
      </c>
      <c r="B209" s="760"/>
      <c r="C209" s="1148"/>
      <c r="D209" s="1148"/>
      <c r="E209" s="1148"/>
      <c r="F209" s="761"/>
      <c r="N209" s="601">
        <f>M205+O205+W205</f>
        <v>4785600</v>
      </c>
      <c r="Q209" s="1149" t="s">
        <v>154</v>
      </c>
      <c r="R209" s="1149"/>
      <c r="S209" s="1149"/>
      <c r="T209" s="852"/>
      <c r="U209" s="852"/>
      <c r="AA209" s="638">
        <v>50625602</v>
      </c>
      <c r="AB209" s="639"/>
      <c r="AC209" s="638"/>
      <c r="AD209" s="641"/>
      <c r="AE209" s="641"/>
    </row>
    <row r="210" spans="1:32" ht="15.5" hidden="1" x14ac:dyDescent="0.35">
      <c r="A210" s="1042"/>
      <c r="B210" s="996">
        <f>B206*6800</f>
        <v>5597080</v>
      </c>
      <c r="C210" s="851">
        <f>B210+D210</f>
        <v>11059452</v>
      </c>
      <c r="D210" s="851">
        <f>D206*6800</f>
        <v>5462372.0000000009</v>
      </c>
      <c r="E210" s="851"/>
      <c r="F210" s="761"/>
      <c r="H210" s="601">
        <f>H206+J206+P206</f>
        <v>122</v>
      </c>
      <c r="J210" s="601">
        <f>L206+N206+V206</f>
        <v>478.56</v>
      </c>
      <c r="N210" s="758">
        <f>L206+N206+V206</f>
        <v>478.56</v>
      </c>
      <c r="Q210" s="852"/>
      <c r="R210" s="852"/>
      <c r="S210" s="852"/>
      <c r="T210" s="852"/>
      <c r="U210" s="852"/>
      <c r="AA210" s="638">
        <f>Z207-AA209</f>
        <v>0</v>
      </c>
      <c r="AB210" s="639"/>
      <c r="AC210" s="638"/>
      <c r="AD210" s="641"/>
      <c r="AE210" s="641"/>
    </row>
    <row r="211" spans="1:32" ht="15.5" hidden="1" x14ac:dyDescent="0.35">
      <c r="A211" s="1042"/>
      <c r="B211" s="997">
        <f>C205-B210</f>
        <v>4</v>
      </c>
      <c r="C211" s="851"/>
      <c r="D211" s="851">
        <f>E205-D210</f>
        <v>69.999999999068677</v>
      </c>
      <c r="E211" s="851"/>
      <c r="F211" s="761"/>
      <c r="H211" s="601">
        <f>H210*10000</f>
        <v>1220000</v>
      </c>
      <c r="J211" s="601">
        <f>J210*10000</f>
        <v>4785600</v>
      </c>
      <c r="Q211" s="786"/>
      <c r="R211" s="786"/>
      <c r="S211" s="786"/>
      <c r="T211" s="786"/>
      <c r="U211" s="786"/>
      <c r="AA211" s="638"/>
      <c r="AB211" s="639"/>
      <c r="AC211" s="638"/>
      <c r="AD211" s="641"/>
      <c r="AE211" s="641"/>
    </row>
    <row r="212" spans="1:32" ht="15.5" hidden="1" x14ac:dyDescent="0.35">
      <c r="A212" s="1042"/>
      <c r="B212" s="760"/>
      <c r="C212" s="851"/>
      <c r="D212" s="851"/>
      <c r="E212" s="851"/>
      <c r="F212" s="761"/>
      <c r="Q212" s="786"/>
      <c r="R212" s="786"/>
      <c r="S212" s="786"/>
      <c r="T212" s="786"/>
      <c r="U212" s="786"/>
      <c r="AA212" s="638"/>
      <c r="AB212" s="639"/>
      <c r="AC212" s="638"/>
      <c r="AD212" s="641"/>
      <c r="AE212" s="641"/>
    </row>
    <row r="213" spans="1:32" ht="15.5" hidden="1" x14ac:dyDescent="0.35">
      <c r="A213" s="1042"/>
      <c r="B213" s="760"/>
      <c r="C213" s="762"/>
      <c r="D213" s="761"/>
      <c r="E213" s="762"/>
      <c r="F213" s="761"/>
      <c r="Q213" s="787"/>
      <c r="R213" s="788"/>
      <c r="S213" s="787"/>
      <c r="T213" s="787"/>
      <c r="U213" s="787"/>
      <c r="AA213" s="638"/>
      <c r="AB213" s="639"/>
      <c r="AC213" s="642"/>
      <c r="AD213" s="638"/>
      <c r="AE213" s="638"/>
    </row>
    <row r="214" spans="1:32" ht="18.5" hidden="1" x14ac:dyDescent="0.35">
      <c r="C214" s="1150"/>
      <c r="D214" s="1150"/>
      <c r="E214" s="1150"/>
      <c r="Q214" s="1151" t="s">
        <v>155</v>
      </c>
      <c r="R214" s="1151"/>
      <c r="S214" s="1151"/>
      <c r="T214" s="853"/>
      <c r="U214" s="853"/>
      <c r="AA214" s="638"/>
      <c r="AB214" s="639"/>
      <c r="AC214" s="639"/>
      <c r="AD214" s="638"/>
      <c r="AE214" s="638"/>
    </row>
    <row r="215" spans="1:32" ht="15" hidden="1" x14ac:dyDescent="0.35">
      <c r="Y215" s="758"/>
      <c r="AA215" s="638"/>
      <c r="AB215" s="639"/>
      <c r="AC215" s="639"/>
      <c r="AD215" s="638"/>
      <c r="AE215" s="638"/>
    </row>
    <row r="216" spans="1:32" ht="15" hidden="1" x14ac:dyDescent="0.35">
      <c r="A216" s="1043"/>
      <c r="B216" s="1044"/>
      <c r="C216" s="1152"/>
      <c r="D216" s="1152"/>
      <c r="E216" s="1152"/>
      <c r="F216" s="1045"/>
      <c r="W216" s="851"/>
      <c r="X216" s="759"/>
      <c r="Y216" s="601">
        <v>41497072</v>
      </c>
      <c r="Z216" s="601">
        <f>Y216-Z207</f>
        <v>-9128530</v>
      </c>
      <c r="AA216" s="1143"/>
      <c r="AB216" s="1143"/>
      <c r="AC216" s="1143"/>
      <c r="AD216" s="857"/>
      <c r="AE216" s="857"/>
      <c r="AF216" s="601">
        <f>Z207-AF220</f>
        <v>931132</v>
      </c>
    </row>
    <row r="217" spans="1:32" ht="15" hidden="1" x14ac:dyDescent="0.35">
      <c r="C217" s="1144" t="s">
        <v>156</v>
      </c>
      <c r="D217" s="1144"/>
      <c r="E217" s="1144" t="s">
        <v>157</v>
      </c>
      <c r="F217" s="1144"/>
      <c r="G217" s="1144" t="s">
        <v>158</v>
      </c>
      <c r="H217" s="1144"/>
      <c r="I217" s="1144" t="s">
        <v>159</v>
      </c>
      <c r="J217" s="1144"/>
      <c r="K217" s="1144"/>
      <c r="L217" s="1144"/>
      <c r="M217" s="1144" t="s">
        <v>160</v>
      </c>
      <c r="N217" s="1144"/>
      <c r="O217" s="1145" t="s">
        <v>161</v>
      </c>
      <c r="P217" s="1146"/>
      <c r="R217" s="758"/>
      <c r="Z217" s="601"/>
      <c r="AA217" s="638"/>
      <c r="AB217" s="601"/>
    </row>
    <row r="218" spans="1:32" ht="15" hidden="1" x14ac:dyDescent="0.35">
      <c r="C218" s="616" t="s">
        <v>30</v>
      </c>
      <c r="D218" s="854" t="s">
        <v>27</v>
      </c>
      <c r="E218" s="616" t="s">
        <v>30</v>
      </c>
      <c r="F218" s="854" t="s">
        <v>27</v>
      </c>
      <c r="G218" s="616" t="s">
        <v>30</v>
      </c>
      <c r="H218" s="854" t="s">
        <v>27</v>
      </c>
      <c r="I218" s="616" t="s">
        <v>30</v>
      </c>
      <c r="J218" s="616"/>
      <c r="K218" s="616"/>
      <c r="L218" s="854" t="s">
        <v>27</v>
      </c>
      <c r="M218" s="616" t="s">
        <v>30</v>
      </c>
      <c r="N218" s="854" t="s">
        <v>27</v>
      </c>
      <c r="O218" s="616" t="s">
        <v>30</v>
      </c>
      <c r="P218" s="854" t="s">
        <v>27</v>
      </c>
      <c r="R218" s="758"/>
      <c r="Z218" s="601"/>
      <c r="AA218" s="638"/>
      <c r="AB218" s="601"/>
    </row>
    <row r="219" spans="1:32" ht="15" hidden="1" x14ac:dyDescent="0.35">
      <c r="C219" s="837">
        <f>B132</f>
        <v>951.43999999999994</v>
      </c>
      <c r="D219" s="1046">
        <f>C131</f>
        <v>9514400</v>
      </c>
      <c r="E219" s="737">
        <f>L132</f>
        <v>137.88999999999999</v>
      </c>
      <c r="F219" s="1047">
        <f>M131</f>
        <v>937650</v>
      </c>
      <c r="G219" s="818">
        <f>V132</f>
        <v>175</v>
      </c>
      <c r="H219" s="1047">
        <f>W131</f>
        <v>1750000</v>
      </c>
      <c r="I219" s="1048">
        <f>B206</f>
        <v>823.1</v>
      </c>
      <c r="J219" s="1048"/>
      <c r="K219" s="1048"/>
      <c r="L219" s="1047">
        <f>C205</f>
        <v>5597084</v>
      </c>
      <c r="M219" s="598">
        <f>V206</f>
        <v>19</v>
      </c>
      <c r="N219" s="1047">
        <f>W205</f>
        <v>190000</v>
      </c>
      <c r="O219" s="583"/>
      <c r="P219" s="583"/>
      <c r="R219" s="758"/>
      <c r="Z219" s="601"/>
      <c r="AA219" s="638"/>
      <c r="AB219" s="601"/>
    </row>
    <row r="220" spans="1:32" ht="15" hidden="1" x14ac:dyDescent="0.35">
      <c r="C220" s="837">
        <f>F132</f>
        <v>848.55000000000007</v>
      </c>
      <c r="D220" s="1046">
        <f>G131</f>
        <v>8485500</v>
      </c>
      <c r="E220" s="1049" t="e">
        <f>#REF!</f>
        <v>#REF!</v>
      </c>
      <c r="F220" s="583" t="e">
        <f>#REF!</f>
        <v>#REF!</v>
      </c>
      <c r="G220" s="737">
        <f>X132</f>
        <v>200</v>
      </c>
      <c r="H220" s="583">
        <f>Y131</f>
        <v>2440000</v>
      </c>
      <c r="I220" s="737">
        <f>D206</f>
        <v>803.29000000000008</v>
      </c>
      <c r="J220" s="737"/>
      <c r="K220" s="737"/>
      <c r="L220" s="583">
        <f>E205</f>
        <v>5462442</v>
      </c>
      <c r="M220" s="1050"/>
      <c r="N220" s="598"/>
      <c r="O220" s="583"/>
      <c r="P220" s="583"/>
      <c r="R220" s="758"/>
      <c r="Z220" s="601"/>
      <c r="AA220" s="638"/>
      <c r="AB220" s="601"/>
      <c r="AF220" s="794">
        <v>49694470</v>
      </c>
    </row>
    <row r="221" spans="1:32" ht="18" hidden="1" x14ac:dyDescent="0.35">
      <c r="A221" s="1051"/>
      <c r="B221" s="1052"/>
      <c r="C221" s="837" t="e">
        <f>#REF!</f>
        <v>#REF!</v>
      </c>
      <c r="D221" s="1053" t="e">
        <f>#REF!</f>
        <v>#REF!</v>
      </c>
      <c r="E221" s="737">
        <f>T132</f>
        <v>314.25</v>
      </c>
      <c r="F221" s="583">
        <f>U131</f>
        <v>2136900</v>
      </c>
      <c r="G221" s="911">
        <f>Z132</f>
        <v>69</v>
      </c>
      <c r="H221" s="582">
        <f>AA131</f>
        <v>469202</v>
      </c>
      <c r="I221" s="911" t="e">
        <f>#REF!</f>
        <v>#REF!</v>
      </c>
      <c r="J221" s="911"/>
      <c r="K221" s="911"/>
      <c r="L221" s="582" t="e">
        <f>#REF!</f>
        <v>#REF!</v>
      </c>
      <c r="M221" s="1054"/>
      <c r="N221" s="625"/>
      <c r="O221" s="1055"/>
      <c r="P221" s="1055"/>
      <c r="R221" s="758"/>
      <c r="W221" s="1142"/>
      <c r="X221" s="1142"/>
      <c r="Y221" s="1142"/>
      <c r="Z221" s="1056"/>
      <c r="AA221" s="999"/>
      <c r="AB221" s="601"/>
    </row>
    <row r="222" spans="1:32" ht="15" hidden="1" x14ac:dyDescent="0.35">
      <c r="C222" s="1050"/>
      <c r="D222" s="1046"/>
      <c r="E222" s="931"/>
      <c r="F222" s="598"/>
      <c r="G222" s="737">
        <f>AB132</f>
        <v>0</v>
      </c>
      <c r="H222" s="583">
        <f>AC131</f>
        <v>0</v>
      </c>
      <c r="I222" s="737">
        <f>H206</f>
        <v>80</v>
      </c>
      <c r="J222" s="737"/>
      <c r="K222" s="737"/>
      <c r="L222" s="583">
        <f>I205</f>
        <v>800000</v>
      </c>
      <c r="M222" s="1050"/>
      <c r="N222" s="598"/>
      <c r="O222" s="583"/>
      <c r="P222" s="583"/>
      <c r="R222" s="758"/>
      <c r="Z222" s="601"/>
      <c r="AA222" s="638"/>
      <c r="AB222" s="601"/>
    </row>
    <row r="223" spans="1:32" ht="15" hidden="1" x14ac:dyDescent="0.35">
      <c r="C223" s="1050"/>
      <c r="D223" s="1046"/>
      <c r="E223" s="931"/>
      <c r="F223" s="598"/>
      <c r="G223" s="737" t="e">
        <f>#REF!</f>
        <v>#REF!</v>
      </c>
      <c r="H223" s="583" t="e">
        <f>#REF!</f>
        <v>#REF!</v>
      </c>
      <c r="I223" s="737">
        <f>J206</f>
        <v>38</v>
      </c>
      <c r="J223" s="737"/>
      <c r="K223" s="737"/>
      <c r="L223" s="583">
        <f>K205</f>
        <v>380000</v>
      </c>
      <c r="M223" s="1054"/>
      <c r="N223" s="625"/>
      <c r="O223" s="583"/>
      <c r="P223" s="583"/>
      <c r="R223" s="758"/>
      <c r="Z223" s="601"/>
      <c r="AA223" s="638"/>
      <c r="AB223" s="601"/>
    </row>
    <row r="224" spans="1:32" ht="15" hidden="1" x14ac:dyDescent="0.35">
      <c r="C224" s="1050"/>
      <c r="D224" s="1046"/>
      <c r="E224" s="1050"/>
      <c r="F224" s="598"/>
      <c r="G224" s="737" t="e">
        <f>#REF!</f>
        <v>#REF!</v>
      </c>
      <c r="H224" s="583" t="e">
        <f>#REF!</f>
        <v>#REF!</v>
      </c>
      <c r="I224" s="737">
        <f>P206</f>
        <v>4</v>
      </c>
      <c r="J224" s="737"/>
      <c r="K224" s="737"/>
      <c r="L224" s="583">
        <f>Q205</f>
        <v>40000</v>
      </c>
      <c r="M224" s="1054"/>
      <c r="N224" s="625"/>
      <c r="O224" s="583"/>
      <c r="P224" s="583"/>
      <c r="R224" s="758"/>
      <c r="Z224" s="601"/>
      <c r="AA224" s="638"/>
      <c r="AB224" s="601"/>
    </row>
    <row r="225" spans="1:28" ht="15" hidden="1" x14ac:dyDescent="0.35">
      <c r="C225" s="1050"/>
      <c r="D225" s="620"/>
      <c r="E225" s="1050"/>
      <c r="F225" s="598"/>
      <c r="G225" s="1050"/>
      <c r="H225" s="1057"/>
      <c r="I225" s="737">
        <f>L206</f>
        <v>300</v>
      </c>
      <c r="J225" s="737"/>
      <c r="K225" s="737"/>
      <c r="L225" s="583">
        <f>M205</f>
        <v>3000000</v>
      </c>
      <c r="M225" s="1050"/>
      <c r="N225" s="598"/>
      <c r="O225" s="583"/>
      <c r="P225" s="583"/>
      <c r="R225" s="758"/>
      <c r="Z225" s="601"/>
      <c r="AA225" s="638"/>
      <c r="AB225" s="601"/>
    </row>
    <row r="226" spans="1:28" hidden="1" x14ac:dyDescent="0.35">
      <c r="C226" s="818" t="e">
        <f t="shared" ref="C226:N226" si="0">SUM(C219:C225)</f>
        <v>#REF!</v>
      </c>
      <c r="D226" s="583" t="e">
        <f t="shared" si="0"/>
        <v>#REF!</v>
      </c>
      <c r="E226" s="818" t="e">
        <f t="shared" si="0"/>
        <v>#REF!</v>
      </c>
      <c r="F226" s="583" t="e">
        <f t="shared" si="0"/>
        <v>#REF!</v>
      </c>
      <c r="G226" s="818" t="e">
        <f t="shared" si="0"/>
        <v>#REF!</v>
      </c>
      <c r="H226" s="583" t="e">
        <f t="shared" si="0"/>
        <v>#REF!</v>
      </c>
      <c r="I226" s="818" t="e">
        <f t="shared" si="0"/>
        <v>#REF!</v>
      </c>
      <c r="J226" s="818"/>
      <c r="K226" s="818"/>
      <c r="L226" s="583" t="e">
        <f>SUM(L219:L225)</f>
        <v>#REF!</v>
      </c>
      <c r="M226" s="818">
        <f t="shared" si="0"/>
        <v>19</v>
      </c>
      <c r="N226" s="583">
        <f t="shared" si="0"/>
        <v>190000</v>
      </c>
      <c r="O226" s="583" t="e">
        <f>M226+I226+G226+E226+C226</f>
        <v>#REF!</v>
      </c>
      <c r="P226" s="583" t="e">
        <f>D226+F226+H226+L226+N226</f>
        <v>#REF!</v>
      </c>
      <c r="R226" s="758"/>
      <c r="Z226" s="601"/>
      <c r="AB226" s="601"/>
    </row>
    <row r="227" spans="1:28" hidden="1" x14ac:dyDescent="0.35">
      <c r="S227" s="601" t="s">
        <v>162</v>
      </c>
      <c r="V227" s="601"/>
    </row>
    <row r="228" spans="1:28" ht="15" hidden="1" x14ac:dyDescent="0.35">
      <c r="D228" s="758" t="s">
        <v>28</v>
      </c>
      <c r="I228" s="1058"/>
      <c r="J228" s="1058"/>
      <c r="K228" s="1058"/>
      <c r="L228" s="611"/>
    </row>
    <row r="229" spans="1:28" ht="15" hidden="1" x14ac:dyDescent="0.35">
      <c r="D229" s="1059" t="s">
        <v>17</v>
      </c>
      <c r="I229" s="1060"/>
      <c r="J229" s="1060"/>
      <c r="K229" s="1060"/>
      <c r="L229" s="1061"/>
      <c r="V229" s="613"/>
    </row>
    <row r="230" spans="1:28" ht="15" hidden="1" x14ac:dyDescent="0.35">
      <c r="D230" s="758" t="s">
        <v>19</v>
      </c>
      <c r="I230" s="1062"/>
      <c r="J230" s="1062"/>
      <c r="K230" s="1062"/>
      <c r="L230" s="1063"/>
      <c r="N230" s="1061"/>
      <c r="O230" s="1062"/>
      <c r="P230" s="1061"/>
      <c r="Q230" s="1062"/>
      <c r="R230" s="1064"/>
      <c r="V230" s="613"/>
    </row>
    <row r="231" spans="1:28" ht="15" hidden="1" x14ac:dyDescent="0.35">
      <c r="I231" s="1062"/>
      <c r="J231" s="1062"/>
      <c r="K231" s="1062"/>
      <c r="L231" s="1063"/>
      <c r="N231" s="1061"/>
      <c r="O231" s="1062"/>
      <c r="P231" s="1061"/>
      <c r="Q231" s="1062"/>
      <c r="R231" s="1064"/>
      <c r="V231" s="613"/>
    </row>
    <row r="232" spans="1:28" ht="14.5" hidden="1" x14ac:dyDescent="0.35">
      <c r="I232" s="1065"/>
      <c r="J232" s="1065"/>
      <c r="K232" s="1065"/>
      <c r="L232" s="1063"/>
      <c r="V232" s="1061"/>
    </row>
    <row r="233" spans="1:28" hidden="1" x14ac:dyDescent="0.35">
      <c r="B233" s="758"/>
      <c r="H233" s="601"/>
      <c r="L233" s="601"/>
      <c r="N233" s="601"/>
      <c r="P233" s="601"/>
      <c r="R233" s="601"/>
      <c r="V233" s="601"/>
      <c r="X233" s="601"/>
      <c r="Z233" s="601"/>
      <c r="AB233" s="601"/>
    </row>
    <row r="234" spans="1:28" hidden="1" x14ac:dyDescent="0.35">
      <c r="B234" s="758"/>
      <c r="H234" s="601"/>
      <c r="L234" s="601"/>
      <c r="N234" s="601"/>
      <c r="P234" s="601"/>
      <c r="R234" s="601"/>
      <c r="V234" s="601"/>
      <c r="X234" s="601"/>
      <c r="Z234" s="601"/>
      <c r="AB234" s="601"/>
    </row>
    <row r="235" spans="1:28" hidden="1" x14ac:dyDescent="0.35">
      <c r="B235" s="758"/>
      <c r="H235" s="601"/>
      <c r="L235" s="601"/>
      <c r="N235" s="601"/>
      <c r="P235" s="601"/>
      <c r="R235" s="601"/>
      <c r="V235" s="601"/>
      <c r="X235" s="601"/>
      <c r="Z235" s="601"/>
      <c r="AB235" s="601"/>
    </row>
    <row r="236" spans="1:28" hidden="1" x14ac:dyDescent="0.35">
      <c r="B236" s="758"/>
      <c r="H236" s="601"/>
      <c r="L236" s="601"/>
      <c r="N236" s="601"/>
      <c r="P236" s="601"/>
      <c r="R236" s="601"/>
      <c r="V236" s="601"/>
      <c r="X236" s="601"/>
      <c r="Z236" s="601"/>
      <c r="AB236" s="601"/>
    </row>
    <row r="237" spans="1:28" hidden="1" x14ac:dyDescent="0.35">
      <c r="B237" s="758"/>
      <c r="H237" s="601"/>
      <c r="L237" s="601"/>
      <c r="N237" s="601"/>
      <c r="P237" s="601"/>
      <c r="R237" s="601"/>
      <c r="V237" s="601"/>
      <c r="X237" s="601"/>
      <c r="Z237" s="601"/>
      <c r="AB237" s="601"/>
    </row>
    <row r="238" spans="1:28" s="758" customFormat="1" hidden="1" x14ac:dyDescent="0.35">
      <c r="A238" s="601"/>
      <c r="C238" s="601"/>
      <c r="E238" s="601"/>
      <c r="G238" s="601"/>
      <c r="H238" s="601"/>
      <c r="I238" s="601"/>
      <c r="J238" s="601"/>
      <c r="K238" s="601"/>
      <c r="L238" s="601"/>
      <c r="M238" s="601"/>
      <c r="N238" s="601"/>
      <c r="O238" s="601"/>
      <c r="P238" s="601"/>
    </row>
    <row r="239" spans="1:28" hidden="1" x14ac:dyDescent="0.35">
      <c r="B239" s="758"/>
      <c r="H239" s="601"/>
      <c r="L239" s="601"/>
      <c r="N239" s="601"/>
      <c r="P239" s="601"/>
      <c r="R239" s="601"/>
      <c r="V239" s="601"/>
      <c r="X239" s="601"/>
      <c r="Z239" s="601"/>
      <c r="AB239" s="601"/>
    </row>
    <row r="240" spans="1:28" x14ac:dyDescent="0.35">
      <c r="B240" s="758"/>
      <c r="H240" s="601"/>
      <c r="L240" s="601"/>
      <c r="N240" s="601"/>
      <c r="P240" s="601"/>
      <c r="R240" s="601"/>
      <c r="V240" s="601"/>
      <c r="X240" s="601"/>
      <c r="Z240" s="601"/>
      <c r="AB240" s="601"/>
    </row>
    <row r="241" spans="2:28" x14ac:dyDescent="0.35">
      <c r="B241" s="758"/>
      <c r="H241" s="601"/>
      <c r="L241" s="601"/>
      <c r="N241" s="601"/>
      <c r="P241" s="601"/>
      <c r="R241" s="601"/>
      <c r="V241" s="601"/>
      <c r="X241" s="601"/>
      <c r="Z241" s="601"/>
      <c r="AB241" s="601"/>
    </row>
    <row r="242" spans="2:28" x14ac:dyDescent="0.35">
      <c r="B242" s="758"/>
      <c r="H242" s="601"/>
      <c r="L242" s="601"/>
      <c r="N242" s="601"/>
      <c r="P242" s="601"/>
      <c r="R242" s="601"/>
      <c r="V242" s="601"/>
      <c r="X242" s="601"/>
      <c r="Z242" s="601"/>
      <c r="AB242" s="601"/>
    </row>
    <row r="243" spans="2:28" x14ac:dyDescent="0.35">
      <c r="B243" s="758"/>
      <c r="H243" s="601"/>
      <c r="L243" s="601"/>
      <c r="N243" s="601"/>
      <c r="P243" s="601"/>
      <c r="R243" s="601"/>
      <c r="V243" s="601"/>
      <c r="X243" s="601"/>
      <c r="Z243" s="601"/>
      <c r="AB243" s="601"/>
    </row>
    <row r="244" spans="2:28" x14ac:dyDescent="0.35">
      <c r="B244" s="758"/>
      <c r="H244" s="601"/>
      <c r="L244" s="601"/>
      <c r="N244" s="601"/>
      <c r="P244" s="601"/>
      <c r="R244" s="601"/>
      <c r="V244" s="601"/>
      <c r="X244" s="601"/>
      <c r="Z244" s="601"/>
      <c r="AB244" s="601"/>
    </row>
    <row r="245" spans="2:28" x14ac:dyDescent="0.35">
      <c r="B245" s="758"/>
      <c r="H245" s="601"/>
      <c r="L245" s="601"/>
      <c r="N245" s="601"/>
      <c r="P245" s="601"/>
      <c r="R245" s="601"/>
      <c r="V245" s="601"/>
      <c r="X245" s="601"/>
      <c r="Z245" s="601"/>
      <c r="AB245" s="601"/>
    </row>
    <row r="246" spans="2:28" x14ac:dyDescent="0.35">
      <c r="B246" s="758"/>
      <c r="H246" s="601"/>
      <c r="L246" s="601"/>
      <c r="N246" s="601"/>
      <c r="P246" s="601"/>
      <c r="R246" s="601"/>
      <c r="V246" s="601"/>
      <c r="X246" s="601"/>
      <c r="Z246" s="601"/>
      <c r="AB246" s="601"/>
    </row>
    <row r="247" spans="2:28" x14ac:dyDescent="0.35">
      <c r="B247" s="758"/>
      <c r="H247" s="601"/>
      <c r="L247" s="601"/>
      <c r="N247" s="601"/>
      <c r="P247" s="601"/>
      <c r="R247" s="601"/>
      <c r="V247" s="601"/>
      <c r="X247" s="601"/>
      <c r="Z247" s="601"/>
      <c r="AB247" s="601"/>
    </row>
    <row r="248" spans="2:28" x14ac:dyDescent="0.35">
      <c r="B248" s="758"/>
      <c r="H248" s="601"/>
      <c r="L248" s="601"/>
      <c r="N248" s="601"/>
      <c r="P248" s="601"/>
      <c r="R248" s="601"/>
      <c r="V248" s="601"/>
      <c r="X248" s="601"/>
      <c r="Z248" s="601"/>
      <c r="AB248" s="601"/>
    </row>
    <row r="249" spans="2:28" x14ac:dyDescent="0.35">
      <c r="B249" s="758"/>
      <c r="H249" s="601"/>
      <c r="L249" s="601"/>
      <c r="N249" s="601"/>
      <c r="P249" s="601"/>
      <c r="R249" s="601"/>
      <c r="V249" s="601"/>
      <c r="X249" s="601"/>
      <c r="Z249" s="601"/>
      <c r="AB249" s="601"/>
    </row>
    <row r="250" spans="2:28" x14ac:dyDescent="0.35">
      <c r="B250" s="758"/>
      <c r="H250" s="601"/>
      <c r="L250" s="601"/>
      <c r="N250" s="601"/>
      <c r="P250" s="601"/>
      <c r="R250" s="601"/>
      <c r="V250" s="601"/>
      <c r="X250" s="601"/>
      <c r="Z250" s="601"/>
      <c r="AB250" s="601"/>
    </row>
    <row r="251" spans="2:28" x14ac:dyDescent="0.35">
      <c r="B251" s="758"/>
      <c r="H251" s="601"/>
      <c r="L251" s="601"/>
      <c r="N251" s="601"/>
      <c r="P251" s="601"/>
      <c r="R251" s="601"/>
      <c r="V251" s="601"/>
      <c r="X251" s="601"/>
      <c r="Z251" s="601"/>
      <c r="AB251" s="601"/>
    </row>
    <row r="252" spans="2:28" x14ac:dyDescent="0.35">
      <c r="B252" s="758"/>
      <c r="H252" s="601"/>
      <c r="L252" s="601"/>
      <c r="N252" s="601"/>
      <c r="P252" s="601"/>
      <c r="R252" s="601"/>
      <c r="V252" s="601"/>
      <c r="X252" s="601"/>
      <c r="Z252" s="601"/>
      <c r="AB252" s="601"/>
    </row>
    <row r="253" spans="2:28" x14ac:dyDescent="0.35">
      <c r="B253" s="758"/>
      <c r="H253" s="601"/>
      <c r="L253" s="601"/>
      <c r="N253" s="601"/>
      <c r="P253" s="601"/>
      <c r="R253" s="601"/>
      <c r="V253" s="601"/>
      <c r="X253" s="601"/>
      <c r="Z253" s="601"/>
      <c r="AB253" s="601"/>
    </row>
    <row r="254" spans="2:28" x14ac:dyDescent="0.35">
      <c r="B254" s="758"/>
      <c r="H254" s="601"/>
      <c r="L254" s="601"/>
      <c r="N254" s="601"/>
      <c r="P254" s="601"/>
      <c r="R254" s="601"/>
      <c r="V254" s="601"/>
      <c r="X254" s="601"/>
      <c r="Z254" s="601"/>
      <c r="AB254" s="601"/>
    </row>
    <row r="255" spans="2:28" x14ac:dyDescent="0.35">
      <c r="B255" s="758"/>
      <c r="H255" s="601"/>
      <c r="L255" s="601"/>
      <c r="N255" s="601"/>
      <c r="P255" s="601"/>
      <c r="R255" s="601"/>
      <c r="V255" s="601"/>
      <c r="X255" s="601"/>
      <c r="Z255" s="601"/>
      <c r="AB255" s="601"/>
    </row>
    <row r="256" spans="2:28" x14ac:dyDescent="0.35">
      <c r="B256" s="758"/>
      <c r="H256" s="601"/>
      <c r="L256" s="601"/>
      <c r="N256" s="601"/>
      <c r="P256" s="601"/>
      <c r="R256" s="601"/>
      <c r="V256" s="601"/>
      <c r="X256" s="601"/>
      <c r="Z256" s="601"/>
      <c r="AB256" s="601"/>
    </row>
    <row r="257" spans="2:28" x14ac:dyDescent="0.35">
      <c r="B257" s="758"/>
      <c r="H257" s="601"/>
      <c r="L257" s="601"/>
      <c r="N257" s="601"/>
      <c r="P257" s="601"/>
      <c r="R257" s="601"/>
      <c r="V257" s="601"/>
      <c r="X257" s="601"/>
      <c r="Z257" s="601"/>
      <c r="AB257" s="601"/>
    </row>
    <row r="258" spans="2:28" x14ac:dyDescent="0.35">
      <c r="B258" s="758"/>
      <c r="H258" s="601"/>
      <c r="L258" s="601"/>
      <c r="N258" s="601"/>
      <c r="P258" s="601"/>
      <c r="R258" s="601"/>
      <c r="V258" s="601"/>
      <c r="X258" s="601"/>
      <c r="Z258" s="601"/>
      <c r="AB258" s="601"/>
    </row>
    <row r="259" spans="2:28" x14ac:dyDescent="0.35">
      <c r="B259" s="758"/>
      <c r="H259" s="601"/>
      <c r="L259" s="601"/>
      <c r="N259" s="601"/>
      <c r="P259" s="601"/>
      <c r="R259" s="601"/>
      <c r="V259" s="601"/>
      <c r="X259" s="601"/>
      <c r="Z259" s="601"/>
      <c r="AB259" s="601"/>
    </row>
    <row r="260" spans="2:28" x14ac:dyDescent="0.35">
      <c r="B260" s="758"/>
      <c r="H260" s="601"/>
      <c r="L260" s="601"/>
      <c r="N260" s="601"/>
      <c r="P260" s="601"/>
      <c r="R260" s="601"/>
      <c r="V260" s="601"/>
      <c r="X260" s="601"/>
      <c r="Z260" s="601"/>
      <c r="AB260" s="601"/>
    </row>
    <row r="280" spans="1:53" s="758" customFormat="1" x14ac:dyDescent="0.35">
      <c r="A280" s="601"/>
      <c r="B280" s="763"/>
      <c r="C280" s="601"/>
      <c r="E280" s="601"/>
      <c r="G280" s="601"/>
      <c r="I280" s="601"/>
      <c r="J280" s="601"/>
      <c r="K280" s="601"/>
      <c r="M280" s="601"/>
      <c r="O280" s="601"/>
      <c r="Q280" s="601"/>
      <c r="R280" s="759"/>
      <c r="S280" s="601"/>
      <c r="T280" s="601"/>
      <c r="U280" s="601"/>
      <c r="W280" s="601" t="s">
        <v>635</v>
      </c>
      <c r="Y280" s="601"/>
      <c r="AA280" s="601"/>
      <c r="AC280" s="601"/>
      <c r="AD280" s="601"/>
      <c r="AE280" s="601"/>
      <c r="AF280" s="601"/>
      <c r="AG280" s="601"/>
      <c r="AH280" s="601"/>
      <c r="AI280" s="601"/>
      <c r="AJ280" s="601"/>
      <c r="AK280" s="601"/>
      <c r="AL280" s="601"/>
      <c r="AM280" s="601"/>
      <c r="AN280" s="601"/>
      <c r="AO280" s="601"/>
      <c r="AP280" s="601"/>
      <c r="AQ280" s="601"/>
      <c r="AR280" s="601"/>
      <c r="AS280" s="601"/>
      <c r="AT280" s="601"/>
      <c r="AU280" s="601"/>
      <c r="AV280" s="601"/>
      <c r="AW280" s="601"/>
      <c r="AX280" s="601"/>
      <c r="AY280" s="601"/>
      <c r="AZ280" s="601"/>
      <c r="BA280" s="601"/>
    </row>
    <row r="282" spans="1:53" s="758" customFormat="1" x14ac:dyDescent="0.35">
      <c r="A282" s="601"/>
      <c r="B282" s="763"/>
      <c r="C282" s="601"/>
      <c r="E282" s="601"/>
      <c r="G282" s="601"/>
      <c r="I282" s="601"/>
      <c r="J282" s="601"/>
      <c r="K282" s="601"/>
      <c r="L282" s="1066"/>
      <c r="M282" s="601"/>
      <c r="O282" s="601"/>
      <c r="Q282" s="601"/>
      <c r="R282" s="759"/>
      <c r="S282" s="601"/>
      <c r="T282" s="601"/>
      <c r="U282" s="601"/>
      <c r="W282" s="601"/>
      <c r="Y282" s="601"/>
      <c r="AA282" s="601"/>
      <c r="AC282" s="601"/>
      <c r="AD282" s="601"/>
      <c r="AE282" s="601"/>
      <c r="AF282" s="601"/>
      <c r="AG282" s="601"/>
      <c r="AH282" s="601"/>
      <c r="AI282" s="601"/>
      <c r="AJ282" s="601"/>
      <c r="AK282" s="601"/>
      <c r="AL282" s="601"/>
      <c r="AM282" s="601"/>
      <c r="AN282" s="601"/>
      <c r="AO282" s="601"/>
      <c r="AP282" s="601"/>
      <c r="AQ282" s="601"/>
      <c r="AR282" s="601"/>
      <c r="AS282" s="601"/>
      <c r="AT282" s="601"/>
      <c r="AU282" s="601"/>
      <c r="AV282" s="601"/>
      <c r="AW282" s="601"/>
      <c r="AX282" s="601"/>
      <c r="AY282" s="601"/>
      <c r="AZ282" s="601"/>
      <c r="BA282" s="601"/>
    </row>
  </sheetData>
  <mergeCells count="120">
    <mergeCell ref="A1:AD1"/>
    <mergeCell ref="A2:AD2"/>
    <mergeCell ref="A3:U3"/>
    <mergeCell ref="V3:AC3"/>
    <mergeCell ref="A4:A5"/>
    <mergeCell ref="B4:K4"/>
    <mergeCell ref="L4:U4"/>
    <mergeCell ref="V4:W4"/>
    <mergeCell ref="X4:Y4"/>
    <mergeCell ref="Z4:AA4"/>
    <mergeCell ref="AB4:A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27:A30"/>
    <mergeCell ref="A31:A34"/>
    <mergeCell ref="A35:A38"/>
    <mergeCell ref="A39:A42"/>
    <mergeCell ref="A43:A46"/>
    <mergeCell ref="A47:A50"/>
    <mergeCell ref="T5:U5"/>
    <mergeCell ref="A7:A10"/>
    <mergeCell ref="A11:A14"/>
    <mergeCell ref="A15:A18"/>
    <mergeCell ref="A19:A22"/>
    <mergeCell ref="A23:A26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123:A126"/>
    <mergeCell ref="A127:A130"/>
    <mergeCell ref="A131:A132"/>
    <mergeCell ref="A136:X136"/>
    <mergeCell ref="A137:X137"/>
    <mergeCell ref="A138:W138"/>
    <mergeCell ref="X138:Y138"/>
    <mergeCell ref="A99:A102"/>
    <mergeCell ref="A103:A106"/>
    <mergeCell ref="A107:A110"/>
    <mergeCell ref="A111:A114"/>
    <mergeCell ref="A115:A118"/>
    <mergeCell ref="A119:A122"/>
    <mergeCell ref="N140:O140"/>
    <mergeCell ref="P140:Q140"/>
    <mergeCell ref="R140:S140"/>
    <mergeCell ref="T140:U140"/>
    <mergeCell ref="V140:W140"/>
    <mergeCell ref="X140:Y140"/>
    <mergeCell ref="A139:A141"/>
    <mergeCell ref="B139:G139"/>
    <mergeCell ref="H139:W139"/>
    <mergeCell ref="X139:Y139"/>
    <mergeCell ref="B140:C140"/>
    <mergeCell ref="D140:E140"/>
    <mergeCell ref="F140:G140"/>
    <mergeCell ref="H140:I140"/>
    <mergeCell ref="J140:K140"/>
    <mergeCell ref="L140:M140"/>
    <mergeCell ref="A155:A156"/>
    <mergeCell ref="A157:A158"/>
    <mergeCell ref="A159:A160"/>
    <mergeCell ref="A161:A162"/>
    <mergeCell ref="A163:A164"/>
    <mergeCell ref="A165:A166"/>
    <mergeCell ref="A143:A144"/>
    <mergeCell ref="A145:A146"/>
    <mergeCell ref="A147:A148"/>
    <mergeCell ref="A149:A150"/>
    <mergeCell ref="A151:A152"/>
    <mergeCell ref="A153:A154"/>
    <mergeCell ref="A179:A180"/>
    <mergeCell ref="A181:A182"/>
    <mergeCell ref="A183:A184"/>
    <mergeCell ref="A185:A186"/>
    <mergeCell ref="A187:A188"/>
    <mergeCell ref="A189:A190"/>
    <mergeCell ref="A167:A168"/>
    <mergeCell ref="A169:A170"/>
    <mergeCell ref="A171:A172"/>
    <mergeCell ref="A173:A174"/>
    <mergeCell ref="A175:A176"/>
    <mergeCell ref="A177:A178"/>
    <mergeCell ref="A203:A204"/>
    <mergeCell ref="A205:A207"/>
    <mergeCell ref="W207:Y207"/>
    <mergeCell ref="B208:M208"/>
    <mergeCell ref="C209:E209"/>
    <mergeCell ref="Q209:S209"/>
    <mergeCell ref="A191:A192"/>
    <mergeCell ref="A193:A194"/>
    <mergeCell ref="A195:A196"/>
    <mergeCell ref="A197:A198"/>
    <mergeCell ref="A199:A200"/>
    <mergeCell ref="A201:A202"/>
    <mergeCell ref="W221:Y221"/>
    <mergeCell ref="C214:E214"/>
    <mergeCell ref="Q214:S214"/>
    <mergeCell ref="C216:E216"/>
    <mergeCell ref="AA216:AC216"/>
    <mergeCell ref="C217:D217"/>
    <mergeCell ref="E217:F217"/>
    <mergeCell ref="G217:H217"/>
    <mergeCell ref="I217:L217"/>
    <mergeCell ref="M217:N217"/>
    <mergeCell ref="O217:P217"/>
  </mergeCells>
  <pageMargins left="0.7" right="0.7" top="0.75" bottom="0.75" header="0.3" footer="0.3"/>
  <pageSetup paperSize="9" scale="25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D366-2254-40E3-A3D5-5D6B8027BABD}">
  <dimension ref="A1:BA282"/>
  <sheetViews>
    <sheetView zoomScaleNormal="80" zoomScaleSheetLayoutView="70" workbookViewId="0">
      <pane xSplit="1" ySplit="6" topLeftCell="B152" activePane="bottomRight" state="frozen"/>
      <selection pane="topRight" activeCell="B1" sqref="B1"/>
      <selection pane="bottomLeft" activeCell="A7" sqref="A7"/>
      <selection pane="bottomRight" activeCell="D165" sqref="D165"/>
    </sheetView>
  </sheetViews>
  <sheetFormatPr defaultColWidth="9.1796875" defaultRowHeight="14" x14ac:dyDescent="0.35"/>
  <cols>
    <col min="1" max="1" width="15.81640625" style="579" bestFit="1" customWidth="1"/>
    <col min="2" max="2" width="13" style="702" bestFit="1" customWidth="1"/>
    <col min="3" max="3" width="17.453125" style="579" bestFit="1" customWidth="1"/>
    <col min="4" max="4" width="11.453125" style="687" customWidth="1"/>
    <col min="5" max="5" width="17.453125" style="579" bestFit="1" customWidth="1"/>
    <col min="6" max="6" width="14.453125" style="687" bestFit="1" customWidth="1"/>
    <col min="7" max="7" width="17.453125" style="579" bestFit="1" customWidth="1"/>
    <col min="8" max="8" width="15.7265625" style="687" customWidth="1"/>
    <col min="9" max="9" width="17.453125" style="579" bestFit="1" customWidth="1"/>
    <col min="10" max="10" width="13" style="579" bestFit="1" customWidth="1"/>
    <col min="11" max="11" width="17.453125" style="579" bestFit="1" customWidth="1"/>
    <col min="12" max="12" width="15.81640625" style="687" bestFit="1" customWidth="1"/>
    <col min="13" max="13" width="17.453125" style="579" bestFit="1" customWidth="1"/>
    <col min="14" max="14" width="14" style="687" bestFit="1" customWidth="1"/>
    <col min="15" max="15" width="17.453125" style="579" bestFit="1" customWidth="1"/>
    <col min="16" max="16" width="15.453125" style="687" bestFit="1" customWidth="1"/>
    <col min="17" max="17" width="17.453125" style="579" bestFit="1" customWidth="1"/>
    <col min="18" max="18" width="12.453125" style="705" customWidth="1"/>
    <col min="19" max="19" width="14.7265625" style="579" bestFit="1" customWidth="1"/>
    <col min="20" max="20" width="13" style="579" bestFit="1" customWidth="1"/>
    <col min="21" max="21" width="17.453125" style="579" bestFit="1" customWidth="1"/>
    <col min="22" max="22" width="12" style="687" customWidth="1"/>
    <col min="23" max="23" width="14.7265625" style="579" bestFit="1" customWidth="1"/>
    <col min="24" max="24" width="12.7265625" style="687" bestFit="1" customWidth="1"/>
    <col min="25" max="25" width="17.453125" style="579" bestFit="1" customWidth="1"/>
    <col min="26" max="26" width="18.81640625" style="687" bestFit="1" customWidth="1"/>
    <col min="27" max="27" width="14.81640625" style="579" bestFit="1" customWidth="1"/>
    <col min="28" max="28" width="13" style="687" bestFit="1" customWidth="1"/>
    <col min="29" max="29" width="17.453125" style="579" bestFit="1" customWidth="1"/>
    <col min="30" max="30" width="19.1796875" style="579" bestFit="1" customWidth="1"/>
    <col min="31" max="31" width="11.453125" style="579" customWidth="1"/>
    <col min="32" max="32" width="17.81640625" style="579" customWidth="1"/>
    <col min="33" max="33" width="12.1796875" style="579" customWidth="1"/>
    <col min="34" max="34" width="17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x14ac:dyDescent="0.35">
      <c r="A2" s="1161" t="s">
        <v>646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3" ht="18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6" t="s">
        <v>613</v>
      </c>
      <c r="W3" s="1166"/>
      <c r="X3" s="1166"/>
      <c r="Y3" s="1166"/>
      <c r="Z3" s="1166"/>
      <c r="AA3" s="1166"/>
      <c r="AB3" s="1166"/>
      <c r="AC3" s="1166"/>
      <c r="AD3" s="907"/>
      <c r="AE3" s="827"/>
      <c r="AF3" s="827"/>
      <c r="AG3" s="827"/>
    </row>
    <row r="4" spans="1:53" s="663" customFormat="1" x14ac:dyDescent="0.35">
      <c r="A4" s="1167" t="s">
        <v>2</v>
      </c>
      <c r="B4" s="1167" t="s">
        <v>3</v>
      </c>
      <c r="C4" s="1167"/>
      <c r="D4" s="1167"/>
      <c r="E4" s="1167"/>
      <c r="F4" s="1167"/>
      <c r="G4" s="1167"/>
      <c r="H4" s="1167"/>
      <c r="I4" s="1167"/>
      <c r="J4" s="1167"/>
      <c r="K4" s="1167"/>
      <c r="L4" s="1168" t="s">
        <v>4</v>
      </c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72"/>
      <c r="AD4" s="843" t="s">
        <v>9</v>
      </c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</row>
    <row r="5" spans="1:53" s="669" customFormat="1" ht="25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644</v>
      </c>
      <c r="Z5" s="664" t="s">
        <v>21</v>
      </c>
      <c r="AA5" s="971" t="s">
        <v>622</v>
      </c>
      <c r="AB5" s="664" t="s">
        <v>17</v>
      </c>
      <c r="AC5" s="667" t="s">
        <v>23</v>
      </c>
      <c r="AD5" s="910"/>
      <c r="AE5" s="661"/>
      <c r="AF5" s="668"/>
      <c r="AG5" s="668"/>
      <c r="AH5" s="668"/>
      <c r="AI5" s="668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</row>
    <row r="6" spans="1:53" s="669" customFormat="1" ht="28" x14ac:dyDescent="0.35">
      <c r="A6" s="670"/>
      <c r="B6" s="671" t="s">
        <v>26</v>
      </c>
      <c r="C6" s="844" t="s">
        <v>27</v>
      </c>
      <c r="D6" s="671" t="s">
        <v>164</v>
      </c>
      <c r="E6" s="844" t="s">
        <v>27</v>
      </c>
      <c r="F6" s="675" t="s">
        <v>26</v>
      </c>
      <c r="G6" s="844" t="s">
        <v>27</v>
      </c>
      <c r="H6" s="970" t="s">
        <v>164</v>
      </c>
      <c r="I6" s="844" t="s">
        <v>27</v>
      </c>
      <c r="J6" s="675" t="s">
        <v>26</v>
      </c>
      <c r="K6" s="985" t="s">
        <v>27</v>
      </c>
      <c r="L6" s="986" t="s">
        <v>28</v>
      </c>
      <c r="M6" s="844" t="s">
        <v>27</v>
      </c>
      <c r="N6" s="986" t="s">
        <v>28</v>
      </c>
      <c r="O6" s="844" t="s">
        <v>27</v>
      </c>
      <c r="P6" s="844" t="s">
        <v>19</v>
      </c>
      <c r="Q6" s="844" t="s">
        <v>27</v>
      </c>
      <c r="R6" s="987" t="s">
        <v>29</v>
      </c>
      <c r="S6" s="844" t="s">
        <v>27</v>
      </c>
      <c r="T6" s="675" t="s">
        <v>21</v>
      </c>
      <c r="U6" s="844" t="s">
        <v>27</v>
      </c>
      <c r="V6" s="675" t="s">
        <v>30</v>
      </c>
      <c r="W6" s="844" t="s">
        <v>27</v>
      </c>
      <c r="X6" s="675" t="s">
        <v>31</v>
      </c>
      <c r="Y6" s="844" t="s">
        <v>27</v>
      </c>
      <c r="Z6" s="675" t="s">
        <v>30</v>
      </c>
      <c r="AA6" s="844" t="s">
        <v>27</v>
      </c>
      <c r="AB6" s="676" t="s">
        <v>30</v>
      </c>
      <c r="AC6" s="670" t="s">
        <v>27</v>
      </c>
      <c r="AD6" s="984"/>
      <c r="AE6" s="678"/>
      <c r="AK6" s="679"/>
      <c r="AL6" s="679"/>
      <c r="AM6" s="679"/>
      <c r="AN6" s="679"/>
      <c r="AO6" s="679"/>
      <c r="AP6" s="679"/>
    </row>
    <row r="7" spans="1:53" ht="15" x14ac:dyDescent="0.3">
      <c r="A7" s="1173">
        <v>45839</v>
      </c>
      <c r="B7" s="988">
        <v>28.14</v>
      </c>
      <c r="C7" s="989">
        <v>281400</v>
      </c>
      <c r="D7" s="990"/>
      <c r="E7" s="990"/>
      <c r="F7" s="988">
        <v>31.9</v>
      </c>
      <c r="G7" s="989">
        <v>319000</v>
      </c>
      <c r="H7" s="990"/>
      <c r="I7" s="990"/>
      <c r="J7" s="988">
        <v>23.48</v>
      </c>
      <c r="K7" s="989">
        <v>234800</v>
      </c>
      <c r="L7" s="990"/>
      <c r="M7" s="990"/>
      <c r="N7" s="990"/>
      <c r="O7" s="990"/>
      <c r="P7" s="988">
        <v>20</v>
      </c>
      <c r="Q7" s="989">
        <v>250000</v>
      </c>
      <c r="R7" s="990"/>
      <c r="S7" s="990"/>
      <c r="T7" s="990"/>
      <c r="U7" s="990"/>
      <c r="V7" s="990"/>
      <c r="W7" s="990"/>
      <c r="X7" s="988">
        <v>20</v>
      </c>
      <c r="Y7" s="989">
        <v>250000</v>
      </c>
      <c r="Z7" s="990"/>
      <c r="AA7" s="990"/>
      <c r="AB7" s="990"/>
      <c r="AC7" s="990"/>
      <c r="AD7" s="990"/>
      <c r="AE7" s="684"/>
      <c r="AK7" s="685"/>
    </row>
    <row r="8" spans="1:53" ht="15" x14ac:dyDescent="0.25">
      <c r="A8" s="1174"/>
      <c r="B8" s="990"/>
      <c r="C8" s="990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990"/>
      <c r="O8" s="990"/>
      <c r="P8" s="990"/>
      <c r="Q8" s="990"/>
      <c r="R8" s="990"/>
      <c r="S8" s="990"/>
      <c r="T8" s="990"/>
      <c r="U8" s="990"/>
      <c r="V8" s="990"/>
      <c r="W8" s="990"/>
      <c r="X8" s="990"/>
      <c r="Y8" s="990"/>
      <c r="Z8" s="990"/>
      <c r="AA8" s="990"/>
      <c r="AB8" s="990"/>
      <c r="AC8" s="990"/>
      <c r="AD8" s="990"/>
      <c r="AE8" s="612"/>
      <c r="AK8" s="685"/>
    </row>
    <row r="9" spans="1:53" ht="15" x14ac:dyDescent="0.25">
      <c r="A9" s="1174"/>
      <c r="B9" s="990"/>
      <c r="C9" s="990"/>
      <c r="D9" s="990"/>
      <c r="E9" s="990"/>
      <c r="F9" s="990"/>
      <c r="G9" s="990"/>
      <c r="H9" s="990"/>
      <c r="I9" s="990"/>
      <c r="J9" s="990"/>
      <c r="K9" s="990"/>
      <c r="L9" s="990"/>
      <c r="M9" s="990"/>
      <c r="N9" s="990"/>
      <c r="O9" s="990"/>
      <c r="P9" s="990"/>
      <c r="Q9" s="990"/>
      <c r="R9" s="990"/>
      <c r="S9" s="990"/>
      <c r="T9" s="990"/>
      <c r="U9" s="990"/>
      <c r="V9" s="990"/>
      <c r="W9" s="990"/>
      <c r="X9" s="990"/>
      <c r="Y9" s="990"/>
      <c r="Z9" s="990"/>
      <c r="AA9" s="990"/>
      <c r="AB9" s="990"/>
      <c r="AC9" s="990"/>
      <c r="AD9" s="990"/>
      <c r="AE9" s="612"/>
    </row>
    <row r="10" spans="1:53" ht="15" x14ac:dyDescent="0.25">
      <c r="A10" s="1175"/>
      <c r="B10" s="990"/>
      <c r="C10" s="990"/>
      <c r="D10" s="990"/>
      <c r="E10" s="990"/>
      <c r="F10" s="990"/>
      <c r="G10" s="990"/>
      <c r="H10" s="990"/>
      <c r="I10" s="990"/>
      <c r="J10" s="990"/>
      <c r="K10" s="990"/>
      <c r="L10" s="990"/>
      <c r="M10" s="990"/>
      <c r="N10" s="990"/>
      <c r="O10" s="990"/>
      <c r="P10" s="990"/>
      <c r="Q10" s="990"/>
      <c r="R10" s="990"/>
      <c r="S10" s="990"/>
      <c r="T10" s="990"/>
      <c r="U10" s="990"/>
      <c r="V10" s="990"/>
      <c r="W10" s="990"/>
      <c r="X10" s="990"/>
      <c r="Y10" s="990"/>
      <c r="Z10" s="990"/>
      <c r="AA10" s="990"/>
      <c r="AB10" s="990"/>
      <c r="AC10" s="990"/>
      <c r="AD10" s="990"/>
      <c r="AE10" s="612"/>
      <c r="AK10" s="685"/>
    </row>
    <row r="11" spans="1:53" ht="15" x14ac:dyDescent="0.3">
      <c r="A11" s="1173">
        <v>45840</v>
      </c>
      <c r="B11" s="988">
        <v>30.22</v>
      </c>
      <c r="C11" s="989">
        <v>302200</v>
      </c>
      <c r="D11" s="990"/>
      <c r="E11" s="990"/>
      <c r="F11" s="990"/>
      <c r="G11" s="990"/>
      <c r="H11" s="990"/>
      <c r="I11" s="990"/>
      <c r="J11" s="988">
        <v>14.18</v>
      </c>
      <c r="K11" s="989">
        <v>141800</v>
      </c>
      <c r="L11" s="990"/>
      <c r="M11" s="990"/>
      <c r="N11" s="990"/>
      <c r="O11" s="990"/>
      <c r="P11" s="990"/>
      <c r="Q11" s="990"/>
      <c r="R11" s="990"/>
      <c r="S11" s="990"/>
      <c r="T11" s="990"/>
      <c r="U11" s="990"/>
      <c r="V11" s="988">
        <v>20</v>
      </c>
      <c r="W11" s="989">
        <v>200000</v>
      </c>
      <c r="X11" s="988">
        <v>20</v>
      </c>
      <c r="Y11" s="989">
        <v>250000</v>
      </c>
      <c r="Z11" s="990"/>
      <c r="AA11" s="990"/>
      <c r="AB11" s="990"/>
      <c r="AC11" s="990"/>
      <c r="AD11" s="990"/>
      <c r="AE11" s="612"/>
    </row>
    <row r="12" spans="1:53" ht="15" x14ac:dyDescent="0.25">
      <c r="A12" s="1174"/>
      <c r="B12" s="990"/>
      <c r="C12" s="990"/>
      <c r="D12" s="990"/>
      <c r="E12" s="990"/>
      <c r="F12" s="990"/>
      <c r="G12" s="990"/>
      <c r="H12" s="990"/>
      <c r="I12" s="990"/>
      <c r="J12" s="990"/>
      <c r="K12" s="990"/>
      <c r="L12" s="990"/>
      <c r="M12" s="990"/>
      <c r="N12" s="990"/>
      <c r="O12" s="990"/>
      <c r="P12" s="990"/>
      <c r="Q12" s="990"/>
      <c r="R12" s="990"/>
      <c r="S12" s="990"/>
      <c r="T12" s="990"/>
      <c r="U12" s="990"/>
      <c r="V12" s="990"/>
      <c r="W12" s="990"/>
      <c r="X12" s="990"/>
      <c r="Y12" s="990"/>
      <c r="Z12" s="990"/>
      <c r="AA12" s="990"/>
      <c r="AB12" s="990"/>
      <c r="AC12" s="990"/>
      <c r="AD12" s="990"/>
      <c r="AE12" s="612"/>
    </row>
    <row r="13" spans="1:53" ht="15" x14ac:dyDescent="0.25">
      <c r="A13" s="1174"/>
      <c r="B13" s="990"/>
      <c r="C13" s="990"/>
      <c r="D13" s="990"/>
      <c r="E13" s="990"/>
      <c r="F13" s="990"/>
      <c r="G13" s="990"/>
      <c r="H13" s="990"/>
      <c r="I13" s="990"/>
      <c r="J13" s="990"/>
      <c r="K13" s="990"/>
      <c r="L13" s="990"/>
      <c r="M13" s="990"/>
      <c r="N13" s="990"/>
      <c r="O13" s="990"/>
      <c r="P13" s="990"/>
      <c r="Q13" s="990"/>
      <c r="R13" s="990"/>
      <c r="S13" s="990"/>
      <c r="T13" s="990"/>
      <c r="U13" s="990"/>
      <c r="V13" s="990"/>
      <c r="W13" s="990"/>
      <c r="X13" s="990"/>
      <c r="Y13" s="990"/>
      <c r="Z13" s="990"/>
      <c r="AA13" s="990"/>
      <c r="AB13" s="990"/>
      <c r="AC13" s="990"/>
      <c r="AD13" s="990"/>
      <c r="AE13" s="612"/>
    </row>
    <row r="14" spans="1:53" ht="15" x14ac:dyDescent="0.25">
      <c r="A14" s="1175"/>
      <c r="B14" s="990"/>
      <c r="C14" s="990"/>
      <c r="D14" s="990"/>
      <c r="E14" s="990"/>
      <c r="F14" s="990"/>
      <c r="G14" s="990"/>
      <c r="H14" s="990"/>
      <c r="I14" s="990"/>
      <c r="J14" s="990"/>
      <c r="K14" s="990"/>
      <c r="L14" s="990"/>
      <c r="M14" s="990"/>
      <c r="N14" s="990"/>
      <c r="O14" s="990"/>
      <c r="P14" s="990"/>
      <c r="Q14" s="990"/>
      <c r="R14" s="990"/>
      <c r="S14" s="990"/>
      <c r="T14" s="990"/>
      <c r="U14" s="990"/>
      <c r="V14" s="990"/>
      <c r="W14" s="990"/>
      <c r="X14" s="990"/>
      <c r="Y14" s="990"/>
      <c r="Z14" s="990"/>
      <c r="AA14" s="990"/>
      <c r="AB14" s="990"/>
      <c r="AC14" s="990"/>
      <c r="AD14" s="990"/>
      <c r="AE14" s="612"/>
    </row>
    <row r="15" spans="1:53" ht="15" x14ac:dyDescent="0.3">
      <c r="A15" s="1173">
        <v>45841</v>
      </c>
      <c r="B15" s="988">
        <v>30.41</v>
      </c>
      <c r="C15" s="989">
        <v>304100</v>
      </c>
      <c r="D15" s="990"/>
      <c r="E15" s="990"/>
      <c r="F15" s="988">
        <v>32.64</v>
      </c>
      <c r="G15" s="989">
        <v>326400</v>
      </c>
      <c r="H15" s="990"/>
      <c r="I15" s="990"/>
      <c r="J15" s="988">
        <v>16.71</v>
      </c>
      <c r="K15" s="989">
        <v>167100</v>
      </c>
      <c r="L15" s="990"/>
      <c r="M15" s="990"/>
      <c r="N15" s="990"/>
      <c r="O15" s="990"/>
      <c r="P15" s="988">
        <v>21.6</v>
      </c>
      <c r="Q15" s="989">
        <v>270000</v>
      </c>
      <c r="R15" s="990"/>
      <c r="S15" s="990"/>
      <c r="T15" s="990"/>
      <c r="U15" s="990"/>
      <c r="V15" s="990"/>
      <c r="W15" s="990"/>
      <c r="X15" s="990"/>
      <c r="Y15" s="990"/>
      <c r="Z15" s="990"/>
      <c r="AA15" s="990"/>
      <c r="AB15" s="990"/>
      <c r="AC15" s="990"/>
      <c r="AD15" s="990"/>
      <c r="AE15" s="612"/>
    </row>
    <row r="16" spans="1:53" ht="15" x14ac:dyDescent="0.25">
      <c r="A16" s="1174"/>
      <c r="B16" s="990"/>
      <c r="C16" s="990"/>
      <c r="D16" s="990"/>
      <c r="E16" s="990"/>
      <c r="F16" s="990"/>
      <c r="G16" s="990"/>
      <c r="H16" s="990"/>
      <c r="I16" s="990"/>
      <c r="J16" s="990"/>
      <c r="K16" s="990"/>
      <c r="L16" s="990"/>
      <c r="M16" s="990"/>
      <c r="N16" s="990"/>
      <c r="O16" s="990"/>
      <c r="P16" s="990"/>
      <c r="Q16" s="990"/>
      <c r="R16" s="990"/>
      <c r="S16" s="990"/>
      <c r="T16" s="990"/>
      <c r="U16" s="990"/>
      <c r="V16" s="990"/>
      <c r="W16" s="990"/>
      <c r="X16" s="990"/>
      <c r="Y16" s="990"/>
      <c r="Z16" s="990"/>
      <c r="AA16" s="990"/>
      <c r="AB16" s="990"/>
      <c r="AC16" s="990"/>
      <c r="AD16" s="990"/>
      <c r="AE16" s="612"/>
    </row>
    <row r="17" spans="1:31" ht="15" x14ac:dyDescent="0.25">
      <c r="A17" s="1174"/>
      <c r="B17" s="990"/>
      <c r="C17" s="990"/>
      <c r="D17" s="990"/>
      <c r="E17" s="990"/>
      <c r="F17" s="990"/>
      <c r="G17" s="990"/>
      <c r="H17" s="990"/>
      <c r="I17" s="990"/>
      <c r="J17" s="990"/>
      <c r="K17" s="990"/>
      <c r="L17" s="990"/>
      <c r="M17" s="990"/>
      <c r="N17" s="990"/>
      <c r="O17" s="990"/>
      <c r="P17" s="990"/>
      <c r="Q17" s="990"/>
      <c r="R17" s="990"/>
      <c r="S17" s="990"/>
      <c r="T17" s="990"/>
      <c r="U17" s="990"/>
      <c r="V17" s="990"/>
      <c r="W17" s="990"/>
      <c r="X17" s="990"/>
      <c r="Y17" s="990"/>
      <c r="Z17" s="990"/>
      <c r="AA17" s="990"/>
      <c r="AB17" s="990"/>
      <c r="AC17" s="990"/>
      <c r="AD17" s="990"/>
      <c r="AE17" s="612"/>
    </row>
    <row r="18" spans="1:31" ht="15" x14ac:dyDescent="0.25">
      <c r="A18" s="1175"/>
      <c r="B18" s="990"/>
      <c r="C18" s="990"/>
      <c r="D18" s="990"/>
      <c r="E18" s="990"/>
      <c r="F18" s="990"/>
      <c r="G18" s="990"/>
      <c r="H18" s="990"/>
      <c r="I18" s="990"/>
      <c r="J18" s="990"/>
      <c r="K18" s="990"/>
      <c r="L18" s="990"/>
      <c r="M18" s="990"/>
      <c r="N18" s="990"/>
      <c r="O18" s="990"/>
      <c r="P18" s="990"/>
      <c r="Q18" s="990"/>
      <c r="R18" s="990"/>
      <c r="S18" s="990"/>
      <c r="T18" s="990"/>
      <c r="U18" s="990"/>
      <c r="V18" s="990"/>
      <c r="W18" s="990"/>
      <c r="X18" s="990"/>
      <c r="Y18" s="990"/>
      <c r="Z18" s="990"/>
      <c r="AA18" s="990"/>
      <c r="AB18" s="990"/>
      <c r="AC18" s="990"/>
      <c r="AD18" s="990"/>
      <c r="AE18" s="612"/>
    </row>
    <row r="19" spans="1:31" ht="15" x14ac:dyDescent="0.3">
      <c r="A19" s="1173">
        <v>45842</v>
      </c>
      <c r="B19" s="988">
        <v>27.63</v>
      </c>
      <c r="C19" s="989">
        <v>276300</v>
      </c>
      <c r="D19" s="990"/>
      <c r="E19" s="990"/>
      <c r="F19" s="988">
        <v>32.42</v>
      </c>
      <c r="G19" s="989">
        <v>324200</v>
      </c>
      <c r="H19" s="990"/>
      <c r="I19" s="990"/>
      <c r="J19" s="988">
        <v>13.3</v>
      </c>
      <c r="K19" s="989">
        <v>133000</v>
      </c>
      <c r="L19" s="990"/>
      <c r="M19" s="990"/>
      <c r="N19" s="990"/>
      <c r="O19" s="990"/>
      <c r="P19" s="990"/>
      <c r="Q19" s="990"/>
      <c r="R19" s="990"/>
      <c r="S19" s="990"/>
      <c r="T19" s="990"/>
      <c r="U19" s="990"/>
      <c r="V19" s="990"/>
      <c r="W19" s="990"/>
      <c r="X19" s="988">
        <v>20</v>
      </c>
      <c r="Y19" s="989">
        <v>250000</v>
      </c>
      <c r="Z19" s="990"/>
      <c r="AA19" s="990"/>
      <c r="AB19" s="990"/>
      <c r="AC19" s="990"/>
      <c r="AD19" s="990"/>
      <c r="AE19" s="612"/>
    </row>
    <row r="20" spans="1:31" ht="15" x14ac:dyDescent="0.25">
      <c r="A20" s="1174"/>
      <c r="B20" s="990"/>
      <c r="C20" s="990"/>
      <c r="D20" s="990"/>
      <c r="E20" s="990"/>
      <c r="F20" s="990"/>
      <c r="G20" s="990"/>
      <c r="H20" s="990"/>
      <c r="I20" s="990"/>
      <c r="J20" s="990"/>
      <c r="K20" s="990"/>
      <c r="L20" s="990"/>
      <c r="M20" s="990"/>
      <c r="N20" s="990"/>
      <c r="O20" s="990"/>
      <c r="P20" s="990"/>
      <c r="Q20" s="990"/>
      <c r="R20" s="990"/>
      <c r="S20" s="990"/>
      <c r="T20" s="990"/>
      <c r="U20" s="990"/>
      <c r="V20" s="990"/>
      <c r="W20" s="990"/>
      <c r="X20" s="990"/>
      <c r="Y20" s="990"/>
      <c r="Z20" s="990"/>
      <c r="AA20" s="990"/>
      <c r="AB20" s="990"/>
      <c r="AC20" s="990"/>
      <c r="AD20" s="990"/>
      <c r="AE20" s="612"/>
    </row>
    <row r="21" spans="1:31" ht="15" x14ac:dyDescent="0.25">
      <c r="A21" s="1174"/>
      <c r="B21" s="990"/>
      <c r="C21" s="990"/>
      <c r="D21" s="990"/>
      <c r="E21" s="990"/>
      <c r="F21" s="990"/>
      <c r="G21" s="990"/>
      <c r="H21" s="990"/>
      <c r="I21" s="990"/>
      <c r="J21" s="990"/>
      <c r="K21" s="990"/>
      <c r="L21" s="990"/>
      <c r="M21" s="990"/>
      <c r="N21" s="990"/>
      <c r="O21" s="990"/>
      <c r="P21" s="990"/>
      <c r="Q21" s="990"/>
      <c r="R21" s="990"/>
      <c r="S21" s="990"/>
      <c r="T21" s="990"/>
      <c r="U21" s="990"/>
      <c r="V21" s="990"/>
      <c r="W21" s="990"/>
      <c r="X21" s="990"/>
      <c r="Y21" s="990"/>
      <c r="Z21" s="990"/>
      <c r="AA21" s="990"/>
      <c r="AB21" s="990"/>
      <c r="AC21" s="990"/>
      <c r="AD21" s="990"/>
      <c r="AE21" s="612"/>
    </row>
    <row r="22" spans="1:31" ht="15" x14ac:dyDescent="0.25">
      <c r="A22" s="1175"/>
      <c r="B22" s="990"/>
      <c r="C22" s="990"/>
      <c r="D22" s="990"/>
      <c r="E22" s="990"/>
      <c r="F22" s="990"/>
      <c r="G22" s="990"/>
      <c r="H22" s="990"/>
      <c r="I22" s="990"/>
      <c r="J22" s="990"/>
      <c r="K22" s="990"/>
      <c r="L22" s="990"/>
      <c r="M22" s="990"/>
      <c r="N22" s="990"/>
      <c r="O22" s="990"/>
      <c r="P22" s="990"/>
      <c r="Q22" s="990"/>
      <c r="R22" s="990"/>
      <c r="S22" s="990"/>
      <c r="T22" s="990"/>
      <c r="U22" s="990"/>
      <c r="V22" s="990"/>
      <c r="W22" s="990"/>
      <c r="X22" s="990"/>
      <c r="Y22" s="990"/>
      <c r="Z22" s="990"/>
      <c r="AA22" s="990"/>
      <c r="AB22" s="990"/>
      <c r="AC22" s="990"/>
      <c r="AD22" s="990"/>
      <c r="AE22" s="612"/>
    </row>
    <row r="23" spans="1:31" ht="15" x14ac:dyDescent="0.3">
      <c r="A23" s="1173">
        <v>45843</v>
      </c>
      <c r="B23" s="991">
        <v>27.49</v>
      </c>
      <c r="C23" s="992">
        <v>279900</v>
      </c>
      <c r="D23" s="990"/>
      <c r="E23" s="990"/>
      <c r="F23" s="988">
        <v>25.67</v>
      </c>
      <c r="G23" s="989">
        <v>256700</v>
      </c>
      <c r="H23" s="990"/>
      <c r="I23" s="990"/>
      <c r="J23" s="988">
        <v>12</v>
      </c>
      <c r="K23" s="989">
        <v>120000</v>
      </c>
      <c r="L23" s="990"/>
      <c r="M23" s="990"/>
      <c r="N23" s="988">
        <v>60</v>
      </c>
      <c r="O23" s="989">
        <v>408000</v>
      </c>
      <c r="P23" s="988">
        <v>20</v>
      </c>
      <c r="Q23" s="989">
        <v>250000</v>
      </c>
      <c r="R23" s="990"/>
      <c r="S23" s="990"/>
      <c r="T23" s="990"/>
      <c r="U23" s="990"/>
      <c r="V23" s="990"/>
      <c r="W23" s="990"/>
      <c r="X23" s="988">
        <v>20</v>
      </c>
      <c r="Y23" s="989">
        <v>250000</v>
      </c>
      <c r="Z23" s="990"/>
      <c r="AA23" s="990"/>
      <c r="AB23" s="990"/>
      <c r="AC23" s="990"/>
      <c r="AD23" s="990"/>
      <c r="AE23" s="612"/>
    </row>
    <row r="24" spans="1:31" ht="15" x14ac:dyDescent="0.25">
      <c r="A24" s="1174"/>
      <c r="B24" s="990"/>
      <c r="C24" s="990"/>
      <c r="D24" s="990"/>
      <c r="E24" s="990"/>
      <c r="F24" s="990"/>
      <c r="G24" s="990"/>
      <c r="H24" s="990"/>
      <c r="I24" s="990"/>
      <c r="J24" s="990"/>
      <c r="K24" s="990"/>
      <c r="L24" s="990"/>
      <c r="M24" s="990"/>
      <c r="N24" s="990"/>
      <c r="O24" s="990"/>
      <c r="P24" s="990"/>
      <c r="Q24" s="990"/>
      <c r="R24" s="990"/>
      <c r="S24" s="990"/>
      <c r="T24" s="990"/>
      <c r="U24" s="990"/>
      <c r="V24" s="990"/>
      <c r="W24" s="990"/>
      <c r="X24" s="990"/>
      <c r="Y24" s="990"/>
      <c r="Z24" s="990"/>
      <c r="AA24" s="990"/>
      <c r="AB24" s="990"/>
      <c r="AC24" s="990"/>
      <c r="AD24" s="990"/>
      <c r="AE24" s="612"/>
    </row>
    <row r="25" spans="1:31" ht="15" x14ac:dyDescent="0.25">
      <c r="A25" s="1174"/>
      <c r="B25" s="990"/>
      <c r="C25" s="990"/>
      <c r="D25" s="990"/>
      <c r="E25" s="990"/>
      <c r="F25" s="990"/>
      <c r="G25" s="990"/>
      <c r="H25" s="990"/>
      <c r="I25" s="990"/>
      <c r="J25" s="990"/>
      <c r="K25" s="990"/>
      <c r="L25" s="990"/>
      <c r="M25" s="990"/>
      <c r="N25" s="990"/>
      <c r="O25" s="990"/>
      <c r="P25" s="990"/>
      <c r="Q25" s="990"/>
      <c r="R25" s="990"/>
      <c r="S25" s="990"/>
      <c r="T25" s="990"/>
      <c r="U25" s="990"/>
      <c r="V25" s="990"/>
      <c r="W25" s="990"/>
      <c r="X25" s="990"/>
      <c r="Y25" s="990"/>
      <c r="Z25" s="990"/>
      <c r="AA25" s="990"/>
      <c r="AB25" s="990"/>
      <c r="AC25" s="990"/>
      <c r="AD25" s="990"/>
      <c r="AE25" s="612"/>
    </row>
    <row r="26" spans="1:31" ht="15" x14ac:dyDescent="0.25">
      <c r="A26" s="1175"/>
      <c r="B26" s="990"/>
      <c r="C26" s="990"/>
      <c r="D26" s="990"/>
      <c r="E26" s="990"/>
      <c r="F26" s="990"/>
      <c r="G26" s="990"/>
      <c r="H26" s="990"/>
      <c r="I26" s="990"/>
      <c r="J26" s="990"/>
      <c r="K26" s="990"/>
      <c r="L26" s="990"/>
      <c r="M26" s="990"/>
      <c r="N26" s="990"/>
      <c r="O26" s="990"/>
      <c r="P26" s="990"/>
      <c r="Q26" s="990"/>
      <c r="R26" s="990"/>
      <c r="S26" s="990"/>
      <c r="T26" s="990"/>
      <c r="U26" s="990"/>
      <c r="V26" s="990"/>
      <c r="W26" s="990"/>
      <c r="X26" s="990"/>
      <c r="Y26" s="990"/>
      <c r="Z26" s="990"/>
      <c r="AA26" s="990"/>
      <c r="AB26" s="990"/>
      <c r="AC26" s="990"/>
      <c r="AD26" s="990"/>
      <c r="AE26" s="612"/>
    </row>
    <row r="27" spans="1:31" ht="15" x14ac:dyDescent="0.3">
      <c r="A27" s="1173">
        <v>45844</v>
      </c>
      <c r="B27" s="988">
        <v>26.73</v>
      </c>
      <c r="C27" s="989">
        <v>267300</v>
      </c>
      <c r="D27" s="990"/>
      <c r="E27" s="990"/>
      <c r="F27" s="988">
        <v>27.89</v>
      </c>
      <c r="G27" s="989">
        <v>278900</v>
      </c>
      <c r="H27" s="990"/>
      <c r="I27" s="990"/>
      <c r="J27" s="988">
        <v>19.11</v>
      </c>
      <c r="K27" s="989">
        <v>191100</v>
      </c>
      <c r="L27" s="990"/>
      <c r="M27" s="990"/>
      <c r="N27" s="990"/>
      <c r="O27" s="990"/>
      <c r="P27" s="990"/>
      <c r="Q27" s="990"/>
      <c r="R27" s="990"/>
      <c r="S27" s="990"/>
      <c r="T27" s="990"/>
      <c r="U27" s="990"/>
      <c r="V27" s="990"/>
      <c r="W27" s="990"/>
      <c r="X27" s="990"/>
      <c r="Y27" s="990"/>
      <c r="Z27" s="990"/>
      <c r="AA27" s="990"/>
      <c r="AB27" s="990"/>
      <c r="AC27" s="990"/>
      <c r="AD27" s="990"/>
      <c r="AE27" s="612"/>
    </row>
    <row r="28" spans="1:31" ht="15" x14ac:dyDescent="0.25">
      <c r="A28" s="1174"/>
      <c r="B28" s="990"/>
      <c r="C28" s="990"/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0"/>
      <c r="U28" s="990"/>
      <c r="V28" s="990"/>
      <c r="W28" s="990"/>
      <c r="X28" s="990"/>
      <c r="Y28" s="990"/>
      <c r="Z28" s="990"/>
      <c r="AA28" s="990"/>
      <c r="AB28" s="990"/>
      <c r="AC28" s="990"/>
      <c r="AD28" s="990"/>
      <c r="AE28" s="612"/>
    </row>
    <row r="29" spans="1:31" ht="15" x14ac:dyDescent="0.25">
      <c r="A29" s="1174"/>
      <c r="B29" s="990"/>
      <c r="C29" s="990"/>
      <c r="D29" s="990"/>
      <c r="E29" s="990"/>
      <c r="F29" s="990"/>
      <c r="G29" s="990"/>
      <c r="H29" s="990"/>
      <c r="I29" s="990"/>
      <c r="J29" s="990"/>
      <c r="K29" s="990"/>
      <c r="L29" s="990"/>
      <c r="M29" s="990"/>
      <c r="N29" s="990"/>
      <c r="O29" s="990"/>
      <c r="P29" s="990"/>
      <c r="Q29" s="990"/>
      <c r="R29" s="990"/>
      <c r="S29" s="990"/>
      <c r="T29" s="990"/>
      <c r="U29" s="990"/>
      <c r="V29" s="990"/>
      <c r="W29" s="990"/>
      <c r="X29" s="990"/>
      <c r="Y29" s="990"/>
      <c r="Z29" s="990"/>
      <c r="AA29" s="990"/>
      <c r="AB29" s="990"/>
      <c r="AC29" s="990"/>
      <c r="AD29" s="990"/>
      <c r="AE29" s="612"/>
    </row>
    <row r="30" spans="1:31" ht="15" x14ac:dyDescent="0.25">
      <c r="A30" s="1175"/>
      <c r="B30" s="990"/>
      <c r="C30" s="990"/>
      <c r="D30" s="990"/>
      <c r="E30" s="990"/>
      <c r="F30" s="990"/>
      <c r="G30" s="990"/>
      <c r="H30" s="990"/>
      <c r="I30" s="990"/>
      <c r="J30" s="990"/>
      <c r="K30" s="990"/>
      <c r="L30" s="990"/>
      <c r="M30" s="990"/>
      <c r="N30" s="990"/>
      <c r="O30" s="990"/>
      <c r="P30" s="990"/>
      <c r="Q30" s="990"/>
      <c r="R30" s="990"/>
      <c r="S30" s="990"/>
      <c r="T30" s="990"/>
      <c r="U30" s="990"/>
      <c r="V30" s="990"/>
      <c r="W30" s="990"/>
      <c r="X30" s="990"/>
      <c r="Y30" s="990"/>
      <c r="Z30" s="990"/>
      <c r="AA30" s="990"/>
      <c r="AB30" s="990"/>
      <c r="AC30" s="990"/>
      <c r="AD30" s="990"/>
      <c r="AE30" s="612"/>
    </row>
    <row r="31" spans="1:31" ht="15" x14ac:dyDescent="0.3">
      <c r="A31" s="1173">
        <v>45845</v>
      </c>
      <c r="B31" s="991">
        <v>38.69</v>
      </c>
      <c r="C31" s="992">
        <v>386900</v>
      </c>
      <c r="D31" s="990"/>
      <c r="E31" s="990"/>
      <c r="F31" s="988">
        <v>28.26</v>
      </c>
      <c r="G31" s="989">
        <v>282600</v>
      </c>
      <c r="H31" s="990"/>
      <c r="I31" s="990"/>
      <c r="J31" s="988">
        <v>12.6</v>
      </c>
      <c r="K31" s="989">
        <v>126000</v>
      </c>
      <c r="L31" s="990"/>
      <c r="M31" s="990"/>
      <c r="N31" s="990"/>
      <c r="O31" s="990"/>
      <c r="P31" s="990"/>
      <c r="Q31" s="990"/>
      <c r="R31" s="990"/>
      <c r="S31" s="990"/>
      <c r="T31" s="988">
        <v>60</v>
      </c>
      <c r="U31" s="989">
        <v>408000</v>
      </c>
      <c r="V31" s="990"/>
      <c r="W31" s="990"/>
      <c r="X31" s="990"/>
      <c r="Y31" s="990"/>
      <c r="Z31" s="990"/>
      <c r="AA31" s="990"/>
      <c r="AB31" s="988">
        <v>20</v>
      </c>
      <c r="AC31" s="989">
        <v>200000</v>
      </c>
      <c r="AD31" s="990"/>
      <c r="AE31" s="612"/>
    </row>
    <row r="32" spans="1:31" ht="15" x14ac:dyDescent="0.25">
      <c r="A32" s="1174"/>
      <c r="B32" s="990"/>
      <c r="C32" s="990"/>
      <c r="D32" s="990"/>
      <c r="E32" s="990"/>
      <c r="F32" s="990"/>
      <c r="G32" s="990"/>
      <c r="H32" s="990"/>
      <c r="I32" s="990"/>
      <c r="J32" s="990"/>
      <c r="K32" s="990"/>
      <c r="L32" s="990"/>
      <c r="M32" s="990"/>
      <c r="N32" s="990"/>
      <c r="O32" s="990"/>
      <c r="P32" s="990"/>
      <c r="Q32" s="990"/>
      <c r="R32" s="990"/>
      <c r="S32" s="990"/>
      <c r="T32" s="990"/>
      <c r="U32" s="990"/>
      <c r="V32" s="990"/>
      <c r="W32" s="990"/>
      <c r="X32" s="990"/>
      <c r="Y32" s="990"/>
      <c r="Z32" s="990"/>
      <c r="AA32" s="990"/>
      <c r="AB32" s="990"/>
      <c r="AC32" s="990"/>
      <c r="AD32" s="990"/>
      <c r="AE32" s="612"/>
    </row>
    <row r="33" spans="1:31" ht="15" x14ac:dyDescent="0.25">
      <c r="A33" s="1174"/>
      <c r="B33" s="990"/>
      <c r="C33" s="990"/>
      <c r="D33" s="990"/>
      <c r="E33" s="990"/>
      <c r="F33" s="990"/>
      <c r="G33" s="990"/>
      <c r="H33" s="990"/>
      <c r="I33" s="990"/>
      <c r="J33" s="990"/>
      <c r="K33" s="990"/>
      <c r="L33" s="990"/>
      <c r="M33" s="990"/>
      <c r="N33" s="990"/>
      <c r="O33" s="990"/>
      <c r="P33" s="990"/>
      <c r="Q33" s="990"/>
      <c r="R33" s="990"/>
      <c r="S33" s="990"/>
      <c r="T33" s="990"/>
      <c r="U33" s="990"/>
      <c r="V33" s="990"/>
      <c r="W33" s="990"/>
      <c r="X33" s="990"/>
      <c r="Y33" s="990"/>
      <c r="Z33" s="990"/>
      <c r="AA33" s="990"/>
      <c r="AB33" s="990"/>
      <c r="AC33" s="990"/>
      <c r="AD33" s="990"/>
      <c r="AE33" s="612"/>
    </row>
    <row r="34" spans="1:31" ht="15" x14ac:dyDescent="0.25">
      <c r="A34" s="1175"/>
      <c r="B34" s="990"/>
      <c r="C34" s="990"/>
      <c r="D34" s="990"/>
      <c r="E34" s="990"/>
      <c r="F34" s="990"/>
      <c r="G34" s="990"/>
      <c r="H34" s="990"/>
      <c r="I34" s="990"/>
      <c r="J34" s="990"/>
      <c r="K34" s="990"/>
      <c r="L34" s="990"/>
      <c r="M34" s="990"/>
      <c r="N34" s="990"/>
      <c r="O34" s="990"/>
      <c r="P34" s="990"/>
      <c r="Q34" s="990"/>
      <c r="R34" s="990"/>
      <c r="S34" s="990"/>
      <c r="T34" s="990"/>
      <c r="U34" s="990"/>
      <c r="V34" s="990"/>
      <c r="W34" s="990"/>
      <c r="X34" s="990"/>
      <c r="Y34" s="990"/>
      <c r="Z34" s="990"/>
      <c r="AA34" s="990"/>
      <c r="AB34" s="990"/>
      <c r="AC34" s="990"/>
      <c r="AD34" s="990"/>
      <c r="AE34" s="612"/>
    </row>
    <row r="35" spans="1:31" ht="15" x14ac:dyDescent="0.3">
      <c r="A35" s="1173">
        <v>45846</v>
      </c>
      <c r="B35" s="990"/>
      <c r="C35" s="990"/>
      <c r="D35" s="990"/>
      <c r="E35" s="990"/>
      <c r="F35" s="988">
        <v>26.64</v>
      </c>
      <c r="G35" s="989">
        <v>266400</v>
      </c>
      <c r="H35" s="990"/>
      <c r="I35" s="990"/>
      <c r="J35" s="988">
        <v>25.91</v>
      </c>
      <c r="K35" s="989">
        <v>259100</v>
      </c>
      <c r="L35" s="990"/>
      <c r="M35" s="990"/>
      <c r="N35" s="990"/>
      <c r="O35" s="990"/>
      <c r="P35" s="988">
        <v>20</v>
      </c>
      <c r="Q35" s="989">
        <v>250000</v>
      </c>
      <c r="R35" s="990"/>
      <c r="S35" s="990"/>
      <c r="T35" s="990"/>
      <c r="U35" s="990"/>
      <c r="V35" s="988">
        <v>20</v>
      </c>
      <c r="W35" s="989">
        <v>200000</v>
      </c>
      <c r="X35" s="988">
        <v>20</v>
      </c>
      <c r="Y35" s="989">
        <v>250000</v>
      </c>
      <c r="Z35" s="990"/>
      <c r="AA35" s="990"/>
      <c r="AB35" s="990"/>
      <c r="AC35" s="990"/>
      <c r="AD35" s="990"/>
      <c r="AE35" s="612"/>
    </row>
    <row r="36" spans="1:31" ht="15" x14ac:dyDescent="0.25">
      <c r="A36" s="1174"/>
      <c r="B36" s="990"/>
      <c r="C36" s="990"/>
      <c r="D36" s="990"/>
      <c r="E36" s="990"/>
      <c r="F36" s="990"/>
      <c r="G36" s="990"/>
      <c r="H36" s="990"/>
      <c r="I36" s="990"/>
      <c r="J36" s="990"/>
      <c r="K36" s="990"/>
      <c r="L36" s="990"/>
      <c r="M36" s="990"/>
      <c r="N36" s="990"/>
      <c r="O36" s="990"/>
      <c r="P36" s="990"/>
      <c r="Q36" s="990"/>
      <c r="R36" s="990"/>
      <c r="S36" s="990"/>
      <c r="T36" s="990"/>
      <c r="U36" s="990"/>
      <c r="V36" s="990"/>
      <c r="W36" s="990"/>
      <c r="X36" s="990"/>
      <c r="Y36" s="990"/>
      <c r="Z36" s="990"/>
      <c r="AA36" s="990"/>
      <c r="AB36" s="990"/>
      <c r="AC36" s="990"/>
      <c r="AD36" s="990"/>
      <c r="AE36" s="612"/>
    </row>
    <row r="37" spans="1:31" ht="15" x14ac:dyDescent="0.25">
      <c r="A37" s="1174"/>
      <c r="B37" s="990"/>
      <c r="C37" s="990"/>
      <c r="D37" s="990"/>
      <c r="E37" s="990"/>
      <c r="F37" s="990"/>
      <c r="G37" s="990"/>
      <c r="H37" s="990"/>
      <c r="I37" s="990"/>
      <c r="J37" s="990"/>
      <c r="K37" s="990"/>
      <c r="L37" s="990"/>
      <c r="M37" s="990"/>
      <c r="N37" s="990"/>
      <c r="O37" s="990"/>
      <c r="P37" s="990"/>
      <c r="Q37" s="990"/>
      <c r="R37" s="990"/>
      <c r="S37" s="990"/>
      <c r="T37" s="990"/>
      <c r="U37" s="990"/>
      <c r="V37" s="990"/>
      <c r="W37" s="990"/>
      <c r="X37" s="990"/>
      <c r="Y37" s="990"/>
      <c r="Z37" s="990"/>
      <c r="AA37" s="990"/>
      <c r="AB37" s="990"/>
      <c r="AC37" s="990"/>
      <c r="AD37" s="990"/>
      <c r="AE37" s="612"/>
    </row>
    <row r="38" spans="1:31" ht="15" x14ac:dyDescent="0.25">
      <c r="A38" s="1175"/>
      <c r="B38" s="990"/>
      <c r="C38" s="990"/>
      <c r="D38" s="990"/>
      <c r="E38" s="990"/>
      <c r="F38" s="990"/>
      <c r="G38" s="990"/>
      <c r="H38" s="990"/>
      <c r="I38" s="990"/>
      <c r="J38" s="990"/>
      <c r="K38" s="990"/>
      <c r="L38" s="990"/>
      <c r="M38" s="990"/>
      <c r="N38" s="990"/>
      <c r="O38" s="990"/>
      <c r="P38" s="990"/>
      <c r="Q38" s="990"/>
      <c r="R38" s="990"/>
      <c r="S38" s="990"/>
      <c r="T38" s="990"/>
      <c r="U38" s="990"/>
      <c r="V38" s="990"/>
      <c r="W38" s="990"/>
      <c r="X38" s="990"/>
      <c r="Y38" s="990"/>
      <c r="Z38" s="990"/>
      <c r="AA38" s="990"/>
      <c r="AB38" s="990"/>
      <c r="AC38" s="990"/>
      <c r="AD38" s="990"/>
      <c r="AE38" s="612"/>
    </row>
    <row r="39" spans="1:31" ht="15" x14ac:dyDescent="0.3">
      <c r="A39" s="1173">
        <v>45847</v>
      </c>
      <c r="B39" s="988">
        <v>32.58</v>
      </c>
      <c r="C39" s="989">
        <v>325800</v>
      </c>
      <c r="D39" s="990"/>
      <c r="E39" s="990"/>
      <c r="F39" s="988">
        <v>27.3</v>
      </c>
      <c r="G39" s="989">
        <v>273000</v>
      </c>
      <c r="H39" s="990"/>
      <c r="I39" s="990"/>
      <c r="J39" s="988">
        <v>15.2</v>
      </c>
      <c r="K39" s="989">
        <v>152000</v>
      </c>
      <c r="L39" s="988">
        <v>20</v>
      </c>
      <c r="M39" s="989">
        <v>136000</v>
      </c>
      <c r="N39" s="990"/>
      <c r="O39" s="990"/>
      <c r="P39" s="990"/>
      <c r="Q39" s="990"/>
      <c r="R39" s="990"/>
      <c r="S39" s="990"/>
      <c r="T39" s="990"/>
      <c r="U39" s="990"/>
      <c r="V39" s="990"/>
      <c r="W39" s="990"/>
      <c r="X39" s="988">
        <v>20</v>
      </c>
      <c r="Y39" s="989">
        <v>250000</v>
      </c>
      <c r="Z39" s="988">
        <v>36.76</v>
      </c>
      <c r="AA39" s="989">
        <v>250000</v>
      </c>
      <c r="AB39" s="990"/>
      <c r="AC39" s="990"/>
      <c r="AD39" s="990"/>
      <c r="AE39" s="612"/>
    </row>
    <row r="40" spans="1:31" ht="15" x14ac:dyDescent="0.25">
      <c r="A40" s="1174"/>
      <c r="B40" s="990"/>
      <c r="C40" s="990"/>
      <c r="D40" s="990"/>
      <c r="E40" s="990"/>
      <c r="F40" s="990"/>
      <c r="G40" s="990"/>
      <c r="H40" s="990"/>
      <c r="I40" s="990"/>
      <c r="J40" s="990"/>
      <c r="K40" s="990"/>
      <c r="L40" s="990"/>
      <c r="M40" s="990"/>
      <c r="N40" s="990"/>
      <c r="O40" s="990"/>
      <c r="P40" s="990"/>
      <c r="Q40" s="990"/>
      <c r="R40" s="990"/>
      <c r="S40" s="990"/>
      <c r="T40" s="990"/>
      <c r="U40" s="990"/>
      <c r="V40" s="990"/>
      <c r="W40" s="990"/>
      <c r="X40" s="990"/>
      <c r="Y40" s="990"/>
      <c r="Z40" s="990"/>
      <c r="AA40" s="990"/>
      <c r="AB40" s="990"/>
      <c r="AC40" s="990"/>
      <c r="AD40" s="990"/>
      <c r="AE40" s="612"/>
    </row>
    <row r="41" spans="1:31" ht="15" x14ac:dyDescent="0.25">
      <c r="A41" s="1174"/>
      <c r="B41" s="990"/>
      <c r="C41" s="990"/>
      <c r="D41" s="990"/>
      <c r="E41" s="990"/>
      <c r="F41" s="990"/>
      <c r="G41" s="990"/>
      <c r="H41" s="990"/>
      <c r="I41" s="990"/>
      <c r="J41" s="990"/>
      <c r="K41" s="990"/>
      <c r="L41" s="990"/>
      <c r="M41" s="990"/>
      <c r="N41" s="990"/>
      <c r="O41" s="990"/>
      <c r="P41" s="990"/>
      <c r="Q41" s="990"/>
      <c r="R41" s="990"/>
      <c r="S41" s="990"/>
      <c r="T41" s="990"/>
      <c r="U41" s="990"/>
      <c r="V41" s="990"/>
      <c r="W41" s="990"/>
      <c r="X41" s="990"/>
      <c r="Y41" s="990"/>
      <c r="Z41" s="990"/>
      <c r="AA41" s="990"/>
      <c r="AB41" s="990"/>
      <c r="AC41" s="990"/>
      <c r="AD41" s="990"/>
      <c r="AE41" s="612"/>
    </row>
    <row r="42" spans="1:31" ht="15" x14ac:dyDescent="0.25">
      <c r="A42" s="1175"/>
      <c r="B42" s="990"/>
      <c r="C42" s="990"/>
      <c r="D42" s="990"/>
      <c r="E42" s="990"/>
      <c r="F42" s="990"/>
      <c r="G42" s="990"/>
      <c r="H42" s="990"/>
      <c r="I42" s="990"/>
      <c r="J42" s="990"/>
      <c r="K42" s="990"/>
      <c r="L42" s="990"/>
      <c r="M42" s="990"/>
      <c r="N42" s="990"/>
      <c r="O42" s="990"/>
      <c r="P42" s="990"/>
      <c r="Q42" s="990"/>
      <c r="R42" s="990"/>
      <c r="S42" s="990"/>
      <c r="T42" s="990"/>
      <c r="U42" s="990"/>
      <c r="V42" s="990"/>
      <c r="W42" s="990"/>
      <c r="X42" s="990"/>
      <c r="Y42" s="990"/>
      <c r="Z42" s="990"/>
      <c r="AA42" s="990"/>
      <c r="AB42" s="990"/>
      <c r="AC42" s="990"/>
      <c r="AD42" s="990"/>
      <c r="AE42" s="612"/>
    </row>
    <row r="43" spans="1:31" ht="15" x14ac:dyDescent="0.3">
      <c r="A43" s="1173">
        <v>45848</v>
      </c>
      <c r="B43" s="988">
        <v>28.2</v>
      </c>
      <c r="C43" s="989">
        <v>282000</v>
      </c>
      <c r="D43" s="990"/>
      <c r="E43" s="990"/>
      <c r="F43" s="990"/>
      <c r="G43" s="990"/>
      <c r="H43" s="990"/>
      <c r="I43" s="990"/>
      <c r="J43" s="990"/>
      <c r="K43" s="990"/>
      <c r="L43" s="990"/>
      <c r="M43" s="990"/>
      <c r="N43" s="990"/>
      <c r="O43" s="990"/>
      <c r="P43" s="990"/>
      <c r="Q43" s="990"/>
      <c r="R43" s="990"/>
      <c r="S43" s="990"/>
      <c r="T43" s="990"/>
      <c r="U43" s="990"/>
      <c r="V43" s="990"/>
      <c r="W43" s="990"/>
      <c r="X43" s="990"/>
      <c r="Y43" s="990"/>
      <c r="Z43" s="990"/>
      <c r="AA43" s="990"/>
      <c r="AB43" s="990"/>
      <c r="AC43" s="990"/>
      <c r="AD43" s="990"/>
      <c r="AE43" s="612"/>
    </row>
    <row r="44" spans="1:31" ht="15" x14ac:dyDescent="0.3">
      <c r="A44" s="1174"/>
      <c r="B44" s="988">
        <v>27.21</v>
      </c>
      <c r="C44" s="989">
        <v>272100</v>
      </c>
      <c r="D44" s="990"/>
      <c r="E44" s="990"/>
      <c r="F44" s="990"/>
      <c r="G44" s="990"/>
      <c r="H44" s="990"/>
      <c r="I44" s="990"/>
      <c r="J44" s="990"/>
      <c r="K44" s="990"/>
      <c r="L44" s="990"/>
      <c r="M44" s="990"/>
      <c r="N44" s="990"/>
      <c r="O44" s="990"/>
      <c r="P44" s="990"/>
      <c r="Q44" s="990"/>
      <c r="R44" s="990"/>
      <c r="S44" s="990"/>
      <c r="T44" s="990"/>
      <c r="U44" s="990"/>
      <c r="V44" s="990"/>
      <c r="W44" s="990"/>
      <c r="X44" s="990"/>
      <c r="Y44" s="990"/>
      <c r="Z44" s="990"/>
      <c r="AA44" s="990"/>
      <c r="AB44" s="990"/>
      <c r="AC44" s="990"/>
      <c r="AD44" s="990"/>
      <c r="AE44" s="612"/>
    </row>
    <row r="45" spans="1:31" ht="15" x14ac:dyDescent="0.25">
      <c r="A45" s="1174"/>
      <c r="B45" s="990"/>
      <c r="C45" s="990"/>
      <c r="D45" s="990"/>
      <c r="E45" s="990"/>
      <c r="F45" s="990"/>
      <c r="G45" s="990"/>
      <c r="H45" s="990"/>
      <c r="I45" s="990"/>
      <c r="J45" s="990"/>
      <c r="K45" s="990"/>
      <c r="L45" s="990"/>
      <c r="M45" s="990"/>
      <c r="N45" s="990"/>
      <c r="O45" s="990"/>
      <c r="P45" s="990"/>
      <c r="Q45" s="990"/>
      <c r="R45" s="990"/>
      <c r="S45" s="990"/>
      <c r="T45" s="990"/>
      <c r="U45" s="990"/>
      <c r="V45" s="990"/>
      <c r="W45" s="990"/>
      <c r="X45" s="990"/>
      <c r="Y45" s="990"/>
      <c r="Z45" s="990"/>
      <c r="AA45" s="990"/>
      <c r="AB45" s="990"/>
      <c r="AC45" s="990"/>
      <c r="AD45" s="990"/>
      <c r="AE45" s="612"/>
    </row>
    <row r="46" spans="1:31" ht="15" x14ac:dyDescent="0.25">
      <c r="A46" s="1175"/>
      <c r="B46" s="990"/>
      <c r="C46" s="990"/>
      <c r="D46" s="990"/>
      <c r="E46" s="990"/>
      <c r="F46" s="990"/>
      <c r="G46" s="990"/>
      <c r="H46" s="990"/>
      <c r="I46" s="990"/>
      <c r="J46" s="990"/>
      <c r="K46" s="990"/>
      <c r="L46" s="990"/>
      <c r="M46" s="990"/>
      <c r="N46" s="990"/>
      <c r="O46" s="990"/>
      <c r="P46" s="990"/>
      <c r="Q46" s="990"/>
      <c r="R46" s="990"/>
      <c r="S46" s="990"/>
      <c r="T46" s="990"/>
      <c r="U46" s="990"/>
      <c r="V46" s="990"/>
      <c r="W46" s="990"/>
      <c r="X46" s="990"/>
      <c r="Y46" s="990"/>
      <c r="Z46" s="990"/>
      <c r="AA46" s="990"/>
      <c r="AB46" s="990"/>
      <c r="AC46" s="990"/>
      <c r="AD46" s="990"/>
      <c r="AE46" s="612"/>
    </row>
    <row r="47" spans="1:31" ht="15" x14ac:dyDescent="0.3">
      <c r="A47" s="1173">
        <v>45849</v>
      </c>
      <c r="B47" s="988">
        <v>29.62</v>
      </c>
      <c r="C47" s="989">
        <v>296200</v>
      </c>
      <c r="D47" s="990"/>
      <c r="E47" s="990"/>
      <c r="F47" s="988">
        <v>26.52</v>
      </c>
      <c r="G47" s="989">
        <v>265200</v>
      </c>
      <c r="H47" s="990"/>
      <c r="I47" s="990"/>
      <c r="J47" s="988">
        <v>27.26</v>
      </c>
      <c r="K47" s="989">
        <v>272600</v>
      </c>
      <c r="L47" s="990"/>
      <c r="M47" s="990"/>
      <c r="N47" s="988">
        <v>60</v>
      </c>
      <c r="O47" s="989">
        <v>408000</v>
      </c>
      <c r="P47" s="988">
        <v>20</v>
      </c>
      <c r="Q47" s="989">
        <v>250000</v>
      </c>
      <c r="R47" s="990"/>
      <c r="S47" s="990"/>
      <c r="T47" s="988">
        <v>49.49</v>
      </c>
      <c r="U47" s="989">
        <v>336532</v>
      </c>
      <c r="V47" s="990"/>
      <c r="W47" s="990"/>
      <c r="X47" s="990"/>
      <c r="Y47" s="990"/>
      <c r="Z47" s="990"/>
      <c r="AA47" s="990"/>
      <c r="AB47" s="990"/>
      <c r="AC47" s="990"/>
      <c r="AD47" s="990"/>
      <c r="AE47" s="612"/>
    </row>
    <row r="48" spans="1:31" ht="15" x14ac:dyDescent="0.25">
      <c r="A48" s="1174"/>
      <c r="B48" s="990"/>
      <c r="C48" s="990"/>
      <c r="D48" s="990"/>
      <c r="E48" s="990"/>
      <c r="F48" s="990"/>
      <c r="G48" s="990"/>
      <c r="H48" s="990"/>
      <c r="I48" s="990"/>
      <c r="J48" s="990"/>
      <c r="K48" s="990"/>
      <c r="L48" s="990"/>
      <c r="M48" s="990"/>
      <c r="N48" s="990"/>
      <c r="O48" s="990"/>
      <c r="P48" s="990"/>
      <c r="Q48" s="990"/>
      <c r="R48" s="990"/>
      <c r="S48" s="990"/>
      <c r="T48" s="990"/>
      <c r="U48" s="990"/>
      <c r="V48" s="990"/>
      <c r="W48" s="990"/>
      <c r="X48" s="990"/>
      <c r="Y48" s="990"/>
      <c r="Z48" s="990"/>
      <c r="AA48" s="990"/>
      <c r="AB48" s="990"/>
      <c r="AC48" s="990"/>
      <c r="AD48" s="990"/>
      <c r="AE48" s="612"/>
    </row>
    <row r="49" spans="1:31" ht="15" x14ac:dyDescent="0.25">
      <c r="A49" s="1174"/>
      <c r="B49" s="990"/>
      <c r="C49" s="990"/>
      <c r="D49" s="990"/>
      <c r="E49" s="990"/>
      <c r="F49" s="990"/>
      <c r="G49" s="990"/>
      <c r="H49" s="990"/>
      <c r="I49" s="990"/>
      <c r="J49" s="990"/>
      <c r="K49" s="990"/>
      <c r="L49" s="990"/>
      <c r="M49" s="990"/>
      <c r="N49" s="990"/>
      <c r="O49" s="990"/>
      <c r="P49" s="990"/>
      <c r="Q49" s="990"/>
      <c r="R49" s="990"/>
      <c r="S49" s="990"/>
      <c r="T49" s="990"/>
      <c r="U49" s="990"/>
      <c r="V49" s="990"/>
      <c r="W49" s="990"/>
      <c r="X49" s="990"/>
      <c r="Y49" s="990"/>
      <c r="Z49" s="990"/>
      <c r="AA49" s="990"/>
      <c r="AB49" s="990"/>
      <c r="AC49" s="990"/>
      <c r="AD49" s="990"/>
      <c r="AE49" s="612"/>
    </row>
    <row r="50" spans="1:31" ht="15" x14ac:dyDescent="0.25">
      <c r="A50" s="1175"/>
      <c r="B50" s="990"/>
      <c r="C50" s="990"/>
      <c r="D50" s="990"/>
      <c r="E50" s="990"/>
      <c r="F50" s="990"/>
      <c r="G50" s="990"/>
      <c r="H50" s="990"/>
      <c r="I50" s="990"/>
      <c r="J50" s="990"/>
      <c r="K50" s="990"/>
      <c r="L50" s="990"/>
      <c r="M50" s="990"/>
      <c r="N50" s="990"/>
      <c r="O50" s="990"/>
      <c r="P50" s="990"/>
      <c r="Q50" s="990"/>
      <c r="R50" s="990"/>
      <c r="S50" s="990"/>
      <c r="T50" s="990"/>
      <c r="U50" s="990"/>
      <c r="V50" s="990"/>
      <c r="W50" s="990"/>
      <c r="X50" s="990"/>
      <c r="Y50" s="990"/>
      <c r="Z50" s="990"/>
      <c r="AA50" s="990"/>
      <c r="AB50" s="990"/>
      <c r="AC50" s="990"/>
      <c r="AD50" s="990"/>
      <c r="AE50" s="612"/>
    </row>
    <row r="51" spans="1:31" ht="15" x14ac:dyDescent="0.3">
      <c r="A51" s="1173">
        <v>45850</v>
      </c>
      <c r="B51" s="988">
        <v>24.66</v>
      </c>
      <c r="C51" s="989">
        <v>246600</v>
      </c>
      <c r="D51" s="990"/>
      <c r="E51" s="990"/>
      <c r="F51" s="988">
        <v>26.2</v>
      </c>
      <c r="G51" s="989">
        <v>262000</v>
      </c>
      <c r="H51" s="990"/>
      <c r="I51" s="990"/>
      <c r="J51" s="990"/>
      <c r="K51" s="990"/>
      <c r="L51" s="990"/>
      <c r="M51" s="990"/>
      <c r="N51" s="990"/>
      <c r="O51" s="990"/>
      <c r="P51" s="990"/>
      <c r="Q51" s="990"/>
      <c r="R51" s="990"/>
      <c r="S51" s="990"/>
      <c r="T51" s="990"/>
      <c r="U51" s="990"/>
      <c r="V51" s="988">
        <v>10</v>
      </c>
      <c r="W51" s="989">
        <v>100000</v>
      </c>
      <c r="X51" s="988">
        <v>20</v>
      </c>
      <c r="Y51" s="989">
        <v>250000</v>
      </c>
      <c r="Z51" s="990"/>
      <c r="AA51" s="990"/>
      <c r="AB51" s="990"/>
      <c r="AC51" s="990"/>
      <c r="AD51" s="990"/>
      <c r="AE51" s="612"/>
    </row>
    <row r="52" spans="1:31" ht="15" x14ac:dyDescent="0.25">
      <c r="A52" s="1174"/>
      <c r="B52" s="990"/>
      <c r="C52" s="990"/>
      <c r="D52" s="990"/>
      <c r="E52" s="990"/>
      <c r="F52" s="990"/>
      <c r="G52" s="990"/>
      <c r="H52" s="990"/>
      <c r="I52" s="990"/>
      <c r="J52" s="990"/>
      <c r="K52" s="990"/>
      <c r="L52" s="990"/>
      <c r="M52" s="990"/>
      <c r="N52" s="990"/>
      <c r="O52" s="990"/>
      <c r="P52" s="990"/>
      <c r="Q52" s="990"/>
      <c r="R52" s="990"/>
      <c r="S52" s="990"/>
      <c r="T52" s="990"/>
      <c r="U52" s="990"/>
      <c r="V52" s="990"/>
      <c r="W52" s="990"/>
      <c r="X52" s="990"/>
      <c r="Y52" s="990"/>
      <c r="Z52" s="990"/>
      <c r="AA52" s="990"/>
      <c r="AB52" s="990"/>
      <c r="AC52" s="990"/>
      <c r="AD52" s="990"/>
      <c r="AE52" s="612"/>
    </row>
    <row r="53" spans="1:31" ht="15" x14ac:dyDescent="0.25">
      <c r="A53" s="1174"/>
      <c r="B53" s="990"/>
      <c r="C53" s="990"/>
      <c r="D53" s="990"/>
      <c r="E53" s="990"/>
      <c r="F53" s="990"/>
      <c r="G53" s="990"/>
      <c r="H53" s="990"/>
      <c r="I53" s="990"/>
      <c r="J53" s="990"/>
      <c r="K53" s="990"/>
      <c r="L53" s="990"/>
      <c r="M53" s="990"/>
      <c r="N53" s="990"/>
      <c r="O53" s="990"/>
      <c r="P53" s="990"/>
      <c r="Q53" s="990"/>
      <c r="R53" s="990"/>
      <c r="S53" s="990"/>
      <c r="T53" s="990"/>
      <c r="U53" s="990"/>
      <c r="V53" s="990"/>
      <c r="W53" s="990"/>
      <c r="X53" s="990"/>
      <c r="Y53" s="990"/>
      <c r="Z53" s="990"/>
      <c r="AA53" s="990"/>
      <c r="AB53" s="990"/>
      <c r="AC53" s="990"/>
      <c r="AD53" s="990"/>
      <c r="AE53" s="612"/>
    </row>
    <row r="54" spans="1:31" ht="15" x14ac:dyDescent="0.25">
      <c r="A54" s="1175"/>
      <c r="B54" s="990"/>
      <c r="C54" s="990"/>
      <c r="D54" s="990"/>
      <c r="E54" s="990"/>
      <c r="F54" s="990"/>
      <c r="G54" s="990"/>
      <c r="H54" s="990"/>
      <c r="I54" s="990"/>
      <c r="J54" s="990"/>
      <c r="K54" s="990"/>
      <c r="L54" s="990"/>
      <c r="M54" s="990"/>
      <c r="N54" s="990"/>
      <c r="O54" s="990"/>
      <c r="P54" s="990"/>
      <c r="Q54" s="990"/>
      <c r="R54" s="990"/>
      <c r="S54" s="990"/>
      <c r="T54" s="990"/>
      <c r="U54" s="990"/>
      <c r="V54" s="990"/>
      <c r="W54" s="990"/>
      <c r="X54" s="990"/>
      <c r="Y54" s="990"/>
      <c r="Z54" s="990"/>
      <c r="AA54" s="990"/>
      <c r="AB54" s="990"/>
      <c r="AC54" s="990"/>
      <c r="AD54" s="990"/>
      <c r="AE54" s="612"/>
    </row>
    <row r="55" spans="1:31" ht="15" x14ac:dyDescent="0.3">
      <c r="A55" s="1173">
        <v>45851</v>
      </c>
      <c r="B55" s="988">
        <v>33.54</v>
      </c>
      <c r="C55" s="989">
        <v>335400</v>
      </c>
      <c r="D55" s="990"/>
      <c r="E55" s="990"/>
      <c r="F55" s="988">
        <v>29.78</v>
      </c>
      <c r="G55" s="989">
        <v>297800</v>
      </c>
      <c r="H55" s="990"/>
      <c r="I55" s="990"/>
      <c r="J55" s="988">
        <v>29.71</v>
      </c>
      <c r="K55" s="989">
        <v>297100</v>
      </c>
      <c r="L55" s="988">
        <v>20</v>
      </c>
      <c r="M55" s="989">
        <v>136000</v>
      </c>
      <c r="N55" s="990"/>
      <c r="O55" s="990"/>
      <c r="P55" s="990"/>
      <c r="Q55" s="990"/>
      <c r="R55" s="990"/>
      <c r="S55" s="990"/>
      <c r="T55" s="990"/>
      <c r="U55" s="990"/>
      <c r="V55" s="990"/>
      <c r="W55" s="990"/>
      <c r="X55" s="990"/>
      <c r="Y55" s="990"/>
      <c r="Z55" s="990"/>
      <c r="AA55" s="990"/>
      <c r="AB55" s="990"/>
      <c r="AC55" s="990"/>
      <c r="AD55" s="990"/>
      <c r="AE55" s="612"/>
    </row>
    <row r="56" spans="1:31" ht="15" x14ac:dyDescent="0.25">
      <c r="A56" s="1174"/>
      <c r="B56" s="990"/>
      <c r="C56" s="990"/>
      <c r="D56" s="990"/>
      <c r="E56" s="990"/>
      <c r="F56" s="990"/>
      <c r="G56" s="990"/>
      <c r="H56" s="990"/>
      <c r="I56" s="990"/>
      <c r="J56" s="990"/>
      <c r="K56" s="990"/>
      <c r="L56" s="990"/>
      <c r="M56" s="990"/>
      <c r="N56" s="990"/>
      <c r="O56" s="990"/>
      <c r="P56" s="990"/>
      <c r="Q56" s="990"/>
      <c r="R56" s="990"/>
      <c r="S56" s="990"/>
      <c r="T56" s="990"/>
      <c r="U56" s="990"/>
      <c r="V56" s="990"/>
      <c r="W56" s="990"/>
      <c r="X56" s="990"/>
      <c r="Y56" s="990"/>
      <c r="Z56" s="990"/>
      <c r="AA56" s="990"/>
      <c r="AB56" s="990"/>
      <c r="AC56" s="990"/>
      <c r="AD56" s="990"/>
      <c r="AE56" s="612"/>
    </row>
    <row r="57" spans="1:31" ht="15" x14ac:dyDescent="0.25">
      <c r="A57" s="1174"/>
      <c r="B57" s="990"/>
      <c r="C57" s="990"/>
      <c r="D57" s="990"/>
      <c r="E57" s="990"/>
      <c r="F57" s="990"/>
      <c r="G57" s="990"/>
      <c r="H57" s="990"/>
      <c r="I57" s="990"/>
      <c r="J57" s="990"/>
      <c r="K57" s="990"/>
      <c r="L57" s="990"/>
      <c r="M57" s="990"/>
      <c r="N57" s="990"/>
      <c r="O57" s="990"/>
      <c r="P57" s="990"/>
      <c r="Q57" s="990"/>
      <c r="R57" s="990"/>
      <c r="S57" s="990"/>
      <c r="T57" s="990"/>
      <c r="U57" s="990"/>
      <c r="V57" s="990"/>
      <c r="W57" s="990"/>
      <c r="X57" s="990"/>
      <c r="Y57" s="990"/>
      <c r="Z57" s="990"/>
      <c r="AA57" s="990"/>
      <c r="AB57" s="990"/>
      <c r="AC57" s="990"/>
      <c r="AD57" s="990"/>
      <c r="AE57" s="612"/>
    </row>
    <row r="58" spans="1:31" ht="15" x14ac:dyDescent="0.25">
      <c r="A58" s="1175"/>
      <c r="B58" s="990"/>
      <c r="C58" s="990"/>
      <c r="D58" s="990"/>
      <c r="E58" s="990"/>
      <c r="F58" s="990"/>
      <c r="G58" s="990"/>
      <c r="H58" s="990"/>
      <c r="I58" s="990"/>
      <c r="J58" s="990"/>
      <c r="K58" s="990"/>
      <c r="L58" s="990"/>
      <c r="M58" s="990"/>
      <c r="N58" s="990"/>
      <c r="O58" s="990"/>
      <c r="P58" s="990"/>
      <c r="Q58" s="990"/>
      <c r="R58" s="990"/>
      <c r="S58" s="990"/>
      <c r="T58" s="990"/>
      <c r="U58" s="990"/>
      <c r="V58" s="990"/>
      <c r="W58" s="990"/>
      <c r="X58" s="990"/>
      <c r="Y58" s="990"/>
      <c r="Z58" s="990"/>
      <c r="AA58" s="990"/>
      <c r="AB58" s="990"/>
      <c r="AC58" s="990"/>
      <c r="AD58" s="990"/>
      <c r="AE58" s="612"/>
    </row>
    <row r="59" spans="1:31" ht="15" x14ac:dyDescent="0.3">
      <c r="A59" s="1173">
        <v>45852</v>
      </c>
      <c r="B59" s="988">
        <v>28.05</v>
      </c>
      <c r="C59" s="989">
        <v>280500</v>
      </c>
      <c r="D59" s="990"/>
      <c r="E59" s="990"/>
      <c r="F59" s="988">
        <v>27.75</v>
      </c>
      <c r="G59" s="989">
        <v>277500</v>
      </c>
      <c r="H59" s="990"/>
      <c r="I59" s="990"/>
      <c r="J59" s="988">
        <v>17.600000000000001</v>
      </c>
      <c r="K59" s="989">
        <v>176000</v>
      </c>
      <c r="L59" s="990"/>
      <c r="M59" s="990"/>
      <c r="N59" s="990"/>
      <c r="O59" s="990"/>
      <c r="P59" s="988">
        <v>20</v>
      </c>
      <c r="Q59" s="989">
        <v>250000</v>
      </c>
      <c r="R59" s="990"/>
      <c r="S59" s="990"/>
      <c r="T59" s="990"/>
      <c r="U59" s="990"/>
      <c r="V59" s="988">
        <v>20</v>
      </c>
      <c r="W59" s="989">
        <v>200000</v>
      </c>
      <c r="X59" s="988">
        <v>20</v>
      </c>
      <c r="Y59" s="989">
        <v>250000</v>
      </c>
      <c r="Z59" s="990"/>
      <c r="AA59" s="990"/>
      <c r="AB59" s="990"/>
      <c r="AC59" s="990"/>
      <c r="AD59" s="990"/>
      <c r="AE59" s="612"/>
    </row>
    <row r="60" spans="1:31" ht="15" x14ac:dyDescent="0.25">
      <c r="A60" s="1174"/>
      <c r="B60" s="990"/>
      <c r="C60" s="990"/>
      <c r="D60" s="990"/>
      <c r="E60" s="990"/>
      <c r="F60" s="990"/>
      <c r="G60" s="990"/>
      <c r="H60" s="990"/>
      <c r="I60" s="990"/>
      <c r="J60" s="990"/>
      <c r="K60" s="990"/>
      <c r="L60" s="990"/>
      <c r="M60" s="990"/>
      <c r="N60" s="990"/>
      <c r="O60" s="990"/>
      <c r="P60" s="990"/>
      <c r="Q60" s="990"/>
      <c r="R60" s="990"/>
      <c r="S60" s="990"/>
      <c r="T60" s="990"/>
      <c r="U60" s="990"/>
      <c r="V60" s="990"/>
      <c r="W60" s="990"/>
      <c r="X60" s="990"/>
      <c r="Y60" s="990"/>
      <c r="Z60" s="990"/>
      <c r="AA60" s="990"/>
      <c r="AB60" s="990"/>
      <c r="AC60" s="990"/>
      <c r="AD60" s="990"/>
      <c r="AE60" s="612"/>
    </row>
    <row r="61" spans="1:31" ht="15" x14ac:dyDescent="0.25">
      <c r="A61" s="1174"/>
      <c r="B61" s="990"/>
      <c r="C61" s="990"/>
      <c r="D61" s="990"/>
      <c r="E61" s="990"/>
      <c r="F61" s="990"/>
      <c r="G61" s="990"/>
      <c r="H61" s="990"/>
      <c r="I61" s="990"/>
      <c r="J61" s="990"/>
      <c r="K61" s="990"/>
      <c r="L61" s="990"/>
      <c r="M61" s="990"/>
      <c r="N61" s="990"/>
      <c r="O61" s="990"/>
      <c r="P61" s="990"/>
      <c r="Q61" s="990"/>
      <c r="R61" s="990"/>
      <c r="S61" s="990"/>
      <c r="T61" s="990"/>
      <c r="U61" s="990"/>
      <c r="V61" s="990"/>
      <c r="W61" s="990"/>
      <c r="X61" s="990"/>
      <c r="Y61" s="990"/>
      <c r="Z61" s="990"/>
      <c r="AA61" s="990"/>
      <c r="AB61" s="990"/>
      <c r="AC61" s="990"/>
      <c r="AD61" s="990"/>
      <c r="AE61" s="612"/>
    </row>
    <row r="62" spans="1:31" ht="15" x14ac:dyDescent="0.25">
      <c r="A62" s="1175"/>
      <c r="B62" s="990"/>
      <c r="C62" s="990"/>
      <c r="D62" s="990"/>
      <c r="E62" s="990"/>
      <c r="F62" s="990"/>
      <c r="G62" s="990"/>
      <c r="H62" s="990"/>
      <c r="I62" s="990"/>
      <c r="J62" s="990"/>
      <c r="K62" s="990"/>
      <c r="L62" s="990"/>
      <c r="M62" s="990"/>
      <c r="N62" s="990"/>
      <c r="O62" s="990"/>
      <c r="P62" s="990"/>
      <c r="Q62" s="990"/>
      <c r="R62" s="990"/>
      <c r="S62" s="990"/>
      <c r="T62" s="990"/>
      <c r="U62" s="990"/>
      <c r="V62" s="990"/>
      <c r="W62" s="990"/>
      <c r="X62" s="990"/>
      <c r="Y62" s="990"/>
      <c r="Z62" s="990"/>
      <c r="AA62" s="990"/>
      <c r="AB62" s="990"/>
      <c r="AC62" s="990"/>
      <c r="AD62" s="990"/>
      <c r="AE62" s="612"/>
    </row>
    <row r="63" spans="1:31" ht="15" x14ac:dyDescent="0.3">
      <c r="A63" s="1173">
        <v>45853</v>
      </c>
      <c r="B63" s="988">
        <v>22.41</v>
      </c>
      <c r="C63" s="989">
        <v>224100</v>
      </c>
      <c r="D63" s="990"/>
      <c r="E63" s="990"/>
      <c r="F63" s="988">
        <v>27.21</v>
      </c>
      <c r="G63" s="989">
        <v>272100</v>
      </c>
      <c r="H63" s="990"/>
      <c r="I63" s="990"/>
      <c r="J63" s="990"/>
      <c r="K63" s="990"/>
      <c r="L63" s="990"/>
      <c r="M63" s="990"/>
      <c r="N63" s="990"/>
      <c r="O63" s="990"/>
      <c r="P63" s="990"/>
      <c r="Q63" s="990"/>
      <c r="R63" s="990"/>
      <c r="S63" s="990"/>
      <c r="T63" s="990"/>
      <c r="U63" s="990"/>
      <c r="V63" s="990"/>
      <c r="W63" s="990"/>
      <c r="X63" s="990"/>
      <c r="Y63" s="990"/>
      <c r="Z63" s="990"/>
      <c r="AA63" s="990"/>
      <c r="AB63" s="990"/>
      <c r="AC63" s="990"/>
      <c r="AD63" s="990"/>
      <c r="AE63" s="612"/>
    </row>
    <row r="64" spans="1:31" ht="15" x14ac:dyDescent="0.25">
      <c r="A64" s="1174"/>
      <c r="B64" s="990"/>
      <c r="C64" s="990"/>
      <c r="D64" s="990"/>
      <c r="E64" s="990"/>
      <c r="F64" s="990"/>
      <c r="G64" s="990"/>
      <c r="H64" s="990"/>
      <c r="I64" s="990"/>
      <c r="J64" s="990"/>
      <c r="K64" s="990"/>
      <c r="L64" s="990"/>
      <c r="M64" s="990"/>
      <c r="N64" s="990"/>
      <c r="O64" s="990"/>
      <c r="P64" s="990"/>
      <c r="Q64" s="990"/>
      <c r="R64" s="990"/>
      <c r="S64" s="990"/>
      <c r="T64" s="990"/>
      <c r="U64" s="990"/>
      <c r="V64" s="990"/>
      <c r="W64" s="990"/>
      <c r="X64" s="990"/>
      <c r="Y64" s="990"/>
      <c r="Z64" s="990"/>
      <c r="AA64" s="990"/>
      <c r="AB64" s="990"/>
      <c r="AC64" s="990"/>
      <c r="AD64" s="990"/>
      <c r="AE64" s="612"/>
    </row>
    <row r="65" spans="1:31" ht="15" x14ac:dyDescent="0.25">
      <c r="A65" s="1174"/>
      <c r="B65" s="990"/>
      <c r="C65" s="990"/>
      <c r="D65" s="990"/>
      <c r="E65" s="990"/>
      <c r="F65" s="990"/>
      <c r="G65" s="990"/>
      <c r="H65" s="990"/>
      <c r="I65" s="990"/>
      <c r="J65" s="990"/>
      <c r="K65" s="990"/>
      <c r="L65" s="990"/>
      <c r="M65" s="990"/>
      <c r="N65" s="990"/>
      <c r="O65" s="990"/>
      <c r="P65" s="990"/>
      <c r="Q65" s="990"/>
      <c r="R65" s="990"/>
      <c r="S65" s="990"/>
      <c r="T65" s="990"/>
      <c r="U65" s="990"/>
      <c r="V65" s="990"/>
      <c r="W65" s="990"/>
      <c r="X65" s="990"/>
      <c r="Y65" s="990"/>
      <c r="Z65" s="990"/>
      <c r="AA65" s="990"/>
      <c r="AB65" s="990"/>
      <c r="AC65" s="990"/>
      <c r="AD65" s="990"/>
      <c r="AE65" s="612"/>
    </row>
    <row r="66" spans="1:31" ht="15" x14ac:dyDescent="0.25">
      <c r="A66" s="1175"/>
      <c r="B66" s="990"/>
      <c r="C66" s="990"/>
      <c r="D66" s="990"/>
      <c r="E66" s="990"/>
      <c r="F66" s="990"/>
      <c r="G66" s="990"/>
      <c r="H66" s="990"/>
      <c r="I66" s="990"/>
      <c r="J66" s="990"/>
      <c r="K66" s="990"/>
      <c r="L66" s="990"/>
      <c r="M66" s="990"/>
      <c r="N66" s="990"/>
      <c r="O66" s="990"/>
      <c r="P66" s="990"/>
      <c r="Q66" s="990"/>
      <c r="R66" s="990"/>
      <c r="S66" s="990"/>
      <c r="T66" s="990"/>
      <c r="U66" s="990"/>
      <c r="V66" s="990"/>
      <c r="W66" s="990"/>
      <c r="X66" s="990"/>
      <c r="Y66" s="990"/>
      <c r="Z66" s="990"/>
      <c r="AA66" s="990"/>
      <c r="AB66" s="990"/>
      <c r="AC66" s="990"/>
      <c r="AD66" s="990"/>
      <c r="AE66" s="612"/>
    </row>
    <row r="67" spans="1:31" ht="15" x14ac:dyDescent="0.3">
      <c r="A67" s="1173">
        <v>45854</v>
      </c>
      <c r="B67" s="988">
        <v>31.77</v>
      </c>
      <c r="C67" s="989">
        <v>317700</v>
      </c>
      <c r="D67" s="990"/>
      <c r="E67" s="990"/>
      <c r="F67" s="990"/>
      <c r="G67" s="990"/>
      <c r="H67" s="988">
        <v>24.56</v>
      </c>
      <c r="I67" s="989">
        <v>245600</v>
      </c>
      <c r="J67" s="988">
        <v>24.97</v>
      </c>
      <c r="K67" s="989">
        <v>249700</v>
      </c>
      <c r="L67" s="990"/>
      <c r="M67" s="990"/>
      <c r="N67" s="990"/>
      <c r="O67" s="990"/>
      <c r="P67" s="990"/>
      <c r="Q67" s="990"/>
      <c r="R67" s="990"/>
      <c r="S67" s="990"/>
      <c r="T67" s="990"/>
      <c r="U67" s="990"/>
      <c r="V67" s="990"/>
      <c r="W67" s="990"/>
      <c r="X67" s="988">
        <v>20</v>
      </c>
      <c r="Y67" s="989">
        <v>250000</v>
      </c>
      <c r="Z67" s="990"/>
      <c r="AA67" s="990"/>
      <c r="AB67" s="990"/>
      <c r="AC67" s="990"/>
      <c r="AD67" s="990"/>
      <c r="AE67" s="612"/>
    </row>
    <row r="68" spans="1:31" ht="15" x14ac:dyDescent="0.25">
      <c r="A68" s="1174"/>
      <c r="B68" s="990"/>
      <c r="C68" s="990"/>
      <c r="D68" s="990"/>
      <c r="E68" s="990"/>
      <c r="F68" s="990"/>
      <c r="G68" s="990"/>
      <c r="H68" s="990"/>
      <c r="I68" s="990"/>
      <c r="J68" s="990"/>
      <c r="K68" s="990"/>
      <c r="L68" s="990"/>
      <c r="M68" s="990"/>
      <c r="N68" s="990"/>
      <c r="O68" s="990"/>
      <c r="P68" s="990"/>
      <c r="Q68" s="990"/>
      <c r="R68" s="990"/>
      <c r="S68" s="990"/>
      <c r="T68" s="990"/>
      <c r="U68" s="990"/>
      <c r="V68" s="990"/>
      <c r="W68" s="990"/>
      <c r="X68" s="990"/>
      <c r="Y68" s="990"/>
      <c r="Z68" s="990"/>
      <c r="AA68" s="990"/>
      <c r="AB68" s="990"/>
      <c r="AC68" s="990"/>
      <c r="AD68" s="990"/>
      <c r="AE68" s="612"/>
    </row>
    <row r="69" spans="1:31" ht="15" x14ac:dyDescent="0.25">
      <c r="A69" s="1174"/>
      <c r="B69" s="990"/>
      <c r="C69" s="990"/>
      <c r="D69" s="990"/>
      <c r="E69" s="990"/>
      <c r="F69" s="990"/>
      <c r="G69" s="990"/>
      <c r="H69" s="990"/>
      <c r="I69" s="990"/>
      <c r="J69" s="990"/>
      <c r="K69" s="990"/>
      <c r="L69" s="990"/>
      <c r="M69" s="990"/>
      <c r="N69" s="990"/>
      <c r="O69" s="990"/>
      <c r="P69" s="990"/>
      <c r="Q69" s="990"/>
      <c r="R69" s="990"/>
      <c r="S69" s="990"/>
      <c r="T69" s="990"/>
      <c r="U69" s="990"/>
      <c r="V69" s="990"/>
      <c r="W69" s="990"/>
      <c r="X69" s="990"/>
      <c r="Y69" s="990"/>
      <c r="Z69" s="990"/>
      <c r="AA69" s="990"/>
      <c r="AB69" s="990"/>
      <c r="AC69" s="990"/>
      <c r="AD69" s="990"/>
      <c r="AE69" s="612"/>
    </row>
    <row r="70" spans="1:31" ht="15" x14ac:dyDescent="0.25">
      <c r="A70" s="1175"/>
      <c r="B70" s="990"/>
      <c r="C70" s="990"/>
      <c r="D70" s="990"/>
      <c r="E70" s="990"/>
      <c r="F70" s="990"/>
      <c r="G70" s="990"/>
      <c r="H70" s="990"/>
      <c r="I70" s="990"/>
      <c r="J70" s="990"/>
      <c r="K70" s="990"/>
      <c r="L70" s="990"/>
      <c r="M70" s="990"/>
      <c r="N70" s="990"/>
      <c r="O70" s="990"/>
      <c r="P70" s="990"/>
      <c r="Q70" s="990"/>
      <c r="R70" s="990"/>
      <c r="S70" s="990"/>
      <c r="T70" s="990"/>
      <c r="U70" s="990"/>
      <c r="V70" s="990"/>
      <c r="W70" s="990"/>
      <c r="X70" s="990"/>
      <c r="Y70" s="990"/>
      <c r="Z70" s="990"/>
      <c r="AA70" s="990"/>
      <c r="AB70" s="990"/>
      <c r="AC70" s="990"/>
      <c r="AD70" s="990"/>
      <c r="AE70" s="612"/>
    </row>
    <row r="71" spans="1:31" ht="15" x14ac:dyDescent="0.3">
      <c r="A71" s="1173">
        <v>45855</v>
      </c>
      <c r="B71" s="988">
        <v>18.760000000000002</v>
      </c>
      <c r="C71" s="989">
        <v>187600</v>
      </c>
      <c r="D71" s="990"/>
      <c r="E71" s="990"/>
      <c r="F71" s="988">
        <v>29.71</v>
      </c>
      <c r="G71" s="989">
        <v>297100</v>
      </c>
      <c r="H71" s="990"/>
      <c r="I71" s="990"/>
      <c r="J71" s="988">
        <v>34.619999999999997</v>
      </c>
      <c r="K71" s="989">
        <v>346200</v>
      </c>
      <c r="L71" s="990"/>
      <c r="M71" s="990"/>
      <c r="N71" s="990"/>
      <c r="O71" s="990"/>
      <c r="P71" s="990"/>
      <c r="Q71" s="990"/>
      <c r="R71" s="990"/>
      <c r="S71" s="990"/>
      <c r="T71" s="990"/>
      <c r="U71" s="990"/>
      <c r="V71" s="988">
        <v>25</v>
      </c>
      <c r="W71" s="989">
        <v>250000</v>
      </c>
      <c r="X71" s="990"/>
      <c r="Y71" s="990"/>
      <c r="Z71" s="990"/>
      <c r="AA71" s="990"/>
      <c r="AB71" s="990"/>
      <c r="AC71" s="990"/>
      <c r="AD71" s="990"/>
      <c r="AE71" s="612"/>
    </row>
    <row r="72" spans="1:31" ht="15" x14ac:dyDescent="0.25">
      <c r="A72" s="1174"/>
      <c r="B72" s="990"/>
      <c r="C72" s="990"/>
      <c r="D72" s="990"/>
      <c r="E72" s="990"/>
      <c r="F72" s="990"/>
      <c r="G72" s="990"/>
      <c r="H72" s="990"/>
      <c r="I72" s="990"/>
      <c r="J72" s="990"/>
      <c r="K72" s="990"/>
      <c r="L72" s="990"/>
      <c r="M72" s="990"/>
      <c r="N72" s="990"/>
      <c r="O72" s="990"/>
      <c r="P72" s="990"/>
      <c r="Q72" s="990"/>
      <c r="R72" s="990"/>
      <c r="S72" s="990"/>
      <c r="T72" s="990"/>
      <c r="U72" s="990"/>
      <c r="V72" s="990"/>
      <c r="W72" s="990"/>
      <c r="X72" s="990"/>
      <c r="Y72" s="990"/>
      <c r="Z72" s="990"/>
      <c r="AA72" s="990"/>
      <c r="AB72" s="990"/>
      <c r="AC72" s="990"/>
      <c r="AD72" s="990"/>
      <c r="AE72" s="612"/>
    </row>
    <row r="73" spans="1:31" ht="15" x14ac:dyDescent="0.25">
      <c r="A73" s="1174"/>
      <c r="B73" s="990"/>
      <c r="C73" s="990"/>
      <c r="D73" s="990"/>
      <c r="E73" s="990"/>
      <c r="F73" s="990"/>
      <c r="G73" s="990"/>
      <c r="H73" s="990"/>
      <c r="I73" s="990"/>
      <c r="J73" s="990"/>
      <c r="K73" s="990"/>
      <c r="L73" s="990"/>
      <c r="M73" s="990"/>
      <c r="N73" s="990"/>
      <c r="O73" s="990"/>
      <c r="P73" s="990"/>
      <c r="Q73" s="990"/>
      <c r="R73" s="990"/>
      <c r="S73" s="990"/>
      <c r="T73" s="990"/>
      <c r="U73" s="990"/>
      <c r="V73" s="990"/>
      <c r="W73" s="990"/>
      <c r="X73" s="990"/>
      <c r="Y73" s="990"/>
      <c r="Z73" s="990"/>
      <c r="AA73" s="990"/>
      <c r="AB73" s="990"/>
      <c r="AC73" s="990"/>
      <c r="AD73" s="990"/>
      <c r="AE73" s="612"/>
    </row>
    <row r="74" spans="1:31" ht="15" x14ac:dyDescent="0.25">
      <c r="A74" s="1175"/>
      <c r="B74" s="990"/>
      <c r="C74" s="990"/>
      <c r="D74" s="990"/>
      <c r="E74" s="990"/>
      <c r="F74" s="990"/>
      <c r="G74" s="990"/>
      <c r="H74" s="990"/>
      <c r="I74" s="990"/>
      <c r="J74" s="990"/>
      <c r="K74" s="990"/>
      <c r="L74" s="990"/>
      <c r="M74" s="990"/>
      <c r="N74" s="990"/>
      <c r="O74" s="990"/>
      <c r="P74" s="990"/>
      <c r="Q74" s="990"/>
      <c r="R74" s="990"/>
      <c r="S74" s="990"/>
      <c r="T74" s="990"/>
      <c r="U74" s="990"/>
      <c r="V74" s="990"/>
      <c r="W74" s="990"/>
      <c r="X74" s="990"/>
      <c r="Y74" s="990"/>
      <c r="Z74" s="990"/>
      <c r="AA74" s="990"/>
      <c r="AB74" s="990"/>
      <c r="AC74" s="990"/>
      <c r="AD74" s="990"/>
      <c r="AE74" s="612"/>
    </row>
    <row r="75" spans="1:31" ht="15" x14ac:dyDescent="0.3">
      <c r="A75" s="1173">
        <v>45856</v>
      </c>
      <c r="B75" s="988">
        <v>39.04</v>
      </c>
      <c r="C75" s="989">
        <v>390400</v>
      </c>
      <c r="D75" s="990"/>
      <c r="E75" s="990"/>
      <c r="F75" s="988">
        <v>26.88</v>
      </c>
      <c r="G75" s="989">
        <v>268800</v>
      </c>
      <c r="H75" s="990"/>
      <c r="I75" s="990"/>
      <c r="J75" s="988">
        <v>17.100000000000001</v>
      </c>
      <c r="K75" s="989">
        <v>171000</v>
      </c>
      <c r="L75" s="988">
        <v>20</v>
      </c>
      <c r="M75" s="989">
        <v>136000</v>
      </c>
      <c r="N75" s="990"/>
      <c r="O75" s="990"/>
      <c r="P75" s="990"/>
      <c r="Q75" s="990"/>
      <c r="R75" s="990"/>
      <c r="S75" s="990"/>
      <c r="T75" s="990"/>
      <c r="U75" s="990"/>
      <c r="V75" s="988">
        <v>39.869999999999997</v>
      </c>
      <c r="W75" s="989">
        <v>398700</v>
      </c>
      <c r="X75" s="988">
        <v>20</v>
      </c>
      <c r="Y75" s="989">
        <v>250000</v>
      </c>
      <c r="Z75" s="990"/>
      <c r="AA75" s="990"/>
      <c r="AB75" s="990"/>
      <c r="AC75" s="990"/>
      <c r="AD75" s="990"/>
      <c r="AE75" s="612"/>
    </row>
    <row r="76" spans="1:31" ht="15" x14ac:dyDescent="0.25">
      <c r="A76" s="1174"/>
      <c r="B76" s="990"/>
      <c r="C76" s="990"/>
      <c r="D76" s="990"/>
      <c r="E76" s="990"/>
      <c r="F76" s="990"/>
      <c r="G76" s="990"/>
      <c r="H76" s="990"/>
      <c r="I76" s="990"/>
      <c r="J76" s="990"/>
      <c r="K76" s="990"/>
      <c r="L76" s="990"/>
      <c r="M76" s="990"/>
      <c r="N76" s="990"/>
      <c r="O76" s="990"/>
      <c r="P76" s="990"/>
      <c r="Q76" s="990"/>
      <c r="R76" s="990"/>
      <c r="S76" s="990"/>
      <c r="T76" s="990"/>
      <c r="U76" s="990"/>
      <c r="V76" s="990"/>
      <c r="W76" s="990"/>
      <c r="X76" s="990"/>
      <c r="Y76" s="990"/>
      <c r="Z76" s="990"/>
      <c r="AA76" s="990"/>
      <c r="AB76" s="990"/>
      <c r="AC76" s="990"/>
      <c r="AD76" s="990"/>
      <c r="AE76" s="612"/>
    </row>
    <row r="77" spans="1:31" ht="15" x14ac:dyDescent="0.25">
      <c r="A77" s="1174"/>
      <c r="B77" s="990"/>
      <c r="C77" s="990"/>
      <c r="D77" s="990"/>
      <c r="E77" s="990"/>
      <c r="F77" s="990"/>
      <c r="G77" s="990"/>
      <c r="H77" s="990"/>
      <c r="I77" s="990"/>
      <c r="J77" s="990"/>
      <c r="K77" s="990"/>
      <c r="L77" s="990"/>
      <c r="M77" s="990"/>
      <c r="N77" s="990"/>
      <c r="O77" s="990"/>
      <c r="P77" s="990"/>
      <c r="Q77" s="990"/>
      <c r="R77" s="990"/>
      <c r="S77" s="990"/>
      <c r="T77" s="990"/>
      <c r="U77" s="990"/>
      <c r="V77" s="990"/>
      <c r="W77" s="990"/>
      <c r="X77" s="990"/>
      <c r="Y77" s="990"/>
      <c r="Z77" s="990"/>
      <c r="AA77" s="990"/>
      <c r="AB77" s="990"/>
      <c r="AC77" s="990"/>
      <c r="AD77" s="990"/>
      <c r="AE77" s="612"/>
    </row>
    <row r="78" spans="1:31" ht="15" x14ac:dyDescent="0.25">
      <c r="A78" s="1175"/>
      <c r="B78" s="990"/>
      <c r="C78" s="990"/>
      <c r="D78" s="990"/>
      <c r="E78" s="990"/>
      <c r="F78" s="990"/>
      <c r="G78" s="990"/>
      <c r="H78" s="990"/>
      <c r="I78" s="990"/>
      <c r="J78" s="990"/>
      <c r="K78" s="990"/>
      <c r="L78" s="990"/>
      <c r="M78" s="990"/>
      <c r="N78" s="990"/>
      <c r="O78" s="990"/>
      <c r="P78" s="990"/>
      <c r="Q78" s="990"/>
      <c r="R78" s="990"/>
      <c r="S78" s="990"/>
      <c r="T78" s="990"/>
      <c r="U78" s="990"/>
      <c r="V78" s="990"/>
      <c r="W78" s="990"/>
      <c r="X78" s="990"/>
      <c r="Y78" s="990"/>
      <c r="Z78" s="990"/>
      <c r="AA78" s="990"/>
      <c r="AB78" s="990"/>
      <c r="AC78" s="990"/>
      <c r="AD78" s="990"/>
      <c r="AE78" s="612"/>
    </row>
    <row r="79" spans="1:31" ht="15" x14ac:dyDescent="0.3">
      <c r="A79" s="1173">
        <v>45857</v>
      </c>
      <c r="B79" s="988">
        <v>22</v>
      </c>
      <c r="C79" s="989">
        <v>220000</v>
      </c>
      <c r="D79" s="990"/>
      <c r="E79" s="990"/>
      <c r="F79" s="988">
        <v>28.63</v>
      </c>
      <c r="G79" s="989">
        <v>286300</v>
      </c>
      <c r="H79" s="990"/>
      <c r="I79" s="990"/>
      <c r="J79" s="988">
        <v>27.22</v>
      </c>
      <c r="K79" s="989">
        <v>272200</v>
      </c>
      <c r="L79" s="990"/>
      <c r="M79" s="990"/>
      <c r="N79" s="990"/>
      <c r="O79" s="990"/>
      <c r="P79" s="990"/>
      <c r="Q79" s="990"/>
      <c r="R79" s="990"/>
      <c r="S79" s="990"/>
      <c r="T79" s="990"/>
      <c r="U79" s="990"/>
      <c r="V79" s="988">
        <v>9.1</v>
      </c>
      <c r="W79" s="989">
        <v>91000</v>
      </c>
      <c r="X79" s="988">
        <v>20</v>
      </c>
      <c r="Y79" s="989">
        <v>250000</v>
      </c>
      <c r="Z79" s="990"/>
      <c r="AA79" s="990"/>
      <c r="AB79" s="990"/>
      <c r="AC79" s="990"/>
      <c r="AD79" s="990"/>
      <c r="AE79" s="612"/>
    </row>
    <row r="80" spans="1:31" ht="15" x14ac:dyDescent="0.25">
      <c r="A80" s="1174"/>
      <c r="B80" s="990"/>
      <c r="C80" s="990"/>
      <c r="D80" s="990"/>
      <c r="E80" s="990"/>
      <c r="F80" s="990"/>
      <c r="G80" s="990"/>
      <c r="H80" s="990"/>
      <c r="I80" s="990"/>
      <c r="J80" s="990"/>
      <c r="K80" s="990"/>
      <c r="L80" s="990"/>
      <c r="M80" s="990"/>
      <c r="N80" s="990"/>
      <c r="O80" s="990"/>
      <c r="P80" s="990"/>
      <c r="Q80" s="990"/>
      <c r="R80" s="990"/>
      <c r="S80" s="990"/>
      <c r="T80" s="990"/>
      <c r="U80" s="990"/>
      <c r="V80" s="990"/>
      <c r="W80" s="990"/>
      <c r="X80" s="990"/>
      <c r="Y80" s="990"/>
      <c r="Z80" s="990"/>
      <c r="AA80" s="990"/>
      <c r="AB80" s="990"/>
      <c r="AC80" s="990"/>
      <c r="AD80" s="990"/>
      <c r="AE80" s="612"/>
    </row>
    <row r="81" spans="1:31" ht="15" x14ac:dyDescent="0.25">
      <c r="A81" s="1174"/>
      <c r="B81" s="990"/>
      <c r="C81" s="990"/>
      <c r="D81" s="990"/>
      <c r="E81" s="990"/>
      <c r="F81" s="990"/>
      <c r="G81" s="990"/>
      <c r="H81" s="990"/>
      <c r="I81" s="990"/>
      <c r="J81" s="990"/>
      <c r="K81" s="990"/>
      <c r="L81" s="990"/>
      <c r="M81" s="990"/>
      <c r="N81" s="990"/>
      <c r="O81" s="990"/>
      <c r="P81" s="990"/>
      <c r="Q81" s="990"/>
      <c r="R81" s="990"/>
      <c r="S81" s="990"/>
      <c r="T81" s="990"/>
      <c r="U81" s="990"/>
      <c r="V81" s="990"/>
      <c r="W81" s="990"/>
      <c r="X81" s="990"/>
      <c r="Y81" s="990"/>
      <c r="Z81" s="990"/>
      <c r="AA81" s="990"/>
      <c r="AB81" s="990"/>
      <c r="AC81" s="990"/>
      <c r="AD81" s="990"/>
      <c r="AE81" s="612"/>
    </row>
    <row r="82" spans="1:31" ht="15" x14ac:dyDescent="0.25">
      <c r="A82" s="1175"/>
      <c r="B82" s="990"/>
      <c r="C82" s="990"/>
      <c r="D82" s="990"/>
      <c r="E82" s="990"/>
      <c r="F82" s="990"/>
      <c r="G82" s="990"/>
      <c r="H82" s="990"/>
      <c r="I82" s="990"/>
      <c r="J82" s="990"/>
      <c r="K82" s="990"/>
      <c r="L82" s="990"/>
      <c r="M82" s="990"/>
      <c r="N82" s="990"/>
      <c r="O82" s="990"/>
      <c r="P82" s="990"/>
      <c r="Q82" s="990"/>
      <c r="R82" s="990"/>
      <c r="S82" s="990"/>
      <c r="T82" s="990"/>
      <c r="U82" s="990"/>
      <c r="V82" s="990"/>
      <c r="W82" s="990"/>
      <c r="X82" s="990"/>
      <c r="Y82" s="990"/>
      <c r="Z82" s="990"/>
      <c r="AA82" s="990"/>
      <c r="AB82" s="990"/>
      <c r="AC82" s="990"/>
      <c r="AD82" s="990"/>
      <c r="AE82" s="612"/>
    </row>
    <row r="83" spans="1:31" ht="15" x14ac:dyDescent="0.3">
      <c r="A83" s="1173">
        <v>45858</v>
      </c>
      <c r="B83" s="988">
        <v>19.55</v>
      </c>
      <c r="C83" s="989">
        <v>195500</v>
      </c>
      <c r="D83" s="990"/>
      <c r="E83" s="990"/>
      <c r="F83" s="988">
        <v>25.54</v>
      </c>
      <c r="G83" s="989">
        <v>255400</v>
      </c>
      <c r="H83" s="990"/>
      <c r="I83" s="990"/>
      <c r="J83" s="988">
        <v>24.05</v>
      </c>
      <c r="K83" s="989">
        <v>240500</v>
      </c>
      <c r="L83" s="990"/>
      <c r="M83" s="990"/>
      <c r="N83" s="990"/>
      <c r="O83" s="990"/>
      <c r="P83" s="988">
        <v>20</v>
      </c>
      <c r="Q83" s="989">
        <v>250000</v>
      </c>
      <c r="R83" s="990"/>
      <c r="S83" s="990"/>
      <c r="T83" s="990"/>
      <c r="U83" s="990"/>
      <c r="V83" s="990"/>
      <c r="W83" s="990"/>
      <c r="X83" s="990"/>
      <c r="Y83" s="990"/>
      <c r="Z83" s="990"/>
      <c r="AA83" s="990"/>
      <c r="AB83" s="990"/>
      <c r="AC83" s="990"/>
      <c r="AD83" s="990"/>
      <c r="AE83" s="612"/>
    </row>
    <row r="84" spans="1:31" ht="15" x14ac:dyDescent="0.25">
      <c r="A84" s="1174"/>
      <c r="B84" s="990"/>
      <c r="C84" s="990"/>
      <c r="D84" s="990"/>
      <c r="E84" s="990"/>
      <c r="F84" s="990"/>
      <c r="G84" s="990"/>
      <c r="H84" s="990"/>
      <c r="I84" s="990"/>
      <c r="J84" s="990"/>
      <c r="K84" s="990"/>
      <c r="L84" s="990"/>
      <c r="M84" s="990"/>
      <c r="N84" s="990"/>
      <c r="O84" s="990"/>
      <c r="P84" s="990"/>
      <c r="Q84" s="990"/>
      <c r="R84" s="990"/>
      <c r="S84" s="990"/>
      <c r="T84" s="990"/>
      <c r="U84" s="990"/>
      <c r="V84" s="990"/>
      <c r="W84" s="990"/>
      <c r="X84" s="990"/>
      <c r="Y84" s="990"/>
      <c r="Z84" s="990"/>
      <c r="AA84" s="990"/>
      <c r="AB84" s="990"/>
      <c r="AC84" s="990"/>
      <c r="AD84" s="990"/>
      <c r="AE84" s="612"/>
    </row>
    <row r="85" spans="1:31" ht="15" x14ac:dyDescent="0.25">
      <c r="A85" s="1174"/>
      <c r="B85" s="990"/>
      <c r="C85" s="990"/>
      <c r="D85" s="990"/>
      <c r="E85" s="990"/>
      <c r="F85" s="990"/>
      <c r="G85" s="990"/>
      <c r="H85" s="990"/>
      <c r="I85" s="990"/>
      <c r="J85" s="990"/>
      <c r="K85" s="990"/>
      <c r="L85" s="990"/>
      <c r="M85" s="990"/>
      <c r="N85" s="990"/>
      <c r="O85" s="990"/>
      <c r="P85" s="990"/>
      <c r="Q85" s="990"/>
      <c r="R85" s="990"/>
      <c r="S85" s="990"/>
      <c r="T85" s="990"/>
      <c r="U85" s="990"/>
      <c r="V85" s="990"/>
      <c r="W85" s="990"/>
      <c r="X85" s="990"/>
      <c r="Y85" s="990"/>
      <c r="Z85" s="990"/>
      <c r="AA85" s="990"/>
      <c r="AB85" s="990"/>
      <c r="AC85" s="990"/>
      <c r="AD85" s="990"/>
      <c r="AE85" s="612"/>
    </row>
    <row r="86" spans="1:31" ht="15" x14ac:dyDescent="0.25">
      <c r="A86" s="1175"/>
      <c r="B86" s="990"/>
      <c r="C86" s="990"/>
      <c r="D86" s="990"/>
      <c r="E86" s="990"/>
      <c r="F86" s="990"/>
      <c r="G86" s="990"/>
      <c r="H86" s="990"/>
      <c r="I86" s="990"/>
      <c r="J86" s="990"/>
      <c r="K86" s="990"/>
      <c r="L86" s="990"/>
      <c r="M86" s="990"/>
      <c r="N86" s="990"/>
      <c r="O86" s="990"/>
      <c r="P86" s="990"/>
      <c r="Q86" s="990"/>
      <c r="R86" s="990"/>
      <c r="S86" s="990"/>
      <c r="T86" s="990"/>
      <c r="U86" s="990"/>
      <c r="V86" s="990"/>
      <c r="W86" s="990"/>
      <c r="X86" s="990"/>
      <c r="Y86" s="990"/>
      <c r="Z86" s="990"/>
      <c r="AA86" s="990"/>
      <c r="AB86" s="990"/>
      <c r="AC86" s="990"/>
      <c r="AD86" s="990"/>
      <c r="AE86" s="612"/>
    </row>
    <row r="87" spans="1:31" ht="15" x14ac:dyDescent="0.3">
      <c r="A87" s="1173">
        <v>45859</v>
      </c>
      <c r="B87" s="988">
        <v>27.38</v>
      </c>
      <c r="C87" s="989">
        <v>273800</v>
      </c>
      <c r="D87" s="990"/>
      <c r="E87" s="990"/>
      <c r="F87" s="988">
        <v>27.6</v>
      </c>
      <c r="G87" s="989">
        <v>276000</v>
      </c>
      <c r="H87" s="990"/>
      <c r="I87" s="990"/>
      <c r="J87" s="988">
        <v>19.510000000000002</v>
      </c>
      <c r="K87" s="989">
        <v>195100</v>
      </c>
      <c r="L87" s="990"/>
      <c r="M87" s="990"/>
      <c r="N87" s="988">
        <v>56.91</v>
      </c>
      <c r="O87" s="989">
        <v>386988</v>
      </c>
      <c r="P87" s="991">
        <v>20</v>
      </c>
      <c r="Q87" s="992">
        <v>250000</v>
      </c>
      <c r="R87" s="990"/>
      <c r="S87" s="990"/>
      <c r="T87" s="988">
        <v>60</v>
      </c>
      <c r="U87" s="989">
        <v>408000</v>
      </c>
      <c r="V87" s="990"/>
      <c r="W87" s="990"/>
      <c r="X87" s="990"/>
      <c r="Y87" s="990"/>
      <c r="Z87" s="990"/>
      <c r="AA87" s="990"/>
      <c r="AB87" s="988">
        <v>20</v>
      </c>
      <c r="AC87" s="989">
        <v>200000</v>
      </c>
      <c r="AD87" s="990"/>
      <c r="AE87" s="612"/>
    </row>
    <row r="88" spans="1:31" ht="15" x14ac:dyDescent="0.25">
      <c r="A88" s="1174"/>
      <c r="B88" s="990"/>
      <c r="C88" s="990"/>
      <c r="D88" s="990"/>
      <c r="E88" s="990"/>
      <c r="F88" s="990"/>
      <c r="G88" s="990"/>
      <c r="H88" s="990"/>
      <c r="I88" s="990"/>
      <c r="J88" s="990"/>
      <c r="K88" s="990"/>
      <c r="L88" s="990"/>
      <c r="M88" s="990"/>
      <c r="N88" s="990"/>
      <c r="O88" s="990"/>
      <c r="P88" s="990"/>
      <c r="Q88" s="990"/>
      <c r="R88" s="990"/>
      <c r="S88" s="990"/>
      <c r="T88" s="990"/>
      <c r="U88" s="990"/>
      <c r="V88" s="990"/>
      <c r="W88" s="990"/>
      <c r="X88" s="990"/>
      <c r="Y88" s="990"/>
      <c r="Z88" s="990"/>
      <c r="AA88" s="990"/>
      <c r="AB88" s="990"/>
      <c r="AC88" s="990"/>
      <c r="AD88" s="990"/>
      <c r="AE88" s="612"/>
    </row>
    <row r="89" spans="1:31" ht="15" x14ac:dyDescent="0.25">
      <c r="A89" s="1174"/>
      <c r="B89" s="990"/>
      <c r="C89" s="990"/>
      <c r="D89" s="990"/>
      <c r="E89" s="990"/>
      <c r="F89" s="990"/>
      <c r="G89" s="990"/>
      <c r="H89" s="990"/>
      <c r="I89" s="990"/>
      <c r="J89" s="990"/>
      <c r="K89" s="990"/>
      <c r="L89" s="990"/>
      <c r="M89" s="990"/>
      <c r="N89" s="990"/>
      <c r="O89" s="990"/>
      <c r="P89" s="990"/>
      <c r="Q89" s="990"/>
      <c r="R89" s="990"/>
      <c r="S89" s="990"/>
      <c r="T89" s="990"/>
      <c r="U89" s="990"/>
      <c r="V89" s="990"/>
      <c r="W89" s="990"/>
      <c r="X89" s="990"/>
      <c r="Y89" s="990"/>
      <c r="Z89" s="990"/>
      <c r="AA89" s="990"/>
      <c r="AB89" s="990"/>
      <c r="AC89" s="990"/>
      <c r="AD89" s="990"/>
      <c r="AE89" s="612"/>
    </row>
    <row r="90" spans="1:31" ht="15" x14ac:dyDescent="0.25">
      <c r="A90" s="1175"/>
      <c r="B90" s="990"/>
      <c r="C90" s="990"/>
      <c r="D90" s="990"/>
      <c r="E90" s="990"/>
      <c r="F90" s="990"/>
      <c r="G90" s="990"/>
      <c r="H90" s="990"/>
      <c r="I90" s="990"/>
      <c r="J90" s="990"/>
      <c r="K90" s="990"/>
      <c r="L90" s="990"/>
      <c r="M90" s="990"/>
      <c r="N90" s="990"/>
      <c r="O90" s="990"/>
      <c r="P90" s="990"/>
      <c r="Q90" s="990"/>
      <c r="R90" s="990"/>
      <c r="S90" s="990"/>
      <c r="T90" s="990"/>
      <c r="U90" s="990"/>
      <c r="V90" s="990"/>
      <c r="W90" s="990"/>
      <c r="X90" s="990"/>
      <c r="Y90" s="990"/>
      <c r="Z90" s="990"/>
      <c r="AA90" s="990"/>
      <c r="AB90" s="990"/>
      <c r="AC90" s="990"/>
      <c r="AD90" s="990"/>
      <c r="AE90" s="612"/>
    </row>
    <row r="91" spans="1:31" ht="15" x14ac:dyDescent="0.3">
      <c r="A91" s="1173">
        <v>45860</v>
      </c>
      <c r="B91" s="988">
        <v>21.03</v>
      </c>
      <c r="C91" s="989">
        <v>210300</v>
      </c>
      <c r="D91" s="990"/>
      <c r="E91" s="990"/>
      <c r="F91" s="988">
        <v>28.04</v>
      </c>
      <c r="G91" s="989">
        <v>280400</v>
      </c>
      <c r="H91" s="990"/>
      <c r="I91" s="990"/>
      <c r="J91" s="988">
        <v>22.02</v>
      </c>
      <c r="K91" s="989">
        <v>220200</v>
      </c>
      <c r="L91" s="990"/>
      <c r="M91" s="990"/>
      <c r="N91" s="990"/>
      <c r="O91" s="990"/>
      <c r="P91" s="990"/>
      <c r="Q91" s="990"/>
      <c r="R91" s="990"/>
      <c r="S91" s="990"/>
      <c r="T91" s="990"/>
      <c r="U91" s="990"/>
      <c r="V91" s="990"/>
      <c r="W91" s="990"/>
      <c r="X91" s="988">
        <v>20</v>
      </c>
      <c r="Y91" s="989">
        <v>250000</v>
      </c>
      <c r="Z91" s="990"/>
      <c r="AA91" s="990"/>
      <c r="AB91" s="990"/>
      <c r="AC91" s="990"/>
      <c r="AD91" s="990"/>
      <c r="AE91" s="612"/>
    </row>
    <row r="92" spans="1:31" ht="15" x14ac:dyDescent="0.25">
      <c r="A92" s="1174"/>
      <c r="B92" s="990"/>
      <c r="C92" s="990"/>
      <c r="D92" s="990"/>
      <c r="E92" s="990"/>
      <c r="F92" s="990"/>
      <c r="G92" s="990"/>
      <c r="H92" s="990"/>
      <c r="I92" s="990"/>
      <c r="J92" s="990"/>
      <c r="K92" s="990"/>
      <c r="L92" s="990"/>
      <c r="M92" s="990"/>
      <c r="N92" s="990"/>
      <c r="O92" s="990"/>
      <c r="P92" s="990"/>
      <c r="Q92" s="990"/>
      <c r="R92" s="990"/>
      <c r="S92" s="990"/>
      <c r="T92" s="990"/>
      <c r="U92" s="990"/>
      <c r="V92" s="990"/>
      <c r="W92" s="990"/>
      <c r="X92" s="990"/>
      <c r="Y92" s="990"/>
      <c r="Z92" s="990"/>
      <c r="AA92" s="990"/>
      <c r="AB92" s="990"/>
      <c r="AC92" s="990"/>
      <c r="AD92" s="990"/>
      <c r="AE92" s="612"/>
    </row>
    <row r="93" spans="1:31" ht="15" x14ac:dyDescent="0.25">
      <c r="A93" s="1174"/>
      <c r="B93" s="990"/>
      <c r="C93" s="990"/>
      <c r="D93" s="990"/>
      <c r="E93" s="990"/>
      <c r="F93" s="990"/>
      <c r="G93" s="990"/>
      <c r="H93" s="990"/>
      <c r="I93" s="990"/>
      <c r="J93" s="990"/>
      <c r="K93" s="990"/>
      <c r="L93" s="990"/>
      <c r="M93" s="990"/>
      <c r="N93" s="990"/>
      <c r="O93" s="990"/>
      <c r="P93" s="990"/>
      <c r="Q93" s="990"/>
      <c r="R93" s="990"/>
      <c r="S93" s="990"/>
      <c r="T93" s="990"/>
      <c r="U93" s="990"/>
      <c r="V93" s="990"/>
      <c r="W93" s="990"/>
      <c r="X93" s="990"/>
      <c r="Y93" s="990"/>
      <c r="Z93" s="990"/>
      <c r="AA93" s="990"/>
      <c r="AB93" s="990"/>
      <c r="AC93" s="990"/>
      <c r="AD93" s="990"/>
      <c r="AE93" s="612"/>
    </row>
    <row r="94" spans="1:31" ht="15" x14ac:dyDescent="0.25">
      <c r="A94" s="1175"/>
      <c r="B94" s="990"/>
      <c r="C94" s="990"/>
      <c r="D94" s="990"/>
      <c r="E94" s="990"/>
      <c r="F94" s="990"/>
      <c r="G94" s="990"/>
      <c r="H94" s="990"/>
      <c r="I94" s="990"/>
      <c r="J94" s="990"/>
      <c r="K94" s="990"/>
      <c r="L94" s="990"/>
      <c r="M94" s="990"/>
      <c r="N94" s="990"/>
      <c r="O94" s="990"/>
      <c r="P94" s="990"/>
      <c r="Q94" s="990"/>
      <c r="R94" s="990"/>
      <c r="S94" s="990"/>
      <c r="T94" s="990"/>
      <c r="U94" s="990"/>
      <c r="V94" s="990"/>
      <c r="W94" s="990"/>
      <c r="X94" s="990"/>
      <c r="Y94" s="990"/>
      <c r="Z94" s="990"/>
      <c r="AA94" s="990"/>
      <c r="AB94" s="990"/>
      <c r="AC94" s="990"/>
      <c r="AD94" s="990"/>
      <c r="AE94" s="612"/>
    </row>
    <row r="95" spans="1:31" ht="15" x14ac:dyDescent="0.3">
      <c r="A95" s="1173">
        <v>45861</v>
      </c>
      <c r="B95" s="991">
        <v>22.9</v>
      </c>
      <c r="C95" s="992">
        <v>229000</v>
      </c>
      <c r="D95" s="990"/>
      <c r="E95" s="990"/>
      <c r="F95" s="988">
        <v>23.61</v>
      </c>
      <c r="G95" s="989">
        <v>236100</v>
      </c>
      <c r="H95" s="990"/>
      <c r="I95" s="990"/>
      <c r="J95" s="988">
        <v>25.99</v>
      </c>
      <c r="K95" s="989">
        <v>259900</v>
      </c>
      <c r="L95" s="988">
        <v>20</v>
      </c>
      <c r="M95" s="989">
        <v>136000</v>
      </c>
      <c r="N95" s="990"/>
      <c r="O95" s="990"/>
      <c r="P95" s="990"/>
      <c r="Q95" s="990"/>
      <c r="R95" s="990"/>
      <c r="S95" s="990"/>
      <c r="T95" s="990"/>
      <c r="U95" s="990"/>
      <c r="V95" s="990"/>
      <c r="W95" s="990"/>
      <c r="X95" s="988">
        <v>20</v>
      </c>
      <c r="Y95" s="989">
        <v>250000</v>
      </c>
      <c r="Z95" s="990"/>
      <c r="AA95" s="990"/>
      <c r="AB95" s="990"/>
      <c r="AC95" s="990"/>
      <c r="AD95" s="990"/>
      <c r="AE95" s="612"/>
    </row>
    <row r="96" spans="1:31" ht="15" x14ac:dyDescent="0.25">
      <c r="A96" s="1174"/>
      <c r="B96" s="990"/>
      <c r="C96" s="990"/>
      <c r="D96" s="990"/>
      <c r="E96" s="990"/>
      <c r="F96" s="990"/>
      <c r="G96" s="990"/>
      <c r="H96" s="990"/>
      <c r="I96" s="990"/>
      <c r="J96" s="990"/>
      <c r="K96" s="990"/>
      <c r="L96" s="990"/>
      <c r="M96" s="990"/>
      <c r="N96" s="990"/>
      <c r="O96" s="990"/>
      <c r="P96" s="990"/>
      <c r="Q96" s="990"/>
      <c r="R96" s="990"/>
      <c r="S96" s="990"/>
      <c r="T96" s="990"/>
      <c r="U96" s="990"/>
      <c r="V96" s="990"/>
      <c r="W96" s="990"/>
      <c r="X96" s="990"/>
      <c r="Y96" s="990"/>
      <c r="Z96" s="990"/>
      <c r="AA96" s="990"/>
      <c r="AB96" s="990"/>
      <c r="AC96" s="990"/>
      <c r="AD96" s="990"/>
      <c r="AE96" s="612"/>
    </row>
    <row r="97" spans="1:37" ht="15" x14ac:dyDescent="0.25">
      <c r="A97" s="1174"/>
      <c r="B97" s="990"/>
      <c r="C97" s="990"/>
      <c r="D97" s="990"/>
      <c r="E97" s="990"/>
      <c r="F97" s="990"/>
      <c r="G97" s="990"/>
      <c r="H97" s="990"/>
      <c r="I97" s="990"/>
      <c r="J97" s="990"/>
      <c r="K97" s="990"/>
      <c r="L97" s="990"/>
      <c r="M97" s="990"/>
      <c r="N97" s="990"/>
      <c r="O97" s="990"/>
      <c r="P97" s="990"/>
      <c r="Q97" s="990"/>
      <c r="R97" s="990"/>
      <c r="S97" s="990"/>
      <c r="T97" s="990"/>
      <c r="U97" s="990"/>
      <c r="V97" s="990"/>
      <c r="W97" s="990"/>
      <c r="X97" s="990"/>
      <c r="Y97" s="990"/>
      <c r="Z97" s="990"/>
      <c r="AA97" s="990"/>
      <c r="AB97" s="990"/>
      <c r="AC97" s="990"/>
      <c r="AD97" s="990"/>
      <c r="AE97" s="612"/>
    </row>
    <row r="98" spans="1:37" ht="15" x14ac:dyDescent="0.25">
      <c r="A98" s="1175"/>
      <c r="B98" s="990"/>
      <c r="C98" s="990"/>
      <c r="D98" s="990"/>
      <c r="E98" s="990"/>
      <c r="F98" s="990"/>
      <c r="G98" s="990"/>
      <c r="H98" s="990"/>
      <c r="I98" s="990"/>
      <c r="J98" s="990"/>
      <c r="K98" s="990"/>
      <c r="L98" s="990"/>
      <c r="M98" s="990"/>
      <c r="N98" s="990"/>
      <c r="O98" s="990"/>
      <c r="P98" s="990"/>
      <c r="Q98" s="990"/>
      <c r="R98" s="990"/>
      <c r="S98" s="990"/>
      <c r="T98" s="990"/>
      <c r="U98" s="990"/>
      <c r="V98" s="990"/>
      <c r="W98" s="990"/>
      <c r="X98" s="990"/>
      <c r="Y98" s="990"/>
      <c r="Z98" s="990"/>
      <c r="AA98" s="990"/>
      <c r="AB98" s="990"/>
      <c r="AC98" s="990"/>
      <c r="AD98" s="990"/>
      <c r="AE98" s="612"/>
    </row>
    <row r="99" spans="1:37" ht="15" x14ac:dyDescent="0.3">
      <c r="A99" s="1173">
        <v>45862</v>
      </c>
      <c r="B99" s="988">
        <v>31.38</v>
      </c>
      <c r="C99" s="989">
        <v>313800</v>
      </c>
      <c r="D99" s="990"/>
      <c r="E99" s="990"/>
      <c r="F99" s="988">
        <v>27.21</v>
      </c>
      <c r="G99" s="989">
        <v>272100</v>
      </c>
      <c r="H99" s="990"/>
      <c r="I99" s="990"/>
      <c r="J99" s="990"/>
      <c r="K99" s="990"/>
      <c r="L99" s="990"/>
      <c r="M99" s="990"/>
      <c r="N99" s="990"/>
      <c r="O99" s="990"/>
      <c r="P99" s="990"/>
      <c r="Q99" s="990"/>
      <c r="R99" s="990"/>
      <c r="S99" s="990"/>
      <c r="T99" s="990"/>
      <c r="U99" s="990"/>
      <c r="V99" s="990"/>
      <c r="W99" s="990"/>
      <c r="X99" s="990"/>
      <c r="Y99" s="990"/>
      <c r="Z99" s="988">
        <v>32.71</v>
      </c>
      <c r="AA99" s="989">
        <v>222428</v>
      </c>
      <c r="AB99" s="990"/>
      <c r="AC99" s="990"/>
      <c r="AD99" s="990"/>
      <c r="AE99" s="612"/>
    </row>
    <row r="100" spans="1:37" ht="15" x14ac:dyDescent="0.25">
      <c r="A100" s="1174"/>
      <c r="B100" s="990"/>
      <c r="C100" s="990"/>
      <c r="D100" s="990"/>
      <c r="E100" s="990"/>
      <c r="F100" s="990"/>
      <c r="G100" s="990"/>
      <c r="H100" s="990"/>
      <c r="I100" s="990"/>
      <c r="J100" s="990"/>
      <c r="K100" s="990"/>
      <c r="L100" s="990"/>
      <c r="M100" s="990"/>
      <c r="N100" s="990"/>
      <c r="O100" s="990"/>
      <c r="P100" s="990"/>
      <c r="Q100" s="990"/>
      <c r="R100" s="990"/>
      <c r="S100" s="990"/>
      <c r="T100" s="990"/>
      <c r="U100" s="990"/>
      <c r="V100" s="990"/>
      <c r="W100" s="990"/>
      <c r="X100" s="990"/>
      <c r="Y100" s="990"/>
      <c r="Z100" s="990"/>
      <c r="AA100" s="990"/>
      <c r="AB100" s="990"/>
      <c r="AC100" s="990"/>
      <c r="AD100" s="990"/>
      <c r="AE100" s="612"/>
    </row>
    <row r="101" spans="1:37" ht="15" x14ac:dyDescent="0.25">
      <c r="A101" s="1174"/>
      <c r="B101" s="990"/>
      <c r="C101" s="990"/>
      <c r="D101" s="990"/>
      <c r="E101" s="990"/>
      <c r="F101" s="990"/>
      <c r="G101" s="990"/>
      <c r="H101" s="990"/>
      <c r="I101" s="990"/>
      <c r="J101" s="990"/>
      <c r="K101" s="990"/>
      <c r="L101" s="990"/>
      <c r="M101" s="990"/>
      <c r="N101" s="990"/>
      <c r="O101" s="990"/>
      <c r="P101" s="990"/>
      <c r="Q101" s="990"/>
      <c r="R101" s="990"/>
      <c r="S101" s="990"/>
      <c r="T101" s="990"/>
      <c r="U101" s="990"/>
      <c r="V101" s="990"/>
      <c r="W101" s="990"/>
      <c r="X101" s="990"/>
      <c r="Y101" s="990"/>
      <c r="Z101" s="990"/>
      <c r="AA101" s="990"/>
      <c r="AB101" s="990"/>
      <c r="AC101" s="990"/>
      <c r="AD101" s="990"/>
      <c r="AE101" s="612"/>
    </row>
    <row r="102" spans="1:37" ht="15" x14ac:dyDescent="0.25">
      <c r="A102" s="1175"/>
      <c r="B102" s="990"/>
      <c r="C102" s="990"/>
      <c r="D102" s="990"/>
      <c r="E102" s="990"/>
      <c r="F102" s="990"/>
      <c r="G102" s="990"/>
      <c r="H102" s="990"/>
      <c r="I102" s="990"/>
      <c r="J102" s="990"/>
      <c r="K102" s="990"/>
      <c r="L102" s="990"/>
      <c r="M102" s="990"/>
      <c r="N102" s="990"/>
      <c r="O102" s="990"/>
      <c r="P102" s="990"/>
      <c r="Q102" s="990"/>
      <c r="R102" s="990"/>
      <c r="S102" s="990"/>
      <c r="T102" s="990"/>
      <c r="U102" s="990"/>
      <c r="V102" s="990"/>
      <c r="W102" s="990"/>
      <c r="X102" s="990"/>
      <c r="Y102" s="990"/>
      <c r="Z102" s="990"/>
      <c r="AA102" s="990"/>
      <c r="AB102" s="990"/>
      <c r="AC102" s="990"/>
      <c r="AD102" s="990"/>
      <c r="AE102" s="612"/>
    </row>
    <row r="103" spans="1:37" ht="15" x14ac:dyDescent="0.3">
      <c r="A103" s="1173">
        <v>45863</v>
      </c>
      <c r="B103" s="988">
        <v>18.14</v>
      </c>
      <c r="C103" s="989">
        <v>181400</v>
      </c>
      <c r="D103" s="990"/>
      <c r="E103" s="990"/>
      <c r="F103" s="991">
        <v>23.46</v>
      </c>
      <c r="G103" s="992">
        <v>234600</v>
      </c>
      <c r="H103" s="990"/>
      <c r="I103" s="990"/>
      <c r="J103" s="988">
        <v>34.020000000000003</v>
      </c>
      <c r="K103" s="989">
        <v>340200</v>
      </c>
      <c r="L103" s="990"/>
      <c r="M103" s="990"/>
      <c r="N103" s="990"/>
      <c r="O103" s="990"/>
      <c r="P103" s="988">
        <v>20</v>
      </c>
      <c r="Q103" s="989">
        <v>250000</v>
      </c>
      <c r="R103" s="990"/>
      <c r="S103" s="990"/>
      <c r="T103" s="990"/>
      <c r="U103" s="990"/>
      <c r="V103" s="990"/>
      <c r="W103" s="990"/>
      <c r="X103" s="988">
        <v>20</v>
      </c>
      <c r="Y103" s="989">
        <v>250000</v>
      </c>
      <c r="Z103" s="990"/>
      <c r="AA103" s="990"/>
      <c r="AB103" s="990"/>
      <c r="AC103" s="990"/>
      <c r="AD103" s="990"/>
      <c r="AE103" s="612"/>
    </row>
    <row r="104" spans="1:37" ht="15" x14ac:dyDescent="0.25">
      <c r="A104" s="1174"/>
      <c r="B104" s="990"/>
      <c r="C104" s="990"/>
      <c r="D104" s="990"/>
      <c r="E104" s="990"/>
      <c r="F104" s="990"/>
      <c r="G104" s="990"/>
      <c r="H104" s="990"/>
      <c r="I104" s="990"/>
      <c r="J104" s="990"/>
      <c r="K104" s="990"/>
      <c r="L104" s="990"/>
      <c r="M104" s="990"/>
      <c r="N104" s="990"/>
      <c r="O104" s="990"/>
      <c r="P104" s="990"/>
      <c r="Q104" s="990"/>
      <c r="R104" s="990"/>
      <c r="S104" s="990"/>
      <c r="T104" s="990"/>
      <c r="U104" s="990"/>
      <c r="V104" s="990"/>
      <c r="W104" s="990"/>
      <c r="X104" s="990"/>
      <c r="Y104" s="990"/>
      <c r="Z104" s="990"/>
      <c r="AA104" s="990"/>
      <c r="AB104" s="990"/>
      <c r="AC104" s="990"/>
      <c r="AD104" s="990"/>
      <c r="AE104" s="612"/>
    </row>
    <row r="105" spans="1:37" ht="15" x14ac:dyDescent="0.25">
      <c r="A105" s="1174"/>
      <c r="B105" s="990"/>
      <c r="C105" s="990"/>
      <c r="D105" s="990"/>
      <c r="E105" s="990"/>
      <c r="F105" s="990"/>
      <c r="G105" s="990"/>
      <c r="H105" s="990"/>
      <c r="I105" s="990"/>
      <c r="J105" s="990"/>
      <c r="K105" s="990"/>
      <c r="L105" s="990"/>
      <c r="M105" s="990"/>
      <c r="N105" s="990"/>
      <c r="O105" s="990"/>
      <c r="P105" s="990"/>
      <c r="Q105" s="990"/>
      <c r="R105" s="990"/>
      <c r="S105" s="990"/>
      <c r="T105" s="990"/>
      <c r="U105" s="990"/>
      <c r="V105" s="990"/>
      <c r="W105" s="990"/>
      <c r="X105" s="990"/>
      <c r="Y105" s="990"/>
      <c r="Z105" s="990"/>
      <c r="AA105" s="990"/>
      <c r="AB105" s="990"/>
      <c r="AC105" s="990"/>
      <c r="AD105" s="990"/>
      <c r="AE105" s="612"/>
    </row>
    <row r="106" spans="1:37" ht="15" x14ac:dyDescent="0.25">
      <c r="A106" s="1175"/>
      <c r="B106" s="990"/>
      <c r="C106" s="990"/>
      <c r="D106" s="990"/>
      <c r="E106" s="990"/>
      <c r="F106" s="990"/>
      <c r="G106" s="990"/>
      <c r="H106" s="990"/>
      <c r="I106" s="990"/>
      <c r="J106" s="990"/>
      <c r="K106" s="990"/>
      <c r="L106" s="990"/>
      <c r="M106" s="990"/>
      <c r="N106" s="990"/>
      <c r="O106" s="990"/>
      <c r="P106" s="990"/>
      <c r="Q106" s="990"/>
      <c r="R106" s="990"/>
      <c r="S106" s="990"/>
      <c r="T106" s="990"/>
      <c r="U106" s="990"/>
      <c r="V106" s="990"/>
      <c r="W106" s="990"/>
      <c r="X106" s="990"/>
      <c r="Y106" s="990"/>
      <c r="Z106" s="990"/>
      <c r="AA106" s="990"/>
      <c r="AB106" s="990"/>
      <c r="AC106" s="990"/>
      <c r="AD106" s="990"/>
      <c r="AE106" s="612"/>
      <c r="AK106" s="685"/>
    </row>
    <row r="107" spans="1:37" ht="15" x14ac:dyDescent="0.3">
      <c r="A107" s="1173">
        <v>45864</v>
      </c>
      <c r="B107" s="988">
        <v>22.95</v>
      </c>
      <c r="C107" s="989">
        <v>229500</v>
      </c>
      <c r="D107" s="990"/>
      <c r="E107" s="990"/>
      <c r="F107" s="988">
        <v>28.3</v>
      </c>
      <c r="G107" s="989">
        <v>283000</v>
      </c>
      <c r="H107" s="990"/>
      <c r="I107" s="990"/>
      <c r="J107" s="988">
        <v>19.670000000000002</v>
      </c>
      <c r="K107" s="989">
        <v>196700</v>
      </c>
      <c r="L107" s="990"/>
      <c r="M107" s="990"/>
      <c r="N107" s="990"/>
      <c r="O107" s="990"/>
      <c r="P107" s="990"/>
      <c r="Q107" s="990"/>
      <c r="R107" s="990"/>
      <c r="S107" s="990"/>
      <c r="T107" s="990"/>
      <c r="U107" s="990"/>
      <c r="V107" s="990"/>
      <c r="W107" s="990"/>
      <c r="X107" s="990"/>
      <c r="Y107" s="990"/>
      <c r="Z107" s="990"/>
      <c r="AA107" s="990"/>
      <c r="AB107" s="988">
        <v>9</v>
      </c>
      <c r="AC107" s="989">
        <v>90000</v>
      </c>
      <c r="AD107" s="990"/>
      <c r="AE107" s="612"/>
      <c r="AK107" s="685"/>
    </row>
    <row r="108" spans="1:37" ht="15" x14ac:dyDescent="0.25">
      <c r="A108" s="1174"/>
      <c r="B108" s="990"/>
      <c r="C108" s="990"/>
      <c r="D108" s="990"/>
      <c r="E108" s="990"/>
      <c r="F108" s="990"/>
      <c r="G108" s="990"/>
      <c r="H108" s="990"/>
      <c r="I108" s="990"/>
      <c r="J108" s="990"/>
      <c r="K108" s="990"/>
      <c r="L108" s="990"/>
      <c r="M108" s="990"/>
      <c r="N108" s="990"/>
      <c r="O108" s="990"/>
      <c r="P108" s="990"/>
      <c r="Q108" s="990"/>
      <c r="R108" s="990"/>
      <c r="S108" s="990"/>
      <c r="T108" s="990"/>
      <c r="U108" s="990"/>
      <c r="V108" s="990"/>
      <c r="W108" s="990"/>
      <c r="X108" s="990"/>
      <c r="Y108" s="990"/>
      <c r="Z108" s="990"/>
      <c r="AA108" s="990"/>
      <c r="AB108" s="990"/>
      <c r="AC108" s="990"/>
      <c r="AD108" s="990"/>
      <c r="AE108" s="612"/>
      <c r="AK108" s="685"/>
    </row>
    <row r="109" spans="1:37" ht="15" x14ac:dyDescent="0.25">
      <c r="A109" s="1174"/>
      <c r="B109" s="990"/>
      <c r="C109" s="990"/>
      <c r="D109" s="990"/>
      <c r="E109" s="990"/>
      <c r="F109" s="990"/>
      <c r="G109" s="990"/>
      <c r="H109" s="990"/>
      <c r="I109" s="990"/>
      <c r="J109" s="990"/>
      <c r="K109" s="990"/>
      <c r="L109" s="990"/>
      <c r="M109" s="990"/>
      <c r="N109" s="990"/>
      <c r="O109" s="990"/>
      <c r="P109" s="990"/>
      <c r="Q109" s="990"/>
      <c r="R109" s="990"/>
      <c r="S109" s="990"/>
      <c r="T109" s="990"/>
      <c r="U109" s="990"/>
      <c r="V109" s="990"/>
      <c r="W109" s="990"/>
      <c r="X109" s="990"/>
      <c r="Y109" s="990"/>
      <c r="Z109" s="990"/>
      <c r="AA109" s="990"/>
      <c r="AB109" s="990"/>
      <c r="AC109" s="990"/>
      <c r="AD109" s="990"/>
      <c r="AE109" s="612"/>
      <c r="AK109" s="685"/>
    </row>
    <row r="110" spans="1:37" ht="15" x14ac:dyDescent="0.25">
      <c r="A110" s="1175"/>
      <c r="B110" s="990"/>
      <c r="C110" s="990"/>
      <c r="D110" s="990"/>
      <c r="E110" s="990"/>
      <c r="F110" s="990"/>
      <c r="G110" s="990"/>
      <c r="H110" s="990"/>
      <c r="I110" s="990"/>
      <c r="J110" s="990"/>
      <c r="K110" s="990"/>
      <c r="L110" s="990"/>
      <c r="M110" s="990"/>
      <c r="N110" s="990"/>
      <c r="O110" s="990"/>
      <c r="P110" s="990"/>
      <c r="Q110" s="990"/>
      <c r="R110" s="990"/>
      <c r="S110" s="990"/>
      <c r="T110" s="990"/>
      <c r="U110" s="990"/>
      <c r="V110" s="990"/>
      <c r="W110" s="990"/>
      <c r="X110" s="990"/>
      <c r="Y110" s="990"/>
      <c r="Z110" s="990"/>
      <c r="AA110" s="990"/>
      <c r="AB110" s="990"/>
      <c r="AC110" s="990"/>
      <c r="AD110" s="990"/>
      <c r="AE110" s="612"/>
    </row>
    <row r="111" spans="1:37" ht="15" x14ac:dyDescent="0.3">
      <c r="A111" s="1173">
        <v>45865</v>
      </c>
      <c r="B111" s="988">
        <v>22.77</v>
      </c>
      <c r="C111" s="989">
        <v>227700</v>
      </c>
      <c r="D111" s="990"/>
      <c r="E111" s="990"/>
      <c r="F111" s="988">
        <v>29.97</v>
      </c>
      <c r="G111" s="989">
        <v>299700</v>
      </c>
      <c r="H111" s="990"/>
      <c r="I111" s="990"/>
      <c r="J111" s="988">
        <v>16.61</v>
      </c>
      <c r="K111" s="989">
        <v>166100</v>
      </c>
      <c r="L111" s="990"/>
      <c r="M111" s="990"/>
      <c r="N111" s="990"/>
      <c r="O111" s="990"/>
      <c r="P111" s="990"/>
      <c r="Q111" s="990"/>
      <c r="R111" s="990"/>
      <c r="S111" s="990"/>
      <c r="T111" s="990"/>
      <c r="U111" s="990"/>
      <c r="V111" s="990"/>
      <c r="W111" s="990"/>
      <c r="X111" s="990"/>
      <c r="Y111" s="990"/>
      <c r="Z111" s="990"/>
      <c r="AA111" s="990"/>
      <c r="AB111" s="990"/>
      <c r="AC111" s="990"/>
      <c r="AD111" s="990"/>
      <c r="AE111" s="612"/>
    </row>
    <row r="112" spans="1:37" ht="15" x14ac:dyDescent="0.3">
      <c r="A112" s="1174"/>
      <c r="B112" s="990"/>
      <c r="C112" s="990"/>
      <c r="D112" s="990"/>
      <c r="E112" s="990"/>
      <c r="F112" s="988">
        <v>27.88</v>
      </c>
      <c r="G112" s="989">
        <v>278800</v>
      </c>
      <c r="H112" s="990"/>
      <c r="I112" s="990"/>
      <c r="J112" s="990"/>
      <c r="K112" s="990"/>
      <c r="L112" s="990"/>
      <c r="M112" s="990"/>
      <c r="N112" s="990"/>
      <c r="O112" s="990"/>
      <c r="P112" s="990"/>
      <c r="Q112" s="990"/>
      <c r="R112" s="990"/>
      <c r="S112" s="990"/>
      <c r="T112" s="990"/>
      <c r="U112" s="990"/>
      <c r="V112" s="990"/>
      <c r="W112" s="990"/>
      <c r="X112" s="990"/>
      <c r="Y112" s="990"/>
      <c r="Z112" s="990"/>
      <c r="AA112" s="990"/>
      <c r="AB112" s="990"/>
      <c r="AC112" s="990"/>
      <c r="AD112" s="990"/>
      <c r="AE112" s="612"/>
    </row>
    <row r="113" spans="1:31" ht="15" x14ac:dyDescent="0.25">
      <c r="A113" s="1174"/>
      <c r="B113" s="990"/>
      <c r="C113" s="990"/>
      <c r="D113" s="990"/>
      <c r="E113" s="990"/>
      <c r="F113" s="990"/>
      <c r="G113" s="990"/>
      <c r="H113" s="990"/>
      <c r="I113" s="990"/>
      <c r="J113" s="990"/>
      <c r="K113" s="990"/>
      <c r="L113" s="990"/>
      <c r="M113" s="990"/>
      <c r="N113" s="990"/>
      <c r="O113" s="990"/>
      <c r="P113" s="990"/>
      <c r="Q113" s="990"/>
      <c r="R113" s="990"/>
      <c r="S113" s="990"/>
      <c r="T113" s="990"/>
      <c r="U113" s="990"/>
      <c r="V113" s="990"/>
      <c r="W113" s="990"/>
      <c r="X113" s="990"/>
      <c r="Y113" s="990"/>
      <c r="Z113" s="990"/>
      <c r="AA113" s="990"/>
      <c r="AB113" s="990"/>
      <c r="AC113" s="990"/>
      <c r="AD113" s="990"/>
      <c r="AE113" s="612"/>
    </row>
    <row r="114" spans="1:31" ht="15" x14ac:dyDescent="0.25">
      <c r="A114" s="1175"/>
      <c r="B114" s="990"/>
      <c r="C114" s="990"/>
      <c r="D114" s="990"/>
      <c r="E114" s="990"/>
      <c r="F114" s="990"/>
      <c r="G114" s="990"/>
      <c r="H114" s="990"/>
      <c r="I114" s="990"/>
      <c r="J114" s="990"/>
      <c r="K114" s="990"/>
      <c r="L114" s="990"/>
      <c r="M114" s="990"/>
      <c r="N114" s="990"/>
      <c r="O114" s="990"/>
      <c r="P114" s="990"/>
      <c r="Q114" s="990"/>
      <c r="R114" s="990"/>
      <c r="S114" s="990"/>
      <c r="T114" s="990"/>
      <c r="U114" s="990"/>
      <c r="V114" s="990"/>
      <c r="W114" s="990"/>
      <c r="X114" s="990"/>
      <c r="Y114" s="990"/>
      <c r="Z114" s="990"/>
      <c r="AA114" s="990"/>
      <c r="AB114" s="990"/>
      <c r="AC114" s="990"/>
      <c r="AD114" s="990"/>
      <c r="AE114" s="612"/>
    </row>
    <row r="115" spans="1:31" ht="15" x14ac:dyDescent="0.3">
      <c r="A115" s="1173">
        <v>45866</v>
      </c>
      <c r="B115" s="988">
        <v>29.18</v>
      </c>
      <c r="C115" s="989">
        <v>291800</v>
      </c>
      <c r="D115" s="990"/>
      <c r="E115" s="990"/>
      <c r="F115" s="988">
        <v>30.82</v>
      </c>
      <c r="G115" s="989">
        <v>308200</v>
      </c>
      <c r="H115" s="990"/>
      <c r="I115" s="990"/>
      <c r="J115" s="990"/>
      <c r="K115" s="990"/>
      <c r="L115" s="988">
        <v>20</v>
      </c>
      <c r="M115" s="989">
        <v>136000</v>
      </c>
      <c r="N115" s="990"/>
      <c r="O115" s="990"/>
      <c r="P115" s="988">
        <v>20</v>
      </c>
      <c r="Q115" s="989">
        <v>250000</v>
      </c>
      <c r="R115" s="990"/>
      <c r="S115" s="990"/>
      <c r="T115" s="988">
        <v>58.25</v>
      </c>
      <c r="U115" s="989">
        <v>396100</v>
      </c>
      <c r="V115" s="990"/>
      <c r="W115" s="990"/>
      <c r="X115" s="988">
        <v>20</v>
      </c>
      <c r="Y115" s="989">
        <v>250000</v>
      </c>
      <c r="Z115" s="990"/>
      <c r="AA115" s="990"/>
      <c r="AB115" s="990"/>
      <c r="AC115" s="990"/>
      <c r="AD115" s="990"/>
      <c r="AE115" s="612"/>
    </row>
    <row r="116" spans="1:31" ht="15" x14ac:dyDescent="0.25">
      <c r="A116" s="1174"/>
      <c r="B116" s="990"/>
      <c r="C116" s="990"/>
      <c r="D116" s="990"/>
      <c r="E116" s="990"/>
      <c r="F116" s="990"/>
      <c r="G116" s="990"/>
      <c r="H116" s="990"/>
      <c r="I116" s="990"/>
      <c r="J116" s="990"/>
      <c r="K116" s="990"/>
      <c r="L116" s="990"/>
      <c r="M116" s="990"/>
      <c r="N116" s="990"/>
      <c r="O116" s="990"/>
      <c r="P116" s="990"/>
      <c r="Q116" s="990"/>
      <c r="R116" s="990"/>
      <c r="S116" s="990"/>
      <c r="T116" s="990"/>
      <c r="U116" s="990"/>
      <c r="V116" s="990"/>
      <c r="W116" s="990"/>
      <c r="X116" s="990"/>
      <c r="Y116" s="990"/>
      <c r="Z116" s="990"/>
      <c r="AA116" s="990"/>
      <c r="AB116" s="990"/>
      <c r="AC116" s="990"/>
      <c r="AD116" s="990"/>
      <c r="AE116" s="612"/>
    </row>
    <row r="117" spans="1:31" ht="15" x14ac:dyDescent="0.25">
      <c r="A117" s="1174"/>
      <c r="B117" s="990"/>
      <c r="C117" s="990"/>
      <c r="D117" s="990"/>
      <c r="E117" s="990"/>
      <c r="F117" s="990"/>
      <c r="G117" s="990"/>
      <c r="H117" s="990"/>
      <c r="I117" s="990"/>
      <c r="J117" s="990"/>
      <c r="K117" s="990"/>
      <c r="L117" s="990"/>
      <c r="M117" s="990"/>
      <c r="N117" s="990"/>
      <c r="O117" s="990"/>
      <c r="P117" s="990"/>
      <c r="Q117" s="990"/>
      <c r="R117" s="990"/>
      <c r="S117" s="990"/>
      <c r="T117" s="990"/>
      <c r="U117" s="990"/>
      <c r="V117" s="990"/>
      <c r="W117" s="990"/>
      <c r="X117" s="990"/>
      <c r="Y117" s="990"/>
      <c r="Z117" s="990"/>
      <c r="AA117" s="990"/>
      <c r="AB117" s="990"/>
      <c r="AC117" s="990"/>
      <c r="AD117" s="990"/>
      <c r="AE117" s="612"/>
    </row>
    <row r="118" spans="1:31" ht="15" x14ac:dyDescent="0.25">
      <c r="A118" s="1175"/>
      <c r="B118" s="990"/>
      <c r="C118" s="990"/>
      <c r="D118" s="990"/>
      <c r="E118" s="990"/>
      <c r="F118" s="990"/>
      <c r="G118" s="990"/>
      <c r="H118" s="990"/>
      <c r="I118" s="990"/>
      <c r="J118" s="990"/>
      <c r="K118" s="990"/>
      <c r="L118" s="990"/>
      <c r="M118" s="990"/>
      <c r="N118" s="990"/>
      <c r="O118" s="990"/>
      <c r="P118" s="990"/>
      <c r="Q118" s="990"/>
      <c r="R118" s="990"/>
      <c r="S118" s="990"/>
      <c r="T118" s="990"/>
      <c r="U118" s="990"/>
      <c r="V118" s="990"/>
      <c r="W118" s="990"/>
      <c r="X118" s="990"/>
      <c r="Y118" s="990"/>
      <c r="Z118" s="990"/>
      <c r="AA118" s="990"/>
      <c r="AB118" s="990"/>
      <c r="AC118" s="990"/>
      <c r="AD118" s="990"/>
      <c r="AE118" s="612"/>
    </row>
    <row r="119" spans="1:31" ht="15" x14ac:dyDescent="0.3">
      <c r="A119" s="1173">
        <v>45867</v>
      </c>
      <c r="B119" s="988">
        <v>24.71</v>
      </c>
      <c r="C119" s="989">
        <v>247100</v>
      </c>
      <c r="D119" s="990"/>
      <c r="E119" s="990"/>
      <c r="F119" s="990"/>
      <c r="G119" s="990"/>
      <c r="H119" s="990"/>
      <c r="I119" s="990"/>
      <c r="J119" s="990"/>
      <c r="K119" s="990"/>
      <c r="L119" s="990"/>
      <c r="M119" s="990"/>
      <c r="N119" s="990"/>
      <c r="O119" s="990"/>
      <c r="P119" s="990"/>
      <c r="Q119" s="990"/>
      <c r="R119" s="990"/>
      <c r="S119" s="990"/>
      <c r="T119" s="990"/>
      <c r="U119" s="990"/>
      <c r="V119" s="990"/>
      <c r="W119" s="990"/>
      <c r="X119" s="988">
        <v>20</v>
      </c>
      <c r="Y119" s="989">
        <v>250000</v>
      </c>
      <c r="Z119" s="990"/>
      <c r="AA119" s="990"/>
      <c r="AB119" s="988">
        <v>20</v>
      </c>
      <c r="AC119" s="989">
        <v>200000</v>
      </c>
      <c r="AD119" s="990"/>
      <c r="AE119" s="612"/>
    </row>
    <row r="120" spans="1:31" ht="15" x14ac:dyDescent="0.25">
      <c r="A120" s="1174"/>
      <c r="B120" s="990"/>
      <c r="C120" s="990"/>
      <c r="D120" s="990"/>
      <c r="E120" s="990"/>
      <c r="F120" s="990"/>
      <c r="G120" s="990"/>
      <c r="H120" s="990"/>
      <c r="I120" s="990"/>
      <c r="J120" s="990"/>
      <c r="K120" s="990"/>
      <c r="L120" s="990"/>
      <c r="M120" s="990"/>
      <c r="N120" s="990"/>
      <c r="O120" s="990"/>
      <c r="P120" s="990"/>
      <c r="Q120" s="990"/>
      <c r="R120" s="990"/>
      <c r="S120" s="990"/>
      <c r="T120" s="990"/>
      <c r="U120" s="990"/>
      <c r="V120" s="990"/>
      <c r="W120" s="990"/>
      <c r="X120" s="990"/>
      <c r="Y120" s="990"/>
      <c r="Z120" s="990"/>
      <c r="AA120" s="990"/>
      <c r="AB120" s="990"/>
      <c r="AC120" s="990"/>
      <c r="AD120" s="990"/>
      <c r="AE120" s="612"/>
    </row>
    <row r="121" spans="1:31" ht="15" x14ac:dyDescent="0.25">
      <c r="A121" s="1174"/>
      <c r="B121" s="990"/>
      <c r="C121" s="990"/>
      <c r="D121" s="990"/>
      <c r="E121" s="990"/>
      <c r="F121" s="990"/>
      <c r="G121" s="990"/>
      <c r="H121" s="990"/>
      <c r="I121" s="990"/>
      <c r="J121" s="990"/>
      <c r="K121" s="990"/>
      <c r="L121" s="990"/>
      <c r="M121" s="990"/>
      <c r="N121" s="990"/>
      <c r="O121" s="990"/>
      <c r="P121" s="990"/>
      <c r="Q121" s="990"/>
      <c r="R121" s="990"/>
      <c r="S121" s="990"/>
      <c r="T121" s="990"/>
      <c r="U121" s="990"/>
      <c r="V121" s="990"/>
      <c r="W121" s="990"/>
      <c r="X121" s="990"/>
      <c r="Y121" s="990"/>
      <c r="Z121" s="990"/>
      <c r="AA121" s="990"/>
      <c r="AB121" s="990"/>
      <c r="AC121" s="990"/>
      <c r="AD121" s="990"/>
      <c r="AE121" s="612"/>
    </row>
    <row r="122" spans="1:31" ht="15" x14ac:dyDescent="0.25">
      <c r="A122" s="1175"/>
      <c r="B122" s="990"/>
      <c r="C122" s="990"/>
      <c r="D122" s="990"/>
      <c r="E122" s="990"/>
      <c r="F122" s="990"/>
      <c r="G122" s="990"/>
      <c r="H122" s="990"/>
      <c r="I122" s="990"/>
      <c r="J122" s="990"/>
      <c r="K122" s="990"/>
      <c r="L122" s="990"/>
      <c r="M122" s="990"/>
      <c r="N122" s="990"/>
      <c r="O122" s="990"/>
      <c r="P122" s="990"/>
      <c r="Q122" s="990"/>
      <c r="R122" s="990"/>
      <c r="S122" s="990"/>
      <c r="T122" s="990"/>
      <c r="U122" s="990"/>
      <c r="V122" s="990"/>
      <c r="W122" s="990"/>
      <c r="X122" s="990"/>
      <c r="Y122" s="990"/>
      <c r="Z122" s="990"/>
      <c r="AA122" s="990"/>
      <c r="AB122" s="990"/>
      <c r="AC122" s="990"/>
      <c r="AD122" s="990"/>
      <c r="AE122" s="612"/>
    </row>
    <row r="123" spans="1:31" ht="15" x14ac:dyDescent="0.3">
      <c r="A123" s="1173">
        <v>45868</v>
      </c>
      <c r="B123" s="988">
        <v>21.98</v>
      </c>
      <c r="C123" s="989">
        <v>219800</v>
      </c>
      <c r="D123" s="990"/>
      <c r="E123" s="990"/>
      <c r="F123" s="988">
        <v>23.69</v>
      </c>
      <c r="G123" s="989">
        <v>236900</v>
      </c>
      <c r="H123" s="990"/>
      <c r="I123" s="990"/>
      <c r="J123" s="988">
        <v>14.35</v>
      </c>
      <c r="K123" s="989">
        <v>143500</v>
      </c>
      <c r="L123" s="990"/>
      <c r="M123" s="990"/>
      <c r="N123" s="988">
        <v>58.52</v>
      </c>
      <c r="O123" s="989">
        <v>397940</v>
      </c>
      <c r="P123" s="990"/>
      <c r="Q123" s="990"/>
      <c r="R123" s="990"/>
      <c r="S123" s="990"/>
      <c r="T123" s="990"/>
      <c r="U123" s="990"/>
      <c r="V123" s="990"/>
      <c r="W123" s="990"/>
      <c r="X123" s="988">
        <v>20</v>
      </c>
      <c r="Y123" s="989">
        <v>250000</v>
      </c>
      <c r="Z123" s="990"/>
      <c r="AA123" s="990"/>
      <c r="AB123" s="990"/>
      <c r="AC123" s="990"/>
      <c r="AD123" s="990"/>
      <c r="AE123" s="612"/>
    </row>
    <row r="124" spans="1:31" ht="15" x14ac:dyDescent="0.25">
      <c r="A124" s="1174"/>
      <c r="B124" s="990"/>
      <c r="C124" s="990"/>
      <c r="D124" s="990"/>
      <c r="E124" s="990"/>
      <c r="F124" s="990"/>
      <c r="G124" s="990"/>
      <c r="H124" s="990"/>
      <c r="I124" s="990"/>
      <c r="J124" s="990"/>
      <c r="K124" s="990"/>
      <c r="L124" s="990"/>
      <c r="M124" s="990"/>
      <c r="N124" s="990"/>
      <c r="O124" s="990"/>
      <c r="P124" s="990"/>
      <c r="Q124" s="990"/>
      <c r="R124" s="990"/>
      <c r="S124" s="990"/>
      <c r="T124" s="990"/>
      <c r="U124" s="990"/>
      <c r="V124" s="990"/>
      <c r="W124" s="990"/>
      <c r="X124" s="990"/>
      <c r="Y124" s="990"/>
      <c r="Z124" s="990"/>
      <c r="AA124" s="990"/>
      <c r="AB124" s="990"/>
      <c r="AC124" s="990"/>
      <c r="AD124" s="990"/>
      <c r="AE124" s="612"/>
    </row>
    <row r="125" spans="1:31" ht="15" x14ac:dyDescent="0.25">
      <c r="A125" s="1174"/>
      <c r="B125" s="990"/>
      <c r="C125" s="990"/>
      <c r="D125" s="990"/>
      <c r="E125" s="990"/>
      <c r="F125" s="990"/>
      <c r="G125" s="990"/>
      <c r="H125" s="990"/>
      <c r="I125" s="990"/>
      <c r="J125" s="990"/>
      <c r="K125" s="990"/>
      <c r="L125" s="990"/>
      <c r="M125" s="990"/>
      <c r="N125" s="990"/>
      <c r="O125" s="990"/>
      <c r="P125" s="990"/>
      <c r="Q125" s="990"/>
      <c r="R125" s="990"/>
      <c r="S125" s="990"/>
      <c r="T125" s="990"/>
      <c r="U125" s="990"/>
      <c r="V125" s="990"/>
      <c r="W125" s="990"/>
      <c r="X125" s="990"/>
      <c r="Y125" s="990"/>
      <c r="Z125" s="990"/>
      <c r="AA125" s="990"/>
      <c r="AB125" s="990"/>
      <c r="AC125" s="990"/>
      <c r="AD125" s="990"/>
      <c r="AE125" s="612"/>
    </row>
    <row r="126" spans="1:31" ht="15" x14ac:dyDescent="0.25">
      <c r="A126" s="1175"/>
      <c r="B126" s="990"/>
      <c r="C126" s="990"/>
      <c r="D126" s="990"/>
      <c r="E126" s="990"/>
      <c r="F126" s="990"/>
      <c r="G126" s="990"/>
      <c r="H126" s="990"/>
      <c r="I126" s="990"/>
      <c r="J126" s="990"/>
      <c r="K126" s="990"/>
      <c r="L126" s="990"/>
      <c r="M126" s="990"/>
      <c r="N126" s="990"/>
      <c r="O126" s="990"/>
      <c r="P126" s="990"/>
      <c r="Q126" s="990"/>
      <c r="R126" s="990"/>
      <c r="S126" s="990"/>
      <c r="T126" s="990"/>
      <c r="U126" s="990"/>
      <c r="V126" s="990"/>
      <c r="W126" s="990"/>
      <c r="X126" s="990"/>
      <c r="Y126" s="990"/>
      <c r="Z126" s="990"/>
      <c r="AA126" s="990"/>
      <c r="AB126" s="990"/>
      <c r="AC126" s="990"/>
      <c r="AD126" s="990"/>
      <c r="AE126" s="612"/>
    </row>
    <row r="127" spans="1:31" ht="15" x14ac:dyDescent="0.3">
      <c r="A127" s="1173">
        <v>45869</v>
      </c>
      <c r="B127" s="988">
        <v>25.41</v>
      </c>
      <c r="C127" s="989">
        <v>254100</v>
      </c>
      <c r="D127" s="990"/>
      <c r="E127" s="990"/>
      <c r="F127" s="988">
        <v>24.61</v>
      </c>
      <c r="G127" s="989">
        <v>246100</v>
      </c>
      <c r="H127" s="990"/>
      <c r="I127" s="990"/>
      <c r="J127" s="990"/>
      <c r="K127" s="990"/>
      <c r="L127" s="990"/>
      <c r="M127" s="990"/>
      <c r="N127" s="990"/>
      <c r="O127" s="990"/>
      <c r="P127" s="990"/>
      <c r="Q127" s="990"/>
      <c r="R127" s="990"/>
      <c r="S127" s="990"/>
      <c r="T127" s="990"/>
      <c r="U127" s="990"/>
      <c r="V127" s="990"/>
      <c r="W127" s="990"/>
      <c r="X127" s="990"/>
      <c r="Y127" s="990"/>
      <c r="Z127" s="990"/>
      <c r="AA127" s="990"/>
      <c r="AB127" s="990"/>
      <c r="AC127" s="990"/>
      <c r="AD127" s="990"/>
      <c r="AE127" s="612"/>
    </row>
    <row r="128" spans="1:31" ht="15" x14ac:dyDescent="0.25">
      <c r="A128" s="1174"/>
      <c r="B128" s="990"/>
      <c r="C128" s="990"/>
      <c r="D128" s="990"/>
      <c r="E128" s="990"/>
      <c r="F128" s="990"/>
      <c r="G128" s="990"/>
      <c r="H128" s="990"/>
      <c r="I128" s="990"/>
      <c r="J128" s="990"/>
      <c r="K128" s="990"/>
      <c r="L128" s="990"/>
      <c r="M128" s="990"/>
      <c r="N128" s="990"/>
      <c r="O128" s="990"/>
      <c r="P128" s="990"/>
      <c r="Q128" s="990"/>
      <c r="R128" s="990"/>
      <c r="S128" s="990"/>
      <c r="T128" s="990"/>
      <c r="U128" s="990"/>
      <c r="V128" s="990"/>
      <c r="W128" s="990"/>
      <c r="X128" s="990"/>
      <c r="Y128" s="990"/>
      <c r="Z128" s="990"/>
      <c r="AA128" s="990"/>
      <c r="AB128" s="990"/>
      <c r="AC128" s="990"/>
      <c r="AD128" s="990"/>
      <c r="AE128" s="612"/>
    </row>
    <row r="129" spans="1:32" ht="15" x14ac:dyDescent="0.25">
      <c r="A129" s="1174"/>
      <c r="B129" s="990"/>
      <c r="C129" s="990"/>
      <c r="D129" s="990"/>
      <c r="E129" s="990"/>
      <c r="F129" s="990"/>
      <c r="G129" s="990"/>
      <c r="H129" s="990"/>
      <c r="I129" s="990"/>
      <c r="J129" s="990"/>
      <c r="K129" s="990"/>
      <c r="L129" s="990"/>
      <c r="M129" s="990"/>
      <c r="N129" s="990"/>
      <c r="O129" s="990"/>
      <c r="P129" s="990"/>
      <c r="Q129" s="990"/>
      <c r="R129" s="990"/>
      <c r="S129" s="990"/>
      <c r="T129" s="990"/>
      <c r="U129" s="990"/>
      <c r="V129" s="990"/>
      <c r="W129" s="990"/>
      <c r="X129" s="990"/>
      <c r="Y129" s="990"/>
      <c r="Z129" s="990"/>
      <c r="AA129" s="990"/>
      <c r="AB129" s="990"/>
      <c r="AC129" s="990"/>
      <c r="AD129" s="990"/>
      <c r="AE129" s="612"/>
    </row>
    <row r="130" spans="1:32" ht="15" x14ac:dyDescent="0.25">
      <c r="A130" s="1175"/>
      <c r="B130" s="990"/>
      <c r="C130" s="990"/>
      <c r="D130" s="990"/>
      <c r="E130" s="990"/>
      <c r="F130" s="990"/>
      <c r="G130" s="990"/>
      <c r="H130" s="990"/>
      <c r="I130" s="990"/>
      <c r="J130" s="990"/>
      <c r="K130" s="990"/>
      <c r="L130" s="990"/>
      <c r="M130" s="990"/>
      <c r="N130" s="990"/>
      <c r="O130" s="990"/>
      <c r="P130" s="990"/>
      <c r="Q130" s="990"/>
      <c r="R130" s="990"/>
      <c r="S130" s="990"/>
      <c r="T130" s="990"/>
      <c r="U130" s="990"/>
      <c r="V130" s="990"/>
      <c r="W130" s="990"/>
      <c r="X130" s="990"/>
      <c r="Y130" s="990"/>
      <c r="Z130" s="990"/>
      <c r="AA130" s="990"/>
      <c r="AB130" s="990"/>
      <c r="AC130" s="990"/>
      <c r="AD130" s="990"/>
      <c r="AE130" s="612"/>
    </row>
    <row r="131" spans="1:32" s="663" customFormat="1" ht="15" x14ac:dyDescent="0.35">
      <c r="A131" s="1176" t="s">
        <v>113</v>
      </c>
      <c r="B131" s="602"/>
      <c r="C131" s="603">
        <f>SUM(C7:C130)</f>
        <v>8350300</v>
      </c>
      <c r="D131" s="602"/>
      <c r="E131" s="603">
        <f>SUM(E7:E130)</f>
        <v>0</v>
      </c>
      <c r="F131" s="608"/>
      <c r="G131" s="603">
        <f>SUM(G7:G130)</f>
        <v>7761300</v>
      </c>
      <c r="H131" s="602"/>
      <c r="I131" s="603">
        <f>SUM(I7:I130)</f>
        <v>245600</v>
      </c>
      <c r="J131" s="608"/>
      <c r="K131" s="603">
        <f>SUM(K7:K130)</f>
        <v>5071900</v>
      </c>
      <c r="L131" s="603"/>
      <c r="M131" s="603">
        <f>SUM(M7:M130)</f>
        <v>680000</v>
      </c>
      <c r="N131" s="603"/>
      <c r="O131" s="603">
        <f>SUM(O7:O130)</f>
        <v>1600928</v>
      </c>
      <c r="P131" s="604"/>
      <c r="Q131" s="603">
        <f>SUM(Q7:Q130)</f>
        <v>2520000</v>
      </c>
      <c r="R131" s="604"/>
      <c r="S131" s="603">
        <f>SUM(S7:S130)</f>
        <v>0</v>
      </c>
      <c r="T131" s="603"/>
      <c r="U131" s="603">
        <f>SUM(U7:U130)</f>
        <v>1548632</v>
      </c>
      <c r="V131" s="603"/>
      <c r="W131" s="603">
        <f>SUM(W7:W130)</f>
        <v>1439700</v>
      </c>
      <c r="X131" s="603"/>
      <c r="Y131" s="603">
        <f>SUM(Y7:Y130)</f>
        <v>4250000</v>
      </c>
      <c r="Z131" s="603"/>
      <c r="AA131" s="603">
        <f>SUM(AA7:AA130)</f>
        <v>472428</v>
      </c>
      <c r="AB131" s="603"/>
      <c r="AC131" s="603">
        <f>SUM(AC7:AC130)</f>
        <v>690000</v>
      </c>
      <c r="AD131" s="603">
        <f>SUM(B131:AC131)</f>
        <v>34630788</v>
      </c>
      <c r="AE131" s="610"/>
    </row>
    <row r="132" spans="1:32" s="663" customFormat="1" ht="15" x14ac:dyDescent="0.35">
      <c r="A132" s="1177"/>
      <c r="B132" s="812">
        <f>SUM(B7:B130)</f>
        <v>834.52999999999986</v>
      </c>
      <c r="C132" s="604"/>
      <c r="D132" s="812">
        <f>SUM(D7:D130)</f>
        <v>0</v>
      </c>
      <c r="E132" s="604"/>
      <c r="F132" s="605">
        <f>SUM(F7:F131)</f>
        <v>776.13000000000011</v>
      </c>
      <c r="G132" s="603"/>
      <c r="H132" s="812">
        <f>SUM(H7:H130)</f>
        <v>24.56</v>
      </c>
      <c r="I132" s="604"/>
      <c r="J132" s="605">
        <f>SUM(J7:J131)</f>
        <v>507.19000000000005</v>
      </c>
      <c r="K132" s="603"/>
      <c r="L132" s="605">
        <f>SUM(L7:L131)</f>
        <v>100</v>
      </c>
      <c r="M132" s="603"/>
      <c r="N132" s="605">
        <f>SUM(N7:N131)</f>
        <v>235.43</v>
      </c>
      <c r="O132" s="603"/>
      <c r="P132" s="605">
        <f>SUM(P7:P131)</f>
        <v>201.6</v>
      </c>
      <c r="Q132" s="603"/>
      <c r="R132" s="605">
        <f>SUM(R7:R131)</f>
        <v>0</v>
      </c>
      <c r="S132" s="603"/>
      <c r="T132" s="603">
        <f>SUM(T7:T131)</f>
        <v>227.74</v>
      </c>
      <c r="U132" s="603"/>
      <c r="V132" s="605">
        <f>SUM(V7:V131)</f>
        <v>143.97</v>
      </c>
      <c r="W132" s="603"/>
      <c r="X132" s="606">
        <f>SUM(X7:X131)</f>
        <v>340</v>
      </c>
      <c r="Y132" s="603"/>
      <c r="Z132" s="605">
        <f>SUM(Z7:Z131)</f>
        <v>69.47</v>
      </c>
      <c r="AA132" s="603"/>
      <c r="AB132" s="605">
        <f>SUM(AB6:AB131)</f>
        <v>69</v>
      </c>
      <c r="AC132" s="603"/>
      <c r="AD132" s="647">
        <f>SUM(B132:AC132)</f>
        <v>3529.619999999999</v>
      </c>
      <c r="AE132" s="651"/>
    </row>
    <row r="133" spans="1:32" s="663" customFormat="1" ht="15" x14ac:dyDescent="0.35">
      <c r="A133" s="715"/>
      <c r="B133" s="828"/>
      <c r="C133" s="717"/>
      <c r="D133" s="718"/>
      <c r="E133" s="610"/>
      <c r="F133" s="718"/>
      <c r="G133" s="610"/>
      <c r="H133" s="718"/>
      <c r="I133" s="610"/>
      <c r="J133" s="718"/>
      <c r="K133" s="610"/>
      <c r="L133" s="718"/>
      <c r="M133" s="610"/>
      <c r="N133" s="718"/>
      <c r="O133" s="610"/>
      <c r="P133" s="610"/>
      <c r="Q133" s="610"/>
      <c r="R133" s="718"/>
      <c r="S133" s="610"/>
      <c r="T133" s="719"/>
      <c r="U133" s="610"/>
      <c r="V133" s="718"/>
      <c r="W133" s="610"/>
      <c r="X133" s="718"/>
      <c r="Y133" s="610"/>
      <c r="Z133" s="718"/>
      <c r="AA133" s="610"/>
      <c r="AB133" s="718"/>
      <c r="AC133" s="720"/>
      <c r="AD133" s="651"/>
      <c r="AE133" s="651"/>
    </row>
    <row r="134" spans="1:32" s="663" customFormat="1" ht="15" x14ac:dyDescent="0.35">
      <c r="A134" s="715"/>
      <c r="B134" s="828"/>
      <c r="C134" s="717"/>
      <c r="D134" s="718"/>
      <c r="E134" s="610"/>
      <c r="F134" s="718"/>
      <c r="G134" s="610"/>
      <c r="H134" s="718"/>
      <c r="I134" s="610"/>
      <c r="J134" s="718"/>
      <c r="K134" s="610"/>
      <c r="L134" s="718"/>
      <c r="M134" s="610"/>
      <c r="N134" s="718"/>
      <c r="O134" s="610"/>
      <c r="P134" s="610"/>
      <c r="Q134" s="610"/>
      <c r="R134" s="718"/>
      <c r="S134" s="610"/>
      <c r="T134" s="719"/>
      <c r="U134" s="610"/>
      <c r="V134" s="718"/>
      <c r="W134" s="610"/>
      <c r="X134" s="718"/>
      <c r="Y134" s="610"/>
      <c r="Z134" s="718"/>
      <c r="AA134" s="610"/>
      <c r="AB134" s="718"/>
      <c r="AC134" s="720"/>
      <c r="AD134" s="651"/>
      <c r="AE134" s="651"/>
    </row>
    <row r="135" spans="1:32" s="663" customFormat="1" ht="20.25" customHeight="1" x14ac:dyDescent="0.35">
      <c r="A135" s="715"/>
      <c r="B135" s="828"/>
      <c r="C135" s="717"/>
      <c r="D135" s="718"/>
      <c r="E135" s="610"/>
      <c r="F135" s="718"/>
      <c r="G135" s="610"/>
      <c r="H135" s="718"/>
      <c r="I135" s="610"/>
      <c r="J135" s="718"/>
      <c r="K135" s="610"/>
      <c r="L135" s="718"/>
      <c r="M135" s="610"/>
      <c r="N135" s="718"/>
      <c r="O135" s="610"/>
      <c r="P135" s="610"/>
      <c r="Q135" s="610"/>
      <c r="R135" s="718"/>
      <c r="S135" s="610"/>
      <c r="T135" s="719"/>
      <c r="U135" s="610"/>
      <c r="V135" s="718"/>
      <c r="W135" s="610"/>
      <c r="X135" s="718"/>
      <c r="Y135" s="610"/>
      <c r="Z135" s="718"/>
      <c r="AA135" s="610"/>
      <c r="AB135" s="718"/>
      <c r="AC135" s="720"/>
      <c r="AD135" s="651"/>
      <c r="AE135" s="651"/>
    </row>
    <row r="136" spans="1:32" s="663" customFormat="1" ht="20.25" customHeight="1" x14ac:dyDescent="0.35">
      <c r="A136" s="1162" t="s">
        <v>647</v>
      </c>
      <c r="B136" s="1162"/>
      <c r="C136" s="1162"/>
      <c r="D136" s="1162"/>
      <c r="E136" s="1162"/>
      <c r="F136" s="1162"/>
      <c r="G136" s="1162"/>
      <c r="H136" s="1162"/>
      <c r="I136" s="1162"/>
      <c r="J136" s="1162"/>
      <c r="K136" s="1162"/>
      <c r="L136" s="1162"/>
      <c r="M136" s="1162"/>
      <c r="N136" s="1162"/>
      <c r="O136" s="1162"/>
      <c r="P136" s="1162"/>
      <c r="Q136" s="1162"/>
      <c r="R136" s="1162"/>
      <c r="S136" s="1162"/>
      <c r="T136" s="1162"/>
      <c r="U136" s="1162"/>
      <c r="V136" s="1162"/>
      <c r="W136" s="1162"/>
      <c r="X136" s="1162"/>
      <c r="Y136" s="827"/>
      <c r="Z136" s="827"/>
      <c r="AA136" s="827"/>
      <c r="AB136" s="827"/>
      <c r="AC136" s="827"/>
      <c r="AD136" s="827"/>
      <c r="AE136" s="827"/>
      <c r="AF136" s="827"/>
    </row>
    <row r="137" spans="1:32" ht="18" x14ac:dyDescent="0.35">
      <c r="A137" s="1161"/>
      <c r="B137" s="1161"/>
      <c r="C137" s="1161"/>
      <c r="D137" s="1161"/>
      <c r="E137" s="1161"/>
      <c r="F137" s="1161"/>
      <c r="G137" s="1161"/>
      <c r="H137" s="1161"/>
      <c r="I137" s="1161"/>
      <c r="J137" s="1161"/>
      <c r="K137" s="1161"/>
      <c r="L137" s="1161"/>
      <c r="M137" s="1161"/>
      <c r="N137" s="1161"/>
      <c r="O137" s="1161"/>
      <c r="P137" s="1161"/>
      <c r="Q137" s="1161"/>
      <c r="R137" s="1161"/>
      <c r="S137" s="1161"/>
      <c r="T137" s="1161"/>
      <c r="U137" s="1161"/>
      <c r="V137" s="1161"/>
      <c r="W137" s="1161"/>
      <c r="X137" s="1161"/>
      <c r="Y137" s="826"/>
      <c r="Z137" s="827"/>
      <c r="AA137" s="827"/>
      <c r="AB137" s="827"/>
      <c r="AC137" s="827"/>
      <c r="AD137" s="827"/>
      <c r="AE137" s="827"/>
      <c r="AF137" s="827"/>
    </row>
    <row r="138" spans="1:32" ht="18" x14ac:dyDescent="0.35">
      <c r="A138" s="1166" t="s">
        <v>614</v>
      </c>
      <c r="B138" s="1166"/>
      <c r="C138" s="1166"/>
      <c r="D138" s="1166"/>
      <c r="E138" s="1166"/>
      <c r="F138" s="1166"/>
      <c r="G138" s="1166"/>
      <c r="H138" s="1166"/>
      <c r="I138" s="1166"/>
      <c r="J138" s="1166"/>
      <c r="K138" s="1166"/>
      <c r="L138" s="1166"/>
      <c r="M138" s="1166"/>
      <c r="N138" s="1166"/>
      <c r="O138" s="1166"/>
      <c r="P138" s="1166"/>
      <c r="Q138" s="1166"/>
      <c r="R138" s="1166"/>
      <c r="S138" s="1166"/>
      <c r="T138" s="1166"/>
      <c r="U138" s="1166"/>
      <c r="V138" s="1166"/>
      <c r="W138" s="1166"/>
      <c r="X138" s="1166" t="s">
        <v>615</v>
      </c>
      <c r="Y138" s="1166"/>
      <c r="Z138" s="827"/>
      <c r="AA138" s="827"/>
      <c r="AB138" s="827"/>
      <c r="AC138" s="827"/>
      <c r="AD138" s="827"/>
      <c r="AE138" s="827"/>
      <c r="AF138" s="827"/>
    </row>
    <row r="139" spans="1:32" s="663" customFormat="1" x14ac:dyDescent="0.35">
      <c r="A139" s="1178" t="s">
        <v>2</v>
      </c>
      <c r="B139" s="1132" t="s">
        <v>114</v>
      </c>
      <c r="C139" s="1137"/>
      <c r="D139" s="1137"/>
      <c r="E139" s="1137"/>
      <c r="F139" s="1137"/>
      <c r="G139" s="1133"/>
      <c r="H139" s="1138" t="s">
        <v>115</v>
      </c>
      <c r="I139" s="1140"/>
      <c r="J139" s="1140"/>
      <c r="K139" s="1140"/>
      <c r="L139" s="1140"/>
      <c r="M139" s="1140"/>
      <c r="N139" s="1140"/>
      <c r="O139" s="1140"/>
      <c r="P139" s="1140"/>
      <c r="Q139" s="1140"/>
      <c r="R139" s="1140"/>
      <c r="S139" s="1140"/>
      <c r="T139" s="1140"/>
      <c r="U139" s="1140"/>
      <c r="V139" s="1140"/>
      <c r="W139" s="1139"/>
      <c r="X139" s="1138" t="s">
        <v>116</v>
      </c>
      <c r="Y139" s="1139"/>
      <c r="Z139" s="751" t="s">
        <v>9</v>
      </c>
    </row>
    <row r="140" spans="1:32" s="663" customFormat="1" x14ac:dyDescent="0.35">
      <c r="A140" s="1179"/>
      <c r="B140" s="1132" t="s">
        <v>117</v>
      </c>
      <c r="C140" s="1133"/>
      <c r="D140" s="1132" t="s">
        <v>118</v>
      </c>
      <c r="E140" s="1133"/>
      <c r="F140" s="1132" t="s">
        <v>620</v>
      </c>
      <c r="G140" s="1133"/>
      <c r="H140" s="1132" t="s">
        <v>119</v>
      </c>
      <c r="I140" s="1133"/>
      <c r="J140" s="1132" t="s">
        <v>120</v>
      </c>
      <c r="K140" s="1133"/>
      <c r="L140" s="1132" t="s">
        <v>609</v>
      </c>
      <c r="M140" s="1133"/>
      <c r="N140" s="1132" t="s">
        <v>608</v>
      </c>
      <c r="O140" s="1133"/>
      <c r="P140" s="1132" t="s">
        <v>123</v>
      </c>
      <c r="Q140" s="1133"/>
      <c r="R140" s="1132" t="s">
        <v>123</v>
      </c>
      <c r="S140" s="1133"/>
      <c r="T140" s="1132" t="s">
        <v>618</v>
      </c>
      <c r="U140" s="1133"/>
      <c r="V140" s="1132" t="s">
        <v>610</v>
      </c>
      <c r="W140" s="1133"/>
      <c r="X140" s="1132" t="s">
        <v>126</v>
      </c>
      <c r="Y140" s="1133"/>
      <c r="Z140" s="648"/>
    </row>
    <row r="141" spans="1:32" s="663" customFormat="1" x14ac:dyDescent="0.35">
      <c r="A141" s="1180"/>
      <c r="B141" s="821" t="s">
        <v>21</v>
      </c>
      <c r="C141" s="854" t="s">
        <v>27</v>
      </c>
      <c r="D141" s="821" t="s">
        <v>21</v>
      </c>
      <c r="E141" s="854" t="s">
        <v>27</v>
      </c>
      <c r="F141" s="854" t="s">
        <v>127</v>
      </c>
      <c r="G141" s="854" t="s">
        <v>27</v>
      </c>
      <c r="H141" s="616" t="s">
        <v>128</v>
      </c>
      <c r="I141" s="854" t="s">
        <v>27</v>
      </c>
      <c r="J141" s="616" t="s">
        <v>128</v>
      </c>
      <c r="K141" s="854" t="s">
        <v>27</v>
      </c>
      <c r="L141" s="616" t="s">
        <v>128</v>
      </c>
      <c r="M141" s="854" t="s">
        <v>27</v>
      </c>
      <c r="N141" s="616" t="s">
        <v>17</v>
      </c>
      <c r="O141" s="854" t="s">
        <v>27</v>
      </c>
      <c r="P141" s="616" t="s">
        <v>17</v>
      </c>
      <c r="Q141" s="854" t="s">
        <v>27</v>
      </c>
      <c r="R141" s="616" t="s">
        <v>19</v>
      </c>
      <c r="S141" s="854" t="s">
        <v>27</v>
      </c>
      <c r="T141" s="616" t="s">
        <v>17</v>
      </c>
      <c r="U141" s="854" t="s">
        <v>27</v>
      </c>
      <c r="V141" s="616" t="s">
        <v>17</v>
      </c>
      <c r="W141" s="854" t="s">
        <v>27</v>
      </c>
      <c r="X141" s="616" t="s">
        <v>30</v>
      </c>
      <c r="Y141" s="854" t="s">
        <v>27</v>
      </c>
      <c r="Z141" s="648"/>
    </row>
    <row r="142" spans="1:32" s="663" customFormat="1" x14ac:dyDescent="0.35">
      <c r="A142" s="830"/>
      <c r="D142" s="993"/>
      <c r="E142" s="618"/>
      <c r="F142" s="618"/>
      <c r="G142" s="618"/>
      <c r="J142" s="619"/>
      <c r="K142" s="618"/>
      <c r="L142" s="619"/>
      <c r="M142" s="618"/>
      <c r="N142" s="619"/>
      <c r="O142" s="618"/>
      <c r="P142" s="619"/>
      <c r="Q142" s="618"/>
      <c r="R142" s="619"/>
      <c r="S142" s="618"/>
      <c r="T142" s="619"/>
      <c r="U142" s="618"/>
      <c r="V142" s="619"/>
      <c r="W142" s="618"/>
      <c r="X142" s="619"/>
      <c r="Y142" s="618"/>
      <c r="Z142" s="994"/>
    </row>
    <row r="143" spans="1:32" s="663" customFormat="1" x14ac:dyDescent="0.3">
      <c r="A143" s="1181">
        <v>45839</v>
      </c>
      <c r="B143" s="991" t="s">
        <v>648</v>
      </c>
      <c r="C143" s="992">
        <v>403784</v>
      </c>
      <c r="D143" s="991">
        <v>58.96</v>
      </c>
      <c r="E143" s="992">
        <v>400928</v>
      </c>
      <c r="F143" s="990"/>
      <c r="G143" s="990"/>
      <c r="H143" s="991">
        <v>10</v>
      </c>
      <c r="I143" s="992">
        <v>100000</v>
      </c>
      <c r="J143" s="990"/>
      <c r="K143" s="990"/>
      <c r="L143" s="991">
        <v>10</v>
      </c>
      <c r="M143" s="992">
        <v>100000</v>
      </c>
      <c r="N143" s="991">
        <v>10</v>
      </c>
      <c r="O143" s="992">
        <v>100000</v>
      </c>
      <c r="P143" s="990"/>
      <c r="Q143" s="990"/>
      <c r="R143" s="990"/>
      <c r="S143" s="990"/>
      <c r="T143" s="990"/>
      <c r="U143" s="990"/>
      <c r="V143" s="991">
        <v>10</v>
      </c>
      <c r="W143" s="992">
        <v>100000</v>
      </c>
      <c r="X143" s="990"/>
      <c r="Y143" s="990"/>
      <c r="Z143" s="990"/>
    </row>
    <row r="144" spans="1:32" x14ac:dyDescent="0.3">
      <c r="A144" s="1182"/>
      <c r="B144" s="990"/>
      <c r="C144" s="990"/>
      <c r="D144" s="990"/>
      <c r="E144" s="990"/>
      <c r="F144" s="990"/>
      <c r="G144" s="990"/>
      <c r="H144" s="990"/>
      <c r="I144" s="990"/>
      <c r="J144" s="990"/>
      <c r="K144" s="990"/>
      <c r="L144" s="991">
        <v>10</v>
      </c>
      <c r="M144" s="992">
        <v>100000</v>
      </c>
      <c r="N144" s="990"/>
      <c r="O144" s="990"/>
      <c r="P144" s="990"/>
      <c r="Q144" s="990"/>
      <c r="R144" s="990"/>
      <c r="S144" s="990"/>
      <c r="T144" s="990"/>
      <c r="U144" s="990"/>
      <c r="V144" s="990"/>
      <c r="W144" s="990"/>
      <c r="X144" s="990"/>
      <c r="Y144" s="990"/>
      <c r="Z144" s="990"/>
      <c r="AB144" s="579"/>
    </row>
    <row r="145" spans="1:28" x14ac:dyDescent="0.3">
      <c r="A145" s="1181">
        <v>45840</v>
      </c>
      <c r="B145" s="990"/>
      <c r="C145" s="990"/>
      <c r="D145" s="990"/>
      <c r="E145" s="990"/>
      <c r="F145" s="991">
        <v>33.840000000000003</v>
      </c>
      <c r="G145" s="992">
        <v>338400</v>
      </c>
      <c r="H145" s="990"/>
      <c r="I145" s="990"/>
      <c r="J145" s="990"/>
      <c r="K145" s="990"/>
      <c r="L145" s="990"/>
      <c r="M145" s="990"/>
      <c r="N145" s="990"/>
      <c r="O145" s="990"/>
      <c r="P145" s="990"/>
      <c r="Q145" s="990"/>
      <c r="R145" s="990"/>
      <c r="S145" s="990"/>
      <c r="T145" s="990"/>
      <c r="U145" s="990"/>
      <c r="V145" s="990"/>
      <c r="W145" s="990"/>
      <c r="X145" s="990"/>
      <c r="Y145" s="990"/>
      <c r="Z145" s="990"/>
      <c r="AB145" s="579"/>
    </row>
    <row r="146" spans="1:28" x14ac:dyDescent="0.25">
      <c r="A146" s="1182"/>
      <c r="B146" s="990"/>
      <c r="C146" s="990"/>
      <c r="D146" s="990"/>
      <c r="E146" s="990"/>
      <c r="F146" s="990"/>
      <c r="G146" s="990"/>
      <c r="H146" s="990"/>
      <c r="I146" s="990"/>
      <c r="J146" s="990"/>
      <c r="K146" s="990"/>
      <c r="L146" s="990"/>
      <c r="M146" s="990"/>
      <c r="N146" s="990"/>
      <c r="O146" s="990"/>
      <c r="P146" s="990"/>
      <c r="Q146" s="990"/>
      <c r="R146" s="990"/>
      <c r="S146" s="990"/>
      <c r="T146" s="990"/>
      <c r="U146" s="990"/>
      <c r="V146" s="990"/>
      <c r="W146" s="990"/>
      <c r="X146" s="990"/>
      <c r="Y146" s="990"/>
      <c r="Z146" s="990"/>
      <c r="AB146" s="579"/>
    </row>
    <row r="147" spans="1:28" x14ac:dyDescent="0.3">
      <c r="A147" s="1181">
        <v>45841</v>
      </c>
      <c r="B147" s="990"/>
      <c r="C147" s="990"/>
      <c r="D147" s="991">
        <v>56.42</v>
      </c>
      <c r="E147" s="992">
        <v>383656</v>
      </c>
      <c r="F147" s="990"/>
      <c r="G147" s="990"/>
      <c r="H147" s="990"/>
      <c r="I147" s="990"/>
      <c r="J147" s="990"/>
      <c r="K147" s="990"/>
      <c r="L147" s="991">
        <v>20</v>
      </c>
      <c r="M147" s="992">
        <v>136000</v>
      </c>
      <c r="N147" s="990"/>
      <c r="O147" s="990"/>
      <c r="P147" s="990"/>
      <c r="Q147" s="990"/>
      <c r="R147" s="990"/>
      <c r="S147" s="990"/>
      <c r="T147" s="990"/>
      <c r="U147" s="990"/>
      <c r="V147" s="990"/>
      <c r="W147" s="990"/>
      <c r="X147" s="990"/>
      <c r="Y147" s="990"/>
      <c r="Z147" s="990"/>
      <c r="AB147" s="579"/>
    </row>
    <row r="148" spans="1:28" x14ac:dyDescent="0.25">
      <c r="A148" s="1182"/>
      <c r="B148" s="990"/>
      <c r="C148" s="990"/>
      <c r="D148" s="990"/>
      <c r="E148" s="990"/>
      <c r="F148" s="990"/>
      <c r="G148" s="990"/>
      <c r="H148" s="990"/>
      <c r="I148" s="990"/>
      <c r="J148" s="990"/>
      <c r="K148" s="990"/>
      <c r="L148" s="990"/>
      <c r="M148" s="990"/>
      <c r="N148" s="990"/>
      <c r="O148" s="990"/>
      <c r="P148" s="990"/>
      <c r="Q148" s="990"/>
      <c r="R148" s="990"/>
      <c r="S148" s="990"/>
      <c r="T148" s="990"/>
      <c r="U148" s="990"/>
      <c r="V148" s="990"/>
      <c r="W148" s="990"/>
      <c r="X148" s="990"/>
      <c r="Y148" s="990"/>
      <c r="Z148" s="990"/>
      <c r="AB148" s="579"/>
    </row>
    <row r="149" spans="1:28" x14ac:dyDescent="0.3">
      <c r="A149" s="1181">
        <v>45842</v>
      </c>
      <c r="B149" s="991">
        <v>53.5</v>
      </c>
      <c r="C149" s="992">
        <v>730280</v>
      </c>
      <c r="D149" s="990"/>
      <c r="E149" s="990"/>
      <c r="F149" s="990"/>
      <c r="G149" s="990"/>
      <c r="H149" s="990"/>
      <c r="I149" s="990"/>
      <c r="J149" s="990"/>
      <c r="K149" s="990"/>
      <c r="L149" s="990"/>
      <c r="M149" s="990"/>
      <c r="N149" s="990"/>
      <c r="O149" s="990"/>
      <c r="P149" s="990"/>
      <c r="Q149" s="990"/>
      <c r="R149" s="990"/>
      <c r="S149" s="990"/>
      <c r="T149" s="990"/>
      <c r="U149" s="990"/>
      <c r="V149" s="991">
        <v>10</v>
      </c>
      <c r="W149" s="992">
        <v>100000</v>
      </c>
      <c r="X149" s="990"/>
      <c r="Y149" s="990"/>
      <c r="Z149" s="990"/>
      <c r="AB149" s="579"/>
    </row>
    <row r="150" spans="1:28" x14ac:dyDescent="0.25">
      <c r="A150" s="1182"/>
      <c r="B150" s="990"/>
      <c r="C150" s="990"/>
      <c r="D150" s="990"/>
      <c r="E150" s="990"/>
      <c r="F150" s="990"/>
      <c r="G150" s="990"/>
      <c r="H150" s="990"/>
      <c r="I150" s="990"/>
      <c r="J150" s="990"/>
      <c r="K150" s="990"/>
      <c r="L150" s="990"/>
      <c r="M150" s="990"/>
      <c r="N150" s="990"/>
      <c r="O150" s="990"/>
      <c r="P150" s="990"/>
      <c r="Q150" s="990"/>
      <c r="R150" s="990"/>
      <c r="S150" s="990"/>
      <c r="T150" s="990"/>
      <c r="U150" s="990"/>
      <c r="V150" s="990"/>
      <c r="W150" s="990"/>
      <c r="X150" s="990"/>
      <c r="Y150" s="990"/>
      <c r="Z150" s="990"/>
      <c r="AB150" s="579"/>
    </row>
    <row r="151" spans="1:28" x14ac:dyDescent="0.3">
      <c r="A151" s="1181">
        <v>45843</v>
      </c>
      <c r="B151" s="991">
        <v>58.15</v>
      </c>
      <c r="C151" s="992">
        <v>395420</v>
      </c>
      <c r="D151" s="991">
        <v>59.36</v>
      </c>
      <c r="E151" s="992">
        <v>403648</v>
      </c>
      <c r="F151" s="990"/>
      <c r="G151" s="990"/>
      <c r="H151" s="990"/>
      <c r="I151" s="990"/>
      <c r="J151" s="990"/>
      <c r="K151" s="990"/>
      <c r="L151" s="991">
        <v>10</v>
      </c>
      <c r="M151" s="992">
        <v>100000</v>
      </c>
      <c r="N151" s="991">
        <v>10</v>
      </c>
      <c r="O151" s="992">
        <v>100000</v>
      </c>
      <c r="P151" s="990"/>
      <c r="Q151" s="990"/>
      <c r="R151" s="990"/>
      <c r="S151" s="990"/>
      <c r="T151" s="990"/>
      <c r="U151" s="990"/>
      <c r="V151" s="991">
        <v>10</v>
      </c>
      <c r="W151" s="992">
        <v>100000</v>
      </c>
      <c r="X151" s="990"/>
      <c r="Y151" s="990"/>
      <c r="Z151" s="990"/>
      <c r="AB151" s="579"/>
    </row>
    <row r="152" spans="1:28" x14ac:dyDescent="0.3">
      <c r="A152" s="1182"/>
      <c r="B152" s="990"/>
      <c r="C152" s="990"/>
      <c r="D152" s="990"/>
      <c r="E152" s="990"/>
      <c r="F152" s="990"/>
      <c r="G152" s="990"/>
      <c r="H152" s="990"/>
      <c r="I152" s="990"/>
      <c r="J152" s="990"/>
      <c r="K152" s="990"/>
      <c r="L152" s="991">
        <v>10</v>
      </c>
      <c r="M152" s="992">
        <v>100000</v>
      </c>
      <c r="N152" s="990"/>
      <c r="O152" s="990"/>
      <c r="P152" s="990"/>
      <c r="Q152" s="990"/>
      <c r="R152" s="990"/>
      <c r="S152" s="990"/>
      <c r="T152" s="990"/>
      <c r="U152" s="990"/>
      <c r="V152" s="990"/>
      <c r="W152" s="990"/>
      <c r="X152" s="990"/>
      <c r="Y152" s="990"/>
      <c r="Z152" s="990"/>
      <c r="AB152" s="579"/>
    </row>
    <row r="153" spans="1:28" x14ac:dyDescent="0.25">
      <c r="A153" s="1181">
        <v>45844</v>
      </c>
      <c r="B153" s="990"/>
      <c r="C153" s="990"/>
      <c r="D153" s="990"/>
      <c r="E153" s="990"/>
      <c r="F153" s="990"/>
      <c r="G153" s="990"/>
      <c r="H153" s="990"/>
      <c r="I153" s="990"/>
      <c r="J153" s="990"/>
      <c r="K153" s="990"/>
      <c r="L153" s="990"/>
      <c r="M153" s="990"/>
      <c r="N153" s="990"/>
      <c r="O153" s="990"/>
      <c r="P153" s="990"/>
      <c r="Q153" s="990"/>
      <c r="R153" s="990"/>
      <c r="S153" s="990"/>
      <c r="T153" s="990"/>
      <c r="U153" s="990"/>
      <c r="V153" s="990"/>
      <c r="W153" s="990"/>
      <c r="X153" s="990"/>
      <c r="Y153" s="990"/>
      <c r="Z153" s="990"/>
      <c r="AB153" s="579"/>
    </row>
    <row r="154" spans="1:28" x14ac:dyDescent="0.25">
      <c r="A154" s="1182"/>
      <c r="B154" s="990"/>
      <c r="C154" s="990"/>
      <c r="D154" s="990"/>
      <c r="E154" s="990"/>
      <c r="F154" s="990"/>
      <c r="G154" s="990"/>
      <c r="H154" s="990"/>
      <c r="I154" s="990"/>
      <c r="J154" s="990"/>
      <c r="K154" s="990"/>
      <c r="L154" s="990"/>
      <c r="M154" s="990"/>
      <c r="N154" s="990"/>
      <c r="O154" s="990"/>
      <c r="P154" s="990"/>
      <c r="Q154" s="990"/>
      <c r="R154" s="990"/>
      <c r="S154" s="990"/>
      <c r="T154" s="990"/>
      <c r="U154" s="990"/>
      <c r="V154" s="990"/>
      <c r="W154" s="990"/>
      <c r="X154" s="990"/>
      <c r="Y154" s="990"/>
      <c r="Z154" s="990"/>
      <c r="AB154" s="579"/>
    </row>
    <row r="155" spans="1:28" x14ac:dyDescent="0.3">
      <c r="A155" s="1181">
        <v>45845</v>
      </c>
      <c r="B155" s="991">
        <v>58.19</v>
      </c>
      <c r="C155" s="992">
        <v>395692</v>
      </c>
      <c r="D155" s="991">
        <v>59.34</v>
      </c>
      <c r="E155" s="992">
        <v>403512</v>
      </c>
      <c r="F155" s="990"/>
      <c r="G155" s="990"/>
      <c r="H155" s="991">
        <v>10</v>
      </c>
      <c r="I155" s="992">
        <v>100000</v>
      </c>
      <c r="J155" s="990"/>
      <c r="K155" s="990"/>
      <c r="L155" s="991">
        <v>10</v>
      </c>
      <c r="M155" s="992">
        <v>100000</v>
      </c>
      <c r="N155" s="991">
        <v>10</v>
      </c>
      <c r="O155" s="992">
        <v>100000</v>
      </c>
      <c r="P155" s="990"/>
      <c r="Q155" s="990"/>
      <c r="R155" s="990"/>
      <c r="S155" s="990"/>
      <c r="T155" s="990"/>
      <c r="U155" s="990"/>
      <c r="V155" s="991">
        <v>10</v>
      </c>
      <c r="W155" s="992">
        <v>100000</v>
      </c>
      <c r="X155" s="990"/>
      <c r="Y155" s="990"/>
      <c r="Z155" s="990"/>
      <c r="AB155" s="579"/>
    </row>
    <row r="156" spans="1:28" x14ac:dyDescent="0.3">
      <c r="A156" s="1182"/>
      <c r="B156" s="990"/>
      <c r="C156" s="990"/>
      <c r="D156" s="990"/>
      <c r="E156" s="990"/>
      <c r="F156" s="990"/>
      <c r="G156" s="990"/>
      <c r="H156" s="990"/>
      <c r="I156" s="990"/>
      <c r="J156" s="990"/>
      <c r="K156" s="990"/>
      <c r="L156" s="991">
        <v>9.9700000000000006</v>
      </c>
      <c r="M156" s="992">
        <v>98700</v>
      </c>
      <c r="N156" s="991">
        <v>10</v>
      </c>
      <c r="O156" s="992">
        <v>100000</v>
      </c>
      <c r="P156" s="990"/>
      <c r="Q156" s="990"/>
      <c r="R156" s="990"/>
      <c r="S156" s="990"/>
      <c r="T156" s="990"/>
      <c r="U156" s="990"/>
      <c r="V156" s="990"/>
      <c r="W156" s="990"/>
      <c r="X156" s="990"/>
      <c r="Y156" s="990"/>
      <c r="Z156" s="990"/>
      <c r="AB156" s="579"/>
    </row>
    <row r="157" spans="1:28" x14ac:dyDescent="0.25">
      <c r="A157" s="1181">
        <v>45846</v>
      </c>
      <c r="B157" s="990"/>
      <c r="C157" s="990"/>
      <c r="D157" s="990"/>
      <c r="E157" s="990"/>
      <c r="F157" s="990"/>
      <c r="G157" s="990"/>
      <c r="H157" s="990"/>
      <c r="I157" s="990"/>
      <c r="J157" s="990"/>
      <c r="K157" s="990"/>
      <c r="L157" s="990"/>
      <c r="M157" s="990"/>
      <c r="N157" s="990"/>
      <c r="O157" s="990"/>
      <c r="P157" s="990"/>
      <c r="Q157" s="990"/>
      <c r="R157" s="990"/>
      <c r="S157" s="990"/>
      <c r="T157" s="990"/>
      <c r="U157" s="990"/>
      <c r="V157" s="990"/>
      <c r="W157" s="990"/>
      <c r="X157" s="990"/>
      <c r="Y157" s="990"/>
      <c r="Z157" s="990"/>
      <c r="AB157" s="579"/>
    </row>
    <row r="158" spans="1:28" x14ac:dyDescent="0.3">
      <c r="A158" s="1182"/>
      <c r="B158" s="991">
        <v>59.63</v>
      </c>
      <c r="C158" s="992">
        <v>405484</v>
      </c>
      <c r="D158" s="990"/>
      <c r="E158" s="990"/>
      <c r="F158" s="990"/>
      <c r="G158" s="990"/>
      <c r="H158" s="990"/>
      <c r="I158" s="990"/>
      <c r="J158" s="990"/>
      <c r="K158" s="990"/>
      <c r="L158" s="990"/>
      <c r="M158" s="990"/>
      <c r="N158" s="990"/>
      <c r="O158" s="990"/>
      <c r="P158" s="990"/>
      <c r="Q158" s="990"/>
      <c r="R158" s="990"/>
      <c r="S158" s="990"/>
      <c r="T158" s="990"/>
      <c r="U158" s="990"/>
      <c r="V158" s="990"/>
      <c r="W158" s="990"/>
      <c r="X158" s="990"/>
      <c r="Y158" s="990"/>
      <c r="Z158" s="990"/>
      <c r="AB158" s="579"/>
    </row>
    <row r="159" spans="1:28" x14ac:dyDescent="0.3">
      <c r="A159" s="1181">
        <v>45847</v>
      </c>
      <c r="B159" s="990"/>
      <c r="C159" s="990"/>
      <c r="D159" s="991">
        <v>58.15</v>
      </c>
      <c r="E159" s="992">
        <v>395420</v>
      </c>
      <c r="F159" s="990"/>
      <c r="G159" s="990"/>
      <c r="H159" s="991">
        <v>10</v>
      </c>
      <c r="I159" s="992">
        <v>100000</v>
      </c>
      <c r="J159" s="990"/>
      <c r="K159" s="990"/>
      <c r="L159" s="991">
        <v>10</v>
      </c>
      <c r="M159" s="992">
        <v>100000</v>
      </c>
      <c r="N159" s="991">
        <v>10</v>
      </c>
      <c r="O159" s="992">
        <v>100000</v>
      </c>
      <c r="P159" s="990"/>
      <c r="Q159" s="990"/>
      <c r="R159" s="990"/>
      <c r="S159" s="990"/>
      <c r="T159" s="990"/>
      <c r="U159" s="990"/>
      <c r="V159" s="990"/>
      <c r="W159" s="990"/>
      <c r="X159" s="990"/>
      <c r="Y159" s="990"/>
      <c r="Z159" s="990"/>
      <c r="AB159" s="579"/>
    </row>
    <row r="160" spans="1:28" x14ac:dyDescent="0.25">
      <c r="A160" s="1182"/>
      <c r="B160" s="990"/>
      <c r="C160" s="990"/>
      <c r="D160" s="990"/>
      <c r="E160" s="990"/>
      <c r="F160" s="990"/>
      <c r="G160" s="990"/>
      <c r="H160" s="990"/>
      <c r="I160" s="990"/>
      <c r="J160" s="990"/>
      <c r="K160" s="990"/>
      <c r="L160" s="990"/>
      <c r="M160" s="990"/>
      <c r="N160" s="990"/>
      <c r="O160" s="990"/>
      <c r="P160" s="990"/>
      <c r="Q160" s="990"/>
      <c r="R160" s="990"/>
      <c r="S160" s="990"/>
      <c r="T160" s="990"/>
      <c r="U160" s="990"/>
      <c r="V160" s="990"/>
      <c r="W160" s="990"/>
      <c r="X160" s="990"/>
      <c r="Y160" s="990"/>
      <c r="Z160" s="990"/>
      <c r="AB160" s="579"/>
    </row>
    <row r="161" spans="1:28" x14ac:dyDescent="0.3">
      <c r="A161" s="1181">
        <v>45848</v>
      </c>
      <c r="B161" s="990"/>
      <c r="C161" s="990"/>
      <c r="D161" s="990"/>
      <c r="E161" s="990"/>
      <c r="F161" s="990"/>
      <c r="G161" s="990"/>
      <c r="H161" s="991">
        <v>28.43</v>
      </c>
      <c r="I161" s="992">
        <v>284300</v>
      </c>
      <c r="J161" s="990"/>
      <c r="K161" s="990"/>
      <c r="L161" s="990"/>
      <c r="M161" s="990"/>
      <c r="N161" s="990"/>
      <c r="O161" s="990"/>
      <c r="P161" s="990"/>
      <c r="Q161" s="990"/>
      <c r="R161" s="990"/>
      <c r="S161" s="990"/>
      <c r="T161" s="990"/>
      <c r="U161" s="990"/>
      <c r="V161" s="990"/>
      <c r="W161" s="990"/>
      <c r="X161" s="991">
        <v>20</v>
      </c>
      <c r="Y161" s="992">
        <v>250000</v>
      </c>
      <c r="Z161" s="990"/>
      <c r="AB161" s="579"/>
    </row>
    <row r="162" spans="1:28" x14ac:dyDescent="0.25">
      <c r="A162" s="1182"/>
      <c r="B162" s="990"/>
      <c r="C162" s="990"/>
      <c r="D162" s="990"/>
      <c r="E162" s="990"/>
      <c r="F162" s="990"/>
      <c r="G162" s="990"/>
      <c r="H162" s="990"/>
      <c r="I162" s="990"/>
      <c r="J162" s="990"/>
      <c r="K162" s="990"/>
      <c r="L162" s="990"/>
      <c r="M162" s="990"/>
      <c r="N162" s="990"/>
      <c r="O162" s="990"/>
      <c r="P162" s="990"/>
      <c r="Q162" s="990"/>
      <c r="R162" s="990"/>
      <c r="S162" s="990"/>
      <c r="T162" s="990"/>
      <c r="U162" s="990"/>
      <c r="V162" s="990"/>
      <c r="W162" s="990"/>
      <c r="X162" s="990"/>
      <c r="Y162" s="990"/>
      <c r="Z162" s="990"/>
      <c r="AB162" s="579"/>
    </row>
    <row r="163" spans="1:28" x14ac:dyDescent="0.3">
      <c r="A163" s="1181">
        <v>45849</v>
      </c>
      <c r="B163" s="991">
        <v>58.47</v>
      </c>
      <c r="C163" s="992">
        <v>397596</v>
      </c>
      <c r="D163" s="991">
        <v>59.7</v>
      </c>
      <c r="E163" s="992">
        <v>405960</v>
      </c>
      <c r="F163" s="990"/>
      <c r="G163" s="990"/>
      <c r="H163" s="991">
        <v>10</v>
      </c>
      <c r="I163" s="992">
        <v>100000</v>
      </c>
      <c r="J163" s="990"/>
      <c r="K163" s="990"/>
      <c r="L163" s="991">
        <v>10</v>
      </c>
      <c r="M163" s="992">
        <v>100000</v>
      </c>
      <c r="N163" s="991">
        <v>10</v>
      </c>
      <c r="O163" s="992">
        <v>100000</v>
      </c>
      <c r="P163" s="990"/>
      <c r="Q163" s="990"/>
      <c r="R163" s="990"/>
      <c r="S163" s="990"/>
      <c r="T163" s="990"/>
      <c r="U163" s="990"/>
      <c r="V163" s="990"/>
      <c r="W163" s="990"/>
      <c r="X163" s="990"/>
      <c r="Y163" s="990"/>
      <c r="Z163" s="990"/>
      <c r="AB163" s="579"/>
    </row>
    <row r="164" spans="1:28" x14ac:dyDescent="0.3">
      <c r="A164" s="1182"/>
      <c r="B164" s="990"/>
      <c r="C164" s="990"/>
      <c r="D164" s="991">
        <v>58.95</v>
      </c>
      <c r="E164" s="992">
        <v>400860</v>
      </c>
      <c r="F164" s="990"/>
      <c r="G164" s="990"/>
      <c r="H164" s="990"/>
      <c r="I164" s="990"/>
      <c r="J164" s="990"/>
      <c r="K164" s="990"/>
      <c r="L164" s="990"/>
      <c r="M164" s="990"/>
      <c r="N164" s="990"/>
      <c r="O164" s="990"/>
      <c r="P164" s="990"/>
      <c r="Q164" s="990"/>
      <c r="R164" s="990"/>
      <c r="S164" s="990"/>
      <c r="T164" s="990"/>
      <c r="U164" s="990"/>
      <c r="V164" s="990"/>
      <c r="W164" s="990"/>
      <c r="X164" s="990"/>
      <c r="Y164" s="990"/>
      <c r="Z164" s="990"/>
      <c r="AB164" s="579"/>
    </row>
    <row r="165" spans="1:28" x14ac:dyDescent="0.25">
      <c r="A165" s="1181">
        <v>45850</v>
      </c>
      <c r="B165" s="990"/>
      <c r="C165" s="990"/>
      <c r="D165" s="990"/>
      <c r="E165" s="990"/>
      <c r="F165" s="990"/>
      <c r="G165" s="990"/>
      <c r="H165" s="990"/>
      <c r="I165" s="990"/>
      <c r="J165" s="990"/>
      <c r="K165" s="990"/>
      <c r="L165" s="990"/>
      <c r="M165" s="990"/>
      <c r="N165" s="990"/>
      <c r="O165" s="990"/>
      <c r="P165" s="990"/>
      <c r="Q165" s="990"/>
      <c r="R165" s="990"/>
      <c r="S165" s="990"/>
      <c r="T165" s="990"/>
      <c r="U165" s="990"/>
      <c r="V165" s="990"/>
      <c r="W165" s="990"/>
      <c r="X165" s="990"/>
      <c r="Y165" s="990"/>
      <c r="Z165" s="990"/>
      <c r="AB165" s="579"/>
    </row>
    <row r="166" spans="1:28" x14ac:dyDescent="0.25">
      <c r="A166" s="1182"/>
      <c r="B166" s="990"/>
      <c r="C166" s="990"/>
      <c r="D166" s="990"/>
      <c r="E166" s="990"/>
      <c r="F166" s="990"/>
      <c r="G166" s="990"/>
      <c r="H166" s="990"/>
      <c r="I166" s="990"/>
      <c r="J166" s="990"/>
      <c r="K166" s="990"/>
      <c r="L166" s="990"/>
      <c r="M166" s="990"/>
      <c r="N166" s="990"/>
      <c r="O166" s="990"/>
      <c r="P166" s="990"/>
      <c r="Q166" s="990"/>
      <c r="R166" s="990"/>
      <c r="S166" s="990"/>
      <c r="T166" s="990"/>
      <c r="U166" s="990"/>
      <c r="V166" s="990"/>
      <c r="W166" s="990"/>
      <c r="X166" s="990"/>
      <c r="Y166" s="990"/>
      <c r="Z166" s="990"/>
      <c r="AB166" s="579"/>
    </row>
    <row r="167" spans="1:28" x14ac:dyDescent="0.3">
      <c r="A167" s="1181">
        <v>45851</v>
      </c>
      <c r="B167" s="991">
        <v>43.54</v>
      </c>
      <c r="C167" s="992">
        <v>296110</v>
      </c>
      <c r="D167" s="990"/>
      <c r="E167" s="990"/>
      <c r="F167" s="990"/>
      <c r="G167" s="990"/>
      <c r="H167" s="990"/>
      <c r="I167" s="990"/>
      <c r="J167" s="990"/>
      <c r="K167" s="990"/>
      <c r="L167" s="990"/>
      <c r="M167" s="990"/>
      <c r="N167" s="990"/>
      <c r="O167" s="990"/>
      <c r="P167" s="990"/>
      <c r="Q167" s="990"/>
      <c r="R167" s="990"/>
      <c r="S167" s="990"/>
      <c r="T167" s="990"/>
      <c r="U167" s="990"/>
      <c r="V167" s="990"/>
      <c r="W167" s="990"/>
      <c r="X167" s="990"/>
      <c r="Y167" s="990"/>
      <c r="Z167" s="990"/>
      <c r="AB167" s="579"/>
    </row>
    <row r="168" spans="1:28" s="601" customFormat="1" x14ac:dyDescent="0.25">
      <c r="A168" s="1182"/>
      <c r="B168" s="990"/>
      <c r="C168" s="990"/>
      <c r="D168" s="990"/>
      <c r="E168" s="990"/>
      <c r="F168" s="990"/>
      <c r="G168" s="990"/>
      <c r="H168" s="990"/>
      <c r="I168" s="990"/>
      <c r="J168" s="990"/>
      <c r="K168" s="990"/>
      <c r="L168" s="990"/>
      <c r="M168" s="990"/>
      <c r="N168" s="990"/>
      <c r="O168" s="990"/>
      <c r="P168" s="990"/>
      <c r="Q168" s="990"/>
      <c r="R168" s="990"/>
      <c r="S168" s="990"/>
      <c r="T168" s="990"/>
      <c r="U168" s="990"/>
      <c r="V168" s="990"/>
      <c r="W168" s="990"/>
      <c r="X168" s="990"/>
      <c r="Y168" s="990"/>
      <c r="Z168" s="990"/>
    </row>
    <row r="169" spans="1:28" x14ac:dyDescent="0.3">
      <c r="A169" s="1181">
        <v>45852</v>
      </c>
      <c r="B169" s="991">
        <v>59.84</v>
      </c>
      <c r="C169" s="992">
        <v>406912</v>
      </c>
      <c r="D169" s="991">
        <v>58.29</v>
      </c>
      <c r="E169" s="992">
        <v>396372</v>
      </c>
      <c r="F169" s="990"/>
      <c r="G169" s="990"/>
      <c r="H169" s="990"/>
      <c r="I169" s="990"/>
      <c r="J169" s="990"/>
      <c r="K169" s="990"/>
      <c r="L169" s="991">
        <v>10</v>
      </c>
      <c r="M169" s="992">
        <v>100000</v>
      </c>
      <c r="N169" s="991">
        <v>10</v>
      </c>
      <c r="O169" s="992">
        <v>100000</v>
      </c>
      <c r="P169" s="990"/>
      <c r="Q169" s="990"/>
      <c r="R169" s="990"/>
      <c r="S169" s="990"/>
      <c r="T169" s="990"/>
      <c r="U169" s="990"/>
      <c r="V169" s="990"/>
      <c r="W169" s="990"/>
      <c r="X169" s="990"/>
      <c r="Y169" s="990"/>
      <c r="Z169" s="990"/>
      <c r="AB169" s="579"/>
    </row>
    <row r="170" spans="1:28" x14ac:dyDescent="0.3">
      <c r="A170" s="1182"/>
      <c r="B170" s="990"/>
      <c r="C170" s="990"/>
      <c r="D170" s="990"/>
      <c r="E170" s="990"/>
      <c r="F170" s="990"/>
      <c r="G170" s="990"/>
      <c r="H170" s="990"/>
      <c r="I170" s="990"/>
      <c r="J170" s="990"/>
      <c r="K170" s="990"/>
      <c r="L170" s="991">
        <v>10</v>
      </c>
      <c r="M170" s="992">
        <v>100000</v>
      </c>
      <c r="N170" s="990"/>
      <c r="O170" s="990"/>
      <c r="P170" s="990"/>
      <c r="Q170" s="990"/>
      <c r="R170" s="990"/>
      <c r="S170" s="990"/>
      <c r="T170" s="990"/>
      <c r="U170" s="990"/>
      <c r="V170" s="990"/>
      <c r="W170" s="990"/>
      <c r="X170" s="990"/>
      <c r="Y170" s="990"/>
      <c r="Z170" s="990"/>
      <c r="AB170" s="579"/>
    </row>
    <row r="171" spans="1:28" x14ac:dyDescent="0.25">
      <c r="A171" s="1181">
        <v>45853</v>
      </c>
      <c r="B171" s="990"/>
      <c r="C171" s="990"/>
      <c r="D171" s="990"/>
      <c r="E171" s="990"/>
      <c r="F171" s="990"/>
      <c r="G171" s="990"/>
      <c r="H171" s="990"/>
      <c r="I171" s="990"/>
      <c r="J171" s="990"/>
      <c r="K171" s="990"/>
      <c r="L171" s="990"/>
      <c r="M171" s="990"/>
      <c r="N171" s="990"/>
      <c r="O171" s="990"/>
      <c r="P171" s="990"/>
      <c r="Q171" s="990"/>
      <c r="R171" s="990"/>
      <c r="S171" s="990"/>
      <c r="T171" s="990"/>
      <c r="U171" s="990"/>
      <c r="V171" s="990"/>
      <c r="W171" s="990"/>
      <c r="X171" s="990"/>
      <c r="Y171" s="990"/>
      <c r="Z171" s="990"/>
      <c r="AB171" s="579"/>
    </row>
    <row r="172" spans="1:28" x14ac:dyDescent="0.25">
      <c r="A172" s="1182"/>
      <c r="B172" s="990"/>
      <c r="C172" s="990"/>
      <c r="D172" s="990"/>
      <c r="E172" s="990"/>
      <c r="F172" s="990"/>
      <c r="G172" s="990"/>
      <c r="H172" s="990"/>
      <c r="I172" s="990"/>
      <c r="J172" s="990"/>
      <c r="K172" s="990"/>
      <c r="L172" s="990"/>
      <c r="M172" s="990"/>
      <c r="N172" s="990"/>
      <c r="O172" s="990"/>
      <c r="P172" s="990"/>
      <c r="Q172" s="990"/>
      <c r="R172" s="990"/>
      <c r="S172" s="990"/>
      <c r="T172" s="990"/>
      <c r="U172" s="990"/>
      <c r="V172" s="990"/>
      <c r="W172" s="990"/>
      <c r="X172" s="990"/>
      <c r="Y172" s="990"/>
      <c r="Z172" s="990"/>
      <c r="AB172" s="579"/>
    </row>
    <row r="173" spans="1:28" x14ac:dyDescent="0.3">
      <c r="A173" s="1181">
        <v>45854</v>
      </c>
      <c r="B173" s="990"/>
      <c r="C173" s="990"/>
      <c r="D173" s="990"/>
      <c r="E173" s="990"/>
      <c r="F173" s="990"/>
      <c r="G173" s="990"/>
      <c r="H173" s="990"/>
      <c r="I173" s="990"/>
      <c r="J173" s="990"/>
      <c r="K173" s="990"/>
      <c r="L173" s="991">
        <v>10</v>
      </c>
      <c r="M173" s="992">
        <v>100000</v>
      </c>
      <c r="N173" s="991">
        <v>10</v>
      </c>
      <c r="O173" s="992">
        <v>100000</v>
      </c>
      <c r="P173" s="990"/>
      <c r="Q173" s="990"/>
      <c r="R173" s="990"/>
      <c r="S173" s="990"/>
      <c r="T173" s="990"/>
      <c r="U173" s="990"/>
      <c r="V173" s="990"/>
      <c r="W173" s="990"/>
      <c r="X173" s="990"/>
      <c r="Y173" s="990"/>
      <c r="Z173" s="990"/>
      <c r="AB173" s="579"/>
    </row>
    <row r="174" spans="1:28" x14ac:dyDescent="0.3">
      <c r="A174" s="1182"/>
      <c r="B174" s="990"/>
      <c r="C174" s="990"/>
      <c r="D174" s="990"/>
      <c r="E174" s="990"/>
      <c r="F174" s="990"/>
      <c r="G174" s="990"/>
      <c r="H174" s="990"/>
      <c r="I174" s="990"/>
      <c r="J174" s="990"/>
      <c r="K174" s="990"/>
      <c r="L174" s="991">
        <v>10</v>
      </c>
      <c r="M174" s="992">
        <v>100000</v>
      </c>
      <c r="N174" s="990"/>
      <c r="O174" s="990"/>
      <c r="P174" s="990"/>
      <c r="Q174" s="990"/>
      <c r="R174" s="990"/>
      <c r="S174" s="990"/>
      <c r="T174" s="990"/>
      <c r="U174" s="990"/>
      <c r="V174" s="990"/>
      <c r="W174" s="990"/>
      <c r="X174" s="990"/>
      <c r="Y174" s="990"/>
      <c r="Z174" s="990"/>
      <c r="AB174" s="579"/>
    </row>
    <row r="175" spans="1:28" x14ac:dyDescent="0.3">
      <c r="A175" s="1181">
        <v>45855</v>
      </c>
      <c r="B175" s="991">
        <v>58.12</v>
      </c>
      <c r="C175" s="992">
        <v>395216</v>
      </c>
      <c r="D175" s="991">
        <v>59.68</v>
      </c>
      <c r="E175" s="992">
        <v>405824</v>
      </c>
      <c r="F175" s="990"/>
      <c r="G175" s="990"/>
      <c r="H175" s="990"/>
      <c r="I175" s="990"/>
      <c r="J175" s="990"/>
      <c r="K175" s="990"/>
      <c r="L175" s="991">
        <v>9.68</v>
      </c>
      <c r="M175" s="992">
        <v>96800</v>
      </c>
      <c r="N175" s="990"/>
      <c r="O175" s="990"/>
      <c r="P175" s="990"/>
      <c r="Q175" s="990"/>
      <c r="R175" s="990"/>
      <c r="S175" s="990"/>
      <c r="T175" s="990"/>
      <c r="U175" s="990"/>
      <c r="V175" s="990"/>
      <c r="W175" s="990"/>
      <c r="X175" s="990"/>
      <c r="Y175" s="990"/>
      <c r="Z175" s="990"/>
      <c r="AB175" s="579"/>
    </row>
    <row r="176" spans="1:28" x14ac:dyDescent="0.3">
      <c r="A176" s="1182"/>
      <c r="B176" s="991">
        <v>53.99</v>
      </c>
      <c r="C176" s="992">
        <v>367132</v>
      </c>
      <c r="D176" s="990"/>
      <c r="E176" s="990"/>
      <c r="F176" s="990"/>
      <c r="G176" s="990"/>
      <c r="H176" s="990"/>
      <c r="I176" s="990"/>
      <c r="J176" s="990"/>
      <c r="K176" s="990"/>
      <c r="L176" s="990"/>
      <c r="M176" s="990"/>
      <c r="N176" s="990"/>
      <c r="O176" s="990"/>
      <c r="P176" s="990"/>
      <c r="Q176" s="990"/>
      <c r="R176" s="990"/>
      <c r="S176" s="990"/>
      <c r="T176" s="990"/>
      <c r="U176" s="990"/>
      <c r="V176" s="990"/>
      <c r="W176" s="990"/>
      <c r="X176" s="990"/>
      <c r="Y176" s="990"/>
      <c r="Z176" s="990"/>
      <c r="AB176" s="579"/>
    </row>
    <row r="177" spans="1:28" x14ac:dyDescent="0.25">
      <c r="A177" s="1181">
        <v>45856</v>
      </c>
      <c r="B177" s="990"/>
      <c r="C177" s="990"/>
      <c r="D177" s="990"/>
      <c r="E177" s="990"/>
      <c r="F177" s="990"/>
      <c r="G177" s="990"/>
      <c r="H177" s="990"/>
      <c r="I177" s="990"/>
      <c r="J177" s="990"/>
      <c r="K177" s="990"/>
      <c r="L177" s="990"/>
      <c r="M177" s="990"/>
      <c r="N177" s="990"/>
      <c r="O177" s="990"/>
      <c r="P177" s="990"/>
      <c r="Q177" s="990"/>
      <c r="R177" s="990"/>
      <c r="S177" s="990"/>
      <c r="T177" s="990"/>
      <c r="U177" s="990"/>
      <c r="V177" s="990"/>
      <c r="W177" s="990"/>
      <c r="X177" s="990"/>
      <c r="Y177" s="990"/>
      <c r="Z177" s="990"/>
      <c r="AB177" s="579"/>
    </row>
    <row r="178" spans="1:28" x14ac:dyDescent="0.25">
      <c r="A178" s="1182"/>
      <c r="B178" s="990"/>
      <c r="C178" s="990"/>
      <c r="D178" s="990"/>
      <c r="E178" s="990"/>
      <c r="F178" s="990"/>
      <c r="G178" s="990"/>
      <c r="H178" s="990"/>
      <c r="I178" s="990"/>
      <c r="J178" s="990"/>
      <c r="K178" s="990"/>
      <c r="L178" s="990"/>
      <c r="M178" s="990"/>
      <c r="N178" s="990"/>
      <c r="O178" s="990"/>
      <c r="P178" s="990"/>
      <c r="Q178" s="990"/>
      <c r="R178" s="990"/>
      <c r="S178" s="990"/>
      <c r="T178" s="990"/>
      <c r="U178" s="990"/>
      <c r="V178" s="990"/>
      <c r="W178" s="990"/>
      <c r="X178" s="990"/>
      <c r="Y178" s="990"/>
      <c r="Z178" s="990"/>
      <c r="AB178" s="579"/>
    </row>
    <row r="179" spans="1:28" x14ac:dyDescent="0.3">
      <c r="A179" s="1181">
        <v>45857</v>
      </c>
      <c r="B179" s="991">
        <v>58.19</v>
      </c>
      <c r="C179" s="992">
        <v>395692</v>
      </c>
      <c r="D179" s="991">
        <v>59.06</v>
      </c>
      <c r="E179" s="992">
        <v>401600</v>
      </c>
      <c r="F179" s="990"/>
      <c r="G179" s="990"/>
      <c r="H179" s="990"/>
      <c r="I179" s="990"/>
      <c r="J179" s="990"/>
      <c r="K179" s="990"/>
      <c r="L179" s="991">
        <v>10</v>
      </c>
      <c r="M179" s="992">
        <v>100000</v>
      </c>
      <c r="N179" s="991">
        <v>10</v>
      </c>
      <c r="O179" s="992">
        <v>100000</v>
      </c>
      <c r="P179" s="990"/>
      <c r="Q179" s="990"/>
      <c r="R179" s="990"/>
      <c r="S179" s="990"/>
      <c r="T179" s="990"/>
      <c r="U179" s="990"/>
      <c r="V179" s="990"/>
      <c r="W179" s="990"/>
      <c r="X179" s="990"/>
      <c r="Y179" s="990"/>
      <c r="Z179" s="990"/>
      <c r="AB179" s="579"/>
    </row>
    <row r="180" spans="1:28" x14ac:dyDescent="0.3">
      <c r="A180" s="1182"/>
      <c r="B180" s="990"/>
      <c r="C180" s="990"/>
      <c r="D180" s="990"/>
      <c r="E180" s="990"/>
      <c r="F180" s="990"/>
      <c r="G180" s="990"/>
      <c r="H180" s="990"/>
      <c r="I180" s="990"/>
      <c r="J180" s="990"/>
      <c r="K180" s="990"/>
      <c r="L180" s="991">
        <v>10</v>
      </c>
      <c r="M180" s="992">
        <v>100000</v>
      </c>
      <c r="N180" s="990"/>
      <c r="O180" s="990"/>
      <c r="P180" s="990"/>
      <c r="Q180" s="990"/>
      <c r="R180" s="990"/>
      <c r="S180" s="990"/>
      <c r="T180" s="990"/>
      <c r="U180" s="990"/>
      <c r="V180" s="990"/>
      <c r="W180" s="990"/>
      <c r="X180" s="990"/>
      <c r="Y180" s="990"/>
      <c r="Z180" s="990"/>
      <c r="AB180" s="579"/>
    </row>
    <row r="181" spans="1:28" x14ac:dyDescent="0.25">
      <c r="A181" s="1181">
        <v>45858</v>
      </c>
      <c r="B181" s="990"/>
      <c r="C181" s="990"/>
      <c r="D181" s="990"/>
      <c r="E181" s="990"/>
      <c r="F181" s="990"/>
      <c r="G181" s="990"/>
      <c r="H181" s="990"/>
      <c r="I181" s="990"/>
      <c r="J181" s="990"/>
      <c r="K181" s="990"/>
      <c r="L181" s="990"/>
      <c r="M181" s="990"/>
      <c r="N181" s="990"/>
      <c r="O181" s="990"/>
      <c r="P181" s="990"/>
      <c r="Q181" s="990"/>
      <c r="R181" s="990"/>
      <c r="S181" s="990"/>
      <c r="T181" s="990"/>
      <c r="U181" s="990"/>
      <c r="V181" s="990"/>
      <c r="W181" s="990"/>
      <c r="X181" s="990"/>
      <c r="Y181" s="990"/>
      <c r="Z181" s="990"/>
      <c r="AB181" s="579"/>
    </row>
    <row r="182" spans="1:28" x14ac:dyDescent="0.25">
      <c r="A182" s="1182"/>
      <c r="B182" s="990"/>
      <c r="C182" s="990"/>
      <c r="D182" s="990"/>
      <c r="E182" s="990"/>
      <c r="F182" s="990"/>
      <c r="G182" s="990"/>
      <c r="H182" s="990"/>
      <c r="I182" s="990"/>
      <c r="J182" s="990"/>
      <c r="K182" s="990"/>
      <c r="L182" s="990"/>
      <c r="M182" s="990"/>
      <c r="N182" s="990"/>
      <c r="O182" s="990"/>
      <c r="P182" s="990"/>
      <c r="Q182" s="990"/>
      <c r="R182" s="990"/>
      <c r="S182" s="990"/>
      <c r="T182" s="990"/>
      <c r="U182" s="990"/>
      <c r="V182" s="990"/>
      <c r="W182" s="990"/>
      <c r="X182" s="990"/>
      <c r="Y182" s="990"/>
      <c r="Z182" s="990"/>
      <c r="AB182" s="579"/>
    </row>
    <row r="183" spans="1:28" x14ac:dyDescent="0.3">
      <c r="A183" s="1181">
        <v>45859</v>
      </c>
      <c r="B183" s="991">
        <v>38.81</v>
      </c>
      <c r="C183" s="992">
        <v>263908</v>
      </c>
      <c r="D183" s="991">
        <v>59.85</v>
      </c>
      <c r="E183" s="992">
        <v>406980</v>
      </c>
      <c r="F183" s="990"/>
      <c r="G183" s="990"/>
      <c r="H183" s="990"/>
      <c r="I183" s="990"/>
      <c r="J183" s="990"/>
      <c r="K183" s="990"/>
      <c r="L183" s="991">
        <v>10</v>
      </c>
      <c r="M183" s="992">
        <v>100000</v>
      </c>
      <c r="N183" s="991">
        <v>10</v>
      </c>
      <c r="O183" s="992">
        <v>100000</v>
      </c>
      <c r="P183" s="990"/>
      <c r="Q183" s="990"/>
      <c r="R183" s="990"/>
      <c r="S183" s="990"/>
      <c r="T183" s="990"/>
      <c r="U183" s="990"/>
      <c r="V183" s="990"/>
      <c r="W183" s="990"/>
      <c r="X183" s="990"/>
      <c r="Y183" s="990"/>
      <c r="Z183" s="990"/>
      <c r="AB183" s="579"/>
    </row>
    <row r="184" spans="1:28" x14ac:dyDescent="0.3">
      <c r="A184" s="1182"/>
      <c r="B184" s="990"/>
      <c r="C184" s="990"/>
      <c r="D184" s="990"/>
      <c r="E184" s="990"/>
      <c r="F184" s="990"/>
      <c r="G184" s="990"/>
      <c r="H184" s="990"/>
      <c r="I184" s="990"/>
      <c r="J184" s="990"/>
      <c r="K184" s="990"/>
      <c r="L184" s="991">
        <v>10</v>
      </c>
      <c r="M184" s="992">
        <v>100000</v>
      </c>
      <c r="N184" s="990"/>
      <c r="O184" s="990"/>
      <c r="P184" s="990"/>
      <c r="Q184" s="990"/>
      <c r="R184" s="990"/>
      <c r="S184" s="990"/>
      <c r="T184" s="990"/>
      <c r="U184" s="990"/>
      <c r="V184" s="990"/>
      <c r="W184" s="990"/>
      <c r="X184" s="990"/>
      <c r="Y184" s="990"/>
      <c r="Z184" s="990"/>
      <c r="AB184" s="579"/>
    </row>
    <row r="185" spans="1:28" x14ac:dyDescent="0.3">
      <c r="A185" s="1181">
        <v>45860</v>
      </c>
      <c r="B185" s="991">
        <v>59.77</v>
      </c>
      <c r="C185" s="992">
        <v>406436</v>
      </c>
      <c r="D185" s="990"/>
      <c r="E185" s="990"/>
      <c r="F185" s="990"/>
      <c r="G185" s="990"/>
      <c r="H185" s="990"/>
      <c r="I185" s="990"/>
      <c r="J185" s="990"/>
      <c r="K185" s="990"/>
      <c r="L185" s="990"/>
      <c r="M185" s="990"/>
      <c r="N185" s="990"/>
      <c r="O185" s="990"/>
      <c r="P185" s="990"/>
      <c r="Q185" s="990"/>
      <c r="R185" s="990"/>
      <c r="S185" s="990"/>
      <c r="T185" s="990"/>
      <c r="U185" s="990"/>
      <c r="V185" s="990"/>
      <c r="W185" s="990"/>
      <c r="X185" s="990"/>
      <c r="Y185" s="990"/>
      <c r="Z185" s="990"/>
      <c r="AB185" s="579"/>
    </row>
    <row r="186" spans="1:28" x14ac:dyDescent="0.25">
      <c r="A186" s="1182"/>
      <c r="B186" s="990"/>
      <c r="C186" s="990"/>
      <c r="D186" s="990"/>
      <c r="E186" s="990"/>
      <c r="F186" s="990"/>
      <c r="G186" s="990"/>
      <c r="H186" s="990"/>
      <c r="I186" s="990"/>
      <c r="J186" s="990"/>
      <c r="K186" s="990"/>
      <c r="L186" s="990"/>
      <c r="M186" s="990"/>
      <c r="N186" s="990"/>
      <c r="O186" s="990"/>
      <c r="P186" s="990"/>
      <c r="Q186" s="990"/>
      <c r="R186" s="990"/>
      <c r="S186" s="990"/>
      <c r="T186" s="990"/>
      <c r="U186" s="990"/>
      <c r="V186" s="990"/>
      <c r="W186" s="990"/>
      <c r="X186" s="990"/>
      <c r="Y186" s="990"/>
      <c r="Z186" s="990"/>
      <c r="AB186" s="579"/>
    </row>
    <row r="187" spans="1:28" x14ac:dyDescent="0.25">
      <c r="A187" s="1181">
        <v>45861</v>
      </c>
      <c r="B187" s="990"/>
      <c r="C187" s="990"/>
      <c r="D187" s="990"/>
      <c r="E187" s="990"/>
      <c r="F187" s="990"/>
      <c r="G187" s="990"/>
      <c r="H187" s="990"/>
      <c r="I187" s="990"/>
      <c r="J187" s="990"/>
      <c r="K187" s="990"/>
      <c r="L187" s="990"/>
      <c r="M187" s="990"/>
      <c r="N187" s="990"/>
      <c r="O187" s="990"/>
      <c r="P187" s="990"/>
      <c r="Q187" s="990"/>
      <c r="R187" s="990"/>
      <c r="S187" s="990"/>
      <c r="T187" s="990"/>
      <c r="U187" s="990"/>
      <c r="V187" s="990"/>
      <c r="W187" s="990"/>
      <c r="X187" s="990"/>
      <c r="Y187" s="990"/>
      <c r="Z187" s="990"/>
      <c r="AB187" s="579"/>
    </row>
    <row r="188" spans="1:28" x14ac:dyDescent="0.25">
      <c r="A188" s="1182"/>
      <c r="B188" s="990"/>
      <c r="C188" s="990"/>
      <c r="D188" s="990"/>
      <c r="E188" s="990"/>
      <c r="F188" s="990"/>
      <c r="G188" s="990"/>
      <c r="H188" s="990"/>
      <c r="I188" s="990"/>
      <c r="J188" s="990"/>
      <c r="K188" s="990"/>
      <c r="L188" s="990"/>
      <c r="M188" s="990"/>
      <c r="N188" s="990"/>
      <c r="O188" s="990"/>
      <c r="P188" s="990"/>
      <c r="Q188" s="990"/>
      <c r="R188" s="990"/>
      <c r="S188" s="990"/>
      <c r="T188" s="990"/>
      <c r="U188" s="990"/>
      <c r="V188" s="990"/>
      <c r="W188" s="990"/>
      <c r="X188" s="990"/>
      <c r="Y188" s="990"/>
      <c r="Z188" s="990"/>
      <c r="AB188" s="579"/>
    </row>
    <row r="189" spans="1:28" x14ac:dyDescent="0.3">
      <c r="A189" s="1181">
        <v>45862</v>
      </c>
      <c r="B189" s="991">
        <v>57.16</v>
      </c>
      <c r="C189" s="992">
        <v>388688</v>
      </c>
      <c r="D189" s="990"/>
      <c r="E189" s="990"/>
      <c r="F189" s="990"/>
      <c r="G189" s="990"/>
      <c r="H189" s="990"/>
      <c r="I189" s="990"/>
      <c r="J189" s="990"/>
      <c r="K189" s="990"/>
      <c r="L189" s="991">
        <v>10</v>
      </c>
      <c r="M189" s="992">
        <v>100000</v>
      </c>
      <c r="N189" s="990"/>
      <c r="O189" s="990"/>
      <c r="P189" s="990"/>
      <c r="Q189" s="990"/>
      <c r="R189" s="990"/>
      <c r="S189" s="990"/>
      <c r="T189" s="990"/>
      <c r="U189" s="990"/>
      <c r="V189" s="990"/>
      <c r="W189" s="990"/>
      <c r="X189" s="990"/>
      <c r="Y189" s="990"/>
      <c r="Z189" s="990"/>
      <c r="AB189" s="579"/>
    </row>
    <row r="190" spans="1:28" x14ac:dyDescent="0.25">
      <c r="A190" s="1182"/>
      <c r="B190" s="990"/>
      <c r="C190" s="990"/>
      <c r="D190" s="990"/>
      <c r="E190" s="990"/>
      <c r="F190" s="990"/>
      <c r="G190" s="990"/>
      <c r="H190" s="990"/>
      <c r="I190" s="990"/>
      <c r="J190" s="990"/>
      <c r="K190" s="990"/>
      <c r="L190" s="990"/>
      <c r="M190" s="990"/>
      <c r="N190" s="990"/>
      <c r="O190" s="990"/>
      <c r="P190" s="990"/>
      <c r="Q190" s="990"/>
      <c r="R190" s="990"/>
      <c r="S190" s="990"/>
      <c r="T190" s="990"/>
      <c r="U190" s="990"/>
      <c r="V190" s="990"/>
      <c r="W190" s="990"/>
      <c r="X190" s="990"/>
      <c r="Y190" s="990"/>
      <c r="Z190" s="990"/>
      <c r="AB190" s="579"/>
    </row>
    <row r="191" spans="1:28" x14ac:dyDescent="0.3">
      <c r="A191" s="1181">
        <v>45863</v>
      </c>
      <c r="B191" s="991">
        <v>59.63</v>
      </c>
      <c r="C191" s="992">
        <v>405484</v>
      </c>
      <c r="D191" s="991">
        <v>58.92</v>
      </c>
      <c r="E191" s="992">
        <v>400656</v>
      </c>
      <c r="F191" s="990"/>
      <c r="G191" s="990"/>
      <c r="H191" s="990"/>
      <c r="I191" s="990"/>
      <c r="J191" s="990"/>
      <c r="K191" s="990"/>
      <c r="L191" s="991">
        <v>10</v>
      </c>
      <c r="M191" s="992">
        <v>100000</v>
      </c>
      <c r="N191" s="991">
        <v>10</v>
      </c>
      <c r="O191" s="992">
        <v>100000</v>
      </c>
      <c r="P191" s="990"/>
      <c r="Q191" s="990"/>
      <c r="R191" s="990"/>
      <c r="S191" s="990"/>
      <c r="T191" s="990"/>
      <c r="U191" s="990"/>
      <c r="V191" s="990"/>
      <c r="W191" s="990"/>
      <c r="X191" s="991">
        <v>28.63</v>
      </c>
      <c r="Y191" s="992">
        <v>286300</v>
      </c>
      <c r="Z191" s="990"/>
      <c r="AB191" s="579"/>
    </row>
    <row r="192" spans="1:28" x14ac:dyDescent="0.3">
      <c r="A192" s="1182"/>
      <c r="B192" s="990"/>
      <c r="C192" s="990"/>
      <c r="D192" s="990"/>
      <c r="E192" s="990"/>
      <c r="F192" s="990"/>
      <c r="G192" s="990"/>
      <c r="H192" s="990"/>
      <c r="I192" s="990"/>
      <c r="J192" s="990"/>
      <c r="K192" s="990"/>
      <c r="L192" s="991">
        <v>10</v>
      </c>
      <c r="M192" s="992">
        <v>100000</v>
      </c>
      <c r="N192" s="991">
        <v>10</v>
      </c>
      <c r="O192" s="992">
        <v>100000</v>
      </c>
      <c r="P192" s="990"/>
      <c r="Q192" s="990"/>
      <c r="R192" s="990"/>
      <c r="S192" s="990"/>
      <c r="T192" s="990"/>
      <c r="U192" s="990"/>
      <c r="V192" s="990"/>
      <c r="W192" s="990"/>
      <c r="X192" s="990"/>
      <c r="Y192" s="990"/>
      <c r="Z192" s="990"/>
      <c r="AB192" s="579"/>
    </row>
    <row r="193" spans="1:30" ht="13.5" customHeight="1" x14ac:dyDescent="0.25">
      <c r="A193" s="1181">
        <v>45864</v>
      </c>
      <c r="B193" s="990"/>
      <c r="C193" s="990"/>
      <c r="D193" s="990"/>
      <c r="E193" s="990"/>
      <c r="F193" s="990"/>
      <c r="G193" s="990"/>
      <c r="H193" s="990"/>
      <c r="I193" s="990"/>
      <c r="J193" s="990"/>
      <c r="K193" s="990"/>
      <c r="L193" s="990"/>
      <c r="M193" s="990"/>
      <c r="N193" s="990"/>
      <c r="O193" s="990"/>
      <c r="P193" s="990"/>
      <c r="Q193" s="990"/>
      <c r="R193" s="990"/>
      <c r="S193" s="990"/>
      <c r="T193" s="990"/>
      <c r="U193" s="990"/>
      <c r="V193" s="990"/>
      <c r="W193" s="990"/>
      <c r="X193" s="990"/>
      <c r="Y193" s="990"/>
      <c r="Z193" s="990"/>
      <c r="AB193" s="579"/>
    </row>
    <row r="194" spans="1:30" x14ac:dyDescent="0.25">
      <c r="A194" s="1182"/>
      <c r="B194" s="990"/>
      <c r="C194" s="990"/>
      <c r="D194" s="990"/>
      <c r="E194" s="990"/>
      <c r="F194" s="990"/>
      <c r="G194" s="990"/>
      <c r="H194" s="990"/>
      <c r="I194" s="990"/>
      <c r="J194" s="990"/>
      <c r="K194" s="990"/>
      <c r="L194" s="990"/>
      <c r="M194" s="990"/>
      <c r="N194" s="990"/>
      <c r="O194" s="990"/>
      <c r="P194" s="990"/>
      <c r="Q194" s="990"/>
      <c r="R194" s="990"/>
      <c r="S194" s="990"/>
      <c r="T194" s="990"/>
      <c r="U194" s="990"/>
      <c r="V194" s="990"/>
      <c r="W194" s="990"/>
      <c r="X194" s="990"/>
      <c r="Y194" s="990"/>
      <c r="Z194" s="990"/>
      <c r="AB194" s="579"/>
    </row>
    <row r="195" spans="1:30" x14ac:dyDescent="0.3">
      <c r="A195" s="1181">
        <v>45865</v>
      </c>
      <c r="B195" s="991">
        <v>29.41</v>
      </c>
      <c r="C195" s="992">
        <v>200000</v>
      </c>
      <c r="D195" s="990"/>
      <c r="E195" s="990"/>
      <c r="F195" s="990"/>
      <c r="G195" s="990"/>
      <c r="H195" s="990"/>
      <c r="I195" s="990"/>
      <c r="J195" s="990"/>
      <c r="K195" s="990"/>
      <c r="L195" s="991">
        <v>10</v>
      </c>
      <c r="M195" s="992">
        <v>100000</v>
      </c>
      <c r="N195" s="991">
        <v>10</v>
      </c>
      <c r="O195" s="992">
        <v>100000</v>
      </c>
      <c r="P195" s="990"/>
      <c r="Q195" s="990"/>
      <c r="R195" s="990"/>
      <c r="S195" s="990"/>
      <c r="T195" s="990"/>
      <c r="U195" s="990"/>
      <c r="V195" s="990"/>
      <c r="W195" s="990"/>
      <c r="X195" s="990"/>
      <c r="Y195" s="990"/>
      <c r="Z195" s="990"/>
      <c r="AB195" s="579"/>
    </row>
    <row r="196" spans="1:30" x14ac:dyDescent="0.3">
      <c r="A196" s="1182"/>
      <c r="B196" s="990"/>
      <c r="C196" s="990"/>
      <c r="D196" s="990"/>
      <c r="E196" s="990"/>
      <c r="F196" s="990"/>
      <c r="G196" s="990"/>
      <c r="H196" s="990"/>
      <c r="I196" s="990"/>
      <c r="J196" s="990"/>
      <c r="K196" s="990"/>
      <c r="L196" s="991">
        <v>10</v>
      </c>
      <c r="M196" s="992">
        <v>100000</v>
      </c>
      <c r="N196" s="990"/>
      <c r="O196" s="990"/>
      <c r="P196" s="990"/>
      <c r="Q196" s="990"/>
      <c r="R196" s="990"/>
      <c r="S196" s="990"/>
      <c r="T196" s="990"/>
      <c r="U196" s="990"/>
      <c r="V196" s="990"/>
      <c r="W196" s="990"/>
      <c r="X196" s="990"/>
      <c r="Y196" s="990"/>
      <c r="Z196" s="990"/>
      <c r="AB196" s="579"/>
    </row>
    <row r="197" spans="1:30" x14ac:dyDescent="0.3">
      <c r="A197" s="1181">
        <v>45866</v>
      </c>
      <c r="B197" s="991">
        <v>58.29</v>
      </c>
      <c r="C197" s="992">
        <v>396372</v>
      </c>
      <c r="D197" s="991">
        <v>59.38</v>
      </c>
      <c r="E197" s="992">
        <v>403784</v>
      </c>
      <c r="F197" s="990"/>
      <c r="G197" s="990"/>
      <c r="H197" s="990"/>
      <c r="I197" s="990"/>
      <c r="J197" s="990"/>
      <c r="K197" s="990"/>
      <c r="L197" s="990"/>
      <c r="M197" s="990"/>
      <c r="N197" s="990"/>
      <c r="O197" s="990"/>
      <c r="P197" s="990"/>
      <c r="Q197" s="990"/>
      <c r="R197" s="990"/>
      <c r="S197" s="990"/>
      <c r="T197" s="990"/>
      <c r="U197" s="990"/>
      <c r="V197" s="990"/>
      <c r="W197" s="990"/>
      <c r="X197" s="990"/>
      <c r="Y197" s="990"/>
      <c r="Z197" s="990"/>
      <c r="AB197" s="579"/>
    </row>
    <row r="198" spans="1:30" x14ac:dyDescent="0.25">
      <c r="A198" s="1182"/>
      <c r="B198" s="990"/>
      <c r="C198" s="990"/>
      <c r="D198" s="990"/>
      <c r="E198" s="990"/>
      <c r="F198" s="990"/>
      <c r="G198" s="990"/>
      <c r="H198" s="990"/>
      <c r="I198" s="990"/>
      <c r="J198" s="990"/>
      <c r="K198" s="990"/>
      <c r="L198" s="990"/>
      <c r="M198" s="990"/>
      <c r="N198" s="990"/>
      <c r="O198" s="990"/>
      <c r="P198" s="990"/>
      <c r="Q198" s="990"/>
      <c r="R198" s="990"/>
      <c r="S198" s="990"/>
      <c r="T198" s="990"/>
      <c r="U198" s="990"/>
      <c r="V198" s="990"/>
      <c r="W198" s="990"/>
      <c r="X198" s="990"/>
      <c r="Y198" s="990"/>
      <c r="Z198" s="990"/>
      <c r="AB198" s="579"/>
    </row>
    <row r="199" spans="1:30" x14ac:dyDescent="0.3">
      <c r="A199" s="1181">
        <v>45867</v>
      </c>
      <c r="B199" s="991">
        <v>40.369999999999997</v>
      </c>
      <c r="C199" s="992">
        <v>274520</v>
      </c>
      <c r="D199" s="991">
        <v>47.15</v>
      </c>
      <c r="E199" s="992">
        <v>320620</v>
      </c>
      <c r="F199" s="990"/>
      <c r="G199" s="990"/>
      <c r="H199" s="990"/>
      <c r="I199" s="990"/>
      <c r="J199" s="991">
        <v>22.47</v>
      </c>
      <c r="K199" s="992">
        <v>224700</v>
      </c>
      <c r="L199" s="991">
        <v>10</v>
      </c>
      <c r="M199" s="992">
        <v>100000</v>
      </c>
      <c r="N199" s="991">
        <v>10</v>
      </c>
      <c r="O199" s="992">
        <v>100000</v>
      </c>
      <c r="P199" s="990"/>
      <c r="Q199" s="990"/>
      <c r="R199" s="990"/>
      <c r="S199" s="990"/>
      <c r="T199" s="990"/>
      <c r="U199" s="990"/>
      <c r="V199" s="990"/>
      <c r="W199" s="990"/>
      <c r="X199" s="991">
        <v>34.07</v>
      </c>
      <c r="Y199" s="992">
        <v>340700</v>
      </c>
      <c r="Z199" s="990"/>
      <c r="AB199" s="579"/>
    </row>
    <row r="200" spans="1:30" x14ac:dyDescent="0.3">
      <c r="A200" s="1182"/>
      <c r="B200" s="990"/>
      <c r="C200" s="990"/>
      <c r="D200" s="990"/>
      <c r="E200" s="990"/>
      <c r="F200" s="990"/>
      <c r="G200" s="990"/>
      <c r="H200" s="990"/>
      <c r="I200" s="990"/>
      <c r="J200" s="990"/>
      <c r="K200" s="990"/>
      <c r="L200" s="991">
        <v>10</v>
      </c>
      <c r="M200" s="992">
        <v>100000</v>
      </c>
      <c r="N200" s="990"/>
      <c r="O200" s="990"/>
      <c r="P200" s="990"/>
      <c r="Q200" s="990"/>
      <c r="R200" s="990"/>
      <c r="S200" s="990"/>
      <c r="T200" s="990"/>
      <c r="U200" s="990"/>
      <c r="V200" s="990"/>
      <c r="W200" s="990"/>
      <c r="X200" s="990"/>
      <c r="Y200" s="990"/>
      <c r="Z200" s="990"/>
      <c r="AB200" s="579"/>
    </row>
    <row r="201" spans="1:30" x14ac:dyDescent="0.3">
      <c r="A201" s="1181">
        <v>45868</v>
      </c>
      <c r="B201" s="991">
        <v>59.6</v>
      </c>
      <c r="C201" s="992">
        <v>405280</v>
      </c>
      <c r="D201" s="991">
        <v>58.9</v>
      </c>
      <c r="E201" s="992">
        <v>400520</v>
      </c>
      <c r="F201" s="990"/>
      <c r="G201" s="990"/>
      <c r="H201" s="990"/>
      <c r="I201" s="990"/>
      <c r="J201" s="990"/>
      <c r="K201" s="990"/>
      <c r="L201" s="990"/>
      <c r="M201" s="990"/>
      <c r="N201" s="990"/>
      <c r="O201" s="990"/>
      <c r="P201" s="990"/>
      <c r="Q201" s="990"/>
      <c r="R201" s="990"/>
      <c r="S201" s="990"/>
      <c r="T201" s="990"/>
      <c r="U201" s="990"/>
      <c r="V201" s="990"/>
      <c r="W201" s="990"/>
      <c r="X201" s="990"/>
      <c r="Y201" s="990"/>
      <c r="Z201" s="990"/>
      <c r="AB201" s="579"/>
    </row>
    <row r="202" spans="1:30" x14ac:dyDescent="0.25">
      <c r="A202" s="1182"/>
      <c r="B202" s="990"/>
      <c r="C202" s="990"/>
      <c r="D202" s="990"/>
      <c r="E202" s="990"/>
      <c r="F202" s="990"/>
      <c r="G202" s="990"/>
      <c r="H202" s="990"/>
      <c r="I202" s="990"/>
      <c r="J202" s="990"/>
      <c r="K202" s="990"/>
      <c r="L202" s="990"/>
      <c r="M202" s="990"/>
      <c r="N202" s="990"/>
      <c r="O202" s="990"/>
      <c r="P202" s="990"/>
      <c r="Q202" s="990"/>
      <c r="R202" s="990"/>
      <c r="S202" s="990"/>
      <c r="T202" s="990"/>
      <c r="U202" s="990"/>
      <c r="V202" s="990"/>
      <c r="W202" s="990"/>
      <c r="X202" s="990"/>
      <c r="Y202" s="990"/>
      <c r="Z202" s="990"/>
      <c r="AB202" s="579"/>
    </row>
    <row r="203" spans="1:30" x14ac:dyDescent="0.3">
      <c r="A203" s="1181">
        <v>45869</v>
      </c>
      <c r="B203" s="990"/>
      <c r="C203" s="990"/>
      <c r="D203" s="990"/>
      <c r="E203" s="990"/>
      <c r="F203" s="990"/>
      <c r="G203" s="990"/>
      <c r="H203" s="991">
        <v>10</v>
      </c>
      <c r="I203" s="992">
        <v>100000</v>
      </c>
      <c r="J203" s="990"/>
      <c r="K203" s="990"/>
      <c r="L203" s="990"/>
      <c r="M203" s="990"/>
      <c r="N203" s="995">
        <v>0.41666666666666669</v>
      </c>
      <c r="O203" s="992">
        <v>100000</v>
      </c>
      <c r="P203" s="990"/>
      <c r="Q203" s="990"/>
      <c r="R203" s="990"/>
      <c r="S203" s="990"/>
      <c r="T203" s="990"/>
      <c r="U203" s="990"/>
      <c r="V203" s="990"/>
      <c r="W203" s="990"/>
      <c r="X203" s="990"/>
      <c r="Y203" s="990"/>
      <c r="Z203" s="990"/>
      <c r="AB203" s="579"/>
    </row>
    <row r="204" spans="1:30" x14ac:dyDescent="0.3">
      <c r="A204" s="1182"/>
      <c r="B204" s="990"/>
      <c r="C204" s="990"/>
      <c r="D204" s="990"/>
      <c r="E204" s="990"/>
      <c r="F204" s="990"/>
      <c r="G204" s="990"/>
      <c r="H204" s="991">
        <v>10</v>
      </c>
      <c r="I204" s="992">
        <v>10000</v>
      </c>
      <c r="J204" s="990"/>
      <c r="K204" s="990"/>
      <c r="L204" s="990"/>
      <c r="M204" s="990"/>
      <c r="N204" s="990"/>
      <c r="O204" s="990"/>
      <c r="P204" s="990"/>
      <c r="Q204" s="990"/>
      <c r="R204" s="990"/>
      <c r="S204" s="990"/>
      <c r="T204" s="990"/>
      <c r="U204" s="990"/>
      <c r="V204" s="990"/>
      <c r="W204" s="990"/>
      <c r="X204" s="990"/>
      <c r="Y204" s="990"/>
      <c r="Z204" s="990"/>
      <c r="AB204" s="579"/>
    </row>
    <row r="205" spans="1:30" s="663" customFormat="1" x14ac:dyDescent="0.35">
      <c r="A205" s="1189" t="s">
        <v>113</v>
      </c>
      <c r="B205" s="750"/>
      <c r="C205" s="751">
        <f>SUM(C143:C204)</f>
        <v>7330006</v>
      </c>
      <c r="D205" s="616"/>
      <c r="E205" s="751">
        <f>SUM(E142:E204)</f>
        <v>5930340</v>
      </c>
      <c r="F205" s="616"/>
      <c r="G205" s="751">
        <f>SUM(G142:G204)</f>
        <v>338400</v>
      </c>
      <c r="H205" s="616"/>
      <c r="I205" s="751">
        <f>SUM(I143:I204)</f>
        <v>794300</v>
      </c>
      <c r="J205" s="616"/>
      <c r="K205" s="751">
        <f>SUM(K142:K204)</f>
        <v>224700</v>
      </c>
      <c r="L205" s="616"/>
      <c r="M205" s="751">
        <f>SUM(M143:M204)</f>
        <v>2531500</v>
      </c>
      <c r="N205" s="616"/>
      <c r="O205" s="751">
        <f>SUM(O143:O204)</f>
        <v>1500000</v>
      </c>
      <c r="P205" s="616"/>
      <c r="Q205" s="751">
        <f>SUM(Q143:Q204)</f>
        <v>0</v>
      </c>
      <c r="R205" s="616"/>
      <c r="S205" s="751">
        <f>SUM(S143:S204)</f>
        <v>0</v>
      </c>
      <c r="T205" s="616"/>
      <c r="U205" s="751">
        <f>SUM(U143:U204)</f>
        <v>0</v>
      </c>
      <c r="V205" s="616"/>
      <c r="W205" s="751">
        <f>SUM(W143:W204)</f>
        <v>400000</v>
      </c>
      <c r="X205" s="616"/>
      <c r="Y205" s="751">
        <f>SUM(Y143:Y204)</f>
        <v>877000</v>
      </c>
      <c r="Z205" s="751">
        <f>SUM(B205:Y205)</f>
        <v>19926246</v>
      </c>
    </row>
    <row r="206" spans="1:30" s="663" customFormat="1" x14ac:dyDescent="0.35">
      <c r="A206" s="1189"/>
      <c r="B206" s="802">
        <f>SUM(B143:B204)</f>
        <v>964.66</v>
      </c>
      <c r="C206" s="751"/>
      <c r="D206" s="616">
        <f>SUM(D142:D204)</f>
        <v>872.11</v>
      </c>
      <c r="E206" s="751"/>
      <c r="F206" s="616">
        <f>SUM(F142:F204)</f>
        <v>33.840000000000003</v>
      </c>
      <c r="G206" s="751"/>
      <c r="H206" s="616">
        <f>SUM(H143:H204)</f>
        <v>88.43</v>
      </c>
      <c r="I206" s="751"/>
      <c r="J206" s="754">
        <f>SUM(J142:J204)</f>
        <v>22.47</v>
      </c>
      <c r="K206" s="751"/>
      <c r="L206" s="616">
        <f>SUM(L143:L204)</f>
        <v>259.64999999999998</v>
      </c>
      <c r="M206" s="751"/>
      <c r="N206" s="829">
        <f>SUM(N143:N204)</f>
        <v>140.41666666666666</v>
      </c>
      <c r="O206" s="751"/>
      <c r="P206" s="754">
        <f>SUM(P143:P204)</f>
        <v>0</v>
      </c>
      <c r="Q206" s="751"/>
      <c r="R206" s="616">
        <f>SUM(R143:R204)</f>
        <v>0</v>
      </c>
      <c r="S206" s="751"/>
      <c r="T206" s="829">
        <f>SUM(T143:T204)</f>
        <v>0</v>
      </c>
      <c r="U206" s="751"/>
      <c r="V206" s="616">
        <f>SUM(V142:V204)</f>
        <v>40</v>
      </c>
      <c r="W206" s="751"/>
      <c r="X206" s="616">
        <f>SUM(X143:X204)</f>
        <v>82.699999999999989</v>
      </c>
      <c r="Y206" s="751"/>
      <c r="Z206" s="751">
        <f>SUM(B206:Y206)</f>
        <v>2504.2766666666662</v>
      </c>
    </row>
    <row r="207" spans="1:30" x14ac:dyDescent="0.35">
      <c r="A207" s="1189"/>
      <c r="B207" s="597"/>
      <c r="C207" s="756"/>
      <c r="D207" s="756"/>
      <c r="E207" s="756"/>
      <c r="F207" s="756"/>
      <c r="G207" s="756"/>
      <c r="H207" s="756"/>
      <c r="I207" s="756"/>
      <c r="J207" s="756"/>
      <c r="K207" s="756"/>
      <c r="L207" s="756"/>
      <c r="M207" s="756"/>
      <c r="N207" s="756"/>
      <c r="O207" s="756"/>
      <c r="P207" s="756"/>
      <c r="Q207" s="756"/>
      <c r="R207" s="819"/>
      <c r="S207" s="822"/>
      <c r="T207" s="822"/>
      <c r="U207" s="822"/>
      <c r="V207" s="822"/>
      <c r="W207" s="1190"/>
      <c r="X207" s="1190"/>
      <c r="Y207" s="1191"/>
      <c r="Z207" s="751">
        <f>Z205+AD131</f>
        <v>54557034</v>
      </c>
      <c r="AB207" s="579"/>
    </row>
    <row r="208" spans="1:30" ht="15" x14ac:dyDescent="0.35">
      <c r="A208" s="757" t="s">
        <v>151</v>
      </c>
      <c r="B208" s="1147" t="s">
        <v>645</v>
      </c>
      <c r="C208" s="1147"/>
      <c r="D208" s="1147"/>
      <c r="E208" s="1147"/>
      <c r="F208" s="1147"/>
      <c r="G208" s="1147"/>
      <c r="H208" s="1147"/>
      <c r="I208" s="1147"/>
      <c r="J208" s="1147"/>
      <c r="K208" s="1147"/>
      <c r="L208" s="1147"/>
      <c r="M208" s="1147"/>
      <c r="N208" s="758"/>
      <c r="O208" s="601"/>
      <c r="P208" s="758"/>
      <c r="Q208" s="601"/>
      <c r="R208" s="759"/>
      <c r="S208" s="601"/>
      <c r="T208" s="601"/>
      <c r="U208" s="601"/>
      <c r="V208" s="758"/>
      <c r="W208" s="601"/>
      <c r="X208" s="758"/>
      <c r="Y208" s="601"/>
      <c r="Z208" s="794"/>
      <c r="AB208" s="639"/>
      <c r="AC208" s="638"/>
      <c r="AD208" s="638"/>
    </row>
    <row r="209" spans="1:32" ht="15.5" x14ac:dyDescent="0.35">
      <c r="A209" s="757" t="s">
        <v>153</v>
      </c>
      <c r="B209" s="760"/>
      <c r="C209" s="1148"/>
      <c r="D209" s="1148"/>
      <c r="E209" s="1148"/>
      <c r="F209" s="761"/>
      <c r="G209" s="601"/>
      <c r="H209" s="758"/>
      <c r="N209" s="758"/>
      <c r="O209" s="601"/>
      <c r="P209" s="758"/>
      <c r="Q209" s="1149" t="s">
        <v>154</v>
      </c>
      <c r="R209" s="1149"/>
      <c r="S209" s="1149"/>
      <c r="T209" s="852"/>
      <c r="U209" s="852"/>
      <c r="V209" s="758"/>
      <c r="W209" s="601"/>
      <c r="X209" s="758"/>
      <c r="Y209" s="601"/>
      <c r="Z209" s="758"/>
      <c r="AA209" s="638">
        <v>54896554</v>
      </c>
      <c r="AB209" s="639"/>
      <c r="AC209" s="638"/>
      <c r="AD209" s="641"/>
      <c r="AE209" s="641"/>
    </row>
    <row r="210" spans="1:32" ht="15.5" x14ac:dyDescent="0.35">
      <c r="A210" s="757"/>
      <c r="B210" s="760"/>
      <c r="C210" s="851"/>
      <c r="D210" s="851"/>
      <c r="E210" s="851"/>
      <c r="F210" s="761"/>
      <c r="G210" s="601"/>
      <c r="H210" s="758"/>
      <c r="N210" s="758"/>
      <c r="O210" s="601"/>
      <c r="P210" s="758"/>
      <c r="Q210" s="852"/>
      <c r="R210" s="852"/>
      <c r="S210" s="852"/>
      <c r="T210" s="852"/>
      <c r="U210" s="852"/>
      <c r="V210" s="758"/>
      <c r="W210" s="601"/>
      <c r="X210" s="758"/>
      <c r="Y210" s="601"/>
      <c r="Z210" s="758"/>
      <c r="AA210" s="638">
        <f>Z207-AA209</f>
        <v>-339520</v>
      </c>
      <c r="AB210" s="639"/>
      <c r="AC210" s="638"/>
      <c r="AD210" s="641"/>
      <c r="AE210" s="641"/>
    </row>
    <row r="211" spans="1:32" ht="15.5" x14ac:dyDescent="0.35">
      <c r="A211" s="757"/>
      <c r="B211" s="760"/>
      <c r="C211" s="851"/>
      <c r="D211" s="851"/>
      <c r="E211" s="851"/>
      <c r="F211" s="761"/>
      <c r="G211" s="601"/>
      <c r="H211" s="758"/>
      <c r="N211" s="758"/>
      <c r="O211" s="601"/>
      <c r="P211" s="758"/>
      <c r="Q211" s="786"/>
      <c r="R211" s="786"/>
      <c r="S211" s="786"/>
      <c r="T211" s="786"/>
      <c r="U211" s="786"/>
      <c r="V211" s="758"/>
      <c r="W211" s="601"/>
      <c r="X211" s="758"/>
      <c r="Y211" s="601"/>
      <c r="Z211" s="758"/>
      <c r="AA211" s="638"/>
      <c r="AB211" s="639"/>
      <c r="AC211" s="638"/>
      <c r="AD211" s="641"/>
      <c r="AE211" s="641"/>
    </row>
    <row r="212" spans="1:32" ht="15.5" x14ac:dyDescent="0.35">
      <c r="A212" s="757"/>
      <c r="B212" s="760"/>
      <c r="C212" s="851"/>
      <c r="D212" s="851"/>
      <c r="E212" s="851"/>
      <c r="F212" s="761"/>
      <c r="G212" s="601"/>
      <c r="H212" s="758"/>
      <c r="N212" s="758"/>
      <c r="O212" s="601"/>
      <c r="P212" s="758"/>
      <c r="Q212" s="786"/>
      <c r="R212" s="786"/>
      <c r="S212" s="786"/>
      <c r="T212" s="786"/>
      <c r="U212" s="786"/>
      <c r="V212" s="758"/>
      <c r="W212" s="601"/>
      <c r="X212" s="758"/>
      <c r="Y212" s="601"/>
      <c r="Z212" s="758"/>
      <c r="AA212" s="638"/>
      <c r="AB212" s="639"/>
      <c r="AC212" s="638"/>
      <c r="AD212" s="641"/>
      <c r="AE212" s="641"/>
    </row>
    <row r="213" spans="1:32" ht="15.5" x14ac:dyDescent="0.35">
      <c r="A213" s="757"/>
      <c r="B213" s="760"/>
      <c r="C213" s="762"/>
      <c r="D213" s="761"/>
      <c r="E213" s="762"/>
      <c r="F213" s="761"/>
      <c r="G213" s="601"/>
      <c r="H213" s="758"/>
      <c r="N213" s="758"/>
      <c r="O213" s="601"/>
      <c r="P213" s="758"/>
      <c r="Q213" s="787"/>
      <c r="R213" s="788"/>
      <c r="S213" s="787"/>
      <c r="T213" s="787"/>
      <c r="U213" s="787"/>
      <c r="V213" s="758"/>
      <c r="W213" s="601"/>
      <c r="X213" s="758"/>
      <c r="Y213" s="601"/>
      <c r="Z213" s="758"/>
      <c r="AA213" s="638"/>
      <c r="AB213" s="639"/>
      <c r="AC213" s="642"/>
      <c r="AD213" s="638"/>
      <c r="AE213" s="638"/>
    </row>
    <row r="214" spans="1:32" ht="18.5" x14ac:dyDescent="0.35">
      <c r="B214" s="763"/>
      <c r="C214" s="1150"/>
      <c r="D214" s="1150"/>
      <c r="E214" s="1150"/>
      <c r="F214" s="758"/>
      <c r="G214" s="601"/>
      <c r="H214" s="758"/>
      <c r="N214" s="758"/>
      <c r="O214" s="601"/>
      <c r="P214" s="758"/>
      <c r="Q214" s="1151" t="s">
        <v>155</v>
      </c>
      <c r="R214" s="1151"/>
      <c r="S214" s="1151"/>
      <c r="T214" s="853"/>
      <c r="U214" s="853"/>
      <c r="V214" s="758"/>
      <c r="W214" s="601"/>
      <c r="X214" s="758"/>
      <c r="Y214" s="601"/>
      <c r="Z214" s="758"/>
      <c r="AA214" s="638"/>
      <c r="AB214" s="639"/>
      <c r="AC214" s="639"/>
      <c r="AD214" s="638"/>
      <c r="AE214" s="638"/>
    </row>
    <row r="215" spans="1:32" ht="15" x14ac:dyDescent="0.35">
      <c r="Y215" s="687"/>
      <c r="Z215" s="758"/>
      <c r="AA215" s="688"/>
      <c r="AB215" s="690"/>
      <c r="AC215" s="690"/>
      <c r="AD215" s="688"/>
      <c r="AE215" s="688"/>
    </row>
    <row r="216" spans="1:32" ht="15" x14ac:dyDescent="0.35">
      <c r="A216" s="764"/>
      <c r="B216" s="765"/>
      <c r="C216" s="1184"/>
      <c r="D216" s="1184"/>
      <c r="E216" s="1184"/>
      <c r="F216" s="766"/>
      <c r="W216" s="679"/>
      <c r="X216" s="705"/>
      <c r="Y216" s="579">
        <v>41497072</v>
      </c>
      <c r="Z216" s="579">
        <f>Y216-Z207</f>
        <v>-13059962</v>
      </c>
      <c r="AA216" s="1185"/>
      <c r="AB216" s="1185"/>
      <c r="AC216" s="1185"/>
      <c r="AD216" s="849"/>
      <c r="AE216" s="849"/>
      <c r="AF216" s="579">
        <f>Z207-AF220</f>
        <v>4862564</v>
      </c>
    </row>
    <row r="217" spans="1:32" ht="15" x14ac:dyDescent="0.35">
      <c r="C217" s="1186" t="s">
        <v>156</v>
      </c>
      <c r="D217" s="1186"/>
      <c r="E217" s="1186" t="s">
        <v>157</v>
      </c>
      <c r="F217" s="1186"/>
      <c r="G217" s="1186" t="s">
        <v>158</v>
      </c>
      <c r="H217" s="1186"/>
      <c r="I217" s="1186" t="s">
        <v>159</v>
      </c>
      <c r="J217" s="1186"/>
      <c r="K217" s="1186"/>
      <c r="L217" s="1186"/>
      <c r="M217" s="1186" t="s">
        <v>160</v>
      </c>
      <c r="N217" s="1186"/>
      <c r="O217" s="1187" t="s">
        <v>161</v>
      </c>
      <c r="P217" s="1188"/>
      <c r="R217" s="687"/>
      <c r="Z217" s="579"/>
      <c r="AA217" s="688"/>
      <c r="AB217" s="579"/>
    </row>
    <row r="218" spans="1:32" ht="15" x14ac:dyDescent="0.35">
      <c r="C218" s="672" t="s">
        <v>30</v>
      </c>
      <c r="D218" s="850" t="s">
        <v>27</v>
      </c>
      <c r="E218" s="672" t="s">
        <v>30</v>
      </c>
      <c r="F218" s="850" t="s">
        <v>27</v>
      </c>
      <c r="G218" s="672" t="s">
        <v>30</v>
      </c>
      <c r="H218" s="850" t="s">
        <v>27</v>
      </c>
      <c r="I218" s="672" t="s">
        <v>30</v>
      </c>
      <c r="J218" s="672"/>
      <c r="K218" s="672"/>
      <c r="L218" s="850" t="s">
        <v>27</v>
      </c>
      <c r="M218" s="672" t="s">
        <v>30</v>
      </c>
      <c r="N218" s="850" t="s">
        <v>27</v>
      </c>
      <c r="O218" s="672" t="s">
        <v>30</v>
      </c>
      <c r="P218" s="850" t="s">
        <v>27</v>
      </c>
      <c r="R218" s="687"/>
      <c r="Z218" s="579"/>
      <c r="AA218" s="688"/>
      <c r="AB218" s="579"/>
    </row>
    <row r="219" spans="1:32" ht="15" x14ac:dyDescent="0.35">
      <c r="C219" s="767">
        <f>B132</f>
        <v>834.52999999999986</v>
      </c>
      <c r="D219" s="768">
        <f>C131</f>
        <v>8350300</v>
      </c>
      <c r="E219" s="769">
        <f>L132</f>
        <v>100</v>
      </c>
      <c r="F219" s="770">
        <f>M131</f>
        <v>680000</v>
      </c>
      <c r="G219" s="703">
        <f>V132</f>
        <v>143.97</v>
      </c>
      <c r="H219" s="770">
        <f>W131</f>
        <v>1439700</v>
      </c>
      <c r="I219" s="771">
        <f>B206</f>
        <v>964.66</v>
      </c>
      <c r="J219" s="771"/>
      <c r="K219" s="771"/>
      <c r="L219" s="770">
        <f>C205</f>
        <v>7330006</v>
      </c>
      <c r="M219" s="727">
        <f>V206</f>
        <v>40</v>
      </c>
      <c r="N219" s="770">
        <f>W205</f>
        <v>400000</v>
      </c>
      <c r="O219" s="704"/>
      <c r="P219" s="704"/>
      <c r="R219" s="687"/>
      <c r="Z219" s="579"/>
      <c r="AA219" s="688"/>
      <c r="AB219" s="579"/>
    </row>
    <row r="220" spans="1:32" ht="15" x14ac:dyDescent="0.35">
      <c r="C220" s="767">
        <f>F132</f>
        <v>776.13000000000011</v>
      </c>
      <c r="D220" s="768">
        <f>G131</f>
        <v>7761300</v>
      </c>
      <c r="E220" s="772" t="e">
        <f>#REF!</f>
        <v>#REF!</v>
      </c>
      <c r="F220" s="704" t="e">
        <f>#REF!</f>
        <v>#REF!</v>
      </c>
      <c r="G220" s="769">
        <f>X132</f>
        <v>340</v>
      </c>
      <c r="H220" s="704">
        <f>Y131</f>
        <v>4250000</v>
      </c>
      <c r="I220" s="769">
        <f>D206</f>
        <v>872.11</v>
      </c>
      <c r="J220" s="769"/>
      <c r="K220" s="769"/>
      <c r="L220" s="704">
        <f>E205</f>
        <v>5930340</v>
      </c>
      <c r="M220" s="773"/>
      <c r="N220" s="727"/>
      <c r="O220" s="704"/>
      <c r="P220" s="704"/>
      <c r="R220" s="687"/>
      <c r="Z220" s="579"/>
      <c r="AA220" s="688"/>
      <c r="AB220" s="579"/>
      <c r="AF220" s="794">
        <v>49694470</v>
      </c>
    </row>
    <row r="221" spans="1:32" ht="18" x14ac:dyDescent="0.35">
      <c r="A221" s="774"/>
      <c r="B221" s="775"/>
      <c r="C221" s="767" t="e">
        <f>#REF!</f>
        <v>#REF!</v>
      </c>
      <c r="D221" s="776" t="e">
        <f>#REF!</f>
        <v>#REF!</v>
      </c>
      <c r="E221" s="769">
        <f>T132</f>
        <v>227.74</v>
      </c>
      <c r="F221" s="704">
        <f>U131</f>
        <v>1548632</v>
      </c>
      <c r="G221" s="777">
        <f>Z132</f>
        <v>69.47</v>
      </c>
      <c r="H221" s="778">
        <f>AA131</f>
        <v>472428</v>
      </c>
      <c r="I221" s="777" t="e">
        <f>#REF!</f>
        <v>#REF!</v>
      </c>
      <c r="J221" s="777"/>
      <c r="K221" s="777"/>
      <c r="L221" s="778" t="e">
        <f>#REF!</f>
        <v>#REF!</v>
      </c>
      <c r="M221" s="779"/>
      <c r="N221" s="780"/>
      <c r="O221" s="781"/>
      <c r="P221" s="781"/>
      <c r="R221" s="687"/>
      <c r="W221" s="1183"/>
      <c r="X221" s="1183"/>
      <c r="Y221" s="1183"/>
      <c r="Z221" s="782"/>
      <c r="AA221" s="701"/>
      <c r="AB221" s="579"/>
    </row>
    <row r="222" spans="1:32" ht="15" x14ac:dyDescent="0.35">
      <c r="C222" s="773"/>
      <c r="D222" s="768"/>
      <c r="E222" s="783"/>
      <c r="F222" s="727"/>
      <c r="G222" s="769">
        <f>AB132</f>
        <v>69</v>
      </c>
      <c r="H222" s="704">
        <f>AC131</f>
        <v>690000</v>
      </c>
      <c r="I222" s="769">
        <f>H206</f>
        <v>88.43</v>
      </c>
      <c r="J222" s="769"/>
      <c r="K222" s="769"/>
      <c r="L222" s="704">
        <f>I205</f>
        <v>794300</v>
      </c>
      <c r="M222" s="773"/>
      <c r="N222" s="727"/>
      <c r="O222" s="704"/>
      <c r="P222" s="704"/>
      <c r="R222" s="687"/>
      <c r="Z222" s="579"/>
      <c r="AA222" s="688"/>
      <c r="AB222" s="579"/>
    </row>
    <row r="223" spans="1:32" ht="15" x14ac:dyDescent="0.35">
      <c r="C223" s="773"/>
      <c r="D223" s="768"/>
      <c r="E223" s="783"/>
      <c r="F223" s="727"/>
      <c r="G223" s="769" t="e">
        <f>#REF!</f>
        <v>#REF!</v>
      </c>
      <c r="H223" s="704" t="e">
        <f>#REF!</f>
        <v>#REF!</v>
      </c>
      <c r="I223" s="769">
        <f>J206</f>
        <v>22.47</v>
      </c>
      <c r="J223" s="769"/>
      <c r="K223" s="769"/>
      <c r="L223" s="704">
        <f>K205</f>
        <v>224700</v>
      </c>
      <c r="M223" s="779"/>
      <c r="N223" s="780"/>
      <c r="O223" s="704"/>
      <c r="P223" s="704"/>
      <c r="R223" s="687"/>
      <c r="Z223" s="579"/>
      <c r="AA223" s="688"/>
      <c r="AB223" s="579"/>
    </row>
    <row r="224" spans="1:32" ht="15" x14ac:dyDescent="0.35">
      <c r="C224" s="773"/>
      <c r="D224" s="768"/>
      <c r="E224" s="773"/>
      <c r="F224" s="727"/>
      <c r="G224" s="769" t="e">
        <f>#REF!</f>
        <v>#REF!</v>
      </c>
      <c r="H224" s="704" t="e">
        <f>#REF!</f>
        <v>#REF!</v>
      </c>
      <c r="I224" s="769">
        <f>P206</f>
        <v>0</v>
      </c>
      <c r="J224" s="769"/>
      <c r="K224" s="769"/>
      <c r="L224" s="704">
        <f>Q205</f>
        <v>0</v>
      </c>
      <c r="M224" s="779"/>
      <c r="N224" s="780"/>
      <c r="O224" s="704"/>
      <c r="P224" s="704"/>
      <c r="R224" s="687"/>
      <c r="Z224" s="579"/>
      <c r="AA224" s="688"/>
      <c r="AB224" s="579"/>
    </row>
    <row r="225" spans="1:28" ht="15" x14ac:dyDescent="0.35">
      <c r="C225" s="773"/>
      <c r="D225" s="784"/>
      <c r="E225" s="773"/>
      <c r="F225" s="727"/>
      <c r="G225" s="773"/>
      <c r="H225" s="785"/>
      <c r="I225" s="769">
        <f>L206</f>
        <v>259.64999999999998</v>
      </c>
      <c r="J225" s="769"/>
      <c r="K225" s="769"/>
      <c r="L225" s="704">
        <f>M205</f>
        <v>2531500</v>
      </c>
      <c r="M225" s="773"/>
      <c r="N225" s="727"/>
      <c r="O225" s="704"/>
      <c r="P225" s="704"/>
      <c r="R225" s="687"/>
      <c r="Z225" s="579"/>
      <c r="AA225" s="688"/>
      <c r="AB225" s="579"/>
    </row>
    <row r="226" spans="1:28" x14ac:dyDescent="0.35">
      <c r="C226" s="703" t="e">
        <f t="shared" ref="C226:N226" si="0">SUM(C219:C225)</f>
        <v>#REF!</v>
      </c>
      <c r="D226" s="704" t="e">
        <f t="shared" si="0"/>
        <v>#REF!</v>
      </c>
      <c r="E226" s="703" t="e">
        <f t="shared" si="0"/>
        <v>#REF!</v>
      </c>
      <c r="F226" s="704" t="e">
        <f t="shared" si="0"/>
        <v>#REF!</v>
      </c>
      <c r="G226" s="703" t="e">
        <f t="shared" si="0"/>
        <v>#REF!</v>
      </c>
      <c r="H226" s="704" t="e">
        <f t="shared" si="0"/>
        <v>#REF!</v>
      </c>
      <c r="I226" s="703" t="e">
        <f t="shared" si="0"/>
        <v>#REF!</v>
      </c>
      <c r="J226" s="703"/>
      <c r="K226" s="703"/>
      <c r="L226" s="704" t="e">
        <f>SUM(L219:L225)</f>
        <v>#REF!</v>
      </c>
      <c r="M226" s="703">
        <f t="shared" si="0"/>
        <v>40</v>
      </c>
      <c r="N226" s="704">
        <f t="shared" si="0"/>
        <v>400000</v>
      </c>
      <c r="O226" s="704" t="e">
        <f>M226+I226+G226+E226+C226</f>
        <v>#REF!</v>
      </c>
      <c r="P226" s="704" t="e">
        <f>D226+F226+H226+L226+N226</f>
        <v>#REF!</v>
      </c>
      <c r="R226" s="687"/>
      <c r="Z226" s="579"/>
      <c r="AB226" s="579"/>
    </row>
    <row r="227" spans="1:28" x14ac:dyDescent="0.35">
      <c r="S227" s="579" t="s">
        <v>162</v>
      </c>
      <c r="V227" s="579"/>
    </row>
    <row r="228" spans="1:28" ht="15" x14ac:dyDescent="0.35">
      <c r="D228" s="687" t="s">
        <v>28</v>
      </c>
      <c r="I228" s="706"/>
      <c r="J228" s="706"/>
      <c r="K228" s="706"/>
      <c r="L228" s="707"/>
    </row>
    <row r="229" spans="1:28" ht="15" x14ac:dyDescent="0.35">
      <c r="D229" s="708" t="s">
        <v>17</v>
      </c>
      <c r="I229" s="709"/>
      <c r="J229" s="709"/>
      <c r="K229" s="709"/>
      <c r="L229" s="710"/>
      <c r="V229" s="711"/>
    </row>
    <row r="230" spans="1:28" ht="15" x14ac:dyDescent="0.35">
      <c r="D230" s="687" t="s">
        <v>19</v>
      </c>
      <c r="I230" s="119"/>
      <c r="J230" s="119"/>
      <c r="K230" s="119"/>
      <c r="L230"/>
      <c r="N230" s="710"/>
      <c r="O230" s="119"/>
      <c r="P230" s="710"/>
      <c r="Q230" s="119"/>
      <c r="R230" s="712"/>
      <c r="V230" s="711"/>
    </row>
    <row r="231" spans="1:28" ht="15" x14ac:dyDescent="0.35">
      <c r="I231" s="119"/>
      <c r="J231" s="119"/>
      <c r="K231" s="119"/>
      <c r="L231"/>
      <c r="N231" s="710"/>
      <c r="O231" s="119"/>
      <c r="P231" s="710"/>
      <c r="Q231" s="119"/>
      <c r="R231" s="712"/>
      <c r="V231" s="711"/>
    </row>
    <row r="232" spans="1:28" ht="14.5" x14ac:dyDescent="0.35">
      <c r="I232" s="433"/>
      <c r="J232" s="433"/>
      <c r="K232" s="433"/>
      <c r="L232"/>
      <c r="V232" s="710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s="687" customFormat="1" x14ac:dyDescent="0.35">
      <c r="A238" s="579"/>
      <c r="C238" s="579"/>
      <c r="E238" s="579"/>
      <c r="G238" s="579"/>
      <c r="H238" s="579"/>
      <c r="I238" s="579"/>
      <c r="J238" s="579"/>
      <c r="K238" s="579"/>
      <c r="L238" s="579"/>
      <c r="M238" s="579"/>
      <c r="N238" s="579"/>
      <c r="O238" s="579"/>
      <c r="P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57" spans="2:28" x14ac:dyDescent="0.35">
      <c r="B257" s="687"/>
      <c r="H257" s="579"/>
      <c r="L257" s="579"/>
      <c r="N257" s="579"/>
      <c r="P257" s="579"/>
      <c r="R257" s="579"/>
      <c r="V257" s="579"/>
      <c r="X257" s="579"/>
      <c r="Z257" s="579"/>
      <c r="AB257" s="579"/>
    </row>
    <row r="258" spans="2:28" x14ac:dyDescent="0.35">
      <c r="B258" s="687"/>
      <c r="H258" s="579"/>
      <c r="L258" s="579"/>
      <c r="N258" s="579"/>
      <c r="P258" s="579"/>
      <c r="R258" s="579"/>
      <c r="V258" s="579"/>
      <c r="X258" s="579"/>
      <c r="Z258" s="579"/>
      <c r="AB258" s="579"/>
    </row>
    <row r="259" spans="2:28" x14ac:dyDescent="0.35">
      <c r="B259" s="687"/>
      <c r="H259" s="579"/>
      <c r="L259" s="579"/>
      <c r="N259" s="579"/>
      <c r="P259" s="579"/>
      <c r="R259" s="579"/>
      <c r="V259" s="579"/>
      <c r="X259" s="579"/>
      <c r="Z259" s="579"/>
      <c r="AB259" s="579"/>
    </row>
    <row r="260" spans="2:28" x14ac:dyDescent="0.35">
      <c r="B260" s="687"/>
      <c r="H260" s="579"/>
      <c r="L260" s="579"/>
      <c r="N260" s="579"/>
      <c r="P260" s="579"/>
      <c r="R260" s="579"/>
      <c r="V260" s="579"/>
      <c r="X260" s="579"/>
      <c r="Z260" s="579"/>
      <c r="AB260" s="579"/>
    </row>
    <row r="280" spans="1:53" s="687" customFormat="1" x14ac:dyDescent="0.35">
      <c r="A280" s="579"/>
      <c r="B280" s="702"/>
      <c r="C280" s="579"/>
      <c r="E280" s="579"/>
      <c r="G280" s="579"/>
      <c r="I280" s="579"/>
      <c r="J280" s="579"/>
      <c r="K280" s="579"/>
      <c r="M280" s="579"/>
      <c r="O280" s="579"/>
      <c r="Q280" s="579"/>
      <c r="R280" s="705"/>
      <c r="S280" s="579"/>
      <c r="T280" s="579"/>
      <c r="U280" s="579"/>
      <c r="W280" s="579" t="s">
        <v>635</v>
      </c>
      <c r="Y280" s="579"/>
      <c r="AA280" s="579"/>
      <c r="AC280" s="579"/>
      <c r="AD280" s="579"/>
      <c r="AE280" s="579"/>
      <c r="AF280" s="579"/>
      <c r="AG280" s="579"/>
      <c r="AH280" s="579"/>
      <c r="AI280" s="579"/>
      <c r="AJ280" s="579"/>
      <c r="AK280" s="579"/>
      <c r="AL280" s="579"/>
      <c r="AM280" s="579"/>
      <c r="AN280" s="579"/>
      <c r="AO280" s="579"/>
      <c r="AP280" s="579"/>
      <c r="AQ280" s="579"/>
      <c r="AR280" s="579"/>
      <c r="AS280" s="579"/>
      <c r="AT280" s="579"/>
      <c r="AU280" s="579"/>
      <c r="AV280" s="579"/>
      <c r="AW280" s="579"/>
      <c r="AX280" s="579"/>
      <c r="AY280" s="579"/>
      <c r="AZ280" s="579"/>
      <c r="BA280" s="579"/>
    </row>
    <row r="282" spans="1:53" s="687" customFormat="1" x14ac:dyDescent="0.35">
      <c r="A282" s="579"/>
      <c r="B282" s="702"/>
      <c r="C282" s="579"/>
      <c r="E282" s="579"/>
      <c r="G282" s="579"/>
      <c r="I282" s="579"/>
      <c r="J282" s="579"/>
      <c r="K282" s="579"/>
      <c r="L282" s="713"/>
      <c r="M282" s="579"/>
      <c r="O282" s="579"/>
      <c r="Q282" s="579"/>
      <c r="R282" s="705"/>
      <c r="S282" s="579"/>
      <c r="T282" s="579"/>
      <c r="U282" s="579"/>
      <c r="W282" s="579"/>
      <c r="Y282" s="579"/>
      <c r="AA282" s="579"/>
      <c r="AC282" s="579"/>
      <c r="AD282" s="579"/>
      <c r="AE282" s="579"/>
      <c r="AF282" s="579"/>
      <c r="AG282" s="579"/>
      <c r="AH282" s="579"/>
      <c r="AI282" s="579"/>
      <c r="AJ282" s="579"/>
      <c r="AK282" s="579"/>
      <c r="AL282" s="579"/>
      <c r="AM282" s="579"/>
      <c r="AN282" s="579"/>
      <c r="AO282" s="579"/>
      <c r="AP282" s="579"/>
      <c r="AQ282" s="579"/>
      <c r="AR282" s="579"/>
      <c r="AS282" s="579"/>
      <c r="AT282" s="579"/>
      <c r="AU282" s="579"/>
      <c r="AV282" s="579"/>
      <c r="AW282" s="579"/>
      <c r="AX282" s="579"/>
      <c r="AY282" s="579"/>
      <c r="AZ282" s="579"/>
      <c r="BA282" s="579"/>
    </row>
  </sheetData>
  <mergeCells count="120">
    <mergeCell ref="W221:Y221"/>
    <mergeCell ref="A123:A126"/>
    <mergeCell ref="A201:A202"/>
    <mergeCell ref="C216:E216"/>
    <mergeCell ref="AA216:AC216"/>
    <mergeCell ref="C217:D217"/>
    <mergeCell ref="E217:F217"/>
    <mergeCell ref="G217:H217"/>
    <mergeCell ref="I217:L217"/>
    <mergeCell ref="M217:N217"/>
    <mergeCell ref="O217:P217"/>
    <mergeCell ref="A205:A207"/>
    <mergeCell ref="W207:Y207"/>
    <mergeCell ref="B208:M208"/>
    <mergeCell ref="C209:E209"/>
    <mergeCell ref="Q209:S209"/>
    <mergeCell ref="C214:E214"/>
    <mergeCell ref="Q214:S214"/>
    <mergeCell ref="A191:A192"/>
    <mergeCell ref="A193:A194"/>
    <mergeCell ref="A195:A196"/>
    <mergeCell ref="A197:A198"/>
    <mergeCell ref="A199:A200"/>
    <mergeCell ref="A203:A204"/>
    <mergeCell ref="A179:A180"/>
    <mergeCell ref="A181:A182"/>
    <mergeCell ref="A183:A184"/>
    <mergeCell ref="A185:A186"/>
    <mergeCell ref="A187:A188"/>
    <mergeCell ref="A189:A190"/>
    <mergeCell ref="A167:A168"/>
    <mergeCell ref="A169:A170"/>
    <mergeCell ref="A171:A172"/>
    <mergeCell ref="A173:A174"/>
    <mergeCell ref="A175:A176"/>
    <mergeCell ref="A177:A178"/>
    <mergeCell ref="A155:A156"/>
    <mergeCell ref="A157:A158"/>
    <mergeCell ref="A159:A160"/>
    <mergeCell ref="A161:A162"/>
    <mergeCell ref="A163:A164"/>
    <mergeCell ref="A165:A166"/>
    <mergeCell ref="A143:A144"/>
    <mergeCell ref="A145:A146"/>
    <mergeCell ref="A147:A148"/>
    <mergeCell ref="A149:A150"/>
    <mergeCell ref="A151:A152"/>
    <mergeCell ref="A153:A154"/>
    <mergeCell ref="N140:O140"/>
    <mergeCell ref="P140:Q140"/>
    <mergeCell ref="R140:S140"/>
    <mergeCell ref="T140:U140"/>
    <mergeCell ref="V140:W140"/>
    <mergeCell ref="X140:Y140"/>
    <mergeCell ref="A139:A141"/>
    <mergeCell ref="B139:G139"/>
    <mergeCell ref="H139:W139"/>
    <mergeCell ref="X139:Y139"/>
    <mergeCell ref="B140:C140"/>
    <mergeCell ref="D140:E140"/>
    <mergeCell ref="F140:G140"/>
    <mergeCell ref="H140:I140"/>
    <mergeCell ref="J140:K140"/>
    <mergeCell ref="L140:M140"/>
    <mergeCell ref="A127:A130"/>
    <mergeCell ref="A131:A132"/>
    <mergeCell ref="A136:X136"/>
    <mergeCell ref="A137:X137"/>
    <mergeCell ref="A138:W138"/>
    <mergeCell ref="X138:Y138"/>
    <mergeCell ref="A99:A102"/>
    <mergeCell ref="A103:A106"/>
    <mergeCell ref="A107:A110"/>
    <mergeCell ref="A111:A114"/>
    <mergeCell ref="A115:A118"/>
    <mergeCell ref="A119:A122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27:A30"/>
    <mergeCell ref="A31:A34"/>
    <mergeCell ref="A35:A38"/>
    <mergeCell ref="A39:A42"/>
    <mergeCell ref="A43:A46"/>
    <mergeCell ref="A47:A50"/>
    <mergeCell ref="T5:U5"/>
    <mergeCell ref="A7:A10"/>
    <mergeCell ref="A11:A14"/>
    <mergeCell ref="A15:A18"/>
    <mergeCell ref="A19:A22"/>
    <mergeCell ref="A23:A26"/>
    <mergeCell ref="A1:AD1"/>
    <mergeCell ref="A2:AD2"/>
    <mergeCell ref="A3:U3"/>
    <mergeCell ref="V3:AC3"/>
    <mergeCell ref="A4:A5"/>
    <mergeCell ref="B4:K4"/>
    <mergeCell ref="L4:U4"/>
    <mergeCell ref="V4:W4"/>
    <mergeCell ref="X4:Y4"/>
    <mergeCell ref="Z4:AA4"/>
    <mergeCell ref="AB4:AC4"/>
    <mergeCell ref="B5:C5"/>
    <mergeCell ref="D5:E5"/>
    <mergeCell ref="F5:G5"/>
    <mergeCell ref="H5:I5"/>
    <mergeCell ref="J5:K5"/>
    <mergeCell ref="L5:M5"/>
    <mergeCell ref="N5:O5"/>
    <mergeCell ref="P5:Q5"/>
    <mergeCell ref="R5:S5"/>
  </mergeCells>
  <printOptions horizontalCentered="1"/>
  <pageMargins left="0.25" right="0.25" top="0.75" bottom="0.75" header="0.3" footer="0.3"/>
  <pageSetup paperSize="9" scale="40" fitToWidth="0" fitToHeight="0" orientation="landscape" horizontalDpi="360" verticalDpi="360" r:id="rId1"/>
  <rowBreaks count="1" manualBreakCount="1">
    <brk id="94" max="2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D10A-0200-4DA5-9AAD-81631437D1D9}">
  <dimension ref="A1:BA276"/>
  <sheetViews>
    <sheetView topLeftCell="A131" zoomScale="80" zoomScaleNormal="80" zoomScaleSheetLayoutView="70" workbookViewId="0">
      <pane xSplit="1" ySplit="8" topLeftCell="B139" activePane="bottomRight" state="frozen"/>
      <selection activeCell="A131" sqref="A131"/>
      <selection pane="topRight" activeCell="B131" sqref="B131"/>
      <selection pane="bottomLeft" activeCell="A139" sqref="A139"/>
      <selection pane="bottomRight" activeCell="G205" sqref="G205"/>
    </sheetView>
  </sheetViews>
  <sheetFormatPr defaultColWidth="9.1796875" defaultRowHeight="14" x14ac:dyDescent="0.35"/>
  <cols>
    <col min="1" max="1" width="15.81640625" style="579" bestFit="1" customWidth="1"/>
    <col min="2" max="2" width="13" style="702" bestFit="1" customWidth="1"/>
    <col min="3" max="3" width="17.453125" style="579" bestFit="1" customWidth="1"/>
    <col min="4" max="4" width="11.453125" style="687" customWidth="1"/>
    <col min="5" max="5" width="17.453125" style="579" bestFit="1" customWidth="1"/>
    <col min="6" max="6" width="14.453125" style="687" bestFit="1" customWidth="1"/>
    <col min="7" max="7" width="17.453125" style="579" bestFit="1" customWidth="1"/>
    <col min="8" max="8" width="15.7265625" style="687" customWidth="1"/>
    <col min="9" max="9" width="17.453125" style="579" bestFit="1" customWidth="1"/>
    <col min="10" max="10" width="13" style="579" bestFit="1" customWidth="1"/>
    <col min="11" max="11" width="17.453125" style="579" bestFit="1" customWidth="1"/>
    <col min="12" max="12" width="15.81640625" style="687" bestFit="1" customWidth="1"/>
    <col min="13" max="13" width="17.453125" style="579" bestFit="1" customWidth="1"/>
    <col min="14" max="14" width="14" style="687" bestFit="1" customWidth="1"/>
    <col min="15" max="15" width="17.453125" style="579" bestFit="1" customWidth="1"/>
    <col min="16" max="16" width="15.453125" style="687" bestFit="1" customWidth="1"/>
    <col min="17" max="17" width="17.453125" style="579" bestFit="1" customWidth="1"/>
    <col min="18" max="18" width="12.453125" style="705" customWidth="1"/>
    <col min="19" max="19" width="14.7265625" style="579" bestFit="1" customWidth="1"/>
    <col min="20" max="20" width="13" style="579" bestFit="1" customWidth="1"/>
    <col min="21" max="21" width="17.453125" style="579" bestFit="1" customWidth="1"/>
    <col min="22" max="22" width="12" style="687" customWidth="1"/>
    <col min="23" max="23" width="14.7265625" style="579" bestFit="1" customWidth="1"/>
    <col min="24" max="24" width="12.7265625" style="687" bestFit="1" customWidth="1"/>
    <col min="25" max="25" width="17.453125" style="579" bestFit="1" customWidth="1"/>
    <col min="26" max="26" width="18.81640625" style="687" bestFit="1" customWidth="1"/>
    <col min="27" max="27" width="14.81640625" style="579" bestFit="1" customWidth="1"/>
    <col min="28" max="28" width="13" style="687" bestFit="1" customWidth="1"/>
    <col min="29" max="29" width="17.453125" style="579" bestFit="1" customWidth="1"/>
    <col min="30" max="30" width="19.1796875" style="579" bestFit="1" customWidth="1"/>
    <col min="31" max="31" width="11.453125" style="579" customWidth="1"/>
    <col min="32" max="32" width="17.81640625" style="579" customWidth="1"/>
    <col min="33" max="33" width="12.1796875" style="579" customWidth="1"/>
    <col min="34" max="34" width="17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x14ac:dyDescent="0.35">
      <c r="A2" s="1161" t="s">
        <v>643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3" ht="18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6" t="s">
        <v>613</v>
      </c>
      <c r="W3" s="1166"/>
      <c r="X3" s="1166"/>
      <c r="Y3" s="1166"/>
      <c r="Z3" s="1166"/>
      <c r="AA3" s="1166"/>
      <c r="AB3" s="1166"/>
      <c r="AC3" s="1166"/>
      <c r="AD3" s="907"/>
      <c r="AE3" s="827"/>
      <c r="AF3" s="827"/>
      <c r="AG3" s="827"/>
    </row>
    <row r="4" spans="1:53" s="663" customFormat="1" x14ac:dyDescent="0.35">
      <c r="A4" s="1167" t="s">
        <v>2</v>
      </c>
      <c r="B4" s="1167" t="s">
        <v>3</v>
      </c>
      <c r="C4" s="1167"/>
      <c r="D4" s="1167"/>
      <c r="E4" s="1167"/>
      <c r="F4" s="1167"/>
      <c r="G4" s="1167"/>
      <c r="H4" s="1167"/>
      <c r="I4" s="1167"/>
      <c r="J4" s="1167"/>
      <c r="K4" s="1167"/>
      <c r="L4" s="1168" t="s">
        <v>4</v>
      </c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72"/>
      <c r="AD4" s="843" t="s">
        <v>9</v>
      </c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</row>
    <row r="5" spans="1:53" s="669" customFormat="1" ht="25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644</v>
      </c>
      <c r="Z5" s="664" t="s">
        <v>21</v>
      </c>
      <c r="AA5" s="971" t="s">
        <v>622</v>
      </c>
      <c r="AB5" s="664" t="s">
        <v>17</v>
      </c>
      <c r="AC5" s="667" t="s">
        <v>23</v>
      </c>
      <c r="AD5" s="910"/>
      <c r="AE5" s="661"/>
      <c r="AF5" s="668"/>
      <c r="AG5" s="668"/>
      <c r="AH5" s="668"/>
      <c r="AI5" s="668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</row>
    <row r="6" spans="1:53" s="669" customFormat="1" ht="28" x14ac:dyDescent="0.35">
      <c r="A6" s="670"/>
      <c r="B6" s="671" t="s">
        <v>26</v>
      </c>
      <c r="C6" s="850" t="s">
        <v>27</v>
      </c>
      <c r="D6" s="671" t="s">
        <v>164</v>
      </c>
      <c r="E6" s="850" t="s">
        <v>27</v>
      </c>
      <c r="F6" s="672" t="s">
        <v>26</v>
      </c>
      <c r="G6" s="850" t="s">
        <v>27</v>
      </c>
      <c r="H6" s="970" t="s">
        <v>164</v>
      </c>
      <c r="I6" s="850" t="s">
        <v>27</v>
      </c>
      <c r="J6" s="672" t="s">
        <v>26</v>
      </c>
      <c r="K6" s="673" t="s">
        <v>27</v>
      </c>
      <c r="L6" s="674" t="s">
        <v>28</v>
      </c>
      <c r="M6" s="850" t="s">
        <v>27</v>
      </c>
      <c r="N6" s="674" t="s">
        <v>28</v>
      </c>
      <c r="O6" s="850" t="s">
        <v>27</v>
      </c>
      <c r="P6" s="850" t="s">
        <v>19</v>
      </c>
      <c r="Q6" s="850" t="s">
        <v>27</v>
      </c>
      <c r="R6" s="969" t="s">
        <v>29</v>
      </c>
      <c r="S6" s="850" t="s">
        <v>27</v>
      </c>
      <c r="T6" s="672" t="s">
        <v>21</v>
      </c>
      <c r="U6" s="850" t="s">
        <v>27</v>
      </c>
      <c r="V6" s="672" t="s">
        <v>30</v>
      </c>
      <c r="W6" s="850" t="s">
        <v>27</v>
      </c>
      <c r="X6" s="672" t="s">
        <v>31</v>
      </c>
      <c r="Y6" s="850" t="s">
        <v>27</v>
      </c>
      <c r="Z6" s="675" t="s">
        <v>30</v>
      </c>
      <c r="AA6" s="844" t="s">
        <v>27</v>
      </c>
      <c r="AB6" s="676" t="s">
        <v>30</v>
      </c>
      <c r="AC6" s="677" t="s">
        <v>27</v>
      </c>
      <c r="AD6" s="845"/>
      <c r="AE6" s="678"/>
      <c r="AK6" s="679"/>
      <c r="AL6" s="679"/>
      <c r="AM6" s="679"/>
      <c r="AN6" s="679"/>
      <c r="AO6" s="679"/>
      <c r="AP6" s="679"/>
    </row>
    <row r="7" spans="1:53" ht="15" x14ac:dyDescent="0.35">
      <c r="A7" s="1173">
        <v>45809</v>
      </c>
      <c r="B7" s="680">
        <v>33.299999999999997</v>
      </c>
      <c r="C7" s="954">
        <v>333000</v>
      </c>
      <c r="D7" s="545"/>
      <c r="E7" s="545"/>
      <c r="F7" s="660">
        <v>29.59</v>
      </c>
      <c r="G7" s="952">
        <v>295900</v>
      </c>
      <c r="H7" s="727"/>
      <c r="J7" s="680">
        <v>24.54</v>
      </c>
      <c r="K7" s="955">
        <v>245400</v>
      </c>
      <c r="L7" s="682"/>
      <c r="M7" s="681"/>
      <c r="N7" s="682"/>
      <c r="O7" s="681"/>
      <c r="P7" s="682"/>
      <c r="Q7" s="681"/>
      <c r="R7" s="681"/>
      <c r="S7" s="681"/>
      <c r="T7" s="682">
        <v>60</v>
      </c>
      <c r="U7" s="953">
        <v>408000</v>
      </c>
      <c r="V7" s="549"/>
      <c r="W7" s="547"/>
      <c r="X7" s="546"/>
      <c r="Y7" s="547"/>
      <c r="Z7" s="549"/>
      <c r="AA7" s="547"/>
      <c r="AB7" s="683"/>
      <c r="AC7" s="728"/>
      <c r="AD7" s="547"/>
      <c r="AE7" s="684"/>
      <c r="AK7" s="685"/>
    </row>
    <row r="8" spans="1:53" ht="15" x14ac:dyDescent="0.35">
      <c r="A8" s="1174"/>
      <c r="B8" s="591"/>
      <c r="C8" s="592"/>
      <c r="D8" s="592"/>
      <c r="E8" s="592"/>
      <c r="F8" s="593"/>
      <c r="G8" s="592"/>
      <c r="H8" s="592"/>
      <c r="I8" s="965"/>
      <c r="J8" s="591"/>
      <c r="K8" s="585"/>
      <c r="L8" s="586"/>
      <c r="M8" s="585"/>
      <c r="N8" s="586"/>
      <c r="O8" s="585"/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7"/>
      <c r="AE8" s="612"/>
      <c r="AK8" s="685"/>
    </row>
    <row r="9" spans="1:53" ht="15" x14ac:dyDescent="0.35">
      <c r="A9" s="1174"/>
      <c r="B9" s="591"/>
      <c r="C9" s="592"/>
      <c r="D9" s="592"/>
      <c r="E9" s="592"/>
      <c r="F9" s="593"/>
      <c r="G9" s="592"/>
      <c r="H9" s="592"/>
      <c r="I9" s="965"/>
      <c r="J9" s="591"/>
      <c r="K9" s="585"/>
      <c r="L9" s="586"/>
      <c r="M9" s="585"/>
      <c r="N9" s="586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7"/>
      <c r="AE9" s="612"/>
    </row>
    <row r="10" spans="1:53" ht="15" x14ac:dyDescent="0.35">
      <c r="A10" s="1175"/>
      <c r="B10" s="591"/>
      <c r="C10" s="592"/>
      <c r="D10" s="592"/>
      <c r="E10" s="592"/>
      <c r="F10" s="593"/>
      <c r="G10" s="592"/>
      <c r="H10" s="592"/>
      <c r="I10" s="965"/>
      <c r="J10" s="591"/>
      <c r="K10" s="585"/>
      <c r="L10" s="586"/>
      <c r="M10" s="585"/>
      <c r="N10" s="586"/>
      <c r="O10" s="585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7"/>
      <c r="AE10" s="612"/>
      <c r="AK10" s="685"/>
    </row>
    <row r="11" spans="1:53" ht="15" x14ac:dyDescent="0.35">
      <c r="A11" s="1173">
        <v>45810</v>
      </c>
      <c r="B11" s="660">
        <v>31.38</v>
      </c>
      <c r="C11" s="952">
        <v>313800</v>
      </c>
      <c r="E11" s="704"/>
      <c r="F11" s="660">
        <v>27.17</v>
      </c>
      <c r="G11" s="952">
        <v>271700</v>
      </c>
      <c r="H11" s="727"/>
      <c r="J11" s="591">
        <v>18.16</v>
      </c>
      <c r="K11" s="956">
        <v>181600</v>
      </c>
      <c r="L11" s="586">
        <v>20</v>
      </c>
      <c r="M11" s="657">
        <v>136000</v>
      </c>
      <c r="N11" s="584"/>
      <c r="O11" s="587"/>
      <c r="P11" s="586">
        <v>20</v>
      </c>
      <c r="Q11" s="585">
        <v>242000</v>
      </c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975">
        <v>25</v>
      </c>
      <c r="AC11" s="960">
        <v>250000</v>
      </c>
      <c r="AD11" s="587"/>
      <c r="AE11" s="612"/>
    </row>
    <row r="12" spans="1:53" ht="15" x14ac:dyDescent="0.35">
      <c r="A12" s="1174"/>
      <c r="B12" s="591"/>
      <c r="C12" s="592"/>
      <c r="D12" s="592"/>
      <c r="E12" s="592"/>
      <c r="F12" s="593"/>
      <c r="G12" s="592"/>
      <c r="H12" s="592"/>
      <c r="I12" s="965"/>
      <c r="J12" s="591"/>
      <c r="K12" s="585"/>
      <c r="L12" s="586"/>
      <c r="M12" s="585"/>
      <c r="N12" s="586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87"/>
      <c r="AE12" s="612"/>
    </row>
    <row r="13" spans="1:53" ht="15" x14ac:dyDescent="0.35">
      <c r="A13" s="1174"/>
      <c r="B13" s="591"/>
      <c r="C13" s="592"/>
      <c r="D13" s="592"/>
      <c r="E13" s="592"/>
      <c r="F13" s="593"/>
      <c r="G13" s="592"/>
      <c r="H13" s="592"/>
      <c r="I13" s="965"/>
      <c r="J13" s="591"/>
      <c r="K13" s="585"/>
      <c r="L13" s="586"/>
      <c r="M13" s="585"/>
      <c r="N13" s="586"/>
      <c r="O13" s="585"/>
      <c r="P13" s="586"/>
      <c r="Q13" s="585"/>
      <c r="R13" s="585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6"/>
      <c r="AD13" s="587"/>
      <c r="AE13" s="612"/>
    </row>
    <row r="14" spans="1:53" ht="15" x14ac:dyDescent="0.35">
      <c r="A14" s="1175"/>
      <c r="B14" s="591"/>
      <c r="C14" s="592"/>
      <c r="D14" s="592"/>
      <c r="E14" s="592"/>
      <c r="F14" s="660"/>
      <c r="G14" s="592"/>
      <c r="H14" s="727"/>
      <c r="J14" s="591"/>
      <c r="K14" s="585"/>
      <c r="L14" s="586"/>
      <c r="M14" s="585"/>
      <c r="N14" s="586"/>
      <c r="O14" s="585"/>
      <c r="P14" s="586"/>
      <c r="Q14" s="585"/>
      <c r="R14" s="816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7"/>
      <c r="AE14" s="612"/>
    </row>
    <row r="15" spans="1:53" ht="15" x14ac:dyDescent="0.35">
      <c r="A15" s="1173">
        <v>45811</v>
      </c>
      <c r="B15" s="591">
        <v>38.96</v>
      </c>
      <c r="C15" s="952">
        <v>389600</v>
      </c>
      <c r="D15" s="592"/>
      <c r="E15" s="592"/>
      <c r="F15" s="593">
        <v>27</v>
      </c>
      <c r="G15" s="952">
        <v>270000</v>
      </c>
      <c r="H15" s="592"/>
      <c r="I15" s="965"/>
      <c r="J15" s="591">
        <v>22.42</v>
      </c>
      <c r="K15" s="956">
        <v>224200</v>
      </c>
      <c r="L15" s="586"/>
      <c r="M15" s="585"/>
      <c r="N15" s="586"/>
      <c r="O15" s="585"/>
      <c r="P15" s="586"/>
      <c r="Q15" s="585"/>
      <c r="R15" s="585"/>
      <c r="S15" s="585"/>
      <c r="T15" s="586"/>
      <c r="U15" s="587"/>
      <c r="V15" s="584"/>
      <c r="W15" s="587"/>
      <c r="X15" s="588">
        <v>20</v>
      </c>
      <c r="Y15" s="653">
        <v>242000</v>
      </c>
      <c r="Z15" s="584"/>
      <c r="AA15" s="587"/>
      <c r="AB15" s="589"/>
      <c r="AC15" s="594"/>
      <c r="AD15" s="587"/>
      <c r="AE15" s="612"/>
    </row>
    <row r="16" spans="1:53" ht="15" x14ac:dyDescent="0.35">
      <c r="A16" s="1174"/>
      <c r="B16" s="591"/>
      <c r="C16" s="592"/>
      <c r="D16" s="592"/>
      <c r="E16" s="592"/>
      <c r="F16" s="593"/>
      <c r="G16" s="592"/>
      <c r="H16" s="592"/>
      <c r="I16" s="965"/>
      <c r="J16" s="591"/>
      <c r="K16" s="585"/>
      <c r="L16" s="586"/>
      <c r="M16" s="585"/>
      <c r="N16" s="586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7"/>
      <c r="AE16" s="612"/>
    </row>
    <row r="17" spans="1:31" ht="15" x14ac:dyDescent="0.35">
      <c r="A17" s="1174"/>
      <c r="B17" s="591"/>
      <c r="C17" s="592"/>
      <c r="D17" s="592"/>
      <c r="E17" s="592"/>
      <c r="F17" s="593"/>
      <c r="G17" s="592"/>
      <c r="H17" s="592"/>
      <c r="I17" s="965"/>
      <c r="J17" s="591"/>
      <c r="K17" s="585"/>
      <c r="L17" s="586"/>
      <c r="M17" s="585"/>
      <c r="N17" s="586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7"/>
      <c r="AE17" s="612"/>
    </row>
    <row r="18" spans="1:31" ht="15" x14ac:dyDescent="0.35">
      <c r="A18" s="1175"/>
      <c r="B18" s="591"/>
      <c r="C18" s="592"/>
      <c r="D18" s="592"/>
      <c r="E18" s="592"/>
      <c r="F18" s="838"/>
      <c r="G18" s="585"/>
      <c r="H18" s="592"/>
      <c r="I18" s="965"/>
      <c r="J18" s="591"/>
      <c r="K18" s="585"/>
      <c r="L18" s="586"/>
      <c r="M18" s="585"/>
      <c r="N18" s="586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7"/>
      <c r="AE18" s="612"/>
    </row>
    <row r="19" spans="1:31" ht="15" x14ac:dyDescent="0.35">
      <c r="A19" s="1173">
        <v>45812</v>
      </c>
      <c r="B19" s="591">
        <v>28.54</v>
      </c>
      <c r="C19" s="592">
        <v>285400</v>
      </c>
      <c r="D19" s="592"/>
      <c r="E19" s="592"/>
      <c r="F19" s="793">
        <v>29.53</v>
      </c>
      <c r="G19" s="952">
        <v>295300</v>
      </c>
      <c r="H19" s="592"/>
      <c r="I19" s="592"/>
      <c r="J19" s="591">
        <v>18.25</v>
      </c>
      <c r="K19" s="956">
        <v>182500</v>
      </c>
      <c r="L19" s="586"/>
      <c r="M19" s="585"/>
      <c r="N19" s="586">
        <v>20</v>
      </c>
      <c r="O19" s="585">
        <v>136000</v>
      </c>
      <c r="P19" s="588"/>
      <c r="Q19" s="600"/>
      <c r="R19" s="585"/>
      <c r="S19" s="585"/>
      <c r="T19" s="586"/>
      <c r="U19" s="587"/>
      <c r="V19" s="584"/>
      <c r="W19" s="587"/>
      <c r="X19" s="588">
        <v>20</v>
      </c>
      <c r="Y19" s="653">
        <v>242000</v>
      </c>
      <c r="Z19" s="584"/>
      <c r="AA19" s="587"/>
      <c r="AB19" s="589"/>
      <c r="AC19" s="594"/>
      <c r="AD19" s="587"/>
      <c r="AE19" s="612"/>
    </row>
    <row r="20" spans="1:31" ht="15" x14ac:dyDescent="0.35">
      <c r="A20" s="1174"/>
      <c r="B20" s="591"/>
      <c r="C20" s="592"/>
      <c r="D20" s="592"/>
      <c r="E20" s="592"/>
      <c r="F20" s="593"/>
      <c r="G20" s="592"/>
      <c r="H20" s="592"/>
      <c r="I20" s="592"/>
      <c r="J20" s="591"/>
      <c r="K20" s="585"/>
      <c r="L20" s="586"/>
      <c r="M20" s="585"/>
      <c r="N20" s="586"/>
      <c r="O20" s="585"/>
      <c r="P20" s="586"/>
      <c r="Q20" s="585"/>
      <c r="R20" s="585"/>
      <c r="S20" s="585"/>
      <c r="T20" s="586"/>
      <c r="U20" s="587"/>
      <c r="V20" s="598"/>
      <c r="W20" s="583"/>
      <c r="X20" s="584"/>
      <c r="Y20" s="587"/>
      <c r="Z20" s="584"/>
      <c r="AA20" s="587"/>
      <c r="AB20" s="589"/>
      <c r="AC20" s="594"/>
      <c r="AD20" s="587"/>
      <c r="AE20" s="612"/>
    </row>
    <row r="21" spans="1:31" ht="15" x14ac:dyDescent="0.35">
      <c r="A21" s="1174"/>
      <c r="B21" s="591"/>
      <c r="C21" s="592"/>
      <c r="D21" s="592"/>
      <c r="E21" s="592"/>
      <c r="F21" s="593"/>
      <c r="G21" s="592"/>
      <c r="H21" s="592"/>
      <c r="I21" s="592"/>
      <c r="J21" s="591"/>
      <c r="K21" s="585"/>
      <c r="L21" s="586"/>
      <c r="M21" s="585"/>
      <c r="N21" s="586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7"/>
      <c r="AE21" s="612"/>
    </row>
    <row r="22" spans="1:31" ht="15" x14ac:dyDescent="0.35">
      <c r="A22" s="1175"/>
      <c r="B22" s="591"/>
      <c r="C22" s="592"/>
      <c r="D22" s="592"/>
      <c r="E22" s="592"/>
      <c r="F22" s="593"/>
      <c r="G22" s="592"/>
      <c r="H22" s="592"/>
      <c r="I22" s="592"/>
      <c r="J22" s="591"/>
      <c r="K22" s="592"/>
      <c r="L22" s="586"/>
      <c r="M22" s="585"/>
      <c r="N22" s="586"/>
      <c r="O22" s="585"/>
      <c r="P22" s="586"/>
      <c r="Q22" s="585"/>
      <c r="R22" s="816"/>
      <c r="S22" s="585"/>
      <c r="T22" s="586"/>
      <c r="U22" s="587"/>
      <c r="V22" s="584"/>
      <c r="W22" s="587"/>
      <c r="X22" s="588"/>
      <c r="Y22" s="587"/>
      <c r="Z22" s="589"/>
      <c r="AA22" s="587"/>
      <c r="AB22" s="589"/>
      <c r="AC22" s="594"/>
      <c r="AD22" s="587"/>
      <c r="AE22" s="612"/>
    </row>
    <row r="23" spans="1:31" ht="15" x14ac:dyDescent="0.35">
      <c r="A23" s="1173">
        <v>45813</v>
      </c>
      <c r="B23" s="780">
        <v>30.08</v>
      </c>
      <c r="C23" s="704">
        <v>300800</v>
      </c>
      <c r="D23" s="592"/>
      <c r="E23" s="592"/>
      <c r="F23" s="591">
        <v>29.69</v>
      </c>
      <c r="G23" s="592">
        <v>296900</v>
      </c>
      <c r="H23" s="592"/>
      <c r="I23" s="592"/>
      <c r="J23" s="591">
        <v>24.86</v>
      </c>
      <c r="K23" s="585">
        <v>248600</v>
      </c>
      <c r="L23" s="586"/>
      <c r="M23" s="585"/>
      <c r="N23" s="586"/>
      <c r="O23" s="585"/>
      <c r="P23" s="586">
        <v>20</v>
      </c>
      <c r="Q23" s="585">
        <v>242000</v>
      </c>
      <c r="R23" s="585"/>
      <c r="S23" s="585"/>
      <c r="T23" s="586"/>
      <c r="U23" s="587"/>
      <c r="V23" s="584"/>
      <c r="W23" s="587"/>
      <c r="X23" s="588"/>
      <c r="Y23" s="587"/>
      <c r="Z23" s="584"/>
      <c r="AA23" s="587"/>
      <c r="AB23" s="589"/>
      <c r="AC23" s="594"/>
      <c r="AD23" s="587"/>
      <c r="AE23" s="612"/>
    </row>
    <row r="24" spans="1:31" ht="15" x14ac:dyDescent="0.35">
      <c r="A24" s="1174"/>
      <c r="B24" s="591"/>
      <c r="C24" s="592"/>
      <c r="D24" s="592"/>
      <c r="E24" s="592"/>
      <c r="F24" s="593"/>
      <c r="G24" s="592"/>
      <c r="H24" s="592"/>
      <c r="I24" s="592"/>
      <c r="J24" s="591"/>
      <c r="K24" s="585"/>
      <c r="L24" s="586"/>
      <c r="M24" s="585"/>
      <c r="N24" s="586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7"/>
      <c r="AE24" s="612"/>
    </row>
    <row r="25" spans="1:31" ht="15" x14ac:dyDescent="0.35">
      <c r="A25" s="1174"/>
      <c r="B25" s="591"/>
      <c r="C25" s="592"/>
      <c r="D25" s="592"/>
      <c r="E25" s="592"/>
      <c r="F25" s="593"/>
      <c r="G25" s="592"/>
      <c r="H25" s="592"/>
      <c r="I25" s="592"/>
      <c r="J25" s="591"/>
      <c r="K25" s="585"/>
      <c r="L25" s="586"/>
      <c r="M25" s="585"/>
      <c r="N25" s="586"/>
      <c r="O25" s="585"/>
      <c r="P25" s="586"/>
      <c r="Q25" s="585"/>
      <c r="R25" s="585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7"/>
      <c r="AE25" s="612"/>
    </row>
    <row r="26" spans="1:31" ht="15" x14ac:dyDescent="0.35">
      <c r="A26" s="1175"/>
      <c r="B26" s="591"/>
      <c r="C26" s="592"/>
      <c r="D26" s="592"/>
      <c r="E26" s="592"/>
      <c r="F26" s="593"/>
      <c r="G26" s="592"/>
      <c r="H26" s="592"/>
      <c r="I26" s="592"/>
      <c r="J26" s="591"/>
      <c r="K26" s="585"/>
      <c r="L26" s="586"/>
      <c r="M26" s="585"/>
      <c r="N26" s="586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7"/>
      <c r="AE26" s="612"/>
    </row>
    <row r="27" spans="1:31" ht="15" x14ac:dyDescent="0.35">
      <c r="A27" s="1173">
        <v>45814</v>
      </c>
      <c r="B27" s="591">
        <v>27.91</v>
      </c>
      <c r="C27" s="592">
        <v>279100</v>
      </c>
      <c r="D27" s="592"/>
      <c r="E27" s="592"/>
      <c r="F27" s="593">
        <v>25.13</v>
      </c>
      <c r="G27" s="592">
        <v>251300</v>
      </c>
      <c r="H27" s="592"/>
      <c r="I27" s="592"/>
      <c r="J27" s="591">
        <v>19.64</v>
      </c>
      <c r="K27" s="585">
        <v>196400</v>
      </c>
      <c r="L27" s="586"/>
      <c r="M27" s="585"/>
      <c r="N27" s="586">
        <v>50.96</v>
      </c>
      <c r="O27" s="585">
        <v>346530</v>
      </c>
      <c r="P27" s="784">
        <v>20</v>
      </c>
      <c r="Q27" s="704">
        <v>242000</v>
      </c>
      <c r="R27" s="704"/>
      <c r="S27" s="704"/>
      <c r="T27" s="586"/>
      <c r="U27" s="587"/>
      <c r="V27" s="584"/>
      <c r="W27" s="587"/>
      <c r="X27" s="588"/>
      <c r="Y27" s="587"/>
      <c r="Z27" s="584"/>
      <c r="AA27" s="587"/>
      <c r="AB27" s="589"/>
      <c r="AC27" s="594"/>
      <c r="AD27" s="587"/>
      <c r="AE27" s="612"/>
    </row>
    <row r="28" spans="1:31" ht="15" x14ac:dyDescent="0.35">
      <c r="A28" s="1174"/>
      <c r="B28" s="591"/>
      <c r="C28" s="592"/>
      <c r="D28" s="592"/>
      <c r="E28" s="592"/>
      <c r="F28" s="593"/>
      <c r="G28" s="592"/>
      <c r="H28" s="592"/>
      <c r="I28" s="592"/>
      <c r="J28" s="591"/>
      <c r="K28" s="585"/>
      <c r="L28" s="586"/>
      <c r="M28" s="585"/>
      <c r="N28" s="586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4"/>
      <c r="AD28" s="587"/>
      <c r="AE28" s="612"/>
    </row>
    <row r="29" spans="1:31" ht="15" x14ac:dyDescent="0.35">
      <c r="A29" s="1174"/>
      <c r="B29" s="591"/>
      <c r="C29" s="592"/>
      <c r="D29" s="592"/>
      <c r="E29" s="592"/>
      <c r="F29" s="593"/>
      <c r="G29" s="592"/>
      <c r="H29" s="592"/>
      <c r="I29" s="592"/>
      <c r="J29" s="591"/>
      <c r="K29" s="585"/>
      <c r="L29" s="586"/>
      <c r="M29" s="585"/>
      <c r="N29" s="586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87"/>
      <c r="AE29" s="612"/>
    </row>
    <row r="30" spans="1:31" ht="15" x14ac:dyDescent="0.35">
      <c r="A30" s="1175"/>
      <c r="B30" s="591"/>
      <c r="C30" s="592"/>
      <c r="D30" s="592"/>
      <c r="E30" s="592"/>
      <c r="F30" s="593"/>
      <c r="G30" s="592"/>
      <c r="H30" s="592"/>
      <c r="I30" s="592"/>
      <c r="J30" s="591"/>
      <c r="K30" s="585"/>
      <c r="L30" s="586"/>
      <c r="M30" s="585"/>
      <c r="N30" s="586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0"/>
      <c r="AD30" s="587"/>
      <c r="AE30" s="612"/>
    </row>
    <row r="31" spans="1:31" ht="15" x14ac:dyDescent="0.35">
      <c r="A31" s="1173">
        <v>45815</v>
      </c>
      <c r="B31" s="930">
        <v>25.34</v>
      </c>
      <c r="C31" s="958">
        <v>253400</v>
      </c>
      <c r="D31" s="660"/>
      <c r="E31" s="592"/>
      <c r="F31" s="593">
        <v>21.89</v>
      </c>
      <c r="G31" s="952">
        <v>218900</v>
      </c>
      <c r="H31" s="660"/>
      <c r="I31" s="592"/>
      <c r="J31" s="792"/>
      <c r="K31" s="585"/>
      <c r="L31" s="586"/>
      <c r="M31" s="585"/>
      <c r="N31" s="586"/>
      <c r="O31" s="585"/>
      <c r="P31" s="586"/>
      <c r="Q31" s="585"/>
      <c r="R31" s="585"/>
      <c r="S31" s="585"/>
      <c r="T31" s="586"/>
      <c r="U31" s="587"/>
      <c r="V31" s="584"/>
      <c r="W31" s="587"/>
      <c r="X31" s="588"/>
      <c r="Y31" s="587"/>
      <c r="Z31" s="584"/>
      <c r="AA31" s="587"/>
      <c r="AB31" s="975">
        <v>20</v>
      </c>
      <c r="AC31" s="960">
        <v>200000</v>
      </c>
      <c r="AD31" s="587"/>
      <c r="AE31" s="612"/>
    </row>
    <row r="32" spans="1:31" ht="15" x14ac:dyDescent="0.35">
      <c r="A32" s="1174"/>
      <c r="B32" s="591"/>
      <c r="C32" s="592"/>
      <c r="D32" s="592"/>
      <c r="E32" s="592"/>
      <c r="F32" s="593"/>
      <c r="G32" s="592"/>
      <c r="H32" s="592"/>
      <c r="I32" s="592"/>
      <c r="J32" s="591"/>
      <c r="K32" s="585"/>
      <c r="L32" s="586"/>
      <c r="M32" s="585"/>
      <c r="N32" s="586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7"/>
      <c r="AE32" s="612"/>
    </row>
    <row r="33" spans="1:31" ht="15" x14ac:dyDescent="0.35">
      <c r="A33" s="1174"/>
      <c r="B33" s="591"/>
      <c r="C33" s="592"/>
      <c r="D33" s="592"/>
      <c r="E33" s="592"/>
      <c r="F33" s="593"/>
      <c r="G33" s="592"/>
      <c r="H33" s="592"/>
      <c r="I33" s="592"/>
      <c r="J33" s="591"/>
      <c r="K33" s="585"/>
      <c r="L33" s="586"/>
      <c r="M33" s="585"/>
      <c r="N33" s="586"/>
      <c r="O33" s="585"/>
      <c r="P33" s="586"/>
      <c r="Q33" s="585"/>
      <c r="R33" s="585"/>
      <c r="S33" s="585"/>
      <c r="T33" s="586"/>
      <c r="U33" s="587"/>
      <c r="V33" s="584"/>
      <c r="W33" s="587"/>
      <c r="X33" s="584"/>
      <c r="Y33" s="587"/>
      <c r="Z33" s="584"/>
      <c r="AA33" s="587"/>
      <c r="AB33" s="589"/>
      <c r="AC33" s="594"/>
      <c r="AD33" s="587"/>
      <c r="AE33" s="612"/>
    </row>
    <row r="34" spans="1:31" ht="15" x14ac:dyDescent="0.35">
      <c r="A34" s="1175"/>
      <c r="B34" s="591"/>
      <c r="C34" s="592"/>
      <c r="D34" s="592"/>
      <c r="E34" s="592"/>
      <c r="F34" s="593"/>
      <c r="G34" s="592"/>
      <c r="H34" s="592"/>
      <c r="I34" s="592"/>
      <c r="J34" s="591"/>
      <c r="K34" s="585"/>
      <c r="L34" s="586"/>
      <c r="M34" s="585"/>
      <c r="N34" s="586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7"/>
      <c r="AE34" s="612"/>
    </row>
    <row r="35" spans="1:31" ht="15" x14ac:dyDescent="0.35">
      <c r="A35" s="1173">
        <v>45816</v>
      </c>
      <c r="B35" s="738">
        <v>29.69</v>
      </c>
      <c r="C35" s="657">
        <v>296900</v>
      </c>
      <c r="D35" s="592"/>
      <c r="E35" s="592"/>
      <c r="F35" s="593">
        <v>30.15</v>
      </c>
      <c r="G35" s="952">
        <v>301500</v>
      </c>
      <c r="H35" s="592"/>
      <c r="I35" s="592"/>
      <c r="J35" s="977">
        <v>21.9</v>
      </c>
      <c r="K35" s="657">
        <v>219000</v>
      </c>
      <c r="L35" s="586"/>
      <c r="M35" s="585"/>
      <c r="N35" s="586"/>
      <c r="O35" s="585"/>
      <c r="P35" s="586"/>
      <c r="Q35" s="585"/>
      <c r="R35" s="585"/>
      <c r="S35" s="585"/>
      <c r="T35" s="586"/>
      <c r="U35" s="587"/>
      <c r="V35" s="584"/>
      <c r="W35" s="587"/>
      <c r="X35" s="588"/>
      <c r="Y35" s="587"/>
      <c r="Z35" s="584"/>
      <c r="AA35" s="587"/>
      <c r="AB35" s="589"/>
      <c r="AC35" s="594"/>
      <c r="AD35" s="587"/>
      <c r="AE35" s="612"/>
    </row>
    <row r="36" spans="1:31" ht="15" x14ac:dyDescent="0.35">
      <c r="A36" s="1174"/>
      <c r="B36" s="591"/>
      <c r="C36" s="592"/>
      <c r="D36" s="592"/>
      <c r="E36" s="592"/>
      <c r="F36" s="593"/>
      <c r="G36" s="592"/>
      <c r="H36" s="592"/>
      <c r="I36" s="592"/>
      <c r="J36" s="591"/>
      <c r="K36" s="585"/>
      <c r="L36" s="586"/>
      <c r="M36" s="585"/>
      <c r="N36" s="586"/>
      <c r="O36" s="585"/>
      <c r="P36" s="586"/>
      <c r="Q36" s="585"/>
      <c r="R36" s="816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7"/>
      <c r="AE36" s="612"/>
    </row>
    <row r="37" spans="1:31" ht="15" x14ac:dyDescent="0.35">
      <c r="A37" s="1174"/>
      <c r="B37" s="591"/>
      <c r="C37" s="592"/>
      <c r="D37" s="592"/>
      <c r="E37" s="592"/>
      <c r="F37" s="593"/>
      <c r="G37" s="592"/>
      <c r="H37" s="592"/>
      <c r="I37" s="592"/>
      <c r="J37" s="591"/>
      <c r="K37" s="585"/>
      <c r="L37" s="586"/>
      <c r="M37" s="585"/>
      <c r="N37" s="586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7"/>
      <c r="AE37" s="612"/>
    </row>
    <row r="38" spans="1:31" ht="15" x14ac:dyDescent="0.35">
      <c r="A38" s="1175"/>
      <c r="B38" s="591"/>
      <c r="C38" s="592"/>
      <c r="D38" s="592"/>
      <c r="E38" s="592"/>
      <c r="F38" s="593"/>
      <c r="G38" s="592"/>
      <c r="H38" s="592"/>
      <c r="I38" s="592"/>
      <c r="J38" s="591"/>
      <c r="K38" s="585"/>
      <c r="L38" s="586"/>
      <c r="M38" s="585"/>
      <c r="N38" s="586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7"/>
      <c r="AE38" s="612"/>
    </row>
    <row r="39" spans="1:31" ht="15" x14ac:dyDescent="0.35">
      <c r="A39" s="1173">
        <v>45817</v>
      </c>
      <c r="B39" s="591">
        <v>30.37</v>
      </c>
      <c r="C39" s="952">
        <v>303700</v>
      </c>
      <c r="D39" s="592"/>
      <c r="E39" s="592"/>
      <c r="F39" s="593">
        <v>28.86</v>
      </c>
      <c r="G39" s="952">
        <v>288600</v>
      </c>
      <c r="H39" s="592"/>
      <c r="I39" s="592"/>
      <c r="J39" s="591"/>
      <c r="K39" s="585"/>
      <c r="L39" s="586">
        <v>20</v>
      </c>
      <c r="M39" s="956">
        <v>136000</v>
      </c>
      <c r="N39" s="586"/>
      <c r="O39" s="585"/>
      <c r="P39" s="586"/>
      <c r="Q39" s="585"/>
      <c r="R39" s="585"/>
      <c r="S39" s="585"/>
      <c r="T39" s="586"/>
      <c r="U39" s="587"/>
      <c r="V39" s="589"/>
      <c r="W39" s="594"/>
      <c r="X39" s="588">
        <v>20</v>
      </c>
      <c r="Y39" s="653">
        <v>242000</v>
      </c>
      <c r="Z39" s="584"/>
      <c r="AA39" s="587"/>
      <c r="AB39" s="589"/>
      <c r="AC39" s="594"/>
      <c r="AD39" s="587"/>
      <c r="AE39" s="612"/>
    </row>
    <row r="40" spans="1:31" ht="15" x14ac:dyDescent="0.35">
      <c r="A40" s="1174"/>
      <c r="B40" s="591"/>
      <c r="C40" s="592"/>
      <c r="D40" s="592"/>
      <c r="E40" s="592"/>
      <c r="F40" s="593"/>
      <c r="G40" s="592"/>
      <c r="H40" s="592"/>
      <c r="I40" s="592"/>
      <c r="J40" s="591"/>
      <c r="K40" s="585"/>
      <c r="L40" s="586"/>
      <c r="M40" s="585"/>
      <c r="N40" s="586"/>
      <c r="O40" s="585"/>
      <c r="P40" s="586"/>
      <c r="Q40" s="585"/>
      <c r="R40" s="816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7"/>
      <c r="AE40" s="612"/>
    </row>
    <row r="41" spans="1:31" ht="15" x14ac:dyDescent="0.35">
      <c r="A41" s="1174"/>
      <c r="B41" s="591"/>
      <c r="C41" s="592"/>
      <c r="D41" s="592"/>
      <c r="E41" s="592"/>
      <c r="F41" s="593"/>
      <c r="G41" s="592"/>
      <c r="H41" s="592"/>
      <c r="I41" s="592"/>
      <c r="J41" s="591"/>
      <c r="K41" s="585"/>
      <c r="L41" s="586"/>
      <c r="M41" s="585"/>
      <c r="N41" s="586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7"/>
      <c r="AE41" s="612"/>
    </row>
    <row r="42" spans="1:31" ht="15" x14ac:dyDescent="0.35">
      <c r="A42" s="1175"/>
      <c r="B42" s="591"/>
      <c r="C42" s="592"/>
      <c r="D42" s="592"/>
      <c r="E42" s="592"/>
      <c r="F42" s="593"/>
      <c r="G42" s="592"/>
      <c r="H42" s="592"/>
      <c r="I42" s="592"/>
      <c r="J42" s="591"/>
      <c r="K42" s="585"/>
      <c r="L42" s="586"/>
      <c r="M42" s="585"/>
      <c r="N42" s="586"/>
      <c r="O42" s="585"/>
      <c r="P42" s="586"/>
      <c r="Q42" s="585"/>
      <c r="R42" s="816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7"/>
      <c r="AE42" s="612"/>
    </row>
    <row r="43" spans="1:31" ht="15" x14ac:dyDescent="0.35">
      <c r="A43" s="1173">
        <v>45818</v>
      </c>
      <c r="B43" s="591">
        <v>29.58</v>
      </c>
      <c r="C43" s="952">
        <v>295800</v>
      </c>
      <c r="D43" s="592"/>
      <c r="E43" s="592"/>
      <c r="F43" s="793">
        <v>29.62</v>
      </c>
      <c r="G43" s="592">
        <v>296200</v>
      </c>
      <c r="H43" s="592"/>
      <c r="I43" s="592"/>
      <c r="J43" s="591">
        <v>25.95</v>
      </c>
      <c r="K43" s="585">
        <v>259500</v>
      </c>
      <c r="L43" s="586"/>
      <c r="M43" s="585"/>
      <c r="N43" s="586"/>
      <c r="O43" s="585"/>
      <c r="P43" s="926">
        <v>20</v>
      </c>
      <c r="Q43" s="585">
        <v>242000</v>
      </c>
      <c r="R43" s="591"/>
      <c r="S43" s="585"/>
      <c r="T43" s="586">
        <v>20</v>
      </c>
      <c r="U43" s="587">
        <v>136000</v>
      </c>
      <c r="V43" s="584"/>
      <c r="W43" s="587"/>
      <c r="X43" s="588"/>
      <c r="Y43" s="587"/>
      <c r="Z43" s="584"/>
      <c r="AA43" s="587"/>
      <c r="AB43" s="589"/>
      <c r="AC43" s="594"/>
      <c r="AD43" s="587"/>
      <c r="AE43" s="612"/>
    </row>
    <row r="44" spans="1:31" ht="15" x14ac:dyDescent="0.35">
      <c r="A44" s="1174"/>
      <c r="B44" s="591"/>
      <c r="C44" s="592"/>
      <c r="D44" s="592"/>
      <c r="E44" s="592"/>
      <c r="F44" s="593"/>
      <c r="G44" s="592"/>
      <c r="H44" s="592"/>
      <c r="I44" s="592"/>
      <c r="J44" s="591"/>
      <c r="K44" s="585"/>
      <c r="L44" s="586"/>
      <c r="M44" s="585"/>
      <c r="N44" s="586"/>
      <c r="O44" s="585"/>
      <c r="P44" s="586"/>
      <c r="Q44" s="585"/>
      <c r="R44" s="816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7"/>
      <c r="AE44" s="612"/>
    </row>
    <row r="45" spans="1:31" ht="15" x14ac:dyDescent="0.35">
      <c r="A45" s="1174"/>
      <c r="B45" s="591"/>
      <c r="C45" s="592"/>
      <c r="D45" s="592"/>
      <c r="E45" s="592"/>
      <c r="F45" s="593"/>
      <c r="G45" s="592"/>
      <c r="H45" s="592"/>
      <c r="I45" s="592"/>
      <c r="J45" s="591"/>
      <c r="K45" s="585"/>
      <c r="L45" s="586"/>
      <c r="M45" s="585"/>
      <c r="N45" s="586"/>
      <c r="O45" s="585"/>
      <c r="P45" s="586"/>
      <c r="Q45" s="585"/>
      <c r="R45" s="816"/>
      <c r="S45" s="585"/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7"/>
      <c r="AE45" s="612"/>
    </row>
    <row r="46" spans="1:31" ht="15" x14ac:dyDescent="0.35">
      <c r="A46" s="1175"/>
      <c r="B46" s="591"/>
      <c r="C46" s="592"/>
      <c r="D46" s="592"/>
      <c r="E46" s="592"/>
      <c r="F46" s="593"/>
      <c r="G46" s="592"/>
      <c r="H46" s="592"/>
      <c r="I46" s="592"/>
      <c r="J46" s="591"/>
      <c r="K46" s="585"/>
      <c r="L46" s="586"/>
      <c r="M46" s="585"/>
      <c r="N46" s="586"/>
      <c r="O46" s="585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584"/>
      <c r="AA46" s="587"/>
      <c r="AB46" s="589"/>
      <c r="AC46" s="594"/>
      <c r="AD46" s="587"/>
      <c r="AE46" s="612"/>
    </row>
    <row r="47" spans="1:31" ht="15" x14ac:dyDescent="0.35">
      <c r="A47" s="1173">
        <v>45819</v>
      </c>
      <c r="B47" s="591">
        <v>35.01</v>
      </c>
      <c r="C47" s="592">
        <v>350100</v>
      </c>
      <c r="D47" s="592"/>
      <c r="E47" s="592"/>
      <c r="F47" s="593">
        <v>27.35</v>
      </c>
      <c r="G47" s="592">
        <v>273500</v>
      </c>
      <c r="H47" s="592"/>
      <c r="I47" s="592"/>
      <c r="J47" s="591">
        <v>19.78</v>
      </c>
      <c r="K47" s="600">
        <v>197800</v>
      </c>
      <c r="L47" s="586"/>
      <c r="M47" s="587"/>
      <c r="N47" s="586"/>
      <c r="O47" s="585"/>
      <c r="P47" s="586"/>
      <c r="Q47" s="585"/>
      <c r="R47" s="585"/>
      <c r="S47" s="585"/>
      <c r="T47" s="586"/>
      <c r="U47" s="587"/>
      <c r="V47" s="584"/>
      <c r="W47" s="587"/>
      <c r="X47" s="588"/>
      <c r="Y47" s="587"/>
      <c r="Z47" s="631"/>
      <c r="AA47" s="587"/>
      <c r="AB47" s="975">
        <v>20</v>
      </c>
      <c r="AC47" s="960">
        <v>200000</v>
      </c>
      <c r="AD47" s="587"/>
      <c r="AE47" s="612"/>
    </row>
    <row r="48" spans="1:31" ht="15" x14ac:dyDescent="0.35">
      <c r="A48" s="1174"/>
      <c r="B48" s="591"/>
      <c r="C48" s="592"/>
      <c r="D48" s="592"/>
      <c r="E48" s="592"/>
      <c r="F48" s="593"/>
      <c r="G48" s="592"/>
      <c r="H48" s="592"/>
      <c r="I48" s="592"/>
      <c r="J48" s="591"/>
      <c r="K48" s="585"/>
      <c r="L48" s="586"/>
      <c r="M48" s="585"/>
      <c r="N48" s="586"/>
      <c r="O48" s="585"/>
      <c r="P48" s="586"/>
      <c r="Q48" s="585"/>
      <c r="R48" s="816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7"/>
      <c r="AE48" s="612"/>
    </row>
    <row r="49" spans="1:31" ht="15" x14ac:dyDescent="0.35">
      <c r="A49" s="1174"/>
      <c r="B49" s="591"/>
      <c r="C49" s="592"/>
      <c r="D49" s="592"/>
      <c r="E49" s="592"/>
      <c r="F49" s="593"/>
      <c r="G49" s="592"/>
      <c r="H49" s="592"/>
      <c r="I49" s="592"/>
      <c r="J49" s="591"/>
      <c r="K49" s="585"/>
      <c r="L49" s="586"/>
      <c r="M49" s="585"/>
      <c r="N49" s="586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587"/>
      <c r="AE49" s="612"/>
    </row>
    <row r="50" spans="1:31" ht="15" x14ac:dyDescent="0.35">
      <c r="A50" s="1175"/>
      <c r="B50" s="591"/>
      <c r="C50" s="592"/>
      <c r="D50" s="592"/>
      <c r="E50" s="592"/>
      <c r="F50" s="593"/>
      <c r="G50" s="592"/>
      <c r="H50" s="592"/>
      <c r="I50" s="592"/>
      <c r="J50" s="591"/>
      <c r="K50" s="585"/>
      <c r="L50" s="586"/>
      <c r="M50" s="585"/>
      <c r="N50" s="586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724"/>
      <c r="AA50" s="587"/>
      <c r="AB50" s="589"/>
      <c r="AC50" s="594"/>
      <c r="AD50" s="587"/>
      <c r="AE50" s="612"/>
    </row>
    <row r="51" spans="1:31" ht="15" x14ac:dyDescent="0.35">
      <c r="A51" s="1173">
        <v>45820</v>
      </c>
      <c r="B51" s="660">
        <v>34.229999999999997</v>
      </c>
      <c r="C51" s="592">
        <v>342300</v>
      </c>
      <c r="D51" s="660"/>
      <c r="E51" s="592"/>
      <c r="F51" s="593">
        <v>22.47</v>
      </c>
      <c r="G51" s="592">
        <v>224700</v>
      </c>
      <c r="H51" s="592"/>
      <c r="I51" s="592"/>
      <c r="J51" s="591">
        <v>19.82</v>
      </c>
      <c r="K51" s="585">
        <v>198200</v>
      </c>
      <c r="L51" s="586"/>
      <c r="M51" s="585"/>
      <c r="N51" s="586">
        <v>60</v>
      </c>
      <c r="O51" s="585">
        <v>408000</v>
      </c>
      <c r="P51" s="586">
        <v>20</v>
      </c>
      <c r="Q51" s="585">
        <v>242000</v>
      </c>
      <c r="R51" s="585"/>
      <c r="S51" s="585"/>
      <c r="T51" s="586"/>
      <c r="U51" s="587"/>
      <c r="V51" s="584"/>
      <c r="W51" s="587"/>
      <c r="X51" s="588">
        <v>20</v>
      </c>
      <c r="Y51" s="653">
        <v>242000</v>
      </c>
      <c r="Z51" s="584"/>
      <c r="AA51" s="587"/>
      <c r="AB51" s="589"/>
      <c r="AC51" s="594"/>
      <c r="AD51" s="587"/>
      <c r="AE51" s="612"/>
    </row>
    <row r="52" spans="1:31" ht="15" x14ac:dyDescent="0.35">
      <c r="A52" s="1174"/>
      <c r="B52" s="591"/>
      <c r="C52" s="592"/>
      <c r="D52" s="592"/>
      <c r="E52" s="592"/>
      <c r="F52" s="593"/>
      <c r="G52" s="592"/>
      <c r="H52" s="592"/>
      <c r="I52" s="592"/>
      <c r="J52" s="591"/>
      <c r="K52" s="585"/>
      <c r="L52" s="586"/>
      <c r="M52" s="585"/>
      <c r="N52" s="586"/>
      <c r="O52" s="585"/>
      <c r="P52" s="586"/>
      <c r="Q52" s="585"/>
      <c r="R52" s="816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7"/>
      <c r="AE52" s="612"/>
    </row>
    <row r="53" spans="1:31" ht="15" x14ac:dyDescent="0.35">
      <c r="A53" s="1174"/>
      <c r="B53" s="591"/>
      <c r="C53" s="592"/>
      <c r="D53" s="592"/>
      <c r="E53" s="592"/>
      <c r="F53" s="593"/>
      <c r="G53" s="592"/>
      <c r="H53" s="592"/>
      <c r="I53" s="592"/>
      <c r="J53" s="591"/>
      <c r="K53" s="585"/>
      <c r="L53" s="586"/>
      <c r="M53" s="585"/>
      <c r="N53" s="586"/>
      <c r="O53" s="585"/>
      <c r="P53" s="586"/>
      <c r="Q53" s="585"/>
      <c r="R53" s="585"/>
      <c r="S53" s="585"/>
      <c r="T53" s="586"/>
      <c r="U53" s="587"/>
      <c r="V53" s="584"/>
      <c r="W53" s="587"/>
      <c r="X53" s="588"/>
      <c r="Y53" s="587"/>
      <c r="Z53" s="584"/>
      <c r="AA53" s="587"/>
      <c r="AB53" s="589"/>
      <c r="AC53" s="594"/>
      <c r="AD53" s="587"/>
      <c r="AE53" s="612"/>
    </row>
    <row r="54" spans="1:31" ht="15" x14ac:dyDescent="0.35">
      <c r="A54" s="1175"/>
      <c r="B54" s="591"/>
      <c r="C54" s="592"/>
      <c r="D54" s="592"/>
      <c r="E54" s="592"/>
      <c r="F54" s="593"/>
      <c r="G54" s="592"/>
      <c r="H54" s="592"/>
      <c r="I54" s="592"/>
      <c r="J54" s="591"/>
      <c r="K54" s="585"/>
      <c r="L54" s="586"/>
      <c r="M54" s="585"/>
      <c r="N54" s="585"/>
      <c r="O54" s="585"/>
      <c r="P54" s="586"/>
      <c r="Q54" s="592"/>
      <c r="R54" s="592"/>
      <c r="S54" s="592"/>
      <c r="T54" s="586"/>
      <c r="U54" s="585"/>
      <c r="V54" s="584"/>
      <c r="W54" s="587"/>
      <c r="X54" s="588"/>
      <c r="Y54" s="587"/>
      <c r="Z54" s="584"/>
      <c r="AA54" s="587"/>
      <c r="AB54" s="589"/>
      <c r="AC54" s="594"/>
      <c r="AD54" s="587"/>
      <c r="AE54" s="612"/>
    </row>
    <row r="55" spans="1:31" ht="15" x14ac:dyDescent="0.35">
      <c r="A55" s="1173">
        <v>45821</v>
      </c>
      <c r="B55" s="591">
        <v>34.409999999999997</v>
      </c>
      <c r="C55" s="592">
        <v>344100</v>
      </c>
      <c r="D55" s="592"/>
      <c r="E55" s="592"/>
      <c r="F55" s="593">
        <v>28.16</v>
      </c>
      <c r="G55" s="592">
        <v>281600</v>
      </c>
      <c r="H55" s="592"/>
      <c r="I55" s="592"/>
      <c r="J55" s="591">
        <v>21.34</v>
      </c>
      <c r="K55" s="585">
        <v>213400</v>
      </c>
      <c r="L55" s="586">
        <v>20</v>
      </c>
      <c r="M55" s="585">
        <v>136000</v>
      </c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/>
      <c r="AA55" s="587"/>
      <c r="AB55" s="975">
        <v>20</v>
      </c>
      <c r="AC55" s="960">
        <v>200000</v>
      </c>
      <c r="AD55" s="587"/>
      <c r="AE55" s="612"/>
    </row>
    <row r="56" spans="1:31" ht="15" x14ac:dyDescent="0.35">
      <c r="A56" s="1174"/>
      <c r="B56" s="591"/>
      <c r="C56" s="592"/>
      <c r="D56" s="592"/>
      <c r="E56" s="592"/>
      <c r="F56" s="593"/>
      <c r="G56" s="592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87"/>
      <c r="AE56" s="612"/>
    </row>
    <row r="57" spans="1:31" ht="15" x14ac:dyDescent="0.35">
      <c r="A57" s="1174"/>
      <c r="B57" s="591"/>
      <c r="C57" s="592"/>
      <c r="D57" s="592"/>
      <c r="E57" s="592"/>
      <c r="F57" s="593"/>
      <c r="G57" s="592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0"/>
      <c r="AD57" s="587"/>
      <c r="AE57" s="612"/>
    </row>
    <row r="58" spans="1:31" ht="15" x14ac:dyDescent="0.35">
      <c r="A58" s="1175"/>
      <c r="B58" s="591"/>
      <c r="C58" s="592"/>
      <c r="D58" s="592"/>
      <c r="E58" s="592"/>
      <c r="F58" s="593"/>
      <c r="G58" s="592"/>
      <c r="H58" s="585"/>
      <c r="I58" s="585"/>
      <c r="J58" s="591"/>
      <c r="K58" s="585"/>
      <c r="L58" s="586"/>
      <c r="M58" s="585"/>
      <c r="N58" s="816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834"/>
      <c r="AA58" s="587"/>
      <c r="AB58" s="589"/>
      <c r="AC58" s="594"/>
      <c r="AD58" s="587"/>
      <c r="AE58" s="612"/>
    </row>
    <row r="59" spans="1:31" ht="15" x14ac:dyDescent="0.35">
      <c r="A59" s="1173">
        <v>45822</v>
      </c>
      <c r="B59" s="591">
        <v>29.8</v>
      </c>
      <c r="C59" s="585">
        <v>298000</v>
      </c>
      <c r="D59" s="585"/>
      <c r="E59" s="585"/>
      <c r="F59" s="593"/>
      <c r="G59" s="592"/>
      <c r="H59" s="592">
        <v>16.32</v>
      </c>
      <c r="I59" s="592">
        <v>200000</v>
      </c>
      <c r="J59" s="591"/>
      <c r="K59" s="600"/>
      <c r="L59" s="586"/>
      <c r="M59" s="585"/>
      <c r="N59" s="585"/>
      <c r="O59" s="585"/>
      <c r="P59" s="586"/>
      <c r="Q59" s="585"/>
      <c r="R59" s="585"/>
      <c r="S59" s="585"/>
      <c r="T59" s="586"/>
      <c r="U59" s="587"/>
      <c r="V59" s="584"/>
      <c r="W59" s="587"/>
      <c r="X59" s="588">
        <v>20</v>
      </c>
      <c r="Y59" s="653">
        <v>242000</v>
      </c>
      <c r="Z59" s="584"/>
      <c r="AA59" s="587"/>
      <c r="AB59" s="589"/>
      <c r="AC59" s="594"/>
      <c r="AD59" s="587"/>
      <c r="AE59" s="612"/>
    </row>
    <row r="60" spans="1:31" ht="15" x14ac:dyDescent="0.35">
      <c r="A60" s="1174"/>
      <c r="B60" s="591"/>
      <c r="C60" s="592"/>
      <c r="D60" s="592"/>
      <c r="E60" s="592"/>
      <c r="F60" s="593"/>
      <c r="G60" s="592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87"/>
      <c r="AE60" s="612"/>
    </row>
    <row r="61" spans="1:31" ht="15" x14ac:dyDescent="0.35">
      <c r="A61" s="1174"/>
      <c r="B61" s="591"/>
      <c r="C61" s="592"/>
      <c r="D61" s="592"/>
      <c r="E61" s="592"/>
      <c r="F61" s="593"/>
      <c r="G61" s="592"/>
      <c r="H61" s="592"/>
      <c r="I61" s="592"/>
      <c r="J61" s="591"/>
      <c r="K61" s="585"/>
      <c r="L61" s="586"/>
      <c r="M61" s="585"/>
      <c r="N61" s="585"/>
      <c r="O61" s="585"/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87"/>
      <c r="AE61" s="612"/>
    </row>
    <row r="62" spans="1:31" ht="15" x14ac:dyDescent="0.35">
      <c r="A62" s="1175"/>
      <c r="B62" s="591"/>
      <c r="C62" s="592"/>
      <c r="D62" s="592"/>
      <c r="E62" s="592"/>
      <c r="F62" s="593"/>
      <c r="G62" s="592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0"/>
      <c r="AD62" s="587"/>
      <c r="AE62" s="612"/>
    </row>
    <row r="63" spans="1:31" ht="15" x14ac:dyDescent="0.35">
      <c r="A63" s="1173">
        <v>45823</v>
      </c>
      <c r="B63" s="591">
        <v>29.42</v>
      </c>
      <c r="C63" s="592">
        <v>294200</v>
      </c>
      <c r="D63" s="592"/>
      <c r="E63" s="592"/>
      <c r="F63" s="593">
        <v>39.99</v>
      </c>
      <c r="G63" s="592">
        <v>399900</v>
      </c>
      <c r="H63" s="592"/>
      <c r="I63" s="592"/>
      <c r="J63" s="591">
        <v>24.92</v>
      </c>
      <c r="K63" s="600">
        <v>249200</v>
      </c>
      <c r="L63" s="586"/>
      <c r="M63" s="585"/>
      <c r="N63" s="816"/>
      <c r="O63" s="585"/>
      <c r="P63" s="586"/>
      <c r="Q63" s="585"/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/>
      <c r="AC63" s="594"/>
      <c r="AD63" s="587"/>
      <c r="AE63" s="612"/>
    </row>
    <row r="64" spans="1:31" ht="15" x14ac:dyDescent="0.35">
      <c r="A64" s="1174"/>
      <c r="B64" s="591"/>
      <c r="C64" s="592"/>
      <c r="D64" s="592"/>
      <c r="E64" s="592"/>
      <c r="F64" s="593"/>
      <c r="G64" s="592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7"/>
      <c r="AE64" s="612"/>
    </row>
    <row r="65" spans="1:31" ht="15" x14ac:dyDescent="0.35">
      <c r="A65" s="1174"/>
      <c r="B65" s="591"/>
      <c r="C65" s="592"/>
      <c r="D65" s="592"/>
      <c r="E65" s="592"/>
      <c r="F65" s="593"/>
      <c r="G65" s="592"/>
      <c r="H65" s="592"/>
      <c r="I65" s="592"/>
      <c r="J65" s="591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7"/>
      <c r="AE65" s="612"/>
    </row>
    <row r="66" spans="1:31" ht="15" x14ac:dyDescent="0.35">
      <c r="A66" s="1175"/>
      <c r="B66" s="591"/>
      <c r="C66" s="592"/>
      <c r="D66" s="592"/>
      <c r="E66" s="592"/>
      <c r="F66" s="593"/>
      <c r="G66" s="592"/>
      <c r="H66" s="592"/>
      <c r="I66" s="592"/>
      <c r="J66" s="591"/>
      <c r="K66" s="585"/>
      <c r="L66" s="586"/>
      <c r="M66" s="585"/>
      <c r="N66" s="816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7"/>
      <c r="AE66" s="612"/>
    </row>
    <row r="67" spans="1:31" ht="15" x14ac:dyDescent="0.35">
      <c r="A67" s="1173">
        <v>45824</v>
      </c>
      <c r="B67" s="591">
        <v>29.84</v>
      </c>
      <c r="C67" s="592">
        <v>298400</v>
      </c>
      <c r="D67" s="592"/>
      <c r="E67" s="592"/>
      <c r="F67" s="593">
        <v>36.99</v>
      </c>
      <c r="G67" s="592">
        <v>369900</v>
      </c>
      <c r="H67" s="592"/>
      <c r="I67" s="592"/>
      <c r="J67" s="591">
        <v>20.6</v>
      </c>
      <c r="K67" s="585">
        <v>206000</v>
      </c>
      <c r="L67" s="586"/>
      <c r="M67" s="585"/>
      <c r="N67" s="585">
        <v>20</v>
      </c>
      <c r="O67" s="585">
        <v>242000</v>
      </c>
      <c r="P67" s="586"/>
      <c r="Q67" s="585"/>
      <c r="R67" s="585"/>
      <c r="S67" s="585"/>
      <c r="T67" s="586">
        <v>60</v>
      </c>
      <c r="U67" s="587">
        <v>408000</v>
      </c>
      <c r="V67" s="584"/>
      <c r="W67" s="587"/>
      <c r="X67" s="588"/>
      <c r="Y67" s="587"/>
      <c r="Z67" s="584"/>
      <c r="AA67" s="587"/>
      <c r="AB67" s="589">
        <v>20</v>
      </c>
      <c r="AC67" s="960">
        <v>200000</v>
      </c>
      <c r="AD67" s="587"/>
      <c r="AE67" s="612"/>
    </row>
    <row r="68" spans="1:31" ht="15" x14ac:dyDescent="0.35">
      <c r="A68" s="1174"/>
      <c r="B68" s="591"/>
      <c r="C68" s="592"/>
      <c r="D68" s="592"/>
      <c r="E68" s="592"/>
      <c r="F68" s="593"/>
      <c r="G68" s="592"/>
      <c r="H68" s="592"/>
      <c r="I68" s="592"/>
      <c r="J68" s="591"/>
      <c r="K68" s="585"/>
      <c r="L68" s="586"/>
      <c r="M68" s="585"/>
      <c r="N68" s="727"/>
      <c r="O68" s="704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7"/>
      <c r="AE68" s="612"/>
    </row>
    <row r="69" spans="1:31" ht="15" x14ac:dyDescent="0.35">
      <c r="A69" s="1174"/>
      <c r="B69" s="591"/>
      <c r="C69" s="592"/>
      <c r="D69" s="592"/>
      <c r="E69" s="592"/>
      <c r="F69" s="593"/>
      <c r="G69" s="592"/>
      <c r="H69" s="592"/>
      <c r="I69" s="592"/>
      <c r="J69" s="591"/>
      <c r="K69" s="585"/>
      <c r="L69" s="586"/>
      <c r="M69" s="585"/>
      <c r="N69" s="585"/>
      <c r="O69" s="585"/>
      <c r="P69" s="586"/>
      <c r="Q69" s="585"/>
      <c r="R69" s="585"/>
      <c r="S69" s="585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7"/>
      <c r="AE69" s="612"/>
    </row>
    <row r="70" spans="1:31" ht="15" x14ac:dyDescent="0.35">
      <c r="A70" s="1175"/>
      <c r="B70" s="591"/>
      <c r="C70" s="592"/>
      <c r="D70" s="592"/>
      <c r="E70" s="592"/>
      <c r="F70" s="593"/>
      <c r="G70" s="592"/>
      <c r="H70" s="592"/>
      <c r="I70" s="592"/>
      <c r="J70" s="591"/>
      <c r="K70" s="585"/>
      <c r="L70" s="586"/>
      <c r="M70" s="585"/>
      <c r="N70" s="816"/>
      <c r="O70" s="585"/>
      <c r="P70" s="586"/>
      <c r="Q70" s="592"/>
      <c r="R70" s="592"/>
      <c r="S70" s="592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7"/>
      <c r="AE70" s="612"/>
    </row>
    <row r="71" spans="1:31" ht="15" x14ac:dyDescent="0.35">
      <c r="A71" s="1173">
        <v>45825</v>
      </c>
      <c r="B71" s="591">
        <v>30.33</v>
      </c>
      <c r="C71" s="592">
        <v>303300</v>
      </c>
      <c r="D71" s="592"/>
      <c r="E71" s="592"/>
      <c r="F71" s="593">
        <v>31.19</v>
      </c>
      <c r="G71" s="592">
        <v>311900</v>
      </c>
      <c r="H71" s="592"/>
      <c r="I71" s="592"/>
      <c r="J71" s="591"/>
      <c r="K71" s="585"/>
      <c r="L71" s="968"/>
      <c r="M71" s="585"/>
      <c r="N71" s="816"/>
      <c r="O71" s="585"/>
      <c r="P71" s="968"/>
      <c r="Q71" s="585"/>
      <c r="R71" s="585"/>
      <c r="S71" s="585"/>
      <c r="T71" s="586"/>
      <c r="U71" s="587"/>
      <c r="V71" s="584"/>
      <c r="W71" s="587"/>
      <c r="X71" s="588"/>
      <c r="Y71" s="587"/>
      <c r="Z71" s="584"/>
      <c r="AA71" s="587"/>
      <c r="AB71" s="589"/>
      <c r="AC71" s="594"/>
      <c r="AD71" s="587"/>
      <c r="AE71" s="612"/>
    </row>
    <row r="72" spans="1:31" ht="15" x14ac:dyDescent="0.35">
      <c r="A72" s="1174"/>
      <c r="B72" s="591"/>
      <c r="C72" s="592"/>
      <c r="D72" s="592"/>
      <c r="E72" s="592"/>
      <c r="F72" s="593"/>
      <c r="G72" s="592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816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7"/>
      <c r="AE72" s="612"/>
    </row>
    <row r="73" spans="1:31" ht="15" x14ac:dyDescent="0.35">
      <c r="A73" s="1174"/>
      <c r="B73" s="591"/>
      <c r="C73" s="592"/>
      <c r="D73" s="592"/>
      <c r="E73" s="592"/>
      <c r="F73" s="593"/>
      <c r="G73" s="592"/>
      <c r="H73" s="704"/>
      <c r="I73" s="704"/>
      <c r="J73" s="591"/>
      <c r="K73" s="585"/>
      <c r="L73" s="586"/>
      <c r="M73" s="585"/>
      <c r="N73" s="585"/>
      <c r="O73" s="585"/>
      <c r="P73" s="586"/>
      <c r="Q73" s="585"/>
      <c r="R73" s="585"/>
      <c r="S73" s="585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7"/>
      <c r="AE73" s="612"/>
    </row>
    <row r="74" spans="1:31" ht="15" x14ac:dyDescent="0.35">
      <c r="A74" s="1175"/>
      <c r="B74" s="780"/>
      <c r="C74" s="704"/>
      <c r="D74" s="704"/>
      <c r="E74" s="704"/>
      <c r="F74" s="593"/>
      <c r="G74" s="592"/>
      <c r="H74" s="592"/>
      <c r="I74" s="592"/>
      <c r="J74" s="591"/>
      <c r="K74" s="585"/>
      <c r="L74" s="586"/>
      <c r="M74" s="585"/>
      <c r="N74" s="585"/>
      <c r="O74" s="585"/>
      <c r="P74" s="586"/>
      <c r="Q74" s="592"/>
      <c r="R74" s="592"/>
      <c r="S74" s="592"/>
      <c r="T74" s="586"/>
      <c r="U74" s="587"/>
      <c r="V74" s="584"/>
      <c r="W74" s="587"/>
      <c r="X74" s="588"/>
      <c r="Y74" s="587"/>
      <c r="Z74" s="584"/>
      <c r="AA74" s="587"/>
      <c r="AB74" s="589"/>
      <c r="AC74" s="594"/>
      <c r="AD74" s="587"/>
      <c r="AE74" s="612"/>
    </row>
    <row r="75" spans="1:31" ht="15" x14ac:dyDescent="0.35">
      <c r="A75" s="1173">
        <v>45826</v>
      </c>
      <c r="B75" s="591">
        <v>29.73</v>
      </c>
      <c r="C75" s="592">
        <v>297300</v>
      </c>
      <c r="D75" s="592"/>
      <c r="E75" s="592"/>
      <c r="F75" s="593">
        <v>29.5</v>
      </c>
      <c r="G75" s="592">
        <v>295000</v>
      </c>
      <c r="H75" s="592"/>
      <c r="I75" s="592"/>
      <c r="J75" s="591">
        <v>33.119999999999997</v>
      </c>
      <c r="K75" s="585">
        <v>331200</v>
      </c>
      <c r="L75" s="586">
        <v>20</v>
      </c>
      <c r="M75" s="585">
        <v>136000</v>
      </c>
      <c r="N75" s="585"/>
      <c r="O75" s="585"/>
      <c r="P75" s="586"/>
      <c r="Q75" s="585"/>
      <c r="R75" s="585"/>
      <c r="S75" s="585"/>
      <c r="T75" s="586"/>
      <c r="U75" s="587"/>
      <c r="V75" s="584"/>
      <c r="W75" s="587"/>
      <c r="X75" s="588"/>
      <c r="Y75" s="587"/>
      <c r="Z75" s="586"/>
      <c r="AA75" s="587"/>
      <c r="AB75" s="589"/>
      <c r="AC75" s="594"/>
      <c r="AD75" s="587"/>
      <c r="AE75" s="612"/>
    </row>
    <row r="76" spans="1:31" ht="15" x14ac:dyDescent="0.35">
      <c r="A76" s="1174"/>
      <c r="B76" s="591">
        <v>33.53</v>
      </c>
      <c r="C76" s="952">
        <v>335300</v>
      </c>
      <c r="D76" s="592"/>
      <c r="E76" s="592"/>
      <c r="F76" s="593"/>
      <c r="G76" s="592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6"/>
      <c r="AA76" s="587"/>
      <c r="AB76" s="589"/>
      <c r="AC76" s="594"/>
      <c r="AD76" s="587"/>
      <c r="AE76" s="612"/>
    </row>
    <row r="77" spans="1:31" ht="15" x14ac:dyDescent="0.35">
      <c r="A77" s="1174"/>
      <c r="B77" s="591"/>
      <c r="C77" s="592"/>
      <c r="D77" s="592"/>
      <c r="E77" s="592"/>
      <c r="F77" s="593"/>
      <c r="G77" s="592"/>
      <c r="H77" s="592"/>
      <c r="I77" s="592"/>
      <c r="J77" s="591"/>
      <c r="K77" s="585"/>
      <c r="L77" s="586"/>
      <c r="M77" s="585"/>
      <c r="N77" s="585"/>
      <c r="O77" s="585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0"/>
      <c r="AD77" s="587"/>
      <c r="AE77" s="612"/>
    </row>
    <row r="78" spans="1:31" ht="15" x14ac:dyDescent="0.35">
      <c r="A78" s="1175"/>
      <c r="B78" s="591"/>
      <c r="C78" s="592"/>
      <c r="D78" s="592"/>
      <c r="E78" s="592"/>
      <c r="F78" s="593"/>
      <c r="G78" s="592"/>
      <c r="H78" s="592"/>
      <c r="I78" s="592"/>
      <c r="J78" s="591"/>
      <c r="K78" s="585"/>
      <c r="L78" s="814"/>
      <c r="M78" s="587"/>
      <c r="N78" s="587"/>
      <c r="O78" s="587"/>
      <c r="P78" s="584"/>
      <c r="Q78" s="587"/>
      <c r="R78" s="587"/>
      <c r="S78" s="587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7"/>
      <c r="AE78" s="612"/>
    </row>
    <row r="79" spans="1:31" ht="15" x14ac:dyDescent="0.35">
      <c r="A79" s="1173">
        <v>45827</v>
      </c>
      <c r="B79" s="591">
        <v>29.88</v>
      </c>
      <c r="C79" s="592">
        <v>298800</v>
      </c>
      <c r="D79" s="592"/>
      <c r="E79" s="592"/>
      <c r="F79" s="593">
        <v>29.45</v>
      </c>
      <c r="G79" s="592">
        <v>294500</v>
      </c>
      <c r="H79" s="592"/>
      <c r="I79" s="592"/>
      <c r="J79" s="591">
        <v>17.11</v>
      </c>
      <c r="K79" s="585">
        <v>171100</v>
      </c>
      <c r="L79" s="586"/>
      <c r="M79" s="587"/>
      <c r="N79" s="587"/>
      <c r="O79" s="587"/>
      <c r="P79" s="586"/>
      <c r="Q79" s="585"/>
      <c r="R79" s="585"/>
      <c r="S79" s="585"/>
      <c r="T79" s="586"/>
      <c r="U79" s="587"/>
      <c r="V79" s="584"/>
      <c r="W79" s="587"/>
      <c r="X79" s="588">
        <v>20</v>
      </c>
      <c r="Y79" s="653">
        <v>242000</v>
      </c>
      <c r="Z79" s="584"/>
      <c r="AA79" s="587"/>
      <c r="AB79" s="589">
        <v>20</v>
      </c>
      <c r="AC79" s="960">
        <v>200000</v>
      </c>
      <c r="AD79" s="587"/>
      <c r="AE79" s="612"/>
    </row>
    <row r="80" spans="1:31" ht="15" x14ac:dyDescent="0.35">
      <c r="A80" s="1174"/>
      <c r="B80" s="591"/>
      <c r="C80" s="592"/>
      <c r="D80" s="592"/>
      <c r="E80" s="592"/>
      <c r="F80" s="593"/>
      <c r="G80" s="592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87"/>
      <c r="AE80" s="612"/>
    </row>
    <row r="81" spans="1:31" ht="15" x14ac:dyDescent="0.35">
      <c r="A81" s="1174"/>
      <c r="B81" s="591"/>
      <c r="C81" s="592"/>
      <c r="D81" s="592"/>
      <c r="E81" s="592"/>
      <c r="F81" s="593"/>
      <c r="G81" s="592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0"/>
      <c r="AD81" s="587"/>
      <c r="AE81" s="612"/>
    </row>
    <row r="82" spans="1:31" ht="15" x14ac:dyDescent="0.35">
      <c r="A82" s="1175"/>
      <c r="B82" s="591"/>
      <c r="C82" s="592"/>
      <c r="D82" s="592"/>
      <c r="E82" s="592"/>
      <c r="F82" s="593"/>
      <c r="G82" s="592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94"/>
      <c r="AC82" s="833"/>
      <c r="AD82" s="587"/>
      <c r="AE82" s="612"/>
    </row>
    <row r="83" spans="1:31" ht="15" x14ac:dyDescent="0.35">
      <c r="A83" s="1173">
        <v>45828</v>
      </c>
      <c r="B83" s="792">
        <v>26.57</v>
      </c>
      <c r="C83" s="592">
        <v>265700</v>
      </c>
      <c r="D83" s="592"/>
      <c r="E83" s="592"/>
      <c r="F83" s="591">
        <v>29.99</v>
      </c>
      <c r="G83" s="592">
        <v>299900</v>
      </c>
      <c r="H83" s="592"/>
      <c r="I83" s="592"/>
      <c r="J83" s="591">
        <v>10.9</v>
      </c>
      <c r="K83" s="585">
        <v>109000</v>
      </c>
      <c r="L83" s="586"/>
      <c r="M83" s="585"/>
      <c r="N83" s="600"/>
      <c r="O83" s="600"/>
      <c r="P83" s="586"/>
      <c r="Q83" s="585"/>
      <c r="R83" s="585"/>
      <c r="S83" s="585"/>
      <c r="T83" s="586"/>
      <c r="U83" s="587"/>
      <c r="V83" s="584"/>
      <c r="W83" s="587"/>
      <c r="X83" s="588">
        <v>20</v>
      </c>
      <c r="Y83" s="653">
        <v>242000</v>
      </c>
      <c r="Z83" s="589">
        <v>32.869999999999997</v>
      </c>
      <c r="AA83" s="960">
        <v>223516</v>
      </c>
      <c r="AB83" s="589"/>
      <c r="AC83" s="594"/>
      <c r="AD83" s="587"/>
      <c r="AE83" s="612"/>
    </row>
    <row r="84" spans="1:31" ht="15" x14ac:dyDescent="0.35">
      <c r="A84" s="1174"/>
      <c r="B84" s="591"/>
      <c r="C84" s="592"/>
      <c r="D84" s="592"/>
      <c r="E84" s="592"/>
      <c r="F84" s="591"/>
      <c r="G84" s="592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7"/>
      <c r="AE84" s="612"/>
    </row>
    <row r="85" spans="1:31" ht="15" x14ac:dyDescent="0.35">
      <c r="A85" s="1174"/>
      <c r="B85" s="591"/>
      <c r="C85" s="592"/>
      <c r="D85" s="592"/>
      <c r="E85" s="592"/>
      <c r="F85" s="591"/>
      <c r="G85" s="592"/>
      <c r="H85" s="592"/>
      <c r="I85" s="592"/>
      <c r="J85" s="591"/>
      <c r="K85" s="585"/>
      <c r="L85" s="586"/>
      <c r="M85" s="585"/>
      <c r="N85" s="585"/>
      <c r="O85" s="585"/>
      <c r="P85" s="586"/>
      <c r="Q85" s="585"/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7"/>
      <c r="AE85" s="612"/>
    </row>
    <row r="86" spans="1:31" ht="15" x14ac:dyDescent="0.35">
      <c r="A86" s="1175"/>
      <c r="B86" s="591"/>
      <c r="C86" s="592"/>
      <c r="D86" s="592"/>
      <c r="E86" s="592"/>
      <c r="F86" s="591"/>
      <c r="G86" s="592"/>
      <c r="H86" s="592"/>
      <c r="I86" s="592"/>
      <c r="J86" s="591"/>
      <c r="K86" s="585"/>
      <c r="L86" s="586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589"/>
      <c r="AC86" s="594"/>
      <c r="AD86" s="587"/>
      <c r="AE86" s="612"/>
    </row>
    <row r="87" spans="1:31" ht="15" x14ac:dyDescent="0.35">
      <c r="A87" s="1173">
        <v>45829</v>
      </c>
      <c r="B87" s="591">
        <v>35.64</v>
      </c>
      <c r="C87" s="592">
        <v>356400</v>
      </c>
      <c r="D87" s="592"/>
      <c r="E87" s="592"/>
      <c r="F87" s="593">
        <v>25.06</v>
      </c>
      <c r="G87" s="592">
        <v>250600</v>
      </c>
      <c r="H87" s="592"/>
      <c r="I87" s="592"/>
      <c r="J87" s="591">
        <v>26.01</v>
      </c>
      <c r="K87" s="587">
        <v>260100</v>
      </c>
      <c r="L87" s="588"/>
      <c r="M87" s="585"/>
      <c r="N87" s="585">
        <v>60</v>
      </c>
      <c r="O87" s="585">
        <v>408000</v>
      </c>
      <c r="P87" s="585"/>
      <c r="Q87" s="585"/>
      <c r="R87" s="585"/>
      <c r="S87" s="585"/>
      <c r="T87" s="586"/>
      <c r="U87" s="587"/>
      <c r="V87" s="584"/>
      <c r="W87" s="587"/>
      <c r="X87" s="588"/>
      <c r="Y87" s="587"/>
      <c r="Z87" s="584"/>
      <c r="AA87" s="587"/>
      <c r="AB87" s="584"/>
      <c r="AC87" s="587"/>
      <c r="AD87" s="587"/>
      <c r="AE87" s="612"/>
    </row>
    <row r="88" spans="1:31" ht="15" x14ac:dyDescent="0.35">
      <c r="A88" s="1174"/>
      <c r="B88" s="591"/>
      <c r="C88" s="592"/>
      <c r="D88" s="592"/>
      <c r="E88" s="592"/>
      <c r="F88" s="593"/>
      <c r="G88" s="592"/>
      <c r="H88" s="592"/>
      <c r="I88" s="592"/>
      <c r="J88" s="591"/>
      <c r="K88" s="587"/>
      <c r="L88" s="584"/>
      <c r="M88" s="585"/>
      <c r="N88" s="586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4"/>
      <c r="AD88" s="587"/>
      <c r="AE88" s="612"/>
    </row>
    <row r="89" spans="1:31" ht="15" x14ac:dyDescent="0.35">
      <c r="A89" s="1174"/>
      <c r="B89" s="591"/>
      <c r="C89" s="592"/>
      <c r="D89" s="592"/>
      <c r="E89" s="592"/>
      <c r="F89" s="593"/>
      <c r="G89" s="592"/>
      <c r="H89" s="592"/>
      <c r="I89" s="592"/>
      <c r="J89" s="591"/>
      <c r="K89" s="587"/>
      <c r="L89" s="584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0"/>
      <c r="AD89" s="587"/>
      <c r="AE89" s="612"/>
    </row>
    <row r="90" spans="1:31" ht="15" x14ac:dyDescent="0.35">
      <c r="A90" s="1175"/>
      <c r="B90" s="591"/>
      <c r="C90" s="592"/>
      <c r="D90" s="592"/>
      <c r="E90" s="592"/>
      <c r="F90" s="593"/>
      <c r="G90" s="592"/>
      <c r="H90" s="592"/>
      <c r="I90" s="592"/>
      <c r="J90" s="591"/>
      <c r="K90" s="585"/>
      <c r="L90" s="586"/>
      <c r="M90" s="585"/>
      <c r="N90" s="585"/>
      <c r="O90" s="585"/>
      <c r="P90" s="585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7"/>
      <c r="AE90" s="612"/>
    </row>
    <row r="91" spans="1:31" ht="15" x14ac:dyDescent="0.35">
      <c r="A91" s="1173">
        <v>45830</v>
      </c>
      <c r="B91" s="591">
        <v>35.83</v>
      </c>
      <c r="C91" s="592">
        <v>358300</v>
      </c>
      <c r="D91" s="592"/>
      <c r="E91" s="592"/>
      <c r="F91" s="593">
        <v>33.03</v>
      </c>
      <c r="G91" s="592">
        <v>330300</v>
      </c>
      <c r="H91" s="592"/>
      <c r="I91" s="592"/>
      <c r="J91" s="591"/>
      <c r="K91" s="585"/>
      <c r="L91" s="586"/>
      <c r="M91" s="585"/>
      <c r="N91" s="586"/>
      <c r="O91" s="585"/>
      <c r="P91" s="585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7"/>
      <c r="AE91" s="612"/>
    </row>
    <row r="92" spans="1:31" ht="15" x14ac:dyDescent="0.35">
      <c r="A92" s="1174"/>
      <c r="B92" s="591"/>
      <c r="C92" s="592"/>
      <c r="D92" s="592"/>
      <c r="E92" s="592"/>
      <c r="F92" s="593"/>
      <c r="G92" s="592"/>
      <c r="H92" s="592"/>
      <c r="I92" s="592"/>
      <c r="J92" s="591"/>
      <c r="K92" s="585"/>
      <c r="L92" s="586"/>
      <c r="M92" s="585"/>
      <c r="N92" s="585"/>
      <c r="O92" s="585"/>
      <c r="P92" s="585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7"/>
      <c r="AE92" s="612"/>
    </row>
    <row r="93" spans="1:31" ht="15" x14ac:dyDescent="0.35">
      <c r="A93" s="1174"/>
      <c r="B93" s="591"/>
      <c r="C93" s="592"/>
      <c r="D93" s="592"/>
      <c r="E93" s="592"/>
      <c r="F93" s="593"/>
      <c r="G93" s="592"/>
      <c r="H93" s="592"/>
      <c r="I93" s="592"/>
      <c r="J93" s="591"/>
      <c r="K93" s="585"/>
      <c r="L93" s="586"/>
      <c r="M93" s="585"/>
      <c r="N93" s="585"/>
      <c r="O93" s="585"/>
      <c r="P93" s="585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7"/>
      <c r="AE93" s="612"/>
    </row>
    <row r="94" spans="1:31" ht="15" x14ac:dyDescent="0.35">
      <c r="A94" s="1175"/>
      <c r="B94" s="591"/>
      <c r="C94" s="592"/>
      <c r="D94" s="592"/>
      <c r="E94" s="592"/>
      <c r="F94" s="593"/>
      <c r="G94" s="592"/>
      <c r="H94" s="704"/>
      <c r="I94" s="704"/>
      <c r="J94" s="591"/>
      <c r="K94" s="585"/>
      <c r="L94" s="586"/>
      <c r="M94" s="585"/>
      <c r="N94" s="585"/>
      <c r="O94" s="585"/>
      <c r="P94" s="585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7"/>
      <c r="AE94" s="612"/>
    </row>
    <row r="95" spans="1:31" ht="15" x14ac:dyDescent="0.35">
      <c r="A95" s="1173">
        <v>45831</v>
      </c>
      <c r="B95" s="780">
        <v>29.85</v>
      </c>
      <c r="C95" s="704">
        <v>298500</v>
      </c>
      <c r="D95" s="704"/>
      <c r="E95" s="704"/>
      <c r="F95" s="593">
        <v>12.42</v>
      </c>
      <c r="G95" s="592">
        <v>124200</v>
      </c>
      <c r="H95" s="592"/>
      <c r="I95" s="592"/>
      <c r="J95" s="591">
        <v>25.01</v>
      </c>
      <c r="K95" s="585">
        <v>250100</v>
      </c>
      <c r="L95" s="586">
        <v>20</v>
      </c>
      <c r="M95" s="585">
        <v>136000</v>
      </c>
      <c r="N95" s="816"/>
      <c r="O95" s="585"/>
      <c r="P95" s="585">
        <v>20</v>
      </c>
      <c r="Q95" s="585">
        <v>242000</v>
      </c>
      <c r="R95" s="585"/>
      <c r="S95" s="585"/>
      <c r="T95" s="586"/>
      <c r="U95" s="587"/>
      <c r="V95" s="584"/>
      <c r="W95" s="587"/>
      <c r="X95" s="588">
        <v>20</v>
      </c>
      <c r="Y95" s="653">
        <v>242000</v>
      </c>
      <c r="Z95" s="584"/>
      <c r="AA95" s="587"/>
      <c r="AB95" s="589">
        <v>19.62</v>
      </c>
      <c r="AC95" s="960">
        <v>196200</v>
      </c>
      <c r="AD95" s="587"/>
      <c r="AE95" s="612"/>
    </row>
    <row r="96" spans="1:31" ht="15" x14ac:dyDescent="0.35">
      <c r="A96" s="1174"/>
      <c r="B96" s="591"/>
      <c r="C96" s="592"/>
      <c r="D96" s="592"/>
      <c r="E96" s="592"/>
      <c r="F96" s="593"/>
      <c r="G96" s="592"/>
      <c r="H96" s="592"/>
      <c r="I96" s="592"/>
      <c r="J96" s="591"/>
      <c r="K96" s="585"/>
      <c r="L96" s="586"/>
      <c r="M96" s="585"/>
      <c r="N96" s="585"/>
      <c r="O96" s="585"/>
      <c r="P96" s="585"/>
      <c r="Q96" s="585"/>
      <c r="R96" s="687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7"/>
      <c r="AE96" s="612"/>
    </row>
    <row r="97" spans="1:37" ht="15" x14ac:dyDescent="0.35">
      <c r="A97" s="1174"/>
      <c r="B97" s="591"/>
      <c r="C97" s="592"/>
      <c r="D97" s="592"/>
      <c r="E97" s="592"/>
      <c r="F97" s="593"/>
      <c r="G97" s="592"/>
      <c r="H97" s="592"/>
      <c r="I97" s="592"/>
      <c r="J97" s="591"/>
      <c r="K97" s="585"/>
      <c r="L97" s="586"/>
      <c r="M97" s="585"/>
      <c r="N97" s="585"/>
      <c r="O97" s="585"/>
      <c r="P97" s="585"/>
      <c r="Q97" s="585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89"/>
      <c r="AC97" s="594"/>
      <c r="AD97" s="587"/>
      <c r="AE97" s="612"/>
    </row>
    <row r="98" spans="1:37" ht="15" x14ac:dyDescent="0.35">
      <c r="A98" s="1175"/>
      <c r="B98" s="591"/>
      <c r="C98" s="592"/>
      <c r="D98" s="592"/>
      <c r="E98" s="592"/>
      <c r="F98" s="593"/>
      <c r="G98" s="592"/>
      <c r="H98" s="592"/>
      <c r="I98" s="592"/>
      <c r="J98" s="591"/>
      <c r="K98" s="585"/>
      <c r="L98" s="586"/>
      <c r="M98" s="585"/>
      <c r="N98" s="585"/>
      <c r="O98" s="585"/>
      <c r="P98" s="585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93"/>
      <c r="AC98" s="592"/>
      <c r="AD98" s="587"/>
      <c r="AE98" s="612"/>
    </row>
    <row r="99" spans="1:37" ht="15" x14ac:dyDescent="0.35">
      <c r="A99" s="1173">
        <v>45832</v>
      </c>
      <c r="B99" s="591">
        <v>27.83</v>
      </c>
      <c r="C99" s="592">
        <v>278300</v>
      </c>
      <c r="D99" s="592"/>
      <c r="E99" s="592"/>
      <c r="F99" s="793">
        <v>35.1</v>
      </c>
      <c r="G99" s="592">
        <v>351000</v>
      </c>
      <c r="H99" s="592"/>
      <c r="I99" s="592"/>
      <c r="J99" s="591">
        <v>15.68</v>
      </c>
      <c r="K99" s="585">
        <v>156800</v>
      </c>
      <c r="L99" s="586"/>
      <c r="M99" s="585"/>
      <c r="N99" s="816"/>
      <c r="O99" s="585"/>
      <c r="P99" s="585"/>
      <c r="Q99" s="585"/>
      <c r="R99" s="585"/>
      <c r="S99" s="585"/>
      <c r="T99" s="586"/>
      <c r="U99" s="587"/>
      <c r="V99" s="584"/>
      <c r="W99" s="587"/>
      <c r="X99" s="588">
        <v>20</v>
      </c>
      <c r="Y99" s="653">
        <v>242000</v>
      </c>
      <c r="Z99" s="584"/>
      <c r="AA99" s="587"/>
      <c r="AB99" s="589"/>
      <c r="AC99" s="594"/>
      <c r="AD99" s="587"/>
      <c r="AE99" s="612"/>
    </row>
    <row r="100" spans="1:37" ht="15" x14ac:dyDescent="0.35">
      <c r="A100" s="1174"/>
      <c r="B100" s="591"/>
      <c r="C100" s="592"/>
      <c r="D100" s="592"/>
      <c r="E100" s="592"/>
      <c r="F100" s="593"/>
      <c r="G100" s="592"/>
      <c r="H100" s="592"/>
      <c r="I100" s="592"/>
      <c r="J100" s="591"/>
      <c r="K100" s="585"/>
      <c r="L100" s="586"/>
      <c r="M100" s="585"/>
      <c r="N100" s="585"/>
      <c r="O100" s="585"/>
      <c r="P100" s="585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4"/>
      <c r="AD100" s="587"/>
      <c r="AE100" s="612"/>
    </row>
    <row r="101" spans="1:37" ht="15" x14ac:dyDescent="0.35">
      <c r="A101" s="1174"/>
      <c r="B101" s="591"/>
      <c r="C101" s="592"/>
      <c r="D101" s="592"/>
      <c r="E101" s="592"/>
      <c r="F101" s="593"/>
      <c r="G101" s="592"/>
      <c r="H101" s="592"/>
      <c r="I101" s="592"/>
      <c r="J101" s="591"/>
      <c r="K101" s="585"/>
      <c r="L101" s="586"/>
      <c r="M101" s="585"/>
      <c r="N101" s="585"/>
      <c r="O101" s="585"/>
      <c r="P101" s="585"/>
      <c r="Q101" s="585"/>
      <c r="R101" s="585"/>
      <c r="S101" s="585"/>
      <c r="T101" s="586"/>
      <c r="U101" s="587"/>
      <c r="V101" s="584"/>
      <c r="W101" s="587"/>
      <c r="X101" s="588"/>
      <c r="Y101" s="587"/>
      <c r="Z101" s="584"/>
      <c r="AA101" s="587"/>
      <c r="AB101" s="589"/>
      <c r="AC101" s="590"/>
      <c r="AD101" s="587"/>
      <c r="AE101" s="612"/>
    </row>
    <row r="102" spans="1:37" ht="15" x14ac:dyDescent="0.35">
      <c r="A102" s="1175"/>
      <c r="B102" s="591"/>
      <c r="C102" s="592"/>
      <c r="D102" s="592"/>
      <c r="E102" s="592"/>
      <c r="F102" s="593"/>
      <c r="G102" s="592"/>
      <c r="H102" s="592"/>
      <c r="I102" s="592"/>
      <c r="J102" s="591"/>
      <c r="K102" s="585"/>
      <c r="L102" s="586"/>
      <c r="M102" s="585"/>
      <c r="N102" s="585"/>
      <c r="O102" s="585"/>
      <c r="P102" s="585"/>
      <c r="Q102" s="585"/>
      <c r="R102" s="585"/>
      <c r="S102" s="585"/>
      <c r="T102" s="586"/>
      <c r="U102" s="587"/>
      <c r="V102" s="584"/>
      <c r="W102" s="587"/>
      <c r="X102" s="588"/>
      <c r="Y102" s="587"/>
      <c r="Z102" s="589"/>
      <c r="AA102" s="594"/>
      <c r="AB102" s="598"/>
      <c r="AC102" s="601"/>
      <c r="AD102" s="587"/>
      <c r="AE102" s="612"/>
    </row>
    <row r="103" spans="1:37" ht="15" x14ac:dyDescent="0.35">
      <c r="A103" s="1173">
        <v>45833</v>
      </c>
      <c r="B103" s="591"/>
      <c r="C103" s="592"/>
      <c r="D103" s="592"/>
      <c r="E103" s="592"/>
      <c r="F103" s="927">
        <v>28.3</v>
      </c>
      <c r="G103" s="704">
        <v>283000</v>
      </c>
      <c r="H103" s="592"/>
      <c r="I103" s="592"/>
      <c r="J103" s="591">
        <v>21.38</v>
      </c>
      <c r="K103" s="585">
        <v>213800</v>
      </c>
      <c r="L103" s="586"/>
      <c r="M103" s="585"/>
      <c r="N103" s="585"/>
      <c r="O103" s="585"/>
      <c r="P103" s="816"/>
      <c r="Q103" s="592"/>
      <c r="R103" s="660"/>
      <c r="S103" s="660"/>
      <c r="T103" s="586"/>
      <c r="U103" s="585"/>
      <c r="V103" s="584"/>
      <c r="W103" s="587"/>
      <c r="X103" s="588">
        <v>20</v>
      </c>
      <c r="Y103" s="653">
        <v>242000</v>
      </c>
      <c r="Z103" s="584"/>
      <c r="AA103" s="587"/>
      <c r="AB103" s="975">
        <v>20</v>
      </c>
      <c r="AC103" s="960">
        <v>200000</v>
      </c>
      <c r="AD103" s="587"/>
      <c r="AE103" s="612"/>
    </row>
    <row r="104" spans="1:37" ht="15" x14ac:dyDescent="0.35">
      <c r="A104" s="1174"/>
      <c r="B104" s="591"/>
      <c r="C104" s="592"/>
      <c r="D104" s="592"/>
      <c r="E104" s="592"/>
      <c r="F104" s="593"/>
      <c r="G104" s="592"/>
      <c r="H104" s="587"/>
      <c r="I104" s="587"/>
      <c r="J104" s="591"/>
      <c r="K104" s="585"/>
      <c r="L104" s="586"/>
      <c r="M104" s="585"/>
      <c r="N104" s="585"/>
      <c r="O104" s="585"/>
      <c r="P104" s="585"/>
      <c r="Q104" s="592"/>
      <c r="R104" s="592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7"/>
      <c r="AE104" s="612"/>
    </row>
    <row r="105" spans="1:37" ht="15" x14ac:dyDescent="0.35">
      <c r="A105" s="1174"/>
      <c r="B105" s="586"/>
      <c r="C105" s="587"/>
      <c r="D105" s="587"/>
      <c r="E105" s="587"/>
      <c r="F105" s="593"/>
      <c r="G105" s="592"/>
      <c r="H105" s="592"/>
      <c r="I105" s="592"/>
      <c r="J105" s="591"/>
      <c r="K105" s="585"/>
      <c r="L105" s="586"/>
      <c r="M105" s="585"/>
      <c r="N105" s="585"/>
      <c r="O105" s="585"/>
      <c r="P105" s="585"/>
      <c r="Q105" s="592"/>
      <c r="R105" s="592"/>
      <c r="S105" s="592"/>
      <c r="T105" s="586"/>
      <c r="U105" s="587"/>
      <c r="V105" s="584"/>
      <c r="W105" s="587"/>
      <c r="X105" s="588"/>
      <c r="Y105" s="587"/>
      <c r="Z105" s="584"/>
      <c r="AA105" s="587"/>
      <c r="AB105" s="589"/>
      <c r="AC105" s="594"/>
      <c r="AD105" s="587"/>
      <c r="AE105" s="612"/>
    </row>
    <row r="106" spans="1:37" ht="15" x14ac:dyDescent="0.35">
      <c r="A106" s="1175"/>
      <c r="B106" s="591"/>
      <c r="C106" s="592"/>
      <c r="D106" s="592"/>
      <c r="E106" s="592"/>
      <c r="F106" s="593"/>
      <c r="G106" s="592"/>
      <c r="H106" s="592"/>
      <c r="I106" s="592"/>
      <c r="J106" s="591"/>
      <c r="K106" s="585"/>
      <c r="L106" s="586"/>
      <c r="M106" s="587"/>
      <c r="N106" s="587"/>
      <c r="O106" s="587"/>
      <c r="P106" s="600"/>
      <c r="Q106" s="587"/>
      <c r="R106" s="587"/>
      <c r="S106" s="587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587"/>
      <c r="AE106" s="612"/>
      <c r="AK106" s="685"/>
    </row>
    <row r="107" spans="1:37" ht="15" x14ac:dyDescent="0.35">
      <c r="A107" s="1173">
        <v>45834</v>
      </c>
      <c r="B107" s="591"/>
      <c r="C107" s="592"/>
      <c r="D107" s="592"/>
      <c r="E107" s="592"/>
      <c r="F107" s="593">
        <v>25.92</v>
      </c>
      <c r="G107" s="592">
        <v>259200</v>
      </c>
      <c r="H107" s="660"/>
      <c r="I107" s="592"/>
      <c r="J107" s="591">
        <v>29.53</v>
      </c>
      <c r="K107" s="585">
        <v>295300</v>
      </c>
      <c r="L107" s="586"/>
      <c r="M107" s="587"/>
      <c r="N107" s="587">
        <v>60</v>
      </c>
      <c r="O107" s="587">
        <v>408000</v>
      </c>
      <c r="P107" s="585"/>
      <c r="Q107" s="585"/>
      <c r="R107" s="585"/>
      <c r="S107" s="585"/>
      <c r="T107" s="586">
        <v>60</v>
      </c>
      <c r="U107" s="587">
        <v>408000</v>
      </c>
      <c r="V107" s="584"/>
      <c r="W107" s="587"/>
      <c r="X107" s="588"/>
      <c r="Y107" s="587"/>
      <c r="Z107" s="584"/>
      <c r="AA107" s="587"/>
      <c r="AB107" s="589"/>
      <c r="AC107" s="594"/>
      <c r="AD107" s="587"/>
      <c r="AE107" s="612"/>
      <c r="AK107" s="685"/>
    </row>
    <row r="108" spans="1:37" ht="15" x14ac:dyDescent="0.35">
      <c r="A108" s="1174"/>
      <c r="B108" s="591"/>
      <c r="C108" s="592"/>
      <c r="D108" s="592"/>
      <c r="E108" s="592"/>
      <c r="F108" s="593"/>
      <c r="G108" s="592"/>
      <c r="H108" s="592"/>
      <c r="I108" s="592"/>
      <c r="J108" s="591"/>
      <c r="K108" s="585"/>
      <c r="L108" s="586"/>
      <c r="M108" s="585"/>
      <c r="N108" s="585"/>
      <c r="O108" s="585"/>
      <c r="P108" s="585"/>
      <c r="Q108" s="585"/>
      <c r="R108" s="585"/>
      <c r="S108" s="585"/>
      <c r="T108" s="586"/>
      <c r="U108" s="587"/>
      <c r="V108" s="584"/>
      <c r="W108" s="587"/>
      <c r="X108" s="599"/>
      <c r="Y108" s="587"/>
      <c r="Z108" s="584"/>
      <c r="AA108" s="587"/>
      <c r="AB108" s="589"/>
      <c r="AC108" s="594"/>
      <c r="AD108" s="587"/>
      <c r="AE108" s="612"/>
      <c r="AK108" s="685"/>
    </row>
    <row r="109" spans="1:37" ht="15" x14ac:dyDescent="0.35">
      <c r="A109" s="1174"/>
      <c r="B109" s="591"/>
      <c r="C109" s="592"/>
      <c r="D109" s="592"/>
      <c r="E109" s="592"/>
      <c r="F109" s="593"/>
      <c r="G109" s="592"/>
      <c r="H109" s="592"/>
      <c r="I109" s="592"/>
      <c r="J109" s="591"/>
      <c r="K109" s="585"/>
      <c r="L109" s="586"/>
      <c r="M109" s="585"/>
      <c r="N109" s="585"/>
      <c r="O109" s="585"/>
      <c r="P109" s="585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7"/>
      <c r="AE109" s="612"/>
      <c r="AK109" s="685"/>
    </row>
    <row r="110" spans="1:37" ht="15" x14ac:dyDescent="0.35">
      <c r="A110" s="1175"/>
      <c r="B110" s="591"/>
      <c r="C110" s="592"/>
      <c r="D110" s="592"/>
      <c r="E110" s="592"/>
      <c r="F110" s="593"/>
      <c r="G110" s="592"/>
      <c r="H110" s="592"/>
      <c r="I110" s="592"/>
      <c r="J110" s="591"/>
      <c r="K110" s="839"/>
      <c r="L110" s="586"/>
      <c r="M110" s="585"/>
      <c r="N110" s="585"/>
      <c r="O110" s="585"/>
      <c r="P110" s="585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9"/>
      <c r="AC110" s="594"/>
      <c r="AD110" s="587"/>
      <c r="AE110" s="612"/>
    </row>
    <row r="111" spans="1:37" ht="15" x14ac:dyDescent="0.35">
      <c r="A111" s="1173">
        <v>45835</v>
      </c>
      <c r="B111" s="591">
        <v>35.380000000000003</v>
      </c>
      <c r="C111" s="952">
        <v>353800</v>
      </c>
      <c r="D111" s="592"/>
      <c r="E111" s="592"/>
      <c r="F111" s="593">
        <v>32.19</v>
      </c>
      <c r="G111" s="592">
        <v>321900</v>
      </c>
      <c r="H111" s="592"/>
      <c r="I111" s="592"/>
      <c r="J111" s="591">
        <v>25.33</v>
      </c>
      <c r="K111" s="976">
        <v>253300</v>
      </c>
      <c r="L111" s="586"/>
      <c r="M111" s="585"/>
      <c r="N111" s="585"/>
      <c r="O111" s="585"/>
      <c r="P111" s="585"/>
      <c r="Q111" s="585"/>
      <c r="R111" s="585"/>
      <c r="S111" s="585"/>
      <c r="T111" s="586"/>
      <c r="U111" s="587"/>
      <c r="V111" s="584"/>
      <c r="W111" s="587"/>
      <c r="X111" s="588"/>
      <c r="Y111" s="587"/>
      <c r="Z111" s="584"/>
      <c r="AA111" s="587"/>
      <c r="AB111" s="589"/>
      <c r="AC111" s="594"/>
      <c r="AD111" s="587"/>
      <c r="AE111" s="612"/>
    </row>
    <row r="112" spans="1:37" ht="15" x14ac:dyDescent="0.35">
      <c r="A112" s="1174"/>
      <c r="B112" s="591"/>
      <c r="C112" s="592"/>
      <c r="D112" s="592"/>
      <c r="E112" s="592"/>
      <c r="F112" s="593"/>
      <c r="G112" s="592"/>
      <c r="H112" s="592"/>
      <c r="I112" s="592"/>
      <c r="J112" s="591"/>
      <c r="K112" s="839"/>
      <c r="L112" s="586"/>
      <c r="M112" s="585"/>
      <c r="N112" s="585"/>
      <c r="O112" s="585"/>
      <c r="P112" s="585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7"/>
      <c r="AE112" s="612"/>
    </row>
    <row r="113" spans="1:31" ht="15" x14ac:dyDescent="0.35">
      <c r="A113" s="1174"/>
      <c r="B113" s="591"/>
      <c r="C113" s="592"/>
      <c r="D113" s="592"/>
      <c r="E113" s="592"/>
      <c r="F113" s="593"/>
      <c r="G113" s="592"/>
      <c r="H113" s="592"/>
      <c r="I113" s="592"/>
      <c r="J113" s="591"/>
      <c r="K113" s="839"/>
      <c r="L113" s="586"/>
      <c r="M113" s="585"/>
      <c r="N113" s="585"/>
      <c r="O113" s="585"/>
      <c r="P113" s="585"/>
      <c r="Q113" s="585"/>
      <c r="R113" s="585"/>
      <c r="S113" s="585"/>
      <c r="T113" s="586"/>
      <c r="U113" s="587"/>
      <c r="V113" s="584"/>
      <c r="W113" s="587"/>
      <c r="X113" s="588"/>
      <c r="Y113" s="587"/>
      <c r="Z113" s="584"/>
      <c r="AA113" s="587"/>
      <c r="AB113" s="589"/>
      <c r="AC113" s="594"/>
      <c r="AD113" s="587"/>
      <c r="AE113" s="612"/>
    </row>
    <row r="114" spans="1:31" ht="15" x14ac:dyDescent="0.35">
      <c r="A114" s="1175"/>
      <c r="B114" s="591"/>
      <c r="C114" s="592"/>
      <c r="D114" s="592"/>
      <c r="E114" s="592"/>
      <c r="F114" s="593"/>
      <c r="G114" s="592"/>
      <c r="H114" s="592"/>
      <c r="I114" s="592"/>
      <c r="J114" s="591"/>
      <c r="K114" s="839"/>
      <c r="L114" s="586"/>
      <c r="M114" s="585"/>
      <c r="N114" s="585"/>
      <c r="O114" s="585"/>
      <c r="P114" s="585"/>
      <c r="Q114" s="585"/>
      <c r="R114" s="585"/>
      <c r="S114" s="585"/>
      <c r="T114" s="586"/>
      <c r="U114" s="587"/>
      <c r="V114" s="584"/>
      <c r="W114" s="587"/>
      <c r="X114" s="588"/>
      <c r="Y114" s="587"/>
      <c r="Z114" s="584"/>
      <c r="AA114" s="587"/>
      <c r="AB114" s="589"/>
      <c r="AC114" s="594"/>
      <c r="AD114" s="587"/>
      <c r="AE114" s="612"/>
    </row>
    <row r="115" spans="1:31" ht="15" x14ac:dyDescent="0.35">
      <c r="A115" s="1173">
        <v>45836</v>
      </c>
      <c r="B115" s="591">
        <v>35.94</v>
      </c>
      <c r="C115" s="952">
        <v>359400</v>
      </c>
      <c r="D115" s="592"/>
      <c r="E115" s="592"/>
      <c r="F115" s="593">
        <v>27.12</v>
      </c>
      <c r="G115" s="592">
        <v>271200</v>
      </c>
      <c r="H115" s="592"/>
      <c r="I115" s="592"/>
      <c r="J115" s="591"/>
      <c r="K115" s="839"/>
      <c r="L115" s="586"/>
      <c r="M115" s="585"/>
      <c r="N115" s="585"/>
      <c r="O115" s="585"/>
      <c r="P115" s="585"/>
      <c r="Q115" s="585"/>
      <c r="R115" s="585"/>
      <c r="S115" s="585"/>
      <c r="T115" s="586"/>
      <c r="U115" s="587"/>
      <c r="V115" s="584"/>
      <c r="W115" s="587"/>
      <c r="X115" s="588"/>
      <c r="Y115" s="587"/>
      <c r="Z115" s="584"/>
      <c r="AA115" s="587"/>
      <c r="AB115" s="589"/>
      <c r="AC115" s="594"/>
      <c r="AD115" s="587"/>
      <c r="AE115" s="612"/>
    </row>
    <row r="116" spans="1:31" ht="15" x14ac:dyDescent="0.35">
      <c r="A116" s="1174"/>
      <c r="B116" s="591"/>
      <c r="C116" s="592"/>
      <c r="D116" s="592"/>
      <c r="E116" s="592"/>
      <c r="F116" s="593"/>
      <c r="G116" s="592"/>
      <c r="H116" s="592"/>
      <c r="I116" s="592"/>
      <c r="J116" s="591"/>
      <c r="K116" s="839"/>
      <c r="L116" s="586"/>
      <c r="M116" s="585"/>
      <c r="N116" s="585"/>
      <c r="O116" s="585"/>
      <c r="P116" s="585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4"/>
      <c r="AD116" s="587"/>
      <c r="AE116" s="612"/>
    </row>
    <row r="117" spans="1:31" ht="15" x14ac:dyDescent="0.35">
      <c r="A117" s="1174"/>
      <c r="B117" s="591"/>
      <c r="C117" s="592"/>
      <c r="D117" s="592"/>
      <c r="E117" s="592"/>
      <c r="F117" s="593"/>
      <c r="G117" s="592"/>
      <c r="H117" s="592"/>
      <c r="I117" s="592"/>
      <c r="J117" s="591"/>
      <c r="K117" s="839"/>
      <c r="L117" s="586"/>
      <c r="M117" s="585"/>
      <c r="N117" s="585"/>
      <c r="O117" s="585"/>
      <c r="P117" s="585"/>
      <c r="Q117" s="585"/>
      <c r="R117" s="585"/>
      <c r="S117" s="585"/>
      <c r="T117" s="586"/>
      <c r="U117" s="587"/>
      <c r="V117" s="584"/>
      <c r="W117" s="587"/>
      <c r="X117" s="588"/>
      <c r="Y117" s="587"/>
      <c r="Z117" s="584"/>
      <c r="AA117" s="587"/>
      <c r="AB117" s="589"/>
      <c r="AC117" s="594"/>
      <c r="AD117" s="587"/>
      <c r="AE117" s="612"/>
    </row>
    <row r="118" spans="1:31" ht="15" x14ac:dyDescent="0.35">
      <c r="A118" s="1175"/>
      <c r="B118" s="591"/>
      <c r="C118" s="592"/>
      <c r="D118" s="592"/>
      <c r="E118" s="592"/>
      <c r="F118" s="593"/>
      <c r="G118" s="592"/>
      <c r="H118" s="592"/>
      <c r="I118" s="592"/>
      <c r="J118" s="591"/>
      <c r="K118" s="839"/>
      <c r="L118" s="586"/>
      <c r="M118" s="585"/>
      <c r="N118" s="585"/>
      <c r="O118" s="585"/>
      <c r="P118" s="585"/>
      <c r="Q118" s="585"/>
      <c r="R118" s="585"/>
      <c r="S118" s="585"/>
      <c r="T118" s="586"/>
      <c r="U118" s="587"/>
      <c r="V118" s="584"/>
      <c r="W118" s="587"/>
      <c r="X118" s="588"/>
      <c r="Y118" s="587"/>
      <c r="Z118" s="584"/>
      <c r="AA118" s="587"/>
      <c r="AB118" s="589"/>
      <c r="AC118" s="594"/>
      <c r="AD118" s="587"/>
      <c r="AE118" s="612"/>
    </row>
    <row r="119" spans="1:31" ht="15" x14ac:dyDescent="0.35">
      <c r="A119" s="1173">
        <v>45837</v>
      </c>
      <c r="B119" s="591">
        <v>23.58</v>
      </c>
      <c r="C119" s="592">
        <v>235800</v>
      </c>
      <c r="D119" s="592"/>
      <c r="E119" s="592"/>
      <c r="F119" s="593"/>
      <c r="G119" s="592"/>
      <c r="H119" s="660">
        <v>29.76</v>
      </c>
      <c r="I119" s="592">
        <v>297600</v>
      </c>
      <c r="J119" s="591">
        <v>32.130000000000003</v>
      </c>
      <c r="K119" s="976">
        <v>321300</v>
      </c>
      <c r="L119" s="586">
        <v>20</v>
      </c>
      <c r="M119" s="585">
        <v>136000</v>
      </c>
      <c r="N119" s="585"/>
      <c r="O119" s="585"/>
      <c r="P119" s="585"/>
      <c r="Q119" s="585"/>
      <c r="R119" s="585"/>
      <c r="S119" s="585"/>
      <c r="T119" s="586"/>
      <c r="U119" s="587"/>
      <c r="V119" s="584"/>
      <c r="W119" s="587"/>
      <c r="X119" s="588"/>
      <c r="Y119" s="587"/>
      <c r="Z119" s="584"/>
      <c r="AA119" s="587"/>
      <c r="AB119" s="589"/>
      <c r="AC119" s="594"/>
      <c r="AD119" s="587"/>
      <c r="AE119" s="612"/>
    </row>
    <row r="120" spans="1:31" ht="15" x14ac:dyDescent="0.35">
      <c r="A120" s="1174"/>
      <c r="B120" s="591"/>
      <c r="C120" s="592"/>
      <c r="D120" s="592"/>
      <c r="E120" s="592"/>
      <c r="F120" s="593"/>
      <c r="G120" s="592"/>
      <c r="H120" s="592"/>
      <c r="I120" s="592"/>
      <c r="J120" s="591"/>
      <c r="K120" s="839"/>
      <c r="L120" s="586"/>
      <c r="M120" s="585"/>
      <c r="N120" s="585"/>
      <c r="O120" s="585"/>
      <c r="P120" s="585"/>
      <c r="Q120" s="585"/>
      <c r="R120" s="585"/>
      <c r="S120" s="585"/>
      <c r="T120" s="586"/>
      <c r="U120" s="587"/>
      <c r="V120" s="584"/>
      <c r="W120" s="587"/>
      <c r="X120" s="588"/>
      <c r="Y120" s="587"/>
      <c r="Z120" s="584"/>
      <c r="AA120" s="587"/>
      <c r="AB120" s="589"/>
      <c r="AC120" s="594"/>
      <c r="AD120" s="587"/>
      <c r="AE120" s="612"/>
    </row>
    <row r="121" spans="1:31" ht="15" x14ac:dyDescent="0.35">
      <c r="A121" s="1174"/>
      <c r="B121" s="591"/>
      <c r="C121" s="592"/>
      <c r="D121" s="592"/>
      <c r="E121" s="592"/>
      <c r="F121" s="593"/>
      <c r="G121" s="592"/>
      <c r="H121" s="592"/>
      <c r="I121" s="592"/>
      <c r="J121" s="591"/>
      <c r="K121" s="839"/>
      <c r="L121" s="586"/>
      <c r="M121" s="585"/>
      <c r="N121" s="585"/>
      <c r="O121" s="585"/>
      <c r="P121" s="585"/>
      <c r="Q121" s="585"/>
      <c r="R121" s="585"/>
      <c r="S121" s="585"/>
      <c r="T121" s="586"/>
      <c r="U121" s="587"/>
      <c r="V121" s="584"/>
      <c r="W121" s="587"/>
      <c r="X121" s="588"/>
      <c r="Y121" s="587"/>
      <c r="Z121" s="584"/>
      <c r="AA121" s="587"/>
      <c r="AB121" s="589"/>
      <c r="AC121" s="594"/>
      <c r="AD121" s="587"/>
      <c r="AE121" s="612"/>
    </row>
    <row r="122" spans="1:31" ht="15" x14ac:dyDescent="0.35">
      <c r="A122" s="1175"/>
      <c r="B122" s="591"/>
      <c r="C122" s="592"/>
      <c r="D122" s="592"/>
      <c r="E122" s="592"/>
      <c r="F122" s="593"/>
      <c r="G122" s="592"/>
      <c r="H122" s="592"/>
      <c r="I122" s="592"/>
      <c r="J122" s="591"/>
      <c r="K122" s="839"/>
      <c r="L122" s="586"/>
      <c r="M122" s="585"/>
      <c r="N122" s="585"/>
      <c r="O122" s="585"/>
      <c r="P122" s="585"/>
      <c r="Q122" s="585"/>
      <c r="R122" s="585"/>
      <c r="S122" s="585"/>
      <c r="T122" s="586"/>
      <c r="U122" s="587"/>
      <c r="V122" s="584"/>
      <c r="W122" s="587"/>
      <c r="X122" s="588"/>
      <c r="Y122" s="587"/>
      <c r="Z122" s="584"/>
      <c r="AA122" s="587"/>
      <c r="AB122" s="589"/>
      <c r="AC122" s="594"/>
      <c r="AD122" s="587"/>
      <c r="AE122" s="612"/>
    </row>
    <row r="123" spans="1:31" ht="15" x14ac:dyDescent="0.35">
      <c r="A123" s="1173">
        <v>45838</v>
      </c>
      <c r="B123" s="591">
        <v>13.02</v>
      </c>
      <c r="C123" s="592">
        <v>390200</v>
      </c>
      <c r="D123" s="592"/>
      <c r="E123" s="592"/>
      <c r="F123" s="593">
        <v>25.28</v>
      </c>
      <c r="G123" s="592">
        <v>252800</v>
      </c>
      <c r="H123" s="592"/>
      <c r="I123" s="592"/>
      <c r="J123" s="591"/>
      <c r="K123" s="839"/>
      <c r="L123" s="586"/>
      <c r="M123" s="585"/>
      <c r="N123" s="585"/>
      <c r="O123" s="585"/>
      <c r="P123" s="585"/>
      <c r="Q123" s="585"/>
      <c r="R123" s="585"/>
      <c r="S123" s="585"/>
      <c r="T123" s="586"/>
      <c r="U123" s="587"/>
      <c r="V123" s="584"/>
      <c r="W123" s="587"/>
      <c r="X123" s="588">
        <v>20</v>
      </c>
      <c r="Y123" s="653">
        <v>242000</v>
      </c>
      <c r="Z123" s="584"/>
      <c r="AA123" s="587"/>
      <c r="AB123" s="973">
        <v>20</v>
      </c>
      <c r="AC123" s="960">
        <v>200000</v>
      </c>
      <c r="AD123" s="587"/>
      <c r="AE123" s="612"/>
    </row>
    <row r="124" spans="1:31" ht="15" x14ac:dyDescent="0.35">
      <c r="A124" s="1174"/>
      <c r="B124" s="591"/>
      <c r="C124" s="592"/>
      <c r="D124" s="592"/>
      <c r="E124" s="592"/>
      <c r="F124" s="593"/>
      <c r="G124" s="592"/>
      <c r="H124" s="592"/>
      <c r="I124" s="592"/>
      <c r="J124" s="591"/>
      <c r="K124" s="839"/>
      <c r="L124" s="586"/>
      <c r="M124" s="585"/>
      <c r="N124" s="585"/>
      <c r="O124" s="585"/>
      <c r="P124" s="585"/>
      <c r="Q124" s="585"/>
      <c r="R124" s="585"/>
      <c r="S124" s="585"/>
      <c r="T124" s="586"/>
      <c r="U124" s="587"/>
      <c r="V124" s="584"/>
      <c r="W124" s="587"/>
      <c r="X124" s="588"/>
      <c r="Y124" s="587"/>
      <c r="Z124" s="584"/>
      <c r="AA124" s="587"/>
      <c r="AB124" s="589"/>
      <c r="AC124" s="594"/>
      <c r="AD124" s="587"/>
      <c r="AE124" s="612"/>
    </row>
    <row r="125" spans="1:31" ht="15" x14ac:dyDescent="0.35">
      <c r="A125" s="1174"/>
      <c r="B125" s="591"/>
      <c r="C125" s="592"/>
      <c r="D125" s="592"/>
      <c r="E125" s="592"/>
      <c r="F125" s="593"/>
      <c r="G125" s="592"/>
      <c r="H125" s="592"/>
      <c r="I125" s="592"/>
      <c r="J125" s="591"/>
      <c r="K125" s="839"/>
      <c r="L125" s="586"/>
      <c r="M125" s="585"/>
      <c r="N125" s="585"/>
      <c r="O125" s="585"/>
      <c r="P125" s="585"/>
      <c r="Q125" s="585"/>
      <c r="R125" s="585"/>
      <c r="S125" s="585"/>
      <c r="T125" s="586"/>
      <c r="U125" s="587"/>
      <c r="V125" s="584"/>
      <c r="W125" s="587"/>
      <c r="X125" s="588"/>
      <c r="Y125" s="587"/>
      <c r="Z125" s="584"/>
      <c r="AA125" s="587"/>
      <c r="AB125" s="589"/>
      <c r="AC125" s="594"/>
      <c r="AD125" s="587"/>
      <c r="AE125" s="612"/>
    </row>
    <row r="126" spans="1:31" ht="15" x14ac:dyDescent="0.35">
      <c r="A126" s="1175"/>
      <c r="B126" s="591"/>
      <c r="C126" s="592"/>
      <c r="D126" s="592"/>
      <c r="E126" s="592"/>
      <c r="F126" s="593"/>
      <c r="G126" s="592"/>
      <c r="H126" s="592"/>
      <c r="I126" s="592"/>
      <c r="J126" s="591"/>
      <c r="K126" s="839"/>
      <c r="L126" s="586"/>
      <c r="M126" s="585"/>
      <c r="N126" s="585"/>
      <c r="O126" s="585"/>
      <c r="P126" s="585"/>
      <c r="Q126" s="585"/>
      <c r="R126" s="585"/>
      <c r="S126" s="585"/>
      <c r="T126" s="586"/>
      <c r="U126" s="587"/>
      <c r="V126" s="584"/>
      <c r="W126" s="587"/>
      <c r="X126" s="588"/>
      <c r="Y126" s="587"/>
      <c r="Z126" s="584"/>
      <c r="AA126" s="587"/>
      <c r="AB126" s="589"/>
      <c r="AC126" s="594"/>
      <c r="AD126" s="587"/>
      <c r="AE126" s="612"/>
    </row>
    <row r="127" spans="1:31" s="663" customFormat="1" ht="15" x14ac:dyDescent="0.35">
      <c r="A127" s="1176" t="s">
        <v>113</v>
      </c>
      <c r="B127" s="602"/>
      <c r="C127" s="603">
        <f>SUM(C7:C126)</f>
        <v>9109700</v>
      </c>
      <c r="D127" s="602"/>
      <c r="E127" s="603">
        <f>SUM(E7:E126)</f>
        <v>0</v>
      </c>
      <c r="F127" s="608"/>
      <c r="G127" s="603">
        <f>SUM(G7:G126)</f>
        <v>7981400</v>
      </c>
      <c r="H127" s="602"/>
      <c r="I127" s="603">
        <f>SUM(I7:I126)</f>
        <v>497600</v>
      </c>
      <c r="J127" s="608"/>
      <c r="K127" s="603">
        <f>SUM(K7:K126)</f>
        <v>5183800</v>
      </c>
      <c r="L127" s="603"/>
      <c r="M127" s="603">
        <f>SUM(M7:M126)</f>
        <v>816000</v>
      </c>
      <c r="N127" s="603"/>
      <c r="O127" s="603">
        <f>SUM(O7:O126)</f>
        <v>1948530</v>
      </c>
      <c r="P127" s="604"/>
      <c r="Q127" s="603">
        <f>SUM(Q7:Q126)</f>
        <v>1452000</v>
      </c>
      <c r="R127" s="604"/>
      <c r="S127" s="603">
        <f>SUM(S7:S126)</f>
        <v>0</v>
      </c>
      <c r="T127" s="603"/>
      <c r="U127" s="603">
        <f>SUM(U7:U126)</f>
        <v>1360000</v>
      </c>
      <c r="V127" s="603"/>
      <c r="W127" s="603">
        <f>SUM(W7:W126)</f>
        <v>0</v>
      </c>
      <c r="X127" s="603"/>
      <c r="Y127" s="603">
        <f>SUM(Y7:Y126)</f>
        <v>2662000</v>
      </c>
      <c r="Z127" s="603"/>
      <c r="AA127" s="603">
        <f>SUM(AA7:AA126)</f>
        <v>223516</v>
      </c>
      <c r="AB127" s="603"/>
      <c r="AC127" s="603">
        <f>SUM(AC7:AC126)</f>
        <v>1846200</v>
      </c>
      <c r="AD127" s="603">
        <f>SUM(B127:AC127)</f>
        <v>33080746</v>
      </c>
      <c r="AE127" s="610"/>
    </row>
    <row r="128" spans="1:31" s="663" customFormat="1" ht="15" x14ac:dyDescent="0.35">
      <c r="A128" s="1177"/>
      <c r="B128" s="812">
        <f>SUM(B7:B126)</f>
        <v>884.97000000000014</v>
      </c>
      <c r="C128" s="604"/>
      <c r="D128" s="812">
        <f>SUM(D7:D126)</f>
        <v>0</v>
      </c>
      <c r="E128" s="604"/>
      <c r="F128" s="605">
        <f>SUM(F7:F127)</f>
        <v>798.14</v>
      </c>
      <c r="G128" s="603"/>
      <c r="H128" s="812">
        <f>SUM(H7:H126)</f>
        <v>46.08</v>
      </c>
      <c r="I128" s="604"/>
      <c r="J128" s="605">
        <f>SUM(J7:J127)</f>
        <v>518.38</v>
      </c>
      <c r="K128" s="603"/>
      <c r="L128" s="605">
        <f>SUM(L7:L127)</f>
        <v>120</v>
      </c>
      <c r="M128" s="603"/>
      <c r="N128" s="605">
        <f>SUM(N7:N127)</f>
        <v>270.96000000000004</v>
      </c>
      <c r="O128" s="603"/>
      <c r="P128" s="605">
        <f>SUM(P7:P127)</f>
        <v>120</v>
      </c>
      <c r="Q128" s="603"/>
      <c r="R128" s="605">
        <f>SUM(R7:R127)</f>
        <v>0</v>
      </c>
      <c r="S128" s="603"/>
      <c r="T128" s="603">
        <f>SUM(T7:T127)</f>
        <v>200</v>
      </c>
      <c r="U128" s="603"/>
      <c r="V128" s="605">
        <f>SUM(V7:V127)</f>
        <v>0</v>
      </c>
      <c r="W128" s="603"/>
      <c r="X128" s="606">
        <f>SUM(X7:X127)</f>
        <v>220</v>
      </c>
      <c r="Y128" s="603"/>
      <c r="Z128" s="605">
        <f>SUM(Z7:Z127)</f>
        <v>32.869999999999997</v>
      </c>
      <c r="AA128" s="603"/>
      <c r="AB128" s="605">
        <f>SUM(AB6:AB127)</f>
        <v>184.62</v>
      </c>
      <c r="AC128" s="603"/>
      <c r="AD128" s="647">
        <f>SUM(B128:AC128)</f>
        <v>3396.02</v>
      </c>
      <c r="AE128" s="651"/>
    </row>
    <row r="129" spans="1:32" s="663" customFormat="1" ht="15" x14ac:dyDescent="0.35">
      <c r="A129" s="715"/>
      <c r="B129" s="828"/>
      <c r="C129" s="717"/>
      <c r="D129" s="718"/>
      <c r="E129" s="610"/>
      <c r="F129" s="718"/>
      <c r="G129" s="610"/>
      <c r="H129" s="718"/>
      <c r="I129" s="610"/>
      <c r="J129" s="718"/>
      <c r="K129" s="610"/>
      <c r="L129" s="718"/>
      <c r="M129" s="610"/>
      <c r="N129" s="718"/>
      <c r="O129" s="610"/>
      <c r="P129" s="610"/>
      <c r="Q129" s="610"/>
      <c r="R129" s="718"/>
      <c r="S129" s="610"/>
      <c r="T129" s="719"/>
      <c r="U129" s="610"/>
      <c r="V129" s="718"/>
      <c r="W129" s="610"/>
      <c r="X129" s="718"/>
      <c r="Y129" s="610"/>
      <c r="Z129" s="718"/>
      <c r="AA129" s="610"/>
      <c r="AB129" s="718"/>
      <c r="AC129" s="720"/>
      <c r="AD129" s="651"/>
      <c r="AE129" s="651"/>
    </row>
    <row r="130" spans="1:32" s="663" customFormat="1" ht="15" x14ac:dyDescent="0.35">
      <c r="A130" s="715"/>
      <c r="B130" s="828"/>
      <c r="C130" s="717"/>
      <c r="D130" s="718"/>
      <c r="E130" s="610"/>
      <c r="F130" s="718"/>
      <c r="G130" s="610"/>
      <c r="H130" s="718"/>
      <c r="I130" s="610"/>
      <c r="J130" s="718"/>
      <c r="K130" s="610"/>
      <c r="L130" s="718"/>
      <c r="M130" s="610"/>
      <c r="N130" s="718"/>
      <c r="O130" s="610"/>
      <c r="P130" s="610"/>
      <c r="Q130" s="610"/>
      <c r="R130" s="718"/>
      <c r="S130" s="610"/>
      <c r="T130" s="719"/>
      <c r="U130" s="610"/>
      <c r="V130" s="718"/>
      <c r="W130" s="610"/>
      <c r="X130" s="718"/>
      <c r="Y130" s="610"/>
      <c r="Z130" s="718"/>
      <c r="AA130" s="610"/>
      <c r="AB130" s="718"/>
      <c r="AC130" s="720"/>
      <c r="AD130" s="651"/>
      <c r="AE130" s="651"/>
    </row>
    <row r="131" spans="1:32" s="663" customFormat="1" ht="20.25" customHeight="1" x14ac:dyDescent="0.35">
      <c r="A131" s="715"/>
      <c r="B131" s="828"/>
      <c r="C131" s="717"/>
      <c r="D131" s="718"/>
      <c r="E131" s="610"/>
      <c r="F131" s="718"/>
      <c r="G131" s="610"/>
      <c r="H131" s="718"/>
      <c r="I131" s="610"/>
      <c r="J131" s="718"/>
      <c r="K131" s="610"/>
      <c r="L131" s="718"/>
      <c r="M131" s="610"/>
      <c r="N131" s="718"/>
      <c r="O131" s="610"/>
      <c r="P131" s="610"/>
      <c r="Q131" s="610"/>
      <c r="R131" s="718"/>
      <c r="S131" s="610"/>
      <c r="T131" s="719"/>
      <c r="U131" s="610"/>
      <c r="V131" s="718"/>
      <c r="W131" s="610"/>
      <c r="X131" s="718"/>
      <c r="Y131" s="610"/>
      <c r="Z131" s="718"/>
      <c r="AA131" s="610"/>
      <c r="AB131" s="718"/>
      <c r="AC131" s="720"/>
      <c r="AD131" s="651"/>
      <c r="AE131" s="651"/>
    </row>
    <row r="132" spans="1:32" s="663" customFormat="1" ht="20.25" customHeight="1" x14ac:dyDescent="0.35">
      <c r="A132" s="1162" t="s">
        <v>642</v>
      </c>
      <c r="B132" s="1162"/>
      <c r="C132" s="1162"/>
      <c r="D132" s="1162"/>
      <c r="E132" s="1162"/>
      <c r="F132" s="1162"/>
      <c r="G132" s="1162"/>
      <c r="H132" s="1162"/>
      <c r="I132" s="1162"/>
      <c r="J132" s="1162"/>
      <c r="K132" s="1162"/>
      <c r="L132" s="1162"/>
      <c r="M132" s="1162"/>
      <c r="N132" s="1162"/>
      <c r="O132" s="1162"/>
      <c r="P132" s="1162"/>
      <c r="Q132" s="1162"/>
      <c r="R132" s="1162"/>
      <c r="S132" s="1162"/>
      <c r="T132" s="1162"/>
      <c r="U132" s="1162"/>
      <c r="V132" s="1162"/>
      <c r="W132" s="1162"/>
      <c r="X132" s="1162"/>
      <c r="Y132" s="827"/>
      <c r="Z132" s="827"/>
      <c r="AA132" s="827"/>
      <c r="AB132" s="827"/>
      <c r="AC132" s="827"/>
      <c r="AD132" s="827"/>
      <c r="AE132" s="827"/>
      <c r="AF132" s="827"/>
    </row>
    <row r="133" spans="1:32" ht="18" x14ac:dyDescent="0.35">
      <c r="A133" s="1161"/>
      <c r="B133" s="1161"/>
      <c r="C133" s="1161"/>
      <c r="D133" s="1161"/>
      <c r="E133" s="1161"/>
      <c r="F133" s="1161"/>
      <c r="G133" s="1161"/>
      <c r="H133" s="1161"/>
      <c r="I133" s="1161"/>
      <c r="J133" s="1161"/>
      <c r="K133" s="1161"/>
      <c r="L133" s="1161"/>
      <c r="M133" s="1161"/>
      <c r="N133" s="1161"/>
      <c r="O133" s="1161"/>
      <c r="P133" s="1161"/>
      <c r="Q133" s="1161"/>
      <c r="R133" s="1161"/>
      <c r="S133" s="1161"/>
      <c r="T133" s="1161"/>
      <c r="U133" s="1161"/>
      <c r="V133" s="1161"/>
      <c r="W133" s="1161"/>
      <c r="X133" s="1161"/>
      <c r="Y133" s="826"/>
      <c r="Z133" s="827"/>
      <c r="AA133" s="827"/>
      <c r="AB133" s="827"/>
      <c r="AC133" s="827"/>
      <c r="AD133" s="827"/>
      <c r="AE133" s="827"/>
      <c r="AF133" s="827"/>
    </row>
    <row r="134" spans="1:32" ht="18" x14ac:dyDescent="0.35">
      <c r="A134" s="1166" t="s">
        <v>614</v>
      </c>
      <c r="B134" s="1166"/>
      <c r="C134" s="1166"/>
      <c r="D134" s="1166"/>
      <c r="E134" s="1166"/>
      <c r="F134" s="1166"/>
      <c r="G134" s="1166"/>
      <c r="H134" s="1166"/>
      <c r="I134" s="1166"/>
      <c r="J134" s="1166"/>
      <c r="K134" s="1166"/>
      <c r="L134" s="1166"/>
      <c r="M134" s="1166"/>
      <c r="N134" s="1166"/>
      <c r="O134" s="1166"/>
      <c r="P134" s="1166"/>
      <c r="Q134" s="1166"/>
      <c r="R134" s="1166"/>
      <c r="S134" s="1166"/>
      <c r="T134" s="1166"/>
      <c r="U134" s="1166"/>
      <c r="V134" s="1166"/>
      <c r="W134" s="1166"/>
      <c r="X134" s="1166" t="s">
        <v>615</v>
      </c>
      <c r="Y134" s="1166"/>
      <c r="Z134" s="827"/>
      <c r="AA134" s="827"/>
      <c r="AB134" s="827"/>
      <c r="AC134" s="827"/>
      <c r="AD134" s="827"/>
      <c r="AE134" s="827"/>
      <c r="AF134" s="827"/>
    </row>
    <row r="135" spans="1:32" s="663" customFormat="1" x14ac:dyDescent="0.35">
      <c r="A135" s="1178" t="s">
        <v>2</v>
      </c>
      <c r="B135" s="1132" t="s">
        <v>114</v>
      </c>
      <c r="C135" s="1137"/>
      <c r="D135" s="1137"/>
      <c r="E135" s="1137"/>
      <c r="F135" s="1137"/>
      <c r="G135" s="1133"/>
      <c r="H135" s="1138" t="s">
        <v>115</v>
      </c>
      <c r="I135" s="1140"/>
      <c r="J135" s="1140"/>
      <c r="K135" s="1140"/>
      <c r="L135" s="1140"/>
      <c r="M135" s="1140"/>
      <c r="N135" s="1140"/>
      <c r="O135" s="1140"/>
      <c r="P135" s="1140"/>
      <c r="Q135" s="1140"/>
      <c r="R135" s="1140"/>
      <c r="S135" s="1140"/>
      <c r="T135" s="1140"/>
      <c r="U135" s="1140"/>
      <c r="V135" s="1140"/>
      <c r="W135" s="1139"/>
      <c r="X135" s="1138" t="s">
        <v>116</v>
      </c>
      <c r="Y135" s="1139"/>
      <c r="Z135" s="751" t="s">
        <v>9</v>
      </c>
    </row>
    <row r="136" spans="1:32" s="663" customFormat="1" x14ac:dyDescent="0.35">
      <c r="A136" s="1179"/>
      <c r="B136" s="1132" t="s">
        <v>117</v>
      </c>
      <c r="C136" s="1133"/>
      <c r="D136" s="1132" t="s">
        <v>118</v>
      </c>
      <c r="E136" s="1133"/>
      <c r="F136" s="1132" t="s">
        <v>620</v>
      </c>
      <c r="G136" s="1133"/>
      <c r="H136" s="1132" t="s">
        <v>119</v>
      </c>
      <c r="I136" s="1133"/>
      <c r="J136" s="1132" t="s">
        <v>120</v>
      </c>
      <c r="K136" s="1133"/>
      <c r="L136" s="1132" t="s">
        <v>609</v>
      </c>
      <c r="M136" s="1133"/>
      <c r="N136" s="1132" t="s">
        <v>608</v>
      </c>
      <c r="O136" s="1133"/>
      <c r="P136" s="1132" t="s">
        <v>123</v>
      </c>
      <c r="Q136" s="1133"/>
      <c r="R136" s="1132" t="s">
        <v>123</v>
      </c>
      <c r="S136" s="1133"/>
      <c r="T136" s="1132" t="s">
        <v>618</v>
      </c>
      <c r="U136" s="1133"/>
      <c r="V136" s="1132" t="s">
        <v>610</v>
      </c>
      <c r="W136" s="1133"/>
      <c r="X136" s="1132" t="s">
        <v>126</v>
      </c>
      <c r="Y136" s="1133"/>
      <c r="Z136" s="648"/>
    </row>
    <row r="137" spans="1:32" s="663" customFormat="1" x14ac:dyDescent="0.35">
      <c r="A137" s="1180"/>
      <c r="B137" s="821" t="s">
        <v>21</v>
      </c>
      <c r="C137" s="854" t="s">
        <v>27</v>
      </c>
      <c r="D137" s="821" t="s">
        <v>21</v>
      </c>
      <c r="E137" s="854" t="s">
        <v>27</v>
      </c>
      <c r="F137" s="854" t="s">
        <v>127</v>
      </c>
      <c r="G137" s="854" t="s">
        <v>27</v>
      </c>
      <c r="H137" s="616" t="s">
        <v>128</v>
      </c>
      <c r="I137" s="854" t="s">
        <v>27</v>
      </c>
      <c r="J137" s="616" t="s">
        <v>128</v>
      </c>
      <c r="K137" s="854" t="s">
        <v>27</v>
      </c>
      <c r="L137" s="616" t="s">
        <v>128</v>
      </c>
      <c r="M137" s="854" t="s">
        <v>27</v>
      </c>
      <c r="N137" s="616" t="s">
        <v>17</v>
      </c>
      <c r="O137" s="854" t="s">
        <v>27</v>
      </c>
      <c r="P137" s="616" t="s">
        <v>17</v>
      </c>
      <c r="Q137" s="854" t="s">
        <v>27</v>
      </c>
      <c r="R137" s="616" t="s">
        <v>19</v>
      </c>
      <c r="S137" s="854" t="s">
        <v>27</v>
      </c>
      <c r="T137" s="616" t="s">
        <v>17</v>
      </c>
      <c r="U137" s="854" t="s">
        <v>27</v>
      </c>
      <c r="V137" s="616" t="s">
        <v>17</v>
      </c>
      <c r="W137" s="854" t="s">
        <v>27</v>
      </c>
      <c r="X137" s="616" t="s">
        <v>30</v>
      </c>
      <c r="Y137" s="854" t="s">
        <v>27</v>
      </c>
      <c r="Z137" s="648"/>
    </row>
    <row r="138" spans="1:32" s="663" customFormat="1" x14ac:dyDescent="0.35">
      <c r="A138" s="830"/>
      <c r="D138" s="821"/>
      <c r="E138" s="854"/>
      <c r="F138" s="854"/>
      <c r="G138" s="854"/>
      <c r="J138" s="616"/>
      <c r="K138" s="854"/>
      <c r="L138" s="616"/>
      <c r="M138" s="854"/>
      <c r="N138" s="616"/>
      <c r="O138" s="854"/>
      <c r="P138" s="616"/>
      <c r="Q138" s="854"/>
      <c r="R138" s="616"/>
      <c r="S138" s="854"/>
      <c r="T138" s="616"/>
      <c r="U138" s="854"/>
      <c r="V138" s="616"/>
      <c r="W138" s="854"/>
      <c r="X138" s="616"/>
      <c r="Y138" s="854"/>
      <c r="Z138" s="648"/>
    </row>
    <row r="139" spans="1:32" s="663" customFormat="1" x14ac:dyDescent="0.35">
      <c r="A139" s="1192">
        <v>45809</v>
      </c>
      <c r="B139" s="951"/>
      <c r="C139" s="621"/>
      <c r="D139" s="625"/>
      <c r="E139" s="621"/>
      <c r="F139" s="621"/>
      <c r="G139" s="621"/>
      <c r="H139" s="620"/>
      <c r="I139" s="621"/>
      <c r="J139" s="620"/>
      <c r="K139" s="621"/>
      <c r="L139" s="620"/>
      <c r="M139" s="621"/>
      <c r="N139" s="621"/>
      <c r="O139" s="621"/>
      <c r="P139" s="620"/>
      <c r="Q139" s="621"/>
      <c r="R139" s="621"/>
      <c r="S139" s="621"/>
      <c r="T139" s="621"/>
      <c r="U139" s="621"/>
      <c r="V139" s="620"/>
      <c r="W139" s="854"/>
      <c r="X139" s="620"/>
      <c r="Y139" s="854"/>
      <c r="Z139" s="854"/>
    </row>
    <row r="140" spans="1:32" x14ac:dyDescent="0.35">
      <c r="A140" s="1193"/>
      <c r="B140" s="738"/>
      <c r="C140" s="583"/>
      <c r="D140" s="727"/>
      <c r="E140" s="704"/>
      <c r="F140" s="704"/>
      <c r="G140" s="704"/>
      <c r="H140" s="598"/>
      <c r="I140" s="583"/>
      <c r="J140" s="598"/>
      <c r="K140" s="583"/>
      <c r="L140" s="598"/>
      <c r="M140" s="583"/>
      <c r="N140" s="583"/>
      <c r="O140" s="583"/>
      <c r="P140" s="598"/>
      <c r="Q140" s="583"/>
      <c r="R140" s="583"/>
      <c r="S140" s="583"/>
      <c r="T140" s="583"/>
      <c r="U140" s="583"/>
      <c r="V140" s="620"/>
      <c r="W140" s="583"/>
      <c r="X140" s="620"/>
      <c r="Y140" s="583"/>
      <c r="Z140" s="742"/>
      <c r="AB140" s="579"/>
    </row>
    <row r="141" spans="1:32" x14ac:dyDescent="0.35">
      <c r="A141" s="1181">
        <v>45810</v>
      </c>
      <c r="B141" s="625">
        <v>44.66</v>
      </c>
      <c r="C141" s="962">
        <v>303688</v>
      </c>
      <c r="D141" s="625">
        <v>59.24</v>
      </c>
      <c r="E141" s="963">
        <v>402832</v>
      </c>
      <c r="F141" s="820"/>
      <c r="G141" s="820"/>
      <c r="H141" s="744">
        <v>10</v>
      </c>
      <c r="I141" s="978">
        <v>100000</v>
      </c>
      <c r="J141" s="744">
        <v>10</v>
      </c>
      <c r="K141" s="978">
        <v>100000</v>
      </c>
      <c r="L141" s="744">
        <v>10</v>
      </c>
      <c r="M141" s="978">
        <v>100000</v>
      </c>
      <c r="N141" s="742">
        <v>10</v>
      </c>
      <c r="O141" s="978">
        <v>100000</v>
      </c>
      <c r="P141" s="744"/>
      <c r="Q141" s="742"/>
      <c r="R141" s="742"/>
      <c r="S141" s="742"/>
      <c r="T141" s="742">
        <v>10</v>
      </c>
      <c r="U141" s="978">
        <v>100000</v>
      </c>
      <c r="V141" s="745"/>
      <c r="W141" s="742"/>
      <c r="X141" s="745"/>
      <c r="Y141" s="742"/>
      <c r="Z141" s="742"/>
      <c r="AB141" s="579"/>
    </row>
    <row r="142" spans="1:32" x14ac:dyDescent="0.35">
      <c r="A142" s="1182"/>
      <c r="B142" s="738">
        <v>58.63</v>
      </c>
      <c r="C142" s="962">
        <v>398684</v>
      </c>
      <c r="D142" s="598"/>
      <c r="E142" s="583"/>
      <c r="F142" s="583"/>
      <c r="G142" s="583"/>
      <c r="H142" s="598"/>
      <c r="I142" s="583"/>
      <c r="J142" s="598"/>
      <c r="K142" s="583"/>
      <c r="L142" s="598">
        <v>10</v>
      </c>
      <c r="M142" s="962">
        <v>100000</v>
      </c>
      <c r="N142" s="818"/>
      <c r="O142" s="583"/>
      <c r="P142" s="598"/>
      <c r="Q142" s="583"/>
      <c r="R142" s="583"/>
      <c r="S142" s="583"/>
      <c r="T142" s="818"/>
      <c r="U142" s="583"/>
      <c r="V142" s="620"/>
      <c r="W142" s="583"/>
      <c r="X142" s="620"/>
      <c r="Y142" s="583"/>
      <c r="Z142" s="583"/>
      <c r="AB142" s="579"/>
    </row>
    <row r="143" spans="1:32" x14ac:dyDescent="0.35">
      <c r="A143" s="1192">
        <v>45811</v>
      </c>
      <c r="B143" s="738"/>
      <c r="C143" s="583"/>
      <c r="D143" s="598"/>
      <c r="E143" s="740"/>
      <c r="F143" s="740"/>
      <c r="G143" s="740"/>
      <c r="H143" s="598"/>
      <c r="I143" s="583"/>
      <c r="J143" s="598">
        <v>10</v>
      </c>
      <c r="K143" s="962">
        <v>100000</v>
      </c>
      <c r="L143" s="598"/>
      <c r="M143" s="583"/>
      <c r="N143" s="818"/>
      <c r="O143" s="583"/>
      <c r="P143" s="598"/>
      <c r="Q143" s="583"/>
      <c r="R143" s="583"/>
      <c r="S143" s="583"/>
      <c r="T143" s="583"/>
      <c r="U143" s="583"/>
      <c r="V143" s="620"/>
      <c r="W143" s="583"/>
      <c r="X143" s="974">
        <v>39.83</v>
      </c>
      <c r="Y143" s="746">
        <v>398300</v>
      </c>
      <c r="Z143" s="583"/>
      <c r="AB143" s="579"/>
    </row>
    <row r="144" spans="1:32" x14ac:dyDescent="0.35">
      <c r="A144" s="1193"/>
      <c r="B144" s="625"/>
      <c r="C144" s="583"/>
      <c r="D144" s="598"/>
      <c r="E144" s="740"/>
      <c r="F144" s="740"/>
      <c r="G144" s="740"/>
      <c r="H144" s="598"/>
      <c r="I144" s="583"/>
      <c r="J144" s="598"/>
      <c r="K144" s="583"/>
      <c r="L144" s="598"/>
      <c r="M144" s="583"/>
      <c r="N144" s="818"/>
      <c r="O144" s="583"/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583"/>
      <c r="AB144" s="579"/>
    </row>
    <row r="145" spans="1:28" x14ac:dyDescent="0.35">
      <c r="A145" s="1181">
        <v>45812</v>
      </c>
      <c r="B145" s="908">
        <v>58.67</v>
      </c>
      <c r="C145" s="962">
        <v>398956</v>
      </c>
      <c r="D145" s="911">
        <v>59.29</v>
      </c>
      <c r="E145" s="963">
        <v>403172</v>
      </c>
      <c r="F145" s="909"/>
      <c r="G145" s="740"/>
      <c r="H145" s="598">
        <v>10</v>
      </c>
      <c r="I145" s="962">
        <v>100000</v>
      </c>
      <c r="J145" s="598">
        <v>10</v>
      </c>
      <c r="K145" s="962">
        <v>100000</v>
      </c>
      <c r="L145" s="598">
        <v>10</v>
      </c>
      <c r="M145" s="962">
        <v>100000</v>
      </c>
      <c r="N145" s="583">
        <v>10</v>
      </c>
      <c r="O145" s="962">
        <v>100000</v>
      </c>
      <c r="P145" s="598"/>
      <c r="Q145" s="583"/>
      <c r="R145" s="583"/>
      <c r="S145" s="583"/>
      <c r="T145" s="583">
        <v>10</v>
      </c>
      <c r="U145" s="962">
        <v>100000</v>
      </c>
      <c r="V145" s="620"/>
      <c r="W145" s="583"/>
      <c r="X145" s="620"/>
      <c r="Y145" s="583"/>
      <c r="Z145" s="583"/>
      <c r="AB145" s="579"/>
    </row>
    <row r="146" spans="1:28" x14ac:dyDescent="0.35">
      <c r="A146" s="1182"/>
      <c r="B146" s="908"/>
      <c r="C146" s="583"/>
      <c r="D146" s="737"/>
      <c r="E146" s="583"/>
      <c r="F146" s="583"/>
      <c r="G146" s="583"/>
      <c r="H146" s="598"/>
      <c r="I146" s="583"/>
      <c r="J146" s="598"/>
      <c r="K146" s="583"/>
      <c r="L146" s="598">
        <v>10</v>
      </c>
      <c r="M146" s="962">
        <v>100000</v>
      </c>
      <c r="N146" s="583"/>
      <c r="O146" s="583"/>
      <c r="P146" s="598"/>
      <c r="Q146" s="583"/>
      <c r="R146" s="583"/>
      <c r="S146" s="583"/>
      <c r="T146" s="583"/>
      <c r="U146" s="583"/>
      <c r="V146" s="620"/>
      <c r="W146" s="583"/>
      <c r="X146" s="620"/>
      <c r="Y146" s="583"/>
      <c r="Z146" s="583"/>
      <c r="AB146" s="579"/>
    </row>
    <row r="147" spans="1:28" x14ac:dyDescent="0.35">
      <c r="A147" s="1192">
        <v>45813</v>
      </c>
      <c r="B147" s="738"/>
      <c r="C147" s="583"/>
      <c r="D147" s="598"/>
      <c r="E147" s="740"/>
      <c r="F147" s="740"/>
      <c r="G147" s="740"/>
      <c r="H147" s="598"/>
      <c r="I147" s="583"/>
      <c r="J147" s="598"/>
      <c r="K147" s="583"/>
      <c r="L147" s="598"/>
      <c r="M147" s="583"/>
      <c r="N147" s="583"/>
      <c r="O147" s="583"/>
      <c r="P147" s="583"/>
      <c r="Q147" s="583"/>
      <c r="R147" s="583"/>
      <c r="S147" s="583"/>
      <c r="T147" s="583"/>
      <c r="U147" s="583"/>
      <c r="V147" s="837"/>
      <c r="W147" s="583"/>
      <c r="X147" s="620"/>
      <c r="Y147" s="583"/>
      <c r="Z147" s="583"/>
      <c r="AB147" s="579"/>
    </row>
    <row r="148" spans="1:28" x14ac:dyDescent="0.35">
      <c r="A148" s="1193"/>
      <c r="B148" s="738"/>
      <c r="C148" s="583"/>
      <c r="D148" s="598"/>
      <c r="E148" s="740"/>
      <c r="F148" s="740"/>
      <c r="G148" s="740"/>
      <c r="H148" s="598"/>
      <c r="I148" s="583"/>
      <c r="J148" s="598"/>
      <c r="K148" s="583"/>
      <c r="L148" s="598"/>
      <c r="M148" s="583"/>
      <c r="N148" s="583"/>
      <c r="O148" s="583"/>
      <c r="P148" s="598"/>
      <c r="Q148" s="583"/>
      <c r="R148" s="583"/>
      <c r="S148" s="583"/>
      <c r="T148" s="583"/>
      <c r="U148" s="583"/>
      <c r="V148" s="620"/>
      <c r="W148" s="583"/>
      <c r="X148" s="620"/>
      <c r="Y148" s="583"/>
      <c r="Z148" s="583"/>
      <c r="AB148" s="579"/>
    </row>
    <row r="149" spans="1:28" x14ac:dyDescent="0.35">
      <c r="A149" s="1181">
        <v>45814</v>
      </c>
      <c r="B149" s="625"/>
      <c r="C149" s="740"/>
      <c r="D149" s="598">
        <v>58.64</v>
      </c>
      <c r="E149" s="963">
        <v>398752</v>
      </c>
      <c r="F149" s="740"/>
      <c r="G149" s="740"/>
      <c r="H149" s="598">
        <v>10</v>
      </c>
      <c r="I149" s="962">
        <v>100000</v>
      </c>
      <c r="J149" s="598">
        <v>10</v>
      </c>
      <c r="K149" s="962">
        <v>100000</v>
      </c>
      <c r="L149" s="598">
        <v>10</v>
      </c>
      <c r="M149" s="962">
        <v>100000</v>
      </c>
      <c r="N149" s="583">
        <v>10</v>
      </c>
      <c r="O149" s="962">
        <v>100000</v>
      </c>
      <c r="P149" s="598"/>
      <c r="Q149" s="583"/>
      <c r="R149" s="583"/>
      <c r="S149" s="583"/>
      <c r="T149" s="583">
        <v>10</v>
      </c>
      <c r="U149" s="962">
        <v>100000</v>
      </c>
      <c r="V149" s="620"/>
      <c r="W149" s="583"/>
      <c r="X149" s="620"/>
      <c r="Y149" s="583"/>
      <c r="Z149" s="583"/>
      <c r="AB149" s="579"/>
    </row>
    <row r="150" spans="1:28" x14ac:dyDescent="0.35">
      <c r="A150" s="1182"/>
      <c r="B150" s="738"/>
      <c r="C150" s="583"/>
      <c r="D150" s="598"/>
      <c r="E150" s="583"/>
      <c r="F150" s="583"/>
      <c r="G150" s="583"/>
      <c r="H150" s="598"/>
      <c r="I150" s="583"/>
      <c r="J150" s="598"/>
      <c r="K150" s="583"/>
      <c r="L150" s="598">
        <v>10</v>
      </c>
      <c r="M150" s="962">
        <v>100000</v>
      </c>
      <c r="N150" s="818"/>
      <c r="O150" s="583"/>
      <c r="P150" s="598"/>
      <c r="Q150" s="583"/>
      <c r="R150" s="583"/>
      <c r="S150" s="583"/>
      <c r="T150" s="583"/>
      <c r="U150" s="583"/>
      <c r="V150" s="837"/>
      <c r="W150" s="583"/>
      <c r="X150" s="620"/>
      <c r="Y150" s="583"/>
      <c r="Z150" s="583"/>
      <c r="AB150" s="579"/>
    </row>
    <row r="151" spans="1:28" x14ac:dyDescent="0.35">
      <c r="A151" s="1192">
        <v>45815</v>
      </c>
      <c r="B151" s="780"/>
      <c r="C151" s="704"/>
      <c r="D151" s="598"/>
      <c r="E151" s="740"/>
      <c r="F151" s="740"/>
      <c r="G151" s="740"/>
      <c r="H151" s="598"/>
      <c r="I151" s="583"/>
      <c r="J151" s="598"/>
      <c r="K151" s="583"/>
      <c r="L151" s="598"/>
      <c r="M151" s="583"/>
      <c r="N151" s="583"/>
      <c r="O151" s="583"/>
      <c r="P151" s="598"/>
      <c r="Q151" s="583"/>
      <c r="R151" s="583"/>
      <c r="S151" s="583"/>
      <c r="T151" s="583"/>
      <c r="U151" s="583"/>
      <c r="V151" s="620"/>
      <c r="W151" s="583"/>
      <c r="X151" s="620"/>
      <c r="Y151" s="583"/>
      <c r="Z151" s="583"/>
      <c r="AB151" s="579"/>
    </row>
    <row r="152" spans="1:28" x14ac:dyDescent="0.35">
      <c r="A152" s="1193"/>
      <c r="B152" s="738"/>
      <c r="C152" s="583"/>
      <c r="D152" s="598"/>
      <c r="E152" s="740"/>
      <c r="F152" s="740"/>
      <c r="G152" s="740"/>
      <c r="H152" s="620"/>
      <c r="I152" s="583"/>
      <c r="J152" s="598"/>
      <c r="K152" s="583"/>
      <c r="L152" s="598"/>
      <c r="M152" s="583"/>
      <c r="N152" s="583"/>
      <c r="O152" s="583"/>
      <c r="P152" s="598"/>
      <c r="Q152" s="583"/>
      <c r="R152" s="583"/>
      <c r="S152" s="583"/>
      <c r="T152" s="818"/>
      <c r="U152" s="583"/>
      <c r="V152" s="620"/>
      <c r="W152" s="583"/>
      <c r="X152" s="620"/>
      <c r="Y152" s="583"/>
      <c r="Z152" s="583"/>
      <c r="AB152" s="579"/>
    </row>
    <row r="153" spans="1:28" x14ac:dyDescent="0.35">
      <c r="A153" s="1181">
        <v>45816</v>
      </c>
      <c r="B153" s="780">
        <v>51.17</v>
      </c>
      <c r="C153" s="979">
        <v>347960</v>
      </c>
      <c r="D153" s="598"/>
      <c r="E153" s="740"/>
      <c r="F153" s="740"/>
      <c r="G153" s="740"/>
      <c r="H153" s="598"/>
      <c r="I153" s="583"/>
      <c r="J153" s="704"/>
      <c r="K153" s="704"/>
      <c r="L153" s="598">
        <v>10</v>
      </c>
      <c r="M153" s="962">
        <v>100000</v>
      </c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x14ac:dyDescent="0.35">
      <c r="A154" s="1182"/>
      <c r="B154" s="625"/>
      <c r="C154" s="583"/>
      <c r="D154" s="598"/>
      <c r="E154" s="740"/>
      <c r="F154" s="740"/>
      <c r="G154" s="740"/>
      <c r="H154" s="598"/>
      <c r="I154" s="583"/>
      <c r="J154" s="598"/>
      <c r="K154" s="583"/>
      <c r="L154" s="598"/>
      <c r="M154" s="583"/>
      <c r="N154" s="583"/>
      <c r="O154" s="583"/>
      <c r="P154" s="598"/>
      <c r="Q154" s="583"/>
      <c r="R154" s="583"/>
      <c r="S154" s="583"/>
      <c r="T154" s="818"/>
      <c r="U154" s="583"/>
      <c r="V154" s="620"/>
      <c r="W154" s="583"/>
      <c r="X154" s="620"/>
      <c r="Y154" s="583"/>
      <c r="Z154" s="583"/>
      <c r="AB154" s="579"/>
    </row>
    <row r="155" spans="1:28" x14ac:dyDescent="0.35">
      <c r="A155" s="1192">
        <v>45817</v>
      </c>
      <c r="B155" s="738">
        <v>58.98</v>
      </c>
      <c r="C155" s="962">
        <v>401064</v>
      </c>
      <c r="D155" s="598">
        <v>59.68</v>
      </c>
      <c r="E155" s="963">
        <v>405824</v>
      </c>
      <c r="F155" s="740"/>
      <c r="G155" s="740"/>
      <c r="H155" s="598">
        <v>10</v>
      </c>
      <c r="I155" s="962">
        <v>100000</v>
      </c>
      <c r="J155" s="598">
        <v>10</v>
      </c>
      <c r="K155" s="962">
        <v>100000</v>
      </c>
      <c r="L155" s="598">
        <v>10</v>
      </c>
      <c r="M155" s="962">
        <v>100000</v>
      </c>
      <c r="N155" s="583">
        <v>10</v>
      </c>
      <c r="O155" s="962">
        <v>100000</v>
      </c>
      <c r="P155" s="598"/>
      <c r="Q155" s="583"/>
      <c r="R155" s="583"/>
      <c r="S155" s="583"/>
      <c r="T155" s="818">
        <v>10</v>
      </c>
      <c r="U155" s="962">
        <v>100000</v>
      </c>
      <c r="V155" s="818"/>
      <c r="W155" s="583"/>
      <c r="X155" s="620"/>
      <c r="Y155" s="583"/>
      <c r="Z155" s="583"/>
      <c r="AB155" s="579"/>
    </row>
    <row r="156" spans="1:28" x14ac:dyDescent="0.35">
      <c r="A156" s="1193"/>
      <c r="B156" s="625"/>
      <c r="C156" s="583"/>
      <c r="D156" s="598"/>
      <c r="E156" s="740"/>
      <c r="F156" s="740"/>
      <c r="G156" s="740"/>
      <c r="H156" s="598"/>
      <c r="I156" s="583"/>
      <c r="J156" s="598"/>
      <c r="K156" s="583"/>
      <c r="L156" s="598">
        <v>10</v>
      </c>
      <c r="M156" s="962">
        <v>100000</v>
      </c>
      <c r="N156" s="583"/>
      <c r="O156" s="583"/>
      <c r="P156" s="598"/>
      <c r="Q156" s="583"/>
      <c r="R156" s="583"/>
      <c r="S156" s="583"/>
      <c r="T156" s="818"/>
      <c r="U156" s="583"/>
      <c r="V156" s="620"/>
      <c r="W156" s="583"/>
      <c r="X156" s="620"/>
      <c r="Y156" s="583"/>
      <c r="Z156" s="583"/>
      <c r="AB156" s="579"/>
    </row>
    <row r="157" spans="1:28" x14ac:dyDescent="0.35">
      <c r="A157" s="1181">
        <v>45818</v>
      </c>
      <c r="B157" s="738"/>
      <c r="C157" s="583"/>
      <c r="D157" s="598"/>
      <c r="E157" s="740"/>
      <c r="F157" s="740"/>
      <c r="G157" s="740"/>
      <c r="H157" s="598"/>
      <c r="I157" s="583"/>
      <c r="J157" s="598"/>
      <c r="K157" s="583"/>
      <c r="L157" s="598"/>
      <c r="M157" s="583"/>
      <c r="N157" s="818"/>
      <c r="O157" s="583"/>
      <c r="P157" s="598"/>
      <c r="Q157" s="583"/>
      <c r="R157" s="583"/>
      <c r="S157" s="583"/>
      <c r="T157" s="818"/>
      <c r="U157" s="583"/>
      <c r="V157" s="620"/>
      <c r="W157" s="583"/>
      <c r="X157" s="620"/>
      <c r="Y157" s="583"/>
      <c r="Z157" s="583"/>
      <c r="AB157" s="579"/>
    </row>
    <row r="158" spans="1:28" x14ac:dyDescent="0.35">
      <c r="A158" s="1182"/>
      <c r="B158" s="738"/>
      <c r="C158" s="583"/>
      <c r="D158" s="598"/>
      <c r="E158" s="740"/>
      <c r="F158" s="740"/>
      <c r="G158" s="740"/>
      <c r="H158" s="598"/>
      <c r="I158" s="583"/>
      <c r="J158" s="598"/>
      <c r="K158" s="583"/>
      <c r="L158" s="598"/>
      <c r="M158" s="583"/>
      <c r="N158" s="818"/>
      <c r="O158" s="583"/>
      <c r="P158" s="598"/>
      <c r="Q158" s="583"/>
      <c r="R158" s="583"/>
      <c r="S158" s="583"/>
      <c r="T158" s="583"/>
      <c r="U158" s="583"/>
      <c r="V158" s="620"/>
      <c r="W158" s="583"/>
      <c r="X158" s="620"/>
      <c r="Y158" s="583"/>
      <c r="Z158" s="583"/>
      <c r="AB158" s="579"/>
    </row>
    <row r="159" spans="1:28" x14ac:dyDescent="0.35">
      <c r="A159" s="1192">
        <v>45819</v>
      </c>
      <c r="B159" s="738">
        <v>58.93</v>
      </c>
      <c r="C159" s="962">
        <v>400724</v>
      </c>
      <c r="D159" s="598">
        <v>59.65</v>
      </c>
      <c r="E159" s="963">
        <v>405620</v>
      </c>
      <c r="F159" s="740"/>
      <c r="G159" s="740"/>
      <c r="H159" s="598">
        <v>10</v>
      </c>
      <c r="I159" s="962">
        <v>100000</v>
      </c>
      <c r="J159" s="598">
        <v>10</v>
      </c>
      <c r="K159" s="962">
        <v>100000</v>
      </c>
      <c r="L159" s="598">
        <v>10</v>
      </c>
      <c r="M159" s="962">
        <v>100000</v>
      </c>
      <c r="N159" s="583">
        <v>10</v>
      </c>
      <c r="O159" s="962">
        <v>100000</v>
      </c>
      <c r="P159" s="598"/>
      <c r="Q159" s="583"/>
      <c r="R159" s="596"/>
      <c r="S159" s="596"/>
      <c r="T159" s="596">
        <v>10</v>
      </c>
      <c r="U159" s="980">
        <v>100000</v>
      </c>
      <c r="V159" s="597"/>
      <c r="W159" s="748"/>
      <c r="X159" s="597"/>
      <c r="Y159" s="748"/>
      <c r="Z159" s="583"/>
      <c r="AB159" s="579"/>
    </row>
    <row r="160" spans="1:28" x14ac:dyDescent="0.35">
      <c r="A160" s="1193"/>
      <c r="B160" s="738"/>
      <c r="C160" s="583"/>
      <c r="D160" s="598"/>
      <c r="E160" s="740"/>
      <c r="F160" s="740"/>
      <c r="G160" s="740"/>
      <c r="H160" s="598"/>
      <c r="I160" s="583"/>
      <c r="J160" s="598">
        <v>10</v>
      </c>
      <c r="K160" s="962">
        <v>100000</v>
      </c>
      <c r="L160" s="598">
        <v>10</v>
      </c>
      <c r="M160" s="962">
        <v>100000</v>
      </c>
      <c r="N160" s="818"/>
      <c r="O160" s="583"/>
      <c r="P160" s="598"/>
      <c r="Q160" s="583"/>
      <c r="R160" s="583"/>
      <c r="S160" s="583"/>
      <c r="T160" s="583"/>
      <c r="U160" s="583"/>
      <c r="V160" s="620"/>
      <c r="W160" s="583"/>
      <c r="X160" s="620"/>
      <c r="Y160" s="583"/>
      <c r="Z160" s="583"/>
      <c r="AB160" s="579"/>
    </row>
    <row r="161" spans="1:28" x14ac:dyDescent="0.35">
      <c r="A161" s="1181">
        <v>45820</v>
      </c>
      <c r="B161" s="738"/>
      <c r="C161" s="583"/>
      <c r="D161" s="598"/>
      <c r="E161" s="740"/>
      <c r="F161" s="740"/>
      <c r="G161" s="740"/>
      <c r="H161" s="598">
        <v>10</v>
      </c>
      <c r="I161" s="962">
        <v>100000</v>
      </c>
      <c r="J161" s="598"/>
      <c r="K161" s="583"/>
      <c r="L161" s="598"/>
      <c r="M161" s="583"/>
      <c r="N161" s="583"/>
      <c r="O161" s="583"/>
      <c r="P161" s="598"/>
      <c r="Q161" s="583"/>
      <c r="R161" s="583"/>
      <c r="S161" s="583"/>
      <c r="T161" s="583"/>
      <c r="U161" s="583"/>
      <c r="V161" s="620">
        <v>5</v>
      </c>
      <c r="W161" s="962">
        <v>50000</v>
      </c>
      <c r="X161" s="620"/>
      <c r="Y161" s="583"/>
      <c r="Z161" s="583"/>
      <c r="AB161" s="579"/>
    </row>
    <row r="162" spans="1:28" x14ac:dyDescent="0.35">
      <c r="A162" s="1182"/>
      <c r="B162" s="738"/>
      <c r="C162" s="583"/>
      <c r="D162" s="598"/>
      <c r="E162" s="740"/>
      <c r="F162" s="740"/>
      <c r="G162" s="740"/>
      <c r="H162" s="598"/>
      <c r="I162" s="583"/>
      <c r="J162" s="741"/>
      <c r="K162" s="583"/>
      <c r="L162" s="598"/>
      <c r="M162" s="583"/>
      <c r="N162" s="583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x14ac:dyDescent="0.35">
      <c r="A163" s="1192">
        <v>45821</v>
      </c>
      <c r="B163" s="738">
        <v>59.55</v>
      </c>
      <c r="C163" s="962">
        <v>404940</v>
      </c>
      <c r="D163" s="737">
        <v>58.97</v>
      </c>
      <c r="E163" s="963">
        <v>400996</v>
      </c>
      <c r="F163" s="740"/>
      <c r="G163" s="740"/>
      <c r="H163" s="598">
        <v>10</v>
      </c>
      <c r="I163" s="962">
        <v>100000</v>
      </c>
      <c r="J163" s="598">
        <v>10</v>
      </c>
      <c r="K163" s="962">
        <v>100000</v>
      </c>
      <c r="L163" s="598">
        <v>10</v>
      </c>
      <c r="M163" s="962">
        <v>100000</v>
      </c>
      <c r="N163" s="583">
        <v>10</v>
      </c>
      <c r="O163" s="962">
        <v>100000</v>
      </c>
      <c r="P163" s="598"/>
      <c r="Q163" s="583"/>
      <c r="R163" s="583"/>
      <c r="S163" s="583"/>
      <c r="T163" s="818">
        <v>10</v>
      </c>
      <c r="U163" s="962">
        <v>100000</v>
      </c>
      <c r="V163" s="620"/>
      <c r="W163" s="583"/>
      <c r="X163" s="620"/>
      <c r="Y163" s="583"/>
      <c r="Z163" s="583"/>
      <c r="AB163" s="579"/>
    </row>
    <row r="164" spans="1:28" s="601" customFormat="1" x14ac:dyDescent="0.35">
      <c r="A164" s="1193"/>
      <c r="B164" s="811"/>
      <c r="C164" s="583"/>
      <c r="D164" s="598"/>
      <c r="E164" s="740"/>
      <c r="F164" s="740"/>
      <c r="G164" s="740"/>
      <c r="H164" s="598"/>
      <c r="I164" s="583"/>
      <c r="J164" s="598"/>
      <c r="K164" s="583"/>
      <c r="L164" s="598">
        <v>10</v>
      </c>
      <c r="M164" s="962">
        <v>100000</v>
      </c>
      <c r="N164" s="818"/>
      <c r="O164" s="583"/>
      <c r="P164" s="598"/>
      <c r="Q164" s="583"/>
      <c r="R164" s="583"/>
      <c r="S164" s="583"/>
      <c r="T164" s="583">
        <v>10</v>
      </c>
      <c r="U164" s="962">
        <v>100000</v>
      </c>
      <c r="V164" s="620"/>
      <c r="W164" s="583"/>
      <c r="X164" s="620"/>
      <c r="Y164" s="583"/>
      <c r="Z164" s="583"/>
    </row>
    <row r="165" spans="1:28" x14ac:dyDescent="0.35">
      <c r="A165" s="1181">
        <v>45822</v>
      </c>
      <c r="B165" s="738">
        <v>52.17</v>
      </c>
      <c r="C165" s="962">
        <v>354760</v>
      </c>
      <c r="D165" s="598">
        <v>53.91</v>
      </c>
      <c r="E165" s="963">
        <v>366590</v>
      </c>
      <c r="F165" s="740"/>
      <c r="G165" s="740"/>
      <c r="H165" s="598"/>
      <c r="I165" s="583"/>
      <c r="J165" s="598"/>
      <c r="K165" s="583"/>
      <c r="L165" s="598"/>
      <c r="M165" s="583"/>
      <c r="N165" s="583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x14ac:dyDescent="0.35">
      <c r="A166" s="1182"/>
      <c r="B166" s="738"/>
      <c r="C166" s="583"/>
      <c r="D166" s="598"/>
      <c r="E166" s="740"/>
      <c r="F166" s="740"/>
      <c r="G166" s="740"/>
      <c r="H166" s="598"/>
      <c r="I166" s="583"/>
      <c r="J166" s="598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x14ac:dyDescent="0.35">
      <c r="A167" s="1192">
        <v>45823</v>
      </c>
      <c r="B167" s="738"/>
      <c r="C167" s="583"/>
      <c r="D167" s="598"/>
      <c r="E167" s="740"/>
      <c r="F167" s="740"/>
      <c r="G167" s="740"/>
      <c r="H167" s="598"/>
      <c r="I167" s="583"/>
      <c r="J167" s="598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620"/>
      <c r="W167" s="583"/>
      <c r="X167" s="620"/>
      <c r="Y167" s="583"/>
      <c r="Z167" s="583"/>
      <c r="AB167" s="579"/>
    </row>
    <row r="168" spans="1:28" x14ac:dyDescent="0.35">
      <c r="A168" s="1193"/>
      <c r="B168" s="738"/>
      <c r="C168" s="583"/>
      <c r="D168" s="598"/>
      <c r="E168" s="740"/>
      <c r="F168" s="740"/>
      <c r="G168" s="740"/>
      <c r="H168" s="598"/>
      <c r="I168" s="583"/>
      <c r="J168" s="598"/>
      <c r="L168" s="598"/>
      <c r="M168" s="583"/>
      <c r="N168" s="583"/>
      <c r="O168" s="583"/>
      <c r="P168" s="598"/>
      <c r="Q168" s="583"/>
      <c r="R168" s="583"/>
      <c r="S168" s="583"/>
      <c r="T168" s="818"/>
      <c r="U168" s="583"/>
      <c r="V168" s="620"/>
      <c r="W168" s="583"/>
      <c r="X168" s="620"/>
      <c r="Y168" s="583"/>
      <c r="Z168" s="583"/>
      <c r="AB168" s="579"/>
    </row>
    <row r="169" spans="1:28" x14ac:dyDescent="0.35">
      <c r="A169" s="1181">
        <v>45824</v>
      </c>
      <c r="B169" s="738">
        <v>58.29</v>
      </c>
      <c r="C169" s="962">
        <v>396372</v>
      </c>
      <c r="D169" s="598">
        <v>59.39</v>
      </c>
      <c r="E169" s="963">
        <v>403852</v>
      </c>
      <c r="F169" s="740"/>
      <c r="G169" s="740"/>
      <c r="H169" s="598">
        <v>10</v>
      </c>
      <c r="I169" s="962">
        <v>100000</v>
      </c>
      <c r="J169" s="598">
        <v>10</v>
      </c>
      <c r="K169" s="962">
        <v>100000</v>
      </c>
      <c r="L169" s="598">
        <v>10</v>
      </c>
      <c r="M169" s="962">
        <v>100000</v>
      </c>
      <c r="N169" s="583">
        <v>10</v>
      </c>
      <c r="O169" s="962">
        <v>100000</v>
      </c>
      <c r="P169" s="598"/>
      <c r="Q169" s="583"/>
      <c r="R169" s="583"/>
      <c r="S169" s="583"/>
      <c r="T169" s="583">
        <v>10</v>
      </c>
      <c r="U169" s="962">
        <v>100000</v>
      </c>
      <c r="V169" s="620"/>
      <c r="W169" s="583"/>
      <c r="X169" s="974">
        <v>32.18</v>
      </c>
      <c r="Y169" s="746">
        <v>321800</v>
      </c>
      <c r="Z169" s="583"/>
      <c r="AB169" s="579"/>
    </row>
    <row r="170" spans="1:28" x14ac:dyDescent="0.35">
      <c r="A170" s="1182"/>
      <c r="B170" s="738"/>
      <c r="C170" s="583"/>
      <c r="D170" s="598"/>
      <c r="E170" s="740"/>
      <c r="F170" s="740"/>
      <c r="G170" s="740"/>
      <c r="H170" s="598"/>
      <c r="I170" s="583"/>
      <c r="J170" s="625"/>
      <c r="K170" s="583"/>
      <c r="L170" s="598">
        <v>10</v>
      </c>
      <c r="M170" s="962">
        <v>100000</v>
      </c>
      <c r="N170" s="583">
        <v>10</v>
      </c>
      <c r="O170" s="962">
        <v>100000</v>
      </c>
      <c r="P170" s="598"/>
      <c r="Q170" s="583"/>
      <c r="R170" s="583"/>
      <c r="S170" s="583"/>
      <c r="T170" s="818"/>
      <c r="U170" s="583"/>
      <c r="V170" s="620"/>
      <c r="W170" s="583"/>
      <c r="X170" s="620"/>
      <c r="Y170" s="583"/>
      <c r="Z170" s="583"/>
      <c r="AB170" s="579"/>
    </row>
    <row r="171" spans="1:28" x14ac:dyDescent="0.35">
      <c r="A171" s="1192">
        <v>45825</v>
      </c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818"/>
      <c r="S171" s="583"/>
      <c r="T171" s="583"/>
      <c r="U171" s="583"/>
      <c r="V171" s="620"/>
      <c r="W171" s="583"/>
      <c r="X171" s="620"/>
      <c r="Y171" s="583"/>
      <c r="Z171" s="583"/>
      <c r="AB171" s="579"/>
    </row>
    <row r="172" spans="1:28" x14ac:dyDescent="0.35">
      <c r="A172" s="1193"/>
      <c r="B172" s="738"/>
      <c r="C172" s="583"/>
      <c r="D172" s="598"/>
      <c r="E172" s="740"/>
      <c r="F172" s="740"/>
      <c r="G172" s="740"/>
      <c r="H172" s="598"/>
      <c r="I172" s="583"/>
      <c r="J172" s="598"/>
      <c r="K172" s="583"/>
      <c r="L172" s="598"/>
      <c r="M172" s="583"/>
      <c r="N172" s="818"/>
      <c r="O172" s="583"/>
      <c r="P172" s="598"/>
      <c r="Q172" s="583"/>
      <c r="R172" s="583"/>
      <c r="S172" s="583"/>
      <c r="T172" s="583"/>
      <c r="U172" s="583"/>
      <c r="V172" s="620"/>
      <c r="W172" s="583"/>
      <c r="X172" s="620"/>
      <c r="Y172" s="583"/>
      <c r="Z172" s="583"/>
      <c r="AB172" s="579"/>
    </row>
    <row r="173" spans="1:28" x14ac:dyDescent="0.35">
      <c r="A173" s="1181">
        <v>45826</v>
      </c>
      <c r="B173" s="738">
        <v>59.78</v>
      </c>
      <c r="C173" s="962">
        <v>406504</v>
      </c>
      <c r="D173" s="598">
        <v>58.29</v>
      </c>
      <c r="E173" s="963">
        <v>396372</v>
      </c>
      <c r="F173" s="740"/>
      <c r="G173" s="740"/>
      <c r="H173" s="598">
        <v>10</v>
      </c>
      <c r="I173" s="962">
        <v>100000</v>
      </c>
      <c r="J173" s="598">
        <v>10</v>
      </c>
      <c r="K173" s="962">
        <v>100000</v>
      </c>
      <c r="L173" s="598">
        <v>10</v>
      </c>
      <c r="M173" s="962">
        <v>100000</v>
      </c>
      <c r="N173" s="583">
        <v>10</v>
      </c>
      <c r="O173" s="962">
        <v>100000</v>
      </c>
      <c r="P173" s="598"/>
      <c r="Q173" s="583"/>
      <c r="R173" s="583"/>
      <c r="S173" s="583"/>
      <c r="T173" s="583">
        <v>10</v>
      </c>
      <c r="U173" s="962">
        <v>100000</v>
      </c>
      <c r="V173" s="620"/>
      <c r="W173" s="583"/>
      <c r="X173" s="620"/>
      <c r="Y173" s="583"/>
      <c r="Z173" s="583"/>
      <c r="AB173" s="579"/>
    </row>
    <row r="174" spans="1:28" x14ac:dyDescent="0.35">
      <c r="A174" s="1182"/>
      <c r="B174" s="738"/>
      <c r="C174" s="583"/>
      <c r="D174" s="598"/>
      <c r="E174" s="740"/>
      <c r="F174" s="740"/>
      <c r="G174" s="740"/>
      <c r="H174" s="598"/>
      <c r="I174" s="583"/>
      <c r="J174" s="598">
        <v>10</v>
      </c>
      <c r="K174" s="962">
        <v>100000</v>
      </c>
      <c r="L174" s="598">
        <v>10</v>
      </c>
      <c r="M174" s="962">
        <v>100000</v>
      </c>
      <c r="N174" s="583"/>
      <c r="O174" s="583"/>
      <c r="P174" s="598"/>
      <c r="Q174" s="583"/>
      <c r="R174" s="583"/>
      <c r="S174" s="583"/>
      <c r="T174" s="583"/>
      <c r="U174" s="583"/>
      <c r="V174" s="620"/>
      <c r="W174" s="583"/>
      <c r="X174" s="620"/>
      <c r="Y174" s="583"/>
      <c r="Z174" s="583"/>
      <c r="AB174" s="579"/>
    </row>
    <row r="175" spans="1:28" x14ac:dyDescent="0.35">
      <c r="A175" s="1192">
        <v>45827</v>
      </c>
      <c r="B175" s="738">
        <v>46.12</v>
      </c>
      <c r="C175" s="962">
        <v>313620</v>
      </c>
      <c r="D175" s="598"/>
      <c r="E175" s="621"/>
      <c r="F175" s="740"/>
      <c r="G175" s="740"/>
      <c r="H175" s="598"/>
      <c r="I175" s="583"/>
      <c r="J175" s="598"/>
      <c r="K175" s="981"/>
      <c r="L175" s="598"/>
      <c r="M175" s="583"/>
      <c r="N175" s="583"/>
      <c r="O175" s="583"/>
      <c r="P175" s="598"/>
      <c r="Q175" s="583"/>
      <c r="R175" s="583"/>
      <c r="S175" s="583"/>
      <c r="T175" s="818"/>
      <c r="U175" s="583"/>
      <c r="V175" s="620">
        <v>9.4</v>
      </c>
      <c r="W175" s="962">
        <v>94000</v>
      </c>
      <c r="X175" s="620"/>
      <c r="Y175" s="583"/>
      <c r="Z175" s="583"/>
      <c r="AB175" s="579"/>
    </row>
    <row r="176" spans="1:28" x14ac:dyDescent="0.35">
      <c r="A176" s="1193"/>
      <c r="B176" s="738"/>
      <c r="C176" s="583"/>
      <c r="D176" s="598"/>
      <c r="E176" s="740"/>
      <c r="F176" s="740"/>
      <c r="G176" s="740"/>
      <c r="H176" s="598"/>
      <c r="I176" s="583"/>
      <c r="J176" s="598"/>
      <c r="K176" s="583"/>
      <c r="L176" s="598"/>
      <c r="M176" s="583"/>
      <c r="N176" s="583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28" x14ac:dyDescent="0.35">
      <c r="A177" s="1181">
        <v>45828</v>
      </c>
      <c r="B177" s="738">
        <v>57.9</v>
      </c>
      <c r="C177" s="962">
        <v>393720</v>
      </c>
      <c r="D177" s="598">
        <v>59.6</v>
      </c>
      <c r="E177" s="963">
        <v>405280</v>
      </c>
      <c r="F177" s="740"/>
      <c r="G177" s="740"/>
      <c r="H177" s="598">
        <v>10</v>
      </c>
      <c r="I177" s="962">
        <v>100000</v>
      </c>
      <c r="J177" s="598">
        <v>10</v>
      </c>
      <c r="K177" s="962">
        <v>100000</v>
      </c>
      <c r="L177" s="598">
        <v>10</v>
      </c>
      <c r="M177" s="962">
        <v>100000</v>
      </c>
      <c r="N177" s="583">
        <v>10</v>
      </c>
      <c r="O177" s="962">
        <v>100000</v>
      </c>
      <c r="P177" s="598"/>
      <c r="Q177" s="583"/>
      <c r="R177" s="583"/>
      <c r="S177" s="583"/>
      <c r="T177" s="818">
        <v>10</v>
      </c>
      <c r="U177" s="962">
        <v>100000</v>
      </c>
      <c r="V177" s="625"/>
      <c r="W177" s="583"/>
      <c r="X177" s="620"/>
      <c r="Y177" s="583"/>
      <c r="Z177" s="583"/>
      <c r="AB177" s="579"/>
    </row>
    <row r="178" spans="1:28" x14ac:dyDescent="0.35">
      <c r="A178" s="1182"/>
      <c r="B178" s="738"/>
      <c r="C178" s="583"/>
      <c r="D178" s="598"/>
      <c r="E178" s="740"/>
      <c r="F178" s="740"/>
      <c r="G178" s="740"/>
      <c r="H178" s="598"/>
      <c r="I178" s="583"/>
      <c r="J178" s="598"/>
      <c r="K178" s="583"/>
      <c r="L178" s="598">
        <v>10</v>
      </c>
      <c r="M178" s="962">
        <v>100000</v>
      </c>
      <c r="N178" s="583"/>
      <c r="O178" s="583"/>
      <c r="P178" s="598"/>
      <c r="Q178" s="583"/>
      <c r="R178" s="583"/>
      <c r="S178" s="583"/>
      <c r="T178" s="583"/>
      <c r="U178" s="583"/>
      <c r="V178" s="598"/>
      <c r="W178" s="583"/>
      <c r="X178" s="620"/>
      <c r="Y178" s="583"/>
      <c r="Z178" s="583"/>
      <c r="AB178" s="579"/>
    </row>
    <row r="179" spans="1:28" x14ac:dyDescent="0.35">
      <c r="A179" s="1192">
        <v>45829</v>
      </c>
      <c r="B179" s="738"/>
      <c r="C179" s="583"/>
      <c r="D179" s="598"/>
      <c r="E179" s="740"/>
      <c r="F179" s="740"/>
      <c r="G179" s="740"/>
      <c r="H179" s="598">
        <v>10</v>
      </c>
      <c r="I179" s="962">
        <v>100000</v>
      </c>
      <c r="J179" s="598">
        <v>10</v>
      </c>
      <c r="K179" s="962">
        <v>100000</v>
      </c>
      <c r="L179" s="598">
        <v>10</v>
      </c>
      <c r="M179" s="962">
        <v>100000</v>
      </c>
      <c r="N179" s="583">
        <v>10</v>
      </c>
      <c r="O179" s="962">
        <v>100000</v>
      </c>
      <c r="P179" s="598"/>
      <c r="Q179" s="583"/>
      <c r="R179" s="583"/>
      <c r="S179" s="583"/>
      <c r="T179" s="583">
        <v>10</v>
      </c>
      <c r="U179" s="962">
        <v>100000</v>
      </c>
      <c r="V179" s="620"/>
      <c r="W179" s="583"/>
      <c r="X179" s="620"/>
      <c r="Y179" s="583"/>
      <c r="Z179" s="583"/>
      <c r="AB179" s="579"/>
    </row>
    <row r="180" spans="1:28" x14ac:dyDescent="0.35">
      <c r="A180" s="1193"/>
      <c r="B180" s="738"/>
      <c r="C180" s="583"/>
      <c r="D180" s="598"/>
      <c r="E180" s="740"/>
      <c r="F180" s="740"/>
      <c r="G180" s="740"/>
      <c r="H180" s="598"/>
      <c r="I180" s="583"/>
      <c r="J180" s="598"/>
      <c r="K180" s="583"/>
      <c r="L180" s="598">
        <v>10</v>
      </c>
      <c r="M180" s="962">
        <v>100000</v>
      </c>
      <c r="N180" s="818"/>
      <c r="O180" s="583"/>
      <c r="P180" s="598"/>
      <c r="Q180" s="583"/>
      <c r="R180" s="583"/>
      <c r="S180" s="583"/>
      <c r="T180" s="583"/>
      <c r="U180" s="583"/>
      <c r="V180" s="620"/>
      <c r="W180" s="583"/>
      <c r="X180" s="620"/>
      <c r="Y180" s="583"/>
      <c r="Z180" s="583"/>
      <c r="AB180" s="579"/>
    </row>
    <row r="181" spans="1:28" x14ac:dyDescent="0.35">
      <c r="A181" s="1181">
        <v>45830</v>
      </c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583"/>
      <c r="O181" s="621"/>
      <c r="P181" s="598"/>
      <c r="Q181" s="583"/>
      <c r="R181" s="583"/>
      <c r="S181" s="583"/>
      <c r="T181" s="832"/>
      <c r="U181" s="583"/>
      <c r="V181" s="620"/>
      <c r="W181" s="583"/>
      <c r="X181" s="974">
        <v>37.18</v>
      </c>
      <c r="Y181" s="746">
        <v>371800</v>
      </c>
      <c r="Z181" s="583"/>
      <c r="AB181" s="579"/>
    </row>
    <row r="182" spans="1:28" x14ac:dyDescent="0.35">
      <c r="A182" s="1182"/>
      <c r="B182" s="738"/>
      <c r="C182" s="583"/>
      <c r="D182" s="738"/>
      <c r="E182" s="583"/>
      <c r="F182" s="583"/>
      <c r="G182" s="583"/>
      <c r="H182" s="598"/>
      <c r="I182" s="583"/>
      <c r="J182" s="598"/>
      <c r="K182" s="583"/>
      <c r="L182" s="598"/>
      <c r="M182" s="583"/>
      <c r="N182" s="583"/>
      <c r="O182" s="583"/>
      <c r="P182" s="598"/>
      <c r="Q182" s="583"/>
      <c r="R182" s="583"/>
      <c r="S182" s="583"/>
      <c r="T182" s="583"/>
      <c r="U182" s="583"/>
      <c r="V182" s="620"/>
      <c r="W182" s="583"/>
      <c r="X182" s="620"/>
      <c r="Y182" s="583"/>
      <c r="Z182" s="583"/>
      <c r="AB182" s="579"/>
    </row>
    <row r="183" spans="1:28" x14ac:dyDescent="0.35">
      <c r="A183" s="1192">
        <v>45831</v>
      </c>
      <c r="B183" s="738">
        <v>57.92</v>
      </c>
      <c r="C183" s="962">
        <v>393856</v>
      </c>
      <c r="D183" s="598">
        <v>58.68</v>
      </c>
      <c r="E183" s="963">
        <v>399024</v>
      </c>
      <c r="F183" s="835"/>
      <c r="G183" s="740"/>
      <c r="H183" s="598"/>
      <c r="I183" s="583"/>
      <c r="J183" s="598"/>
      <c r="K183" s="583"/>
      <c r="L183" s="598"/>
      <c r="M183" s="583"/>
      <c r="N183" s="583"/>
      <c r="O183" s="583"/>
      <c r="P183" s="598"/>
      <c r="Q183" s="583"/>
      <c r="R183" s="583"/>
      <c r="S183" s="583"/>
      <c r="T183" s="583"/>
      <c r="U183" s="583"/>
      <c r="V183" s="620"/>
      <c r="W183" s="583"/>
      <c r="X183" s="620"/>
      <c r="Y183" s="583"/>
      <c r="Z183" s="583"/>
      <c r="AB183" s="579"/>
    </row>
    <row r="184" spans="1:28" x14ac:dyDescent="0.35">
      <c r="A184" s="1193"/>
      <c r="B184" s="625"/>
      <c r="C184" s="583"/>
      <c r="D184" s="835"/>
      <c r="E184" s="740"/>
      <c r="F184" s="835"/>
      <c r="G184" s="740"/>
      <c r="H184" s="598"/>
      <c r="I184" s="583"/>
      <c r="J184" s="598"/>
      <c r="K184" s="583"/>
      <c r="L184" s="598"/>
      <c r="M184" s="583"/>
      <c r="N184" s="583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x14ac:dyDescent="0.35">
      <c r="A185" s="1181">
        <v>45832</v>
      </c>
      <c r="B185" s="625"/>
      <c r="C185" s="583"/>
      <c r="D185" s="598"/>
      <c r="E185" s="740"/>
      <c r="F185" s="740"/>
      <c r="G185" s="740"/>
      <c r="H185" s="738"/>
      <c r="I185" s="583"/>
      <c r="J185" s="598"/>
      <c r="K185" s="583"/>
      <c r="L185" s="598"/>
      <c r="M185" s="583"/>
      <c r="N185" s="583"/>
      <c r="O185" s="583"/>
      <c r="P185" s="598"/>
      <c r="Q185" s="583"/>
      <c r="R185" s="583"/>
      <c r="S185" s="583"/>
      <c r="T185" s="818"/>
      <c r="U185" s="583"/>
      <c r="V185" s="620"/>
      <c r="W185" s="583"/>
      <c r="X185" s="620"/>
      <c r="Y185" s="583"/>
      <c r="Z185" s="583"/>
      <c r="AB185" s="579"/>
    </row>
    <row r="186" spans="1:28" x14ac:dyDescent="0.35">
      <c r="A186" s="1182"/>
      <c r="B186" s="738"/>
      <c r="C186" s="583"/>
      <c r="D186" s="598"/>
      <c r="E186" s="740"/>
      <c r="F186" s="740"/>
      <c r="G186" s="740"/>
      <c r="H186" s="598"/>
      <c r="I186" s="583"/>
      <c r="J186" s="598"/>
      <c r="K186" s="583"/>
      <c r="L186" s="598"/>
      <c r="M186" s="583"/>
      <c r="N186" s="818"/>
      <c r="O186" s="583"/>
      <c r="P186" s="598"/>
      <c r="Q186" s="583"/>
      <c r="R186" s="583"/>
      <c r="S186" s="583"/>
      <c r="T186" s="583"/>
      <c r="U186" s="583"/>
      <c r="V186" s="620"/>
      <c r="W186" s="583"/>
      <c r="X186" s="620"/>
      <c r="Y186" s="583"/>
      <c r="Z186" s="583"/>
      <c r="AB186" s="579"/>
    </row>
    <row r="187" spans="1:28" x14ac:dyDescent="0.35">
      <c r="A187" s="1192">
        <v>45833</v>
      </c>
      <c r="B187" s="738"/>
      <c r="C187" s="583"/>
      <c r="D187" s="598"/>
      <c r="E187" s="740"/>
      <c r="F187" s="740"/>
      <c r="G187" s="740"/>
      <c r="H187" s="598">
        <v>10</v>
      </c>
      <c r="I187" s="962">
        <v>100000</v>
      </c>
      <c r="J187" s="598">
        <v>10</v>
      </c>
      <c r="K187" s="962">
        <v>100000</v>
      </c>
      <c r="L187" s="598">
        <v>10</v>
      </c>
      <c r="M187" s="962">
        <v>100000</v>
      </c>
      <c r="N187" s="583">
        <v>10</v>
      </c>
      <c r="O187" s="962">
        <v>100000</v>
      </c>
      <c r="P187" s="598"/>
      <c r="Q187" s="583"/>
      <c r="R187" s="583"/>
      <c r="S187" s="583"/>
      <c r="T187" s="972">
        <v>10</v>
      </c>
      <c r="U187" s="962">
        <v>100000</v>
      </c>
      <c r="V187" s="620"/>
      <c r="W187" s="583"/>
      <c r="X187" s="620"/>
      <c r="Y187" s="583"/>
      <c r="Z187" s="583"/>
      <c r="AB187" s="579"/>
    </row>
    <row r="188" spans="1:28" x14ac:dyDescent="0.35">
      <c r="A188" s="1193"/>
      <c r="B188" s="738"/>
      <c r="C188" s="583"/>
      <c r="D188" s="738"/>
      <c r="E188" s="583"/>
      <c r="F188" s="583"/>
      <c r="G188" s="583"/>
      <c r="H188" s="598"/>
      <c r="I188" s="583"/>
      <c r="J188" s="598"/>
      <c r="K188" s="583"/>
      <c r="L188" s="598">
        <v>7.93</v>
      </c>
      <c r="M188" s="962">
        <v>79300</v>
      </c>
      <c r="N188" s="818">
        <v>10</v>
      </c>
      <c r="O188" s="962">
        <v>100000</v>
      </c>
      <c r="P188" s="598"/>
      <c r="Q188" s="583"/>
      <c r="R188" s="583"/>
      <c r="S188" s="583"/>
      <c r="T188" s="583"/>
      <c r="U188" s="583"/>
      <c r="V188" s="620"/>
      <c r="W188" s="583"/>
      <c r="X188" s="620"/>
      <c r="Y188" s="583"/>
      <c r="Z188" s="583"/>
      <c r="AB188" s="579"/>
    </row>
    <row r="189" spans="1:28" ht="13.5" customHeight="1" x14ac:dyDescent="0.35">
      <c r="A189" s="1181">
        <v>45834</v>
      </c>
      <c r="B189" s="929">
        <v>51.81</v>
      </c>
      <c r="C189" s="982">
        <v>352310</v>
      </c>
      <c r="D189" s="967">
        <v>50.68</v>
      </c>
      <c r="E189" s="963">
        <v>344624</v>
      </c>
      <c r="F189" s="740"/>
      <c r="G189" s="740"/>
      <c r="H189" s="598">
        <v>10</v>
      </c>
      <c r="I189" s="962">
        <v>100000</v>
      </c>
      <c r="J189" s="598">
        <v>10</v>
      </c>
      <c r="K189" s="962">
        <v>100000</v>
      </c>
      <c r="L189" s="598"/>
      <c r="M189" s="583"/>
      <c r="N189" s="583"/>
      <c r="O189" s="583"/>
      <c r="P189" s="598"/>
      <c r="Q189" s="583"/>
      <c r="R189" s="583"/>
      <c r="S189" s="583"/>
      <c r="T189" s="583">
        <v>10</v>
      </c>
      <c r="U189" s="962">
        <v>100000</v>
      </c>
      <c r="V189" s="620"/>
      <c r="W189" s="583"/>
      <c r="X189" s="620"/>
      <c r="Y189" s="583"/>
      <c r="Z189" s="583"/>
      <c r="AB189" s="579"/>
    </row>
    <row r="190" spans="1:28" x14ac:dyDescent="0.35">
      <c r="A190" s="1182"/>
      <c r="B190" s="738"/>
      <c r="C190" s="583"/>
      <c r="D190" s="598"/>
      <c r="E190" s="740"/>
      <c r="F190" s="740"/>
      <c r="G190" s="740"/>
      <c r="H190" s="727"/>
      <c r="I190" s="704"/>
      <c r="J190" s="598"/>
      <c r="K190" s="583"/>
      <c r="L190" s="598"/>
      <c r="M190" s="583"/>
      <c r="N190" s="818"/>
      <c r="O190" s="583"/>
      <c r="P190" s="598"/>
      <c r="Q190" s="583"/>
      <c r="R190" s="583"/>
      <c r="S190" s="583"/>
      <c r="T190" s="818"/>
      <c r="U190" s="583"/>
      <c r="V190" s="620"/>
      <c r="W190" s="583"/>
      <c r="X190" s="620"/>
      <c r="Y190" s="583"/>
      <c r="Z190" s="583"/>
      <c r="AB190" s="579"/>
    </row>
    <row r="191" spans="1:28" x14ac:dyDescent="0.35">
      <c r="A191" s="1192">
        <v>45835</v>
      </c>
      <c r="B191" s="738">
        <v>58.62</v>
      </c>
      <c r="C191" s="962">
        <v>398616</v>
      </c>
      <c r="D191" s="598">
        <v>59.31</v>
      </c>
      <c r="E191" s="963">
        <v>403308</v>
      </c>
      <c r="F191" s="740"/>
      <c r="G191" s="740"/>
      <c r="H191" s="598"/>
      <c r="I191" s="583"/>
      <c r="J191" s="598"/>
      <c r="K191" s="583"/>
      <c r="L191" s="598">
        <v>10</v>
      </c>
      <c r="M191" s="962">
        <v>100000</v>
      </c>
      <c r="N191" s="583">
        <v>10</v>
      </c>
      <c r="O191" s="962">
        <v>100000</v>
      </c>
      <c r="P191" s="598"/>
      <c r="Q191" s="583"/>
      <c r="R191" s="583"/>
      <c r="S191" s="583"/>
      <c r="T191" s="583"/>
      <c r="U191" s="583"/>
      <c r="V191" s="620"/>
      <c r="W191" s="583"/>
      <c r="X191" s="620"/>
      <c r="Y191" s="583"/>
      <c r="Z191" s="583"/>
      <c r="AB191" s="579"/>
    </row>
    <row r="192" spans="1:28" x14ac:dyDescent="0.35">
      <c r="A192" s="1193"/>
      <c r="B192" s="749"/>
      <c r="C192" s="817"/>
      <c r="D192" s="598"/>
      <c r="E192" s="740"/>
      <c r="F192" s="740"/>
      <c r="G192" s="740"/>
      <c r="H192" s="741"/>
      <c r="I192" s="583"/>
      <c r="J192" s="598"/>
      <c r="K192" s="583"/>
      <c r="L192" s="598">
        <v>10</v>
      </c>
      <c r="M192" s="962">
        <v>100000</v>
      </c>
      <c r="N192" s="583"/>
      <c r="O192" s="583"/>
      <c r="P192" s="598"/>
      <c r="Q192" s="583"/>
      <c r="R192" s="583"/>
      <c r="S192" s="583"/>
      <c r="T192" s="583"/>
      <c r="U192" s="583"/>
      <c r="V192" s="620"/>
      <c r="W192" s="583"/>
      <c r="X192" s="620"/>
      <c r="Y192" s="583"/>
      <c r="Z192" s="583"/>
      <c r="AB192" s="579"/>
    </row>
    <row r="193" spans="1:31" x14ac:dyDescent="0.35">
      <c r="A193" s="1181">
        <v>45836</v>
      </c>
      <c r="B193" s="749"/>
      <c r="C193" s="817"/>
      <c r="D193" s="598"/>
      <c r="E193" s="740"/>
      <c r="F193" s="740"/>
      <c r="G193" s="740"/>
      <c r="H193" s="741"/>
      <c r="I193" s="583"/>
      <c r="J193" s="598"/>
      <c r="K193" s="583"/>
      <c r="L193" s="598"/>
      <c r="M193" s="583"/>
      <c r="N193" s="583"/>
      <c r="O193" s="583"/>
      <c r="P193" s="598"/>
      <c r="Q193" s="583"/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31" x14ac:dyDescent="0.35">
      <c r="A194" s="1182"/>
      <c r="B194" s="749"/>
      <c r="C194" s="817"/>
      <c r="D194" s="598"/>
      <c r="E194" s="740"/>
      <c r="F194" s="740"/>
      <c r="G194" s="740"/>
      <c r="H194" s="741"/>
      <c r="I194" s="583"/>
      <c r="J194" s="598"/>
      <c r="K194" s="583"/>
      <c r="L194" s="598"/>
      <c r="M194" s="583"/>
      <c r="N194" s="583"/>
      <c r="O194" s="583"/>
      <c r="P194" s="598"/>
      <c r="Q194" s="583"/>
      <c r="R194" s="583"/>
      <c r="S194" s="583"/>
      <c r="T194" s="583"/>
      <c r="U194" s="583"/>
      <c r="V194" s="620"/>
      <c r="W194" s="583"/>
      <c r="X194" s="620"/>
      <c r="Y194" s="583"/>
      <c r="Z194" s="583"/>
      <c r="AB194" s="579"/>
    </row>
    <row r="195" spans="1:31" x14ac:dyDescent="0.35">
      <c r="A195" s="1192">
        <v>45837</v>
      </c>
      <c r="B195" s="749"/>
      <c r="C195" s="817"/>
      <c r="D195" s="598"/>
      <c r="E195" s="740"/>
      <c r="F195" s="740"/>
      <c r="G195" s="740"/>
      <c r="H195" s="741"/>
      <c r="I195" s="583"/>
      <c r="J195" s="704"/>
      <c r="K195" s="704"/>
      <c r="L195" s="598"/>
      <c r="M195" s="583"/>
      <c r="N195" s="583"/>
      <c r="O195" s="583"/>
      <c r="P195" s="598"/>
      <c r="Q195" s="583"/>
      <c r="R195" s="598"/>
      <c r="S195" s="583"/>
      <c r="T195" s="583">
        <v>10</v>
      </c>
      <c r="U195" s="962">
        <v>100000</v>
      </c>
      <c r="V195" s="620"/>
      <c r="W195" s="583"/>
      <c r="X195" s="620"/>
      <c r="Y195" s="583"/>
      <c r="Z195" s="583"/>
      <c r="AB195" s="579"/>
    </row>
    <row r="196" spans="1:31" x14ac:dyDescent="0.35">
      <c r="A196" s="1193"/>
      <c r="B196" s="749"/>
      <c r="C196" s="817"/>
      <c r="D196" s="598"/>
      <c r="E196" s="740"/>
      <c r="F196" s="740"/>
      <c r="G196" s="740"/>
      <c r="H196" s="741"/>
      <c r="I196" s="583"/>
      <c r="J196" s="598"/>
      <c r="K196" s="583"/>
      <c r="L196" s="598"/>
      <c r="M196" s="583"/>
      <c r="N196" s="583"/>
      <c r="O196" s="583"/>
      <c r="P196" s="598"/>
      <c r="Q196" s="583"/>
      <c r="R196" s="583"/>
      <c r="S196" s="583"/>
      <c r="T196" s="583"/>
      <c r="U196" s="583"/>
      <c r="V196" s="620"/>
      <c r="W196" s="583"/>
      <c r="X196" s="620"/>
      <c r="Y196" s="583"/>
      <c r="Z196" s="583"/>
      <c r="AB196" s="579"/>
    </row>
    <row r="197" spans="1:31" x14ac:dyDescent="0.35">
      <c r="A197" s="1181">
        <v>45838</v>
      </c>
      <c r="B197" s="749">
        <v>59.71</v>
      </c>
      <c r="C197" s="983">
        <v>406028</v>
      </c>
      <c r="D197" s="598">
        <v>57.95</v>
      </c>
      <c r="E197" s="963">
        <v>394060</v>
      </c>
      <c r="F197" s="740"/>
      <c r="G197" s="740"/>
      <c r="H197" s="741">
        <v>10</v>
      </c>
      <c r="I197" s="962">
        <v>100000</v>
      </c>
      <c r="J197" s="598">
        <v>10</v>
      </c>
      <c r="K197" s="962">
        <v>100000</v>
      </c>
      <c r="L197" s="598">
        <v>10</v>
      </c>
      <c r="M197" s="962">
        <v>100000</v>
      </c>
      <c r="N197" s="583">
        <v>10</v>
      </c>
      <c r="O197" s="962">
        <v>100000</v>
      </c>
      <c r="P197" s="598"/>
      <c r="Q197" s="583"/>
      <c r="R197" s="583"/>
      <c r="S197" s="583"/>
      <c r="T197" s="583"/>
      <c r="U197" s="583"/>
      <c r="V197" s="620"/>
      <c r="W197" s="583"/>
      <c r="X197" s="620"/>
      <c r="Y197" s="583"/>
      <c r="Z197" s="583"/>
      <c r="AB197" s="579"/>
    </row>
    <row r="198" spans="1:31" x14ac:dyDescent="0.35">
      <c r="A198" s="1182"/>
      <c r="B198" s="749"/>
      <c r="C198" s="817"/>
      <c r="D198" s="598"/>
      <c r="E198" s="740"/>
      <c r="F198" s="740"/>
      <c r="G198" s="740"/>
      <c r="H198" s="741"/>
      <c r="I198" s="583"/>
      <c r="J198" s="598"/>
      <c r="K198" s="583"/>
      <c r="L198" s="598">
        <v>10</v>
      </c>
      <c r="M198" s="962">
        <v>100000</v>
      </c>
      <c r="N198" s="583"/>
      <c r="O198" s="583"/>
      <c r="P198" s="598"/>
      <c r="Q198" s="583"/>
      <c r="R198" s="583"/>
      <c r="S198" s="583"/>
      <c r="T198" s="583"/>
      <c r="U198" s="583"/>
      <c r="V198" s="620"/>
      <c r="W198" s="583"/>
      <c r="X198" s="620">
        <v>39.85</v>
      </c>
      <c r="Y198" s="583">
        <v>398500</v>
      </c>
      <c r="Z198" s="583"/>
      <c r="AB198" s="579"/>
    </row>
    <row r="199" spans="1:31" s="663" customFormat="1" x14ac:dyDescent="0.35">
      <c r="A199" s="1189" t="s">
        <v>113</v>
      </c>
      <c r="B199" s="750"/>
      <c r="C199" s="751">
        <f>SUM(C139:C198)</f>
        <v>6071802</v>
      </c>
      <c r="D199" s="616"/>
      <c r="E199" s="751">
        <f>SUM(E138:E198)</f>
        <v>5530306</v>
      </c>
      <c r="F199" s="616"/>
      <c r="G199" s="751">
        <f>SUM(G138:G198)</f>
        <v>0</v>
      </c>
      <c r="H199" s="616"/>
      <c r="I199" s="751">
        <f>SUM(I139:I198)</f>
        <v>1400000</v>
      </c>
      <c r="J199" s="616"/>
      <c r="K199" s="751">
        <f>SUM(K138:K198)</f>
        <v>1600000</v>
      </c>
      <c r="L199" s="616"/>
      <c r="M199" s="751">
        <f>SUM(M139:M198)</f>
        <v>2679300</v>
      </c>
      <c r="N199" s="616"/>
      <c r="O199" s="751">
        <f>SUM(O139:O198)</f>
        <v>1500000</v>
      </c>
      <c r="P199" s="616"/>
      <c r="Q199" s="751">
        <f>SUM(Q139:Q198)</f>
        <v>0</v>
      </c>
      <c r="R199" s="616"/>
      <c r="S199" s="751">
        <f>SUM(S139:S198)</f>
        <v>0</v>
      </c>
      <c r="T199" s="616"/>
      <c r="U199" s="751">
        <f>SUM(U139:U198)</f>
        <v>1400000</v>
      </c>
      <c r="V199" s="616"/>
      <c r="W199" s="751">
        <f>SUM(W139:W198)</f>
        <v>144000</v>
      </c>
      <c r="X199" s="616"/>
      <c r="Y199" s="751">
        <f>SUM(Y139:Y198)</f>
        <v>1490400</v>
      </c>
      <c r="Z199" s="751">
        <f>SUM(B199:Y199)</f>
        <v>21815808</v>
      </c>
    </row>
    <row r="200" spans="1:31" s="663" customFormat="1" x14ac:dyDescent="0.35">
      <c r="A200" s="1189"/>
      <c r="B200" s="802">
        <f>SUM(B139:B198)</f>
        <v>892.91</v>
      </c>
      <c r="C200" s="751"/>
      <c r="D200" s="616">
        <f>SUM(D138:D198)</f>
        <v>813.28</v>
      </c>
      <c r="E200" s="751"/>
      <c r="F200" s="616">
        <f>SUM(F138:F198)</f>
        <v>0</v>
      </c>
      <c r="G200" s="751"/>
      <c r="H200" s="616">
        <f>SUM(H139:H198)</f>
        <v>140</v>
      </c>
      <c r="I200" s="751"/>
      <c r="J200" s="754">
        <f>SUM(J138:J198)</f>
        <v>160</v>
      </c>
      <c r="K200" s="751"/>
      <c r="L200" s="616">
        <f>SUM(L139:L198)</f>
        <v>267.93</v>
      </c>
      <c r="M200" s="751"/>
      <c r="N200" s="829">
        <f>SUM(N139:N198)</f>
        <v>150</v>
      </c>
      <c r="O200" s="751"/>
      <c r="P200" s="754">
        <f>SUM(P139:P198)</f>
        <v>0</v>
      </c>
      <c r="Q200" s="751"/>
      <c r="R200" s="616">
        <f>SUM(R139:R198)</f>
        <v>0</v>
      </c>
      <c r="S200" s="751"/>
      <c r="T200" s="829">
        <f>SUM(T139:T198)</f>
        <v>140</v>
      </c>
      <c r="U200" s="751"/>
      <c r="V200" s="616">
        <f>SUM(V138:V198)</f>
        <v>14.4</v>
      </c>
      <c r="W200" s="751"/>
      <c r="X200" s="616">
        <f>SUM(X139:X198)</f>
        <v>149.04</v>
      </c>
      <c r="Y200" s="751"/>
      <c r="Z200" s="751">
        <f>SUM(B200:Y200)</f>
        <v>2727.56</v>
      </c>
    </row>
    <row r="201" spans="1:31" x14ac:dyDescent="0.35">
      <c r="A201" s="1189"/>
      <c r="B201" s="597"/>
      <c r="C201" s="756"/>
      <c r="D201" s="756"/>
      <c r="E201" s="756"/>
      <c r="F201" s="756"/>
      <c r="G201" s="756"/>
      <c r="H201" s="756"/>
      <c r="I201" s="756"/>
      <c r="J201" s="756"/>
      <c r="K201" s="756"/>
      <c r="L201" s="756"/>
      <c r="M201" s="756"/>
      <c r="N201" s="756"/>
      <c r="O201" s="756"/>
      <c r="P201" s="756"/>
      <c r="Q201" s="756"/>
      <c r="R201" s="819"/>
      <c r="S201" s="822"/>
      <c r="T201" s="822"/>
      <c r="U201" s="822"/>
      <c r="V201" s="822"/>
      <c r="W201" s="1190"/>
      <c r="X201" s="1190"/>
      <c r="Y201" s="1191"/>
      <c r="Z201" s="751">
        <f>Z199+AD127</f>
        <v>54896554</v>
      </c>
      <c r="AB201" s="579"/>
    </row>
    <row r="202" spans="1:31" ht="15" x14ac:dyDescent="0.35">
      <c r="A202" s="757" t="s">
        <v>151</v>
      </c>
      <c r="B202" s="1147" t="s">
        <v>645</v>
      </c>
      <c r="C202" s="1147"/>
      <c r="D202" s="1147"/>
      <c r="E202" s="1147"/>
      <c r="F202" s="1147"/>
      <c r="G202" s="1147"/>
      <c r="H202" s="1147"/>
      <c r="I202" s="1147"/>
      <c r="J202" s="1147"/>
      <c r="K202" s="1147"/>
      <c r="L202" s="1147"/>
      <c r="M202" s="1147"/>
      <c r="N202" s="758"/>
      <c r="O202" s="601"/>
      <c r="P202" s="758"/>
      <c r="Q202" s="601"/>
      <c r="R202" s="759"/>
      <c r="S202" s="601"/>
      <c r="T202" s="601"/>
      <c r="U202" s="601"/>
      <c r="V202" s="758"/>
      <c r="W202" s="601"/>
      <c r="X202" s="758"/>
      <c r="Y202" s="601"/>
      <c r="Z202" s="794"/>
      <c r="AB202" s="639"/>
      <c r="AC202" s="638"/>
      <c r="AD202" s="638"/>
    </row>
    <row r="203" spans="1:31" ht="15.5" x14ac:dyDescent="0.35">
      <c r="A203" s="757" t="s">
        <v>153</v>
      </c>
      <c r="B203" s="760"/>
      <c r="C203" s="1148"/>
      <c r="D203" s="1148"/>
      <c r="E203" s="1148"/>
      <c r="F203" s="761"/>
      <c r="G203" s="601"/>
      <c r="H203" s="758"/>
      <c r="N203" s="758"/>
      <c r="O203" s="601"/>
      <c r="P203" s="758"/>
      <c r="Q203" s="1149" t="s">
        <v>154</v>
      </c>
      <c r="R203" s="1149"/>
      <c r="S203" s="1149"/>
      <c r="T203" s="852"/>
      <c r="U203" s="852"/>
      <c r="V203" s="758"/>
      <c r="W203" s="601"/>
      <c r="X203" s="758"/>
      <c r="Y203" s="601"/>
      <c r="Z203" s="758"/>
      <c r="AA203" s="638">
        <v>54896554</v>
      </c>
      <c r="AB203" s="639"/>
      <c r="AC203" s="638"/>
      <c r="AD203" s="641"/>
      <c r="AE203" s="641"/>
    </row>
    <row r="204" spans="1:31" ht="15.5" x14ac:dyDescent="0.35">
      <c r="A204" s="757"/>
      <c r="B204" s="760"/>
      <c r="C204" s="851"/>
      <c r="D204" s="851"/>
      <c r="E204" s="851"/>
      <c r="F204" s="761"/>
      <c r="G204" s="601"/>
      <c r="H204" s="758"/>
      <c r="N204" s="758"/>
      <c r="O204" s="601"/>
      <c r="P204" s="758"/>
      <c r="Q204" s="852"/>
      <c r="R204" s="852"/>
      <c r="S204" s="852"/>
      <c r="T204" s="852"/>
      <c r="U204" s="852"/>
      <c r="V204" s="758"/>
      <c r="W204" s="601"/>
      <c r="X204" s="758"/>
      <c r="Y204" s="601"/>
      <c r="Z204" s="758"/>
      <c r="AA204" s="638">
        <f>Z201-AA203</f>
        <v>0</v>
      </c>
      <c r="AB204" s="639"/>
      <c r="AC204" s="638"/>
      <c r="AD204" s="641"/>
      <c r="AE204" s="641"/>
    </row>
    <row r="205" spans="1:31" ht="15.5" x14ac:dyDescent="0.35">
      <c r="A205" s="757"/>
      <c r="B205" s="760"/>
      <c r="C205" s="851"/>
      <c r="D205" s="851"/>
      <c r="E205" s="851"/>
      <c r="F205" s="761"/>
      <c r="G205" s="601"/>
      <c r="H205" s="758"/>
      <c r="N205" s="758"/>
      <c r="O205" s="601"/>
      <c r="P205" s="758"/>
      <c r="Q205" s="786"/>
      <c r="R205" s="786"/>
      <c r="S205" s="786"/>
      <c r="T205" s="786"/>
      <c r="U205" s="786"/>
      <c r="V205" s="758"/>
      <c r="W205" s="601"/>
      <c r="X205" s="758"/>
      <c r="Y205" s="601"/>
      <c r="Z205" s="758"/>
      <c r="AA205" s="638"/>
      <c r="AB205" s="639"/>
      <c r="AC205" s="638"/>
      <c r="AD205" s="641"/>
      <c r="AE205" s="641"/>
    </row>
    <row r="206" spans="1:31" ht="15.5" x14ac:dyDescent="0.35">
      <c r="A206" s="757"/>
      <c r="B206" s="760"/>
      <c r="C206" s="851"/>
      <c r="D206" s="851"/>
      <c r="E206" s="851"/>
      <c r="F206" s="761"/>
      <c r="G206" s="601"/>
      <c r="H206" s="758"/>
      <c r="N206" s="758"/>
      <c r="O206" s="601"/>
      <c r="P206" s="758"/>
      <c r="Q206" s="786"/>
      <c r="R206" s="786"/>
      <c r="S206" s="786"/>
      <c r="T206" s="786"/>
      <c r="U206" s="786"/>
      <c r="V206" s="758"/>
      <c r="W206" s="601"/>
      <c r="X206" s="758"/>
      <c r="Y206" s="601"/>
      <c r="Z206" s="758"/>
      <c r="AA206" s="638"/>
      <c r="AB206" s="639"/>
      <c r="AC206" s="638"/>
      <c r="AD206" s="641"/>
      <c r="AE206" s="641"/>
    </row>
    <row r="207" spans="1:31" ht="15.5" x14ac:dyDescent="0.35">
      <c r="A207" s="757"/>
      <c r="B207" s="760"/>
      <c r="C207" s="762"/>
      <c r="D207" s="761"/>
      <c r="E207" s="762"/>
      <c r="F207" s="761"/>
      <c r="G207" s="601"/>
      <c r="H207" s="758"/>
      <c r="N207" s="758"/>
      <c r="O207" s="601"/>
      <c r="P207" s="758"/>
      <c r="Q207" s="787"/>
      <c r="R207" s="788"/>
      <c r="S207" s="787"/>
      <c r="T207" s="787"/>
      <c r="U207" s="787"/>
      <c r="V207" s="758"/>
      <c r="W207" s="601"/>
      <c r="X207" s="758"/>
      <c r="Y207" s="601"/>
      <c r="Z207" s="758"/>
      <c r="AA207" s="638"/>
      <c r="AB207" s="639"/>
      <c r="AC207" s="642"/>
      <c r="AD207" s="638"/>
      <c r="AE207" s="638"/>
    </row>
    <row r="208" spans="1:31" ht="18.5" x14ac:dyDescent="0.35">
      <c r="B208" s="763"/>
      <c r="C208" s="1150"/>
      <c r="D208" s="1150"/>
      <c r="E208" s="1150"/>
      <c r="F208" s="758"/>
      <c r="G208" s="601"/>
      <c r="H208" s="758"/>
      <c r="N208" s="758"/>
      <c r="O208" s="601"/>
      <c r="P208" s="758"/>
      <c r="Q208" s="1151" t="s">
        <v>155</v>
      </c>
      <c r="R208" s="1151"/>
      <c r="S208" s="1151"/>
      <c r="T208" s="853"/>
      <c r="U208" s="853"/>
      <c r="V208" s="758"/>
      <c r="W208" s="601"/>
      <c r="X208" s="758"/>
      <c r="Y208" s="601"/>
      <c r="Z208" s="758"/>
      <c r="AA208" s="638"/>
      <c r="AB208" s="639"/>
      <c r="AC208" s="639"/>
      <c r="AD208" s="638"/>
      <c r="AE208" s="638"/>
    </row>
    <row r="209" spans="1:32" ht="15" x14ac:dyDescent="0.35">
      <c r="Y209" s="687"/>
      <c r="Z209" s="758"/>
      <c r="AA209" s="688"/>
      <c r="AB209" s="690"/>
      <c r="AC209" s="690"/>
      <c r="AD209" s="688"/>
      <c r="AE209" s="688"/>
    </row>
    <row r="210" spans="1:32" ht="15" x14ac:dyDescent="0.35">
      <c r="A210" s="764"/>
      <c r="B210" s="765"/>
      <c r="C210" s="1184"/>
      <c r="D210" s="1184"/>
      <c r="E210" s="1184"/>
      <c r="F210" s="766"/>
      <c r="W210" s="679"/>
      <c r="X210" s="705"/>
      <c r="Y210" s="579">
        <v>41497072</v>
      </c>
      <c r="Z210" s="579">
        <f>Y210-Z201</f>
        <v>-13399482</v>
      </c>
      <c r="AA210" s="1185"/>
      <c r="AB210" s="1185"/>
      <c r="AC210" s="1185"/>
      <c r="AD210" s="849"/>
      <c r="AE210" s="849"/>
      <c r="AF210" s="579">
        <f>Z201-AF214</f>
        <v>5202084</v>
      </c>
    </row>
    <row r="211" spans="1:32" ht="15" x14ac:dyDescent="0.35">
      <c r="C211" s="1186" t="s">
        <v>156</v>
      </c>
      <c r="D211" s="1186"/>
      <c r="E211" s="1186" t="s">
        <v>157</v>
      </c>
      <c r="F211" s="1186"/>
      <c r="G211" s="1186" t="s">
        <v>158</v>
      </c>
      <c r="H211" s="1186"/>
      <c r="I211" s="1186" t="s">
        <v>159</v>
      </c>
      <c r="J211" s="1186"/>
      <c r="K211" s="1186"/>
      <c r="L211" s="1186"/>
      <c r="M211" s="1186" t="s">
        <v>160</v>
      </c>
      <c r="N211" s="1186"/>
      <c r="O211" s="1187" t="s">
        <v>161</v>
      </c>
      <c r="P211" s="1188"/>
      <c r="R211" s="687"/>
      <c r="Z211" s="579"/>
      <c r="AA211" s="688"/>
      <c r="AB211" s="579"/>
    </row>
    <row r="212" spans="1:32" ht="15" x14ac:dyDescent="0.35">
      <c r="C212" s="672" t="s">
        <v>30</v>
      </c>
      <c r="D212" s="850" t="s">
        <v>27</v>
      </c>
      <c r="E212" s="672" t="s">
        <v>30</v>
      </c>
      <c r="F212" s="850" t="s">
        <v>27</v>
      </c>
      <c r="G212" s="672" t="s">
        <v>30</v>
      </c>
      <c r="H212" s="850" t="s">
        <v>27</v>
      </c>
      <c r="I212" s="672" t="s">
        <v>30</v>
      </c>
      <c r="J212" s="672"/>
      <c r="K212" s="672"/>
      <c r="L212" s="850" t="s">
        <v>27</v>
      </c>
      <c r="M212" s="672" t="s">
        <v>30</v>
      </c>
      <c r="N212" s="850" t="s">
        <v>27</v>
      </c>
      <c r="O212" s="672" t="s">
        <v>30</v>
      </c>
      <c r="P212" s="850" t="s">
        <v>27</v>
      </c>
      <c r="R212" s="687"/>
      <c r="Z212" s="579"/>
      <c r="AA212" s="688"/>
      <c r="AB212" s="579"/>
    </row>
    <row r="213" spans="1:32" ht="15" x14ac:dyDescent="0.35">
      <c r="C213" s="767">
        <f>B128</f>
        <v>884.97000000000014</v>
      </c>
      <c r="D213" s="768">
        <f>C127</f>
        <v>9109700</v>
      </c>
      <c r="E213" s="769">
        <f>L128</f>
        <v>120</v>
      </c>
      <c r="F213" s="770">
        <f>M127</f>
        <v>816000</v>
      </c>
      <c r="G213" s="703">
        <f>V128</f>
        <v>0</v>
      </c>
      <c r="H213" s="770">
        <f>W127</f>
        <v>0</v>
      </c>
      <c r="I213" s="771">
        <f>B200</f>
        <v>892.91</v>
      </c>
      <c r="J213" s="771"/>
      <c r="K213" s="771"/>
      <c r="L213" s="770">
        <f>C199</f>
        <v>6071802</v>
      </c>
      <c r="M213" s="727">
        <f>V200</f>
        <v>14.4</v>
      </c>
      <c r="N213" s="770">
        <f>W199</f>
        <v>144000</v>
      </c>
      <c r="O213" s="704"/>
      <c r="P213" s="704"/>
      <c r="R213" s="687"/>
      <c r="Z213" s="579"/>
      <c r="AA213" s="688"/>
      <c r="AB213" s="579"/>
    </row>
    <row r="214" spans="1:32" ht="15" x14ac:dyDescent="0.35">
      <c r="C214" s="767">
        <f>F128</f>
        <v>798.14</v>
      </c>
      <c r="D214" s="768">
        <f>G127</f>
        <v>7981400</v>
      </c>
      <c r="E214" s="772" t="e">
        <f>#REF!</f>
        <v>#REF!</v>
      </c>
      <c r="F214" s="704" t="e">
        <f>#REF!</f>
        <v>#REF!</v>
      </c>
      <c r="G214" s="769">
        <f>X128</f>
        <v>220</v>
      </c>
      <c r="H214" s="704">
        <f>Y127</f>
        <v>2662000</v>
      </c>
      <c r="I214" s="769">
        <f>D200</f>
        <v>813.28</v>
      </c>
      <c r="J214" s="769"/>
      <c r="K214" s="769"/>
      <c r="L214" s="704">
        <f>E199</f>
        <v>5530306</v>
      </c>
      <c r="M214" s="773"/>
      <c r="N214" s="727"/>
      <c r="O214" s="704"/>
      <c r="P214" s="704"/>
      <c r="R214" s="687"/>
      <c r="Z214" s="579"/>
      <c r="AA214" s="688"/>
      <c r="AB214" s="579"/>
      <c r="AF214" s="794">
        <v>49694470</v>
      </c>
    </row>
    <row r="215" spans="1:32" ht="18" x14ac:dyDescent="0.35">
      <c r="A215" s="774"/>
      <c r="B215" s="775"/>
      <c r="C215" s="767" t="e">
        <f>#REF!</f>
        <v>#REF!</v>
      </c>
      <c r="D215" s="776" t="e">
        <f>#REF!</f>
        <v>#REF!</v>
      </c>
      <c r="E215" s="769">
        <f>T128</f>
        <v>200</v>
      </c>
      <c r="F215" s="704">
        <f>U127</f>
        <v>1360000</v>
      </c>
      <c r="G215" s="777">
        <f>Z128</f>
        <v>32.869999999999997</v>
      </c>
      <c r="H215" s="778">
        <f>AA127</f>
        <v>223516</v>
      </c>
      <c r="I215" s="777" t="e">
        <f>#REF!</f>
        <v>#REF!</v>
      </c>
      <c r="J215" s="777"/>
      <c r="K215" s="777"/>
      <c r="L215" s="778" t="e">
        <f>#REF!</f>
        <v>#REF!</v>
      </c>
      <c r="M215" s="779"/>
      <c r="N215" s="780"/>
      <c r="O215" s="781"/>
      <c r="P215" s="781"/>
      <c r="R215" s="687"/>
      <c r="W215" s="1183"/>
      <c r="X215" s="1183"/>
      <c r="Y215" s="1183"/>
      <c r="Z215" s="782"/>
      <c r="AA215" s="701"/>
      <c r="AB215" s="579"/>
    </row>
    <row r="216" spans="1:32" ht="15" x14ac:dyDescent="0.35">
      <c r="C216" s="773"/>
      <c r="D216" s="768"/>
      <c r="E216" s="783"/>
      <c r="F216" s="727"/>
      <c r="G216" s="769">
        <f>AB128</f>
        <v>184.62</v>
      </c>
      <c r="H216" s="704">
        <f>AC127</f>
        <v>1846200</v>
      </c>
      <c r="I216" s="769">
        <f>H200</f>
        <v>140</v>
      </c>
      <c r="J216" s="769"/>
      <c r="K216" s="769"/>
      <c r="L216" s="704">
        <f>I199</f>
        <v>1400000</v>
      </c>
      <c r="M216" s="773"/>
      <c r="N216" s="727"/>
      <c r="O216" s="704"/>
      <c r="P216" s="704"/>
      <c r="R216" s="687"/>
      <c r="Z216" s="579"/>
      <c r="AA216" s="688"/>
      <c r="AB216" s="579"/>
    </row>
    <row r="217" spans="1:32" ht="15" x14ac:dyDescent="0.35">
      <c r="C217" s="773"/>
      <c r="D217" s="768"/>
      <c r="E217" s="783"/>
      <c r="F217" s="727"/>
      <c r="G217" s="769" t="e">
        <f>#REF!</f>
        <v>#REF!</v>
      </c>
      <c r="H217" s="704" t="e">
        <f>#REF!</f>
        <v>#REF!</v>
      </c>
      <c r="I217" s="769">
        <f>J200</f>
        <v>160</v>
      </c>
      <c r="J217" s="769"/>
      <c r="K217" s="769"/>
      <c r="L217" s="704">
        <f>K199</f>
        <v>1600000</v>
      </c>
      <c r="M217" s="779"/>
      <c r="N217" s="780"/>
      <c r="O217" s="704"/>
      <c r="P217" s="704"/>
      <c r="R217" s="687"/>
      <c r="Z217" s="579"/>
      <c r="AA217" s="688"/>
      <c r="AB217" s="579"/>
    </row>
    <row r="218" spans="1:32" ht="15" x14ac:dyDescent="0.35">
      <c r="C218" s="773"/>
      <c r="D218" s="768"/>
      <c r="E218" s="773"/>
      <c r="F218" s="727"/>
      <c r="G218" s="769" t="e">
        <f>#REF!</f>
        <v>#REF!</v>
      </c>
      <c r="H218" s="704" t="e">
        <f>#REF!</f>
        <v>#REF!</v>
      </c>
      <c r="I218" s="769">
        <f>P200</f>
        <v>0</v>
      </c>
      <c r="J218" s="769"/>
      <c r="K218" s="769"/>
      <c r="L218" s="704">
        <f>Q199</f>
        <v>0</v>
      </c>
      <c r="M218" s="779"/>
      <c r="N218" s="780"/>
      <c r="O218" s="704"/>
      <c r="P218" s="704"/>
      <c r="R218" s="687"/>
      <c r="Z218" s="579"/>
      <c r="AA218" s="688"/>
      <c r="AB218" s="579"/>
    </row>
    <row r="219" spans="1:32" ht="15" x14ac:dyDescent="0.35">
      <c r="C219" s="773"/>
      <c r="D219" s="784"/>
      <c r="E219" s="773"/>
      <c r="F219" s="727"/>
      <c r="G219" s="773"/>
      <c r="H219" s="785"/>
      <c r="I219" s="769">
        <f>L200</f>
        <v>267.93</v>
      </c>
      <c r="J219" s="769"/>
      <c r="K219" s="769"/>
      <c r="L219" s="704">
        <f>M199</f>
        <v>2679300</v>
      </c>
      <c r="M219" s="773"/>
      <c r="N219" s="727"/>
      <c r="O219" s="704"/>
      <c r="P219" s="704"/>
      <c r="R219" s="687"/>
      <c r="Z219" s="579"/>
      <c r="AA219" s="688"/>
      <c r="AB219" s="579"/>
    </row>
    <row r="220" spans="1:32" x14ac:dyDescent="0.35">
      <c r="C220" s="703" t="e">
        <f t="shared" ref="C220:N220" si="0">SUM(C213:C219)</f>
        <v>#REF!</v>
      </c>
      <c r="D220" s="704" t="e">
        <f t="shared" si="0"/>
        <v>#REF!</v>
      </c>
      <c r="E220" s="703" t="e">
        <f t="shared" si="0"/>
        <v>#REF!</v>
      </c>
      <c r="F220" s="704" t="e">
        <f t="shared" si="0"/>
        <v>#REF!</v>
      </c>
      <c r="G220" s="703" t="e">
        <f t="shared" si="0"/>
        <v>#REF!</v>
      </c>
      <c r="H220" s="704" t="e">
        <f t="shared" si="0"/>
        <v>#REF!</v>
      </c>
      <c r="I220" s="703" t="e">
        <f t="shared" si="0"/>
        <v>#REF!</v>
      </c>
      <c r="J220" s="703"/>
      <c r="K220" s="703"/>
      <c r="L220" s="704" t="e">
        <f>SUM(L213:L219)</f>
        <v>#REF!</v>
      </c>
      <c r="M220" s="703">
        <f t="shared" si="0"/>
        <v>14.4</v>
      </c>
      <c r="N220" s="704">
        <f t="shared" si="0"/>
        <v>144000</v>
      </c>
      <c r="O220" s="704" t="e">
        <f>M220+I220+G220+E220+C220</f>
        <v>#REF!</v>
      </c>
      <c r="P220" s="704" t="e">
        <f>D220+F220+H220+L220+N220</f>
        <v>#REF!</v>
      </c>
      <c r="R220" s="687"/>
      <c r="Z220" s="579"/>
      <c r="AB220" s="579"/>
    </row>
    <row r="221" spans="1:32" x14ac:dyDescent="0.35">
      <c r="S221" s="579" t="s">
        <v>162</v>
      </c>
      <c r="V221" s="579"/>
    </row>
    <row r="222" spans="1:32" ht="15" x14ac:dyDescent="0.35">
      <c r="D222" s="687" t="s">
        <v>28</v>
      </c>
      <c r="I222" s="706"/>
      <c r="J222" s="706"/>
      <c r="K222" s="706"/>
      <c r="L222" s="707"/>
    </row>
    <row r="223" spans="1:32" ht="15" x14ac:dyDescent="0.35">
      <c r="D223" s="708" t="s">
        <v>17</v>
      </c>
      <c r="I223" s="709"/>
      <c r="J223" s="709"/>
      <c r="K223" s="709"/>
      <c r="L223" s="710"/>
      <c r="V223" s="711"/>
    </row>
    <row r="224" spans="1:32" ht="15" x14ac:dyDescent="0.35">
      <c r="D224" s="687" t="s">
        <v>19</v>
      </c>
      <c r="I224" s="119"/>
      <c r="J224" s="119"/>
      <c r="K224" s="119"/>
      <c r="L224"/>
      <c r="N224" s="710"/>
      <c r="O224" s="119"/>
      <c r="P224" s="710"/>
      <c r="Q224" s="119"/>
      <c r="R224" s="712"/>
      <c r="V224" s="711"/>
    </row>
    <row r="225" spans="1:28" ht="15" x14ac:dyDescent="0.35">
      <c r="I225" s="119"/>
      <c r="J225" s="119"/>
      <c r="K225" s="119"/>
      <c r="L225"/>
      <c r="N225" s="710"/>
      <c r="O225" s="119"/>
      <c r="P225" s="710"/>
      <c r="Q225" s="119"/>
      <c r="R225" s="712"/>
      <c r="V225" s="711"/>
    </row>
    <row r="226" spans="1:28" ht="14.5" x14ac:dyDescent="0.35">
      <c r="I226" s="433"/>
      <c r="J226" s="433"/>
      <c r="K226" s="433"/>
      <c r="L226"/>
      <c r="V226" s="710"/>
    </row>
    <row r="227" spans="1:28" x14ac:dyDescent="0.35">
      <c r="B227" s="687"/>
      <c r="H227" s="579"/>
      <c r="L227" s="579"/>
      <c r="N227" s="579"/>
      <c r="P227" s="579"/>
      <c r="R227" s="579"/>
      <c r="V227" s="579"/>
      <c r="X227" s="579"/>
      <c r="Z227" s="579"/>
      <c r="AB227" s="579"/>
    </row>
    <row r="228" spans="1:28" x14ac:dyDescent="0.35">
      <c r="B228" s="687"/>
      <c r="H228" s="579"/>
      <c r="L228" s="579"/>
      <c r="N228" s="579"/>
      <c r="P228" s="579"/>
      <c r="R228" s="579"/>
      <c r="V228" s="579"/>
      <c r="X228" s="579"/>
      <c r="Z228" s="579"/>
      <c r="AB228" s="579"/>
    </row>
    <row r="229" spans="1:28" x14ac:dyDescent="0.35">
      <c r="B229" s="687"/>
      <c r="H229" s="579"/>
      <c r="L229" s="579"/>
      <c r="N229" s="579"/>
      <c r="P229" s="579"/>
      <c r="R229" s="579"/>
      <c r="V229" s="579"/>
      <c r="X229" s="579"/>
      <c r="Z229" s="579"/>
      <c r="AB229" s="579"/>
    </row>
    <row r="230" spans="1:28" x14ac:dyDescent="0.35">
      <c r="B230" s="687"/>
      <c r="H230" s="579"/>
      <c r="L230" s="579"/>
      <c r="N230" s="579"/>
      <c r="P230" s="579"/>
      <c r="R230" s="579"/>
      <c r="V230" s="579"/>
      <c r="X230" s="579"/>
      <c r="Z230" s="579"/>
      <c r="AB230" s="579"/>
    </row>
    <row r="231" spans="1:28" x14ac:dyDescent="0.35">
      <c r="B231" s="687"/>
      <c r="H231" s="579"/>
      <c r="L231" s="579"/>
      <c r="N231" s="579"/>
      <c r="P231" s="579"/>
      <c r="R231" s="579"/>
      <c r="V231" s="579"/>
      <c r="X231" s="579"/>
      <c r="Z231" s="579"/>
      <c r="AB231" s="579"/>
    </row>
    <row r="232" spans="1:28" s="687" customFormat="1" x14ac:dyDescent="0.35">
      <c r="A232" s="579"/>
      <c r="C232" s="579"/>
      <c r="E232" s="579"/>
      <c r="G232" s="579"/>
      <c r="H232" s="579"/>
      <c r="I232" s="579"/>
      <c r="J232" s="579"/>
      <c r="K232" s="579"/>
      <c r="L232" s="579"/>
      <c r="M232" s="579"/>
      <c r="N232" s="579"/>
      <c r="O232" s="579"/>
      <c r="P232" s="579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74" spans="1:53" s="687" customFormat="1" x14ac:dyDescent="0.35">
      <c r="A274" s="579"/>
      <c r="B274" s="702"/>
      <c r="C274" s="579"/>
      <c r="E274" s="579"/>
      <c r="G274" s="579"/>
      <c r="I274" s="579"/>
      <c r="J274" s="579"/>
      <c r="K274" s="579"/>
      <c r="M274" s="579"/>
      <c r="O274" s="579"/>
      <c r="Q274" s="579"/>
      <c r="R274" s="705"/>
      <c r="S274" s="579"/>
      <c r="T274" s="579"/>
      <c r="U274" s="579"/>
      <c r="W274" s="579" t="s">
        <v>635</v>
      </c>
      <c r="Y274" s="579"/>
      <c r="AA274" s="579"/>
      <c r="AC274" s="579"/>
      <c r="AD274" s="579"/>
      <c r="AE274" s="579"/>
      <c r="AF274" s="579"/>
      <c r="AG274" s="579"/>
      <c r="AH274" s="579"/>
      <c r="AI274" s="579"/>
      <c r="AJ274" s="579"/>
      <c r="AK274" s="579"/>
      <c r="AL274" s="579"/>
      <c r="AM274" s="579"/>
      <c r="AN274" s="579"/>
      <c r="AO274" s="579"/>
      <c r="AP274" s="579"/>
      <c r="AQ274" s="579"/>
      <c r="AR274" s="579"/>
      <c r="AS274" s="579"/>
      <c r="AT274" s="579"/>
      <c r="AU274" s="579"/>
      <c r="AV274" s="579"/>
      <c r="AW274" s="579"/>
      <c r="AX274" s="579"/>
      <c r="AY274" s="579"/>
      <c r="AZ274" s="579"/>
      <c r="BA274" s="579"/>
    </row>
    <row r="276" spans="1:53" s="687" customFormat="1" x14ac:dyDescent="0.35">
      <c r="A276" s="579"/>
      <c r="B276" s="702"/>
      <c r="C276" s="579"/>
      <c r="E276" s="579"/>
      <c r="G276" s="579"/>
      <c r="I276" s="579"/>
      <c r="J276" s="579"/>
      <c r="K276" s="579"/>
      <c r="L276" s="713"/>
      <c r="M276" s="579"/>
      <c r="O276" s="579"/>
      <c r="Q276" s="579"/>
      <c r="R276" s="705"/>
      <c r="S276" s="579"/>
      <c r="T276" s="579"/>
      <c r="U276" s="579"/>
      <c r="W276" s="579"/>
      <c r="Y276" s="579"/>
      <c r="AA276" s="579"/>
      <c r="AC276" s="579"/>
      <c r="AD276" s="579"/>
      <c r="AE276" s="579"/>
      <c r="AF276" s="579"/>
      <c r="AG276" s="579"/>
      <c r="AH276" s="579"/>
      <c r="AI276" s="579"/>
      <c r="AJ276" s="579"/>
      <c r="AK276" s="579"/>
      <c r="AL276" s="579"/>
      <c r="AM276" s="579"/>
      <c r="AN276" s="579"/>
      <c r="AO276" s="579"/>
      <c r="AP276" s="579"/>
      <c r="AQ276" s="579"/>
      <c r="AR276" s="579"/>
      <c r="AS276" s="579"/>
      <c r="AT276" s="579"/>
      <c r="AU276" s="579"/>
      <c r="AV276" s="579"/>
      <c r="AW276" s="579"/>
      <c r="AX276" s="579"/>
      <c r="AY276" s="579"/>
      <c r="AZ276" s="579"/>
      <c r="BA276" s="579"/>
    </row>
  </sheetData>
  <mergeCells count="118">
    <mergeCell ref="W215:Y215"/>
    <mergeCell ref="C208:E208"/>
    <mergeCell ref="Q208:S208"/>
    <mergeCell ref="C210:E210"/>
    <mergeCell ref="AA210:AC210"/>
    <mergeCell ref="C211:D211"/>
    <mergeCell ref="E211:F211"/>
    <mergeCell ref="G211:H211"/>
    <mergeCell ref="I211:L211"/>
    <mergeCell ref="M211:N211"/>
    <mergeCell ref="O211:P211"/>
    <mergeCell ref="A199:A201"/>
    <mergeCell ref="W201:Y201"/>
    <mergeCell ref="B202:M202"/>
    <mergeCell ref="C203:E203"/>
    <mergeCell ref="Q203:S203"/>
    <mergeCell ref="A187:A188"/>
    <mergeCell ref="A189:A190"/>
    <mergeCell ref="A191:A192"/>
    <mergeCell ref="A193:A194"/>
    <mergeCell ref="A195:A196"/>
    <mergeCell ref="A197:A198"/>
    <mergeCell ref="A175:A176"/>
    <mergeCell ref="A177:A178"/>
    <mergeCell ref="A179:A180"/>
    <mergeCell ref="A181:A182"/>
    <mergeCell ref="A183:A184"/>
    <mergeCell ref="A185:A186"/>
    <mergeCell ref="A163:A164"/>
    <mergeCell ref="A165:A166"/>
    <mergeCell ref="A167:A168"/>
    <mergeCell ref="A169:A170"/>
    <mergeCell ref="A171:A172"/>
    <mergeCell ref="A173:A174"/>
    <mergeCell ref="A151:A152"/>
    <mergeCell ref="A153:A154"/>
    <mergeCell ref="A155:A156"/>
    <mergeCell ref="A157:A158"/>
    <mergeCell ref="A159:A160"/>
    <mergeCell ref="A161:A162"/>
    <mergeCell ref="A139:A140"/>
    <mergeCell ref="A141:A142"/>
    <mergeCell ref="A143:A144"/>
    <mergeCell ref="A145:A146"/>
    <mergeCell ref="A147:A148"/>
    <mergeCell ref="A149:A150"/>
    <mergeCell ref="N136:O136"/>
    <mergeCell ref="P136:Q136"/>
    <mergeCell ref="R136:S136"/>
    <mergeCell ref="T136:U136"/>
    <mergeCell ref="V136:W136"/>
    <mergeCell ref="X136:Y136"/>
    <mergeCell ref="A135:A137"/>
    <mergeCell ref="B135:G135"/>
    <mergeCell ref="H135:W135"/>
    <mergeCell ref="X135:Y135"/>
    <mergeCell ref="B136:C136"/>
    <mergeCell ref="D136:E136"/>
    <mergeCell ref="F136:G136"/>
    <mergeCell ref="H136:I136"/>
    <mergeCell ref="J136:K136"/>
    <mergeCell ref="L136:M136"/>
    <mergeCell ref="A123:A126"/>
    <mergeCell ref="A127:A128"/>
    <mergeCell ref="A132:X132"/>
    <mergeCell ref="A133:X133"/>
    <mergeCell ref="A134:W134"/>
    <mergeCell ref="X134:Y134"/>
    <mergeCell ref="A99:A102"/>
    <mergeCell ref="A103:A106"/>
    <mergeCell ref="A107:A110"/>
    <mergeCell ref="A111:A114"/>
    <mergeCell ref="A115:A118"/>
    <mergeCell ref="A119:A122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27:A30"/>
    <mergeCell ref="A31:A34"/>
    <mergeCell ref="A35:A38"/>
    <mergeCell ref="A39:A42"/>
    <mergeCell ref="A43:A46"/>
    <mergeCell ref="A47:A50"/>
    <mergeCell ref="T5:U5"/>
    <mergeCell ref="A7:A10"/>
    <mergeCell ref="A11:A14"/>
    <mergeCell ref="A15:A18"/>
    <mergeCell ref="A19:A22"/>
    <mergeCell ref="A23:A26"/>
    <mergeCell ref="A1:AD1"/>
    <mergeCell ref="A2:AD2"/>
    <mergeCell ref="A3:U3"/>
    <mergeCell ref="V3:AC3"/>
    <mergeCell ref="A4:A5"/>
    <mergeCell ref="B4:K4"/>
    <mergeCell ref="L4:U4"/>
    <mergeCell ref="V4:W4"/>
    <mergeCell ref="X4:Y4"/>
    <mergeCell ref="Z4:AA4"/>
    <mergeCell ref="AB4:AC4"/>
    <mergeCell ref="B5:C5"/>
    <mergeCell ref="D5:E5"/>
    <mergeCell ref="F5:G5"/>
    <mergeCell ref="H5:I5"/>
    <mergeCell ref="J5:K5"/>
    <mergeCell ref="L5:M5"/>
    <mergeCell ref="N5:O5"/>
    <mergeCell ref="P5:Q5"/>
    <mergeCell ref="R5:S5"/>
  </mergeCells>
  <printOptions horizontalCentered="1"/>
  <pageMargins left="0.25" right="0.25" top="0.75" bottom="0.75" header="0.3" footer="0.3"/>
  <pageSetup paperSize="9" scale="40" fitToWidth="0" fitToHeight="0" orientation="landscape" horizontalDpi="360" verticalDpi="360" r:id="rId1"/>
  <rowBreaks count="1" manualBreakCount="1">
    <brk id="94" max="2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A856-E5E4-4170-9948-47BD7632BBC4}">
  <dimension ref="A1:BA282"/>
  <sheetViews>
    <sheetView zoomScale="70" zoomScaleNormal="70" zoomScaleSheetLayoutView="70" workbookViewId="0">
      <selection activeCell="K14" sqref="K14"/>
    </sheetView>
  </sheetViews>
  <sheetFormatPr defaultColWidth="9.1796875" defaultRowHeight="14" x14ac:dyDescent="0.35"/>
  <cols>
    <col min="1" max="1" width="11.81640625" style="579" customWidth="1"/>
    <col min="2" max="2" width="12" style="702" customWidth="1"/>
    <col min="3" max="3" width="16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5.7265625" style="687" customWidth="1"/>
    <col min="9" max="9" width="14.453125" style="579" bestFit="1" customWidth="1"/>
    <col min="10" max="10" width="12.453125" style="579" bestFit="1" customWidth="1"/>
    <col min="11" max="11" width="15.453125" style="579" bestFit="1" customWidth="1"/>
    <col min="12" max="12" width="12.1796875" style="687" customWidth="1"/>
    <col min="13" max="13" width="15.26953125" style="579" bestFit="1" customWidth="1"/>
    <col min="14" max="14" width="11.26953125" style="687" customWidth="1"/>
    <col min="15" max="15" width="15.453125" style="579" customWidth="1"/>
    <col min="16" max="16" width="11.453125" style="687" customWidth="1"/>
    <col min="17" max="17" width="15.453125" style="579" bestFit="1" customWidth="1"/>
    <col min="18" max="18" width="12.453125" style="705" customWidth="1"/>
    <col min="19" max="19" width="13.1796875" style="579" customWidth="1"/>
    <col min="20" max="20" width="10.453125" style="579" customWidth="1"/>
    <col min="21" max="21" width="14.81640625" style="579" bestFit="1" customWidth="1"/>
    <col min="22" max="22" width="12" style="687" customWidth="1"/>
    <col min="23" max="23" width="14.1796875" style="579" customWidth="1"/>
    <col min="24" max="24" width="12.81640625" style="687" bestFit="1" customWidth="1"/>
    <col min="25" max="25" width="15.453125" style="579" bestFit="1" customWidth="1"/>
    <col min="26" max="26" width="18.81640625" style="687" bestFit="1" customWidth="1"/>
    <col min="27" max="27" width="14.81640625" style="579" bestFit="1" customWidth="1"/>
    <col min="28" max="28" width="11.453125" style="687" bestFit="1" customWidth="1"/>
    <col min="29" max="29" width="15" style="579" bestFit="1" customWidth="1"/>
    <col min="30" max="30" width="17.1796875" style="579" customWidth="1"/>
    <col min="31" max="31" width="11.453125" style="579" customWidth="1"/>
    <col min="32" max="32" width="17.81640625" style="579" customWidth="1"/>
    <col min="33" max="33" width="12.1796875" style="579" customWidth="1"/>
    <col min="34" max="34" width="17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x14ac:dyDescent="0.35">
      <c r="A2" s="1161" t="s">
        <v>640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3" ht="18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6" t="s">
        <v>613</v>
      </c>
      <c r="W3" s="1166"/>
      <c r="X3" s="1166"/>
      <c r="Y3" s="1166"/>
      <c r="Z3" s="1166"/>
      <c r="AA3" s="1166"/>
      <c r="AB3" s="1166"/>
      <c r="AC3" s="1166"/>
      <c r="AD3" s="907"/>
      <c r="AE3" s="827"/>
      <c r="AF3" s="827"/>
      <c r="AG3" s="827"/>
    </row>
    <row r="4" spans="1:53" s="663" customFormat="1" x14ac:dyDescent="0.35">
      <c r="A4" s="1167" t="s">
        <v>2</v>
      </c>
      <c r="B4" s="1167" t="s">
        <v>3</v>
      </c>
      <c r="C4" s="1167"/>
      <c r="D4" s="1167"/>
      <c r="E4" s="1167"/>
      <c r="F4" s="1167"/>
      <c r="G4" s="1167"/>
      <c r="H4" s="1167"/>
      <c r="I4" s="1167"/>
      <c r="J4" s="1167"/>
      <c r="K4" s="1167"/>
      <c r="L4" s="1168" t="s">
        <v>4</v>
      </c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72"/>
      <c r="AD4" s="843" t="s">
        <v>9</v>
      </c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</row>
    <row r="5" spans="1:53" s="669" customFormat="1" ht="25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20</v>
      </c>
      <c r="Z5" s="664" t="s">
        <v>21</v>
      </c>
      <c r="AA5" s="971" t="s">
        <v>622</v>
      </c>
      <c r="AB5" s="664" t="s">
        <v>17</v>
      </c>
      <c r="AC5" s="667" t="s">
        <v>23</v>
      </c>
      <c r="AD5" s="910"/>
      <c r="AE5" s="661"/>
      <c r="AF5" s="668"/>
      <c r="AG5" s="668"/>
      <c r="AH5" s="668"/>
      <c r="AI5" s="668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</row>
    <row r="6" spans="1:53" s="669" customFormat="1" ht="28" x14ac:dyDescent="0.35">
      <c r="A6" s="670"/>
      <c r="B6" s="671" t="s">
        <v>26</v>
      </c>
      <c r="C6" s="850" t="s">
        <v>27</v>
      </c>
      <c r="D6" s="671" t="s">
        <v>164</v>
      </c>
      <c r="E6" s="850" t="s">
        <v>27</v>
      </c>
      <c r="F6" s="672" t="s">
        <v>26</v>
      </c>
      <c r="G6" s="850" t="s">
        <v>27</v>
      </c>
      <c r="H6" s="970" t="s">
        <v>164</v>
      </c>
      <c r="I6" s="850" t="s">
        <v>27</v>
      </c>
      <c r="J6" s="672" t="s">
        <v>26</v>
      </c>
      <c r="K6" s="673" t="s">
        <v>27</v>
      </c>
      <c r="L6" s="674" t="s">
        <v>28</v>
      </c>
      <c r="M6" s="850" t="s">
        <v>27</v>
      </c>
      <c r="N6" s="674" t="s">
        <v>28</v>
      </c>
      <c r="O6" s="850" t="s">
        <v>27</v>
      </c>
      <c r="P6" s="850" t="s">
        <v>19</v>
      </c>
      <c r="Q6" s="850" t="s">
        <v>27</v>
      </c>
      <c r="R6" s="969" t="s">
        <v>29</v>
      </c>
      <c r="S6" s="850" t="s">
        <v>27</v>
      </c>
      <c r="T6" s="672" t="s">
        <v>21</v>
      </c>
      <c r="U6" s="850" t="s">
        <v>27</v>
      </c>
      <c r="V6" s="672" t="s">
        <v>30</v>
      </c>
      <c r="W6" s="850" t="s">
        <v>27</v>
      </c>
      <c r="X6" s="672" t="s">
        <v>31</v>
      </c>
      <c r="Y6" s="850" t="s">
        <v>27</v>
      </c>
      <c r="Z6" s="675" t="s">
        <v>30</v>
      </c>
      <c r="AA6" s="844" t="s">
        <v>27</v>
      </c>
      <c r="AB6" s="676" t="s">
        <v>30</v>
      </c>
      <c r="AC6" s="677" t="s">
        <v>27</v>
      </c>
      <c r="AD6" s="845"/>
      <c r="AE6" s="678"/>
      <c r="AK6" s="679"/>
      <c r="AL6" s="679"/>
      <c r="AM6" s="679"/>
      <c r="AN6" s="679"/>
      <c r="AO6" s="679"/>
      <c r="AP6" s="679"/>
    </row>
    <row r="7" spans="1:53" ht="15" x14ac:dyDescent="0.35">
      <c r="A7" s="1173">
        <v>45778</v>
      </c>
      <c r="B7" s="680"/>
      <c r="C7" s="545"/>
      <c r="D7" s="545"/>
      <c r="E7" s="545"/>
      <c r="F7" s="660"/>
      <c r="G7" s="592"/>
      <c r="H7" s="727"/>
      <c r="J7" s="680"/>
      <c r="K7" s="681"/>
      <c r="L7" s="682"/>
      <c r="M7" s="681"/>
      <c r="N7" s="682"/>
      <c r="O7" s="681"/>
      <c r="P7" s="682"/>
      <c r="Q7" s="681"/>
      <c r="R7" s="681"/>
      <c r="S7" s="681"/>
      <c r="T7" s="682"/>
      <c r="U7" s="547"/>
      <c r="V7" s="549"/>
      <c r="W7" s="547"/>
      <c r="X7" s="546"/>
      <c r="Y7" s="547"/>
      <c r="Z7" s="549"/>
      <c r="AA7" s="547"/>
      <c r="AB7" s="683"/>
      <c r="AC7" s="728"/>
      <c r="AD7" s="547"/>
      <c r="AE7" s="684"/>
      <c r="AK7" s="685"/>
    </row>
    <row r="8" spans="1:53" ht="15" x14ac:dyDescent="0.35">
      <c r="A8" s="1174"/>
      <c r="B8" s="591">
        <v>31.46</v>
      </c>
      <c r="C8" s="592">
        <v>314600</v>
      </c>
      <c r="D8" s="592"/>
      <c r="E8" s="592"/>
      <c r="F8" s="593">
        <v>32.28</v>
      </c>
      <c r="G8" s="592">
        <v>322800</v>
      </c>
      <c r="H8" s="592"/>
      <c r="I8" s="965"/>
      <c r="J8" s="591"/>
      <c r="K8" s="585"/>
      <c r="L8" s="586"/>
      <c r="M8" s="585"/>
      <c r="N8" s="586"/>
      <c r="O8" s="585"/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7"/>
      <c r="AE8" s="612"/>
      <c r="AK8" s="685"/>
    </row>
    <row r="9" spans="1:53" ht="15" x14ac:dyDescent="0.35">
      <c r="A9" s="1174"/>
      <c r="B9" s="591"/>
      <c r="C9" s="592"/>
      <c r="D9" s="592"/>
      <c r="E9" s="592"/>
      <c r="F9" s="593"/>
      <c r="G9" s="592"/>
      <c r="H9" s="592"/>
      <c r="I9" s="965"/>
      <c r="J9" s="591"/>
      <c r="K9" s="585"/>
      <c r="L9" s="586"/>
      <c r="M9" s="585"/>
      <c r="N9" s="586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7"/>
      <c r="AE9" s="612"/>
    </row>
    <row r="10" spans="1:53" ht="15" x14ac:dyDescent="0.35">
      <c r="A10" s="1175"/>
      <c r="B10" s="591"/>
      <c r="C10" s="592"/>
      <c r="D10" s="592"/>
      <c r="E10" s="592"/>
      <c r="F10" s="593"/>
      <c r="G10" s="592"/>
      <c r="H10" s="592"/>
      <c r="I10" s="965"/>
      <c r="J10" s="591"/>
      <c r="K10" s="585"/>
      <c r="L10" s="586"/>
      <c r="M10" s="585"/>
      <c r="N10" s="586"/>
      <c r="O10" s="585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7"/>
      <c r="AE10" s="612"/>
      <c r="AK10" s="685"/>
    </row>
    <row r="11" spans="1:53" ht="15" x14ac:dyDescent="0.35">
      <c r="A11" s="1173">
        <v>45779</v>
      </c>
      <c r="B11" s="660">
        <v>27.51</v>
      </c>
      <c r="C11" s="592">
        <v>275100</v>
      </c>
      <c r="E11" s="704"/>
      <c r="F11" s="660">
        <v>21.73</v>
      </c>
      <c r="G11" s="592">
        <v>217300</v>
      </c>
      <c r="H11" s="727"/>
      <c r="J11" s="591"/>
      <c r="K11" s="585"/>
      <c r="L11" s="586"/>
      <c r="M11" s="587"/>
      <c r="N11" s="584"/>
      <c r="O11" s="587"/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589"/>
      <c r="AC11" s="594"/>
      <c r="AD11" s="587"/>
      <c r="AE11" s="612"/>
    </row>
    <row r="12" spans="1:53" ht="15" x14ac:dyDescent="0.35">
      <c r="A12" s="1174"/>
      <c r="B12" s="591"/>
      <c r="C12" s="592"/>
      <c r="D12" s="592"/>
      <c r="E12" s="592"/>
      <c r="F12" s="593"/>
      <c r="G12" s="592"/>
      <c r="H12" s="592"/>
      <c r="I12" s="965"/>
      <c r="J12" s="591"/>
      <c r="K12" s="585"/>
      <c r="L12" s="586"/>
      <c r="M12" s="585"/>
      <c r="N12" s="586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87"/>
      <c r="AE12" s="612"/>
    </row>
    <row r="13" spans="1:53" ht="15" x14ac:dyDescent="0.35">
      <c r="A13" s="1174"/>
      <c r="B13" s="591"/>
      <c r="C13" s="592"/>
      <c r="D13" s="592"/>
      <c r="E13" s="592"/>
      <c r="F13" s="593"/>
      <c r="G13" s="592"/>
      <c r="H13" s="592"/>
      <c r="I13" s="965"/>
      <c r="J13" s="591"/>
      <c r="K13" s="585"/>
      <c r="L13" s="586"/>
      <c r="M13" s="585"/>
      <c r="N13" s="586"/>
      <c r="O13" s="585"/>
      <c r="P13" s="586"/>
      <c r="Q13" s="585"/>
      <c r="R13" s="585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6"/>
      <c r="AD13" s="587"/>
      <c r="AE13" s="612"/>
    </row>
    <row r="14" spans="1:53" ht="15" x14ac:dyDescent="0.35">
      <c r="A14" s="1175"/>
      <c r="B14" s="591"/>
      <c r="C14" s="592"/>
      <c r="D14" s="592"/>
      <c r="E14" s="592"/>
      <c r="F14" s="660"/>
      <c r="G14" s="592"/>
      <c r="H14" s="727"/>
      <c r="J14" s="591"/>
      <c r="K14" s="585"/>
      <c r="L14" s="586"/>
      <c r="M14" s="585"/>
      <c r="N14" s="586"/>
      <c r="O14" s="585"/>
      <c r="P14" s="586"/>
      <c r="Q14" s="585"/>
      <c r="R14" s="816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7"/>
      <c r="AE14" s="612"/>
    </row>
    <row r="15" spans="1:53" ht="15" x14ac:dyDescent="0.35">
      <c r="A15" s="1173">
        <v>45780</v>
      </c>
      <c r="B15" s="591">
        <v>30.03</v>
      </c>
      <c r="C15" s="592">
        <v>300300</v>
      </c>
      <c r="D15" s="592"/>
      <c r="E15" s="592"/>
      <c r="F15" s="593">
        <v>31.73</v>
      </c>
      <c r="G15" s="592">
        <v>317300</v>
      </c>
      <c r="H15" s="592"/>
      <c r="I15" s="965"/>
      <c r="J15" s="591"/>
      <c r="K15" s="585"/>
      <c r="L15" s="586"/>
      <c r="M15" s="585"/>
      <c r="N15" s="586"/>
      <c r="O15" s="585"/>
      <c r="P15" s="586"/>
      <c r="Q15" s="585"/>
      <c r="R15" s="585"/>
      <c r="S15" s="585"/>
      <c r="T15" s="586"/>
      <c r="U15" s="587"/>
      <c r="V15" s="584"/>
      <c r="W15" s="587"/>
      <c r="X15" s="588">
        <v>20.16</v>
      </c>
      <c r="Y15" s="587">
        <v>250000</v>
      </c>
      <c r="Z15" s="584"/>
      <c r="AA15" s="587"/>
      <c r="AB15" s="589">
        <v>20</v>
      </c>
      <c r="AC15" s="594">
        <v>200000</v>
      </c>
      <c r="AD15" s="587"/>
      <c r="AE15" s="612"/>
    </row>
    <row r="16" spans="1:53" ht="15" x14ac:dyDescent="0.35">
      <c r="A16" s="1174"/>
      <c r="B16" s="591"/>
      <c r="C16" s="592"/>
      <c r="D16" s="592"/>
      <c r="E16" s="592"/>
      <c r="F16" s="593"/>
      <c r="G16" s="592"/>
      <c r="H16" s="592"/>
      <c r="I16" s="965"/>
      <c r="J16" s="591"/>
      <c r="K16" s="585"/>
      <c r="L16" s="586"/>
      <c r="M16" s="585"/>
      <c r="N16" s="586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>
        <v>20</v>
      </c>
      <c r="AC16" s="594">
        <v>200000</v>
      </c>
      <c r="AD16" s="587"/>
      <c r="AE16" s="612"/>
    </row>
    <row r="17" spans="1:31" ht="15" x14ac:dyDescent="0.35">
      <c r="A17" s="1174"/>
      <c r="B17" s="591"/>
      <c r="C17" s="592"/>
      <c r="D17" s="592"/>
      <c r="E17" s="592"/>
      <c r="F17" s="593"/>
      <c r="G17" s="592"/>
      <c r="H17" s="592"/>
      <c r="I17" s="965"/>
      <c r="J17" s="591"/>
      <c r="K17" s="585"/>
      <c r="L17" s="586"/>
      <c r="M17" s="585"/>
      <c r="N17" s="586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7"/>
      <c r="AE17" s="612"/>
    </row>
    <row r="18" spans="1:31" ht="15" x14ac:dyDescent="0.35">
      <c r="A18" s="1175"/>
      <c r="B18" s="591"/>
      <c r="C18" s="592"/>
      <c r="D18" s="592"/>
      <c r="E18" s="592"/>
      <c r="F18" s="838"/>
      <c r="G18" s="585"/>
      <c r="H18" s="592"/>
      <c r="I18" s="965"/>
      <c r="J18" s="591"/>
      <c r="K18" s="585"/>
      <c r="L18" s="586"/>
      <c r="M18" s="585"/>
      <c r="N18" s="586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7"/>
      <c r="AE18" s="612"/>
    </row>
    <row r="19" spans="1:31" ht="15" x14ac:dyDescent="0.35">
      <c r="A19" s="1173">
        <v>45781</v>
      </c>
      <c r="B19" s="591">
        <v>33.42</v>
      </c>
      <c r="C19" s="592">
        <v>334270</v>
      </c>
      <c r="D19" s="592"/>
      <c r="E19" s="592"/>
      <c r="F19" s="793">
        <v>29.98</v>
      </c>
      <c r="G19" s="592">
        <v>299800</v>
      </c>
      <c r="H19" s="592"/>
      <c r="I19" s="592"/>
      <c r="J19" s="591">
        <v>32.33</v>
      </c>
      <c r="K19" s="585">
        <v>323300</v>
      </c>
      <c r="L19" s="586"/>
      <c r="M19" s="585"/>
      <c r="N19" s="586"/>
      <c r="O19" s="585"/>
      <c r="P19" s="588"/>
      <c r="Q19" s="600"/>
      <c r="R19" s="585"/>
      <c r="S19" s="585"/>
      <c r="T19" s="586"/>
      <c r="U19" s="587"/>
      <c r="V19" s="584"/>
      <c r="W19" s="587"/>
      <c r="X19" s="588"/>
      <c r="Y19" s="587"/>
      <c r="Z19" s="584"/>
      <c r="AA19" s="587"/>
      <c r="AB19" s="589"/>
      <c r="AC19" s="594"/>
      <c r="AD19" s="587"/>
      <c r="AE19" s="612"/>
    </row>
    <row r="20" spans="1:31" ht="15" x14ac:dyDescent="0.35">
      <c r="A20" s="1174"/>
      <c r="B20" s="591"/>
      <c r="C20" s="592"/>
      <c r="D20" s="592"/>
      <c r="E20" s="592"/>
      <c r="F20" s="593"/>
      <c r="G20" s="592"/>
      <c r="H20" s="592"/>
      <c r="I20" s="592"/>
      <c r="J20" s="591"/>
      <c r="K20" s="585"/>
      <c r="L20" s="586"/>
      <c r="M20" s="585"/>
      <c r="N20" s="586"/>
      <c r="O20" s="585"/>
      <c r="P20" s="586"/>
      <c r="Q20" s="585"/>
      <c r="R20" s="585"/>
      <c r="S20" s="585"/>
      <c r="T20" s="586"/>
      <c r="U20" s="587"/>
      <c r="V20" s="598"/>
      <c r="W20" s="583"/>
      <c r="X20" s="584"/>
      <c r="Y20" s="587"/>
      <c r="Z20" s="584"/>
      <c r="AA20" s="587"/>
      <c r="AB20" s="589"/>
      <c r="AC20" s="594"/>
      <c r="AD20" s="587"/>
      <c r="AE20" s="612"/>
    </row>
    <row r="21" spans="1:31" ht="15" x14ac:dyDescent="0.35">
      <c r="A21" s="1174"/>
      <c r="B21" s="591"/>
      <c r="C21" s="592"/>
      <c r="D21" s="592"/>
      <c r="E21" s="592"/>
      <c r="F21" s="593"/>
      <c r="G21" s="592"/>
      <c r="H21" s="592"/>
      <c r="I21" s="592"/>
      <c r="J21" s="591"/>
      <c r="K21" s="585"/>
      <c r="L21" s="586"/>
      <c r="M21" s="585"/>
      <c r="N21" s="586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7"/>
      <c r="AE21" s="612"/>
    </row>
    <row r="22" spans="1:31" ht="15" x14ac:dyDescent="0.35">
      <c r="A22" s="1175"/>
      <c r="B22" s="591"/>
      <c r="C22" s="592"/>
      <c r="D22" s="592"/>
      <c r="E22" s="592"/>
      <c r="F22" s="593"/>
      <c r="G22" s="592"/>
      <c r="H22" s="592"/>
      <c r="I22" s="592"/>
      <c r="J22" s="591"/>
      <c r="K22" s="592"/>
      <c r="L22" s="586"/>
      <c r="M22" s="585"/>
      <c r="N22" s="586"/>
      <c r="O22" s="585"/>
      <c r="P22" s="586"/>
      <c r="Q22" s="585"/>
      <c r="R22" s="816"/>
      <c r="S22" s="585"/>
      <c r="T22" s="586"/>
      <c r="U22" s="587"/>
      <c r="V22" s="584"/>
      <c r="W22" s="587"/>
      <c r="X22" s="588"/>
      <c r="Y22" s="587"/>
      <c r="Z22" s="589"/>
      <c r="AA22" s="587"/>
      <c r="AB22" s="589"/>
      <c r="AC22" s="594"/>
      <c r="AD22" s="587"/>
      <c r="AE22" s="612"/>
    </row>
    <row r="23" spans="1:31" ht="15" x14ac:dyDescent="0.35">
      <c r="A23" s="1173">
        <v>45782</v>
      </c>
      <c r="B23" s="780">
        <v>38.35</v>
      </c>
      <c r="C23" s="704">
        <v>383500</v>
      </c>
      <c r="D23" s="592"/>
      <c r="E23" s="592"/>
      <c r="F23" s="591">
        <v>26.53</v>
      </c>
      <c r="G23" s="592">
        <v>265300</v>
      </c>
      <c r="H23" s="592"/>
      <c r="I23" s="592"/>
      <c r="J23" s="591">
        <v>18.72</v>
      </c>
      <c r="K23" s="585">
        <v>187200</v>
      </c>
      <c r="L23" s="586">
        <v>20</v>
      </c>
      <c r="M23" s="585">
        <v>136000</v>
      </c>
      <c r="N23" s="586"/>
      <c r="O23" s="585"/>
      <c r="P23" s="586"/>
      <c r="Q23" s="585"/>
      <c r="R23" s="585"/>
      <c r="S23" s="585"/>
      <c r="T23" s="586"/>
      <c r="U23" s="587"/>
      <c r="V23" s="584"/>
      <c r="W23" s="587"/>
      <c r="X23" s="588"/>
      <c r="Y23" s="587"/>
      <c r="Z23" s="584"/>
      <c r="AA23" s="587"/>
      <c r="AB23" s="589"/>
      <c r="AC23" s="594"/>
      <c r="AD23" s="587"/>
      <c r="AE23" s="612"/>
    </row>
    <row r="24" spans="1:31" ht="15" x14ac:dyDescent="0.35">
      <c r="A24" s="1174"/>
      <c r="B24" s="591"/>
      <c r="C24" s="592"/>
      <c r="D24" s="592"/>
      <c r="E24" s="592"/>
      <c r="F24" s="593"/>
      <c r="G24" s="592"/>
      <c r="H24" s="592"/>
      <c r="I24" s="592"/>
      <c r="J24" s="591"/>
      <c r="K24" s="585"/>
      <c r="L24" s="586"/>
      <c r="M24" s="585"/>
      <c r="N24" s="586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7"/>
      <c r="AE24" s="612"/>
    </row>
    <row r="25" spans="1:31" ht="15" x14ac:dyDescent="0.35">
      <c r="A25" s="1174"/>
      <c r="B25" s="591"/>
      <c r="C25" s="592"/>
      <c r="D25" s="592"/>
      <c r="E25" s="592"/>
      <c r="F25" s="593"/>
      <c r="G25" s="592"/>
      <c r="H25" s="592"/>
      <c r="I25" s="592"/>
      <c r="J25" s="591"/>
      <c r="K25" s="585"/>
      <c r="L25" s="586"/>
      <c r="M25" s="585"/>
      <c r="N25" s="586"/>
      <c r="O25" s="585"/>
      <c r="P25" s="586"/>
      <c r="Q25" s="585"/>
      <c r="R25" s="585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7"/>
      <c r="AE25" s="612"/>
    </row>
    <row r="26" spans="1:31" ht="15" x14ac:dyDescent="0.35">
      <c r="A26" s="1175"/>
      <c r="B26" s="591"/>
      <c r="C26" s="592"/>
      <c r="D26" s="592"/>
      <c r="E26" s="592"/>
      <c r="F26" s="593"/>
      <c r="G26" s="592"/>
      <c r="H26" s="592"/>
      <c r="I26" s="592"/>
      <c r="J26" s="591"/>
      <c r="K26" s="585"/>
      <c r="L26" s="586"/>
      <c r="M26" s="585"/>
      <c r="N26" s="586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7"/>
      <c r="AE26" s="612"/>
    </row>
    <row r="27" spans="1:31" ht="15" x14ac:dyDescent="0.35">
      <c r="A27" s="1173">
        <v>45783</v>
      </c>
      <c r="B27" s="591">
        <v>31.14</v>
      </c>
      <c r="C27" s="592">
        <v>311400</v>
      </c>
      <c r="D27" s="592"/>
      <c r="E27" s="592"/>
      <c r="F27" s="593">
        <v>29.09</v>
      </c>
      <c r="G27" s="592">
        <v>290900</v>
      </c>
      <c r="H27" s="592"/>
      <c r="I27" s="592"/>
      <c r="J27" s="591">
        <v>19.62</v>
      </c>
      <c r="K27" s="585">
        <v>196200</v>
      </c>
      <c r="L27" s="586"/>
      <c r="M27" s="585"/>
      <c r="N27" s="586"/>
      <c r="O27" s="585"/>
      <c r="P27" s="784">
        <v>20</v>
      </c>
      <c r="Q27" s="704">
        <v>248000</v>
      </c>
      <c r="R27" s="704"/>
      <c r="S27" s="704"/>
      <c r="T27" s="586"/>
      <c r="U27" s="587"/>
      <c r="V27" s="584"/>
      <c r="W27" s="587"/>
      <c r="X27" s="588">
        <v>20</v>
      </c>
      <c r="Y27" s="587">
        <v>248000</v>
      </c>
      <c r="Z27" s="584"/>
      <c r="AA27" s="587"/>
      <c r="AB27" s="589"/>
      <c r="AC27" s="594"/>
      <c r="AD27" s="587"/>
      <c r="AE27" s="612"/>
    </row>
    <row r="28" spans="1:31" ht="15" x14ac:dyDescent="0.35">
      <c r="A28" s="1174"/>
      <c r="B28" s="591"/>
      <c r="C28" s="592"/>
      <c r="D28" s="592"/>
      <c r="E28" s="592"/>
      <c r="F28" s="593"/>
      <c r="G28" s="592"/>
      <c r="H28" s="592"/>
      <c r="I28" s="592"/>
      <c r="J28" s="591"/>
      <c r="K28" s="585"/>
      <c r="L28" s="586"/>
      <c r="M28" s="585"/>
      <c r="N28" s="586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4"/>
      <c r="AD28" s="587"/>
      <c r="AE28" s="612"/>
    </row>
    <row r="29" spans="1:31" ht="15" x14ac:dyDescent="0.35">
      <c r="A29" s="1174"/>
      <c r="B29" s="591"/>
      <c r="C29" s="592"/>
      <c r="D29" s="592"/>
      <c r="E29" s="592"/>
      <c r="F29" s="593"/>
      <c r="G29" s="592"/>
      <c r="H29" s="592"/>
      <c r="I29" s="592"/>
      <c r="J29" s="591"/>
      <c r="K29" s="585"/>
      <c r="L29" s="586"/>
      <c r="M29" s="585"/>
      <c r="N29" s="586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87"/>
      <c r="AE29" s="612"/>
    </row>
    <row r="30" spans="1:31" ht="15" x14ac:dyDescent="0.35">
      <c r="A30" s="1175"/>
      <c r="B30" s="591"/>
      <c r="C30" s="592"/>
      <c r="D30" s="592"/>
      <c r="E30" s="592"/>
      <c r="F30" s="593"/>
      <c r="G30" s="592"/>
      <c r="H30" s="592"/>
      <c r="I30" s="592"/>
      <c r="J30" s="591"/>
      <c r="K30" s="585"/>
      <c r="L30" s="586"/>
      <c r="M30" s="585"/>
      <c r="N30" s="586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0"/>
      <c r="AD30" s="587"/>
      <c r="AE30" s="612"/>
    </row>
    <row r="31" spans="1:31" ht="15" x14ac:dyDescent="0.35">
      <c r="A31" s="1173">
        <v>45784</v>
      </c>
      <c r="B31" s="930">
        <v>33.340000000000003</v>
      </c>
      <c r="C31" s="583">
        <v>333400</v>
      </c>
      <c r="D31" s="660"/>
      <c r="E31" s="592"/>
      <c r="F31" s="593">
        <v>28.1</v>
      </c>
      <c r="G31" s="592">
        <v>281000</v>
      </c>
      <c r="H31" s="660"/>
      <c r="I31" s="592"/>
      <c r="J31" s="792">
        <v>25.26</v>
      </c>
      <c r="K31" s="585">
        <v>252600</v>
      </c>
      <c r="L31" s="586"/>
      <c r="M31" s="585"/>
      <c r="N31" s="586"/>
      <c r="O31" s="585"/>
      <c r="P31" s="586"/>
      <c r="Q31" s="585"/>
      <c r="R31" s="585"/>
      <c r="S31" s="585"/>
      <c r="T31" s="586">
        <v>60</v>
      </c>
      <c r="U31" s="587">
        <v>408000</v>
      </c>
      <c r="V31" s="584"/>
      <c r="W31" s="587"/>
      <c r="X31" s="588"/>
      <c r="Y31" s="587"/>
      <c r="Z31" s="584"/>
      <c r="AA31" s="587"/>
      <c r="AB31" s="589"/>
      <c r="AC31" s="594"/>
      <c r="AD31" s="587"/>
      <c r="AE31" s="612"/>
    </row>
    <row r="32" spans="1:31" ht="15" x14ac:dyDescent="0.35">
      <c r="A32" s="1174"/>
      <c r="B32" s="591"/>
      <c r="C32" s="592"/>
      <c r="D32" s="592"/>
      <c r="E32" s="592"/>
      <c r="F32" s="593"/>
      <c r="G32" s="592"/>
      <c r="H32" s="592"/>
      <c r="I32" s="592"/>
      <c r="J32" s="591"/>
      <c r="K32" s="585"/>
      <c r="L32" s="586"/>
      <c r="M32" s="585"/>
      <c r="N32" s="586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7"/>
      <c r="AE32" s="612"/>
    </row>
    <row r="33" spans="1:31" ht="15" x14ac:dyDescent="0.35">
      <c r="A33" s="1174"/>
      <c r="B33" s="591"/>
      <c r="C33" s="592"/>
      <c r="D33" s="592"/>
      <c r="E33" s="592"/>
      <c r="F33" s="593"/>
      <c r="G33" s="592"/>
      <c r="H33" s="592"/>
      <c r="I33" s="592"/>
      <c r="J33" s="591"/>
      <c r="K33" s="585"/>
      <c r="L33" s="586"/>
      <c r="M33" s="585"/>
      <c r="N33" s="586"/>
      <c r="O33" s="585"/>
      <c r="P33" s="586"/>
      <c r="Q33" s="585"/>
      <c r="R33" s="585"/>
      <c r="S33" s="585"/>
      <c r="T33" s="586"/>
      <c r="U33" s="587"/>
      <c r="V33" s="584"/>
      <c r="W33" s="587"/>
      <c r="X33" s="584"/>
      <c r="Y33" s="587"/>
      <c r="Z33" s="584"/>
      <c r="AA33" s="587"/>
      <c r="AB33" s="589"/>
      <c r="AC33" s="594"/>
      <c r="AD33" s="587"/>
      <c r="AE33" s="612"/>
    </row>
    <row r="34" spans="1:31" ht="15" x14ac:dyDescent="0.35">
      <c r="A34" s="1175"/>
      <c r="B34" s="591"/>
      <c r="C34" s="592"/>
      <c r="D34" s="592"/>
      <c r="E34" s="592"/>
      <c r="F34" s="593"/>
      <c r="G34" s="592"/>
      <c r="H34" s="592"/>
      <c r="I34" s="592"/>
      <c r="J34" s="591"/>
      <c r="K34" s="585"/>
      <c r="L34" s="586"/>
      <c r="M34" s="585"/>
      <c r="N34" s="586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7"/>
      <c r="AE34" s="612"/>
    </row>
    <row r="35" spans="1:31" ht="15" x14ac:dyDescent="0.35">
      <c r="A35" s="1173">
        <v>45785</v>
      </c>
      <c r="B35" s="738">
        <v>29.53</v>
      </c>
      <c r="C35" s="587">
        <v>295300</v>
      </c>
      <c r="D35" s="592"/>
      <c r="E35" s="592"/>
      <c r="F35" s="593">
        <v>29.74</v>
      </c>
      <c r="G35" s="592">
        <v>297400</v>
      </c>
      <c r="H35" s="592"/>
      <c r="I35" s="592"/>
      <c r="J35" s="584">
        <v>16.75</v>
      </c>
      <c r="K35" s="587">
        <v>167500</v>
      </c>
      <c r="L35" s="586">
        <v>20</v>
      </c>
      <c r="M35" s="585">
        <v>136000</v>
      </c>
      <c r="N35" s="586">
        <v>20</v>
      </c>
      <c r="O35" s="585">
        <v>136000</v>
      </c>
      <c r="P35" s="586">
        <v>20</v>
      </c>
      <c r="Q35" s="585">
        <v>248000</v>
      </c>
      <c r="R35" s="585"/>
      <c r="S35" s="585"/>
      <c r="T35" s="586"/>
      <c r="U35" s="587"/>
      <c r="V35" s="584"/>
      <c r="W35" s="587"/>
      <c r="X35" s="588">
        <v>20</v>
      </c>
      <c r="Y35" s="587">
        <v>248000</v>
      </c>
      <c r="Z35" s="584"/>
      <c r="AA35" s="587"/>
      <c r="AB35" s="589">
        <v>20</v>
      </c>
      <c r="AC35" s="594">
        <v>200000</v>
      </c>
      <c r="AD35" s="587"/>
      <c r="AE35" s="612"/>
    </row>
    <row r="36" spans="1:31" ht="15" x14ac:dyDescent="0.35">
      <c r="A36" s="1174"/>
      <c r="B36" s="591"/>
      <c r="C36" s="592"/>
      <c r="D36" s="592"/>
      <c r="E36" s="592"/>
      <c r="F36" s="593"/>
      <c r="G36" s="592"/>
      <c r="H36" s="592"/>
      <c r="I36" s="592"/>
      <c r="J36" s="591"/>
      <c r="K36" s="585"/>
      <c r="L36" s="586"/>
      <c r="M36" s="585"/>
      <c r="N36" s="586"/>
      <c r="O36" s="585"/>
      <c r="P36" s="586"/>
      <c r="Q36" s="585"/>
      <c r="R36" s="816"/>
      <c r="S36" s="585"/>
      <c r="T36" s="586"/>
      <c r="U36" s="587"/>
      <c r="V36" s="584"/>
      <c r="W36" s="587"/>
      <c r="X36" s="588"/>
      <c r="Y36" s="587"/>
      <c r="Z36" s="584"/>
      <c r="AA36" s="587"/>
      <c r="AB36" s="589">
        <v>20</v>
      </c>
      <c r="AC36" s="594">
        <v>200000</v>
      </c>
      <c r="AD36" s="587"/>
      <c r="AE36" s="612"/>
    </row>
    <row r="37" spans="1:31" ht="15" x14ac:dyDescent="0.35">
      <c r="A37" s="1174"/>
      <c r="B37" s="591"/>
      <c r="C37" s="592"/>
      <c r="D37" s="592"/>
      <c r="E37" s="592"/>
      <c r="F37" s="593"/>
      <c r="G37" s="592"/>
      <c r="H37" s="592"/>
      <c r="I37" s="592"/>
      <c r="J37" s="591"/>
      <c r="K37" s="585"/>
      <c r="L37" s="586"/>
      <c r="M37" s="585"/>
      <c r="N37" s="586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7"/>
      <c r="AE37" s="612"/>
    </row>
    <row r="38" spans="1:31" ht="15" x14ac:dyDescent="0.35">
      <c r="A38" s="1175"/>
      <c r="B38" s="591"/>
      <c r="C38" s="592"/>
      <c r="D38" s="592"/>
      <c r="E38" s="592"/>
      <c r="F38" s="593"/>
      <c r="G38" s="592"/>
      <c r="H38" s="592"/>
      <c r="I38" s="592"/>
      <c r="J38" s="591"/>
      <c r="K38" s="585"/>
      <c r="L38" s="586"/>
      <c r="M38" s="585"/>
      <c r="N38" s="586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7"/>
      <c r="AE38" s="612"/>
    </row>
    <row r="39" spans="1:31" ht="15" x14ac:dyDescent="0.35">
      <c r="A39" s="1173">
        <v>45786</v>
      </c>
      <c r="B39" s="591">
        <v>25.15</v>
      </c>
      <c r="C39" s="592">
        <v>251500</v>
      </c>
      <c r="D39" s="592"/>
      <c r="E39" s="592"/>
      <c r="F39" s="593">
        <v>27.92</v>
      </c>
      <c r="G39" s="592">
        <v>279200</v>
      </c>
      <c r="H39" s="592"/>
      <c r="I39" s="592"/>
      <c r="J39" s="591">
        <v>20.260000000000002</v>
      </c>
      <c r="K39" s="585">
        <v>202600</v>
      </c>
      <c r="L39" s="586"/>
      <c r="M39" s="585"/>
      <c r="N39" s="586"/>
      <c r="O39" s="585"/>
      <c r="P39" s="586"/>
      <c r="Q39" s="585"/>
      <c r="R39" s="585"/>
      <c r="S39" s="585"/>
      <c r="T39" s="586"/>
      <c r="U39" s="587"/>
      <c r="V39" s="589"/>
      <c r="W39" s="594"/>
      <c r="X39" s="588">
        <v>20</v>
      </c>
      <c r="Y39" s="587">
        <v>248000</v>
      </c>
      <c r="Z39" s="584">
        <v>42.29</v>
      </c>
      <c r="AA39" s="587">
        <v>287572</v>
      </c>
      <c r="AB39" s="589"/>
      <c r="AC39" s="594"/>
      <c r="AD39" s="587"/>
      <c r="AE39" s="612"/>
    </row>
    <row r="40" spans="1:31" ht="15" x14ac:dyDescent="0.35">
      <c r="A40" s="1174"/>
      <c r="B40" s="591"/>
      <c r="C40" s="592"/>
      <c r="D40" s="592"/>
      <c r="E40" s="592"/>
      <c r="F40" s="593"/>
      <c r="G40" s="592"/>
      <c r="H40" s="592"/>
      <c r="I40" s="592"/>
      <c r="J40" s="591"/>
      <c r="K40" s="585"/>
      <c r="L40" s="586"/>
      <c r="M40" s="585"/>
      <c r="N40" s="586"/>
      <c r="O40" s="585"/>
      <c r="P40" s="586"/>
      <c r="Q40" s="585"/>
      <c r="R40" s="816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7"/>
      <c r="AE40" s="612"/>
    </row>
    <row r="41" spans="1:31" ht="15" x14ac:dyDescent="0.35">
      <c r="A41" s="1174"/>
      <c r="B41" s="591"/>
      <c r="C41" s="592"/>
      <c r="D41" s="592"/>
      <c r="E41" s="592"/>
      <c r="F41" s="593"/>
      <c r="G41" s="592"/>
      <c r="H41" s="592"/>
      <c r="I41" s="592"/>
      <c r="J41" s="591"/>
      <c r="K41" s="585"/>
      <c r="L41" s="586"/>
      <c r="M41" s="585"/>
      <c r="N41" s="586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7"/>
      <c r="AE41" s="612"/>
    </row>
    <row r="42" spans="1:31" ht="15" x14ac:dyDescent="0.35">
      <c r="A42" s="1175"/>
      <c r="B42" s="591"/>
      <c r="C42" s="592"/>
      <c r="D42" s="592"/>
      <c r="E42" s="592"/>
      <c r="F42" s="593"/>
      <c r="G42" s="592"/>
      <c r="H42" s="592"/>
      <c r="I42" s="592"/>
      <c r="J42" s="591"/>
      <c r="K42" s="585"/>
      <c r="L42" s="586"/>
      <c r="M42" s="585"/>
      <c r="N42" s="586"/>
      <c r="O42" s="585"/>
      <c r="P42" s="586"/>
      <c r="Q42" s="585"/>
      <c r="R42" s="816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7"/>
      <c r="AE42" s="612"/>
    </row>
    <row r="43" spans="1:31" ht="15" x14ac:dyDescent="0.35">
      <c r="A43" s="1173">
        <v>45787</v>
      </c>
      <c r="B43" s="591">
        <v>29.56</v>
      </c>
      <c r="C43" s="592">
        <v>295600</v>
      </c>
      <c r="D43" s="592"/>
      <c r="E43" s="592"/>
      <c r="F43" s="793">
        <v>26.79</v>
      </c>
      <c r="G43" s="592">
        <v>267900</v>
      </c>
      <c r="H43" s="592"/>
      <c r="I43" s="592"/>
      <c r="J43" s="591">
        <v>18.68</v>
      </c>
      <c r="K43" s="585">
        <v>186800</v>
      </c>
      <c r="L43" s="586"/>
      <c r="M43" s="585"/>
      <c r="N43" s="586">
        <v>53.39</v>
      </c>
      <c r="O43" s="585">
        <v>363052</v>
      </c>
      <c r="P43" s="926"/>
      <c r="Q43" s="585"/>
      <c r="R43" s="591"/>
      <c r="S43" s="585"/>
      <c r="T43" s="586"/>
      <c r="U43" s="587"/>
      <c r="V43" s="584"/>
      <c r="W43" s="587"/>
      <c r="X43" s="588"/>
      <c r="Y43" s="587"/>
      <c r="Z43" s="584"/>
      <c r="AA43" s="587"/>
      <c r="AB43" s="589"/>
      <c r="AC43" s="594"/>
      <c r="AD43" s="587"/>
      <c r="AE43" s="612"/>
    </row>
    <row r="44" spans="1:31" ht="15" x14ac:dyDescent="0.35">
      <c r="A44" s="1174"/>
      <c r="B44" s="591"/>
      <c r="C44" s="592"/>
      <c r="D44" s="592"/>
      <c r="E44" s="592"/>
      <c r="F44" s="593"/>
      <c r="G44" s="592"/>
      <c r="H44" s="592"/>
      <c r="I44" s="592"/>
      <c r="J44" s="591"/>
      <c r="K44" s="585"/>
      <c r="L44" s="586"/>
      <c r="M44" s="585"/>
      <c r="N44" s="586"/>
      <c r="O44" s="585"/>
      <c r="P44" s="586"/>
      <c r="Q44" s="585"/>
      <c r="R44" s="816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7"/>
      <c r="AE44" s="612"/>
    </row>
    <row r="45" spans="1:31" ht="15" x14ac:dyDescent="0.35">
      <c r="A45" s="1174"/>
      <c r="B45" s="591"/>
      <c r="C45" s="592"/>
      <c r="D45" s="592"/>
      <c r="E45" s="592"/>
      <c r="F45" s="593"/>
      <c r="G45" s="592"/>
      <c r="H45" s="592"/>
      <c r="I45" s="592"/>
      <c r="J45" s="591"/>
      <c r="K45" s="585"/>
      <c r="L45" s="586"/>
      <c r="M45" s="585"/>
      <c r="N45" s="586"/>
      <c r="O45" s="585"/>
      <c r="P45" s="586"/>
      <c r="Q45" s="585"/>
      <c r="R45" s="816"/>
      <c r="S45" s="585"/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7"/>
      <c r="AE45" s="612"/>
    </row>
    <row r="46" spans="1:31" ht="15" x14ac:dyDescent="0.35">
      <c r="A46" s="1175"/>
      <c r="B46" s="591"/>
      <c r="C46" s="592"/>
      <c r="D46" s="592"/>
      <c r="E46" s="592"/>
      <c r="F46" s="593"/>
      <c r="G46" s="592"/>
      <c r="H46" s="592"/>
      <c r="I46" s="592"/>
      <c r="J46" s="591"/>
      <c r="K46" s="585"/>
      <c r="L46" s="586"/>
      <c r="M46" s="585"/>
      <c r="N46" s="586"/>
      <c r="O46" s="585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584"/>
      <c r="AA46" s="587"/>
      <c r="AB46" s="589"/>
      <c r="AC46" s="594"/>
      <c r="AD46" s="587"/>
      <c r="AE46" s="612"/>
    </row>
    <row r="47" spans="1:31" ht="15" x14ac:dyDescent="0.35">
      <c r="A47" s="1173">
        <v>45788</v>
      </c>
      <c r="B47" s="591">
        <v>36.409999999999997</v>
      </c>
      <c r="C47" s="592">
        <v>364100</v>
      </c>
      <c r="D47" s="592"/>
      <c r="E47" s="592"/>
      <c r="F47" s="593">
        <v>33.64</v>
      </c>
      <c r="G47" s="592">
        <v>336400</v>
      </c>
      <c r="H47" s="592"/>
      <c r="I47" s="592"/>
      <c r="J47" s="591"/>
      <c r="K47" s="600"/>
      <c r="L47" s="586"/>
      <c r="M47" s="587"/>
      <c r="N47" s="586"/>
      <c r="O47" s="585"/>
      <c r="P47" s="586"/>
      <c r="Q47" s="585"/>
      <c r="R47" s="585"/>
      <c r="S47" s="585"/>
      <c r="T47" s="586"/>
      <c r="U47" s="587"/>
      <c r="V47" s="584"/>
      <c r="W47" s="587"/>
      <c r="X47" s="588"/>
      <c r="Y47" s="587"/>
      <c r="Z47" s="631"/>
      <c r="AA47" s="587"/>
      <c r="AB47" s="589"/>
      <c r="AC47" s="594"/>
      <c r="AD47" s="587"/>
      <c r="AE47" s="612"/>
    </row>
    <row r="48" spans="1:31" ht="15" x14ac:dyDescent="0.35">
      <c r="A48" s="1174"/>
      <c r="B48" s="591"/>
      <c r="C48" s="592"/>
      <c r="D48" s="592"/>
      <c r="E48" s="592"/>
      <c r="F48" s="593"/>
      <c r="G48" s="592"/>
      <c r="H48" s="592"/>
      <c r="I48" s="592"/>
      <c r="J48" s="591"/>
      <c r="K48" s="585"/>
      <c r="L48" s="586"/>
      <c r="M48" s="585"/>
      <c r="N48" s="586"/>
      <c r="O48" s="585"/>
      <c r="P48" s="586"/>
      <c r="Q48" s="585"/>
      <c r="R48" s="816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7"/>
      <c r="AE48" s="612"/>
    </row>
    <row r="49" spans="1:31" ht="15" x14ac:dyDescent="0.35">
      <c r="A49" s="1174"/>
      <c r="B49" s="591"/>
      <c r="C49" s="592"/>
      <c r="D49" s="592"/>
      <c r="E49" s="592"/>
      <c r="F49" s="593"/>
      <c r="G49" s="592"/>
      <c r="H49" s="592"/>
      <c r="I49" s="592"/>
      <c r="J49" s="591"/>
      <c r="K49" s="585"/>
      <c r="L49" s="586"/>
      <c r="M49" s="585"/>
      <c r="N49" s="586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587"/>
      <c r="AE49" s="612"/>
    </row>
    <row r="50" spans="1:31" ht="15" x14ac:dyDescent="0.35">
      <c r="A50" s="1175"/>
      <c r="B50" s="591"/>
      <c r="C50" s="592"/>
      <c r="D50" s="592"/>
      <c r="E50" s="592"/>
      <c r="F50" s="593"/>
      <c r="G50" s="592"/>
      <c r="H50" s="592"/>
      <c r="I50" s="592"/>
      <c r="J50" s="591"/>
      <c r="K50" s="585"/>
      <c r="L50" s="586"/>
      <c r="M50" s="585"/>
      <c r="N50" s="586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724"/>
      <c r="AA50" s="587"/>
      <c r="AB50" s="589"/>
      <c r="AC50" s="594"/>
      <c r="AD50" s="587"/>
      <c r="AE50" s="612"/>
    </row>
    <row r="51" spans="1:31" ht="15" x14ac:dyDescent="0.35">
      <c r="A51" s="1173">
        <v>45789</v>
      </c>
      <c r="B51" s="660">
        <v>29.64</v>
      </c>
      <c r="C51" s="592">
        <v>296400</v>
      </c>
      <c r="D51" s="660"/>
      <c r="E51" s="592"/>
      <c r="F51" s="593">
        <v>27.37</v>
      </c>
      <c r="G51" s="592">
        <v>273700</v>
      </c>
      <c r="H51" s="592"/>
      <c r="I51" s="592"/>
      <c r="J51" s="591">
        <v>31.57</v>
      </c>
      <c r="K51" s="585">
        <v>315700</v>
      </c>
      <c r="L51" s="586"/>
      <c r="M51" s="585"/>
      <c r="N51" s="586"/>
      <c r="O51" s="585"/>
      <c r="P51" s="586"/>
      <c r="Q51" s="585"/>
      <c r="R51" s="585"/>
      <c r="S51" s="585"/>
      <c r="T51" s="586"/>
      <c r="U51" s="587"/>
      <c r="V51" s="584"/>
      <c r="W51" s="587"/>
      <c r="X51" s="588"/>
      <c r="Y51" s="587"/>
      <c r="Z51" s="584"/>
      <c r="AA51" s="587"/>
      <c r="AB51" s="589"/>
      <c r="AC51" s="594"/>
      <c r="AD51" s="587"/>
      <c r="AE51" s="612"/>
    </row>
    <row r="52" spans="1:31" ht="15" x14ac:dyDescent="0.35">
      <c r="A52" s="1174"/>
      <c r="B52" s="591"/>
      <c r="C52" s="592"/>
      <c r="D52" s="592"/>
      <c r="E52" s="592"/>
      <c r="F52" s="593"/>
      <c r="G52" s="592"/>
      <c r="H52" s="592"/>
      <c r="I52" s="592"/>
      <c r="J52" s="591"/>
      <c r="K52" s="585"/>
      <c r="L52" s="586"/>
      <c r="M52" s="585"/>
      <c r="N52" s="586"/>
      <c r="O52" s="585"/>
      <c r="P52" s="586"/>
      <c r="Q52" s="585"/>
      <c r="R52" s="816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7"/>
      <c r="AE52" s="612"/>
    </row>
    <row r="53" spans="1:31" ht="15" x14ac:dyDescent="0.35">
      <c r="A53" s="1174"/>
      <c r="B53" s="591"/>
      <c r="C53" s="592"/>
      <c r="D53" s="592"/>
      <c r="E53" s="592"/>
      <c r="F53" s="593"/>
      <c r="G53" s="592"/>
      <c r="H53" s="592"/>
      <c r="I53" s="592"/>
      <c r="J53" s="591"/>
      <c r="K53" s="585"/>
      <c r="L53" s="586"/>
      <c r="M53" s="585"/>
      <c r="N53" s="586"/>
      <c r="O53" s="585"/>
      <c r="P53" s="586"/>
      <c r="Q53" s="585"/>
      <c r="R53" s="585"/>
      <c r="S53" s="585"/>
      <c r="T53" s="586"/>
      <c r="U53" s="587"/>
      <c r="V53" s="584"/>
      <c r="W53" s="587"/>
      <c r="X53" s="588"/>
      <c r="Y53" s="587"/>
      <c r="Z53" s="584"/>
      <c r="AA53" s="587"/>
      <c r="AB53" s="589"/>
      <c r="AC53" s="594"/>
      <c r="AD53" s="587"/>
      <c r="AE53" s="612"/>
    </row>
    <row r="54" spans="1:31" ht="15" x14ac:dyDescent="0.35">
      <c r="A54" s="1175"/>
      <c r="B54" s="591"/>
      <c r="C54" s="592"/>
      <c r="D54" s="592"/>
      <c r="E54" s="592"/>
      <c r="F54" s="593"/>
      <c r="G54" s="592"/>
      <c r="H54" s="592"/>
      <c r="I54" s="592"/>
      <c r="J54" s="591"/>
      <c r="K54" s="585"/>
      <c r="L54" s="586"/>
      <c r="M54" s="585"/>
      <c r="N54" s="585"/>
      <c r="O54" s="585"/>
      <c r="P54" s="586"/>
      <c r="Q54" s="592"/>
      <c r="R54" s="592"/>
      <c r="S54" s="592"/>
      <c r="T54" s="586"/>
      <c r="U54" s="585"/>
      <c r="V54" s="584"/>
      <c r="W54" s="587"/>
      <c r="X54" s="588"/>
      <c r="Y54" s="587"/>
      <c r="Z54" s="584"/>
      <c r="AA54" s="587"/>
      <c r="AB54" s="589"/>
      <c r="AC54" s="594"/>
      <c r="AD54" s="587"/>
      <c r="AE54" s="612"/>
    </row>
    <row r="55" spans="1:31" ht="15" x14ac:dyDescent="0.35">
      <c r="A55" s="1173">
        <v>45790</v>
      </c>
      <c r="B55" s="591">
        <v>34.24</v>
      </c>
      <c r="C55" s="592">
        <v>342400</v>
      </c>
      <c r="D55" s="592"/>
      <c r="E55" s="592"/>
      <c r="F55" s="593">
        <v>23.07</v>
      </c>
      <c r="G55" s="592">
        <v>230700</v>
      </c>
      <c r="H55" s="592"/>
      <c r="I55" s="592"/>
      <c r="J55" s="591">
        <v>14.24</v>
      </c>
      <c r="K55" s="585">
        <v>142400</v>
      </c>
      <c r="L55" s="586"/>
      <c r="M55" s="585"/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/>
      <c r="AA55" s="587"/>
      <c r="AB55" s="589">
        <v>20</v>
      </c>
      <c r="AC55" s="594">
        <v>200000</v>
      </c>
      <c r="AD55" s="587"/>
      <c r="AE55" s="612"/>
    </row>
    <row r="56" spans="1:31" ht="15" x14ac:dyDescent="0.35">
      <c r="A56" s="1174"/>
      <c r="B56" s="591"/>
      <c r="C56" s="592"/>
      <c r="D56" s="592"/>
      <c r="E56" s="592"/>
      <c r="F56" s="593"/>
      <c r="G56" s="592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87"/>
      <c r="AE56" s="612"/>
    </row>
    <row r="57" spans="1:31" ht="15" x14ac:dyDescent="0.35">
      <c r="A57" s="1174"/>
      <c r="B57" s="591"/>
      <c r="C57" s="592"/>
      <c r="D57" s="592"/>
      <c r="E57" s="592"/>
      <c r="F57" s="593"/>
      <c r="G57" s="592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0"/>
      <c r="AD57" s="587"/>
      <c r="AE57" s="612"/>
    </row>
    <row r="58" spans="1:31" ht="15" x14ac:dyDescent="0.35">
      <c r="A58" s="1175"/>
      <c r="B58" s="591"/>
      <c r="C58" s="592"/>
      <c r="D58" s="592"/>
      <c r="E58" s="592"/>
      <c r="F58" s="593"/>
      <c r="G58" s="592"/>
      <c r="H58" s="585"/>
      <c r="I58" s="585"/>
      <c r="J58" s="591"/>
      <c r="K58" s="585"/>
      <c r="L58" s="586"/>
      <c r="M58" s="585"/>
      <c r="N58" s="816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834"/>
      <c r="AA58" s="587"/>
      <c r="AB58" s="589"/>
      <c r="AC58" s="594"/>
      <c r="AD58" s="587"/>
      <c r="AE58" s="612"/>
    </row>
    <row r="59" spans="1:31" ht="15" x14ac:dyDescent="0.35">
      <c r="A59" s="1173">
        <v>45791</v>
      </c>
      <c r="B59" s="591">
        <v>24.99</v>
      </c>
      <c r="C59" s="585">
        <v>249900</v>
      </c>
      <c r="D59" s="585"/>
      <c r="E59" s="585"/>
      <c r="F59" s="593">
        <v>29.14</v>
      </c>
      <c r="G59" s="592">
        <v>291400</v>
      </c>
      <c r="H59" s="592"/>
      <c r="I59" s="592"/>
      <c r="J59" s="591"/>
      <c r="K59" s="600"/>
      <c r="L59" s="586"/>
      <c r="M59" s="585"/>
      <c r="N59" s="585"/>
      <c r="O59" s="585"/>
      <c r="P59" s="586">
        <v>20</v>
      </c>
      <c r="Q59" s="585">
        <v>248000</v>
      </c>
      <c r="R59" s="585"/>
      <c r="S59" s="585"/>
      <c r="T59" s="586"/>
      <c r="U59" s="587"/>
      <c r="V59" s="584"/>
      <c r="W59" s="587"/>
      <c r="X59" s="588"/>
      <c r="Y59" s="587"/>
      <c r="Z59" s="584"/>
      <c r="AA59" s="587"/>
      <c r="AB59" s="589"/>
      <c r="AC59" s="594"/>
      <c r="AD59" s="587"/>
      <c r="AE59" s="612"/>
    </row>
    <row r="60" spans="1:31" ht="15" x14ac:dyDescent="0.35">
      <c r="A60" s="1174"/>
      <c r="B60" s="591"/>
      <c r="C60" s="592"/>
      <c r="D60" s="592"/>
      <c r="E60" s="592"/>
      <c r="F60" s="593"/>
      <c r="G60" s="592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87"/>
      <c r="AE60" s="612"/>
    </row>
    <row r="61" spans="1:31" ht="15" x14ac:dyDescent="0.35">
      <c r="A61" s="1174"/>
      <c r="B61" s="591"/>
      <c r="C61" s="592"/>
      <c r="D61" s="592"/>
      <c r="E61" s="592"/>
      <c r="F61" s="593"/>
      <c r="G61" s="592"/>
      <c r="H61" s="592"/>
      <c r="I61" s="592"/>
      <c r="J61" s="591"/>
      <c r="K61" s="585"/>
      <c r="L61" s="586"/>
      <c r="M61" s="585"/>
      <c r="N61" s="585"/>
      <c r="O61" s="585"/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87"/>
      <c r="AE61" s="612"/>
    </row>
    <row r="62" spans="1:31" ht="15" x14ac:dyDescent="0.35">
      <c r="A62" s="1175"/>
      <c r="B62" s="591"/>
      <c r="C62" s="592"/>
      <c r="D62" s="592"/>
      <c r="E62" s="592"/>
      <c r="F62" s="593"/>
      <c r="G62" s="592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0"/>
      <c r="AD62" s="587"/>
      <c r="AE62" s="612"/>
    </row>
    <row r="63" spans="1:31" ht="15" x14ac:dyDescent="0.35">
      <c r="A63" s="1173">
        <v>45792</v>
      </c>
      <c r="B63" s="591">
        <v>36.72</v>
      </c>
      <c r="C63" s="592">
        <v>367200</v>
      </c>
      <c r="D63" s="592"/>
      <c r="E63" s="592"/>
      <c r="F63" s="593">
        <v>25.35</v>
      </c>
      <c r="G63" s="592">
        <v>253500</v>
      </c>
      <c r="H63" s="592"/>
      <c r="I63" s="592"/>
      <c r="J63" s="591">
        <v>38.270000000000003</v>
      </c>
      <c r="K63" s="600">
        <v>382700</v>
      </c>
      <c r="L63" s="586"/>
      <c r="M63" s="585"/>
      <c r="N63" s="816"/>
      <c r="O63" s="585"/>
      <c r="P63" s="586"/>
      <c r="Q63" s="585"/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/>
      <c r="AC63" s="594"/>
      <c r="AD63" s="587"/>
      <c r="AE63" s="612"/>
    </row>
    <row r="64" spans="1:31" ht="15" x14ac:dyDescent="0.35">
      <c r="A64" s="1174"/>
      <c r="B64" s="591"/>
      <c r="C64" s="592"/>
      <c r="D64" s="592"/>
      <c r="E64" s="592"/>
      <c r="F64" s="593"/>
      <c r="G64" s="592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7"/>
      <c r="AE64" s="612"/>
    </row>
    <row r="65" spans="1:31" ht="15" x14ac:dyDescent="0.35">
      <c r="A65" s="1174"/>
      <c r="B65" s="591"/>
      <c r="C65" s="592"/>
      <c r="D65" s="592"/>
      <c r="E65" s="592"/>
      <c r="F65" s="593"/>
      <c r="G65" s="592"/>
      <c r="H65" s="592"/>
      <c r="I65" s="592"/>
      <c r="J65" s="591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7"/>
      <c r="AE65" s="612"/>
    </row>
    <row r="66" spans="1:31" ht="15" x14ac:dyDescent="0.35">
      <c r="A66" s="1175"/>
      <c r="B66" s="591"/>
      <c r="C66" s="592"/>
      <c r="D66" s="592"/>
      <c r="E66" s="592"/>
      <c r="F66" s="593"/>
      <c r="G66" s="592"/>
      <c r="H66" s="592"/>
      <c r="I66" s="592"/>
      <c r="J66" s="591"/>
      <c r="K66" s="585"/>
      <c r="L66" s="586"/>
      <c r="M66" s="585"/>
      <c r="N66" s="816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7"/>
      <c r="AE66" s="612"/>
    </row>
    <row r="67" spans="1:31" ht="15" x14ac:dyDescent="0.35">
      <c r="A67" s="1173">
        <v>45793</v>
      </c>
      <c r="B67" s="591">
        <v>29.25</v>
      </c>
      <c r="C67" s="592">
        <v>292500</v>
      </c>
      <c r="D67" s="592"/>
      <c r="E67" s="592"/>
      <c r="F67" s="593">
        <v>29.87</v>
      </c>
      <c r="G67" s="592">
        <v>298700</v>
      </c>
      <c r="H67" s="592"/>
      <c r="I67" s="592"/>
      <c r="J67" s="591">
        <v>23.53</v>
      </c>
      <c r="K67" s="585">
        <v>235300</v>
      </c>
      <c r="L67" s="586">
        <v>20</v>
      </c>
      <c r="M67" s="585">
        <v>136000</v>
      </c>
      <c r="N67" s="585">
        <v>20</v>
      </c>
      <c r="O67" s="585">
        <v>136000</v>
      </c>
      <c r="P67" s="586">
        <v>20</v>
      </c>
      <c r="Q67" s="585">
        <v>248000</v>
      </c>
      <c r="R67" s="585"/>
      <c r="S67" s="585"/>
      <c r="T67" s="586"/>
      <c r="U67" s="587"/>
      <c r="V67" s="584"/>
      <c r="W67" s="587"/>
      <c r="X67" s="588">
        <v>20</v>
      </c>
      <c r="Y67" s="587">
        <v>248000</v>
      </c>
      <c r="Z67" s="584"/>
      <c r="AA67" s="587"/>
      <c r="AB67" s="589"/>
      <c r="AC67" s="594"/>
      <c r="AD67" s="587"/>
      <c r="AE67" s="612"/>
    </row>
    <row r="68" spans="1:31" ht="15" x14ac:dyDescent="0.35">
      <c r="A68" s="1174"/>
      <c r="B68" s="591"/>
      <c r="C68" s="592"/>
      <c r="D68" s="592"/>
      <c r="E68" s="592"/>
      <c r="F68" s="593"/>
      <c r="G68" s="592"/>
      <c r="H68" s="592"/>
      <c r="I68" s="592"/>
      <c r="J68" s="591"/>
      <c r="K68" s="585"/>
      <c r="L68" s="586"/>
      <c r="M68" s="585"/>
      <c r="N68" s="727"/>
      <c r="O68" s="704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7"/>
      <c r="AE68" s="612"/>
    </row>
    <row r="69" spans="1:31" ht="15" x14ac:dyDescent="0.35">
      <c r="A69" s="1174"/>
      <c r="B69" s="591"/>
      <c r="C69" s="592"/>
      <c r="D69" s="592"/>
      <c r="E69" s="592"/>
      <c r="F69" s="593"/>
      <c r="G69" s="592"/>
      <c r="H69" s="592"/>
      <c r="I69" s="592"/>
      <c r="J69" s="591"/>
      <c r="K69" s="585"/>
      <c r="L69" s="586"/>
      <c r="M69" s="585"/>
      <c r="N69" s="585"/>
      <c r="O69" s="585"/>
      <c r="P69" s="586"/>
      <c r="Q69" s="585"/>
      <c r="R69" s="585"/>
      <c r="S69" s="585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7"/>
      <c r="AE69" s="612"/>
    </row>
    <row r="70" spans="1:31" ht="15" x14ac:dyDescent="0.35">
      <c r="A70" s="1175"/>
      <c r="B70" s="591"/>
      <c r="C70" s="592"/>
      <c r="D70" s="592"/>
      <c r="E70" s="592"/>
      <c r="F70" s="593"/>
      <c r="G70" s="592"/>
      <c r="H70" s="592"/>
      <c r="I70" s="592"/>
      <c r="J70" s="591"/>
      <c r="K70" s="585"/>
      <c r="L70" s="586"/>
      <c r="M70" s="585"/>
      <c r="N70" s="816"/>
      <c r="O70" s="585"/>
      <c r="P70" s="586"/>
      <c r="Q70" s="592"/>
      <c r="R70" s="592"/>
      <c r="S70" s="592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7"/>
      <c r="AE70" s="612"/>
    </row>
    <row r="71" spans="1:31" ht="15" x14ac:dyDescent="0.35">
      <c r="A71" s="1173">
        <v>45794</v>
      </c>
      <c r="B71" s="591">
        <v>29.85</v>
      </c>
      <c r="C71" s="592">
        <v>298500</v>
      </c>
      <c r="D71" s="592"/>
      <c r="E71" s="592"/>
      <c r="F71" s="593">
        <v>32.89</v>
      </c>
      <c r="G71" s="592">
        <v>328900</v>
      </c>
      <c r="H71" s="592"/>
      <c r="I71" s="592"/>
      <c r="J71" s="591">
        <v>21.01</v>
      </c>
      <c r="K71" s="585">
        <v>210100</v>
      </c>
      <c r="L71" s="968"/>
      <c r="M71" s="585"/>
      <c r="N71" s="816">
        <v>46.79</v>
      </c>
      <c r="O71" s="585">
        <v>318172</v>
      </c>
      <c r="P71" s="968"/>
      <c r="Q71" s="585"/>
      <c r="R71" s="585"/>
      <c r="S71" s="585"/>
      <c r="T71" s="586"/>
      <c r="U71" s="587"/>
      <c r="V71" s="584"/>
      <c r="W71" s="587"/>
      <c r="X71" s="588"/>
      <c r="Y71" s="587"/>
      <c r="Z71" s="584"/>
      <c r="AA71" s="587"/>
      <c r="AB71" s="589"/>
      <c r="AC71" s="594"/>
      <c r="AD71" s="587"/>
      <c r="AE71" s="612"/>
    </row>
    <row r="72" spans="1:31" ht="15" x14ac:dyDescent="0.35">
      <c r="A72" s="1174"/>
      <c r="B72" s="591"/>
      <c r="C72" s="592"/>
      <c r="D72" s="592"/>
      <c r="E72" s="592"/>
      <c r="F72" s="593"/>
      <c r="G72" s="592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816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7"/>
      <c r="AE72" s="612"/>
    </row>
    <row r="73" spans="1:31" ht="15" x14ac:dyDescent="0.35">
      <c r="A73" s="1174"/>
      <c r="B73" s="591"/>
      <c r="C73" s="592"/>
      <c r="D73" s="592"/>
      <c r="E73" s="592"/>
      <c r="F73" s="593"/>
      <c r="G73" s="592"/>
      <c r="H73" s="704"/>
      <c r="I73" s="704"/>
      <c r="J73" s="591"/>
      <c r="K73" s="585"/>
      <c r="L73" s="586"/>
      <c r="M73" s="585"/>
      <c r="N73" s="585"/>
      <c r="O73" s="585"/>
      <c r="P73" s="586"/>
      <c r="Q73" s="585"/>
      <c r="R73" s="585"/>
      <c r="S73" s="585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7"/>
      <c r="AE73" s="612"/>
    </row>
    <row r="74" spans="1:31" ht="15" x14ac:dyDescent="0.35">
      <c r="A74" s="1175"/>
      <c r="B74" s="780"/>
      <c r="C74" s="704"/>
      <c r="D74" s="704"/>
      <c r="E74" s="704"/>
      <c r="F74" s="593"/>
      <c r="G74" s="592"/>
      <c r="H74" s="592"/>
      <c r="I74" s="592"/>
      <c r="J74" s="591"/>
      <c r="K74" s="585"/>
      <c r="L74" s="586"/>
      <c r="M74" s="585"/>
      <c r="N74" s="585"/>
      <c r="O74" s="585"/>
      <c r="P74" s="586"/>
      <c r="Q74" s="592"/>
      <c r="R74" s="592"/>
      <c r="S74" s="592"/>
      <c r="T74" s="586"/>
      <c r="U74" s="587"/>
      <c r="V74" s="584"/>
      <c r="W74" s="587"/>
      <c r="X74" s="588"/>
      <c r="Y74" s="587"/>
      <c r="Z74" s="584"/>
      <c r="AA74" s="587"/>
      <c r="AB74" s="589"/>
      <c r="AC74" s="594"/>
      <c r="AD74" s="587"/>
      <c r="AE74" s="612"/>
    </row>
    <row r="75" spans="1:31" ht="15" x14ac:dyDescent="0.35">
      <c r="A75" s="1173">
        <v>45795</v>
      </c>
      <c r="B75" s="591">
        <v>31.67</v>
      </c>
      <c r="C75" s="592">
        <v>316700</v>
      </c>
      <c r="D75" s="592"/>
      <c r="E75" s="592"/>
      <c r="F75" s="593">
        <v>27.51</v>
      </c>
      <c r="G75" s="592">
        <v>275100</v>
      </c>
      <c r="H75" s="592"/>
      <c r="I75" s="592"/>
      <c r="J75" s="591">
        <v>23.22</v>
      </c>
      <c r="K75" s="585">
        <v>232200</v>
      </c>
      <c r="L75" s="586"/>
      <c r="M75" s="585"/>
      <c r="N75" s="585"/>
      <c r="O75" s="585"/>
      <c r="P75" s="586"/>
      <c r="Q75" s="585"/>
      <c r="R75" s="585"/>
      <c r="S75" s="585"/>
      <c r="T75" s="586"/>
      <c r="U75" s="587"/>
      <c r="V75" s="584"/>
      <c r="W75" s="587"/>
      <c r="X75" s="588"/>
      <c r="Y75" s="587"/>
      <c r="Z75" s="586"/>
      <c r="AA75" s="587"/>
      <c r="AB75" s="589"/>
      <c r="AC75" s="594"/>
      <c r="AD75" s="587"/>
      <c r="AE75" s="612"/>
    </row>
    <row r="76" spans="1:31" ht="15" x14ac:dyDescent="0.35">
      <c r="A76" s="1174"/>
      <c r="B76" s="591"/>
      <c r="C76" s="592"/>
      <c r="D76" s="592"/>
      <c r="E76" s="592"/>
      <c r="F76" s="593"/>
      <c r="G76" s="592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6"/>
      <c r="AA76" s="587"/>
      <c r="AB76" s="589"/>
      <c r="AC76" s="594"/>
      <c r="AD76" s="587"/>
      <c r="AE76" s="612"/>
    </row>
    <row r="77" spans="1:31" ht="15" x14ac:dyDescent="0.35">
      <c r="A77" s="1174"/>
      <c r="B77" s="591"/>
      <c r="C77" s="592"/>
      <c r="D77" s="592"/>
      <c r="E77" s="592"/>
      <c r="F77" s="593"/>
      <c r="G77" s="592"/>
      <c r="H77" s="592"/>
      <c r="I77" s="592"/>
      <c r="J77" s="591"/>
      <c r="K77" s="585"/>
      <c r="L77" s="586"/>
      <c r="M77" s="585"/>
      <c r="N77" s="585"/>
      <c r="O77" s="585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0"/>
      <c r="AD77" s="587"/>
      <c r="AE77" s="612"/>
    </row>
    <row r="78" spans="1:31" ht="15" x14ac:dyDescent="0.35">
      <c r="A78" s="1175"/>
      <c r="B78" s="591"/>
      <c r="C78" s="592"/>
      <c r="D78" s="592"/>
      <c r="E78" s="592"/>
      <c r="F78" s="593"/>
      <c r="G78" s="592"/>
      <c r="H78" s="592"/>
      <c r="I78" s="592"/>
      <c r="J78" s="591"/>
      <c r="K78" s="585"/>
      <c r="L78" s="814"/>
      <c r="M78" s="587"/>
      <c r="N78" s="587"/>
      <c r="O78" s="587"/>
      <c r="P78" s="584"/>
      <c r="Q78" s="587"/>
      <c r="R78" s="587"/>
      <c r="S78" s="587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7"/>
      <c r="AE78" s="612"/>
    </row>
    <row r="79" spans="1:31" ht="15" x14ac:dyDescent="0.35">
      <c r="A79" s="1173">
        <v>45796</v>
      </c>
      <c r="B79" s="591">
        <v>32.93</v>
      </c>
      <c r="C79" s="592">
        <v>329300</v>
      </c>
      <c r="D79" s="592"/>
      <c r="E79" s="592"/>
      <c r="F79" s="593">
        <v>30</v>
      </c>
      <c r="G79" s="592">
        <v>300000</v>
      </c>
      <c r="H79" s="592"/>
      <c r="I79" s="592"/>
      <c r="J79" s="591"/>
      <c r="K79" s="585"/>
      <c r="L79" s="586"/>
      <c r="M79" s="587"/>
      <c r="N79" s="587"/>
      <c r="O79" s="587"/>
      <c r="P79" s="586"/>
      <c r="Q79" s="585"/>
      <c r="R79" s="585"/>
      <c r="S79" s="585"/>
      <c r="T79" s="586"/>
      <c r="U79" s="587"/>
      <c r="V79" s="584"/>
      <c r="W79" s="587"/>
      <c r="X79" s="588"/>
      <c r="Y79" s="587"/>
      <c r="Z79" s="584"/>
      <c r="AA79" s="587"/>
      <c r="AB79" s="589">
        <v>20</v>
      </c>
      <c r="AC79" s="594">
        <v>200000</v>
      </c>
      <c r="AD79" s="587"/>
      <c r="AE79" s="612"/>
    </row>
    <row r="80" spans="1:31" ht="15" x14ac:dyDescent="0.35">
      <c r="A80" s="1174"/>
      <c r="B80" s="591"/>
      <c r="C80" s="592"/>
      <c r="D80" s="592"/>
      <c r="E80" s="592"/>
      <c r="F80" s="593"/>
      <c r="G80" s="592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>
        <v>20</v>
      </c>
      <c r="AC80" s="590">
        <v>200000</v>
      </c>
      <c r="AD80" s="587"/>
      <c r="AE80" s="612"/>
    </row>
    <row r="81" spans="1:31" ht="15" x14ac:dyDescent="0.35">
      <c r="A81" s="1174"/>
      <c r="B81" s="591"/>
      <c r="C81" s="592"/>
      <c r="D81" s="592"/>
      <c r="E81" s="592"/>
      <c r="F81" s="593"/>
      <c r="G81" s="592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0"/>
      <c r="AD81" s="587"/>
      <c r="AE81" s="612"/>
    </row>
    <row r="82" spans="1:31" ht="15" x14ac:dyDescent="0.35">
      <c r="A82" s="1175"/>
      <c r="B82" s="591"/>
      <c r="C82" s="592"/>
      <c r="D82" s="592"/>
      <c r="E82" s="592"/>
      <c r="F82" s="593"/>
      <c r="G82" s="592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94"/>
      <c r="AC82" s="833"/>
      <c r="AD82" s="587"/>
      <c r="AE82" s="612"/>
    </row>
    <row r="83" spans="1:31" ht="15" x14ac:dyDescent="0.35">
      <c r="A83" s="1173">
        <v>45797</v>
      </c>
      <c r="B83" s="792">
        <v>25.27</v>
      </c>
      <c r="C83" s="592">
        <v>252700</v>
      </c>
      <c r="D83" s="592"/>
      <c r="E83" s="592"/>
      <c r="F83" s="591">
        <v>23.11</v>
      </c>
      <c r="G83" s="592">
        <v>231100</v>
      </c>
      <c r="H83" s="592"/>
      <c r="I83" s="592"/>
      <c r="J83" s="591">
        <v>26.68</v>
      </c>
      <c r="K83" s="585">
        <v>266800</v>
      </c>
      <c r="L83" s="586"/>
      <c r="M83" s="585"/>
      <c r="N83" s="600"/>
      <c r="O83" s="600"/>
      <c r="P83" s="586">
        <v>20</v>
      </c>
      <c r="Q83" s="585">
        <v>248000</v>
      </c>
      <c r="R83" s="585"/>
      <c r="S83" s="585"/>
      <c r="T83" s="586"/>
      <c r="U83" s="587"/>
      <c r="V83" s="584"/>
      <c r="W83" s="587"/>
      <c r="X83" s="588"/>
      <c r="Y83" s="587"/>
      <c r="Z83" s="584"/>
      <c r="AA83" s="587"/>
      <c r="AB83" s="589"/>
      <c r="AC83" s="594"/>
      <c r="AD83" s="587"/>
      <c r="AE83" s="612"/>
    </row>
    <row r="84" spans="1:31" ht="15" x14ac:dyDescent="0.35">
      <c r="A84" s="1174"/>
      <c r="B84" s="591"/>
      <c r="C84" s="592"/>
      <c r="D84" s="592"/>
      <c r="E84" s="592"/>
      <c r="F84" s="591"/>
      <c r="G84" s="592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7"/>
      <c r="AE84" s="612"/>
    </row>
    <row r="85" spans="1:31" ht="15" x14ac:dyDescent="0.35">
      <c r="A85" s="1174"/>
      <c r="B85" s="591"/>
      <c r="C85" s="592"/>
      <c r="D85" s="592"/>
      <c r="E85" s="592"/>
      <c r="F85" s="591"/>
      <c r="G85" s="592"/>
      <c r="H85" s="592"/>
      <c r="I85" s="592"/>
      <c r="J85" s="591"/>
      <c r="K85" s="585"/>
      <c r="L85" s="586"/>
      <c r="M85" s="585"/>
      <c r="N85" s="585"/>
      <c r="O85" s="585"/>
      <c r="P85" s="586"/>
      <c r="Q85" s="585"/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7"/>
      <c r="AE85" s="612"/>
    </row>
    <row r="86" spans="1:31" ht="15" x14ac:dyDescent="0.35">
      <c r="A86" s="1175"/>
      <c r="B86" s="591"/>
      <c r="C86" s="592"/>
      <c r="D86" s="592"/>
      <c r="E86" s="592"/>
      <c r="F86" s="591"/>
      <c r="G86" s="592"/>
      <c r="H86" s="592"/>
      <c r="I86" s="592"/>
      <c r="J86" s="591"/>
      <c r="K86" s="585"/>
      <c r="L86" s="586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589"/>
      <c r="AC86" s="594"/>
      <c r="AD86" s="587"/>
      <c r="AE86" s="612"/>
    </row>
    <row r="87" spans="1:31" ht="15" x14ac:dyDescent="0.35">
      <c r="A87" s="1173">
        <v>45798</v>
      </c>
      <c r="B87" s="591">
        <v>29.9</v>
      </c>
      <c r="C87" s="592">
        <v>299000</v>
      </c>
      <c r="D87" s="592"/>
      <c r="E87" s="592"/>
      <c r="F87" s="593">
        <v>22.6</v>
      </c>
      <c r="G87" s="592">
        <v>226000</v>
      </c>
      <c r="H87" s="592"/>
      <c r="I87" s="592"/>
      <c r="J87" s="591">
        <v>16.77</v>
      </c>
      <c r="K87" s="587">
        <v>167700</v>
      </c>
      <c r="L87" s="588"/>
      <c r="M87" s="585"/>
      <c r="N87" s="585"/>
      <c r="O87" s="585"/>
      <c r="P87" s="585"/>
      <c r="Q87" s="585"/>
      <c r="R87" s="585"/>
      <c r="S87" s="585"/>
      <c r="T87" s="586"/>
      <c r="U87" s="587"/>
      <c r="V87" s="584"/>
      <c r="W87" s="587"/>
      <c r="X87" s="588">
        <v>20</v>
      </c>
      <c r="Y87" s="587">
        <v>248000</v>
      </c>
      <c r="Z87" s="584"/>
      <c r="AA87" s="587"/>
      <c r="AB87" s="584"/>
      <c r="AC87" s="587"/>
      <c r="AD87" s="587"/>
      <c r="AE87" s="612"/>
    </row>
    <row r="88" spans="1:31" ht="15" x14ac:dyDescent="0.35">
      <c r="A88" s="1174"/>
      <c r="B88" s="591"/>
      <c r="C88" s="592"/>
      <c r="D88" s="592"/>
      <c r="E88" s="592"/>
      <c r="F88" s="593"/>
      <c r="G88" s="592"/>
      <c r="H88" s="592"/>
      <c r="I88" s="592"/>
      <c r="J88" s="591"/>
      <c r="K88" s="587"/>
      <c r="L88" s="584"/>
      <c r="M88" s="585"/>
      <c r="N88" s="586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4"/>
      <c r="AD88" s="587"/>
      <c r="AE88" s="612"/>
    </row>
    <row r="89" spans="1:31" ht="15" x14ac:dyDescent="0.35">
      <c r="A89" s="1174"/>
      <c r="B89" s="591"/>
      <c r="C89" s="592"/>
      <c r="D89" s="592"/>
      <c r="E89" s="592"/>
      <c r="F89" s="593"/>
      <c r="G89" s="592"/>
      <c r="H89" s="592"/>
      <c r="I89" s="592"/>
      <c r="J89" s="591"/>
      <c r="K89" s="587"/>
      <c r="L89" s="584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0"/>
      <c r="AD89" s="587"/>
      <c r="AE89" s="612"/>
    </row>
    <row r="90" spans="1:31" ht="15" x14ac:dyDescent="0.35">
      <c r="A90" s="1175"/>
      <c r="B90" s="591"/>
      <c r="C90" s="592"/>
      <c r="D90" s="592"/>
      <c r="E90" s="592"/>
      <c r="F90" s="593"/>
      <c r="G90" s="592"/>
      <c r="H90" s="592"/>
      <c r="I90" s="592"/>
      <c r="J90" s="591"/>
      <c r="K90" s="585"/>
      <c r="L90" s="586"/>
      <c r="M90" s="585"/>
      <c r="N90" s="585"/>
      <c r="O90" s="585"/>
      <c r="P90" s="585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7"/>
      <c r="AE90" s="612"/>
    </row>
    <row r="91" spans="1:31" ht="15" x14ac:dyDescent="0.35">
      <c r="A91" s="1173">
        <v>45799</v>
      </c>
      <c r="B91" s="591">
        <v>29.17</v>
      </c>
      <c r="C91" s="592">
        <v>291700</v>
      </c>
      <c r="D91" s="592"/>
      <c r="E91" s="592"/>
      <c r="F91" s="593">
        <v>26.85</v>
      </c>
      <c r="G91" s="592">
        <v>268500</v>
      </c>
      <c r="H91" s="592"/>
      <c r="I91" s="592"/>
      <c r="J91" s="591">
        <v>18.66</v>
      </c>
      <c r="K91" s="585">
        <v>186600</v>
      </c>
      <c r="L91" s="586">
        <v>20</v>
      </c>
      <c r="M91" s="585">
        <v>136000</v>
      </c>
      <c r="N91" s="586">
        <v>20</v>
      </c>
      <c r="O91" s="585">
        <v>136000</v>
      </c>
      <c r="P91" s="585"/>
      <c r="Q91" s="585"/>
      <c r="R91" s="585"/>
      <c r="S91" s="585"/>
      <c r="T91" s="586">
        <v>60</v>
      </c>
      <c r="U91" s="587">
        <v>408000</v>
      </c>
      <c r="V91" s="584"/>
      <c r="W91" s="587"/>
      <c r="X91" s="588">
        <v>20</v>
      </c>
      <c r="Y91" s="587">
        <v>248000</v>
      </c>
      <c r="Z91" s="584"/>
      <c r="AA91" s="587"/>
      <c r="AB91" s="589">
        <v>20</v>
      </c>
      <c r="AC91" s="594">
        <v>200000</v>
      </c>
      <c r="AD91" s="587"/>
      <c r="AE91" s="612"/>
    </row>
    <row r="92" spans="1:31" ht="15" x14ac:dyDescent="0.35">
      <c r="A92" s="1174"/>
      <c r="B92" s="591"/>
      <c r="C92" s="592"/>
      <c r="D92" s="592"/>
      <c r="E92" s="592"/>
      <c r="F92" s="593"/>
      <c r="G92" s="592"/>
      <c r="H92" s="592"/>
      <c r="I92" s="592"/>
      <c r="J92" s="591"/>
      <c r="K92" s="585"/>
      <c r="L92" s="586"/>
      <c r="M92" s="585"/>
      <c r="N92" s="585"/>
      <c r="O92" s="585"/>
      <c r="P92" s="585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7"/>
      <c r="AE92" s="612"/>
    </row>
    <row r="93" spans="1:31" ht="15" x14ac:dyDescent="0.35">
      <c r="A93" s="1174"/>
      <c r="B93" s="591"/>
      <c r="C93" s="592"/>
      <c r="D93" s="592"/>
      <c r="E93" s="592"/>
      <c r="F93" s="593"/>
      <c r="G93" s="592"/>
      <c r="H93" s="592"/>
      <c r="I93" s="592"/>
      <c r="J93" s="591"/>
      <c r="K93" s="585"/>
      <c r="L93" s="586"/>
      <c r="M93" s="585"/>
      <c r="N93" s="585"/>
      <c r="O93" s="585"/>
      <c r="P93" s="585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7"/>
      <c r="AE93" s="612"/>
    </row>
    <row r="94" spans="1:31" ht="15" x14ac:dyDescent="0.35">
      <c r="A94" s="1175"/>
      <c r="B94" s="591"/>
      <c r="C94" s="592"/>
      <c r="D94" s="592"/>
      <c r="E94" s="592"/>
      <c r="F94" s="593"/>
      <c r="G94" s="592"/>
      <c r="H94" s="704"/>
      <c r="I94" s="704"/>
      <c r="J94" s="591"/>
      <c r="K94" s="585"/>
      <c r="L94" s="586"/>
      <c r="M94" s="585"/>
      <c r="N94" s="585"/>
      <c r="O94" s="585"/>
      <c r="P94" s="585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7"/>
      <c r="AE94" s="612"/>
    </row>
    <row r="95" spans="1:31" ht="15" x14ac:dyDescent="0.35">
      <c r="A95" s="1173">
        <v>45800</v>
      </c>
      <c r="B95" s="780">
        <v>27.5</v>
      </c>
      <c r="C95" s="704">
        <v>275000</v>
      </c>
      <c r="D95" s="704"/>
      <c r="E95" s="704"/>
      <c r="F95" s="593">
        <v>33.35</v>
      </c>
      <c r="G95" s="592">
        <v>333500</v>
      </c>
      <c r="H95" s="592"/>
      <c r="I95" s="592"/>
      <c r="J95" s="591">
        <v>16.64</v>
      </c>
      <c r="K95" s="585">
        <v>166400</v>
      </c>
      <c r="L95" s="586"/>
      <c r="M95" s="585"/>
      <c r="N95" s="816"/>
      <c r="O95" s="585"/>
      <c r="P95" s="585">
        <v>20</v>
      </c>
      <c r="Q95" s="585">
        <v>248000</v>
      </c>
      <c r="R95" s="585"/>
      <c r="S95" s="585"/>
      <c r="T95" s="586"/>
      <c r="U95" s="587"/>
      <c r="V95" s="584"/>
      <c r="W95" s="587"/>
      <c r="X95" s="588">
        <v>20</v>
      </c>
      <c r="Y95" s="587">
        <v>248000</v>
      </c>
      <c r="Z95" s="584"/>
      <c r="AA95" s="587"/>
      <c r="AB95" s="589"/>
      <c r="AC95" s="594"/>
      <c r="AD95" s="587"/>
      <c r="AE95" s="612"/>
    </row>
    <row r="96" spans="1:31" ht="15" x14ac:dyDescent="0.35">
      <c r="A96" s="1174"/>
      <c r="B96" s="591"/>
      <c r="C96" s="592"/>
      <c r="D96" s="592"/>
      <c r="E96" s="592"/>
      <c r="F96" s="593"/>
      <c r="G96" s="592"/>
      <c r="H96" s="592"/>
      <c r="I96" s="592"/>
      <c r="J96" s="591"/>
      <c r="K96" s="585"/>
      <c r="L96" s="586"/>
      <c r="M96" s="585"/>
      <c r="N96" s="585"/>
      <c r="O96" s="585"/>
      <c r="P96" s="585"/>
      <c r="Q96" s="585"/>
      <c r="R96" s="687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7"/>
      <c r="AE96" s="612"/>
    </row>
    <row r="97" spans="1:37" ht="15" x14ac:dyDescent="0.35">
      <c r="A97" s="1174"/>
      <c r="B97" s="591"/>
      <c r="C97" s="592"/>
      <c r="D97" s="592"/>
      <c r="E97" s="592"/>
      <c r="F97" s="593"/>
      <c r="G97" s="592"/>
      <c r="H97" s="592"/>
      <c r="I97" s="592"/>
      <c r="J97" s="591"/>
      <c r="K97" s="585"/>
      <c r="L97" s="586"/>
      <c r="M97" s="585"/>
      <c r="N97" s="585"/>
      <c r="O97" s="585"/>
      <c r="P97" s="585"/>
      <c r="Q97" s="585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89"/>
      <c r="AC97" s="594"/>
      <c r="AD97" s="587"/>
      <c r="AE97" s="612"/>
    </row>
    <row r="98" spans="1:37" ht="15" x14ac:dyDescent="0.35">
      <c r="A98" s="1175"/>
      <c r="B98" s="591"/>
      <c r="C98" s="592"/>
      <c r="D98" s="592"/>
      <c r="E98" s="592"/>
      <c r="F98" s="593"/>
      <c r="G98" s="592"/>
      <c r="H98" s="592"/>
      <c r="I98" s="592"/>
      <c r="J98" s="591"/>
      <c r="K98" s="585"/>
      <c r="L98" s="586"/>
      <c r="M98" s="585"/>
      <c r="N98" s="585"/>
      <c r="O98" s="585"/>
      <c r="P98" s="585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93"/>
      <c r="AC98" s="592"/>
      <c r="AD98" s="587"/>
      <c r="AE98" s="612"/>
    </row>
    <row r="99" spans="1:37" ht="15" x14ac:dyDescent="0.35">
      <c r="A99" s="1173">
        <v>45801</v>
      </c>
      <c r="B99" s="591"/>
      <c r="C99" s="592"/>
      <c r="D99" s="592"/>
      <c r="E99" s="592"/>
      <c r="F99" s="593">
        <v>26.29</v>
      </c>
      <c r="G99" s="592">
        <v>262900</v>
      </c>
      <c r="H99" s="592"/>
      <c r="I99" s="592"/>
      <c r="J99" s="591">
        <v>16.350000000000001</v>
      </c>
      <c r="K99" s="585">
        <v>163500</v>
      </c>
      <c r="L99" s="586"/>
      <c r="M99" s="585"/>
      <c r="N99" s="816">
        <v>50.68</v>
      </c>
      <c r="O99" s="585">
        <v>344620</v>
      </c>
      <c r="P99" s="585"/>
      <c r="Q99" s="585"/>
      <c r="R99" s="585"/>
      <c r="S99" s="585"/>
      <c r="T99" s="586"/>
      <c r="U99" s="587"/>
      <c r="V99" s="584"/>
      <c r="W99" s="587"/>
      <c r="X99" s="588"/>
      <c r="Y99" s="587"/>
      <c r="Z99" s="584"/>
      <c r="AA99" s="587"/>
      <c r="AB99" s="589"/>
      <c r="AC99" s="594"/>
      <c r="AD99" s="587"/>
      <c r="AE99" s="612"/>
    </row>
    <row r="100" spans="1:37" ht="15" x14ac:dyDescent="0.35">
      <c r="A100" s="1174"/>
      <c r="B100" s="591"/>
      <c r="C100" s="592"/>
      <c r="D100" s="592"/>
      <c r="E100" s="592"/>
      <c r="F100" s="593"/>
      <c r="G100" s="592"/>
      <c r="H100" s="592"/>
      <c r="I100" s="592"/>
      <c r="J100" s="591"/>
      <c r="K100" s="585"/>
      <c r="L100" s="586"/>
      <c r="M100" s="585"/>
      <c r="N100" s="585"/>
      <c r="O100" s="585"/>
      <c r="P100" s="585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4"/>
      <c r="AD100" s="587"/>
      <c r="AE100" s="612"/>
    </row>
    <row r="101" spans="1:37" ht="15" x14ac:dyDescent="0.35">
      <c r="A101" s="1174"/>
      <c r="B101" s="591"/>
      <c r="C101" s="592"/>
      <c r="D101" s="592"/>
      <c r="E101" s="592"/>
      <c r="F101" s="593"/>
      <c r="G101" s="592"/>
      <c r="H101" s="592"/>
      <c r="I101" s="592"/>
      <c r="J101" s="591"/>
      <c r="K101" s="585"/>
      <c r="L101" s="586"/>
      <c r="M101" s="585"/>
      <c r="N101" s="585"/>
      <c r="O101" s="585"/>
      <c r="P101" s="585"/>
      <c r="Q101" s="585"/>
      <c r="R101" s="585"/>
      <c r="S101" s="585"/>
      <c r="T101" s="586"/>
      <c r="U101" s="587"/>
      <c r="V101" s="584"/>
      <c r="W101" s="587"/>
      <c r="X101" s="588"/>
      <c r="Y101" s="587"/>
      <c r="Z101" s="584"/>
      <c r="AA101" s="587"/>
      <c r="AB101" s="589"/>
      <c r="AC101" s="590"/>
      <c r="AD101" s="587"/>
      <c r="AE101" s="612"/>
    </row>
    <row r="102" spans="1:37" ht="15" x14ac:dyDescent="0.35">
      <c r="A102" s="1175"/>
      <c r="B102" s="591"/>
      <c r="C102" s="592"/>
      <c r="D102" s="592"/>
      <c r="E102" s="592"/>
      <c r="F102" s="593"/>
      <c r="G102" s="592"/>
      <c r="H102" s="592"/>
      <c r="I102" s="592"/>
      <c r="J102" s="591"/>
      <c r="K102" s="585"/>
      <c r="L102" s="586"/>
      <c r="M102" s="585"/>
      <c r="N102" s="585"/>
      <c r="O102" s="585"/>
      <c r="P102" s="585"/>
      <c r="Q102" s="585"/>
      <c r="R102" s="585"/>
      <c r="S102" s="585"/>
      <c r="T102" s="586"/>
      <c r="U102" s="587"/>
      <c r="V102" s="584"/>
      <c r="W102" s="587"/>
      <c r="X102" s="588"/>
      <c r="Y102" s="587"/>
      <c r="Z102" s="589"/>
      <c r="AA102" s="594"/>
      <c r="AB102" s="598"/>
      <c r="AC102" s="601"/>
      <c r="AD102" s="587"/>
      <c r="AE102" s="612"/>
    </row>
    <row r="103" spans="1:37" ht="15" x14ac:dyDescent="0.35">
      <c r="A103" s="1173">
        <v>45802</v>
      </c>
      <c r="B103" s="591">
        <v>38.81</v>
      </c>
      <c r="C103" s="592">
        <v>388100</v>
      </c>
      <c r="D103" s="592"/>
      <c r="E103" s="592"/>
      <c r="F103" s="927">
        <v>32.89</v>
      </c>
      <c r="G103" s="704">
        <v>328900</v>
      </c>
      <c r="H103" s="592"/>
      <c r="I103" s="592"/>
      <c r="J103" s="591">
        <v>30.17</v>
      </c>
      <c r="K103" s="585">
        <v>301700</v>
      </c>
      <c r="L103" s="586"/>
      <c r="M103" s="585"/>
      <c r="N103" s="585"/>
      <c r="O103" s="585"/>
      <c r="P103" s="816"/>
      <c r="Q103" s="592"/>
      <c r="R103" s="660"/>
      <c r="S103" s="660"/>
      <c r="T103" s="586"/>
      <c r="U103" s="585"/>
      <c r="V103" s="584"/>
      <c r="W103" s="587"/>
      <c r="X103" s="588"/>
      <c r="Y103" s="587"/>
      <c r="Z103" s="584"/>
      <c r="AA103" s="587"/>
      <c r="AB103" s="589"/>
      <c r="AC103" s="594"/>
      <c r="AD103" s="587"/>
      <c r="AE103" s="612"/>
    </row>
    <row r="104" spans="1:37" ht="15" x14ac:dyDescent="0.35">
      <c r="A104" s="1174"/>
      <c r="B104" s="591"/>
      <c r="C104" s="592"/>
      <c r="D104" s="592"/>
      <c r="E104" s="592"/>
      <c r="F104" s="593"/>
      <c r="G104" s="592"/>
      <c r="H104" s="587"/>
      <c r="I104" s="587"/>
      <c r="J104" s="591"/>
      <c r="K104" s="585"/>
      <c r="L104" s="586"/>
      <c r="M104" s="585"/>
      <c r="N104" s="585"/>
      <c r="O104" s="585"/>
      <c r="P104" s="585"/>
      <c r="Q104" s="592"/>
      <c r="R104" s="592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7"/>
      <c r="AE104" s="612"/>
    </row>
    <row r="105" spans="1:37" ht="15" x14ac:dyDescent="0.35">
      <c r="A105" s="1174"/>
      <c r="B105" s="586"/>
      <c r="C105" s="587"/>
      <c r="D105" s="587"/>
      <c r="E105" s="587"/>
      <c r="F105" s="593"/>
      <c r="G105" s="592"/>
      <c r="H105" s="592"/>
      <c r="I105" s="592"/>
      <c r="J105" s="591"/>
      <c r="K105" s="585"/>
      <c r="L105" s="586"/>
      <c r="M105" s="585"/>
      <c r="N105" s="585"/>
      <c r="O105" s="585"/>
      <c r="P105" s="585"/>
      <c r="Q105" s="592"/>
      <c r="R105" s="592"/>
      <c r="S105" s="592"/>
      <c r="T105" s="586"/>
      <c r="U105" s="587"/>
      <c r="V105" s="584"/>
      <c r="W105" s="587"/>
      <c r="X105" s="588"/>
      <c r="Y105" s="587"/>
      <c r="Z105" s="584"/>
      <c r="AA105" s="587"/>
      <c r="AB105" s="589"/>
      <c r="AC105" s="594"/>
      <c r="AD105" s="587"/>
      <c r="AE105" s="612"/>
    </row>
    <row r="106" spans="1:37" ht="15" x14ac:dyDescent="0.35">
      <c r="A106" s="1175"/>
      <c r="B106" s="591"/>
      <c r="C106" s="592"/>
      <c r="D106" s="592"/>
      <c r="E106" s="592"/>
      <c r="F106" s="593"/>
      <c r="G106" s="592"/>
      <c r="H106" s="592"/>
      <c r="I106" s="592"/>
      <c r="J106" s="591"/>
      <c r="K106" s="585"/>
      <c r="L106" s="586"/>
      <c r="M106" s="587"/>
      <c r="N106" s="587"/>
      <c r="O106" s="587"/>
      <c r="P106" s="600"/>
      <c r="Q106" s="587"/>
      <c r="R106" s="587"/>
      <c r="S106" s="587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587"/>
      <c r="AE106" s="612"/>
      <c r="AK106" s="685"/>
    </row>
    <row r="107" spans="1:37" ht="15" x14ac:dyDescent="0.35">
      <c r="A107" s="1173">
        <v>45803</v>
      </c>
      <c r="B107" s="591">
        <v>32.07</v>
      </c>
      <c r="C107" s="592">
        <v>320700</v>
      </c>
      <c r="D107" s="592"/>
      <c r="E107" s="592"/>
      <c r="F107" s="593">
        <v>32.22</v>
      </c>
      <c r="G107" s="592">
        <v>322200</v>
      </c>
      <c r="H107" s="660"/>
      <c r="I107" s="592"/>
      <c r="J107" s="591">
        <v>19.27</v>
      </c>
      <c r="K107" s="585">
        <v>192700</v>
      </c>
      <c r="L107" s="586"/>
      <c r="M107" s="587"/>
      <c r="N107" s="587"/>
      <c r="O107" s="587"/>
      <c r="P107" s="585">
        <v>20</v>
      </c>
      <c r="Q107" s="585">
        <v>248000</v>
      </c>
      <c r="R107" s="585"/>
      <c r="S107" s="585"/>
      <c r="T107" s="586"/>
      <c r="U107" s="587"/>
      <c r="V107" s="584"/>
      <c r="W107" s="587"/>
      <c r="X107" s="588"/>
      <c r="Y107" s="587"/>
      <c r="Z107" s="584"/>
      <c r="AA107" s="587"/>
      <c r="AB107" s="589">
        <v>20</v>
      </c>
      <c r="AC107" s="594">
        <v>200000</v>
      </c>
      <c r="AD107" s="587"/>
      <c r="AE107" s="612"/>
      <c r="AK107" s="685"/>
    </row>
    <row r="108" spans="1:37" ht="15" x14ac:dyDescent="0.35">
      <c r="A108" s="1174"/>
      <c r="B108" s="591"/>
      <c r="C108" s="592"/>
      <c r="D108" s="592"/>
      <c r="E108" s="592"/>
      <c r="F108" s="593"/>
      <c r="G108" s="592"/>
      <c r="H108" s="592"/>
      <c r="I108" s="592"/>
      <c r="J108" s="591"/>
      <c r="K108" s="585"/>
      <c r="L108" s="586"/>
      <c r="M108" s="585"/>
      <c r="N108" s="585"/>
      <c r="O108" s="585"/>
      <c r="P108" s="585"/>
      <c r="Q108" s="585"/>
      <c r="R108" s="585"/>
      <c r="S108" s="585"/>
      <c r="T108" s="586"/>
      <c r="U108" s="587"/>
      <c r="V108" s="584"/>
      <c r="W108" s="587"/>
      <c r="X108" s="599"/>
      <c r="Y108" s="587"/>
      <c r="Z108" s="584"/>
      <c r="AA108" s="587"/>
      <c r="AB108" s="589"/>
      <c r="AC108" s="594"/>
      <c r="AD108" s="587"/>
      <c r="AE108" s="612"/>
      <c r="AK108" s="685"/>
    </row>
    <row r="109" spans="1:37" ht="15" x14ac:dyDescent="0.35">
      <c r="A109" s="1174"/>
      <c r="B109" s="591"/>
      <c r="C109" s="592"/>
      <c r="D109" s="592"/>
      <c r="E109" s="592"/>
      <c r="F109" s="593"/>
      <c r="G109" s="592"/>
      <c r="H109" s="592"/>
      <c r="I109" s="592"/>
      <c r="J109" s="591"/>
      <c r="K109" s="585"/>
      <c r="L109" s="586"/>
      <c r="M109" s="585"/>
      <c r="N109" s="585"/>
      <c r="O109" s="585"/>
      <c r="P109" s="585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7"/>
      <c r="AE109" s="612"/>
      <c r="AK109" s="685"/>
    </row>
    <row r="110" spans="1:37" ht="15" x14ac:dyDescent="0.35">
      <c r="A110" s="1175"/>
      <c r="B110" s="591"/>
      <c r="C110" s="592"/>
      <c r="D110" s="592"/>
      <c r="E110" s="592"/>
      <c r="F110" s="593"/>
      <c r="G110" s="592"/>
      <c r="H110" s="592"/>
      <c r="I110" s="592"/>
      <c r="J110" s="591"/>
      <c r="K110" s="839"/>
      <c r="L110" s="586"/>
      <c r="M110" s="585"/>
      <c r="N110" s="585"/>
      <c r="O110" s="585"/>
      <c r="P110" s="585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9"/>
      <c r="AC110" s="594"/>
      <c r="AD110" s="587"/>
      <c r="AE110" s="612"/>
    </row>
    <row r="111" spans="1:37" ht="15" x14ac:dyDescent="0.35">
      <c r="A111" s="1173">
        <v>45804</v>
      </c>
      <c r="B111" s="591">
        <v>27.72</v>
      </c>
      <c r="C111" s="592">
        <v>277200</v>
      </c>
      <c r="D111" s="592"/>
      <c r="E111" s="592"/>
      <c r="F111" s="593">
        <v>22.74</v>
      </c>
      <c r="G111" s="592">
        <v>227400</v>
      </c>
      <c r="H111" s="592"/>
      <c r="I111" s="592"/>
      <c r="J111" s="591">
        <v>28.37</v>
      </c>
      <c r="K111" s="839">
        <v>283700</v>
      </c>
      <c r="L111" s="586">
        <v>20</v>
      </c>
      <c r="M111" s="585">
        <v>136000</v>
      </c>
      <c r="N111" s="585"/>
      <c r="O111" s="585"/>
      <c r="P111" s="585"/>
      <c r="Q111" s="585"/>
      <c r="R111" s="585"/>
      <c r="S111" s="585"/>
      <c r="T111" s="586"/>
      <c r="U111" s="587"/>
      <c r="V111" s="584"/>
      <c r="W111" s="587"/>
      <c r="X111" s="588">
        <v>20</v>
      </c>
      <c r="Y111" s="587">
        <v>248000</v>
      </c>
      <c r="Z111" s="584"/>
      <c r="AA111" s="587"/>
      <c r="AB111" s="589"/>
      <c r="AC111" s="594"/>
      <c r="AD111" s="587"/>
      <c r="AE111" s="612"/>
    </row>
    <row r="112" spans="1:37" ht="15" x14ac:dyDescent="0.35">
      <c r="A112" s="1174"/>
      <c r="B112" s="591"/>
      <c r="C112" s="592"/>
      <c r="D112" s="592"/>
      <c r="E112" s="592"/>
      <c r="F112" s="593"/>
      <c r="G112" s="592"/>
      <c r="H112" s="592"/>
      <c r="I112" s="592"/>
      <c r="J112" s="591"/>
      <c r="K112" s="839"/>
      <c r="L112" s="586"/>
      <c r="M112" s="585"/>
      <c r="N112" s="585"/>
      <c r="O112" s="585"/>
      <c r="P112" s="585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7"/>
      <c r="AE112" s="612"/>
    </row>
    <row r="113" spans="1:31" ht="15" x14ac:dyDescent="0.35">
      <c r="A113" s="1174"/>
      <c r="B113" s="591"/>
      <c r="C113" s="592"/>
      <c r="D113" s="592"/>
      <c r="E113" s="592"/>
      <c r="F113" s="593"/>
      <c r="G113" s="592"/>
      <c r="H113" s="592"/>
      <c r="I113" s="592"/>
      <c r="J113" s="591"/>
      <c r="K113" s="839"/>
      <c r="L113" s="586"/>
      <c r="M113" s="585"/>
      <c r="N113" s="585"/>
      <c r="O113" s="585"/>
      <c r="P113" s="585"/>
      <c r="Q113" s="585"/>
      <c r="R113" s="585"/>
      <c r="S113" s="585"/>
      <c r="T113" s="586"/>
      <c r="U113" s="587"/>
      <c r="V113" s="584"/>
      <c r="W113" s="587"/>
      <c r="X113" s="588"/>
      <c r="Y113" s="587"/>
      <c r="Z113" s="584"/>
      <c r="AA113" s="587"/>
      <c r="AB113" s="589"/>
      <c r="AC113" s="594"/>
      <c r="AD113" s="587"/>
      <c r="AE113" s="612"/>
    </row>
    <row r="114" spans="1:31" ht="15" x14ac:dyDescent="0.35">
      <c r="A114" s="1175"/>
      <c r="B114" s="591"/>
      <c r="C114" s="592"/>
      <c r="D114" s="592"/>
      <c r="E114" s="592"/>
      <c r="F114" s="593"/>
      <c r="G114" s="592"/>
      <c r="H114" s="592"/>
      <c r="I114" s="592"/>
      <c r="J114" s="591"/>
      <c r="K114" s="839"/>
      <c r="L114" s="586"/>
      <c r="M114" s="585"/>
      <c r="N114" s="585"/>
      <c r="O114" s="585"/>
      <c r="P114" s="585"/>
      <c r="Q114" s="585"/>
      <c r="R114" s="585"/>
      <c r="S114" s="585"/>
      <c r="T114" s="586"/>
      <c r="U114" s="587"/>
      <c r="V114" s="584"/>
      <c r="W114" s="587"/>
      <c r="X114" s="588"/>
      <c r="Y114" s="587"/>
      <c r="Z114" s="584"/>
      <c r="AA114" s="587"/>
      <c r="AB114" s="589"/>
      <c r="AC114" s="594"/>
      <c r="AD114" s="587"/>
      <c r="AE114" s="612"/>
    </row>
    <row r="115" spans="1:31" ht="15" x14ac:dyDescent="0.35">
      <c r="A115" s="1173">
        <v>45805</v>
      </c>
      <c r="B115" s="591">
        <v>32.76</v>
      </c>
      <c r="C115" s="592">
        <v>327600</v>
      </c>
      <c r="D115" s="592"/>
      <c r="E115" s="592"/>
      <c r="F115" s="593">
        <v>28.32</v>
      </c>
      <c r="G115" s="592">
        <v>283200</v>
      </c>
      <c r="H115" s="592"/>
      <c r="I115" s="592"/>
      <c r="J115" s="591">
        <v>13.58</v>
      </c>
      <c r="K115" s="839">
        <v>135800</v>
      </c>
      <c r="L115" s="586"/>
      <c r="M115" s="585"/>
      <c r="N115" s="585"/>
      <c r="O115" s="585"/>
      <c r="P115" s="585"/>
      <c r="Q115" s="585"/>
      <c r="R115" s="585"/>
      <c r="S115" s="585"/>
      <c r="T115" s="586"/>
      <c r="U115" s="587"/>
      <c r="V115" s="584"/>
      <c r="W115" s="587"/>
      <c r="X115" s="588"/>
      <c r="Y115" s="587"/>
      <c r="Z115" s="584"/>
      <c r="AA115" s="587"/>
      <c r="AB115" s="589"/>
      <c r="AC115" s="594"/>
      <c r="AD115" s="587"/>
      <c r="AE115" s="612"/>
    </row>
    <row r="116" spans="1:31" ht="15" x14ac:dyDescent="0.35">
      <c r="A116" s="1174"/>
      <c r="B116" s="591"/>
      <c r="C116" s="592"/>
      <c r="D116" s="592"/>
      <c r="E116" s="592"/>
      <c r="F116" s="593"/>
      <c r="G116" s="592"/>
      <c r="H116" s="592"/>
      <c r="I116" s="592"/>
      <c r="J116" s="591"/>
      <c r="K116" s="839"/>
      <c r="L116" s="586"/>
      <c r="M116" s="585"/>
      <c r="N116" s="585"/>
      <c r="O116" s="585"/>
      <c r="P116" s="585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4"/>
      <c r="AD116" s="587"/>
      <c r="AE116" s="612"/>
    </row>
    <row r="117" spans="1:31" ht="15" x14ac:dyDescent="0.35">
      <c r="A117" s="1174"/>
      <c r="B117" s="591"/>
      <c r="C117" s="592"/>
      <c r="D117" s="592"/>
      <c r="E117" s="592"/>
      <c r="F117" s="593"/>
      <c r="G117" s="592"/>
      <c r="H117" s="592"/>
      <c r="I117" s="592"/>
      <c r="J117" s="591"/>
      <c r="K117" s="839"/>
      <c r="L117" s="586"/>
      <c r="M117" s="585"/>
      <c r="N117" s="585"/>
      <c r="O117" s="585"/>
      <c r="P117" s="585"/>
      <c r="Q117" s="585"/>
      <c r="R117" s="585"/>
      <c r="S117" s="585"/>
      <c r="T117" s="586"/>
      <c r="U117" s="587"/>
      <c r="V117" s="584"/>
      <c r="W117" s="587"/>
      <c r="X117" s="588"/>
      <c r="Y117" s="587"/>
      <c r="Z117" s="584"/>
      <c r="AA117" s="587"/>
      <c r="AB117" s="589"/>
      <c r="AC117" s="594"/>
      <c r="AD117" s="587"/>
      <c r="AE117" s="612"/>
    </row>
    <row r="118" spans="1:31" ht="15" x14ac:dyDescent="0.35">
      <c r="A118" s="1175"/>
      <c r="B118" s="591"/>
      <c r="C118" s="592"/>
      <c r="D118" s="592"/>
      <c r="E118" s="592"/>
      <c r="F118" s="593"/>
      <c r="G118" s="592"/>
      <c r="H118" s="592"/>
      <c r="I118" s="592"/>
      <c r="J118" s="591"/>
      <c r="K118" s="839"/>
      <c r="L118" s="586"/>
      <c r="M118" s="585"/>
      <c r="N118" s="585"/>
      <c r="O118" s="585"/>
      <c r="P118" s="585"/>
      <c r="Q118" s="585"/>
      <c r="R118" s="585"/>
      <c r="S118" s="585"/>
      <c r="T118" s="586"/>
      <c r="U118" s="587"/>
      <c r="V118" s="584"/>
      <c r="W118" s="587"/>
      <c r="X118" s="588"/>
      <c r="Y118" s="587"/>
      <c r="Z118" s="584"/>
      <c r="AA118" s="587"/>
      <c r="AB118" s="589"/>
      <c r="AC118" s="594"/>
      <c r="AD118" s="587"/>
      <c r="AE118" s="612"/>
    </row>
    <row r="119" spans="1:31" ht="15" x14ac:dyDescent="0.35">
      <c r="A119" s="1173">
        <v>45806</v>
      </c>
      <c r="B119" s="591">
        <v>31.89</v>
      </c>
      <c r="C119" s="592">
        <v>318900</v>
      </c>
      <c r="D119" s="592"/>
      <c r="E119" s="592"/>
      <c r="F119" s="593">
        <v>30.45</v>
      </c>
      <c r="G119" s="592">
        <v>304500</v>
      </c>
      <c r="H119" s="592"/>
      <c r="I119" s="592"/>
      <c r="J119" s="591">
        <v>20.53</v>
      </c>
      <c r="K119" s="839">
        <v>205300</v>
      </c>
      <c r="L119" s="586"/>
      <c r="M119" s="585"/>
      <c r="N119" s="585">
        <v>52.43</v>
      </c>
      <c r="O119" s="585">
        <v>356524</v>
      </c>
      <c r="P119" s="585"/>
      <c r="Q119" s="585"/>
      <c r="R119" s="585"/>
      <c r="S119" s="585"/>
      <c r="T119" s="586"/>
      <c r="U119" s="587"/>
      <c r="V119" s="584"/>
      <c r="W119" s="587"/>
      <c r="X119" s="588"/>
      <c r="Y119" s="587"/>
      <c r="Z119" s="584"/>
      <c r="AA119" s="587"/>
      <c r="AB119" s="589"/>
      <c r="AC119" s="594"/>
      <c r="AD119" s="587"/>
      <c r="AE119" s="612"/>
    </row>
    <row r="120" spans="1:31" ht="15" x14ac:dyDescent="0.35">
      <c r="A120" s="1174"/>
      <c r="B120" s="591"/>
      <c r="C120" s="592"/>
      <c r="D120" s="592"/>
      <c r="E120" s="592"/>
      <c r="F120" s="593"/>
      <c r="G120" s="592"/>
      <c r="H120" s="592"/>
      <c r="I120" s="592"/>
      <c r="J120" s="591"/>
      <c r="K120" s="839"/>
      <c r="L120" s="586"/>
      <c r="M120" s="585"/>
      <c r="N120" s="585"/>
      <c r="O120" s="585"/>
      <c r="P120" s="585"/>
      <c r="Q120" s="585"/>
      <c r="R120" s="585"/>
      <c r="S120" s="585"/>
      <c r="T120" s="586"/>
      <c r="U120" s="587"/>
      <c r="V120" s="584"/>
      <c r="W120" s="587"/>
      <c r="X120" s="588"/>
      <c r="Y120" s="587"/>
      <c r="Z120" s="584"/>
      <c r="AA120" s="587"/>
      <c r="AB120" s="589"/>
      <c r="AC120" s="594"/>
      <c r="AD120" s="587"/>
      <c r="AE120" s="612"/>
    </row>
    <row r="121" spans="1:31" ht="15" x14ac:dyDescent="0.35">
      <c r="A121" s="1174"/>
      <c r="B121" s="591"/>
      <c r="C121" s="592"/>
      <c r="D121" s="592"/>
      <c r="E121" s="592"/>
      <c r="F121" s="593"/>
      <c r="G121" s="592"/>
      <c r="H121" s="592"/>
      <c r="I121" s="592"/>
      <c r="J121" s="591"/>
      <c r="K121" s="839"/>
      <c r="L121" s="586"/>
      <c r="M121" s="585"/>
      <c r="N121" s="585"/>
      <c r="O121" s="585"/>
      <c r="P121" s="585"/>
      <c r="Q121" s="585"/>
      <c r="R121" s="585"/>
      <c r="S121" s="585"/>
      <c r="T121" s="586"/>
      <c r="U121" s="587"/>
      <c r="V121" s="584"/>
      <c r="W121" s="587"/>
      <c r="X121" s="588"/>
      <c r="Y121" s="587"/>
      <c r="Z121" s="584"/>
      <c r="AA121" s="587"/>
      <c r="AB121" s="589"/>
      <c r="AC121" s="594"/>
      <c r="AD121" s="587"/>
      <c r="AE121" s="612"/>
    </row>
    <row r="122" spans="1:31" ht="15" x14ac:dyDescent="0.35">
      <c r="A122" s="1175"/>
      <c r="B122" s="591"/>
      <c r="C122" s="592"/>
      <c r="D122" s="592"/>
      <c r="E122" s="592"/>
      <c r="F122" s="593"/>
      <c r="G122" s="592"/>
      <c r="H122" s="592"/>
      <c r="I122" s="592"/>
      <c r="J122" s="591"/>
      <c r="K122" s="839"/>
      <c r="L122" s="586"/>
      <c r="M122" s="585"/>
      <c r="N122" s="585"/>
      <c r="O122" s="585"/>
      <c r="P122" s="585"/>
      <c r="Q122" s="585"/>
      <c r="R122" s="585"/>
      <c r="S122" s="585"/>
      <c r="T122" s="586"/>
      <c r="U122" s="587"/>
      <c r="V122" s="584"/>
      <c r="W122" s="587"/>
      <c r="X122" s="588"/>
      <c r="Y122" s="587"/>
      <c r="Z122" s="584"/>
      <c r="AA122" s="587"/>
      <c r="AB122" s="589"/>
      <c r="AC122" s="594"/>
      <c r="AD122" s="587"/>
      <c r="AE122" s="612"/>
    </row>
    <row r="123" spans="1:31" ht="15" x14ac:dyDescent="0.35">
      <c r="A123" s="1173">
        <v>45807</v>
      </c>
      <c r="B123" s="591">
        <v>30.36</v>
      </c>
      <c r="C123" s="592">
        <v>303600</v>
      </c>
      <c r="D123" s="592"/>
      <c r="E123" s="592"/>
      <c r="F123" s="593">
        <v>27.9</v>
      </c>
      <c r="G123" s="592">
        <v>279000</v>
      </c>
      <c r="H123" s="592"/>
      <c r="I123" s="592"/>
      <c r="J123" s="591"/>
      <c r="K123" s="839"/>
      <c r="L123" s="586"/>
      <c r="M123" s="585"/>
      <c r="N123" s="585"/>
      <c r="O123" s="585"/>
      <c r="P123" s="585"/>
      <c r="Q123" s="585"/>
      <c r="R123" s="585"/>
      <c r="S123" s="585"/>
      <c r="T123" s="586"/>
      <c r="U123" s="587"/>
      <c r="V123" s="584"/>
      <c r="W123" s="587"/>
      <c r="X123" s="588"/>
      <c r="Y123" s="587"/>
      <c r="Z123" s="584">
        <v>41.05</v>
      </c>
      <c r="AA123" s="587">
        <v>279140</v>
      </c>
      <c r="AB123" s="589"/>
      <c r="AC123" s="594"/>
      <c r="AD123" s="587"/>
      <c r="AE123" s="612"/>
    </row>
    <row r="124" spans="1:31" ht="15" x14ac:dyDescent="0.35">
      <c r="A124" s="1174"/>
      <c r="B124" s="591"/>
      <c r="C124" s="592"/>
      <c r="D124" s="592"/>
      <c r="E124" s="592"/>
      <c r="F124" s="593"/>
      <c r="G124" s="592"/>
      <c r="H124" s="592"/>
      <c r="I124" s="592"/>
      <c r="J124" s="591"/>
      <c r="K124" s="839"/>
      <c r="L124" s="586"/>
      <c r="M124" s="585"/>
      <c r="N124" s="585"/>
      <c r="O124" s="585"/>
      <c r="P124" s="585"/>
      <c r="Q124" s="585"/>
      <c r="R124" s="585"/>
      <c r="S124" s="585"/>
      <c r="T124" s="586"/>
      <c r="U124" s="587"/>
      <c r="V124" s="584"/>
      <c r="W124" s="587"/>
      <c r="X124" s="588"/>
      <c r="Y124" s="587"/>
      <c r="Z124" s="584"/>
      <c r="AA124" s="587"/>
      <c r="AB124" s="589"/>
      <c r="AC124" s="594"/>
      <c r="AD124" s="587"/>
      <c r="AE124" s="612"/>
    </row>
    <row r="125" spans="1:31" ht="15" x14ac:dyDescent="0.35">
      <c r="A125" s="1174"/>
      <c r="B125" s="591"/>
      <c r="C125" s="592"/>
      <c r="D125" s="592"/>
      <c r="E125" s="592"/>
      <c r="F125" s="593"/>
      <c r="G125" s="592"/>
      <c r="H125" s="592"/>
      <c r="I125" s="592"/>
      <c r="J125" s="591"/>
      <c r="K125" s="839"/>
      <c r="L125" s="586"/>
      <c r="M125" s="585"/>
      <c r="N125" s="585"/>
      <c r="O125" s="585"/>
      <c r="P125" s="585"/>
      <c r="Q125" s="585"/>
      <c r="R125" s="585"/>
      <c r="S125" s="585"/>
      <c r="T125" s="586"/>
      <c r="U125" s="587"/>
      <c r="V125" s="584"/>
      <c r="W125" s="587"/>
      <c r="X125" s="588"/>
      <c r="Y125" s="587"/>
      <c r="Z125" s="584"/>
      <c r="AA125" s="587"/>
      <c r="AB125" s="589"/>
      <c r="AC125" s="594"/>
      <c r="AD125" s="587"/>
      <c r="AE125" s="612"/>
    </row>
    <row r="126" spans="1:31" ht="15" x14ac:dyDescent="0.35">
      <c r="A126" s="1175"/>
      <c r="B126" s="591"/>
      <c r="C126" s="592"/>
      <c r="D126" s="592"/>
      <c r="E126" s="592"/>
      <c r="F126" s="593"/>
      <c r="G126" s="592"/>
      <c r="H126" s="592"/>
      <c r="I126" s="592"/>
      <c r="J126" s="591"/>
      <c r="K126" s="839"/>
      <c r="L126" s="586"/>
      <c r="M126" s="585"/>
      <c r="N126" s="585"/>
      <c r="O126" s="585"/>
      <c r="P126" s="585"/>
      <c r="Q126" s="585"/>
      <c r="R126" s="585"/>
      <c r="S126" s="585"/>
      <c r="T126" s="586"/>
      <c r="U126" s="587"/>
      <c r="V126" s="584"/>
      <c r="W126" s="587"/>
      <c r="X126" s="588"/>
      <c r="Y126" s="587"/>
      <c r="Z126" s="584"/>
      <c r="AA126" s="587"/>
      <c r="AB126" s="589"/>
      <c r="AC126" s="594"/>
      <c r="AD126" s="587"/>
      <c r="AE126" s="612"/>
    </row>
    <row r="127" spans="1:31" ht="15" x14ac:dyDescent="0.35">
      <c r="A127" s="1173">
        <v>45808</v>
      </c>
      <c r="B127" s="591">
        <v>26.93</v>
      </c>
      <c r="C127" s="592">
        <v>269300</v>
      </c>
      <c r="D127" s="592"/>
      <c r="E127" s="592"/>
      <c r="F127" s="593">
        <v>28.71</v>
      </c>
      <c r="G127" s="592">
        <v>287100</v>
      </c>
      <c r="H127" s="592"/>
      <c r="I127" s="592"/>
      <c r="J127" s="591">
        <v>30.03</v>
      </c>
      <c r="K127" s="839">
        <v>300300</v>
      </c>
      <c r="L127" s="586"/>
      <c r="M127" s="585"/>
      <c r="N127" s="585"/>
      <c r="O127" s="585"/>
      <c r="P127" s="585"/>
      <c r="Q127" s="585"/>
      <c r="R127" s="585"/>
      <c r="S127" s="585"/>
      <c r="T127" s="586"/>
      <c r="U127" s="587"/>
      <c r="V127" s="584"/>
      <c r="W127" s="587"/>
      <c r="X127" s="588"/>
      <c r="Y127" s="587"/>
      <c r="Z127" s="584"/>
      <c r="AA127" s="587"/>
      <c r="AB127" s="589">
        <v>20</v>
      </c>
      <c r="AC127" s="594">
        <v>200000</v>
      </c>
      <c r="AD127" s="587"/>
      <c r="AE127" s="612"/>
    </row>
    <row r="128" spans="1:31" ht="15" x14ac:dyDescent="0.35">
      <c r="A128" s="1174"/>
      <c r="B128" s="591"/>
      <c r="C128" s="592"/>
      <c r="D128" s="592"/>
      <c r="E128" s="592"/>
      <c r="F128" s="593"/>
      <c r="G128" s="592"/>
      <c r="H128" s="592"/>
      <c r="I128" s="592"/>
      <c r="J128" s="591"/>
      <c r="K128" s="839"/>
      <c r="L128" s="586"/>
      <c r="M128" s="585"/>
      <c r="N128" s="585"/>
      <c r="O128" s="585"/>
      <c r="P128" s="585"/>
      <c r="Q128" s="585"/>
      <c r="R128" s="585"/>
      <c r="S128" s="585"/>
      <c r="T128" s="586"/>
      <c r="U128" s="587"/>
      <c r="V128" s="584"/>
      <c r="W128" s="587"/>
      <c r="X128" s="588"/>
      <c r="Y128" s="587"/>
      <c r="Z128" s="584"/>
      <c r="AA128" s="587"/>
      <c r="AB128" s="589"/>
      <c r="AC128" s="594"/>
      <c r="AD128" s="587"/>
      <c r="AE128" s="612"/>
    </row>
    <row r="129" spans="1:32" ht="15" x14ac:dyDescent="0.35">
      <c r="A129" s="1174"/>
      <c r="B129" s="591"/>
      <c r="C129" s="592"/>
      <c r="D129" s="592"/>
      <c r="E129" s="592"/>
      <c r="F129" s="593"/>
      <c r="G129" s="592"/>
      <c r="H129" s="592"/>
      <c r="I129" s="592"/>
      <c r="J129" s="591"/>
      <c r="K129" s="839"/>
      <c r="L129" s="586"/>
      <c r="M129" s="585"/>
      <c r="N129" s="585"/>
      <c r="O129" s="585"/>
      <c r="P129" s="585"/>
      <c r="Q129" s="585"/>
      <c r="R129" s="585"/>
      <c r="S129" s="585"/>
      <c r="T129" s="586"/>
      <c r="U129" s="587"/>
      <c r="V129" s="584"/>
      <c r="W129" s="587"/>
      <c r="X129" s="588"/>
      <c r="Y129" s="587"/>
      <c r="Z129" s="584"/>
      <c r="AA129" s="587"/>
      <c r="AB129" s="589"/>
      <c r="AC129" s="594"/>
      <c r="AD129" s="587"/>
      <c r="AE129" s="612"/>
    </row>
    <row r="130" spans="1:32" ht="15" x14ac:dyDescent="0.35">
      <c r="A130" s="1175"/>
      <c r="B130" s="591"/>
      <c r="C130" s="592"/>
      <c r="D130" s="592"/>
      <c r="E130" s="592"/>
      <c r="F130" s="593"/>
      <c r="G130" s="592"/>
      <c r="H130" s="592"/>
      <c r="I130" s="592"/>
      <c r="J130" s="591"/>
      <c r="K130" s="839"/>
      <c r="L130" s="586"/>
      <c r="M130" s="585"/>
      <c r="N130" s="585"/>
      <c r="O130" s="585"/>
      <c r="P130" s="585"/>
      <c r="Q130" s="585"/>
      <c r="R130" s="585"/>
      <c r="S130" s="585"/>
      <c r="T130" s="586"/>
      <c r="U130" s="587"/>
      <c r="V130" s="584"/>
      <c r="W130" s="587"/>
      <c r="X130" s="588"/>
      <c r="Y130" s="587"/>
      <c r="Z130" s="584"/>
      <c r="AA130" s="587"/>
      <c r="AB130" s="589"/>
      <c r="AC130" s="594"/>
      <c r="AD130" s="587"/>
      <c r="AE130" s="612"/>
    </row>
    <row r="131" spans="1:32" s="663" customFormat="1" ht="15" x14ac:dyDescent="0.35">
      <c r="A131" s="1176" t="s">
        <v>113</v>
      </c>
      <c r="B131" s="602"/>
      <c r="C131" s="603">
        <f>SUM(C7:C130)</f>
        <v>9275770</v>
      </c>
      <c r="D131" s="602"/>
      <c r="E131" s="603">
        <f>SUM(E7:E130)</f>
        <v>0</v>
      </c>
      <c r="F131" s="608"/>
      <c r="G131" s="603">
        <f>SUM(G7:G130)</f>
        <v>8781600</v>
      </c>
      <c r="H131" s="602"/>
      <c r="I131" s="603">
        <f>SUM(I7:I130)</f>
        <v>0</v>
      </c>
      <c r="J131" s="608"/>
      <c r="K131" s="603">
        <f>SUM(K7:K130)</f>
        <v>5405100</v>
      </c>
      <c r="L131" s="603"/>
      <c r="M131" s="603">
        <f>SUM(M7:M130)</f>
        <v>680000</v>
      </c>
      <c r="N131" s="603"/>
      <c r="O131" s="603">
        <f>SUM(O7:O130)</f>
        <v>1790368</v>
      </c>
      <c r="P131" s="604"/>
      <c r="Q131" s="603">
        <f>SUM(Q7:Q130)</f>
        <v>1736000</v>
      </c>
      <c r="R131" s="604"/>
      <c r="S131" s="603">
        <f>SUM(S7:S130)</f>
        <v>0</v>
      </c>
      <c r="T131" s="603"/>
      <c r="U131" s="603">
        <f>SUM(U7:U130)</f>
        <v>816000</v>
      </c>
      <c r="V131" s="603"/>
      <c r="W131" s="603">
        <f>SUM(W7:W130)</f>
        <v>0</v>
      </c>
      <c r="X131" s="603"/>
      <c r="Y131" s="603">
        <f>SUM(Y7:Y130)</f>
        <v>2234000</v>
      </c>
      <c r="Z131" s="603"/>
      <c r="AA131" s="603">
        <f>SUM(AA7:AA130)</f>
        <v>566712</v>
      </c>
      <c r="AB131" s="603"/>
      <c r="AC131" s="603">
        <f>SUM(AC7:AC130)</f>
        <v>2000000</v>
      </c>
      <c r="AD131" s="603">
        <f>SUM(B131:AC131)</f>
        <v>33285550</v>
      </c>
      <c r="AE131" s="610"/>
    </row>
    <row r="132" spans="1:32" s="663" customFormat="1" ht="15" x14ac:dyDescent="0.35">
      <c r="A132" s="1177"/>
      <c r="B132" s="812">
        <f>SUM(B7:B130)</f>
        <v>927.56999999999994</v>
      </c>
      <c r="C132" s="604"/>
      <c r="D132" s="812">
        <f>SUM(D7:D130)</f>
        <v>0</v>
      </c>
      <c r="E132" s="604"/>
      <c r="F132" s="605">
        <f>SUM(F7:F131)</f>
        <v>878.1600000000002</v>
      </c>
      <c r="G132" s="603"/>
      <c r="H132" s="812">
        <f>SUM(H7:H130)</f>
        <v>0</v>
      </c>
      <c r="I132" s="604"/>
      <c r="J132" s="605">
        <f>SUM(J7:J131)</f>
        <v>540.51</v>
      </c>
      <c r="K132" s="603"/>
      <c r="L132" s="605">
        <f>SUM(L7:L131)</f>
        <v>100</v>
      </c>
      <c r="M132" s="603"/>
      <c r="N132" s="605">
        <f>SUM(N7:N131)</f>
        <v>263.29000000000002</v>
      </c>
      <c r="O132" s="603"/>
      <c r="P132" s="605">
        <f>SUM(P7:P131)</f>
        <v>140</v>
      </c>
      <c r="Q132" s="603"/>
      <c r="R132" s="605">
        <f>SUM(R7:R131)</f>
        <v>0</v>
      </c>
      <c r="S132" s="603"/>
      <c r="T132" s="603">
        <f>SUM(T7:T131)</f>
        <v>120</v>
      </c>
      <c r="U132" s="603"/>
      <c r="V132" s="605">
        <f>SUM(V7:V131)</f>
        <v>0</v>
      </c>
      <c r="W132" s="603"/>
      <c r="X132" s="606">
        <f>SUM(X7:X131)</f>
        <v>180.16</v>
      </c>
      <c r="Y132" s="603"/>
      <c r="Z132" s="605">
        <f>SUM(Z7:Z131)</f>
        <v>83.34</v>
      </c>
      <c r="AA132" s="603"/>
      <c r="AB132" s="605">
        <f>SUM(AB6:AB131)</f>
        <v>200</v>
      </c>
      <c r="AC132" s="603"/>
      <c r="AD132" s="647">
        <f>SUM(B132:AC132)</f>
        <v>3433.0299999999997</v>
      </c>
      <c r="AE132" s="651"/>
    </row>
    <row r="133" spans="1:32" s="663" customFormat="1" ht="15" x14ac:dyDescent="0.35">
      <c r="A133" s="715"/>
      <c r="B133" s="828"/>
      <c r="C133" s="717"/>
      <c r="D133" s="718"/>
      <c r="E133" s="610"/>
      <c r="F133" s="718"/>
      <c r="G133" s="610"/>
      <c r="H133" s="718"/>
      <c r="I133" s="610"/>
      <c r="J133" s="718"/>
      <c r="K133" s="610"/>
      <c r="L133" s="718"/>
      <c r="M133" s="610"/>
      <c r="N133" s="718"/>
      <c r="O133" s="610"/>
      <c r="P133" s="610"/>
      <c r="Q133" s="610"/>
      <c r="R133" s="718"/>
      <c r="S133" s="610"/>
      <c r="T133" s="719"/>
      <c r="U133" s="610"/>
      <c r="V133" s="718"/>
      <c r="W133" s="610"/>
      <c r="X133" s="718"/>
      <c r="Y133" s="610"/>
      <c r="Z133" s="718"/>
      <c r="AA133" s="610"/>
      <c r="AB133" s="718"/>
      <c r="AC133" s="720"/>
      <c r="AD133" s="651"/>
      <c r="AE133" s="651"/>
    </row>
    <row r="134" spans="1:32" s="663" customFormat="1" ht="15" x14ac:dyDescent="0.35">
      <c r="A134" s="715"/>
      <c r="B134" s="828"/>
      <c r="C134" s="717"/>
      <c r="D134" s="718"/>
      <c r="E134" s="610"/>
      <c r="F134" s="718"/>
      <c r="G134" s="610"/>
      <c r="H134" s="718"/>
      <c r="I134" s="610"/>
      <c r="J134" s="718"/>
      <c r="K134" s="610"/>
      <c r="L134" s="718"/>
      <c r="M134" s="610"/>
      <c r="N134" s="718"/>
      <c r="O134" s="610"/>
      <c r="P134" s="610"/>
      <c r="Q134" s="610"/>
      <c r="R134" s="718"/>
      <c r="S134" s="610"/>
      <c r="T134" s="719"/>
      <c r="U134" s="610"/>
      <c r="V134" s="718"/>
      <c r="W134" s="610"/>
      <c r="X134" s="718"/>
      <c r="Y134" s="610"/>
      <c r="Z134" s="718"/>
      <c r="AA134" s="610"/>
      <c r="AB134" s="718"/>
      <c r="AC134" s="720"/>
      <c r="AD134" s="651"/>
      <c r="AE134" s="651"/>
    </row>
    <row r="135" spans="1:32" s="663" customFormat="1" ht="20.25" customHeight="1" x14ac:dyDescent="0.35">
      <c r="A135" s="715"/>
      <c r="B135" s="828"/>
      <c r="C135" s="717"/>
      <c r="D135" s="718"/>
      <c r="E135" s="610"/>
      <c r="F135" s="718"/>
      <c r="G135" s="610"/>
      <c r="H135" s="718"/>
      <c r="I135" s="610"/>
      <c r="J135" s="718"/>
      <c r="K135" s="610"/>
      <c r="L135" s="718"/>
      <c r="M135" s="610"/>
      <c r="N135" s="718"/>
      <c r="O135" s="610"/>
      <c r="P135" s="610"/>
      <c r="Q135" s="610"/>
      <c r="R135" s="718"/>
      <c r="S135" s="610"/>
      <c r="T135" s="719"/>
      <c r="U135" s="610"/>
      <c r="V135" s="718"/>
      <c r="W135" s="610"/>
      <c r="X135" s="718"/>
      <c r="Y135" s="610"/>
      <c r="Z135" s="718"/>
      <c r="AA135" s="610"/>
      <c r="AB135" s="718"/>
      <c r="AC135" s="720"/>
      <c r="AD135" s="651"/>
      <c r="AE135" s="651"/>
    </row>
    <row r="136" spans="1:32" s="663" customFormat="1" ht="20.25" customHeight="1" x14ac:dyDescent="0.35">
      <c r="A136" s="1162" t="s">
        <v>641</v>
      </c>
      <c r="B136" s="1162"/>
      <c r="C136" s="1162"/>
      <c r="D136" s="1162"/>
      <c r="E136" s="1162"/>
      <c r="F136" s="1162"/>
      <c r="G136" s="1162"/>
      <c r="H136" s="1162"/>
      <c r="I136" s="1162"/>
      <c r="J136" s="1162"/>
      <c r="K136" s="1162"/>
      <c r="L136" s="1162"/>
      <c r="M136" s="1162"/>
      <c r="N136" s="1162"/>
      <c r="O136" s="1162"/>
      <c r="P136" s="1162"/>
      <c r="Q136" s="1162"/>
      <c r="R136" s="1162"/>
      <c r="S136" s="1162"/>
      <c r="T136" s="1162"/>
      <c r="U136" s="1162"/>
      <c r="V136" s="1162"/>
      <c r="W136" s="1162"/>
      <c r="X136" s="1162"/>
      <c r="Y136" s="827"/>
      <c r="Z136" s="827"/>
      <c r="AA136" s="827"/>
      <c r="AB136" s="827"/>
      <c r="AC136" s="827"/>
      <c r="AD136" s="827"/>
      <c r="AE136" s="827"/>
      <c r="AF136" s="827"/>
    </row>
    <row r="137" spans="1:32" ht="18" x14ac:dyDescent="0.35">
      <c r="A137" s="1161"/>
      <c r="B137" s="1161"/>
      <c r="C137" s="1161"/>
      <c r="D137" s="1161"/>
      <c r="E137" s="1161"/>
      <c r="F137" s="1161"/>
      <c r="G137" s="1161"/>
      <c r="H137" s="1161"/>
      <c r="I137" s="1161"/>
      <c r="J137" s="1161"/>
      <c r="K137" s="1161"/>
      <c r="L137" s="1161"/>
      <c r="M137" s="1161"/>
      <c r="N137" s="1161"/>
      <c r="O137" s="1161"/>
      <c r="P137" s="1161"/>
      <c r="Q137" s="1161"/>
      <c r="R137" s="1161"/>
      <c r="S137" s="1161"/>
      <c r="T137" s="1161"/>
      <c r="U137" s="1161"/>
      <c r="V137" s="1161"/>
      <c r="W137" s="1161"/>
      <c r="X137" s="1161"/>
      <c r="Y137" s="826"/>
      <c r="Z137" s="827"/>
      <c r="AA137" s="827"/>
      <c r="AB137" s="827"/>
      <c r="AC137" s="827"/>
      <c r="AD137" s="827"/>
      <c r="AE137" s="827"/>
      <c r="AF137" s="827"/>
    </row>
    <row r="138" spans="1:32" ht="18" x14ac:dyDescent="0.35">
      <c r="A138" s="1166" t="s">
        <v>614</v>
      </c>
      <c r="B138" s="1166"/>
      <c r="C138" s="1166"/>
      <c r="D138" s="1166"/>
      <c r="E138" s="1166"/>
      <c r="F138" s="1166"/>
      <c r="G138" s="1166"/>
      <c r="H138" s="1166"/>
      <c r="I138" s="1166"/>
      <c r="J138" s="1166"/>
      <c r="K138" s="1166"/>
      <c r="L138" s="1166"/>
      <c r="M138" s="1166"/>
      <c r="N138" s="1166"/>
      <c r="O138" s="1166"/>
      <c r="P138" s="1166"/>
      <c r="Q138" s="1166"/>
      <c r="R138" s="1166"/>
      <c r="S138" s="1166"/>
      <c r="T138" s="1166"/>
      <c r="U138" s="1166"/>
      <c r="V138" s="1166"/>
      <c r="W138" s="1166"/>
      <c r="X138" s="1166" t="s">
        <v>615</v>
      </c>
      <c r="Y138" s="1166"/>
      <c r="Z138" s="827"/>
      <c r="AA138" s="827"/>
      <c r="AB138" s="827"/>
      <c r="AC138" s="827"/>
      <c r="AD138" s="827"/>
      <c r="AE138" s="827"/>
      <c r="AF138" s="827"/>
    </row>
    <row r="139" spans="1:32" s="663" customFormat="1" x14ac:dyDescent="0.35">
      <c r="A139" s="1178" t="s">
        <v>2</v>
      </c>
      <c r="B139" s="1132" t="s">
        <v>114</v>
      </c>
      <c r="C139" s="1137"/>
      <c r="D139" s="1137"/>
      <c r="E139" s="1137"/>
      <c r="F139" s="1137"/>
      <c r="G139" s="1133"/>
      <c r="H139" s="1138" t="s">
        <v>115</v>
      </c>
      <c r="I139" s="1140"/>
      <c r="J139" s="1140"/>
      <c r="K139" s="1140"/>
      <c r="L139" s="1140"/>
      <c r="M139" s="1140"/>
      <c r="N139" s="1140"/>
      <c r="O139" s="1140"/>
      <c r="P139" s="1140"/>
      <c r="Q139" s="1140"/>
      <c r="R139" s="1140"/>
      <c r="S139" s="1140"/>
      <c r="T139" s="1140"/>
      <c r="U139" s="1140"/>
      <c r="V139" s="1140"/>
      <c r="W139" s="1139"/>
      <c r="X139" s="1138" t="s">
        <v>116</v>
      </c>
      <c r="Y139" s="1139"/>
      <c r="Z139" s="751" t="s">
        <v>9</v>
      </c>
    </row>
    <row r="140" spans="1:32" s="663" customFormat="1" x14ac:dyDescent="0.35">
      <c r="A140" s="1179"/>
      <c r="B140" s="1132" t="s">
        <v>117</v>
      </c>
      <c r="C140" s="1133"/>
      <c r="D140" s="1132" t="s">
        <v>118</v>
      </c>
      <c r="E140" s="1133"/>
      <c r="F140" s="1132" t="s">
        <v>620</v>
      </c>
      <c r="G140" s="1133"/>
      <c r="H140" s="1132" t="s">
        <v>119</v>
      </c>
      <c r="I140" s="1133"/>
      <c r="J140" s="1132" t="s">
        <v>120</v>
      </c>
      <c r="K140" s="1133"/>
      <c r="L140" s="1132" t="s">
        <v>609</v>
      </c>
      <c r="M140" s="1133"/>
      <c r="N140" s="1132" t="s">
        <v>608</v>
      </c>
      <c r="O140" s="1133"/>
      <c r="P140" s="1132" t="s">
        <v>123</v>
      </c>
      <c r="Q140" s="1133"/>
      <c r="R140" s="1132" t="s">
        <v>123</v>
      </c>
      <c r="S140" s="1133"/>
      <c r="T140" s="1132" t="s">
        <v>618</v>
      </c>
      <c r="U140" s="1133"/>
      <c r="V140" s="1132" t="s">
        <v>610</v>
      </c>
      <c r="W140" s="1133"/>
      <c r="X140" s="1132" t="s">
        <v>126</v>
      </c>
      <c r="Y140" s="1133"/>
      <c r="Z140" s="648"/>
    </row>
    <row r="141" spans="1:32" s="663" customFormat="1" x14ac:dyDescent="0.35">
      <c r="A141" s="1180"/>
      <c r="B141" s="821" t="s">
        <v>21</v>
      </c>
      <c r="C141" s="854" t="s">
        <v>27</v>
      </c>
      <c r="D141" s="821" t="s">
        <v>21</v>
      </c>
      <c r="E141" s="854" t="s">
        <v>27</v>
      </c>
      <c r="F141" s="854" t="s">
        <v>127</v>
      </c>
      <c r="G141" s="854" t="s">
        <v>27</v>
      </c>
      <c r="H141" s="616" t="s">
        <v>128</v>
      </c>
      <c r="I141" s="854" t="s">
        <v>27</v>
      </c>
      <c r="J141" s="616" t="s">
        <v>128</v>
      </c>
      <c r="K141" s="854" t="s">
        <v>27</v>
      </c>
      <c r="L141" s="616" t="s">
        <v>128</v>
      </c>
      <c r="M141" s="854" t="s">
        <v>27</v>
      </c>
      <c r="N141" s="616" t="s">
        <v>17</v>
      </c>
      <c r="O141" s="854" t="s">
        <v>27</v>
      </c>
      <c r="P141" s="616" t="s">
        <v>17</v>
      </c>
      <c r="Q141" s="854" t="s">
        <v>27</v>
      </c>
      <c r="R141" s="616" t="s">
        <v>19</v>
      </c>
      <c r="S141" s="854" t="s">
        <v>27</v>
      </c>
      <c r="T141" s="616" t="s">
        <v>17</v>
      </c>
      <c r="U141" s="854" t="s">
        <v>27</v>
      </c>
      <c r="V141" s="616" t="s">
        <v>17</v>
      </c>
      <c r="W141" s="854" t="s">
        <v>27</v>
      </c>
      <c r="X141" s="616" t="s">
        <v>30</v>
      </c>
      <c r="Y141" s="854" t="s">
        <v>27</v>
      </c>
      <c r="Z141" s="648"/>
    </row>
    <row r="142" spans="1:32" s="663" customFormat="1" x14ac:dyDescent="0.35">
      <c r="A142" s="830"/>
      <c r="D142" s="821"/>
      <c r="E142" s="854"/>
      <c r="F142" s="854"/>
      <c r="G142" s="854"/>
      <c r="J142" s="616"/>
      <c r="K142" s="854"/>
      <c r="L142" s="616"/>
      <c r="M142" s="854"/>
      <c r="N142" s="616"/>
      <c r="O142" s="854"/>
      <c r="P142" s="616"/>
      <c r="Q142" s="854"/>
      <c r="R142" s="616"/>
      <c r="S142" s="854"/>
      <c r="T142" s="616"/>
      <c r="U142" s="854"/>
      <c r="V142" s="616"/>
      <c r="W142" s="854"/>
      <c r="X142" s="616"/>
      <c r="Y142" s="854"/>
      <c r="Z142" s="648"/>
    </row>
    <row r="143" spans="1:32" s="663" customFormat="1" x14ac:dyDescent="0.35">
      <c r="A143" s="1192">
        <v>45778</v>
      </c>
      <c r="B143" s="951">
        <v>42.85</v>
      </c>
      <c r="C143" s="621">
        <v>291380</v>
      </c>
      <c r="D143" s="625"/>
      <c r="E143" s="621"/>
      <c r="F143" s="621"/>
      <c r="G143" s="621"/>
      <c r="H143" s="620"/>
      <c r="I143" s="621"/>
      <c r="J143" s="620"/>
      <c r="K143" s="621"/>
      <c r="L143" s="620"/>
      <c r="M143" s="621"/>
      <c r="N143" s="621"/>
      <c r="O143" s="621"/>
      <c r="P143" s="620"/>
      <c r="Q143" s="621"/>
      <c r="R143" s="621"/>
      <c r="S143" s="621"/>
      <c r="T143" s="621"/>
      <c r="U143" s="621"/>
      <c r="V143" s="620"/>
      <c r="W143" s="854"/>
      <c r="X143" s="620"/>
      <c r="Y143" s="854"/>
      <c r="Z143" s="854"/>
    </row>
    <row r="144" spans="1:32" x14ac:dyDescent="0.35">
      <c r="A144" s="1193"/>
      <c r="B144" s="738"/>
      <c r="C144" s="583"/>
      <c r="D144" s="727"/>
      <c r="E144" s="704"/>
      <c r="F144" s="704"/>
      <c r="G144" s="704"/>
      <c r="H144" s="598"/>
      <c r="I144" s="583"/>
      <c r="J144" s="598"/>
      <c r="K144" s="583"/>
      <c r="L144" s="598"/>
      <c r="M144" s="583"/>
      <c r="N144" s="583"/>
      <c r="O144" s="583"/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742"/>
      <c r="AB144" s="579"/>
    </row>
    <row r="145" spans="1:28" x14ac:dyDescent="0.35">
      <c r="A145" s="1181">
        <v>45779</v>
      </c>
      <c r="B145" s="625">
        <v>59.82</v>
      </c>
      <c r="C145" s="583">
        <v>406776</v>
      </c>
      <c r="D145" s="625">
        <v>58.74</v>
      </c>
      <c r="E145" s="740">
        <v>399432</v>
      </c>
      <c r="F145" s="820"/>
      <c r="G145" s="820"/>
      <c r="H145" s="744">
        <v>10</v>
      </c>
      <c r="I145" s="742">
        <v>100000</v>
      </c>
      <c r="J145" s="744">
        <v>10</v>
      </c>
      <c r="K145" s="742">
        <v>100000</v>
      </c>
      <c r="L145" s="744">
        <v>10</v>
      </c>
      <c r="M145" s="742">
        <v>100000</v>
      </c>
      <c r="N145" s="742">
        <v>10</v>
      </c>
      <c r="O145" s="742">
        <v>100000</v>
      </c>
      <c r="P145" s="744"/>
      <c r="Q145" s="742"/>
      <c r="R145" s="742"/>
      <c r="S145" s="742"/>
      <c r="T145" s="742">
        <v>10</v>
      </c>
      <c r="U145" s="742">
        <v>100000</v>
      </c>
      <c r="V145" s="745"/>
      <c r="W145" s="742"/>
      <c r="X145" s="745"/>
      <c r="Y145" s="742"/>
      <c r="Z145" s="742"/>
      <c r="AB145" s="579"/>
    </row>
    <row r="146" spans="1:28" x14ac:dyDescent="0.35">
      <c r="A146" s="1182"/>
      <c r="B146" s="738"/>
      <c r="C146" s="583"/>
      <c r="D146" s="598"/>
      <c r="E146" s="583"/>
      <c r="F146" s="583"/>
      <c r="G146" s="583"/>
      <c r="H146" s="598"/>
      <c r="I146" s="583"/>
      <c r="J146" s="598">
        <v>10</v>
      </c>
      <c r="K146" s="583">
        <v>100000</v>
      </c>
      <c r="L146" s="598">
        <v>10</v>
      </c>
      <c r="M146" s="583">
        <v>100000</v>
      </c>
      <c r="N146" s="818"/>
      <c r="O146" s="583"/>
      <c r="P146" s="598"/>
      <c r="Q146" s="583"/>
      <c r="R146" s="583"/>
      <c r="S146" s="583"/>
      <c r="T146" s="818"/>
      <c r="U146" s="583"/>
      <c r="V146" s="620"/>
      <c r="W146" s="583"/>
      <c r="X146" s="620"/>
      <c r="Y146" s="583"/>
      <c r="Z146" s="583"/>
      <c r="AB146" s="579"/>
    </row>
    <row r="147" spans="1:28" x14ac:dyDescent="0.35">
      <c r="A147" s="1192">
        <v>45780</v>
      </c>
      <c r="B147" s="738"/>
      <c r="C147" s="583"/>
      <c r="D147" s="598"/>
      <c r="E147" s="740"/>
      <c r="F147" s="740"/>
      <c r="G147" s="740"/>
      <c r="H147" s="598"/>
      <c r="I147" s="583"/>
      <c r="J147" s="598"/>
      <c r="K147" s="583"/>
      <c r="L147" s="598"/>
      <c r="M147" s="583"/>
      <c r="N147" s="818"/>
      <c r="O147" s="583"/>
      <c r="P147" s="598"/>
      <c r="Q147" s="583"/>
      <c r="R147" s="583"/>
      <c r="S147" s="583"/>
      <c r="T147" s="583"/>
      <c r="U147" s="583"/>
      <c r="V147" s="620"/>
      <c r="W147" s="583"/>
      <c r="X147" s="620"/>
      <c r="Y147" s="583"/>
      <c r="Z147" s="583"/>
      <c r="AB147" s="579"/>
    </row>
    <row r="148" spans="1:28" x14ac:dyDescent="0.35">
      <c r="A148" s="1193"/>
      <c r="B148" s="625"/>
      <c r="C148" s="583"/>
      <c r="D148" s="598"/>
      <c r="E148" s="740"/>
      <c r="F148" s="740"/>
      <c r="G148" s="740"/>
      <c r="H148" s="598"/>
      <c r="I148" s="583"/>
      <c r="J148" s="598"/>
      <c r="K148" s="583"/>
      <c r="L148" s="598"/>
      <c r="M148" s="583"/>
      <c r="N148" s="818"/>
      <c r="O148" s="583"/>
      <c r="P148" s="598"/>
      <c r="Q148" s="583"/>
      <c r="R148" s="583"/>
      <c r="S148" s="583"/>
      <c r="T148" s="583"/>
      <c r="U148" s="583"/>
      <c r="V148" s="620"/>
      <c r="W148" s="583"/>
      <c r="X148" s="620"/>
      <c r="Y148" s="583"/>
      <c r="Z148" s="583"/>
      <c r="AB148" s="579"/>
    </row>
    <row r="149" spans="1:28" x14ac:dyDescent="0.35">
      <c r="A149" s="1181">
        <v>45781</v>
      </c>
      <c r="B149" s="908"/>
      <c r="C149" s="583"/>
      <c r="D149" s="911"/>
      <c r="E149" s="740"/>
      <c r="F149" s="909"/>
      <c r="G149" s="740"/>
      <c r="H149" s="598"/>
      <c r="I149" s="583"/>
      <c r="J149" s="598"/>
      <c r="K149" s="583"/>
      <c r="L149" s="598"/>
      <c r="M149" s="583"/>
      <c r="N149" s="583"/>
      <c r="O149" s="583"/>
      <c r="P149" s="598"/>
      <c r="Q149" s="583"/>
      <c r="R149" s="583"/>
      <c r="S149" s="583"/>
      <c r="T149" s="583"/>
      <c r="U149" s="583"/>
      <c r="V149" s="620">
        <v>6.12</v>
      </c>
      <c r="W149" s="583">
        <v>61200</v>
      </c>
      <c r="X149" s="620"/>
      <c r="Y149" s="583"/>
      <c r="Z149" s="583"/>
      <c r="AB149" s="579"/>
    </row>
    <row r="150" spans="1:28" x14ac:dyDescent="0.35">
      <c r="A150" s="1182"/>
      <c r="B150" s="908"/>
      <c r="C150" s="583"/>
      <c r="D150" s="737"/>
      <c r="E150" s="583"/>
      <c r="F150" s="583"/>
      <c r="G150" s="583"/>
      <c r="H150" s="598"/>
      <c r="I150" s="583"/>
      <c r="J150" s="598"/>
      <c r="K150" s="583"/>
      <c r="L150" s="598"/>
      <c r="M150" s="583"/>
      <c r="N150" s="583"/>
      <c r="O150" s="583"/>
      <c r="P150" s="598"/>
      <c r="Q150" s="583"/>
      <c r="R150" s="583"/>
      <c r="S150" s="583"/>
      <c r="T150" s="583"/>
      <c r="U150" s="583"/>
      <c r="V150" s="620"/>
      <c r="W150" s="583"/>
      <c r="X150" s="620"/>
      <c r="Y150" s="583"/>
      <c r="Z150" s="583"/>
      <c r="AB150" s="579"/>
    </row>
    <row r="151" spans="1:28" x14ac:dyDescent="0.35">
      <c r="A151" s="1192">
        <v>45782</v>
      </c>
      <c r="B151" s="738">
        <v>58.25</v>
      </c>
      <c r="C151" s="583">
        <v>396100</v>
      </c>
      <c r="D151" s="598">
        <v>59.71</v>
      </c>
      <c r="E151" s="740">
        <v>406028</v>
      </c>
      <c r="F151" s="740"/>
      <c r="G151" s="740"/>
      <c r="H151" s="598">
        <v>10</v>
      </c>
      <c r="I151" s="583">
        <v>100000</v>
      </c>
      <c r="J151" s="598">
        <v>10</v>
      </c>
      <c r="K151" s="583">
        <v>100000</v>
      </c>
      <c r="L151" s="598">
        <v>10</v>
      </c>
      <c r="M151" s="583">
        <v>100000</v>
      </c>
      <c r="N151" s="583">
        <v>10</v>
      </c>
      <c r="O151" s="583">
        <v>100000</v>
      </c>
      <c r="P151" s="583"/>
      <c r="Q151" s="583"/>
      <c r="R151" s="583"/>
      <c r="S151" s="583"/>
      <c r="T151" s="583">
        <v>10</v>
      </c>
      <c r="U151" s="583">
        <v>100000</v>
      </c>
      <c r="V151" s="837"/>
      <c r="W151" s="583"/>
      <c r="X151" s="620"/>
      <c r="Y151" s="583"/>
      <c r="Z151" s="583"/>
      <c r="AB151" s="579"/>
    </row>
    <row r="152" spans="1:28" x14ac:dyDescent="0.35">
      <c r="A152" s="1193"/>
      <c r="B152" s="738"/>
      <c r="C152" s="583"/>
      <c r="D152" s="598"/>
      <c r="E152" s="740"/>
      <c r="F152" s="740"/>
      <c r="G152" s="740"/>
      <c r="H152" s="598"/>
      <c r="I152" s="583"/>
      <c r="J152" s="598"/>
      <c r="K152" s="583"/>
      <c r="L152" s="598">
        <v>10</v>
      </c>
      <c r="M152" s="583">
        <v>100000</v>
      </c>
      <c r="N152" s="583"/>
      <c r="O152" s="583"/>
      <c r="P152" s="598"/>
      <c r="Q152" s="583"/>
      <c r="R152" s="583"/>
      <c r="S152" s="583"/>
      <c r="T152" s="583"/>
      <c r="U152" s="583"/>
      <c r="V152" s="620"/>
      <c r="W152" s="583"/>
      <c r="X152" s="620"/>
      <c r="Y152" s="583"/>
      <c r="Z152" s="583"/>
      <c r="AB152" s="579"/>
    </row>
    <row r="153" spans="1:28" x14ac:dyDescent="0.35">
      <c r="A153" s="1181">
        <v>45783</v>
      </c>
      <c r="B153" s="625"/>
      <c r="C153" s="740"/>
      <c r="D153" s="598">
        <v>57.11</v>
      </c>
      <c r="E153" s="740">
        <v>388350</v>
      </c>
      <c r="F153" s="740"/>
      <c r="G153" s="740"/>
      <c r="H153" s="598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>
        <v>34.92</v>
      </c>
      <c r="Y153" s="583">
        <v>349200</v>
      </c>
      <c r="Z153" s="583"/>
      <c r="AB153" s="579"/>
    </row>
    <row r="154" spans="1:28" x14ac:dyDescent="0.35">
      <c r="A154" s="1182"/>
      <c r="B154" s="738"/>
      <c r="C154" s="583"/>
      <c r="D154" s="598"/>
      <c r="E154" s="583"/>
      <c r="F154" s="583"/>
      <c r="G154" s="583"/>
      <c r="H154" s="598"/>
      <c r="I154" s="583"/>
      <c r="J154" s="598"/>
      <c r="K154" s="583"/>
      <c r="L154" s="598"/>
      <c r="M154" s="583"/>
      <c r="N154" s="818"/>
      <c r="O154" s="583"/>
      <c r="P154" s="598"/>
      <c r="Q154" s="583"/>
      <c r="R154" s="583"/>
      <c r="S154" s="583"/>
      <c r="T154" s="583"/>
      <c r="U154" s="583"/>
      <c r="V154" s="837"/>
      <c r="W154" s="583"/>
      <c r="X154" s="620"/>
      <c r="Y154" s="583"/>
      <c r="Z154" s="583"/>
      <c r="AB154" s="579"/>
    </row>
    <row r="155" spans="1:28" x14ac:dyDescent="0.35">
      <c r="A155" s="1192">
        <v>45784</v>
      </c>
      <c r="B155" s="780"/>
      <c r="C155" s="704"/>
      <c r="D155" s="598"/>
      <c r="E155" s="740"/>
      <c r="F155" s="740"/>
      <c r="G155" s="740"/>
      <c r="H155" s="598"/>
      <c r="I155" s="583"/>
      <c r="J155" s="598"/>
      <c r="K155" s="583"/>
      <c r="L155" s="598"/>
      <c r="M155" s="583"/>
      <c r="N155" s="583"/>
      <c r="O155" s="583"/>
      <c r="P155" s="598"/>
      <c r="Q155" s="583"/>
      <c r="R155" s="583"/>
      <c r="S155" s="583"/>
      <c r="T155" s="583"/>
      <c r="U155" s="583"/>
      <c r="V155" s="620"/>
      <c r="W155" s="583"/>
      <c r="X155" s="620"/>
      <c r="Y155" s="583"/>
      <c r="Z155" s="583"/>
      <c r="AB155" s="579"/>
    </row>
    <row r="156" spans="1:28" x14ac:dyDescent="0.35">
      <c r="A156" s="1193"/>
      <c r="B156" s="738"/>
      <c r="C156" s="583"/>
      <c r="D156" s="598"/>
      <c r="E156" s="740"/>
      <c r="F156" s="740"/>
      <c r="G156" s="740"/>
      <c r="H156" s="620"/>
      <c r="I156" s="583"/>
      <c r="J156" s="598"/>
      <c r="K156" s="583"/>
      <c r="L156" s="598"/>
      <c r="M156" s="583"/>
      <c r="N156" s="583"/>
      <c r="O156" s="583"/>
      <c r="P156" s="598"/>
      <c r="Q156" s="583"/>
      <c r="R156" s="583"/>
      <c r="S156" s="583"/>
      <c r="T156" s="818"/>
      <c r="U156" s="583"/>
      <c r="V156" s="620"/>
      <c r="W156" s="583"/>
      <c r="X156" s="620"/>
      <c r="Y156" s="583"/>
      <c r="Z156" s="583"/>
      <c r="AB156" s="579"/>
    </row>
    <row r="157" spans="1:28" x14ac:dyDescent="0.35">
      <c r="A157" s="1181">
        <v>45785</v>
      </c>
      <c r="B157" s="780">
        <v>59.12</v>
      </c>
      <c r="C157" s="704">
        <v>402016</v>
      </c>
      <c r="D157" s="598">
        <v>58.62</v>
      </c>
      <c r="E157" s="740">
        <v>398616</v>
      </c>
      <c r="F157" s="740"/>
      <c r="G157" s="740"/>
      <c r="H157" s="598">
        <v>10</v>
      </c>
      <c r="I157" s="583">
        <v>100000</v>
      </c>
      <c r="J157" s="704">
        <v>10</v>
      </c>
      <c r="K157" s="704">
        <v>100000</v>
      </c>
      <c r="L157" s="598">
        <v>10</v>
      </c>
      <c r="M157" s="583">
        <v>100000</v>
      </c>
      <c r="N157" s="583">
        <v>10</v>
      </c>
      <c r="O157" s="583">
        <v>100000</v>
      </c>
      <c r="P157" s="598"/>
      <c r="Q157" s="583"/>
      <c r="R157" s="583"/>
      <c r="S157" s="583"/>
      <c r="T157" s="583">
        <v>10</v>
      </c>
      <c r="U157" s="583">
        <v>100000</v>
      </c>
      <c r="V157" s="620"/>
      <c r="W157" s="583"/>
      <c r="X157" s="620"/>
      <c r="Y157" s="583"/>
      <c r="Z157" s="583"/>
      <c r="AB157" s="579"/>
    </row>
    <row r="158" spans="1:28" x14ac:dyDescent="0.35">
      <c r="A158" s="1182"/>
      <c r="B158" s="625"/>
      <c r="C158" s="583"/>
      <c r="D158" s="598"/>
      <c r="E158" s="740"/>
      <c r="F158" s="740"/>
      <c r="G158" s="740"/>
      <c r="H158" s="598"/>
      <c r="I158" s="583"/>
      <c r="J158" s="598"/>
      <c r="K158" s="583"/>
      <c r="L158" s="598">
        <v>10</v>
      </c>
      <c r="M158" s="583">
        <v>100000</v>
      </c>
      <c r="N158" s="583">
        <v>10</v>
      </c>
      <c r="O158" s="583">
        <v>100000</v>
      </c>
      <c r="P158" s="598"/>
      <c r="Q158" s="583"/>
      <c r="R158" s="583"/>
      <c r="S158" s="583"/>
      <c r="T158" s="818"/>
      <c r="U158" s="583"/>
      <c r="V158" s="620"/>
      <c r="W158" s="583"/>
      <c r="X158" s="620"/>
      <c r="Y158" s="583"/>
      <c r="Z158" s="583"/>
      <c r="AB158" s="579"/>
    </row>
    <row r="159" spans="1:28" x14ac:dyDescent="0.35">
      <c r="A159" s="1192">
        <v>45786</v>
      </c>
      <c r="B159" s="738">
        <v>49.41</v>
      </c>
      <c r="C159" s="583">
        <v>335900</v>
      </c>
      <c r="D159" s="598"/>
      <c r="E159" s="740"/>
      <c r="F159" s="740"/>
      <c r="G159" s="740"/>
      <c r="H159" s="598"/>
      <c r="I159" s="583"/>
      <c r="J159" s="598"/>
      <c r="K159" s="583"/>
      <c r="L159" s="598"/>
      <c r="M159" s="583"/>
      <c r="N159" s="583"/>
      <c r="O159" s="583"/>
      <c r="P159" s="598"/>
      <c r="Q159" s="583"/>
      <c r="R159" s="583"/>
      <c r="S159" s="583"/>
      <c r="T159" s="818"/>
      <c r="U159" s="583"/>
      <c r="V159" s="818"/>
      <c r="W159" s="583"/>
      <c r="X159" s="620"/>
      <c r="Y159" s="583"/>
      <c r="Z159" s="583"/>
      <c r="AB159" s="579"/>
    </row>
    <row r="160" spans="1:28" x14ac:dyDescent="0.35">
      <c r="A160" s="1193"/>
      <c r="B160" s="625"/>
      <c r="C160" s="583"/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583"/>
      <c r="O160" s="583"/>
      <c r="P160" s="598"/>
      <c r="Q160" s="583"/>
      <c r="R160" s="583"/>
      <c r="S160" s="583"/>
      <c r="T160" s="818"/>
      <c r="U160" s="583"/>
      <c r="V160" s="620"/>
      <c r="W160" s="583"/>
      <c r="X160" s="620"/>
      <c r="Y160" s="583"/>
      <c r="Z160" s="583"/>
      <c r="AB160" s="579"/>
    </row>
    <row r="161" spans="1:28" x14ac:dyDescent="0.35">
      <c r="A161" s="1181">
        <v>45787</v>
      </c>
      <c r="B161" s="738"/>
      <c r="C161" s="583"/>
      <c r="D161" s="598"/>
      <c r="E161" s="740"/>
      <c r="F161" s="740"/>
      <c r="G161" s="740"/>
      <c r="H161" s="598"/>
      <c r="I161" s="583"/>
      <c r="J161" s="598"/>
      <c r="K161" s="583"/>
      <c r="L161" s="598"/>
      <c r="M161" s="583"/>
      <c r="N161" s="818"/>
      <c r="O161" s="583"/>
      <c r="P161" s="598">
        <v>10</v>
      </c>
      <c r="Q161" s="583">
        <v>100000</v>
      </c>
      <c r="R161" s="583"/>
      <c r="S161" s="583"/>
      <c r="T161" s="818"/>
      <c r="U161" s="583"/>
      <c r="V161" s="620"/>
      <c r="W161" s="583"/>
      <c r="X161" s="620"/>
      <c r="Y161" s="583"/>
      <c r="Z161" s="583"/>
      <c r="AB161" s="579"/>
    </row>
    <row r="162" spans="1:28" x14ac:dyDescent="0.35">
      <c r="A162" s="1182"/>
      <c r="B162" s="738"/>
      <c r="C162" s="583"/>
      <c r="D162" s="598"/>
      <c r="E162" s="740"/>
      <c r="F162" s="740"/>
      <c r="G162" s="740"/>
      <c r="H162" s="598"/>
      <c r="I162" s="583"/>
      <c r="J162" s="598"/>
      <c r="K162" s="583"/>
      <c r="L162" s="598"/>
      <c r="M162" s="583"/>
      <c r="N162" s="818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x14ac:dyDescent="0.35">
      <c r="A163" s="1192">
        <v>45788</v>
      </c>
      <c r="B163" s="738">
        <v>58.86</v>
      </c>
      <c r="C163" s="583">
        <v>400248</v>
      </c>
      <c r="D163" s="598">
        <v>59.55</v>
      </c>
      <c r="E163" s="740">
        <v>404940</v>
      </c>
      <c r="F163" s="740"/>
      <c r="G163" s="740"/>
      <c r="H163" s="598">
        <v>10</v>
      </c>
      <c r="I163" s="583">
        <v>100000</v>
      </c>
      <c r="J163" s="598">
        <v>10</v>
      </c>
      <c r="K163" s="583">
        <v>100000</v>
      </c>
      <c r="L163" s="598">
        <v>10</v>
      </c>
      <c r="M163" s="583">
        <v>100000</v>
      </c>
      <c r="N163" s="583">
        <v>10</v>
      </c>
      <c r="O163" s="583">
        <v>100000</v>
      </c>
      <c r="P163" s="598"/>
      <c r="Q163" s="583"/>
      <c r="R163" s="596"/>
      <c r="S163" s="596"/>
      <c r="T163" s="596">
        <v>10</v>
      </c>
      <c r="U163" s="596">
        <v>100000</v>
      </c>
      <c r="V163" s="597"/>
      <c r="W163" s="748"/>
      <c r="X163" s="597"/>
      <c r="Y163" s="748"/>
      <c r="Z163" s="583"/>
      <c r="AB163" s="579"/>
    </row>
    <row r="164" spans="1:28" x14ac:dyDescent="0.35">
      <c r="A164" s="1193"/>
      <c r="B164" s="738"/>
      <c r="C164" s="583"/>
      <c r="D164" s="598"/>
      <c r="E164" s="740"/>
      <c r="F164" s="740"/>
      <c r="G164" s="740"/>
      <c r="H164" s="598"/>
      <c r="I164" s="583"/>
      <c r="J164" s="598"/>
      <c r="K164" s="583"/>
      <c r="L164" s="598">
        <v>10</v>
      </c>
      <c r="M164" s="583">
        <v>100000</v>
      </c>
      <c r="N164" s="818"/>
      <c r="O164" s="583"/>
      <c r="P164" s="598"/>
      <c r="Q164" s="583"/>
      <c r="R164" s="583"/>
      <c r="S164" s="583"/>
      <c r="T164" s="583"/>
      <c r="U164" s="583"/>
      <c r="V164" s="620"/>
      <c r="W164" s="583"/>
      <c r="X164" s="620"/>
      <c r="Y164" s="583"/>
      <c r="Z164" s="583"/>
      <c r="AB164" s="579"/>
    </row>
    <row r="165" spans="1:28" x14ac:dyDescent="0.35">
      <c r="A165" s="1181">
        <v>45789</v>
      </c>
      <c r="B165" s="738"/>
      <c r="C165" s="583"/>
      <c r="D165" s="598">
        <v>57.1</v>
      </c>
      <c r="E165" s="740">
        <v>388280</v>
      </c>
      <c r="F165" s="740"/>
      <c r="G165" s="740"/>
      <c r="H165" s="598"/>
      <c r="I165" s="583"/>
      <c r="J165" s="598">
        <v>10</v>
      </c>
      <c r="K165" s="583">
        <v>100000</v>
      </c>
      <c r="L165" s="598"/>
      <c r="M165" s="583"/>
      <c r="N165" s="583"/>
      <c r="O165" s="583"/>
      <c r="P165" s="598"/>
      <c r="Q165" s="583"/>
      <c r="R165" s="583"/>
      <c r="S165" s="583"/>
      <c r="T165" s="583"/>
      <c r="U165" s="583"/>
      <c r="V165" s="620">
        <v>5</v>
      </c>
      <c r="W165" s="583">
        <v>50000</v>
      </c>
      <c r="X165" s="620"/>
      <c r="Y165" s="583"/>
      <c r="Z165" s="583"/>
      <c r="AB165" s="579"/>
    </row>
    <row r="166" spans="1:28" x14ac:dyDescent="0.35">
      <c r="A166" s="1182"/>
      <c r="B166" s="738"/>
      <c r="C166" s="583"/>
      <c r="D166" s="598"/>
      <c r="E166" s="740"/>
      <c r="F166" s="740"/>
      <c r="G166" s="740"/>
      <c r="H166" s="598"/>
      <c r="I166" s="583"/>
      <c r="J166" s="741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x14ac:dyDescent="0.35">
      <c r="A167" s="1192">
        <v>45790</v>
      </c>
      <c r="B167" s="738">
        <v>59.16</v>
      </c>
      <c r="C167" s="583">
        <v>402288</v>
      </c>
      <c r="D167" s="737">
        <v>58.25</v>
      </c>
      <c r="E167" s="740">
        <v>396100</v>
      </c>
      <c r="F167" s="740"/>
      <c r="G167" s="740"/>
      <c r="H167" s="598">
        <v>10</v>
      </c>
      <c r="I167" s="583">
        <v>100000</v>
      </c>
      <c r="J167" s="598"/>
      <c r="K167" s="583"/>
      <c r="L167" s="598">
        <v>10</v>
      </c>
      <c r="M167" s="583">
        <v>100000</v>
      </c>
      <c r="N167" s="583">
        <v>10</v>
      </c>
      <c r="O167" s="583">
        <v>100000</v>
      </c>
      <c r="P167" s="598"/>
      <c r="Q167" s="583"/>
      <c r="R167" s="583"/>
      <c r="S167" s="583"/>
      <c r="T167" s="818">
        <v>10</v>
      </c>
      <c r="U167" s="583">
        <v>100000</v>
      </c>
      <c r="V167" s="620"/>
      <c r="W167" s="583"/>
      <c r="X167" s="620"/>
      <c r="Y167" s="583"/>
      <c r="Z167" s="583"/>
      <c r="AB167" s="579"/>
    </row>
    <row r="168" spans="1:28" s="601" customFormat="1" x14ac:dyDescent="0.35">
      <c r="A168" s="1193"/>
      <c r="B168" s="811"/>
      <c r="C168" s="583"/>
      <c r="D168" s="598"/>
      <c r="E168" s="740"/>
      <c r="F168" s="740"/>
      <c r="G168" s="740"/>
      <c r="H168" s="598"/>
      <c r="I168" s="583"/>
      <c r="J168" s="598"/>
      <c r="K168" s="583"/>
      <c r="L168" s="598">
        <v>10</v>
      </c>
      <c r="M168" s="583">
        <v>100000</v>
      </c>
      <c r="N168" s="818"/>
      <c r="O168" s="583"/>
      <c r="P168" s="598"/>
      <c r="Q168" s="583"/>
      <c r="R168" s="583"/>
      <c r="S168" s="583"/>
      <c r="T168" s="583"/>
      <c r="U168" s="583"/>
      <c r="V168" s="620"/>
      <c r="W168" s="583"/>
      <c r="X168" s="620"/>
      <c r="Y168" s="583"/>
      <c r="Z168" s="583"/>
    </row>
    <row r="169" spans="1:28" x14ac:dyDescent="0.35">
      <c r="A169" s="1181">
        <v>45791</v>
      </c>
      <c r="B169" s="738"/>
      <c r="C169" s="583"/>
      <c r="D169" s="598"/>
      <c r="E169" s="740"/>
      <c r="F169" s="740"/>
      <c r="G169" s="740"/>
      <c r="H169" s="598"/>
      <c r="I169" s="583"/>
      <c r="J169" s="598"/>
      <c r="K169" s="583"/>
      <c r="L169" s="598"/>
      <c r="M169" s="583"/>
      <c r="N169" s="583"/>
      <c r="O169" s="583"/>
      <c r="P169" s="598"/>
      <c r="Q169" s="583"/>
      <c r="R169" s="583"/>
      <c r="S169" s="583"/>
      <c r="T169" s="583"/>
      <c r="U169" s="583"/>
      <c r="V169" s="620"/>
      <c r="W169" s="583"/>
      <c r="X169" s="620"/>
      <c r="Y169" s="583"/>
      <c r="Z169" s="583"/>
      <c r="AB169" s="579"/>
    </row>
    <row r="170" spans="1:28" x14ac:dyDescent="0.35">
      <c r="A170" s="1182"/>
      <c r="B170" s="738"/>
      <c r="C170" s="583"/>
      <c r="D170" s="598"/>
      <c r="E170" s="740"/>
      <c r="F170" s="740"/>
      <c r="G170" s="740"/>
      <c r="H170" s="598"/>
      <c r="I170" s="583"/>
      <c r="J170" s="598"/>
      <c r="K170" s="583"/>
      <c r="L170" s="598"/>
      <c r="M170" s="583"/>
      <c r="N170" s="583"/>
      <c r="O170" s="583"/>
      <c r="P170" s="598"/>
      <c r="Q170" s="583"/>
      <c r="R170" s="583"/>
      <c r="S170" s="583"/>
      <c r="T170" s="583"/>
      <c r="U170" s="583"/>
      <c r="V170" s="620"/>
      <c r="W170" s="583"/>
      <c r="X170" s="620"/>
      <c r="Y170" s="583"/>
      <c r="Z170" s="583"/>
      <c r="AB170" s="579"/>
    </row>
    <row r="171" spans="1:28" x14ac:dyDescent="0.35">
      <c r="A171" s="1192">
        <v>45792</v>
      </c>
      <c r="B171" s="738">
        <v>58.47</v>
      </c>
      <c r="C171" s="583">
        <v>397596</v>
      </c>
      <c r="D171" s="598">
        <v>59.75</v>
      </c>
      <c r="E171" s="740">
        <v>406300</v>
      </c>
      <c r="F171" s="740"/>
      <c r="G171" s="740"/>
      <c r="H171" s="598">
        <v>10</v>
      </c>
      <c r="I171" s="583">
        <v>100000</v>
      </c>
      <c r="J171" s="598">
        <v>10</v>
      </c>
      <c r="K171" s="583">
        <v>100000</v>
      </c>
      <c r="L171" s="598">
        <v>10</v>
      </c>
      <c r="M171" s="583">
        <v>100000</v>
      </c>
      <c r="N171" s="583">
        <v>10</v>
      </c>
      <c r="O171" s="583">
        <v>100000</v>
      </c>
      <c r="P171" s="598"/>
      <c r="Q171" s="583"/>
      <c r="R171" s="583"/>
      <c r="S171" s="583"/>
      <c r="T171" s="583">
        <v>10</v>
      </c>
      <c r="U171" s="583">
        <v>100000</v>
      </c>
      <c r="V171" s="620"/>
      <c r="W171" s="583"/>
      <c r="X171" s="620"/>
      <c r="Y171" s="583"/>
      <c r="Z171" s="583"/>
      <c r="AB171" s="579"/>
    </row>
    <row r="172" spans="1:28" x14ac:dyDescent="0.35">
      <c r="A172" s="1193"/>
      <c r="B172" s="738"/>
      <c r="C172" s="583"/>
      <c r="D172" s="598"/>
      <c r="E172" s="740"/>
      <c r="F172" s="740"/>
      <c r="G172" s="740"/>
      <c r="H172" s="598"/>
      <c r="I172" s="583"/>
      <c r="J172" s="598"/>
      <c r="L172" s="598">
        <v>10</v>
      </c>
      <c r="M172" s="583">
        <v>100000</v>
      </c>
      <c r="N172" s="583"/>
      <c r="O172" s="583"/>
      <c r="P172" s="598"/>
      <c r="Q172" s="583"/>
      <c r="R172" s="583"/>
      <c r="S172" s="583"/>
      <c r="T172" s="818"/>
      <c r="U172" s="583"/>
      <c r="V172" s="620"/>
      <c r="W172" s="583"/>
      <c r="X172" s="620"/>
      <c r="Y172" s="583"/>
      <c r="Z172" s="583"/>
      <c r="AB172" s="579"/>
    </row>
    <row r="173" spans="1:28" x14ac:dyDescent="0.35">
      <c r="A173" s="1181">
        <v>45793</v>
      </c>
      <c r="B173" s="738"/>
      <c r="C173" s="583"/>
      <c r="D173" s="598"/>
      <c r="E173" s="740"/>
      <c r="F173" s="740"/>
      <c r="G173" s="740"/>
      <c r="H173" s="598">
        <v>10</v>
      </c>
      <c r="I173" s="583">
        <v>100000</v>
      </c>
      <c r="J173" s="598"/>
      <c r="K173" s="583"/>
      <c r="L173" s="598">
        <v>10</v>
      </c>
      <c r="M173" s="583">
        <v>100000</v>
      </c>
      <c r="N173" s="583">
        <v>10</v>
      </c>
      <c r="O173" s="583">
        <v>100000</v>
      </c>
      <c r="P173" s="598"/>
      <c r="Q173" s="583"/>
      <c r="R173" s="583"/>
      <c r="S173" s="583"/>
      <c r="T173" s="583">
        <v>10</v>
      </c>
      <c r="U173" s="583">
        <v>100000</v>
      </c>
      <c r="V173" s="620">
        <v>10</v>
      </c>
      <c r="W173" s="583">
        <v>100000</v>
      </c>
      <c r="X173" s="620"/>
      <c r="Y173" s="583"/>
      <c r="Z173" s="583"/>
      <c r="AB173" s="579"/>
    </row>
    <row r="174" spans="1:28" x14ac:dyDescent="0.35">
      <c r="A174" s="1182"/>
      <c r="B174" s="738"/>
      <c r="C174" s="583"/>
      <c r="D174" s="598"/>
      <c r="E174" s="740"/>
      <c r="F174" s="740"/>
      <c r="G174" s="740"/>
      <c r="H174" s="598"/>
      <c r="I174" s="583"/>
      <c r="J174" s="625"/>
      <c r="K174" s="583"/>
      <c r="L174" s="598">
        <v>10</v>
      </c>
      <c r="M174" s="583">
        <v>100000</v>
      </c>
      <c r="N174" s="583"/>
      <c r="O174" s="583"/>
      <c r="P174" s="598"/>
      <c r="Q174" s="583"/>
      <c r="R174" s="583"/>
      <c r="S174" s="583"/>
      <c r="T174" s="818"/>
      <c r="U174" s="583"/>
      <c r="V174" s="620"/>
      <c r="W174" s="583"/>
      <c r="X174" s="620"/>
      <c r="Y174" s="583"/>
      <c r="Z174" s="583"/>
      <c r="AB174" s="579"/>
    </row>
    <row r="175" spans="1:28" x14ac:dyDescent="0.35">
      <c r="A175" s="1192">
        <v>45794</v>
      </c>
      <c r="B175" s="738"/>
      <c r="C175" s="583"/>
      <c r="D175" s="598"/>
      <c r="E175" s="740"/>
      <c r="F175" s="740"/>
      <c r="G175" s="740"/>
      <c r="H175" s="598"/>
      <c r="I175" s="583"/>
      <c r="J175" s="598"/>
      <c r="K175" s="583"/>
      <c r="L175" s="598"/>
      <c r="M175" s="583"/>
      <c r="N175" s="583"/>
      <c r="O175" s="583"/>
      <c r="P175" s="598"/>
      <c r="Q175" s="583"/>
      <c r="R175" s="818"/>
      <c r="S175" s="583"/>
      <c r="T175" s="583"/>
      <c r="U175" s="583"/>
      <c r="V175" s="620"/>
      <c r="W175" s="583"/>
      <c r="X175" s="620"/>
      <c r="Y175" s="583"/>
      <c r="Z175" s="583"/>
      <c r="AB175" s="579"/>
    </row>
    <row r="176" spans="1:28" x14ac:dyDescent="0.35">
      <c r="A176" s="1193"/>
      <c r="B176" s="738"/>
      <c r="C176" s="583"/>
      <c r="D176" s="598"/>
      <c r="E176" s="740"/>
      <c r="F176" s="740"/>
      <c r="G176" s="740"/>
      <c r="H176" s="598"/>
      <c r="I176" s="583"/>
      <c r="J176" s="598"/>
      <c r="K176" s="583"/>
      <c r="L176" s="598"/>
      <c r="M176" s="583"/>
      <c r="N176" s="818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28" x14ac:dyDescent="0.35">
      <c r="A177" s="1181">
        <v>45795</v>
      </c>
      <c r="B177" s="738">
        <v>38.31</v>
      </c>
      <c r="C177" s="583">
        <v>260508</v>
      </c>
      <c r="D177" s="598">
        <v>47.66</v>
      </c>
      <c r="E177" s="740">
        <v>324088</v>
      </c>
      <c r="F177" s="740"/>
      <c r="G177" s="740"/>
      <c r="H177" s="598">
        <v>10</v>
      </c>
      <c r="I177" s="583">
        <v>100000</v>
      </c>
      <c r="J177" s="598">
        <v>10</v>
      </c>
      <c r="K177" s="583">
        <v>100000</v>
      </c>
      <c r="L177" s="598"/>
      <c r="M177" s="583"/>
      <c r="N177" s="583"/>
      <c r="O177" s="583"/>
      <c r="P177" s="598"/>
      <c r="Q177" s="583"/>
      <c r="R177" s="583"/>
      <c r="S177" s="583"/>
      <c r="T177" s="583"/>
      <c r="U177" s="583"/>
      <c r="V177" s="620"/>
      <c r="W177" s="583"/>
      <c r="X177" s="620">
        <v>37.369999999999997</v>
      </c>
      <c r="Y177" s="583">
        <v>373700</v>
      </c>
      <c r="Z177" s="583"/>
      <c r="AB177" s="579"/>
    </row>
    <row r="178" spans="1:28" x14ac:dyDescent="0.35">
      <c r="A178" s="1182"/>
      <c r="B178" s="738">
        <v>59.92</v>
      </c>
      <c r="C178" s="583">
        <v>407456</v>
      </c>
      <c r="D178" s="598">
        <v>58.54</v>
      </c>
      <c r="E178" s="740">
        <v>398072</v>
      </c>
      <c r="F178" s="740"/>
      <c r="G178" s="740"/>
      <c r="H178" s="598"/>
      <c r="I178" s="583"/>
      <c r="J178" s="598"/>
      <c r="K178" s="583"/>
      <c r="L178" s="598"/>
      <c r="M178" s="583"/>
      <c r="N178" s="583"/>
      <c r="O178" s="583"/>
      <c r="P178" s="598"/>
      <c r="Q178" s="583"/>
      <c r="R178" s="583"/>
      <c r="S178" s="583"/>
      <c r="T178" s="583"/>
      <c r="U178" s="583"/>
      <c r="V178" s="620"/>
      <c r="W178" s="583"/>
      <c r="X178" s="620"/>
      <c r="Y178" s="583"/>
      <c r="Z178" s="583"/>
      <c r="AB178" s="579"/>
    </row>
    <row r="179" spans="1:28" x14ac:dyDescent="0.35">
      <c r="A179" s="1192">
        <v>45796</v>
      </c>
      <c r="B179" s="738"/>
      <c r="C179" s="583"/>
      <c r="D179" s="598"/>
      <c r="E179" s="621"/>
      <c r="F179" s="740"/>
      <c r="G179" s="740"/>
      <c r="H179" s="598">
        <v>10</v>
      </c>
      <c r="I179" s="583">
        <v>100000</v>
      </c>
      <c r="J179" s="598">
        <v>10</v>
      </c>
      <c r="K179" s="583">
        <v>100000</v>
      </c>
      <c r="L179" s="598">
        <v>10</v>
      </c>
      <c r="M179" s="583">
        <v>100000</v>
      </c>
      <c r="N179" s="583">
        <v>10</v>
      </c>
      <c r="O179" s="583">
        <v>100000</v>
      </c>
      <c r="P179" s="598"/>
      <c r="Q179" s="583"/>
      <c r="R179" s="583"/>
      <c r="S179" s="583"/>
      <c r="T179" s="818">
        <v>10</v>
      </c>
      <c r="U179" s="583">
        <v>100000</v>
      </c>
      <c r="V179" s="620"/>
      <c r="W179" s="583"/>
      <c r="X179" s="620"/>
      <c r="Y179" s="583"/>
      <c r="Z179" s="583"/>
      <c r="AB179" s="579"/>
    </row>
    <row r="180" spans="1:28" x14ac:dyDescent="0.35">
      <c r="A180" s="1193"/>
      <c r="B180" s="738"/>
      <c r="C180" s="583"/>
      <c r="D180" s="598"/>
      <c r="E180" s="740"/>
      <c r="F180" s="740"/>
      <c r="G180" s="740"/>
      <c r="H180" s="598"/>
      <c r="I180" s="583"/>
      <c r="J180" s="598"/>
      <c r="K180" s="583"/>
      <c r="L180" s="598">
        <v>10</v>
      </c>
      <c r="M180" s="583">
        <v>100000</v>
      </c>
      <c r="N180" s="583"/>
      <c r="O180" s="583"/>
      <c r="P180" s="598"/>
      <c r="Q180" s="583"/>
      <c r="R180" s="583"/>
      <c r="S180" s="583"/>
      <c r="T180" s="583"/>
      <c r="U180" s="583"/>
      <c r="V180" s="620"/>
      <c r="W180" s="583"/>
      <c r="X180" s="620"/>
      <c r="Y180" s="583"/>
      <c r="Z180" s="583"/>
      <c r="AB180" s="579"/>
    </row>
    <row r="181" spans="1:28" x14ac:dyDescent="0.35">
      <c r="A181" s="1181">
        <v>45797</v>
      </c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>
        <v>10</v>
      </c>
      <c r="M181" s="583">
        <v>100000</v>
      </c>
      <c r="N181" s="583"/>
      <c r="O181" s="583"/>
      <c r="P181" s="598"/>
      <c r="Q181" s="583"/>
      <c r="R181" s="583"/>
      <c r="S181" s="583"/>
      <c r="T181" s="818"/>
      <c r="U181" s="583"/>
      <c r="V181" s="625"/>
      <c r="W181" s="583"/>
      <c r="X181" s="620"/>
      <c r="Y181" s="583"/>
      <c r="Z181" s="583"/>
      <c r="AB181" s="579"/>
    </row>
    <row r="182" spans="1:28" x14ac:dyDescent="0.35">
      <c r="A182" s="1182"/>
      <c r="B182" s="738"/>
      <c r="C182" s="583"/>
      <c r="D182" s="598"/>
      <c r="E182" s="740"/>
      <c r="F182" s="740"/>
      <c r="G182" s="740"/>
      <c r="H182" s="598"/>
      <c r="I182" s="583"/>
      <c r="J182" s="598"/>
      <c r="K182" s="583"/>
      <c r="L182" s="598"/>
      <c r="M182" s="583"/>
      <c r="N182" s="583"/>
      <c r="O182" s="583"/>
      <c r="P182" s="598"/>
      <c r="Q182" s="583"/>
      <c r="R182" s="583"/>
      <c r="S182" s="583"/>
      <c r="T182" s="583"/>
      <c r="U182" s="583"/>
      <c r="V182" s="598"/>
      <c r="W182" s="583"/>
      <c r="X182" s="620"/>
      <c r="Y182" s="583"/>
      <c r="Z182" s="583"/>
      <c r="AB182" s="579"/>
    </row>
    <row r="183" spans="1:28" x14ac:dyDescent="0.35">
      <c r="A183" s="1192">
        <v>45798</v>
      </c>
      <c r="B183" s="738">
        <v>58.94</v>
      </c>
      <c r="C183" s="583">
        <v>400792</v>
      </c>
      <c r="D183" s="598">
        <v>59.76</v>
      </c>
      <c r="E183" s="740">
        <v>406368</v>
      </c>
      <c r="F183" s="740"/>
      <c r="G183" s="740"/>
      <c r="H183" s="598">
        <v>10</v>
      </c>
      <c r="I183" s="583">
        <v>100000</v>
      </c>
      <c r="J183" s="598">
        <v>10</v>
      </c>
      <c r="K183" s="583">
        <v>100000</v>
      </c>
      <c r="L183" s="598">
        <v>10</v>
      </c>
      <c r="M183" s="583">
        <v>100000</v>
      </c>
      <c r="N183" s="583">
        <v>10</v>
      </c>
      <c r="O183" s="583">
        <v>100000</v>
      </c>
      <c r="P183" s="598"/>
      <c r="Q183" s="583"/>
      <c r="R183" s="583"/>
      <c r="S183" s="583"/>
      <c r="T183" s="583">
        <v>10</v>
      </c>
      <c r="U183" s="583">
        <v>100000</v>
      </c>
      <c r="V183" s="620"/>
      <c r="W183" s="583"/>
      <c r="X183" s="620"/>
      <c r="Y183" s="583"/>
      <c r="Z183" s="583"/>
      <c r="AB183" s="579"/>
    </row>
    <row r="184" spans="1:28" x14ac:dyDescent="0.35">
      <c r="A184" s="1193"/>
      <c r="B184" s="738"/>
      <c r="C184" s="583"/>
      <c r="D184" s="598"/>
      <c r="E184" s="740"/>
      <c r="F184" s="740"/>
      <c r="G184" s="740"/>
      <c r="H184" s="598"/>
      <c r="I184" s="583"/>
      <c r="J184" s="598"/>
      <c r="K184" s="583"/>
      <c r="L184" s="598">
        <v>10</v>
      </c>
      <c r="M184" s="583">
        <v>100000</v>
      </c>
      <c r="N184" s="818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x14ac:dyDescent="0.35">
      <c r="A185" s="1181">
        <v>45799</v>
      </c>
      <c r="B185" s="738"/>
      <c r="C185" s="583"/>
      <c r="D185" s="598"/>
      <c r="E185" s="740"/>
      <c r="F185" s="740"/>
      <c r="G185" s="740"/>
      <c r="H185" s="598">
        <v>10</v>
      </c>
      <c r="I185" s="583">
        <v>100000</v>
      </c>
      <c r="J185" s="598">
        <v>10</v>
      </c>
      <c r="K185" s="583">
        <v>100000</v>
      </c>
      <c r="L185" s="598">
        <v>10</v>
      </c>
      <c r="M185" s="583">
        <v>100000</v>
      </c>
      <c r="N185" s="583">
        <v>10</v>
      </c>
      <c r="O185" s="621">
        <v>100000</v>
      </c>
      <c r="P185" s="598"/>
      <c r="Q185" s="583"/>
      <c r="R185" s="583"/>
      <c r="S185" s="583"/>
      <c r="T185" s="832">
        <v>10</v>
      </c>
      <c r="U185" s="583">
        <v>100000</v>
      </c>
      <c r="V185" s="620"/>
      <c r="W185" s="583"/>
      <c r="X185" s="620"/>
      <c r="Y185" s="583"/>
      <c r="Z185" s="583"/>
      <c r="AB185" s="579"/>
    </row>
    <row r="186" spans="1:28" x14ac:dyDescent="0.35">
      <c r="A186" s="1182"/>
      <c r="B186" s="738"/>
      <c r="C186" s="583"/>
      <c r="D186" s="738"/>
      <c r="E186" s="583"/>
      <c r="F186" s="583"/>
      <c r="G186" s="583"/>
      <c r="H186" s="598"/>
      <c r="I186" s="583"/>
      <c r="J186" s="598"/>
      <c r="K186" s="583"/>
      <c r="L186" s="598">
        <v>10</v>
      </c>
      <c r="M186" s="583">
        <v>100000</v>
      </c>
      <c r="N186" s="583"/>
      <c r="O186" s="583"/>
      <c r="P186" s="598"/>
      <c r="Q186" s="583"/>
      <c r="R186" s="583"/>
      <c r="S186" s="583"/>
      <c r="T186" s="583"/>
      <c r="U186" s="583"/>
      <c r="V186" s="620"/>
      <c r="W186" s="583"/>
      <c r="X186" s="620"/>
      <c r="Y186" s="583"/>
      <c r="Z186" s="583"/>
      <c r="AB186" s="579"/>
    </row>
    <row r="187" spans="1:28" x14ac:dyDescent="0.35">
      <c r="A187" s="1192">
        <v>45800</v>
      </c>
      <c r="B187" s="738">
        <v>59.23</v>
      </c>
      <c r="C187" s="583">
        <v>402764</v>
      </c>
      <c r="D187" s="598">
        <v>58.52</v>
      </c>
      <c r="E187" s="740">
        <v>397936</v>
      </c>
      <c r="F187" s="835"/>
      <c r="G187" s="740"/>
      <c r="H187" s="598"/>
      <c r="I187" s="583"/>
      <c r="J187" s="598"/>
      <c r="K187" s="583"/>
      <c r="L187" s="598"/>
      <c r="M187" s="583"/>
      <c r="N187" s="583"/>
      <c r="O187" s="583"/>
      <c r="P187" s="598"/>
      <c r="Q187" s="583"/>
      <c r="R187" s="583"/>
      <c r="S187" s="583"/>
      <c r="T187" s="583"/>
      <c r="U187" s="583"/>
      <c r="V187" s="620"/>
      <c r="W187" s="583"/>
      <c r="X187" s="620"/>
      <c r="Y187" s="583"/>
      <c r="Z187" s="583"/>
      <c r="AB187" s="579"/>
    </row>
    <row r="188" spans="1:28" x14ac:dyDescent="0.35">
      <c r="A188" s="1193"/>
      <c r="B188" s="625"/>
      <c r="C188" s="583"/>
      <c r="D188" s="835"/>
      <c r="E188" s="740"/>
      <c r="F188" s="835"/>
      <c r="G188" s="740"/>
      <c r="H188" s="598"/>
      <c r="I188" s="583"/>
      <c r="J188" s="598"/>
      <c r="K188" s="583"/>
      <c r="L188" s="598"/>
      <c r="M188" s="583"/>
      <c r="N188" s="583"/>
      <c r="O188" s="583"/>
      <c r="P188" s="598"/>
      <c r="Q188" s="583"/>
      <c r="R188" s="583"/>
      <c r="S188" s="583"/>
      <c r="T188" s="583"/>
      <c r="U188" s="583"/>
      <c r="V188" s="620"/>
      <c r="W188" s="583"/>
      <c r="X188" s="620"/>
      <c r="Y188" s="583"/>
      <c r="Z188" s="583"/>
      <c r="AB188" s="579"/>
    </row>
    <row r="189" spans="1:28" x14ac:dyDescent="0.35">
      <c r="A189" s="1181">
        <v>45801</v>
      </c>
      <c r="B189" s="625"/>
      <c r="C189" s="583"/>
      <c r="D189" s="598">
        <v>57.24</v>
      </c>
      <c r="E189" s="740">
        <v>389232</v>
      </c>
      <c r="F189" s="740"/>
      <c r="G189" s="740"/>
      <c r="H189" s="738"/>
      <c r="I189" s="583"/>
      <c r="J189" s="598"/>
      <c r="K189" s="583"/>
      <c r="L189" s="598"/>
      <c r="M189" s="583"/>
      <c r="N189" s="583"/>
      <c r="O189" s="583"/>
      <c r="P189" s="598"/>
      <c r="Q189" s="583"/>
      <c r="R189" s="583"/>
      <c r="S189" s="583"/>
      <c r="T189" s="818"/>
      <c r="U189" s="583"/>
      <c r="V189" s="620"/>
      <c r="W189" s="583"/>
      <c r="X189" s="620"/>
      <c r="Y189" s="583"/>
      <c r="Z189" s="583"/>
      <c r="AB189" s="579"/>
    </row>
    <row r="190" spans="1:28" x14ac:dyDescent="0.35">
      <c r="A190" s="1182"/>
      <c r="B190" s="738"/>
      <c r="C190" s="583"/>
      <c r="D190" s="598"/>
      <c r="E190" s="740"/>
      <c r="F190" s="740"/>
      <c r="G190" s="740"/>
      <c r="H190" s="598"/>
      <c r="I190" s="583"/>
      <c r="J190" s="598"/>
      <c r="K190" s="583"/>
      <c r="L190" s="598"/>
      <c r="M190" s="583"/>
      <c r="N190" s="818"/>
      <c r="O190" s="583"/>
      <c r="P190" s="598"/>
      <c r="Q190" s="583"/>
      <c r="R190" s="583"/>
      <c r="S190" s="583"/>
      <c r="T190" s="583"/>
      <c r="U190" s="583"/>
      <c r="V190" s="620"/>
      <c r="W190" s="583"/>
      <c r="X190" s="620"/>
      <c r="Y190" s="583"/>
      <c r="Z190" s="583"/>
      <c r="AB190" s="579"/>
    </row>
    <row r="191" spans="1:28" x14ac:dyDescent="0.35">
      <c r="A191" s="1192">
        <v>45802</v>
      </c>
      <c r="B191" s="738"/>
      <c r="C191" s="583"/>
      <c r="D191" s="598"/>
      <c r="E191" s="740"/>
      <c r="F191" s="740"/>
      <c r="G191" s="740"/>
      <c r="H191" s="598"/>
      <c r="I191" s="583"/>
      <c r="J191" s="598"/>
      <c r="K191" s="583"/>
      <c r="L191" s="598"/>
      <c r="M191" s="583"/>
      <c r="N191" s="583"/>
      <c r="O191" s="583"/>
      <c r="P191" s="598">
        <v>10</v>
      </c>
      <c r="Q191" s="583">
        <v>100000</v>
      </c>
      <c r="R191" s="583"/>
      <c r="S191" s="583"/>
      <c r="T191" s="972"/>
      <c r="U191" s="583"/>
      <c r="V191" s="620"/>
      <c r="W191" s="583"/>
      <c r="X191" s="620"/>
      <c r="Y191" s="583"/>
      <c r="Z191" s="583"/>
      <c r="AB191" s="579"/>
    </row>
    <row r="192" spans="1:28" x14ac:dyDescent="0.35">
      <c r="A192" s="1193"/>
      <c r="B192" s="738"/>
      <c r="C192" s="583"/>
      <c r="D192" s="738"/>
      <c r="E192" s="583"/>
      <c r="F192" s="583"/>
      <c r="G192" s="583"/>
      <c r="H192" s="598"/>
      <c r="I192" s="583"/>
      <c r="J192" s="598"/>
      <c r="K192" s="583"/>
      <c r="L192" s="598"/>
      <c r="M192" s="583"/>
      <c r="N192" s="818"/>
      <c r="O192" s="583"/>
      <c r="P192" s="598"/>
      <c r="Q192" s="583"/>
      <c r="R192" s="583"/>
      <c r="S192" s="583"/>
      <c r="T192" s="583"/>
      <c r="U192" s="583"/>
      <c r="V192" s="620"/>
      <c r="W192" s="583"/>
      <c r="X192" s="620"/>
      <c r="Y192" s="583"/>
      <c r="Z192" s="583"/>
      <c r="AB192" s="579"/>
    </row>
    <row r="193" spans="1:30" x14ac:dyDescent="0.35">
      <c r="A193" s="1181">
        <v>45803</v>
      </c>
      <c r="B193" s="929">
        <v>39.57</v>
      </c>
      <c r="C193" s="925">
        <v>269076</v>
      </c>
      <c r="D193" s="967">
        <v>58.56</v>
      </c>
      <c r="E193" s="740">
        <v>398208</v>
      </c>
      <c r="F193" s="740"/>
      <c r="G193" s="740"/>
      <c r="H193" s="598">
        <v>10</v>
      </c>
      <c r="I193" s="583">
        <v>100000</v>
      </c>
      <c r="J193" s="598">
        <v>10</v>
      </c>
      <c r="K193" s="583">
        <v>100000</v>
      </c>
      <c r="L193" s="598">
        <v>10</v>
      </c>
      <c r="M193" s="583">
        <v>100000</v>
      </c>
      <c r="N193" s="583">
        <v>10</v>
      </c>
      <c r="O193" s="583">
        <v>100000</v>
      </c>
      <c r="P193" s="598"/>
      <c r="Q193" s="583"/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30" x14ac:dyDescent="0.35">
      <c r="A194" s="1182"/>
      <c r="B194" s="738"/>
      <c r="C194" s="583"/>
      <c r="D194" s="598"/>
      <c r="E194" s="740"/>
      <c r="F194" s="740"/>
      <c r="G194" s="740"/>
      <c r="H194" s="727"/>
      <c r="I194" s="704"/>
      <c r="J194" s="598"/>
      <c r="K194" s="583"/>
      <c r="L194" s="598">
        <v>10</v>
      </c>
      <c r="M194" s="583">
        <v>100000</v>
      </c>
      <c r="N194" s="818"/>
      <c r="O194" s="583"/>
      <c r="P194" s="598"/>
      <c r="Q194" s="583"/>
      <c r="R194" s="583"/>
      <c r="S194" s="583"/>
      <c r="T194" s="818">
        <v>10</v>
      </c>
      <c r="U194" s="583">
        <v>100000</v>
      </c>
      <c r="V194" s="620"/>
      <c r="W194" s="583"/>
      <c r="X194" s="620"/>
      <c r="Y194" s="583"/>
      <c r="Z194" s="583"/>
      <c r="AB194" s="579"/>
    </row>
    <row r="195" spans="1:30" x14ac:dyDescent="0.35">
      <c r="A195" s="1192">
        <v>45804</v>
      </c>
      <c r="B195" s="738">
        <v>58.46</v>
      </c>
      <c r="C195" s="583">
        <v>397528</v>
      </c>
      <c r="D195" s="598"/>
      <c r="E195" s="740"/>
      <c r="F195" s="740"/>
      <c r="G195" s="740"/>
      <c r="H195" s="598"/>
      <c r="I195" s="583"/>
      <c r="J195" s="598"/>
      <c r="K195" s="583"/>
      <c r="L195" s="598">
        <v>10</v>
      </c>
      <c r="M195" s="583">
        <v>100000</v>
      </c>
      <c r="N195" s="583"/>
      <c r="O195" s="583"/>
      <c r="P195" s="598"/>
      <c r="Q195" s="583"/>
      <c r="R195" s="583"/>
      <c r="S195" s="583"/>
      <c r="T195" s="583"/>
      <c r="U195" s="583"/>
      <c r="V195" s="620"/>
      <c r="W195" s="583"/>
      <c r="X195" s="620"/>
      <c r="Y195" s="583"/>
      <c r="Z195" s="583"/>
      <c r="AB195" s="579"/>
    </row>
    <row r="196" spans="1:30" x14ac:dyDescent="0.35">
      <c r="A196" s="1193"/>
      <c r="B196" s="749"/>
      <c r="C196" s="817"/>
      <c r="D196" s="598"/>
      <c r="E196" s="740"/>
      <c r="F196" s="740"/>
      <c r="G196" s="740"/>
      <c r="H196" s="741"/>
      <c r="I196" s="583"/>
      <c r="J196" s="598"/>
      <c r="K196" s="583"/>
      <c r="L196" s="598"/>
      <c r="M196" s="583"/>
      <c r="N196" s="583"/>
      <c r="O196" s="583"/>
      <c r="P196" s="598"/>
      <c r="Q196" s="583"/>
      <c r="R196" s="583"/>
      <c r="S196" s="583"/>
      <c r="T196" s="583"/>
      <c r="U196" s="583"/>
      <c r="V196" s="620"/>
      <c r="W196" s="583"/>
      <c r="X196" s="620"/>
      <c r="Y196" s="583"/>
      <c r="Z196" s="583"/>
      <c r="AB196" s="579"/>
    </row>
    <row r="197" spans="1:30" x14ac:dyDescent="0.35">
      <c r="A197" s="1181">
        <v>45805</v>
      </c>
      <c r="B197" s="749"/>
      <c r="C197" s="817"/>
      <c r="D197" s="598">
        <v>59.17</v>
      </c>
      <c r="E197" s="740">
        <v>402356</v>
      </c>
      <c r="F197" s="740"/>
      <c r="G197" s="740"/>
      <c r="H197" s="741">
        <v>10</v>
      </c>
      <c r="I197" s="583">
        <v>100000</v>
      </c>
      <c r="J197" s="598">
        <v>10</v>
      </c>
      <c r="K197" s="583">
        <v>100000</v>
      </c>
      <c r="L197" s="598">
        <v>10</v>
      </c>
      <c r="M197" s="583">
        <v>100000</v>
      </c>
      <c r="N197" s="583">
        <v>10</v>
      </c>
      <c r="O197" s="583">
        <v>100000</v>
      </c>
      <c r="P197" s="598"/>
      <c r="Q197" s="583"/>
      <c r="R197" s="583"/>
      <c r="S197" s="583"/>
      <c r="T197" s="583">
        <v>10</v>
      </c>
      <c r="U197" s="583">
        <v>100000</v>
      </c>
      <c r="V197" s="620">
        <v>6</v>
      </c>
      <c r="W197" s="583">
        <v>60000</v>
      </c>
      <c r="X197" s="620"/>
      <c r="Y197" s="583"/>
      <c r="Z197" s="583"/>
      <c r="AB197" s="579"/>
    </row>
    <row r="198" spans="1:30" x14ac:dyDescent="0.35">
      <c r="A198" s="1182"/>
      <c r="B198" s="749"/>
      <c r="C198" s="817"/>
      <c r="D198" s="598"/>
      <c r="E198" s="740"/>
      <c r="F198" s="740"/>
      <c r="G198" s="740"/>
      <c r="H198" s="741">
        <v>10</v>
      </c>
      <c r="I198" s="583">
        <v>100000</v>
      </c>
      <c r="J198" s="598"/>
      <c r="K198" s="583"/>
      <c r="L198" s="598">
        <v>10</v>
      </c>
      <c r="M198" s="583">
        <v>100000</v>
      </c>
      <c r="N198" s="583"/>
      <c r="O198" s="583"/>
      <c r="P198" s="598"/>
      <c r="Q198" s="583"/>
      <c r="R198" s="583"/>
      <c r="S198" s="583"/>
      <c r="T198" s="583"/>
      <c r="U198" s="583"/>
      <c r="V198" s="620"/>
      <c r="W198" s="583"/>
      <c r="X198" s="620"/>
      <c r="Y198" s="583"/>
      <c r="Z198" s="583"/>
      <c r="AB198" s="579"/>
    </row>
    <row r="199" spans="1:30" x14ac:dyDescent="0.35">
      <c r="A199" s="1192">
        <v>45806</v>
      </c>
      <c r="B199" s="749"/>
      <c r="C199" s="817"/>
      <c r="D199" s="598"/>
      <c r="E199" s="740"/>
      <c r="F199" s="740"/>
      <c r="G199" s="740"/>
      <c r="H199" s="741"/>
      <c r="I199" s="583"/>
      <c r="J199" s="704"/>
      <c r="K199" s="704"/>
      <c r="L199" s="598"/>
      <c r="M199" s="583"/>
      <c r="N199" s="583"/>
      <c r="O199" s="583"/>
      <c r="P199" s="598"/>
      <c r="Q199" s="583"/>
      <c r="R199" s="598"/>
      <c r="S199" s="583"/>
      <c r="T199" s="583"/>
      <c r="U199" s="583"/>
      <c r="V199" s="620"/>
      <c r="W199" s="583"/>
      <c r="X199" s="620"/>
      <c r="Y199" s="583"/>
      <c r="Z199" s="583"/>
      <c r="AB199" s="579"/>
    </row>
    <row r="200" spans="1:30" x14ac:dyDescent="0.35">
      <c r="A200" s="1193"/>
      <c r="B200" s="749"/>
      <c r="C200" s="817"/>
      <c r="D200" s="598"/>
      <c r="E200" s="740"/>
      <c r="F200" s="740"/>
      <c r="G200" s="740"/>
      <c r="H200" s="741"/>
      <c r="I200" s="583"/>
      <c r="J200" s="598"/>
      <c r="K200" s="583"/>
      <c r="L200" s="598"/>
      <c r="M200" s="583"/>
      <c r="N200" s="583"/>
      <c r="O200" s="583"/>
      <c r="P200" s="598"/>
      <c r="Q200" s="583"/>
      <c r="R200" s="583"/>
      <c r="S200" s="583"/>
      <c r="T200" s="583"/>
      <c r="U200" s="583"/>
      <c r="V200" s="620"/>
      <c r="W200" s="583"/>
      <c r="X200" s="620"/>
      <c r="Y200" s="583"/>
      <c r="Z200" s="583"/>
      <c r="AB200" s="579"/>
    </row>
    <row r="201" spans="1:30" x14ac:dyDescent="0.35">
      <c r="A201" s="1181">
        <v>45807</v>
      </c>
      <c r="B201" s="749"/>
      <c r="C201" s="817"/>
      <c r="D201" s="598"/>
      <c r="E201" s="740"/>
      <c r="F201" s="740"/>
      <c r="G201" s="740"/>
      <c r="H201" s="741"/>
      <c r="I201" s="583"/>
      <c r="J201" s="598"/>
      <c r="K201" s="583"/>
      <c r="L201" s="598"/>
      <c r="M201" s="583"/>
      <c r="N201" s="583"/>
      <c r="O201" s="583"/>
      <c r="P201" s="598"/>
      <c r="Q201" s="583"/>
      <c r="R201" s="583"/>
      <c r="S201" s="583"/>
      <c r="T201" s="583"/>
      <c r="U201" s="583"/>
      <c r="V201" s="620"/>
      <c r="W201" s="583"/>
      <c r="X201" s="620"/>
      <c r="Y201" s="583"/>
      <c r="Z201" s="583"/>
      <c r="AB201" s="579"/>
    </row>
    <row r="202" spans="1:30" x14ac:dyDescent="0.35">
      <c r="A202" s="1182"/>
      <c r="B202" s="749"/>
      <c r="C202" s="817"/>
      <c r="D202" s="598"/>
      <c r="E202" s="740"/>
      <c r="F202" s="740"/>
      <c r="G202" s="740"/>
      <c r="H202" s="741"/>
      <c r="I202" s="583"/>
      <c r="J202" s="598"/>
      <c r="K202" s="583"/>
      <c r="L202" s="598"/>
      <c r="M202" s="583"/>
      <c r="N202" s="583"/>
      <c r="O202" s="583"/>
      <c r="P202" s="598"/>
      <c r="Q202" s="583"/>
      <c r="R202" s="583"/>
      <c r="S202" s="583"/>
      <c r="T202" s="583"/>
      <c r="U202" s="583"/>
      <c r="V202" s="620"/>
      <c r="W202" s="583"/>
      <c r="X202" s="620"/>
      <c r="Y202" s="583"/>
      <c r="Z202" s="583"/>
      <c r="AB202" s="579"/>
    </row>
    <row r="203" spans="1:30" x14ac:dyDescent="0.35">
      <c r="A203" s="1192">
        <v>45808</v>
      </c>
      <c r="B203" s="749">
        <v>59.4</v>
      </c>
      <c r="C203" s="817">
        <v>403920</v>
      </c>
      <c r="D203" s="598">
        <v>58.9</v>
      </c>
      <c r="E203" s="740">
        <v>400520</v>
      </c>
      <c r="F203" s="740"/>
      <c r="G203" s="740"/>
      <c r="H203" s="741">
        <v>10</v>
      </c>
      <c r="I203" s="583">
        <v>100000</v>
      </c>
      <c r="J203" s="598">
        <v>10</v>
      </c>
      <c r="K203" s="583">
        <v>100000</v>
      </c>
      <c r="L203" s="598">
        <v>10</v>
      </c>
      <c r="M203" s="583">
        <v>100000</v>
      </c>
      <c r="N203" s="583">
        <v>10</v>
      </c>
      <c r="O203" s="583">
        <v>100000</v>
      </c>
      <c r="P203" s="598"/>
      <c r="Q203" s="583"/>
      <c r="R203" s="583"/>
      <c r="S203" s="583"/>
      <c r="T203" s="583">
        <v>10</v>
      </c>
      <c r="U203" s="583">
        <v>100000</v>
      </c>
      <c r="V203" s="620"/>
      <c r="W203" s="583"/>
      <c r="X203" s="620"/>
      <c r="Y203" s="583"/>
      <c r="Z203" s="583"/>
      <c r="AB203" s="579"/>
    </row>
    <row r="204" spans="1:30" x14ac:dyDescent="0.35">
      <c r="A204" s="1193"/>
      <c r="B204" s="749"/>
      <c r="C204" s="817"/>
      <c r="D204" s="598"/>
      <c r="E204" s="740"/>
      <c r="F204" s="740"/>
      <c r="G204" s="740"/>
      <c r="H204" s="741"/>
      <c r="I204" s="583"/>
      <c r="J204" s="598"/>
      <c r="K204" s="583"/>
      <c r="L204" s="598">
        <v>10</v>
      </c>
      <c r="M204" s="583">
        <v>100000</v>
      </c>
      <c r="N204" s="583"/>
      <c r="O204" s="583"/>
      <c r="P204" s="598"/>
      <c r="Q204" s="583"/>
      <c r="R204" s="583"/>
      <c r="S204" s="583"/>
      <c r="T204" s="583"/>
      <c r="U204" s="583"/>
      <c r="V204" s="620"/>
      <c r="W204" s="583"/>
      <c r="X204" s="620"/>
      <c r="Y204" s="583"/>
      <c r="Z204" s="583"/>
      <c r="AB204" s="579"/>
    </row>
    <row r="205" spans="1:30" s="663" customFormat="1" x14ac:dyDescent="0.35">
      <c r="A205" s="1189" t="s">
        <v>113</v>
      </c>
      <c r="B205" s="750"/>
      <c r="C205" s="751">
        <f>SUM(C143:C204)</f>
        <v>5574348</v>
      </c>
      <c r="D205" s="616"/>
      <c r="E205" s="751">
        <f>SUM(E142:E204)</f>
        <v>6304826</v>
      </c>
      <c r="F205" s="616"/>
      <c r="G205" s="751">
        <f>SUM(G142:G204)</f>
        <v>0</v>
      </c>
      <c r="H205" s="616"/>
      <c r="I205" s="751">
        <f>SUM(I143:I204)</f>
        <v>1500000</v>
      </c>
      <c r="J205" s="616"/>
      <c r="K205" s="751">
        <f>SUM(K142:K204)</f>
        <v>1400000</v>
      </c>
      <c r="L205" s="616"/>
      <c r="M205" s="751">
        <f>SUM(M143:M204)</f>
        <v>2800000</v>
      </c>
      <c r="N205" s="616"/>
      <c r="O205" s="751">
        <f>SUM(O143:O204)</f>
        <v>1400000</v>
      </c>
      <c r="P205" s="616"/>
      <c r="Q205" s="751">
        <f>SUM(Q143:Q204)</f>
        <v>200000</v>
      </c>
      <c r="R205" s="616"/>
      <c r="S205" s="751">
        <f>SUM(S143:S204)</f>
        <v>0</v>
      </c>
      <c r="T205" s="616"/>
      <c r="U205" s="751">
        <f>SUM(U143:U204)</f>
        <v>1300000</v>
      </c>
      <c r="V205" s="616"/>
      <c r="W205" s="751">
        <f>SUM(W143:W204)</f>
        <v>271200</v>
      </c>
      <c r="X205" s="616"/>
      <c r="Y205" s="751">
        <f>SUM(Y143:Y204)</f>
        <v>722900</v>
      </c>
      <c r="Z205" s="751">
        <f>SUM(B205:Y205)</f>
        <v>21473274</v>
      </c>
    </row>
    <row r="206" spans="1:30" s="663" customFormat="1" x14ac:dyDescent="0.35">
      <c r="A206" s="1189"/>
      <c r="B206" s="802">
        <f>SUM(B143:B204)</f>
        <v>819.77000000000021</v>
      </c>
      <c r="C206" s="751"/>
      <c r="D206" s="616">
        <f>SUM(D142:D204)</f>
        <v>927.17999999999984</v>
      </c>
      <c r="E206" s="751"/>
      <c r="F206" s="616">
        <f>SUM(F142:F204)</f>
        <v>0</v>
      </c>
      <c r="G206" s="751"/>
      <c r="H206" s="616">
        <f>SUM(H143:H204)</f>
        <v>150</v>
      </c>
      <c r="I206" s="751"/>
      <c r="J206" s="754">
        <f>SUM(J142:J204)</f>
        <v>140</v>
      </c>
      <c r="K206" s="751"/>
      <c r="L206" s="616">
        <f>SUM(L143:L204)</f>
        <v>280</v>
      </c>
      <c r="M206" s="751"/>
      <c r="N206" s="829">
        <f>SUM(N143:N204)</f>
        <v>140</v>
      </c>
      <c r="O206" s="751"/>
      <c r="P206" s="754">
        <f>SUM(P143:P204)</f>
        <v>20</v>
      </c>
      <c r="Q206" s="751"/>
      <c r="R206" s="616">
        <f>SUM(R143:R204)</f>
        <v>0</v>
      </c>
      <c r="S206" s="751"/>
      <c r="T206" s="829">
        <f>SUM(T143:T204)</f>
        <v>130</v>
      </c>
      <c r="U206" s="751"/>
      <c r="V206" s="616">
        <f>SUM(V142:V204)</f>
        <v>27.12</v>
      </c>
      <c r="W206" s="751"/>
      <c r="X206" s="616">
        <f>SUM(X143:X204)</f>
        <v>72.289999999999992</v>
      </c>
      <c r="Y206" s="751"/>
      <c r="Z206" s="751">
        <f>SUM(B206:Y206)</f>
        <v>2706.3599999999997</v>
      </c>
    </row>
    <row r="207" spans="1:30" x14ac:dyDescent="0.35">
      <c r="A207" s="1189"/>
      <c r="B207" s="597"/>
      <c r="C207" s="756"/>
      <c r="D207" s="756"/>
      <c r="E207" s="756"/>
      <c r="F207" s="756"/>
      <c r="G207" s="756"/>
      <c r="H207" s="756"/>
      <c r="I207" s="756"/>
      <c r="J207" s="756"/>
      <c r="K207" s="756"/>
      <c r="L207" s="756"/>
      <c r="M207" s="756"/>
      <c r="N207" s="756"/>
      <c r="O207" s="756"/>
      <c r="P207" s="756"/>
      <c r="Q207" s="756"/>
      <c r="R207" s="819"/>
      <c r="S207" s="822"/>
      <c r="T207" s="822"/>
      <c r="U207" s="822"/>
      <c r="V207" s="822"/>
      <c r="W207" s="1190"/>
      <c r="X207" s="1190"/>
      <c r="Y207" s="1191"/>
      <c r="Z207" s="751">
        <f>Z205+AD131</f>
        <v>54758824</v>
      </c>
      <c r="AB207" s="579"/>
    </row>
    <row r="208" spans="1:30" ht="15" x14ac:dyDescent="0.35">
      <c r="A208" s="757" t="s">
        <v>151</v>
      </c>
      <c r="B208" s="1147" t="s">
        <v>639</v>
      </c>
      <c r="C208" s="1147"/>
      <c r="D208" s="1147"/>
      <c r="E208" s="1147"/>
      <c r="F208" s="1147"/>
      <c r="G208" s="1147"/>
      <c r="H208" s="1147"/>
      <c r="I208" s="1147"/>
      <c r="J208" s="1147"/>
      <c r="K208" s="1147"/>
      <c r="L208" s="1147"/>
      <c r="M208" s="1147"/>
      <c r="N208" s="758"/>
      <c r="O208" s="601"/>
      <c r="P208" s="758"/>
      <c r="Q208" s="601"/>
      <c r="R208" s="759"/>
      <c r="S208" s="601"/>
      <c r="T208" s="601"/>
      <c r="U208" s="601"/>
      <c r="V208" s="758"/>
      <c r="W208" s="601"/>
      <c r="X208" s="758"/>
      <c r="Y208" s="601"/>
      <c r="Z208" s="794"/>
      <c r="AB208" s="639"/>
      <c r="AC208" s="638"/>
      <c r="AD208" s="638"/>
    </row>
    <row r="209" spans="1:32" ht="15.5" x14ac:dyDescent="0.35">
      <c r="A209" s="757" t="s">
        <v>153</v>
      </c>
      <c r="B209" s="760"/>
      <c r="C209" s="1148"/>
      <c r="D209" s="1148"/>
      <c r="E209" s="1148"/>
      <c r="F209" s="761"/>
      <c r="G209" s="601"/>
      <c r="H209" s="758"/>
      <c r="N209" s="758"/>
      <c r="O209" s="601"/>
      <c r="P209" s="758"/>
      <c r="Q209" s="1149" t="s">
        <v>154</v>
      </c>
      <c r="R209" s="1149"/>
      <c r="S209" s="1149"/>
      <c r="T209" s="852"/>
      <c r="U209" s="852"/>
      <c r="V209" s="758"/>
      <c r="W209" s="601"/>
      <c r="X209" s="758"/>
      <c r="Y209" s="601"/>
      <c r="Z209" s="758"/>
      <c r="AA209" s="638">
        <v>54758824</v>
      </c>
      <c r="AB209" s="639"/>
      <c r="AC209" s="638"/>
      <c r="AD209" s="641"/>
      <c r="AE209" s="641"/>
    </row>
    <row r="210" spans="1:32" ht="15.5" x14ac:dyDescent="0.35">
      <c r="A210" s="757"/>
      <c r="B210" s="760"/>
      <c r="C210" s="851"/>
      <c r="D210" s="851"/>
      <c r="E210" s="851"/>
      <c r="F210" s="761"/>
      <c r="G210" s="601"/>
      <c r="H210" s="758"/>
      <c r="N210" s="758"/>
      <c r="O210" s="601"/>
      <c r="P210" s="758"/>
      <c r="Q210" s="852"/>
      <c r="R210" s="852"/>
      <c r="S210" s="852"/>
      <c r="T210" s="852"/>
      <c r="U210" s="852"/>
      <c r="V210" s="758"/>
      <c r="W210" s="601"/>
      <c r="X210" s="758"/>
      <c r="Y210" s="601"/>
      <c r="Z210" s="758"/>
      <c r="AA210" s="638">
        <f>AA209-Z207</f>
        <v>0</v>
      </c>
      <c r="AB210" s="639"/>
      <c r="AC210" s="638"/>
      <c r="AD210" s="641"/>
      <c r="AE210" s="641"/>
    </row>
    <row r="211" spans="1:32" ht="15.5" x14ac:dyDescent="0.35">
      <c r="A211" s="757"/>
      <c r="B211" s="760"/>
      <c r="C211" s="851"/>
      <c r="D211" s="851"/>
      <c r="E211" s="851"/>
      <c r="F211" s="761"/>
      <c r="G211" s="601"/>
      <c r="H211" s="758"/>
      <c r="N211" s="758"/>
      <c r="O211" s="601"/>
      <c r="P211" s="758"/>
      <c r="Q211" s="786"/>
      <c r="R211" s="786"/>
      <c r="S211" s="786"/>
      <c r="T211" s="786"/>
      <c r="U211" s="786"/>
      <c r="V211" s="758"/>
      <c r="W211" s="601"/>
      <c r="X211" s="758"/>
      <c r="Y211" s="601"/>
      <c r="Z211" s="758"/>
      <c r="AA211" s="638"/>
      <c r="AB211" s="639"/>
      <c r="AC211" s="638"/>
      <c r="AD211" s="641"/>
      <c r="AE211" s="641"/>
    </row>
    <row r="212" spans="1:32" ht="15.5" x14ac:dyDescent="0.35">
      <c r="A212" s="757"/>
      <c r="B212" s="760"/>
      <c r="C212" s="851"/>
      <c r="D212" s="851"/>
      <c r="E212" s="851"/>
      <c r="F212" s="761"/>
      <c r="G212" s="601"/>
      <c r="H212" s="758"/>
      <c r="N212" s="758"/>
      <c r="O212" s="601"/>
      <c r="P212" s="758"/>
      <c r="Q212" s="786"/>
      <c r="R212" s="786"/>
      <c r="S212" s="786"/>
      <c r="T212" s="786"/>
      <c r="U212" s="786"/>
      <c r="V212" s="758"/>
      <c r="W212" s="601"/>
      <c r="X212" s="758"/>
      <c r="Y212" s="601"/>
      <c r="Z212" s="758"/>
      <c r="AA212" s="638"/>
      <c r="AB212" s="639"/>
      <c r="AC212" s="638"/>
      <c r="AD212" s="641"/>
      <c r="AE212" s="641"/>
    </row>
    <row r="213" spans="1:32" ht="15.5" x14ac:dyDescent="0.35">
      <c r="A213" s="757"/>
      <c r="B213" s="760"/>
      <c r="C213" s="762"/>
      <c r="D213" s="761"/>
      <c r="E213" s="762"/>
      <c r="F213" s="761"/>
      <c r="G213" s="601"/>
      <c r="H213" s="758"/>
      <c r="N213" s="758"/>
      <c r="O213" s="601"/>
      <c r="P213" s="758"/>
      <c r="Q213" s="787"/>
      <c r="R213" s="788"/>
      <c r="S213" s="787"/>
      <c r="T213" s="787"/>
      <c r="U213" s="787"/>
      <c r="V213" s="758"/>
      <c r="W213" s="601"/>
      <c r="X213" s="758"/>
      <c r="Y213" s="601"/>
      <c r="Z213" s="758"/>
      <c r="AA213" s="638"/>
      <c r="AB213" s="639"/>
      <c r="AC213" s="642"/>
      <c r="AD213" s="638"/>
      <c r="AE213" s="638"/>
    </row>
    <row r="214" spans="1:32" ht="18.5" x14ac:dyDescent="0.35">
      <c r="B214" s="763"/>
      <c r="C214" s="1150"/>
      <c r="D214" s="1150"/>
      <c r="E214" s="1150"/>
      <c r="F214" s="758"/>
      <c r="G214" s="601"/>
      <c r="H214" s="758"/>
      <c r="N214" s="758"/>
      <c r="O214" s="601"/>
      <c r="P214" s="758"/>
      <c r="Q214" s="1151" t="s">
        <v>155</v>
      </c>
      <c r="R214" s="1151"/>
      <c r="S214" s="1151"/>
      <c r="T214" s="853"/>
      <c r="U214" s="853"/>
      <c r="V214" s="758"/>
      <c r="W214" s="601"/>
      <c r="X214" s="758"/>
      <c r="Y214" s="601"/>
      <c r="Z214" s="758"/>
      <c r="AA214" s="638"/>
      <c r="AB214" s="639"/>
      <c r="AC214" s="639"/>
      <c r="AD214" s="638"/>
      <c r="AE214" s="638"/>
    </row>
    <row r="215" spans="1:32" ht="15" x14ac:dyDescent="0.35">
      <c r="Y215" s="687"/>
      <c r="Z215" s="758"/>
      <c r="AA215" s="688"/>
      <c r="AB215" s="690"/>
      <c r="AC215" s="690"/>
      <c r="AD215" s="688"/>
      <c r="AE215" s="688"/>
    </row>
    <row r="216" spans="1:32" ht="15" x14ac:dyDescent="0.35">
      <c r="A216" s="764"/>
      <c r="B216" s="765"/>
      <c r="C216" s="1184"/>
      <c r="D216" s="1184"/>
      <c r="E216" s="1184"/>
      <c r="F216" s="766"/>
      <c r="W216" s="679"/>
      <c r="X216" s="705"/>
      <c r="Y216" s="579">
        <v>41497072</v>
      </c>
      <c r="Z216" s="579">
        <f>Y216-Z207</f>
        <v>-13261752</v>
      </c>
      <c r="AA216" s="1185"/>
      <c r="AB216" s="1185"/>
      <c r="AC216" s="1185"/>
      <c r="AD216" s="849"/>
      <c r="AE216" s="849"/>
      <c r="AF216" s="579">
        <f>Z207-AF220</f>
        <v>5064354</v>
      </c>
    </row>
    <row r="217" spans="1:32" ht="15" x14ac:dyDescent="0.35">
      <c r="C217" s="1186" t="s">
        <v>156</v>
      </c>
      <c r="D217" s="1186"/>
      <c r="E217" s="1186" t="s">
        <v>157</v>
      </c>
      <c r="F217" s="1186"/>
      <c r="G217" s="1186" t="s">
        <v>158</v>
      </c>
      <c r="H217" s="1186"/>
      <c r="I217" s="1186" t="s">
        <v>159</v>
      </c>
      <c r="J217" s="1186"/>
      <c r="K217" s="1186"/>
      <c r="L217" s="1186"/>
      <c r="M217" s="1186" t="s">
        <v>160</v>
      </c>
      <c r="N217" s="1186"/>
      <c r="O217" s="1187" t="s">
        <v>161</v>
      </c>
      <c r="P217" s="1188"/>
      <c r="R217" s="687"/>
      <c r="Z217" s="579"/>
      <c r="AA217" s="688"/>
      <c r="AB217" s="579"/>
    </row>
    <row r="218" spans="1:32" ht="15" x14ac:dyDescent="0.35">
      <c r="C218" s="672" t="s">
        <v>30</v>
      </c>
      <c r="D218" s="850" t="s">
        <v>27</v>
      </c>
      <c r="E218" s="672" t="s">
        <v>30</v>
      </c>
      <c r="F218" s="850" t="s">
        <v>27</v>
      </c>
      <c r="G218" s="672" t="s">
        <v>30</v>
      </c>
      <c r="H218" s="850" t="s">
        <v>27</v>
      </c>
      <c r="I218" s="672" t="s">
        <v>30</v>
      </c>
      <c r="J218" s="672"/>
      <c r="K218" s="672"/>
      <c r="L218" s="850" t="s">
        <v>27</v>
      </c>
      <c r="M218" s="672" t="s">
        <v>30</v>
      </c>
      <c r="N218" s="850" t="s">
        <v>27</v>
      </c>
      <c r="O218" s="672" t="s">
        <v>30</v>
      </c>
      <c r="P218" s="850" t="s">
        <v>27</v>
      </c>
      <c r="R218" s="687"/>
      <c r="Z218" s="579"/>
      <c r="AA218" s="688"/>
      <c r="AB218" s="579"/>
    </row>
    <row r="219" spans="1:32" ht="15" x14ac:dyDescent="0.35">
      <c r="C219" s="767">
        <f>B132</f>
        <v>927.56999999999994</v>
      </c>
      <c r="D219" s="768">
        <f>C131</f>
        <v>9275770</v>
      </c>
      <c r="E219" s="769">
        <f>L132</f>
        <v>100</v>
      </c>
      <c r="F219" s="770">
        <f>M131</f>
        <v>680000</v>
      </c>
      <c r="G219" s="703">
        <f>V132</f>
        <v>0</v>
      </c>
      <c r="H219" s="770">
        <f>W131</f>
        <v>0</v>
      </c>
      <c r="I219" s="771">
        <f>B206</f>
        <v>819.77000000000021</v>
      </c>
      <c r="J219" s="771"/>
      <c r="K219" s="771"/>
      <c r="L219" s="770">
        <f>C205</f>
        <v>5574348</v>
      </c>
      <c r="M219" s="727">
        <f>V206</f>
        <v>27.12</v>
      </c>
      <c r="N219" s="770">
        <f>W205</f>
        <v>271200</v>
      </c>
      <c r="O219" s="704"/>
      <c r="P219" s="704"/>
      <c r="R219" s="687"/>
      <c r="Z219" s="579"/>
      <c r="AA219" s="688"/>
      <c r="AB219" s="579"/>
    </row>
    <row r="220" spans="1:32" ht="15" x14ac:dyDescent="0.35">
      <c r="C220" s="767">
        <f>F132</f>
        <v>878.1600000000002</v>
      </c>
      <c r="D220" s="768">
        <f>G131</f>
        <v>8781600</v>
      </c>
      <c r="E220" s="772" t="e">
        <f>#REF!</f>
        <v>#REF!</v>
      </c>
      <c r="F220" s="704" t="e">
        <f>#REF!</f>
        <v>#REF!</v>
      </c>
      <c r="G220" s="769">
        <f>X132</f>
        <v>180.16</v>
      </c>
      <c r="H220" s="704">
        <f>Y131</f>
        <v>2234000</v>
      </c>
      <c r="I220" s="769">
        <f>D206</f>
        <v>927.17999999999984</v>
      </c>
      <c r="J220" s="769"/>
      <c r="K220" s="769"/>
      <c r="L220" s="704">
        <f>E205</f>
        <v>6304826</v>
      </c>
      <c r="M220" s="773"/>
      <c r="N220" s="727"/>
      <c r="O220" s="704"/>
      <c r="P220" s="704"/>
      <c r="R220" s="687"/>
      <c r="Z220" s="579"/>
      <c r="AA220" s="688"/>
      <c r="AB220" s="579"/>
      <c r="AF220" s="794">
        <v>49694470</v>
      </c>
    </row>
    <row r="221" spans="1:32" ht="18" x14ac:dyDescent="0.35">
      <c r="A221" s="774"/>
      <c r="B221" s="775"/>
      <c r="C221" s="767" t="e">
        <f>#REF!</f>
        <v>#REF!</v>
      </c>
      <c r="D221" s="776" t="e">
        <f>#REF!</f>
        <v>#REF!</v>
      </c>
      <c r="E221" s="769">
        <f>T132</f>
        <v>120</v>
      </c>
      <c r="F221" s="704">
        <f>U131</f>
        <v>816000</v>
      </c>
      <c r="G221" s="777">
        <f>Z132</f>
        <v>83.34</v>
      </c>
      <c r="H221" s="778">
        <f>AA131</f>
        <v>566712</v>
      </c>
      <c r="I221" s="777" t="e">
        <f>#REF!</f>
        <v>#REF!</v>
      </c>
      <c r="J221" s="777"/>
      <c r="K221" s="777"/>
      <c r="L221" s="778" t="e">
        <f>#REF!</f>
        <v>#REF!</v>
      </c>
      <c r="M221" s="779"/>
      <c r="N221" s="780"/>
      <c r="O221" s="781"/>
      <c r="P221" s="781"/>
      <c r="R221" s="687"/>
      <c r="W221" s="1183"/>
      <c r="X221" s="1183"/>
      <c r="Y221" s="1183"/>
      <c r="Z221" s="782"/>
      <c r="AA221" s="701"/>
      <c r="AB221" s="579"/>
    </row>
    <row r="222" spans="1:32" ht="15" x14ac:dyDescent="0.35">
      <c r="C222" s="773"/>
      <c r="D222" s="768"/>
      <c r="E222" s="783"/>
      <c r="F222" s="727"/>
      <c r="G222" s="769">
        <f>AB132</f>
        <v>200</v>
      </c>
      <c r="H222" s="704">
        <f>AC131</f>
        <v>2000000</v>
      </c>
      <c r="I222" s="769">
        <f>H206</f>
        <v>150</v>
      </c>
      <c r="J222" s="769"/>
      <c r="K222" s="769"/>
      <c r="L222" s="704">
        <f>I205</f>
        <v>1500000</v>
      </c>
      <c r="M222" s="773"/>
      <c r="N222" s="727"/>
      <c r="O222" s="704"/>
      <c r="P222" s="704"/>
      <c r="R222" s="687"/>
      <c r="Z222" s="579"/>
      <c r="AA222" s="688"/>
      <c r="AB222" s="579"/>
    </row>
    <row r="223" spans="1:32" ht="15" x14ac:dyDescent="0.35">
      <c r="C223" s="773"/>
      <c r="D223" s="768"/>
      <c r="E223" s="783"/>
      <c r="F223" s="727"/>
      <c r="G223" s="769" t="e">
        <f>#REF!</f>
        <v>#REF!</v>
      </c>
      <c r="H223" s="704" t="e">
        <f>#REF!</f>
        <v>#REF!</v>
      </c>
      <c r="I223" s="769">
        <f>J206</f>
        <v>140</v>
      </c>
      <c r="J223" s="769"/>
      <c r="K223" s="769"/>
      <c r="L223" s="704">
        <f>K205</f>
        <v>1400000</v>
      </c>
      <c r="M223" s="779"/>
      <c r="N223" s="780"/>
      <c r="O223" s="704"/>
      <c r="P223" s="704"/>
      <c r="R223" s="687"/>
      <c r="Z223" s="579"/>
      <c r="AA223" s="688"/>
      <c r="AB223" s="579"/>
    </row>
    <row r="224" spans="1:32" ht="15" x14ac:dyDescent="0.35">
      <c r="C224" s="773"/>
      <c r="D224" s="768"/>
      <c r="E224" s="773"/>
      <c r="F224" s="727"/>
      <c r="G224" s="769" t="e">
        <f>#REF!</f>
        <v>#REF!</v>
      </c>
      <c r="H224" s="704" t="e">
        <f>#REF!</f>
        <v>#REF!</v>
      </c>
      <c r="I224" s="769">
        <f>P206</f>
        <v>20</v>
      </c>
      <c r="J224" s="769"/>
      <c r="K224" s="769"/>
      <c r="L224" s="704">
        <f>Q205</f>
        <v>200000</v>
      </c>
      <c r="M224" s="779"/>
      <c r="N224" s="780"/>
      <c r="O224" s="704"/>
      <c r="P224" s="704"/>
      <c r="R224" s="687"/>
      <c r="Z224" s="579"/>
      <c r="AA224" s="688"/>
      <c r="AB224" s="579"/>
    </row>
    <row r="225" spans="1:28" ht="15" x14ac:dyDescent="0.35">
      <c r="C225" s="773"/>
      <c r="D225" s="784"/>
      <c r="E225" s="773"/>
      <c r="F225" s="727"/>
      <c r="G225" s="773"/>
      <c r="H225" s="785"/>
      <c r="I225" s="769">
        <f>L206</f>
        <v>280</v>
      </c>
      <c r="J225" s="769"/>
      <c r="K225" s="769"/>
      <c r="L225" s="704">
        <f>M205</f>
        <v>2800000</v>
      </c>
      <c r="M225" s="773"/>
      <c r="N225" s="727"/>
      <c r="O225" s="704"/>
      <c r="P225" s="704"/>
      <c r="R225" s="687"/>
      <c r="Z225" s="579"/>
      <c r="AA225" s="688"/>
      <c r="AB225" s="579"/>
    </row>
    <row r="226" spans="1:28" x14ac:dyDescent="0.35">
      <c r="C226" s="703" t="e">
        <f t="shared" ref="C226:N226" si="0">SUM(C219:C225)</f>
        <v>#REF!</v>
      </c>
      <c r="D226" s="704" t="e">
        <f t="shared" si="0"/>
        <v>#REF!</v>
      </c>
      <c r="E226" s="703" t="e">
        <f t="shared" si="0"/>
        <v>#REF!</v>
      </c>
      <c r="F226" s="704" t="e">
        <f t="shared" si="0"/>
        <v>#REF!</v>
      </c>
      <c r="G226" s="703" t="e">
        <f t="shared" si="0"/>
        <v>#REF!</v>
      </c>
      <c r="H226" s="704" t="e">
        <f t="shared" si="0"/>
        <v>#REF!</v>
      </c>
      <c r="I226" s="703" t="e">
        <f t="shared" si="0"/>
        <v>#REF!</v>
      </c>
      <c r="J226" s="703"/>
      <c r="K226" s="703"/>
      <c r="L226" s="704" t="e">
        <f>SUM(L219:L225)</f>
        <v>#REF!</v>
      </c>
      <c r="M226" s="703">
        <f t="shared" si="0"/>
        <v>27.12</v>
      </c>
      <c r="N226" s="704">
        <f t="shared" si="0"/>
        <v>271200</v>
      </c>
      <c r="O226" s="704" t="e">
        <f>M226+I226+G226+E226+C226</f>
        <v>#REF!</v>
      </c>
      <c r="P226" s="704" t="e">
        <f>D226+F226+H226+L226+N226</f>
        <v>#REF!</v>
      </c>
      <c r="R226" s="687"/>
      <c r="Z226" s="579"/>
      <c r="AB226" s="579"/>
    </row>
    <row r="227" spans="1:28" x14ac:dyDescent="0.35">
      <c r="S227" s="579" t="s">
        <v>162</v>
      </c>
      <c r="V227" s="579"/>
    </row>
    <row r="228" spans="1:28" ht="15" x14ac:dyDescent="0.35">
      <c r="D228" s="687" t="s">
        <v>28</v>
      </c>
      <c r="I228" s="706"/>
      <c r="J228" s="706"/>
      <c r="K228" s="706"/>
      <c r="L228" s="707"/>
    </row>
    <row r="229" spans="1:28" ht="15" x14ac:dyDescent="0.35">
      <c r="D229" s="708" t="s">
        <v>17</v>
      </c>
      <c r="I229" s="709"/>
      <c r="J229" s="709"/>
      <c r="K229" s="709"/>
      <c r="L229" s="710"/>
      <c r="V229" s="711"/>
    </row>
    <row r="230" spans="1:28" ht="15" x14ac:dyDescent="0.35">
      <c r="D230" s="687" t="s">
        <v>19</v>
      </c>
      <c r="I230" s="119"/>
      <c r="J230" s="119"/>
      <c r="K230" s="119"/>
      <c r="L230"/>
      <c r="N230" s="710"/>
      <c r="O230" s="119"/>
      <c r="P230" s="710"/>
      <c r="Q230" s="119"/>
      <c r="R230" s="712"/>
      <c r="V230" s="711"/>
    </row>
    <row r="231" spans="1:28" ht="15" x14ac:dyDescent="0.35">
      <c r="I231" s="119"/>
      <c r="J231" s="119"/>
      <c r="K231" s="119"/>
      <c r="L231"/>
      <c r="N231" s="710"/>
      <c r="O231" s="119"/>
      <c r="P231" s="710"/>
      <c r="Q231" s="119"/>
      <c r="R231" s="712"/>
      <c r="V231" s="711"/>
    </row>
    <row r="232" spans="1:28" ht="14.5" x14ac:dyDescent="0.35">
      <c r="I232" s="433"/>
      <c r="J232" s="433"/>
      <c r="K232" s="433"/>
      <c r="L232"/>
      <c r="V232" s="710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s="687" customFormat="1" x14ac:dyDescent="0.35">
      <c r="A238" s="579"/>
      <c r="C238" s="579"/>
      <c r="E238" s="579"/>
      <c r="G238" s="579"/>
      <c r="H238" s="579"/>
      <c r="I238" s="579"/>
      <c r="J238" s="579"/>
      <c r="K238" s="579"/>
      <c r="L238" s="579"/>
      <c r="M238" s="579"/>
      <c r="N238" s="579"/>
      <c r="O238" s="579"/>
      <c r="P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57" spans="2:28" x14ac:dyDescent="0.35">
      <c r="B257" s="687"/>
      <c r="H257" s="579"/>
      <c r="L257" s="579"/>
      <c r="N257" s="579"/>
      <c r="P257" s="579"/>
      <c r="R257" s="579"/>
      <c r="V257" s="579"/>
      <c r="X257" s="579"/>
      <c r="Z257" s="579"/>
      <c r="AB257" s="579"/>
    </row>
    <row r="258" spans="2:28" x14ac:dyDescent="0.35">
      <c r="B258" s="687"/>
      <c r="H258" s="579"/>
      <c r="L258" s="579"/>
      <c r="N258" s="579"/>
      <c r="P258" s="579"/>
      <c r="R258" s="579"/>
      <c r="V258" s="579"/>
      <c r="X258" s="579"/>
      <c r="Z258" s="579"/>
      <c r="AB258" s="579"/>
    </row>
    <row r="259" spans="2:28" x14ac:dyDescent="0.35">
      <c r="B259" s="687"/>
      <c r="H259" s="579"/>
      <c r="L259" s="579"/>
      <c r="N259" s="579"/>
      <c r="P259" s="579"/>
      <c r="R259" s="579"/>
      <c r="V259" s="579"/>
      <c r="X259" s="579"/>
      <c r="Z259" s="579"/>
      <c r="AB259" s="579"/>
    </row>
    <row r="260" spans="2:28" x14ac:dyDescent="0.35">
      <c r="B260" s="687"/>
      <c r="H260" s="579"/>
      <c r="L260" s="579"/>
      <c r="N260" s="579"/>
      <c r="P260" s="579"/>
      <c r="R260" s="579"/>
      <c r="V260" s="579"/>
      <c r="X260" s="579"/>
      <c r="Z260" s="579"/>
      <c r="AB260" s="579"/>
    </row>
    <row r="280" spans="1:53" s="687" customFormat="1" x14ac:dyDescent="0.35">
      <c r="A280" s="579"/>
      <c r="B280" s="702"/>
      <c r="C280" s="579"/>
      <c r="E280" s="579"/>
      <c r="G280" s="579"/>
      <c r="I280" s="579"/>
      <c r="J280" s="579"/>
      <c r="K280" s="579"/>
      <c r="M280" s="579"/>
      <c r="O280" s="579"/>
      <c r="Q280" s="579"/>
      <c r="R280" s="705"/>
      <c r="S280" s="579"/>
      <c r="T280" s="579"/>
      <c r="U280" s="579"/>
      <c r="W280" s="579" t="s">
        <v>635</v>
      </c>
      <c r="Y280" s="579"/>
      <c r="AA280" s="579"/>
      <c r="AC280" s="579"/>
      <c r="AD280" s="579"/>
      <c r="AE280" s="579"/>
      <c r="AF280" s="579"/>
      <c r="AG280" s="579"/>
      <c r="AH280" s="579"/>
      <c r="AI280" s="579"/>
      <c r="AJ280" s="579"/>
      <c r="AK280" s="579"/>
      <c r="AL280" s="579"/>
      <c r="AM280" s="579"/>
      <c r="AN280" s="579"/>
      <c r="AO280" s="579"/>
      <c r="AP280" s="579"/>
      <c r="AQ280" s="579"/>
      <c r="AR280" s="579"/>
      <c r="AS280" s="579"/>
      <c r="AT280" s="579"/>
      <c r="AU280" s="579"/>
      <c r="AV280" s="579"/>
      <c r="AW280" s="579"/>
      <c r="AX280" s="579"/>
      <c r="AY280" s="579"/>
      <c r="AZ280" s="579"/>
      <c r="BA280" s="579"/>
    </row>
    <row r="282" spans="1:53" s="687" customFormat="1" x14ac:dyDescent="0.35">
      <c r="A282" s="579"/>
      <c r="B282" s="702"/>
      <c r="C282" s="579"/>
      <c r="E282" s="579"/>
      <c r="G282" s="579"/>
      <c r="I282" s="579"/>
      <c r="J282" s="579"/>
      <c r="K282" s="579"/>
      <c r="L282" s="713"/>
      <c r="M282" s="579"/>
      <c r="O282" s="579"/>
      <c r="Q282" s="579"/>
      <c r="R282" s="705"/>
      <c r="S282" s="579"/>
      <c r="T282" s="579"/>
      <c r="U282" s="579"/>
      <c r="W282" s="579"/>
      <c r="Y282" s="579"/>
      <c r="AA282" s="579"/>
      <c r="AC282" s="579"/>
      <c r="AD282" s="579"/>
      <c r="AE282" s="579"/>
      <c r="AF282" s="579"/>
      <c r="AG282" s="579"/>
      <c r="AH282" s="579"/>
      <c r="AI282" s="579"/>
      <c r="AJ282" s="579"/>
      <c r="AK282" s="579"/>
      <c r="AL282" s="579"/>
      <c r="AM282" s="579"/>
      <c r="AN282" s="579"/>
      <c r="AO282" s="579"/>
      <c r="AP282" s="579"/>
      <c r="AQ282" s="579"/>
      <c r="AR282" s="579"/>
      <c r="AS282" s="579"/>
      <c r="AT282" s="579"/>
      <c r="AU282" s="579"/>
      <c r="AV282" s="579"/>
      <c r="AW282" s="579"/>
      <c r="AX282" s="579"/>
      <c r="AY282" s="579"/>
      <c r="AZ282" s="579"/>
      <c r="BA282" s="579"/>
    </row>
  </sheetData>
  <mergeCells count="120">
    <mergeCell ref="A1:AD1"/>
    <mergeCell ref="A2:AD2"/>
    <mergeCell ref="A3:U3"/>
    <mergeCell ref="V3:AC3"/>
    <mergeCell ref="A4:A5"/>
    <mergeCell ref="B4:K4"/>
    <mergeCell ref="L4:U4"/>
    <mergeCell ref="V4:W4"/>
    <mergeCell ref="X4:Y4"/>
    <mergeCell ref="Z4:AA4"/>
    <mergeCell ref="AB4:A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27:A30"/>
    <mergeCell ref="A31:A34"/>
    <mergeCell ref="A35:A38"/>
    <mergeCell ref="A39:A42"/>
    <mergeCell ref="A43:A46"/>
    <mergeCell ref="A47:A50"/>
    <mergeCell ref="T5:U5"/>
    <mergeCell ref="A7:A10"/>
    <mergeCell ref="A11:A14"/>
    <mergeCell ref="A15:A18"/>
    <mergeCell ref="A19:A22"/>
    <mergeCell ref="A23:A26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127:A130"/>
    <mergeCell ref="A131:A132"/>
    <mergeCell ref="A136:X136"/>
    <mergeCell ref="A137:X137"/>
    <mergeCell ref="A138:W138"/>
    <mergeCell ref="X138:Y138"/>
    <mergeCell ref="A99:A102"/>
    <mergeCell ref="A103:A106"/>
    <mergeCell ref="A107:A110"/>
    <mergeCell ref="A111:A114"/>
    <mergeCell ref="A115:A118"/>
    <mergeCell ref="A119:A122"/>
    <mergeCell ref="N140:O140"/>
    <mergeCell ref="P140:Q140"/>
    <mergeCell ref="R140:S140"/>
    <mergeCell ref="T140:U140"/>
    <mergeCell ref="V140:W140"/>
    <mergeCell ref="X140:Y140"/>
    <mergeCell ref="A139:A141"/>
    <mergeCell ref="B139:G139"/>
    <mergeCell ref="H139:W139"/>
    <mergeCell ref="X139:Y139"/>
    <mergeCell ref="B140:C140"/>
    <mergeCell ref="D140:E140"/>
    <mergeCell ref="F140:G140"/>
    <mergeCell ref="H140:I140"/>
    <mergeCell ref="J140:K140"/>
    <mergeCell ref="L140:M140"/>
    <mergeCell ref="A155:A156"/>
    <mergeCell ref="A157:A158"/>
    <mergeCell ref="A159:A160"/>
    <mergeCell ref="A161:A162"/>
    <mergeCell ref="A163:A164"/>
    <mergeCell ref="A165:A166"/>
    <mergeCell ref="A143:A144"/>
    <mergeCell ref="A145:A146"/>
    <mergeCell ref="A147:A148"/>
    <mergeCell ref="A149:A150"/>
    <mergeCell ref="A151:A152"/>
    <mergeCell ref="A153:A154"/>
    <mergeCell ref="A179:A180"/>
    <mergeCell ref="A181:A182"/>
    <mergeCell ref="A183:A184"/>
    <mergeCell ref="A185:A186"/>
    <mergeCell ref="A187:A188"/>
    <mergeCell ref="A189:A190"/>
    <mergeCell ref="A167:A168"/>
    <mergeCell ref="A169:A170"/>
    <mergeCell ref="A171:A172"/>
    <mergeCell ref="A173:A174"/>
    <mergeCell ref="A175:A176"/>
    <mergeCell ref="A177:A178"/>
    <mergeCell ref="W221:Y221"/>
    <mergeCell ref="A123:A126"/>
    <mergeCell ref="A201:A202"/>
    <mergeCell ref="C216:E216"/>
    <mergeCell ref="AA216:AC216"/>
    <mergeCell ref="C217:D217"/>
    <mergeCell ref="E217:F217"/>
    <mergeCell ref="G217:H217"/>
    <mergeCell ref="I217:L217"/>
    <mergeCell ref="M217:N217"/>
    <mergeCell ref="O217:P217"/>
    <mergeCell ref="A205:A207"/>
    <mergeCell ref="W207:Y207"/>
    <mergeCell ref="B208:M208"/>
    <mergeCell ref="C209:E209"/>
    <mergeCell ref="Q209:S209"/>
    <mergeCell ref="C214:E214"/>
    <mergeCell ref="Q214:S214"/>
    <mergeCell ref="A191:A192"/>
    <mergeCell ref="A193:A194"/>
    <mergeCell ref="A195:A196"/>
    <mergeCell ref="A197:A198"/>
    <mergeCell ref="A199:A200"/>
    <mergeCell ref="A203:A204"/>
  </mergeCells>
  <printOptions horizontalCentered="1"/>
  <pageMargins left="0.25" right="0.25" top="0.75" bottom="0.75" header="0.3" footer="0.3"/>
  <pageSetup paperSize="9" scale="40" fitToWidth="0" fitToHeight="0" orientation="landscape" horizontalDpi="360" verticalDpi="360" r:id="rId1"/>
  <rowBreaks count="1" manualBreakCount="1">
    <brk id="94" max="2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356E-C8B7-4C2E-B8F5-42AD0B959CA8}">
  <dimension ref="A1:BA276"/>
  <sheetViews>
    <sheetView view="pageBreakPreview" topLeftCell="A184" zoomScale="70" zoomScaleNormal="70" zoomScaleSheetLayoutView="70" workbookViewId="0">
      <selection activeCell="K206" sqref="K206"/>
    </sheetView>
  </sheetViews>
  <sheetFormatPr defaultColWidth="9.1796875" defaultRowHeight="14" x14ac:dyDescent="0.35"/>
  <cols>
    <col min="1" max="1" width="11.81640625" style="579" customWidth="1"/>
    <col min="2" max="2" width="12" style="702" customWidth="1"/>
    <col min="3" max="3" width="16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5.7265625" style="687" customWidth="1"/>
    <col min="9" max="9" width="14.453125" style="579" bestFit="1" customWidth="1"/>
    <col min="10" max="10" width="12.453125" style="579" bestFit="1" customWidth="1"/>
    <col min="11" max="11" width="15.453125" style="579" bestFit="1" customWidth="1"/>
    <col min="12" max="12" width="12.1796875" style="687" customWidth="1"/>
    <col min="13" max="13" width="15.26953125" style="579" bestFit="1" customWidth="1"/>
    <col min="14" max="14" width="11.26953125" style="687" customWidth="1"/>
    <col min="15" max="15" width="15.453125" style="579" customWidth="1"/>
    <col min="16" max="16" width="11.453125" style="687" customWidth="1"/>
    <col min="17" max="17" width="15.453125" style="579" bestFit="1" customWidth="1"/>
    <col min="18" max="18" width="12.453125" style="705" customWidth="1"/>
    <col min="19" max="19" width="13.1796875" style="579" customWidth="1"/>
    <col min="20" max="20" width="10.453125" style="579" customWidth="1"/>
    <col min="21" max="21" width="14.81640625" style="579" bestFit="1" customWidth="1"/>
    <col min="22" max="22" width="12" style="687" customWidth="1"/>
    <col min="23" max="23" width="14.1796875" style="579" customWidth="1"/>
    <col min="24" max="24" width="12.81640625" style="687" bestFit="1" customWidth="1"/>
    <col min="25" max="25" width="15.453125" style="579" bestFit="1" customWidth="1"/>
    <col min="26" max="26" width="18.81640625" style="687" bestFit="1" customWidth="1"/>
    <col min="27" max="27" width="13" style="579" customWidth="1"/>
    <col min="28" max="28" width="11.453125" style="687" bestFit="1" customWidth="1"/>
    <col min="29" max="29" width="15" style="579" bestFit="1" customWidth="1"/>
    <col min="30" max="30" width="17.1796875" style="579" customWidth="1"/>
    <col min="31" max="31" width="11.453125" style="579" customWidth="1"/>
    <col min="32" max="32" width="17.81640625" style="579" customWidth="1"/>
    <col min="33" max="33" width="12.1796875" style="579" customWidth="1"/>
    <col min="34" max="34" width="17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hidden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hidden="1" x14ac:dyDescent="0.35">
      <c r="A2" s="1161" t="s">
        <v>637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3" ht="18" hidden="1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6" t="s">
        <v>613</v>
      </c>
      <c r="W3" s="1166"/>
      <c r="X3" s="1166"/>
      <c r="Y3" s="1166"/>
      <c r="Z3" s="1166"/>
      <c r="AA3" s="1166"/>
      <c r="AB3" s="1166"/>
      <c r="AC3" s="1166"/>
      <c r="AD3" s="907"/>
      <c r="AE3" s="827"/>
      <c r="AF3" s="827"/>
      <c r="AG3" s="827"/>
    </row>
    <row r="4" spans="1:53" s="663" customFormat="1" hidden="1" x14ac:dyDescent="0.35">
      <c r="A4" s="1167" t="s">
        <v>2</v>
      </c>
      <c r="B4" s="1167" t="s">
        <v>3</v>
      </c>
      <c r="C4" s="1167"/>
      <c r="D4" s="1167"/>
      <c r="E4" s="1167"/>
      <c r="F4" s="1167"/>
      <c r="G4" s="1167"/>
      <c r="H4" s="1167"/>
      <c r="I4" s="1167"/>
      <c r="J4" s="1167"/>
      <c r="K4" s="1167"/>
      <c r="L4" s="1168" t="s">
        <v>4</v>
      </c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72"/>
      <c r="AD4" s="843" t="s">
        <v>9</v>
      </c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</row>
    <row r="5" spans="1:53" s="669" customFormat="1" ht="37.5" hidden="1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20</v>
      </c>
      <c r="Z5" s="664" t="s">
        <v>21</v>
      </c>
      <c r="AA5" s="971" t="s">
        <v>622</v>
      </c>
      <c r="AB5" s="664" t="s">
        <v>17</v>
      </c>
      <c r="AC5" s="667" t="s">
        <v>23</v>
      </c>
      <c r="AD5" s="910"/>
      <c r="AE5" s="661"/>
      <c r="AF5" s="668"/>
      <c r="AG5" s="668"/>
      <c r="AH5" s="668"/>
      <c r="AI5" s="668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</row>
    <row r="6" spans="1:53" s="669" customFormat="1" ht="28" hidden="1" x14ac:dyDescent="0.35">
      <c r="A6" s="670"/>
      <c r="B6" s="671" t="s">
        <v>26</v>
      </c>
      <c r="C6" s="850" t="s">
        <v>27</v>
      </c>
      <c r="D6" s="671" t="s">
        <v>164</v>
      </c>
      <c r="E6" s="850" t="s">
        <v>27</v>
      </c>
      <c r="F6" s="672" t="s">
        <v>26</v>
      </c>
      <c r="G6" s="850" t="s">
        <v>27</v>
      </c>
      <c r="H6" s="970" t="s">
        <v>164</v>
      </c>
      <c r="I6" s="850" t="s">
        <v>27</v>
      </c>
      <c r="J6" s="672" t="s">
        <v>26</v>
      </c>
      <c r="K6" s="673" t="s">
        <v>27</v>
      </c>
      <c r="L6" s="674" t="s">
        <v>28</v>
      </c>
      <c r="M6" s="850" t="s">
        <v>27</v>
      </c>
      <c r="N6" s="674" t="s">
        <v>28</v>
      </c>
      <c r="O6" s="850" t="s">
        <v>27</v>
      </c>
      <c r="P6" s="850" t="s">
        <v>19</v>
      </c>
      <c r="Q6" s="850" t="s">
        <v>27</v>
      </c>
      <c r="R6" s="969" t="s">
        <v>29</v>
      </c>
      <c r="S6" s="850" t="s">
        <v>27</v>
      </c>
      <c r="T6" s="672" t="s">
        <v>21</v>
      </c>
      <c r="U6" s="850" t="s">
        <v>27</v>
      </c>
      <c r="V6" s="672" t="s">
        <v>30</v>
      </c>
      <c r="W6" s="850" t="s">
        <v>27</v>
      </c>
      <c r="X6" s="672" t="s">
        <v>31</v>
      </c>
      <c r="Y6" s="850" t="s">
        <v>27</v>
      </c>
      <c r="Z6" s="675" t="s">
        <v>30</v>
      </c>
      <c r="AA6" s="844" t="s">
        <v>27</v>
      </c>
      <c r="AB6" s="676" t="s">
        <v>30</v>
      </c>
      <c r="AC6" s="677" t="s">
        <v>27</v>
      </c>
      <c r="AD6" s="845"/>
      <c r="AE6" s="678"/>
      <c r="AK6" s="679"/>
      <c r="AL6" s="679"/>
      <c r="AM6" s="679"/>
      <c r="AN6" s="679"/>
      <c r="AO6" s="679"/>
      <c r="AP6" s="679"/>
    </row>
    <row r="7" spans="1:53" ht="15" hidden="1" x14ac:dyDescent="0.35">
      <c r="A7" s="1173">
        <v>45748</v>
      </c>
      <c r="B7" s="680">
        <v>34.92</v>
      </c>
      <c r="C7" s="545">
        <v>349200</v>
      </c>
      <c r="D7" s="545"/>
      <c r="E7" s="545"/>
      <c r="F7" s="660">
        <v>20.56</v>
      </c>
      <c r="G7" s="592">
        <v>205600</v>
      </c>
      <c r="H7" s="727"/>
      <c r="J7" s="680">
        <v>26.2</v>
      </c>
      <c r="K7" s="681">
        <v>262000</v>
      </c>
      <c r="L7" s="682"/>
      <c r="M7" s="681"/>
      <c r="N7" s="682"/>
      <c r="O7" s="681"/>
      <c r="P7" s="682"/>
      <c r="Q7" s="681"/>
      <c r="R7" s="681"/>
      <c r="S7" s="681"/>
      <c r="T7" s="682"/>
      <c r="U7" s="547"/>
      <c r="V7" s="549"/>
      <c r="W7" s="547"/>
      <c r="X7" s="546"/>
      <c r="Y7" s="547"/>
      <c r="Z7" s="549"/>
      <c r="AA7" s="547"/>
      <c r="AB7" s="683"/>
      <c r="AC7" s="728"/>
      <c r="AD7" s="547"/>
      <c r="AE7" s="684"/>
      <c r="AK7" s="685"/>
    </row>
    <row r="8" spans="1:53" ht="15" hidden="1" x14ac:dyDescent="0.35">
      <c r="A8" s="1174"/>
      <c r="B8" s="591"/>
      <c r="C8" s="592"/>
      <c r="D8" s="592"/>
      <c r="E8" s="592"/>
      <c r="F8" s="593"/>
      <c r="G8" s="592"/>
      <c r="H8" s="592"/>
      <c r="I8" s="965"/>
      <c r="J8" s="591"/>
      <c r="K8" s="585"/>
      <c r="L8" s="586"/>
      <c r="M8" s="585"/>
      <c r="N8" s="586"/>
      <c r="O8" s="585"/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7"/>
      <c r="AE8" s="612"/>
      <c r="AK8" s="685"/>
    </row>
    <row r="9" spans="1:53" ht="15" hidden="1" x14ac:dyDescent="0.35">
      <c r="A9" s="1174"/>
      <c r="B9" s="591"/>
      <c r="C9" s="592"/>
      <c r="D9" s="592"/>
      <c r="E9" s="592"/>
      <c r="F9" s="593"/>
      <c r="G9" s="592"/>
      <c r="H9" s="592"/>
      <c r="I9" s="965"/>
      <c r="J9" s="591"/>
      <c r="K9" s="585"/>
      <c r="L9" s="586"/>
      <c r="M9" s="585"/>
      <c r="N9" s="586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7"/>
      <c r="AE9" s="612"/>
    </row>
    <row r="10" spans="1:53" ht="15" hidden="1" x14ac:dyDescent="0.35">
      <c r="A10" s="1175"/>
      <c r="B10" s="591"/>
      <c r="C10" s="592"/>
      <c r="D10" s="592"/>
      <c r="E10" s="592"/>
      <c r="F10" s="593"/>
      <c r="G10" s="592"/>
      <c r="H10" s="592"/>
      <c r="I10" s="965"/>
      <c r="J10" s="591"/>
      <c r="K10" s="585"/>
      <c r="L10" s="586"/>
      <c r="M10" s="585"/>
      <c r="N10" s="586"/>
      <c r="O10" s="585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7"/>
      <c r="AE10" s="612"/>
      <c r="AK10" s="685"/>
    </row>
    <row r="11" spans="1:53" ht="15" hidden="1" x14ac:dyDescent="0.35">
      <c r="A11" s="1173">
        <v>45749</v>
      </c>
      <c r="B11" s="660">
        <v>26.07</v>
      </c>
      <c r="C11" s="592">
        <v>260700</v>
      </c>
      <c r="E11" s="704"/>
      <c r="F11" s="660"/>
      <c r="G11" s="592"/>
      <c r="H11" s="727"/>
      <c r="J11" s="591">
        <v>23.26</v>
      </c>
      <c r="K11" s="585">
        <v>232600</v>
      </c>
      <c r="L11" s="586">
        <v>20</v>
      </c>
      <c r="M11" s="587">
        <v>136000</v>
      </c>
      <c r="N11" s="584"/>
      <c r="O11" s="587"/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589"/>
      <c r="AC11" s="594"/>
      <c r="AD11" s="587"/>
      <c r="AE11" s="612"/>
    </row>
    <row r="12" spans="1:53" ht="15" hidden="1" x14ac:dyDescent="0.35">
      <c r="A12" s="1174"/>
      <c r="B12" s="591"/>
      <c r="C12" s="592"/>
      <c r="D12" s="592"/>
      <c r="E12" s="592"/>
      <c r="F12" s="593"/>
      <c r="G12" s="592"/>
      <c r="H12" s="592"/>
      <c r="I12" s="965"/>
      <c r="J12" s="591"/>
      <c r="K12" s="585"/>
      <c r="L12" s="586"/>
      <c r="M12" s="585"/>
      <c r="N12" s="586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87"/>
      <c r="AE12" s="612"/>
    </row>
    <row r="13" spans="1:53" ht="15" hidden="1" x14ac:dyDescent="0.35">
      <c r="A13" s="1174"/>
      <c r="B13" s="591"/>
      <c r="C13" s="592"/>
      <c r="D13" s="592"/>
      <c r="E13" s="592"/>
      <c r="F13" s="593"/>
      <c r="G13" s="592"/>
      <c r="H13" s="592"/>
      <c r="I13" s="965"/>
      <c r="J13" s="591"/>
      <c r="K13" s="585"/>
      <c r="L13" s="586"/>
      <c r="M13" s="585"/>
      <c r="N13" s="586"/>
      <c r="O13" s="585"/>
      <c r="P13" s="586"/>
      <c r="Q13" s="585"/>
      <c r="R13" s="585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6"/>
      <c r="AD13" s="587"/>
      <c r="AE13" s="612"/>
    </row>
    <row r="14" spans="1:53" ht="15" hidden="1" x14ac:dyDescent="0.35">
      <c r="A14" s="1175"/>
      <c r="B14" s="591"/>
      <c r="C14" s="592"/>
      <c r="D14" s="592"/>
      <c r="E14" s="592"/>
      <c r="F14" s="660"/>
      <c r="G14" s="592"/>
      <c r="H14" s="727"/>
      <c r="J14" s="591"/>
      <c r="K14" s="585"/>
      <c r="L14" s="586"/>
      <c r="M14" s="585"/>
      <c r="N14" s="586"/>
      <c r="O14" s="585"/>
      <c r="P14" s="586"/>
      <c r="Q14" s="585"/>
      <c r="R14" s="816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7"/>
      <c r="AE14" s="612"/>
    </row>
    <row r="15" spans="1:53" ht="15" hidden="1" x14ac:dyDescent="0.35">
      <c r="A15" s="1173">
        <v>45750</v>
      </c>
      <c r="B15" s="591">
        <v>24.67</v>
      </c>
      <c r="C15" s="592">
        <v>246700</v>
      </c>
      <c r="D15" s="592"/>
      <c r="E15" s="592"/>
      <c r="F15" s="593">
        <v>35.44</v>
      </c>
      <c r="G15" s="592">
        <v>354400</v>
      </c>
      <c r="H15" s="592"/>
      <c r="I15" s="965"/>
      <c r="J15" s="591">
        <v>28.73</v>
      </c>
      <c r="K15" s="585">
        <v>287300</v>
      </c>
      <c r="L15" s="586"/>
      <c r="M15" s="585"/>
      <c r="N15" s="586"/>
      <c r="O15" s="585"/>
      <c r="P15" s="586"/>
      <c r="Q15" s="585"/>
      <c r="R15" s="585"/>
      <c r="S15" s="585"/>
      <c r="T15" s="586"/>
      <c r="U15" s="587"/>
      <c r="V15" s="584"/>
      <c r="W15" s="587"/>
      <c r="X15" s="588"/>
      <c r="Y15" s="587"/>
      <c r="Z15" s="584"/>
      <c r="AA15" s="587"/>
      <c r="AB15" s="589">
        <v>10</v>
      </c>
      <c r="AC15" s="594">
        <v>100000</v>
      </c>
      <c r="AD15" s="587"/>
      <c r="AE15" s="612"/>
    </row>
    <row r="16" spans="1:53" ht="15" hidden="1" x14ac:dyDescent="0.35">
      <c r="A16" s="1174"/>
      <c r="B16" s="591"/>
      <c r="C16" s="592"/>
      <c r="D16" s="592"/>
      <c r="E16" s="592"/>
      <c r="F16" s="593"/>
      <c r="G16" s="592"/>
      <c r="H16" s="592"/>
      <c r="I16" s="965"/>
      <c r="J16" s="591"/>
      <c r="K16" s="585"/>
      <c r="L16" s="586"/>
      <c r="M16" s="585"/>
      <c r="N16" s="586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7"/>
      <c r="AE16" s="612"/>
    </row>
    <row r="17" spans="1:31" ht="15" hidden="1" x14ac:dyDescent="0.35">
      <c r="A17" s="1174"/>
      <c r="B17" s="591"/>
      <c r="C17" s="592"/>
      <c r="D17" s="592"/>
      <c r="E17" s="592"/>
      <c r="F17" s="593"/>
      <c r="G17" s="592"/>
      <c r="H17" s="592"/>
      <c r="I17" s="965"/>
      <c r="J17" s="591"/>
      <c r="K17" s="585"/>
      <c r="L17" s="586"/>
      <c r="M17" s="585"/>
      <c r="N17" s="586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7"/>
      <c r="AE17" s="612"/>
    </row>
    <row r="18" spans="1:31" ht="15" hidden="1" x14ac:dyDescent="0.35">
      <c r="A18" s="1175"/>
      <c r="B18" s="591"/>
      <c r="C18" s="592"/>
      <c r="D18" s="592"/>
      <c r="E18" s="592"/>
      <c r="F18" s="838"/>
      <c r="G18" s="585"/>
      <c r="H18" s="592"/>
      <c r="I18" s="965"/>
      <c r="J18" s="591"/>
      <c r="K18" s="585"/>
      <c r="L18" s="586"/>
      <c r="M18" s="585"/>
      <c r="N18" s="586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7"/>
      <c r="AE18" s="612"/>
    </row>
    <row r="19" spans="1:31" ht="15" hidden="1" x14ac:dyDescent="0.35">
      <c r="A19" s="1173">
        <v>45751</v>
      </c>
      <c r="B19" s="591">
        <v>27.52</v>
      </c>
      <c r="C19" s="592">
        <v>275200</v>
      </c>
      <c r="D19" s="592"/>
      <c r="E19" s="592"/>
      <c r="F19" s="793"/>
      <c r="G19" s="592"/>
      <c r="H19" s="592"/>
      <c r="I19" s="592"/>
      <c r="J19" s="591">
        <v>19.45</v>
      </c>
      <c r="K19" s="585">
        <v>194500</v>
      </c>
      <c r="L19" s="586"/>
      <c r="M19" s="585"/>
      <c r="N19" s="586"/>
      <c r="O19" s="585"/>
      <c r="P19" s="588"/>
      <c r="Q19" s="600"/>
      <c r="R19" s="585"/>
      <c r="S19" s="585"/>
      <c r="T19" s="586"/>
      <c r="U19" s="587"/>
      <c r="V19" s="584"/>
      <c r="W19" s="587"/>
      <c r="X19" s="588"/>
      <c r="Y19" s="587"/>
      <c r="Z19" s="584"/>
      <c r="AA19" s="587"/>
      <c r="AB19" s="589"/>
      <c r="AC19" s="594"/>
      <c r="AD19" s="587"/>
      <c r="AE19" s="612"/>
    </row>
    <row r="20" spans="1:31" ht="15" hidden="1" x14ac:dyDescent="0.35">
      <c r="A20" s="1174"/>
      <c r="B20" s="591"/>
      <c r="C20" s="592"/>
      <c r="D20" s="592"/>
      <c r="E20" s="592"/>
      <c r="F20" s="593"/>
      <c r="G20" s="592"/>
      <c r="H20" s="592"/>
      <c r="I20" s="592"/>
      <c r="J20" s="591"/>
      <c r="K20" s="585"/>
      <c r="L20" s="586"/>
      <c r="M20" s="585"/>
      <c r="N20" s="586"/>
      <c r="O20" s="585"/>
      <c r="P20" s="586"/>
      <c r="Q20" s="585"/>
      <c r="R20" s="585"/>
      <c r="S20" s="585"/>
      <c r="T20" s="586"/>
      <c r="U20" s="587"/>
      <c r="V20" s="598"/>
      <c r="W20" s="583"/>
      <c r="X20" s="584"/>
      <c r="Y20" s="587"/>
      <c r="Z20" s="584"/>
      <c r="AA20" s="587"/>
      <c r="AB20" s="589"/>
      <c r="AC20" s="594"/>
      <c r="AD20" s="587"/>
      <c r="AE20" s="612"/>
    </row>
    <row r="21" spans="1:31" ht="15" hidden="1" x14ac:dyDescent="0.35">
      <c r="A21" s="1174"/>
      <c r="B21" s="591"/>
      <c r="C21" s="592"/>
      <c r="D21" s="592"/>
      <c r="E21" s="592"/>
      <c r="F21" s="593"/>
      <c r="G21" s="592"/>
      <c r="H21" s="592"/>
      <c r="I21" s="592"/>
      <c r="J21" s="591"/>
      <c r="K21" s="585"/>
      <c r="L21" s="586"/>
      <c r="M21" s="585"/>
      <c r="N21" s="586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7"/>
      <c r="AE21" s="612"/>
    </row>
    <row r="22" spans="1:31" ht="15" hidden="1" x14ac:dyDescent="0.35">
      <c r="A22" s="1175"/>
      <c r="B22" s="591"/>
      <c r="C22" s="592"/>
      <c r="D22" s="592"/>
      <c r="E22" s="592"/>
      <c r="F22" s="593"/>
      <c r="G22" s="592"/>
      <c r="H22" s="592"/>
      <c r="I22" s="592"/>
      <c r="J22" s="591"/>
      <c r="K22" s="592"/>
      <c r="L22" s="586"/>
      <c r="M22" s="585"/>
      <c r="N22" s="586"/>
      <c r="O22" s="585"/>
      <c r="P22" s="586"/>
      <c r="Q22" s="585"/>
      <c r="R22" s="816"/>
      <c r="S22" s="585"/>
      <c r="T22" s="586"/>
      <c r="U22" s="587"/>
      <c r="V22" s="584"/>
      <c r="W22" s="587"/>
      <c r="X22" s="588"/>
      <c r="Y22" s="587"/>
      <c r="Z22" s="589"/>
      <c r="AA22" s="587"/>
      <c r="AB22" s="589"/>
      <c r="AC22" s="594"/>
      <c r="AD22" s="587"/>
      <c r="AE22" s="612"/>
    </row>
    <row r="23" spans="1:31" ht="15" hidden="1" x14ac:dyDescent="0.35">
      <c r="A23" s="1173">
        <v>45752</v>
      </c>
      <c r="B23" s="780">
        <v>26.43</v>
      </c>
      <c r="C23" s="704">
        <v>264300</v>
      </c>
      <c r="D23" s="592"/>
      <c r="E23" s="592"/>
      <c r="F23" s="591">
        <v>31.83</v>
      </c>
      <c r="G23" s="592">
        <v>318300</v>
      </c>
      <c r="H23" s="592"/>
      <c r="I23" s="592"/>
      <c r="J23" s="591">
        <v>28.01</v>
      </c>
      <c r="K23" s="585">
        <v>280100</v>
      </c>
      <c r="L23" s="586"/>
      <c r="M23" s="585"/>
      <c r="N23" s="586"/>
      <c r="O23" s="585"/>
      <c r="P23" s="586"/>
      <c r="Q23" s="585"/>
      <c r="R23" s="585"/>
      <c r="S23" s="585"/>
      <c r="T23" s="586"/>
      <c r="U23" s="587"/>
      <c r="V23" s="584"/>
      <c r="W23" s="587"/>
      <c r="X23" s="588"/>
      <c r="Y23" s="587"/>
      <c r="Z23" s="584"/>
      <c r="AA23" s="587"/>
      <c r="AB23" s="589"/>
      <c r="AC23" s="594"/>
      <c r="AD23" s="587"/>
      <c r="AE23" s="612"/>
    </row>
    <row r="24" spans="1:31" ht="15" hidden="1" x14ac:dyDescent="0.35">
      <c r="A24" s="1174"/>
      <c r="B24" s="591"/>
      <c r="C24" s="592"/>
      <c r="D24" s="592"/>
      <c r="E24" s="592"/>
      <c r="F24" s="593"/>
      <c r="G24" s="592"/>
      <c r="H24" s="592"/>
      <c r="I24" s="592"/>
      <c r="J24" s="591"/>
      <c r="K24" s="585"/>
      <c r="L24" s="586"/>
      <c r="M24" s="585"/>
      <c r="N24" s="586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7"/>
      <c r="AE24" s="612"/>
    </row>
    <row r="25" spans="1:31" ht="15" hidden="1" x14ac:dyDescent="0.35">
      <c r="A25" s="1174"/>
      <c r="B25" s="591"/>
      <c r="C25" s="592"/>
      <c r="D25" s="592"/>
      <c r="E25" s="592"/>
      <c r="F25" s="593"/>
      <c r="G25" s="592"/>
      <c r="H25" s="592"/>
      <c r="I25" s="592"/>
      <c r="J25" s="591"/>
      <c r="K25" s="585"/>
      <c r="L25" s="586"/>
      <c r="M25" s="585"/>
      <c r="N25" s="586"/>
      <c r="O25" s="585"/>
      <c r="P25" s="586"/>
      <c r="Q25" s="585"/>
      <c r="R25" s="585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7"/>
      <c r="AE25" s="612"/>
    </row>
    <row r="26" spans="1:31" ht="15" hidden="1" x14ac:dyDescent="0.35">
      <c r="A26" s="1175"/>
      <c r="B26" s="591"/>
      <c r="C26" s="592"/>
      <c r="D26" s="592"/>
      <c r="E26" s="592"/>
      <c r="F26" s="593"/>
      <c r="G26" s="592"/>
      <c r="H26" s="592"/>
      <c r="I26" s="592"/>
      <c r="J26" s="591"/>
      <c r="K26" s="585"/>
      <c r="L26" s="586"/>
      <c r="M26" s="585"/>
      <c r="N26" s="586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7"/>
      <c r="AE26" s="612"/>
    </row>
    <row r="27" spans="1:31" ht="15" hidden="1" x14ac:dyDescent="0.35">
      <c r="A27" s="1173">
        <v>45753</v>
      </c>
      <c r="B27" s="591">
        <v>29.81</v>
      </c>
      <c r="C27" s="592">
        <v>298100</v>
      </c>
      <c r="D27" s="592"/>
      <c r="E27" s="592"/>
      <c r="F27" s="593">
        <v>17.98</v>
      </c>
      <c r="G27" s="592">
        <v>179800</v>
      </c>
      <c r="H27" s="592"/>
      <c r="I27" s="592"/>
      <c r="J27" s="591">
        <v>38.82</v>
      </c>
      <c r="K27" s="585">
        <v>388200</v>
      </c>
      <c r="L27" s="586">
        <v>20</v>
      </c>
      <c r="M27" s="585">
        <v>136000</v>
      </c>
      <c r="N27" s="586">
        <v>45.29</v>
      </c>
      <c r="O27" s="585">
        <v>308000</v>
      </c>
      <c r="P27" s="784"/>
      <c r="Q27" s="704"/>
      <c r="R27" s="704"/>
      <c r="S27" s="704"/>
      <c r="T27" s="586"/>
      <c r="U27" s="587"/>
      <c r="V27" s="584"/>
      <c r="W27" s="587"/>
      <c r="X27" s="588"/>
      <c r="Y27" s="587"/>
      <c r="Z27" s="584"/>
      <c r="AA27" s="587"/>
      <c r="AB27" s="589"/>
      <c r="AC27" s="594"/>
      <c r="AD27" s="587"/>
      <c r="AE27" s="612"/>
    </row>
    <row r="28" spans="1:31" ht="15" hidden="1" x14ac:dyDescent="0.35">
      <c r="A28" s="1174"/>
      <c r="B28" s="591"/>
      <c r="C28" s="592"/>
      <c r="D28" s="592"/>
      <c r="E28" s="592"/>
      <c r="F28" s="593"/>
      <c r="G28" s="592"/>
      <c r="H28" s="592"/>
      <c r="I28" s="592"/>
      <c r="J28" s="591"/>
      <c r="K28" s="585"/>
      <c r="L28" s="586"/>
      <c r="M28" s="585"/>
      <c r="N28" s="586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4"/>
      <c r="AD28" s="587"/>
      <c r="AE28" s="612"/>
    </row>
    <row r="29" spans="1:31" ht="15" hidden="1" x14ac:dyDescent="0.35">
      <c r="A29" s="1174"/>
      <c r="B29" s="591"/>
      <c r="C29" s="592"/>
      <c r="D29" s="592"/>
      <c r="E29" s="592"/>
      <c r="F29" s="593"/>
      <c r="G29" s="592"/>
      <c r="H29" s="592"/>
      <c r="I29" s="592"/>
      <c r="J29" s="591"/>
      <c r="K29" s="585"/>
      <c r="L29" s="586"/>
      <c r="M29" s="585"/>
      <c r="N29" s="586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87"/>
      <c r="AE29" s="612"/>
    </row>
    <row r="30" spans="1:31" ht="15" hidden="1" x14ac:dyDescent="0.35">
      <c r="A30" s="1175"/>
      <c r="B30" s="591"/>
      <c r="C30" s="592"/>
      <c r="D30" s="592"/>
      <c r="E30" s="592"/>
      <c r="F30" s="593"/>
      <c r="G30" s="592"/>
      <c r="H30" s="592"/>
      <c r="I30" s="592"/>
      <c r="J30" s="591"/>
      <c r="K30" s="585"/>
      <c r="L30" s="586"/>
      <c r="M30" s="585"/>
      <c r="N30" s="586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0"/>
      <c r="AD30" s="587"/>
      <c r="AE30" s="612"/>
    </row>
    <row r="31" spans="1:31" ht="15" hidden="1" x14ac:dyDescent="0.35">
      <c r="A31" s="1173">
        <v>45754</v>
      </c>
      <c r="B31" s="930"/>
      <c r="C31" s="583"/>
      <c r="D31" s="660"/>
      <c r="E31" s="592"/>
      <c r="F31" s="593">
        <v>33.21</v>
      </c>
      <c r="G31" s="592">
        <v>332100</v>
      </c>
      <c r="H31" s="660"/>
      <c r="I31" s="592"/>
      <c r="J31" s="792">
        <v>26.39</v>
      </c>
      <c r="K31" s="585">
        <v>263900</v>
      </c>
      <c r="L31" s="586"/>
      <c r="M31" s="585"/>
      <c r="N31" s="586"/>
      <c r="O31" s="585"/>
      <c r="P31" s="586"/>
      <c r="Q31" s="585"/>
      <c r="R31" s="585"/>
      <c r="S31" s="585"/>
      <c r="T31" s="586"/>
      <c r="U31" s="587"/>
      <c r="V31" s="584"/>
      <c r="W31" s="587"/>
      <c r="X31" s="588"/>
      <c r="Y31" s="587"/>
      <c r="Z31" s="584"/>
      <c r="AA31" s="587"/>
      <c r="AB31" s="589">
        <v>20</v>
      </c>
      <c r="AC31" s="594">
        <v>200000</v>
      </c>
      <c r="AD31" s="587"/>
      <c r="AE31" s="612"/>
    </row>
    <row r="32" spans="1:31" ht="15" hidden="1" x14ac:dyDescent="0.35">
      <c r="A32" s="1174"/>
      <c r="B32" s="591"/>
      <c r="C32" s="592"/>
      <c r="D32" s="592"/>
      <c r="E32" s="592"/>
      <c r="F32" s="593"/>
      <c r="G32" s="592"/>
      <c r="H32" s="592"/>
      <c r="I32" s="592"/>
      <c r="J32" s="591"/>
      <c r="K32" s="585"/>
      <c r="L32" s="586"/>
      <c r="M32" s="585"/>
      <c r="N32" s="586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7"/>
      <c r="AE32" s="612"/>
    </row>
    <row r="33" spans="1:31" ht="15" hidden="1" x14ac:dyDescent="0.35">
      <c r="A33" s="1174"/>
      <c r="B33" s="591"/>
      <c r="C33" s="592"/>
      <c r="D33" s="592"/>
      <c r="E33" s="592"/>
      <c r="F33" s="593"/>
      <c r="G33" s="592"/>
      <c r="H33" s="592"/>
      <c r="I33" s="592"/>
      <c r="J33" s="591"/>
      <c r="K33" s="585"/>
      <c r="L33" s="586"/>
      <c r="M33" s="585"/>
      <c r="N33" s="586"/>
      <c r="O33" s="585"/>
      <c r="P33" s="586"/>
      <c r="Q33" s="585"/>
      <c r="R33" s="585"/>
      <c r="S33" s="585"/>
      <c r="T33" s="586"/>
      <c r="U33" s="587"/>
      <c r="V33" s="584"/>
      <c r="W33" s="587"/>
      <c r="X33" s="584"/>
      <c r="Y33" s="587"/>
      <c r="Z33" s="584"/>
      <c r="AA33" s="587"/>
      <c r="AB33" s="589"/>
      <c r="AC33" s="594"/>
      <c r="AD33" s="587"/>
      <c r="AE33" s="612"/>
    </row>
    <row r="34" spans="1:31" ht="15" hidden="1" x14ac:dyDescent="0.35">
      <c r="A34" s="1175"/>
      <c r="B34" s="591"/>
      <c r="C34" s="592"/>
      <c r="D34" s="592"/>
      <c r="E34" s="592"/>
      <c r="F34" s="593"/>
      <c r="G34" s="592"/>
      <c r="H34" s="592"/>
      <c r="I34" s="592"/>
      <c r="J34" s="591"/>
      <c r="K34" s="585"/>
      <c r="L34" s="586"/>
      <c r="M34" s="585"/>
      <c r="N34" s="586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7"/>
      <c r="AE34" s="612"/>
    </row>
    <row r="35" spans="1:31" ht="15" hidden="1" x14ac:dyDescent="0.35">
      <c r="A35" s="1173">
        <v>45755</v>
      </c>
      <c r="B35" s="738">
        <v>34.729999999999997</v>
      </c>
      <c r="C35" s="587">
        <v>347300</v>
      </c>
      <c r="D35" s="592"/>
      <c r="E35" s="592"/>
      <c r="F35" s="593">
        <v>19.11</v>
      </c>
      <c r="G35" s="592">
        <v>191100</v>
      </c>
      <c r="H35" s="592"/>
      <c r="I35" s="592"/>
      <c r="J35" s="584">
        <v>25.65</v>
      </c>
      <c r="K35" s="587">
        <v>256500</v>
      </c>
      <c r="L35" s="586"/>
      <c r="M35" s="585"/>
      <c r="N35" s="586"/>
      <c r="O35" s="585"/>
      <c r="P35" s="586">
        <v>20</v>
      </c>
      <c r="Q35" s="585">
        <v>250000</v>
      </c>
      <c r="R35" s="585"/>
      <c r="S35" s="585"/>
      <c r="T35" s="586">
        <v>60</v>
      </c>
      <c r="U35" s="587">
        <v>408000</v>
      </c>
      <c r="V35" s="584"/>
      <c r="W35" s="587"/>
      <c r="X35" s="588"/>
      <c r="Y35" s="587"/>
      <c r="Z35" s="584"/>
      <c r="AA35" s="587"/>
      <c r="AB35" s="589"/>
      <c r="AC35" s="594"/>
      <c r="AD35" s="587"/>
      <c r="AE35" s="612"/>
    </row>
    <row r="36" spans="1:31" ht="15" hidden="1" x14ac:dyDescent="0.35">
      <c r="A36" s="1174"/>
      <c r="B36" s="591"/>
      <c r="C36" s="592"/>
      <c r="D36" s="592"/>
      <c r="E36" s="592"/>
      <c r="F36" s="593"/>
      <c r="G36" s="592"/>
      <c r="H36" s="592"/>
      <c r="I36" s="592"/>
      <c r="J36" s="591"/>
      <c r="K36" s="585"/>
      <c r="L36" s="586"/>
      <c r="M36" s="585"/>
      <c r="N36" s="586"/>
      <c r="O36" s="585"/>
      <c r="P36" s="586"/>
      <c r="Q36" s="585"/>
      <c r="R36" s="816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7"/>
      <c r="AE36" s="612"/>
    </row>
    <row r="37" spans="1:31" ht="15" hidden="1" x14ac:dyDescent="0.35">
      <c r="A37" s="1174"/>
      <c r="B37" s="591"/>
      <c r="C37" s="592"/>
      <c r="D37" s="592"/>
      <c r="E37" s="592"/>
      <c r="F37" s="593"/>
      <c r="G37" s="592"/>
      <c r="H37" s="592"/>
      <c r="I37" s="592"/>
      <c r="J37" s="591"/>
      <c r="K37" s="585"/>
      <c r="L37" s="586"/>
      <c r="M37" s="585"/>
      <c r="N37" s="586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7"/>
      <c r="AE37" s="612"/>
    </row>
    <row r="38" spans="1:31" ht="15" hidden="1" x14ac:dyDescent="0.35">
      <c r="A38" s="1175"/>
      <c r="B38" s="591"/>
      <c r="C38" s="592"/>
      <c r="D38" s="592"/>
      <c r="E38" s="592"/>
      <c r="F38" s="593"/>
      <c r="G38" s="592"/>
      <c r="H38" s="592"/>
      <c r="I38" s="592"/>
      <c r="J38" s="591"/>
      <c r="K38" s="585"/>
      <c r="L38" s="586"/>
      <c r="M38" s="585"/>
      <c r="N38" s="586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7"/>
      <c r="AE38" s="612"/>
    </row>
    <row r="39" spans="1:31" ht="15" hidden="1" x14ac:dyDescent="0.35">
      <c r="A39" s="1173">
        <v>45756</v>
      </c>
      <c r="B39" s="591">
        <v>23.31</v>
      </c>
      <c r="C39" s="592">
        <v>233100</v>
      </c>
      <c r="D39" s="592"/>
      <c r="E39" s="592"/>
      <c r="F39" s="593"/>
      <c r="G39" s="592"/>
      <c r="H39" s="592"/>
      <c r="I39" s="592"/>
      <c r="J39" s="591">
        <v>21.86</v>
      </c>
      <c r="K39" s="585">
        <v>218600</v>
      </c>
      <c r="L39" s="586">
        <v>20</v>
      </c>
      <c r="M39" s="585">
        <v>136000</v>
      </c>
      <c r="N39" s="586">
        <v>14.7</v>
      </c>
      <c r="O39" s="585">
        <v>100000</v>
      </c>
      <c r="P39" s="586"/>
      <c r="Q39" s="585"/>
      <c r="R39" s="585"/>
      <c r="S39" s="585"/>
      <c r="T39" s="586"/>
      <c r="U39" s="587"/>
      <c r="V39" s="589">
        <v>10</v>
      </c>
      <c r="W39" s="594">
        <v>100000</v>
      </c>
      <c r="X39" s="588">
        <v>20</v>
      </c>
      <c r="Y39" s="587">
        <v>250000</v>
      </c>
      <c r="Z39" s="584"/>
      <c r="AA39" s="587"/>
      <c r="AB39" s="589"/>
      <c r="AC39" s="594"/>
      <c r="AD39" s="587"/>
      <c r="AE39" s="612"/>
    </row>
    <row r="40" spans="1:31" ht="15" hidden="1" x14ac:dyDescent="0.35">
      <c r="A40" s="1174"/>
      <c r="B40" s="591"/>
      <c r="C40" s="592"/>
      <c r="D40" s="592"/>
      <c r="E40" s="592"/>
      <c r="F40" s="593"/>
      <c r="G40" s="592"/>
      <c r="H40" s="592"/>
      <c r="I40" s="592"/>
      <c r="J40" s="591"/>
      <c r="K40" s="585"/>
      <c r="L40" s="586"/>
      <c r="M40" s="585"/>
      <c r="N40" s="586"/>
      <c r="O40" s="585"/>
      <c r="P40" s="586"/>
      <c r="Q40" s="585"/>
      <c r="R40" s="816"/>
      <c r="S40" s="585"/>
      <c r="T40" s="586"/>
      <c r="U40" s="587"/>
      <c r="V40" s="584"/>
      <c r="W40" s="587"/>
      <c r="X40" s="588"/>
      <c r="Y40" s="587"/>
      <c r="Z40" s="584"/>
      <c r="AA40" s="587"/>
      <c r="AB40" s="589">
        <v>15</v>
      </c>
      <c r="AC40" s="594">
        <v>150000</v>
      </c>
      <c r="AD40" s="587"/>
      <c r="AE40" s="612"/>
    </row>
    <row r="41" spans="1:31" ht="15" hidden="1" x14ac:dyDescent="0.35">
      <c r="A41" s="1174"/>
      <c r="B41" s="591"/>
      <c r="C41" s="592"/>
      <c r="D41" s="592"/>
      <c r="E41" s="592"/>
      <c r="F41" s="593"/>
      <c r="G41" s="592"/>
      <c r="H41" s="592"/>
      <c r="I41" s="592"/>
      <c r="J41" s="591"/>
      <c r="K41" s="585"/>
      <c r="L41" s="586"/>
      <c r="M41" s="585"/>
      <c r="N41" s="586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7"/>
      <c r="AE41" s="612"/>
    </row>
    <row r="42" spans="1:31" ht="15" hidden="1" x14ac:dyDescent="0.35">
      <c r="A42" s="1175"/>
      <c r="B42" s="591"/>
      <c r="C42" s="592"/>
      <c r="D42" s="592"/>
      <c r="E42" s="592"/>
      <c r="F42" s="593"/>
      <c r="G42" s="592"/>
      <c r="H42" s="592"/>
      <c r="I42" s="592"/>
      <c r="J42" s="591"/>
      <c r="K42" s="585"/>
      <c r="L42" s="586"/>
      <c r="M42" s="585"/>
      <c r="N42" s="586"/>
      <c r="O42" s="585"/>
      <c r="P42" s="586"/>
      <c r="Q42" s="585"/>
      <c r="R42" s="816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7"/>
      <c r="AE42" s="612"/>
    </row>
    <row r="43" spans="1:31" ht="15" hidden="1" x14ac:dyDescent="0.35">
      <c r="A43" s="1173">
        <v>45757</v>
      </c>
      <c r="B43" s="591">
        <v>30.46</v>
      </c>
      <c r="C43" s="592">
        <v>304600</v>
      </c>
      <c r="D43" s="592"/>
      <c r="E43" s="592"/>
      <c r="F43" s="793">
        <v>19.89</v>
      </c>
      <c r="G43" s="592">
        <v>198900</v>
      </c>
      <c r="H43" s="592"/>
      <c r="I43" s="592"/>
      <c r="J43" s="591">
        <v>25.73</v>
      </c>
      <c r="K43" s="585">
        <v>257300</v>
      </c>
      <c r="L43" s="586"/>
      <c r="M43" s="585"/>
      <c r="N43" s="586"/>
      <c r="O43" s="585"/>
      <c r="P43" s="926">
        <v>20</v>
      </c>
      <c r="Q43" s="585">
        <v>250000</v>
      </c>
      <c r="R43" s="591"/>
      <c r="S43" s="585"/>
      <c r="T43" s="586"/>
      <c r="U43" s="587"/>
      <c r="V43" s="584"/>
      <c r="W43" s="587"/>
      <c r="X43" s="588"/>
      <c r="Y43" s="587"/>
      <c r="Z43" s="584"/>
      <c r="AA43" s="587"/>
      <c r="AB43" s="589"/>
      <c r="AC43" s="594"/>
      <c r="AD43" s="587"/>
      <c r="AE43" s="612"/>
    </row>
    <row r="44" spans="1:31" ht="15" hidden="1" x14ac:dyDescent="0.35">
      <c r="A44" s="1174"/>
      <c r="B44" s="591"/>
      <c r="C44" s="592"/>
      <c r="D44" s="592"/>
      <c r="E44" s="592"/>
      <c r="F44" s="593"/>
      <c r="G44" s="592"/>
      <c r="H44" s="592"/>
      <c r="I44" s="592"/>
      <c r="J44" s="591"/>
      <c r="K44" s="585"/>
      <c r="L44" s="586"/>
      <c r="M44" s="585"/>
      <c r="N44" s="586"/>
      <c r="O44" s="585"/>
      <c r="P44" s="586"/>
      <c r="Q44" s="585"/>
      <c r="R44" s="816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7"/>
      <c r="AE44" s="612"/>
    </row>
    <row r="45" spans="1:31" ht="15" hidden="1" x14ac:dyDescent="0.35">
      <c r="A45" s="1174"/>
      <c r="B45" s="591"/>
      <c r="C45" s="592"/>
      <c r="D45" s="592"/>
      <c r="E45" s="592"/>
      <c r="F45" s="593"/>
      <c r="G45" s="592"/>
      <c r="H45" s="592"/>
      <c r="I45" s="592"/>
      <c r="J45" s="591"/>
      <c r="K45" s="585"/>
      <c r="L45" s="586"/>
      <c r="M45" s="585"/>
      <c r="N45" s="586"/>
      <c r="O45" s="585"/>
      <c r="P45" s="586"/>
      <c r="Q45" s="585"/>
      <c r="R45" s="816"/>
      <c r="S45" s="585"/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7"/>
      <c r="AE45" s="612"/>
    </row>
    <row r="46" spans="1:31" ht="15" hidden="1" x14ac:dyDescent="0.35">
      <c r="A46" s="1175"/>
      <c r="B46" s="591"/>
      <c r="C46" s="592"/>
      <c r="D46" s="592"/>
      <c r="E46" s="592"/>
      <c r="F46" s="593"/>
      <c r="G46" s="592"/>
      <c r="H46" s="592"/>
      <c r="I46" s="592"/>
      <c r="J46" s="591"/>
      <c r="K46" s="585"/>
      <c r="L46" s="586"/>
      <c r="M46" s="585"/>
      <c r="N46" s="586"/>
      <c r="O46" s="585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584"/>
      <c r="AA46" s="587"/>
      <c r="AB46" s="589"/>
      <c r="AC46" s="594"/>
      <c r="AD46" s="587"/>
      <c r="AE46" s="612"/>
    </row>
    <row r="47" spans="1:31" ht="15" hidden="1" x14ac:dyDescent="0.35">
      <c r="A47" s="1173">
        <v>45758</v>
      </c>
      <c r="B47" s="591">
        <v>26.73</v>
      </c>
      <c r="C47" s="592">
        <v>267300</v>
      </c>
      <c r="D47" s="592"/>
      <c r="E47" s="592"/>
      <c r="F47" s="593">
        <v>28.28</v>
      </c>
      <c r="G47" s="592">
        <v>282800</v>
      </c>
      <c r="H47" s="592"/>
      <c r="I47" s="592"/>
      <c r="J47" s="591">
        <v>23.27</v>
      </c>
      <c r="K47" s="600">
        <v>232700</v>
      </c>
      <c r="L47" s="586"/>
      <c r="M47" s="587"/>
      <c r="N47" s="586"/>
      <c r="O47" s="585"/>
      <c r="P47" s="586">
        <v>20</v>
      </c>
      <c r="Q47" s="585">
        <v>250000</v>
      </c>
      <c r="R47" s="585"/>
      <c r="S47" s="585"/>
      <c r="T47" s="586"/>
      <c r="U47" s="587"/>
      <c r="V47" s="584"/>
      <c r="W47" s="587"/>
      <c r="X47" s="588"/>
      <c r="Y47" s="587"/>
      <c r="Z47" s="631"/>
      <c r="AA47" s="587"/>
      <c r="AB47" s="589"/>
      <c r="AC47" s="594"/>
      <c r="AD47" s="587"/>
      <c r="AE47" s="612"/>
    </row>
    <row r="48" spans="1:31" ht="15" hidden="1" x14ac:dyDescent="0.35">
      <c r="A48" s="1174"/>
      <c r="B48" s="591"/>
      <c r="C48" s="592"/>
      <c r="D48" s="592"/>
      <c r="E48" s="592"/>
      <c r="F48" s="593"/>
      <c r="G48" s="592"/>
      <c r="H48" s="592"/>
      <c r="I48" s="592"/>
      <c r="J48" s="591"/>
      <c r="K48" s="585"/>
      <c r="L48" s="586"/>
      <c r="M48" s="585"/>
      <c r="N48" s="586"/>
      <c r="O48" s="585"/>
      <c r="P48" s="586"/>
      <c r="Q48" s="585"/>
      <c r="R48" s="816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7"/>
      <c r="AE48" s="612"/>
    </row>
    <row r="49" spans="1:31" ht="15" hidden="1" x14ac:dyDescent="0.35">
      <c r="A49" s="1174"/>
      <c r="B49" s="591"/>
      <c r="C49" s="592"/>
      <c r="D49" s="592"/>
      <c r="E49" s="592"/>
      <c r="F49" s="593"/>
      <c r="G49" s="592"/>
      <c r="H49" s="592"/>
      <c r="I49" s="592"/>
      <c r="J49" s="591"/>
      <c r="K49" s="585"/>
      <c r="L49" s="586"/>
      <c r="M49" s="585"/>
      <c r="N49" s="586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587"/>
      <c r="AE49" s="612"/>
    </row>
    <row r="50" spans="1:31" ht="15" hidden="1" x14ac:dyDescent="0.35">
      <c r="A50" s="1175"/>
      <c r="B50" s="591"/>
      <c r="C50" s="592"/>
      <c r="D50" s="592"/>
      <c r="E50" s="592"/>
      <c r="F50" s="593"/>
      <c r="G50" s="592"/>
      <c r="H50" s="592"/>
      <c r="I50" s="592"/>
      <c r="J50" s="591"/>
      <c r="K50" s="585"/>
      <c r="L50" s="586"/>
      <c r="M50" s="585"/>
      <c r="N50" s="586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724"/>
      <c r="AA50" s="587"/>
      <c r="AB50" s="589"/>
      <c r="AC50" s="594"/>
      <c r="AD50" s="587"/>
      <c r="AE50" s="612"/>
    </row>
    <row r="51" spans="1:31" ht="15" hidden="1" x14ac:dyDescent="0.35">
      <c r="A51" s="1173">
        <v>45759</v>
      </c>
      <c r="B51" s="660">
        <v>26.43</v>
      </c>
      <c r="C51" s="592">
        <v>264300</v>
      </c>
      <c r="D51" s="660"/>
      <c r="E51" s="592"/>
      <c r="F51" s="593">
        <v>23.18</v>
      </c>
      <c r="G51" s="592">
        <v>231800</v>
      </c>
      <c r="H51" s="592"/>
      <c r="I51" s="592"/>
      <c r="J51" s="591">
        <v>20.76</v>
      </c>
      <c r="K51" s="585">
        <v>207600</v>
      </c>
      <c r="L51" s="586">
        <v>20</v>
      </c>
      <c r="M51" s="585">
        <v>136000</v>
      </c>
      <c r="N51" s="586"/>
      <c r="O51" s="585"/>
      <c r="P51" s="586"/>
      <c r="Q51" s="585"/>
      <c r="R51" s="585"/>
      <c r="S51" s="585"/>
      <c r="T51" s="586"/>
      <c r="U51" s="587"/>
      <c r="V51" s="584"/>
      <c r="W51" s="587"/>
      <c r="X51" s="588"/>
      <c r="Y51" s="587"/>
      <c r="Z51" s="584"/>
      <c r="AA51" s="587"/>
      <c r="AB51" s="589"/>
      <c r="AC51" s="594"/>
      <c r="AD51" s="587"/>
      <c r="AE51" s="612"/>
    </row>
    <row r="52" spans="1:31" ht="15" hidden="1" x14ac:dyDescent="0.35">
      <c r="A52" s="1174"/>
      <c r="B52" s="591"/>
      <c r="C52" s="592"/>
      <c r="D52" s="592"/>
      <c r="E52" s="592"/>
      <c r="F52" s="593"/>
      <c r="G52" s="592"/>
      <c r="H52" s="592"/>
      <c r="I52" s="592"/>
      <c r="J52" s="591"/>
      <c r="K52" s="585"/>
      <c r="L52" s="586"/>
      <c r="M52" s="585"/>
      <c r="N52" s="586"/>
      <c r="O52" s="585"/>
      <c r="P52" s="586"/>
      <c r="Q52" s="585"/>
      <c r="R52" s="816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7"/>
      <c r="AE52" s="612"/>
    </row>
    <row r="53" spans="1:31" ht="15" hidden="1" x14ac:dyDescent="0.35">
      <c r="A53" s="1174"/>
      <c r="B53" s="591"/>
      <c r="C53" s="592"/>
      <c r="D53" s="592"/>
      <c r="E53" s="592"/>
      <c r="F53" s="593"/>
      <c r="G53" s="592"/>
      <c r="H53" s="592"/>
      <c r="I53" s="592"/>
      <c r="J53" s="591"/>
      <c r="K53" s="585"/>
      <c r="L53" s="586"/>
      <c r="M53" s="585"/>
      <c r="N53" s="586"/>
      <c r="O53" s="585"/>
      <c r="P53" s="586"/>
      <c r="Q53" s="585"/>
      <c r="R53" s="585"/>
      <c r="S53" s="585"/>
      <c r="T53" s="586"/>
      <c r="U53" s="587"/>
      <c r="V53" s="584"/>
      <c r="W53" s="587"/>
      <c r="X53" s="588"/>
      <c r="Y53" s="587"/>
      <c r="Z53" s="584"/>
      <c r="AA53" s="587"/>
      <c r="AB53" s="589"/>
      <c r="AC53" s="594"/>
      <c r="AD53" s="587"/>
      <c r="AE53" s="612"/>
    </row>
    <row r="54" spans="1:31" ht="15" hidden="1" x14ac:dyDescent="0.35">
      <c r="A54" s="1175"/>
      <c r="B54" s="591"/>
      <c r="C54" s="592"/>
      <c r="D54" s="592"/>
      <c r="E54" s="592"/>
      <c r="F54" s="593"/>
      <c r="G54" s="592"/>
      <c r="H54" s="592"/>
      <c r="I54" s="592"/>
      <c r="J54" s="591"/>
      <c r="K54" s="585"/>
      <c r="L54" s="586"/>
      <c r="M54" s="585"/>
      <c r="N54" s="585"/>
      <c r="O54" s="585"/>
      <c r="P54" s="586"/>
      <c r="Q54" s="592"/>
      <c r="R54" s="592"/>
      <c r="S54" s="592"/>
      <c r="T54" s="586"/>
      <c r="U54" s="585"/>
      <c r="V54" s="584"/>
      <c r="W54" s="587"/>
      <c r="X54" s="588"/>
      <c r="Y54" s="587"/>
      <c r="Z54" s="584"/>
      <c r="AA54" s="587"/>
      <c r="AB54" s="589"/>
      <c r="AC54" s="594"/>
      <c r="AD54" s="587"/>
      <c r="AE54" s="612"/>
    </row>
    <row r="55" spans="1:31" ht="15" hidden="1" x14ac:dyDescent="0.35">
      <c r="A55" s="1173">
        <v>45760</v>
      </c>
      <c r="B55" s="591">
        <v>30</v>
      </c>
      <c r="C55" s="592">
        <v>300000</v>
      </c>
      <c r="D55" s="592"/>
      <c r="E55" s="592"/>
      <c r="F55" s="593">
        <v>29.75</v>
      </c>
      <c r="G55" s="592">
        <v>297500</v>
      </c>
      <c r="H55" s="592"/>
      <c r="I55" s="592"/>
      <c r="J55" s="591"/>
      <c r="K55" s="585"/>
      <c r="L55" s="586"/>
      <c r="M55" s="585"/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/>
      <c r="AA55" s="587"/>
      <c r="AB55" s="589"/>
      <c r="AC55" s="594"/>
      <c r="AD55" s="587"/>
      <c r="AE55" s="612"/>
    </row>
    <row r="56" spans="1:31" ht="15" hidden="1" x14ac:dyDescent="0.35">
      <c r="A56" s="1174"/>
      <c r="B56" s="591"/>
      <c r="C56" s="592"/>
      <c r="D56" s="592"/>
      <c r="E56" s="592"/>
      <c r="F56" s="593"/>
      <c r="G56" s="592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87"/>
      <c r="AE56" s="612"/>
    </row>
    <row r="57" spans="1:31" ht="15" hidden="1" x14ac:dyDescent="0.35">
      <c r="A57" s="1174"/>
      <c r="B57" s="591"/>
      <c r="C57" s="592"/>
      <c r="D57" s="592"/>
      <c r="E57" s="592"/>
      <c r="F57" s="593"/>
      <c r="G57" s="592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0"/>
      <c r="AD57" s="587"/>
      <c r="AE57" s="612"/>
    </row>
    <row r="58" spans="1:31" ht="15" hidden="1" x14ac:dyDescent="0.35">
      <c r="A58" s="1175"/>
      <c r="B58" s="591"/>
      <c r="C58" s="592"/>
      <c r="D58" s="592"/>
      <c r="E58" s="592"/>
      <c r="F58" s="593"/>
      <c r="G58" s="592"/>
      <c r="H58" s="585"/>
      <c r="I58" s="585"/>
      <c r="J58" s="591"/>
      <c r="K58" s="585"/>
      <c r="L58" s="586"/>
      <c r="M58" s="585"/>
      <c r="N58" s="816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834"/>
      <c r="AA58" s="587"/>
      <c r="AB58" s="589"/>
      <c r="AC58" s="594"/>
      <c r="AD58" s="587"/>
      <c r="AE58" s="612"/>
    </row>
    <row r="59" spans="1:31" ht="15" hidden="1" x14ac:dyDescent="0.35">
      <c r="A59" s="1173">
        <v>45761</v>
      </c>
      <c r="B59" s="591">
        <v>33.14</v>
      </c>
      <c r="C59" s="585">
        <v>331400</v>
      </c>
      <c r="D59" s="585"/>
      <c r="E59" s="585"/>
      <c r="F59" s="593">
        <v>25.87</v>
      </c>
      <c r="G59" s="592">
        <v>258700</v>
      </c>
      <c r="H59" s="592"/>
      <c r="I59" s="592"/>
      <c r="J59" s="591">
        <v>32</v>
      </c>
      <c r="K59" s="600">
        <v>320000</v>
      </c>
      <c r="L59" s="586"/>
      <c r="M59" s="585"/>
      <c r="N59" s="585"/>
      <c r="O59" s="585"/>
      <c r="P59" s="586"/>
      <c r="Q59" s="585"/>
      <c r="R59" s="585"/>
      <c r="S59" s="585"/>
      <c r="T59" s="586"/>
      <c r="U59" s="587"/>
      <c r="V59" s="584"/>
      <c r="W59" s="587"/>
      <c r="X59" s="588">
        <v>20</v>
      </c>
      <c r="Y59" s="587">
        <v>250000</v>
      </c>
      <c r="Z59" s="584"/>
      <c r="AA59" s="587"/>
      <c r="AB59" s="589">
        <v>20</v>
      </c>
      <c r="AC59" s="594">
        <v>200000</v>
      </c>
      <c r="AD59" s="587"/>
      <c r="AE59" s="612"/>
    </row>
    <row r="60" spans="1:31" ht="15" hidden="1" x14ac:dyDescent="0.35">
      <c r="A60" s="1174"/>
      <c r="B60" s="591"/>
      <c r="C60" s="592"/>
      <c r="D60" s="592"/>
      <c r="E60" s="592"/>
      <c r="F60" s="593"/>
      <c r="G60" s="592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87"/>
      <c r="AE60" s="612"/>
    </row>
    <row r="61" spans="1:31" ht="15" hidden="1" x14ac:dyDescent="0.35">
      <c r="A61" s="1174"/>
      <c r="B61" s="591"/>
      <c r="C61" s="592"/>
      <c r="D61" s="592"/>
      <c r="E61" s="592"/>
      <c r="F61" s="593"/>
      <c r="G61" s="592"/>
      <c r="H61" s="592"/>
      <c r="I61" s="592"/>
      <c r="J61" s="591"/>
      <c r="K61" s="585"/>
      <c r="L61" s="586"/>
      <c r="M61" s="585"/>
      <c r="N61" s="585"/>
      <c r="O61" s="585"/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87"/>
      <c r="AE61" s="612"/>
    </row>
    <row r="62" spans="1:31" ht="15" hidden="1" x14ac:dyDescent="0.35">
      <c r="A62" s="1175"/>
      <c r="B62" s="591"/>
      <c r="C62" s="592"/>
      <c r="D62" s="592"/>
      <c r="E62" s="592"/>
      <c r="F62" s="593"/>
      <c r="G62" s="592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0"/>
      <c r="AD62" s="587"/>
      <c r="AE62" s="612"/>
    </row>
    <row r="63" spans="1:31" ht="15" hidden="1" x14ac:dyDescent="0.35">
      <c r="A63" s="1173">
        <v>45762</v>
      </c>
      <c r="B63" s="591">
        <v>40.65</v>
      </c>
      <c r="C63" s="592">
        <v>406500</v>
      </c>
      <c r="D63" s="592">
        <v>12</v>
      </c>
      <c r="E63" s="592">
        <v>150000</v>
      </c>
      <c r="F63" s="593"/>
      <c r="G63" s="592"/>
      <c r="H63" s="592">
        <v>16</v>
      </c>
      <c r="I63" s="592">
        <v>200000</v>
      </c>
      <c r="J63" s="591"/>
      <c r="K63" s="600"/>
      <c r="L63" s="586">
        <v>20</v>
      </c>
      <c r="M63" s="585">
        <v>136000</v>
      </c>
      <c r="N63" s="816">
        <v>20</v>
      </c>
      <c r="O63" s="585">
        <v>136000</v>
      </c>
      <c r="P63" s="586">
        <v>20</v>
      </c>
      <c r="Q63" s="585">
        <v>250000</v>
      </c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>
        <v>10</v>
      </c>
      <c r="AC63" s="594">
        <v>100000</v>
      </c>
      <c r="AD63" s="587"/>
      <c r="AE63" s="612"/>
    </row>
    <row r="64" spans="1:31" ht="15" hidden="1" x14ac:dyDescent="0.35">
      <c r="A64" s="1174"/>
      <c r="B64" s="591"/>
      <c r="C64" s="592"/>
      <c r="D64" s="592">
        <v>12</v>
      </c>
      <c r="E64" s="592">
        <v>150000</v>
      </c>
      <c r="F64" s="593"/>
      <c r="G64" s="592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7"/>
      <c r="AE64" s="612"/>
    </row>
    <row r="65" spans="1:31" ht="15" hidden="1" x14ac:dyDescent="0.35">
      <c r="A65" s="1174"/>
      <c r="B65" s="591"/>
      <c r="C65" s="592"/>
      <c r="D65" s="592"/>
      <c r="E65" s="592"/>
      <c r="F65" s="593"/>
      <c r="G65" s="592"/>
      <c r="H65" s="592"/>
      <c r="I65" s="592"/>
      <c r="J65" s="591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7"/>
      <c r="AE65" s="612"/>
    </row>
    <row r="66" spans="1:31" ht="15" hidden="1" x14ac:dyDescent="0.35">
      <c r="A66" s="1175"/>
      <c r="B66" s="591"/>
      <c r="C66" s="592"/>
      <c r="D66" s="592"/>
      <c r="E66" s="592"/>
      <c r="F66" s="593"/>
      <c r="G66" s="592"/>
      <c r="H66" s="592"/>
      <c r="I66" s="592"/>
      <c r="J66" s="591"/>
      <c r="K66" s="585"/>
      <c r="L66" s="586"/>
      <c r="M66" s="585"/>
      <c r="N66" s="816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7"/>
      <c r="AE66" s="612"/>
    </row>
    <row r="67" spans="1:31" ht="15" hidden="1" x14ac:dyDescent="0.35">
      <c r="A67" s="1173">
        <v>45763</v>
      </c>
      <c r="B67" s="591"/>
      <c r="C67" s="592"/>
      <c r="D67" s="592"/>
      <c r="E67" s="592"/>
      <c r="F67" s="593">
        <v>38.950000000000003</v>
      </c>
      <c r="G67" s="592">
        <v>389500</v>
      </c>
      <c r="H67" s="592"/>
      <c r="I67" s="592"/>
      <c r="J67" s="591">
        <v>34.43</v>
      </c>
      <c r="K67" s="585">
        <v>344300</v>
      </c>
      <c r="L67" s="586"/>
      <c r="M67" s="585"/>
      <c r="N67" s="585"/>
      <c r="O67" s="585"/>
      <c r="P67" s="586"/>
      <c r="Q67" s="585"/>
      <c r="R67" s="585"/>
      <c r="S67" s="585"/>
      <c r="T67" s="586"/>
      <c r="U67" s="587"/>
      <c r="V67" s="584"/>
      <c r="W67" s="587"/>
      <c r="X67" s="588">
        <v>20</v>
      </c>
      <c r="Y67" s="587">
        <v>250000</v>
      </c>
      <c r="Z67" s="584"/>
      <c r="AA67" s="587"/>
      <c r="AB67" s="589"/>
      <c r="AC67" s="594"/>
      <c r="AD67" s="587"/>
      <c r="AE67" s="612"/>
    </row>
    <row r="68" spans="1:31" ht="15" hidden="1" x14ac:dyDescent="0.35">
      <c r="A68" s="1174"/>
      <c r="B68" s="591"/>
      <c r="C68" s="592"/>
      <c r="D68" s="592"/>
      <c r="E68" s="592"/>
      <c r="F68" s="593"/>
      <c r="G68" s="592"/>
      <c r="H68" s="592"/>
      <c r="I68" s="592"/>
      <c r="J68" s="591"/>
      <c r="K68" s="585"/>
      <c r="L68" s="586"/>
      <c r="M68" s="585"/>
      <c r="N68" s="727"/>
      <c r="O68" s="704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7"/>
      <c r="AE68" s="612"/>
    </row>
    <row r="69" spans="1:31" ht="15" hidden="1" x14ac:dyDescent="0.35">
      <c r="A69" s="1174"/>
      <c r="B69" s="591"/>
      <c r="C69" s="592"/>
      <c r="D69" s="592"/>
      <c r="E69" s="592"/>
      <c r="F69" s="593"/>
      <c r="G69" s="592"/>
      <c r="H69" s="592"/>
      <c r="I69" s="592"/>
      <c r="J69" s="591"/>
      <c r="K69" s="585"/>
      <c r="L69" s="586"/>
      <c r="M69" s="585"/>
      <c r="N69" s="585"/>
      <c r="O69" s="585"/>
      <c r="P69" s="586"/>
      <c r="Q69" s="585"/>
      <c r="R69" s="585"/>
      <c r="S69" s="585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7"/>
      <c r="AE69" s="612"/>
    </row>
    <row r="70" spans="1:31" ht="15" hidden="1" x14ac:dyDescent="0.35">
      <c r="A70" s="1175"/>
      <c r="B70" s="591"/>
      <c r="C70" s="592"/>
      <c r="D70" s="592"/>
      <c r="E70" s="592"/>
      <c r="F70" s="593"/>
      <c r="G70" s="592"/>
      <c r="H70" s="592"/>
      <c r="I70" s="592"/>
      <c r="J70" s="591"/>
      <c r="K70" s="585"/>
      <c r="L70" s="586"/>
      <c r="M70" s="585"/>
      <c r="N70" s="816"/>
      <c r="O70" s="585"/>
      <c r="P70" s="586"/>
      <c r="Q70" s="592"/>
      <c r="R70" s="592"/>
      <c r="S70" s="592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7"/>
      <c r="AE70" s="612"/>
    </row>
    <row r="71" spans="1:31" ht="15" hidden="1" x14ac:dyDescent="0.35">
      <c r="A71" s="1173">
        <v>45764</v>
      </c>
      <c r="B71" s="591">
        <v>37.479999999999997</v>
      </c>
      <c r="C71" s="592">
        <v>374800</v>
      </c>
      <c r="D71" s="592"/>
      <c r="E71" s="592"/>
      <c r="F71" s="593">
        <v>14.99</v>
      </c>
      <c r="G71" s="592">
        <v>149900</v>
      </c>
      <c r="H71" s="592"/>
      <c r="I71" s="592"/>
      <c r="J71" s="591">
        <v>31.35</v>
      </c>
      <c r="K71" s="585">
        <v>313500</v>
      </c>
      <c r="L71" s="968"/>
      <c r="M71" s="585"/>
      <c r="N71" s="816"/>
      <c r="O71" s="585"/>
      <c r="P71" s="968">
        <v>20</v>
      </c>
      <c r="Q71" s="585">
        <v>250000</v>
      </c>
      <c r="R71" s="585"/>
      <c r="S71" s="585"/>
      <c r="T71" s="586">
        <v>60</v>
      </c>
      <c r="U71" s="587">
        <v>408000</v>
      </c>
      <c r="V71" s="584"/>
      <c r="W71" s="587"/>
      <c r="X71" s="588"/>
      <c r="Y71" s="587"/>
      <c r="Z71" s="584"/>
      <c r="AA71" s="587"/>
      <c r="AB71" s="589"/>
      <c r="AC71" s="594"/>
      <c r="AD71" s="587"/>
      <c r="AE71" s="612"/>
    </row>
    <row r="72" spans="1:31" ht="15" hidden="1" x14ac:dyDescent="0.35">
      <c r="A72" s="1174"/>
      <c r="B72" s="591"/>
      <c r="C72" s="592"/>
      <c r="D72" s="592"/>
      <c r="E72" s="592"/>
      <c r="F72" s="593"/>
      <c r="G72" s="592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816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7"/>
      <c r="AE72" s="612"/>
    </row>
    <row r="73" spans="1:31" ht="15" hidden="1" x14ac:dyDescent="0.35">
      <c r="A73" s="1174"/>
      <c r="B73" s="591"/>
      <c r="C73" s="592"/>
      <c r="D73" s="592"/>
      <c r="E73" s="592"/>
      <c r="F73" s="593"/>
      <c r="G73" s="592"/>
      <c r="H73" s="704"/>
      <c r="I73" s="704"/>
      <c r="J73" s="591"/>
      <c r="K73" s="585"/>
      <c r="L73" s="586"/>
      <c r="M73" s="585"/>
      <c r="N73" s="585"/>
      <c r="O73" s="585"/>
      <c r="P73" s="586"/>
      <c r="Q73" s="585"/>
      <c r="R73" s="585"/>
      <c r="S73" s="585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7"/>
      <c r="AE73" s="612"/>
    </row>
    <row r="74" spans="1:31" ht="15" hidden="1" x14ac:dyDescent="0.35">
      <c r="A74" s="1175"/>
      <c r="B74" s="780"/>
      <c r="C74" s="704"/>
      <c r="D74" s="704"/>
      <c r="E74" s="704"/>
      <c r="F74" s="593"/>
      <c r="G74" s="592"/>
      <c r="H74" s="592"/>
      <c r="I74" s="592"/>
      <c r="J74" s="591"/>
      <c r="K74" s="585"/>
      <c r="L74" s="586"/>
      <c r="M74" s="585"/>
      <c r="N74" s="585"/>
      <c r="O74" s="585"/>
      <c r="P74" s="586"/>
      <c r="Q74" s="592"/>
      <c r="R74" s="592"/>
      <c r="S74" s="592"/>
      <c r="T74" s="586"/>
      <c r="U74" s="587"/>
      <c r="V74" s="584"/>
      <c r="W74" s="587"/>
      <c r="X74" s="588"/>
      <c r="Y74" s="587"/>
      <c r="Z74" s="584"/>
      <c r="AA74" s="587"/>
      <c r="AB74" s="589"/>
      <c r="AC74" s="594"/>
      <c r="AD74" s="587"/>
      <c r="AE74" s="612"/>
    </row>
    <row r="75" spans="1:31" ht="15" hidden="1" x14ac:dyDescent="0.35">
      <c r="A75" s="1173">
        <v>45765</v>
      </c>
      <c r="B75" s="591">
        <v>32.270000000000003</v>
      </c>
      <c r="C75" s="592">
        <v>322700</v>
      </c>
      <c r="D75" s="592"/>
      <c r="E75" s="592"/>
      <c r="F75" s="593">
        <v>26.12</v>
      </c>
      <c r="G75" s="592">
        <v>261200</v>
      </c>
      <c r="H75" s="592"/>
      <c r="I75" s="592"/>
      <c r="J75" s="591">
        <v>16.3</v>
      </c>
      <c r="K75" s="585">
        <v>163000</v>
      </c>
      <c r="L75" s="586">
        <v>20</v>
      </c>
      <c r="M75" s="585">
        <v>136000</v>
      </c>
      <c r="N75" s="585">
        <v>60</v>
      </c>
      <c r="O75" s="585">
        <v>408000</v>
      </c>
      <c r="P75" s="586"/>
      <c r="Q75" s="585"/>
      <c r="R75" s="585"/>
      <c r="S75" s="585"/>
      <c r="T75" s="586"/>
      <c r="U75" s="587"/>
      <c r="V75" s="584"/>
      <c r="W75" s="587"/>
      <c r="X75" s="588"/>
      <c r="Y75" s="587"/>
      <c r="Z75" s="586"/>
      <c r="AA75" s="587"/>
      <c r="AB75" s="589"/>
      <c r="AC75" s="594"/>
      <c r="AD75" s="587"/>
      <c r="AE75" s="612"/>
    </row>
    <row r="76" spans="1:31" ht="15" hidden="1" x14ac:dyDescent="0.35">
      <c r="A76" s="1174"/>
      <c r="B76" s="591"/>
      <c r="C76" s="592"/>
      <c r="D76" s="592"/>
      <c r="E76" s="592"/>
      <c r="F76" s="593"/>
      <c r="G76" s="592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6"/>
      <c r="AA76" s="587"/>
      <c r="AB76" s="589"/>
      <c r="AC76" s="594"/>
      <c r="AD76" s="587"/>
      <c r="AE76" s="612"/>
    </row>
    <row r="77" spans="1:31" ht="15" hidden="1" x14ac:dyDescent="0.35">
      <c r="A77" s="1174"/>
      <c r="B77" s="591"/>
      <c r="C77" s="592"/>
      <c r="D77" s="592"/>
      <c r="E77" s="592"/>
      <c r="F77" s="593"/>
      <c r="G77" s="592"/>
      <c r="H77" s="592"/>
      <c r="I77" s="592"/>
      <c r="J77" s="591"/>
      <c r="K77" s="585"/>
      <c r="L77" s="586"/>
      <c r="M77" s="585"/>
      <c r="N77" s="585"/>
      <c r="O77" s="585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0"/>
      <c r="AD77" s="587"/>
      <c r="AE77" s="612"/>
    </row>
    <row r="78" spans="1:31" ht="15" hidden="1" x14ac:dyDescent="0.35">
      <c r="A78" s="1175"/>
      <c r="B78" s="591"/>
      <c r="C78" s="592"/>
      <c r="D78" s="592"/>
      <c r="E78" s="592"/>
      <c r="F78" s="593"/>
      <c r="G78" s="592"/>
      <c r="H78" s="592"/>
      <c r="I78" s="592"/>
      <c r="J78" s="591"/>
      <c r="K78" s="585"/>
      <c r="L78" s="814"/>
      <c r="M78" s="587"/>
      <c r="N78" s="587"/>
      <c r="O78" s="587"/>
      <c r="P78" s="584"/>
      <c r="Q78" s="587"/>
      <c r="R78" s="587"/>
      <c r="S78" s="587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7"/>
      <c r="AE78" s="612"/>
    </row>
    <row r="79" spans="1:31" ht="15" hidden="1" x14ac:dyDescent="0.35">
      <c r="A79" s="1173">
        <v>45766</v>
      </c>
      <c r="B79" s="591">
        <v>30.24</v>
      </c>
      <c r="C79" s="592">
        <v>302400</v>
      </c>
      <c r="D79" s="592"/>
      <c r="E79" s="592"/>
      <c r="F79" s="593">
        <v>21.06</v>
      </c>
      <c r="G79" s="592">
        <v>210600</v>
      </c>
      <c r="H79" s="592"/>
      <c r="I79" s="592"/>
      <c r="J79" s="591">
        <v>18.55</v>
      </c>
      <c r="K79" s="585">
        <v>185500</v>
      </c>
      <c r="L79" s="586"/>
      <c r="M79" s="587"/>
      <c r="N79" s="587"/>
      <c r="O79" s="587"/>
      <c r="P79" s="586">
        <v>20</v>
      </c>
      <c r="Q79" s="585">
        <v>250000</v>
      </c>
      <c r="R79" s="585"/>
      <c r="S79" s="585"/>
      <c r="T79" s="586"/>
      <c r="U79" s="587"/>
      <c r="V79" s="584"/>
      <c r="W79" s="587"/>
      <c r="X79" s="588"/>
      <c r="Y79" s="587"/>
      <c r="Z79" s="584"/>
      <c r="AA79" s="587"/>
      <c r="AB79" s="589"/>
      <c r="AC79" s="594"/>
      <c r="AD79" s="587"/>
      <c r="AE79" s="612"/>
    </row>
    <row r="80" spans="1:31" ht="15" hidden="1" x14ac:dyDescent="0.35">
      <c r="A80" s="1174"/>
      <c r="B80" s="591"/>
      <c r="C80" s="592"/>
      <c r="D80" s="592"/>
      <c r="E80" s="592"/>
      <c r="F80" s="593"/>
      <c r="G80" s="592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87"/>
      <c r="AE80" s="612"/>
    </row>
    <row r="81" spans="1:31" ht="15" hidden="1" x14ac:dyDescent="0.35">
      <c r="A81" s="1174"/>
      <c r="B81" s="591"/>
      <c r="C81" s="592"/>
      <c r="D81" s="592"/>
      <c r="E81" s="592"/>
      <c r="F81" s="593"/>
      <c r="G81" s="592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0"/>
      <c r="AD81" s="587"/>
      <c r="AE81" s="612"/>
    </row>
    <row r="82" spans="1:31" ht="15" hidden="1" x14ac:dyDescent="0.35">
      <c r="A82" s="1175"/>
      <c r="B82" s="591"/>
      <c r="C82" s="592"/>
      <c r="D82" s="592"/>
      <c r="E82" s="592"/>
      <c r="F82" s="593"/>
      <c r="G82" s="592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94"/>
      <c r="AC82" s="833"/>
      <c r="AD82" s="587"/>
      <c r="AE82" s="612"/>
    </row>
    <row r="83" spans="1:31" ht="15" hidden="1" x14ac:dyDescent="0.35">
      <c r="A83" s="1173">
        <v>45767</v>
      </c>
      <c r="B83" s="792">
        <v>33.270000000000003</v>
      </c>
      <c r="C83" s="592">
        <v>332700</v>
      </c>
      <c r="D83" s="592"/>
      <c r="E83" s="592"/>
      <c r="F83" s="591">
        <v>23.13</v>
      </c>
      <c r="G83" s="592">
        <v>231300</v>
      </c>
      <c r="H83" s="592"/>
      <c r="I83" s="592"/>
      <c r="J83" s="591">
        <v>17.309999999999999</v>
      </c>
      <c r="K83" s="585">
        <v>173100</v>
      </c>
      <c r="L83" s="586">
        <v>20</v>
      </c>
      <c r="M83" s="585">
        <v>136000</v>
      </c>
      <c r="N83" s="600"/>
      <c r="O83" s="600"/>
      <c r="P83" s="586"/>
      <c r="Q83" s="585"/>
      <c r="R83" s="585"/>
      <c r="S83" s="585"/>
      <c r="T83" s="586"/>
      <c r="U83" s="587"/>
      <c r="V83" s="584"/>
      <c r="W83" s="587"/>
      <c r="X83" s="588"/>
      <c r="Y83" s="587"/>
      <c r="Z83" s="584"/>
      <c r="AA83" s="587"/>
      <c r="AB83" s="589"/>
      <c r="AC83" s="594"/>
      <c r="AD83" s="587"/>
      <c r="AE83" s="612"/>
    </row>
    <row r="84" spans="1:31" ht="15" hidden="1" x14ac:dyDescent="0.35">
      <c r="A84" s="1174"/>
      <c r="B84" s="591"/>
      <c r="C84" s="592"/>
      <c r="D84" s="592"/>
      <c r="E84" s="592"/>
      <c r="F84" s="591"/>
      <c r="G84" s="592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7"/>
      <c r="AE84" s="612"/>
    </row>
    <row r="85" spans="1:31" ht="15" hidden="1" x14ac:dyDescent="0.35">
      <c r="A85" s="1174"/>
      <c r="B85" s="591"/>
      <c r="C85" s="592"/>
      <c r="D85" s="592"/>
      <c r="E85" s="592"/>
      <c r="F85" s="591"/>
      <c r="G85" s="592"/>
      <c r="H85" s="592"/>
      <c r="I85" s="592"/>
      <c r="J85" s="591"/>
      <c r="K85" s="585"/>
      <c r="L85" s="586"/>
      <c r="M85" s="585"/>
      <c r="N85" s="585"/>
      <c r="O85" s="585"/>
      <c r="P85" s="586"/>
      <c r="Q85" s="585"/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7"/>
      <c r="AE85" s="612"/>
    </row>
    <row r="86" spans="1:31" ht="15" hidden="1" x14ac:dyDescent="0.35">
      <c r="A86" s="1175"/>
      <c r="B86" s="591"/>
      <c r="C86" s="592"/>
      <c r="D86" s="592"/>
      <c r="E86" s="592"/>
      <c r="F86" s="591"/>
      <c r="G86" s="592"/>
      <c r="H86" s="592"/>
      <c r="I86" s="592"/>
      <c r="J86" s="591"/>
      <c r="K86" s="585"/>
      <c r="L86" s="586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589"/>
      <c r="AC86" s="594"/>
      <c r="AD86" s="587"/>
      <c r="AE86" s="612"/>
    </row>
    <row r="87" spans="1:31" ht="15" hidden="1" x14ac:dyDescent="0.35">
      <c r="A87" s="1173">
        <v>45768</v>
      </c>
      <c r="B87" s="591">
        <v>25.52</v>
      </c>
      <c r="C87" s="592">
        <v>255200</v>
      </c>
      <c r="D87" s="592"/>
      <c r="E87" s="592"/>
      <c r="F87" s="593">
        <v>28.52</v>
      </c>
      <c r="G87" s="592">
        <v>285200</v>
      </c>
      <c r="H87" s="592"/>
      <c r="I87" s="592"/>
      <c r="J87" s="591">
        <v>19.05</v>
      </c>
      <c r="K87" s="587">
        <v>190500</v>
      </c>
      <c r="L87" s="588"/>
      <c r="M87" s="585"/>
      <c r="N87" s="585"/>
      <c r="O87" s="585"/>
      <c r="P87" s="585">
        <v>20</v>
      </c>
      <c r="Q87" s="585">
        <v>250000</v>
      </c>
      <c r="R87" s="585"/>
      <c r="S87" s="585"/>
      <c r="T87" s="586"/>
      <c r="U87" s="587"/>
      <c r="V87" s="584"/>
      <c r="W87" s="587"/>
      <c r="X87" s="588">
        <v>20</v>
      </c>
      <c r="Y87" s="587">
        <v>250000</v>
      </c>
      <c r="Z87" s="584">
        <v>30.75</v>
      </c>
      <c r="AA87" s="587">
        <v>209100</v>
      </c>
      <c r="AB87" s="584">
        <v>20</v>
      </c>
      <c r="AC87" s="587">
        <v>200000</v>
      </c>
      <c r="AD87" s="587"/>
      <c r="AE87" s="612"/>
    </row>
    <row r="88" spans="1:31" ht="15" hidden="1" x14ac:dyDescent="0.35">
      <c r="A88" s="1174"/>
      <c r="B88" s="591"/>
      <c r="C88" s="592"/>
      <c r="D88" s="592"/>
      <c r="E88" s="592"/>
      <c r="F88" s="593"/>
      <c r="G88" s="592"/>
      <c r="H88" s="592"/>
      <c r="I88" s="592"/>
      <c r="J88" s="591"/>
      <c r="K88" s="587"/>
      <c r="L88" s="584"/>
      <c r="M88" s="585"/>
      <c r="N88" s="586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4"/>
      <c r="AD88" s="587"/>
      <c r="AE88" s="612"/>
    </row>
    <row r="89" spans="1:31" ht="15" hidden="1" x14ac:dyDescent="0.35">
      <c r="A89" s="1174"/>
      <c r="B89" s="591"/>
      <c r="C89" s="592"/>
      <c r="D89" s="592"/>
      <c r="E89" s="592"/>
      <c r="F89" s="593"/>
      <c r="G89" s="592"/>
      <c r="H89" s="592"/>
      <c r="I89" s="592"/>
      <c r="J89" s="591"/>
      <c r="K89" s="587"/>
      <c r="L89" s="584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0"/>
      <c r="AD89" s="587"/>
      <c r="AE89" s="612"/>
    </row>
    <row r="90" spans="1:31" ht="15" hidden="1" x14ac:dyDescent="0.35">
      <c r="A90" s="1175"/>
      <c r="B90" s="591"/>
      <c r="C90" s="592"/>
      <c r="D90" s="592"/>
      <c r="E90" s="592"/>
      <c r="F90" s="593"/>
      <c r="G90" s="592"/>
      <c r="H90" s="592"/>
      <c r="I90" s="592"/>
      <c r="J90" s="591"/>
      <c r="K90" s="585"/>
      <c r="L90" s="586"/>
      <c r="M90" s="585"/>
      <c r="N90" s="585"/>
      <c r="O90" s="585"/>
      <c r="P90" s="585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7"/>
      <c r="AE90" s="612"/>
    </row>
    <row r="91" spans="1:31" ht="15" hidden="1" x14ac:dyDescent="0.35">
      <c r="A91" s="1173">
        <v>45769</v>
      </c>
      <c r="B91" s="591">
        <v>33.18</v>
      </c>
      <c r="C91" s="592">
        <v>331800</v>
      </c>
      <c r="D91" s="592"/>
      <c r="E91" s="592"/>
      <c r="F91" s="593">
        <v>25.82</v>
      </c>
      <c r="G91" s="592">
        <v>258200</v>
      </c>
      <c r="H91" s="592"/>
      <c r="I91" s="592"/>
      <c r="J91" s="591">
        <v>15.73</v>
      </c>
      <c r="K91" s="585">
        <v>157300</v>
      </c>
      <c r="L91" s="586"/>
      <c r="M91" s="585"/>
      <c r="N91" s="586"/>
      <c r="O91" s="585"/>
      <c r="P91" s="585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7"/>
      <c r="AE91" s="612"/>
    </row>
    <row r="92" spans="1:31" ht="15" hidden="1" x14ac:dyDescent="0.35">
      <c r="A92" s="1174"/>
      <c r="B92" s="591"/>
      <c r="C92" s="592"/>
      <c r="D92" s="592"/>
      <c r="E92" s="592"/>
      <c r="F92" s="593"/>
      <c r="G92" s="592"/>
      <c r="H92" s="592"/>
      <c r="I92" s="592"/>
      <c r="J92" s="591"/>
      <c r="K92" s="585"/>
      <c r="L92" s="586"/>
      <c r="M92" s="585"/>
      <c r="N92" s="585"/>
      <c r="O92" s="585"/>
      <c r="P92" s="585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7"/>
      <c r="AE92" s="612"/>
    </row>
    <row r="93" spans="1:31" ht="15" hidden="1" x14ac:dyDescent="0.35">
      <c r="A93" s="1174"/>
      <c r="B93" s="591"/>
      <c r="C93" s="592"/>
      <c r="D93" s="592"/>
      <c r="E93" s="592"/>
      <c r="F93" s="593"/>
      <c r="G93" s="592"/>
      <c r="H93" s="592"/>
      <c r="I93" s="592"/>
      <c r="J93" s="591"/>
      <c r="K93" s="585"/>
      <c r="L93" s="586"/>
      <c r="M93" s="585"/>
      <c r="N93" s="585"/>
      <c r="O93" s="585"/>
      <c r="P93" s="585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7"/>
      <c r="AE93" s="612"/>
    </row>
    <row r="94" spans="1:31" ht="15" hidden="1" x14ac:dyDescent="0.35">
      <c r="A94" s="1175"/>
      <c r="B94" s="591"/>
      <c r="C94" s="592"/>
      <c r="D94" s="592"/>
      <c r="E94" s="592"/>
      <c r="F94" s="593"/>
      <c r="G94" s="592"/>
      <c r="H94" s="704"/>
      <c r="I94" s="704"/>
      <c r="J94" s="591"/>
      <c r="K94" s="585"/>
      <c r="L94" s="586"/>
      <c r="M94" s="585"/>
      <c r="N94" s="585"/>
      <c r="O94" s="585"/>
      <c r="P94" s="585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7"/>
      <c r="AE94" s="612"/>
    </row>
    <row r="95" spans="1:31" ht="15" hidden="1" x14ac:dyDescent="0.35">
      <c r="A95" s="1173">
        <v>45770</v>
      </c>
      <c r="B95" s="780">
        <v>34.869999999999997</v>
      </c>
      <c r="C95" s="704">
        <v>348700</v>
      </c>
      <c r="D95" s="704"/>
      <c r="E95" s="704"/>
      <c r="F95" s="593"/>
      <c r="G95" s="592"/>
      <c r="H95" s="592"/>
      <c r="I95" s="592"/>
      <c r="J95" s="591">
        <v>27.1</v>
      </c>
      <c r="K95" s="585">
        <v>271000</v>
      </c>
      <c r="L95" s="586">
        <v>52.49</v>
      </c>
      <c r="M95" s="585">
        <v>356932</v>
      </c>
      <c r="N95" s="816">
        <v>20</v>
      </c>
      <c r="O95" s="585">
        <v>136000</v>
      </c>
      <c r="P95" s="585"/>
      <c r="Q95" s="585"/>
      <c r="R95" s="585"/>
      <c r="S95" s="585"/>
      <c r="T95" s="586"/>
      <c r="U95" s="587"/>
      <c r="V95" s="584"/>
      <c r="W95" s="587"/>
      <c r="X95" s="588">
        <v>20</v>
      </c>
      <c r="Y95" s="587">
        <v>250000</v>
      </c>
      <c r="Z95" s="584"/>
      <c r="AA95" s="587"/>
      <c r="AB95" s="589">
        <v>25</v>
      </c>
      <c r="AC95" s="594">
        <v>250000</v>
      </c>
      <c r="AD95" s="587"/>
      <c r="AE95" s="612"/>
    </row>
    <row r="96" spans="1:31" ht="15" hidden="1" x14ac:dyDescent="0.35">
      <c r="A96" s="1174"/>
      <c r="B96" s="591"/>
      <c r="C96" s="592"/>
      <c r="D96" s="592"/>
      <c r="E96" s="592"/>
      <c r="F96" s="593"/>
      <c r="G96" s="592"/>
      <c r="H96" s="592"/>
      <c r="I96" s="592"/>
      <c r="J96" s="591"/>
      <c r="K96" s="585"/>
      <c r="L96" s="586"/>
      <c r="M96" s="585"/>
      <c r="N96" s="585"/>
      <c r="O96" s="585"/>
      <c r="P96" s="585"/>
      <c r="Q96" s="585"/>
      <c r="R96" s="687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7"/>
      <c r="AE96" s="612"/>
    </row>
    <row r="97" spans="1:37" ht="15" hidden="1" x14ac:dyDescent="0.35">
      <c r="A97" s="1174"/>
      <c r="B97" s="591"/>
      <c r="C97" s="592"/>
      <c r="D97" s="592"/>
      <c r="E97" s="592"/>
      <c r="F97" s="593"/>
      <c r="G97" s="592"/>
      <c r="H97" s="592"/>
      <c r="I97" s="592"/>
      <c r="J97" s="591"/>
      <c r="K97" s="585"/>
      <c r="L97" s="586"/>
      <c r="M97" s="585"/>
      <c r="N97" s="585"/>
      <c r="O97" s="585"/>
      <c r="P97" s="585"/>
      <c r="Q97" s="585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89"/>
      <c r="AC97" s="594"/>
      <c r="AD97" s="587"/>
      <c r="AE97" s="612"/>
    </row>
    <row r="98" spans="1:37" ht="15" hidden="1" x14ac:dyDescent="0.35">
      <c r="A98" s="1175"/>
      <c r="B98" s="591"/>
      <c r="C98" s="592"/>
      <c r="D98" s="592"/>
      <c r="E98" s="592"/>
      <c r="F98" s="593"/>
      <c r="G98" s="592"/>
      <c r="H98" s="592"/>
      <c r="I98" s="592"/>
      <c r="J98" s="591"/>
      <c r="K98" s="585"/>
      <c r="L98" s="586"/>
      <c r="M98" s="585"/>
      <c r="N98" s="585"/>
      <c r="O98" s="585"/>
      <c r="P98" s="585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93"/>
      <c r="AC98" s="592"/>
      <c r="AD98" s="587"/>
      <c r="AE98" s="612"/>
    </row>
    <row r="99" spans="1:37" ht="15" hidden="1" x14ac:dyDescent="0.35">
      <c r="A99" s="1173">
        <v>45771</v>
      </c>
      <c r="B99" s="591">
        <v>26.88</v>
      </c>
      <c r="C99" s="592">
        <v>268800</v>
      </c>
      <c r="D99" s="592"/>
      <c r="E99" s="592"/>
      <c r="F99" s="593">
        <v>38.86</v>
      </c>
      <c r="G99" s="592">
        <v>388600</v>
      </c>
      <c r="H99" s="592"/>
      <c r="I99" s="592"/>
      <c r="J99" s="591">
        <v>26.08</v>
      </c>
      <c r="K99" s="585">
        <v>260800</v>
      </c>
      <c r="L99" s="586">
        <v>20</v>
      </c>
      <c r="M99" s="585">
        <v>136000</v>
      </c>
      <c r="N99" s="585"/>
      <c r="O99" s="585"/>
      <c r="P99" s="585"/>
      <c r="Q99" s="585"/>
      <c r="R99" s="585"/>
      <c r="S99" s="585"/>
      <c r="T99" s="586"/>
      <c r="U99" s="587"/>
      <c r="V99" s="584"/>
      <c r="W99" s="587"/>
      <c r="X99" s="588">
        <v>20</v>
      </c>
      <c r="Y99" s="587">
        <v>250000</v>
      </c>
      <c r="Z99" s="584"/>
      <c r="AA99" s="587"/>
      <c r="AB99" s="589"/>
      <c r="AC99" s="594"/>
      <c r="AD99" s="587"/>
      <c r="AE99" s="612"/>
    </row>
    <row r="100" spans="1:37" ht="15" hidden="1" x14ac:dyDescent="0.35">
      <c r="A100" s="1174"/>
      <c r="B100" s="591"/>
      <c r="C100" s="592"/>
      <c r="D100" s="592"/>
      <c r="E100" s="592"/>
      <c r="F100" s="593"/>
      <c r="G100" s="592"/>
      <c r="H100" s="592"/>
      <c r="I100" s="592"/>
      <c r="J100" s="591"/>
      <c r="K100" s="585"/>
      <c r="L100" s="586"/>
      <c r="M100" s="585"/>
      <c r="N100" s="585"/>
      <c r="O100" s="585"/>
      <c r="P100" s="585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4"/>
      <c r="AD100" s="587"/>
      <c r="AE100" s="612"/>
    </row>
    <row r="101" spans="1:37" ht="15" hidden="1" x14ac:dyDescent="0.35">
      <c r="A101" s="1174"/>
      <c r="B101" s="591"/>
      <c r="C101" s="592"/>
      <c r="D101" s="592"/>
      <c r="E101" s="592"/>
      <c r="F101" s="593"/>
      <c r="G101" s="592"/>
      <c r="H101" s="592"/>
      <c r="I101" s="592"/>
      <c r="J101" s="591"/>
      <c r="K101" s="585"/>
      <c r="L101" s="586"/>
      <c r="M101" s="585"/>
      <c r="N101" s="585"/>
      <c r="O101" s="585"/>
      <c r="P101" s="585"/>
      <c r="Q101" s="585"/>
      <c r="R101" s="585"/>
      <c r="S101" s="585"/>
      <c r="T101" s="586"/>
      <c r="U101" s="587"/>
      <c r="V101" s="584"/>
      <c r="W101" s="587"/>
      <c r="X101" s="588"/>
      <c r="Y101" s="587"/>
      <c r="Z101" s="584"/>
      <c r="AA101" s="587"/>
      <c r="AB101" s="589"/>
      <c r="AC101" s="590"/>
      <c r="AD101" s="587"/>
      <c r="AE101" s="612"/>
    </row>
    <row r="102" spans="1:37" ht="15" hidden="1" x14ac:dyDescent="0.35">
      <c r="A102" s="1175"/>
      <c r="B102" s="591"/>
      <c r="C102" s="592"/>
      <c r="D102" s="592"/>
      <c r="E102" s="592"/>
      <c r="F102" s="593"/>
      <c r="G102" s="592"/>
      <c r="H102" s="592"/>
      <c r="I102" s="592"/>
      <c r="J102" s="591"/>
      <c r="K102" s="585"/>
      <c r="L102" s="586"/>
      <c r="M102" s="585"/>
      <c r="N102" s="585"/>
      <c r="O102" s="585"/>
      <c r="P102" s="585"/>
      <c r="Q102" s="585"/>
      <c r="R102" s="585"/>
      <c r="S102" s="585"/>
      <c r="T102" s="586"/>
      <c r="U102" s="587"/>
      <c r="V102" s="584"/>
      <c r="W102" s="587"/>
      <c r="X102" s="588"/>
      <c r="Y102" s="587"/>
      <c r="Z102" s="589"/>
      <c r="AA102" s="594"/>
      <c r="AB102" s="598"/>
      <c r="AC102" s="601"/>
      <c r="AD102" s="587"/>
      <c r="AE102" s="612"/>
    </row>
    <row r="103" spans="1:37" ht="15" hidden="1" x14ac:dyDescent="0.35">
      <c r="A103" s="1173">
        <v>45772</v>
      </c>
      <c r="B103" s="591">
        <v>24.35</v>
      </c>
      <c r="C103" s="592">
        <v>243500</v>
      </c>
      <c r="D103" s="592"/>
      <c r="E103" s="592"/>
      <c r="F103" s="927">
        <v>32.950000000000003</v>
      </c>
      <c r="G103" s="704">
        <v>329500</v>
      </c>
      <c r="H103" s="592"/>
      <c r="I103" s="592"/>
      <c r="J103" s="591">
        <v>23.67</v>
      </c>
      <c r="K103" s="585">
        <v>236700</v>
      </c>
      <c r="L103" s="586"/>
      <c r="M103" s="585"/>
      <c r="N103" s="585"/>
      <c r="O103" s="585"/>
      <c r="P103" s="816">
        <v>20</v>
      </c>
      <c r="Q103" s="592">
        <v>250000</v>
      </c>
      <c r="R103" s="660"/>
      <c r="S103" s="660"/>
      <c r="T103" s="586"/>
      <c r="U103" s="585"/>
      <c r="V103" s="584"/>
      <c r="W103" s="587"/>
      <c r="X103" s="588"/>
      <c r="Y103" s="587"/>
      <c r="Z103" s="584"/>
      <c r="AA103" s="587"/>
      <c r="AB103" s="589"/>
      <c r="AC103" s="594"/>
      <c r="AD103" s="587"/>
      <c r="AE103" s="612"/>
    </row>
    <row r="104" spans="1:37" ht="15" hidden="1" x14ac:dyDescent="0.35">
      <c r="A104" s="1174"/>
      <c r="B104" s="591"/>
      <c r="C104" s="592"/>
      <c r="D104" s="592"/>
      <c r="E104" s="592"/>
      <c r="F104" s="593"/>
      <c r="G104" s="592"/>
      <c r="H104" s="587"/>
      <c r="I104" s="587"/>
      <c r="J104" s="591"/>
      <c r="K104" s="585"/>
      <c r="L104" s="586"/>
      <c r="M104" s="585"/>
      <c r="N104" s="585"/>
      <c r="O104" s="585"/>
      <c r="P104" s="585"/>
      <c r="Q104" s="592"/>
      <c r="R104" s="592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7"/>
      <c r="AE104" s="612"/>
    </row>
    <row r="105" spans="1:37" ht="15" hidden="1" x14ac:dyDescent="0.35">
      <c r="A105" s="1174"/>
      <c r="B105" s="586"/>
      <c r="C105" s="587"/>
      <c r="D105" s="587"/>
      <c r="E105" s="587"/>
      <c r="F105" s="593"/>
      <c r="G105" s="592"/>
      <c r="H105" s="592"/>
      <c r="I105" s="592"/>
      <c r="J105" s="591"/>
      <c r="K105" s="585"/>
      <c r="L105" s="586"/>
      <c r="M105" s="585"/>
      <c r="N105" s="585"/>
      <c r="O105" s="585"/>
      <c r="P105" s="585"/>
      <c r="Q105" s="592"/>
      <c r="R105" s="592"/>
      <c r="S105" s="592"/>
      <c r="T105" s="586"/>
      <c r="U105" s="587"/>
      <c r="V105" s="584"/>
      <c r="W105" s="587"/>
      <c r="X105" s="588"/>
      <c r="Y105" s="587"/>
      <c r="Z105" s="584"/>
      <c r="AA105" s="587"/>
      <c r="AB105" s="589"/>
      <c r="AC105" s="594"/>
      <c r="AD105" s="587"/>
      <c r="AE105" s="612"/>
    </row>
    <row r="106" spans="1:37" ht="15" hidden="1" x14ac:dyDescent="0.35">
      <c r="A106" s="1175"/>
      <c r="B106" s="591"/>
      <c r="C106" s="592"/>
      <c r="D106" s="592"/>
      <c r="E106" s="592"/>
      <c r="F106" s="593"/>
      <c r="G106" s="592"/>
      <c r="H106" s="592"/>
      <c r="I106" s="592"/>
      <c r="J106" s="591"/>
      <c r="K106" s="585"/>
      <c r="L106" s="586"/>
      <c r="M106" s="587"/>
      <c r="N106" s="587"/>
      <c r="O106" s="587"/>
      <c r="P106" s="600"/>
      <c r="Q106" s="587"/>
      <c r="R106" s="587"/>
      <c r="S106" s="587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587"/>
      <c r="AE106" s="612"/>
      <c r="AK106" s="685"/>
    </row>
    <row r="107" spans="1:37" ht="15" hidden="1" x14ac:dyDescent="0.35">
      <c r="A107" s="1173">
        <v>45773</v>
      </c>
      <c r="B107" s="591">
        <v>28.9</v>
      </c>
      <c r="C107" s="592">
        <v>289000</v>
      </c>
      <c r="D107" s="592"/>
      <c r="E107" s="592"/>
      <c r="F107" s="593">
        <v>25.85</v>
      </c>
      <c r="G107" s="592">
        <v>258500</v>
      </c>
      <c r="H107" s="660"/>
      <c r="I107" s="592"/>
      <c r="J107" s="591">
        <v>15.69</v>
      </c>
      <c r="K107" s="585">
        <v>156900</v>
      </c>
      <c r="L107" s="586"/>
      <c r="M107" s="587"/>
      <c r="N107" s="587"/>
      <c r="O107" s="587"/>
      <c r="P107" s="585"/>
      <c r="Q107" s="585"/>
      <c r="R107" s="585"/>
      <c r="S107" s="585"/>
      <c r="T107" s="586">
        <v>60</v>
      </c>
      <c r="U107" s="587">
        <v>408000</v>
      </c>
      <c r="V107" s="584"/>
      <c r="W107" s="587"/>
      <c r="X107" s="588"/>
      <c r="Y107" s="587"/>
      <c r="Z107" s="584"/>
      <c r="AA107" s="587"/>
      <c r="AB107" s="589"/>
      <c r="AC107" s="594"/>
      <c r="AD107" s="587"/>
      <c r="AE107" s="612"/>
      <c r="AK107" s="685"/>
    </row>
    <row r="108" spans="1:37" ht="15" hidden="1" x14ac:dyDescent="0.35">
      <c r="A108" s="1174"/>
      <c r="B108" s="591"/>
      <c r="C108" s="592"/>
      <c r="D108" s="592"/>
      <c r="E108" s="592"/>
      <c r="F108" s="593"/>
      <c r="G108" s="592"/>
      <c r="H108" s="592"/>
      <c r="I108" s="592"/>
      <c r="J108" s="591"/>
      <c r="K108" s="585"/>
      <c r="L108" s="586"/>
      <c r="M108" s="585"/>
      <c r="N108" s="585"/>
      <c r="O108" s="585"/>
      <c r="P108" s="585"/>
      <c r="Q108" s="585"/>
      <c r="R108" s="585"/>
      <c r="S108" s="585"/>
      <c r="T108" s="586"/>
      <c r="U108" s="587"/>
      <c r="V108" s="584"/>
      <c r="W108" s="587"/>
      <c r="X108" s="599"/>
      <c r="Y108" s="587"/>
      <c r="Z108" s="584"/>
      <c r="AA108" s="587"/>
      <c r="AB108" s="589"/>
      <c r="AC108" s="594"/>
      <c r="AD108" s="587"/>
      <c r="AE108" s="612"/>
      <c r="AK108" s="685"/>
    </row>
    <row r="109" spans="1:37" ht="15" hidden="1" x14ac:dyDescent="0.35">
      <c r="A109" s="1174"/>
      <c r="B109" s="591"/>
      <c r="C109" s="592"/>
      <c r="D109" s="592"/>
      <c r="E109" s="592"/>
      <c r="F109" s="593"/>
      <c r="G109" s="592"/>
      <c r="H109" s="592"/>
      <c r="I109" s="592"/>
      <c r="J109" s="591"/>
      <c r="K109" s="585"/>
      <c r="L109" s="586"/>
      <c r="M109" s="585"/>
      <c r="N109" s="585"/>
      <c r="O109" s="585"/>
      <c r="P109" s="585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7"/>
      <c r="AE109" s="612"/>
      <c r="AK109" s="685"/>
    </row>
    <row r="110" spans="1:37" ht="15" hidden="1" x14ac:dyDescent="0.35">
      <c r="A110" s="1175"/>
      <c r="B110" s="591"/>
      <c r="C110" s="592"/>
      <c r="D110" s="592"/>
      <c r="E110" s="592"/>
      <c r="F110" s="593"/>
      <c r="G110" s="592"/>
      <c r="H110" s="592"/>
      <c r="I110" s="592"/>
      <c r="J110" s="591"/>
      <c r="K110" s="839"/>
      <c r="L110" s="586"/>
      <c r="M110" s="585"/>
      <c r="N110" s="585"/>
      <c r="O110" s="585"/>
      <c r="P110" s="585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9"/>
      <c r="AC110" s="594"/>
      <c r="AD110" s="587"/>
      <c r="AE110" s="612"/>
    </row>
    <row r="111" spans="1:37" ht="15" hidden="1" x14ac:dyDescent="0.35">
      <c r="A111" s="1173">
        <v>45774</v>
      </c>
      <c r="B111" s="591">
        <v>30.74</v>
      </c>
      <c r="C111" s="592">
        <v>307400</v>
      </c>
      <c r="D111" s="592"/>
      <c r="E111" s="592"/>
      <c r="F111" s="593">
        <v>29.27</v>
      </c>
      <c r="G111" s="592">
        <v>292700</v>
      </c>
      <c r="H111" s="592"/>
      <c r="I111" s="592"/>
      <c r="J111" s="591">
        <v>22.97</v>
      </c>
      <c r="K111" s="839">
        <v>229700</v>
      </c>
      <c r="L111" s="586"/>
      <c r="M111" s="585"/>
      <c r="N111" s="585"/>
      <c r="O111" s="585"/>
      <c r="P111" s="585"/>
      <c r="Q111" s="585"/>
      <c r="R111" s="585"/>
      <c r="S111" s="585"/>
      <c r="T111" s="586"/>
      <c r="U111" s="587"/>
      <c r="V111" s="584"/>
      <c r="W111" s="587"/>
      <c r="X111" s="588"/>
      <c r="Y111" s="587"/>
      <c r="Z111" s="584"/>
      <c r="AA111" s="587"/>
      <c r="AB111" s="589"/>
      <c r="AC111" s="594"/>
      <c r="AD111" s="587"/>
      <c r="AE111" s="612"/>
    </row>
    <row r="112" spans="1:37" ht="15" hidden="1" x14ac:dyDescent="0.35">
      <c r="A112" s="1174"/>
      <c r="B112" s="591"/>
      <c r="C112" s="592"/>
      <c r="D112" s="592"/>
      <c r="E112" s="592"/>
      <c r="F112" s="593"/>
      <c r="G112" s="592"/>
      <c r="H112" s="592"/>
      <c r="I112" s="592"/>
      <c r="J112" s="591"/>
      <c r="K112" s="839"/>
      <c r="L112" s="586"/>
      <c r="M112" s="585"/>
      <c r="N112" s="585"/>
      <c r="O112" s="585"/>
      <c r="P112" s="585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7"/>
      <c r="AE112" s="612"/>
    </row>
    <row r="113" spans="1:31" ht="15" hidden="1" x14ac:dyDescent="0.35">
      <c r="A113" s="1174"/>
      <c r="B113" s="591"/>
      <c r="C113" s="592"/>
      <c r="D113" s="592"/>
      <c r="E113" s="592"/>
      <c r="F113" s="593"/>
      <c r="G113" s="592"/>
      <c r="H113" s="592"/>
      <c r="I113" s="592"/>
      <c r="J113" s="591"/>
      <c r="K113" s="839"/>
      <c r="L113" s="586"/>
      <c r="M113" s="585"/>
      <c r="N113" s="585"/>
      <c r="O113" s="585"/>
      <c r="P113" s="585"/>
      <c r="Q113" s="585"/>
      <c r="R113" s="585"/>
      <c r="S113" s="585"/>
      <c r="T113" s="586"/>
      <c r="U113" s="587"/>
      <c r="V113" s="584"/>
      <c r="W113" s="587"/>
      <c r="X113" s="588"/>
      <c r="Y113" s="587"/>
      <c r="Z113" s="584"/>
      <c r="AA113" s="587"/>
      <c r="AB113" s="589"/>
      <c r="AC113" s="594"/>
      <c r="AD113" s="587"/>
      <c r="AE113" s="612"/>
    </row>
    <row r="114" spans="1:31" ht="15" hidden="1" x14ac:dyDescent="0.35">
      <c r="A114" s="1175"/>
      <c r="B114" s="591"/>
      <c r="C114" s="592"/>
      <c r="D114" s="592"/>
      <c r="E114" s="592"/>
      <c r="F114" s="593"/>
      <c r="G114" s="592"/>
      <c r="H114" s="592"/>
      <c r="I114" s="592"/>
      <c r="J114" s="591"/>
      <c r="K114" s="839"/>
      <c r="L114" s="586"/>
      <c r="M114" s="585"/>
      <c r="N114" s="585"/>
      <c r="O114" s="585"/>
      <c r="P114" s="585"/>
      <c r="Q114" s="585"/>
      <c r="R114" s="585"/>
      <c r="S114" s="585"/>
      <c r="T114" s="586"/>
      <c r="U114" s="587"/>
      <c r="V114" s="584"/>
      <c r="W114" s="587"/>
      <c r="X114" s="588"/>
      <c r="Y114" s="587"/>
      <c r="Z114" s="584"/>
      <c r="AA114" s="587"/>
      <c r="AB114" s="589"/>
      <c r="AC114" s="594"/>
      <c r="AD114" s="587"/>
      <c r="AE114" s="612"/>
    </row>
    <row r="115" spans="1:31" ht="15" hidden="1" x14ac:dyDescent="0.35">
      <c r="A115" s="1173">
        <v>45775</v>
      </c>
      <c r="B115" s="591">
        <v>34.86</v>
      </c>
      <c r="C115" s="592">
        <v>348600</v>
      </c>
      <c r="D115" s="592"/>
      <c r="E115" s="592"/>
      <c r="F115" s="593">
        <v>30.97</v>
      </c>
      <c r="G115" s="592">
        <v>309700</v>
      </c>
      <c r="H115" s="592"/>
      <c r="I115" s="592"/>
      <c r="J115" s="591">
        <v>18.96</v>
      </c>
      <c r="K115" s="839">
        <v>189600</v>
      </c>
      <c r="L115" s="586"/>
      <c r="M115" s="585"/>
      <c r="N115" s="585"/>
      <c r="O115" s="585"/>
      <c r="P115" s="585"/>
      <c r="Q115" s="585"/>
      <c r="R115" s="585"/>
      <c r="S115" s="585"/>
      <c r="T115" s="586">
        <v>56.97</v>
      </c>
      <c r="U115" s="587">
        <v>387460</v>
      </c>
      <c r="V115" s="584"/>
      <c r="W115" s="587"/>
      <c r="X115" s="588">
        <v>20</v>
      </c>
      <c r="Y115" s="587">
        <v>250000</v>
      </c>
      <c r="Z115" s="584"/>
      <c r="AA115" s="587"/>
      <c r="AB115" s="589">
        <v>20</v>
      </c>
      <c r="AC115" s="594">
        <v>200000</v>
      </c>
      <c r="AD115" s="587"/>
      <c r="AE115" s="612"/>
    </row>
    <row r="116" spans="1:31" ht="15" hidden="1" x14ac:dyDescent="0.35">
      <c r="A116" s="1174"/>
      <c r="B116" s="591"/>
      <c r="C116" s="592"/>
      <c r="D116" s="592"/>
      <c r="E116" s="592"/>
      <c r="F116" s="593"/>
      <c r="G116" s="592"/>
      <c r="H116" s="592"/>
      <c r="I116" s="592"/>
      <c r="J116" s="591"/>
      <c r="K116" s="839"/>
      <c r="L116" s="586"/>
      <c r="M116" s="585"/>
      <c r="N116" s="585"/>
      <c r="O116" s="585"/>
      <c r="P116" s="585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4"/>
      <c r="AD116" s="587"/>
      <c r="AE116" s="612"/>
    </row>
    <row r="117" spans="1:31" ht="15" hidden="1" x14ac:dyDescent="0.35">
      <c r="A117" s="1174"/>
      <c r="B117" s="591"/>
      <c r="C117" s="592"/>
      <c r="D117" s="592"/>
      <c r="E117" s="592"/>
      <c r="F117" s="593"/>
      <c r="G117" s="592"/>
      <c r="H117" s="592"/>
      <c r="I117" s="592"/>
      <c r="J117" s="591"/>
      <c r="K117" s="839"/>
      <c r="L117" s="586"/>
      <c r="M117" s="585"/>
      <c r="N117" s="585"/>
      <c r="O117" s="585"/>
      <c r="P117" s="585"/>
      <c r="Q117" s="585"/>
      <c r="R117" s="585"/>
      <c r="S117" s="585"/>
      <c r="T117" s="586"/>
      <c r="U117" s="587"/>
      <c r="V117" s="584"/>
      <c r="W117" s="587"/>
      <c r="X117" s="588"/>
      <c r="Y117" s="587"/>
      <c r="Z117" s="584"/>
      <c r="AA117" s="587"/>
      <c r="AB117" s="589"/>
      <c r="AC117" s="594"/>
      <c r="AD117" s="587"/>
      <c r="AE117" s="612"/>
    </row>
    <row r="118" spans="1:31" ht="15" hidden="1" x14ac:dyDescent="0.35">
      <c r="A118" s="1175"/>
      <c r="B118" s="591"/>
      <c r="C118" s="592"/>
      <c r="D118" s="592"/>
      <c r="E118" s="592"/>
      <c r="F118" s="593"/>
      <c r="G118" s="592"/>
      <c r="H118" s="592"/>
      <c r="I118" s="592"/>
      <c r="J118" s="591"/>
      <c r="K118" s="839"/>
      <c r="L118" s="586"/>
      <c r="M118" s="585"/>
      <c r="N118" s="585"/>
      <c r="O118" s="585"/>
      <c r="P118" s="585"/>
      <c r="Q118" s="585"/>
      <c r="R118" s="585"/>
      <c r="S118" s="585"/>
      <c r="T118" s="586"/>
      <c r="U118" s="587"/>
      <c r="V118" s="584"/>
      <c r="W118" s="587"/>
      <c r="X118" s="588"/>
      <c r="Y118" s="587"/>
      <c r="Z118" s="584"/>
      <c r="AA118" s="587"/>
      <c r="AB118" s="589"/>
      <c r="AC118" s="594"/>
      <c r="AD118" s="587"/>
      <c r="AE118" s="612"/>
    </row>
    <row r="119" spans="1:31" ht="15" hidden="1" x14ac:dyDescent="0.35">
      <c r="A119" s="1173">
        <v>45776</v>
      </c>
      <c r="B119" s="591">
        <v>37.869999999999997</v>
      </c>
      <c r="C119" s="592">
        <v>378700</v>
      </c>
      <c r="D119" s="592"/>
      <c r="E119" s="592"/>
      <c r="F119" s="593">
        <v>30.08</v>
      </c>
      <c r="G119" s="592">
        <v>300800</v>
      </c>
      <c r="H119" s="592"/>
      <c r="I119" s="592"/>
      <c r="J119" s="591">
        <v>14.2</v>
      </c>
      <c r="K119" s="839">
        <v>142000</v>
      </c>
      <c r="L119" s="586">
        <v>20</v>
      </c>
      <c r="M119" s="585">
        <v>136000</v>
      </c>
      <c r="N119" s="585"/>
      <c r="O119" s="585"/>
      <c r="P119" s="585">
        <v>20</v>
      </c>
      <c r="Q119" s="585">
        <v>250000</v>
      </c>
      <c r="R119" s="585"/>
      <c r="S119" s="585"/>
      <c r="T119" s="586"/>
      <c r="U119" s="587"/>
      <c r="V119" s="584"/>
      <c r="W119" s="587"/>
      <c r="X119" s="588"/>
      <c r="Y119" s="587"/>
      <c r="Z119" s="584"/>
      <c r="AA119" s="587"/>
      <c r="AB119" s="589"/>
      <c r="AC119" s="594"/>
      <c r="AD119" s="587"/>
      <c r="AE119" s="612"/>
    </row>
    <row r="120" spans="1:31" ht="15" hidden="1" x14ac:dyDescent="0.35">
      <c r="A120" s="1174"/>
      <c r="B120" s="591"/>
      <c r="C120" s="592"/>
      <c r="D120" s="592"/>
      <c r="E120" s="592"/>
      <c r="F120" s="593"/>
      <c r="G120" s="592"/>
      <c r="H120" s="592"/>
      <c r="I120" s="592"/>
      <c r="J120" s="591"/>
      <c r="K120" s="839"/>
      <c r="L120" s="586"/>
      <c r="M120" s="585"/>
      <c r="N120" s="585"/>
      <c r="O120" s="585"/>
      <c r="P120" s="585"/>
      <c r="Q120" s="585"/>
      <c r="R120" s="585"/>
      <c r="S120" s="585"/>
      <c r="T120" s="586"/>
      <c r="U120" s="587"/>
      <c r="V120" s="584"/>
      <c r="W120" s="587"/>
      <c r="X120" s="588"/>
      <c r="Y120" s="587"/>
      <c r="Z120" s="584"/>
      <c r="AA120" s="587"/>
      <c r="AB120" s="589"/>
      <c r="AC120" s="594"/>
      <c r="AD120" s="587"/>
      <c r="AE120" s="612"/>
    </row>
    <row r="121" spans="1:31" ht="15" hidden="1" x14ac:dyDescent="0.35">
      <c r="A121" s="1174"/>
      <c r="B121" s="591"/>
      <c r="C121" s="592"/>
      <c r="D121" s="592"/>
      <c r="E121" s="592"/>
      <c r="F121" s="593"/>
      <c r="G121" s="592"/>
      <c r="H121" s="592"/>
      <c r="I121" s="592"/>
      <c r="J121" s="591"/>
      <c r="K121" s="839"/>
      <c r="L121" s="586"/>
      <c r="M121" s="585"/>
      <c r="N121" s="585"/>
      <c r="O121" s="585"/>
      <c r="P121" s="585"/>
      <c r="Q121" s="585"/>
      <c r="R121" s="585"/>
      <c r="S121" s="585"/>
      <c r="T121" s="586"/>
      <c r="U121" s="587"/>
      <c r="V121" s="584"/>
      <c r="W121" s="587"/>
      <c r="X121" s="588"/>
      <c r="Y121" s="587"/>
      <c r="Z121" s="584"/>
      <c r="AA121" s="587"/>
      <c r="AB121" s="589"/>
      <c r="AC121" s="594"/>
      <c r="AD121" s="587"/>
      <c r="AE121" s="612"/>
    </row>
    <row r="122" spans="1:31" ht="15" hidden="1" x14ac:dyDescent="0.35">
      <c r="A122" s="1175"/>
      <c r="B122" s="591"/>
      <c r="C122" s="592"/>
      <c r="D122" s="592"/>
      <c r="E122" s="592"/>
      <c r="F122" s="593"/>
      <c r="G122" s="592"/>
      <c r="H122" s="592"/>
      <c r="I122" s="592"/>
      <c r="J122" s="591"/>
      <c r="K122" s="839"/>
      <c r="L122" s="586"/>
      <c r="M122" s="585"/>
      <c r="N122" s="585"/>
      <c r="O122" s="585"/>
      <c r="P122" s="585"/>
      <c r="Q122" s="585"/>
      <c r="R122" s="585"/>
      <c r="S122" s="585"/>
      <c r="T122" s="586"/>
      <c r="U122" s="587"/>
      <c r="V122" s="584"/>
      <c r="W122" s="587"/>
      <c r="X122" s="588"/>
      <c r="Y122" s="587"/>
      <c r="Z122" s="584"/>
      <c r="AA122" s="587"/>
      <c r="AB122" s="589"/>
      <c r="AC122" s="594"/>
      <c r="AD122" s="587"/>
      <c r="AE122" s="612"/>
    </row>
    <row r="123" spans="1:31" ht="15" hidden="1" x14ac:dyDescent="0.35">
      <c r="A123" s="1173">
        <v>45777</v>
      </c>
      <c r="B123" s="591">
        <v>28.24</v>
      </c>
      <c r="C123" s="592">
        <v>282400</v>
      </c>
      <c r="D123" s="592"/>
      <c r="E123" s="592"/>
      <c r="F123" s="593">
        <v>28</v>
      </c>
      <c r="G123" s="592">
        <v>280000</v>
      </c>
      <c r="H123" s="592"/>
      <c r="I123" s="592"/>
      <c r="J123" s="591">
        <v>15</v>
      </c>
      <c r="K123" s="839">
        <v>150000</v>
      </c>
      <c r="L123" s="586"/>
      <c r="M123" s="585"/>
      <c r="N123" s="585"/>
      <c r="O123" s="585"/>
      <c r="P123" s="585"/>
      <c r="Q123" s="585"/>
      <c r="R123" s="585"/>
      <c r="S123" s="585"/>
      <c r="T123" s="586"/>
      <c r="U123" s="587"/>
      <c r="V123" s="584"/>
      <c r="W123" s="587"/>
      <c r="X123" s="588">
        <v>20</v>
      </c>
      <c r="Y123" s="587">
        <v>250000</v>
      </c>
      <c r="Z123" s="584"/>
      <c r="AA123" s="587"/>
      <c r="AB123" s="589"/>
      <c r="AC123" s="594"/>
      <c r="AD123" s="587"/>
      <c r="AE123" s="612"/>
    </row>
    <row r="124" spans="1:31" ht="15" hidden="1" x14ac:dyDescent="0.35">
      <c r="A124" s="1174"/>
      <c r="B124" s="591"/>
      <c r="C124" s="592"/>
      <c r="D124" s="592"/>
      <c r="E124" s="592"/>
      <c r="F124" s="593"/>
      <c r="G124" s="592"/>
      <c r="H124" s="592"/>
      <c r="I124" s="592"/>
      <c r="J124" s="591"/>
      <c r="K124" s="839"/>
      <c r="L124" s="586"/>
      <c r="M124" s="585"/>
      <c r="N124" s="585"/>
      <c r="O124" s="585"/>
      <c r="P124" s="585"/>
      <c r="Q124" s="585"/>
      <c r="R124" s="585"/>
      <c r="S124" s="585"/>
      <c r="T124" s="586"/>
      <c r="U124" s="587"/>
      <c r="V124" s="584"/>
      <c r="W124" s="587"/>
      <c r="X124" s="588"/>
      <c r="Y124" s="587"/>
      <c r="Z124" s="584"/>
      <c r="AA124" s="587"/>
      <c r="AB124" s="589"/>
      <c r="AC124" s="594"/>
      <c r="AD124" s="587"/>
      <c r="AE124" s="612"/>
    </row>
    <row r="125" spans="1:31" ht="15" hidden="1" x14ac:dyDescent="0.35">
      <c r="A125" s="1174"/>
      <c r="B125" s="591"/>
      <c r="C125" s="592"/>
      <c r="D125" s="592"/>
      <c r="E125" s="592"/>
      <c r="F125" s="593"/>
      <c r="G125" s="592"/>
      <c r="H125" s="592"/>
      <c r="I125" s="592"/>
      <c r="J125" s="591"/>
      <c r="K125" s="839"/>
      <c r="L125" s="586"/>
      <c r="M125" s="585"/>
      <c r="N125" s="585"/>
      <c r="O125" s="585"/>
      <c r="P125" s="585"/>
      <c r="Q125" s="585"/>
      <c r="R125" s="585"/>
      <c r="S125" s="585"/>
      <c r="T125" s="586"/>
      <c r="U125" s="587"/>
      <c r="V125" s="584"/>
      <c r="W125" s="587"/>
      <c r="X125" s="588"/>
      <c r="Y125" s="587"/>
      <c r="Z125" s="584"/>
      <c r="AA125" s="587"/>
      <c r="AB125" s="589"/>
      <c r="AC125" s="594"/>
      <c r="AD125" s="587"/>
      <c r="AE125" s="612"/>
    </row>
    <row r="126" spans="1:31" ht="15" hidden="1" x14ac:dyDescent="0.35">
      <c r="A126" s="1175"/>
      <c r="B126" s="591"/>
      <c r="C126" s="592"/>
      <c r="D126" s="592"/>
      <c r="E126" s="592"/>
      <c r="F126" s="593"/>
      <c r="G126" s="592"/>
      <c r="H126" s="592"/>
      <c r="I126" s="592"/>
      <c r="J126" s="591"/>
      <c r="K126" s="839"/>
      <c r="L126" s="586"/>
      <c r="M126" s="585"/>
      <c r="N126" s="585"/>
      <c r="O126" s="585"/>
      <c r="P126" s="585"/>
      <c r="Q126" s="585"/>
      <c r="R126" s="585"/>
      <c r="S126" s="585"/>
      <c r="T126" s="586"/>
      <c r="U126" s="587"/>
      <c r="V126" s="584"/>
      <c r="W126" s="587"/>
      <c r="X126" s="588"/>
      <c r="Y126" s="587"/>
      <c r="Z126" s="584"/>
      <c r="AA126" s="587"/>
      <c r="AB126" s="589"/>
      <c r="AC126" s="594"/>
      <c r="AD126" s="587"/>
      <c r="AE126" s="612"/>
    </row>
    <row r="127" spans="1:31" s="663" customFormat="1" ht="15" hidden="1" x14ac:dyDescent="0.35">
      <c r="A127" s="1176" t="s">
        <v>113</v>
      </c>
      <c r="B127" s="602"/>
      <c r="C127" s="603">
        <f>SUM(C7:C126)</f>
        <v>8535400</v>
      </c>
      <c r="D127" s="602"/>
      <c r="E127" s="603">
        <f>SUM(E7:E126)</f>
        <v>300000</v>
      </c>
      <c r="F127" s="608"/>
      <c r="G127" s="603">
        <f>SUM(G7:G126)</f>
        <v>6796700</v>
      </c>
      <c r="H127" s="602"/>
      <c r="I127" s="603">
        <f>SUM(I7:I126)</f>
        <v>200000</v>
      </c>
      <c r="J127" s="608"/>
      <c r="K127" s="603">
        <f>SUM(K7:K126)</f>
        <v>6565200</v>
      </c>
      <c r="L127" s="603"/>
      <c r="M127" s="603">
        <f>SUM(M7:M126)</f>
        <v>1580932</v>
      </c>
      <c r="N127" s="603"/>
      <c r="O127" s="603">
        <f>SUM(O7:O126)</f>
        <v>1088000</v>
      </c>
      <c r="P127" s="604"/>
      <c r="Q127" s="603">
        <f>SUM(Q7:Q126)</f>
        <v>2250000</v>
      </c>
      <c r="R127" s="604"/>
      <c r="S127" s="603">
        <f>SUM(S7:S126)</f>
        <v>0</v>
      </c>
      <c r="T127" s="603"/>
      <c r="U127" s="603">
        <f>SUM(U7:U126)</f>
        <v>1611460</v>
      </c>
      <c r="V127" s="603"/>
      <c r="W127" s="603">
        <f>SUM(W7:W126)</f>
        <v>100000</v>
      </c>
      <c r="X127" s="603"/>
      <c r="Y127" s="603">
        <f>SUM(Y7:Y126)</f>
        <v>2000000</v>
      </c>
      <c r="Z127" s="603"/>
      <c r="AA127" s="603">
        <f>SUM(AA7:AA126)</f>
        <v>209100</v>
      </c>
      <c r="AB127" s="603"/>
      <c r="AC127" s="603">
        <f>SUM(AC7:AC126)</f>
        <v>1400000</v>
      </c>
      <c r="AD127" s="603">
        <f>SUM(B127:AC127)</f>
        <v>32636792</v>
      </c>
      <c r="AE127" s="610"/>
    </row>
    <row r="128" spans="1:31" s="663" customFormat="1" ht="15" hidden="1" x14ac:dyDescent="0.35">
      <c r="A128" s="1177"/>
      <c r="B128" s="812">
        <f>SUM(B7:B126)</f>
        <v>853.53999999999985</v>
      </c>
      <c r="C128" s="604"/>
      <c r="D128" s="812">
        <f>SUM(D7:D126)</f>
        <v>24</v>
      </c>
      <c r="E128" s="604"/>
      <c r="F128" s="605">
        <f>SUM(F7:F127)</f>
        <v>679.67000000000007</v>
      </c>
      <c r="G128" s="603"/>
      <c r="H128" s="812">
        <f>SUM(H7:H126)</f>
        <v>16</v>
      </c>
      <c r="I128" s="604"/>
      <c r="J128" s="605">
        <f>SUM(J7:J127)</f>
        <v>656.52000000000021</v>
      </c>
      <c r="K128" s="603"/>
      <c r="L128" s="605">
        <f>SUM(L7:L127)</f>
        <v>232.49</v>
      </c>
      <c r="M128" s="603"/>
      <c r="N128" s="605">
        <f>SUM(N7:N127)</f>
        <v>159.99</v>
      </c>
      <c r="O128" s="603"/>
      <c r="P128" s="605">
        <f>SUM(P7:P127)</f>
        <v>180</v>
      </c>
      <c r="Q128" s="603"/>
      <c r="R128" s="605">
        <f>SUM(R7:R127)</f>
        <v>0</v>
      </c>
      <c r="S128" s="603"/>
      <c r="T128" s="603">
        <f>SUM(T7:T127)</f>
        <v>236.97</v>
      </c>
      <c r="U128" s="603"/>
      <c r="V128" s="605">
        <f>SUM(V7:V127)</f>
        <v>10</v>
      </c>
      <c r="W128" s="603"/>
      <c r="X128" s="606">
        <f>SUM(X7:X127)</f>
        <v>160</v>
      </c>
      <c r="Y128" s="603"/>
      <c r="Z128" s="605">
        <f>SUM(Z7:Z127)</f>
        <v>30.75</v>
      </c>
      <c r="AA128" s="603"/>
      <c r="AB128" s="605">
        <f>SUM(AB6:AB127)</f>
        <v>140</v>
      </c>
      <c r="AC128" s="603"/>
      <c r="AD128" s="647">
        <f>SUM(B128:AC128)</f>
        <v>3379.93</v>
      </c>
      <c r="AE128" s="651"/>
    </row>
    <row r="129" spans="1:32" s="663" customFormat="1" ht="15" hidden="1" x14ac:dyDescent="0.35">
      <c r="A129" s="715"/>
      <c r="B129" s="828"/>
      <c r="C129" s="717"/>
      <c r="D129" s="718"/>
      <c r="E129" s="610"/>
      <c r="F129" s="718"/>
      <c r="G129" s="610"/>
      <c r="H129" s="718"/>
      <c r="I129" s="610"/>
      <c r="J129" s="718"/>
      <c r="K129" s="610"/>
      <c r="L129" s="718"/>
      <c r="M129" s="610"/>
      <c r="N129" s="718"/>
      <c r="O129" s="610"/>
      <c r="P129" s="610"/>
      <c r="Q129" s="610"/>
      <c r="R129" s="718"/>
      <c r="S129" s="610"/>
      <c r="T129" s="719"/>
      <c r="U129" s="610"/>
      <c r="V129" s="718"/>
      <c r="W129" s="610"/>
      <c r="X129" s="718"/>
      <c r="Y129" s="610"/>
      <c r="Z129" s="718"/>
      <c r="AA129" s="610"/>
      <c r="AB129" s="718"/>
      <c r="AC129" s="720"/>
      <c r="AD129" s="651"/>
      <c r="AE129" s="651"/>
    </row>
    <row r="130" spans="1:32" s="663" customFormat="1" ht="15" x14ac:dyDescent="0.35">
      <c r="A130" s="715"/>
      <c r="B130" s="828"/>
      <c r="C130" s="717"/>
      <c r="D130" s="718"/>
      <c r="E130" s="610"/>
      <c r="F130" s="718"/>
      <c r="G130" s="610"/>
      <c r="H130" s="718"/>
      <c r="I130" s="610"/>
      <c r="J130" s="718"/>
      <c r="K130" s="610"/>
      <c r="L130" s="718"/>
      <c r="M130" s="610"/>
      <c r="N130" s="718"/>
      <c r="O130" s="610"/>
      <c r="P130" s="610"/>
      <c r="Q130" s="610"/>
      <c r="R130" s="718"/>
      <c r="S130" s="610"/>
      <c r="T130" s="719"/>
      <c r="U130" s="610"/>
      <c r="V130" s="718"/>
      <c r="W130" s="610"/>
      <c r="X130" s="718"/>
      <c r="Y130" s="610"/>
      <c r="Z130" s="718"/>
      <c r="AA130" s="610"/>
      <c r="AB130" s="718"/>
      <c r="AC130" s="720"/>
      <c r="AD130" s="651"/>
      <c r="AE130" s="651"/>
    </row>
    <row r="131" spans="1:32" s="663" customFormat="1" ht="20.25" customHeight="1" x14ac:dyDescent="0.35">
      <c r="A131" s="715"/>
      <c r="B131" s="828"/>
      <c r="C131" s="717"/>
      <c r="D131" s="718"/>
      <c r="E131" s="610"/>
      <c r="F131" s="718"/>
      <c r="G131" s="610"/>
      <c r="H131" s="718"/>
      <c r="I131" s="610"/>
      <c r="J131" s="718"/>
      <c r="K131" s="610"/>
      <c r="L131" s="718"/>
      <c r="M131" s="610"/>
      <c r="N131" s="718"/>
      <c r="O131" s="610"/>
      <c r="P131" s="610"/>
      <c r="Q131" s="610"/>
      <c r="R131" s="718"/>
      <c r="S131" s="610"/>
      <c r="T131" s="719"/>
      <c r="U131" s="610"/>
      <c r="V131" s="718"/>
      <c r="W131" s="610"/>
      <c r="X131" s="718"/>
      <c r="Y131" s="610"/>
      <c r="Z131" s="718"/>
      <c r="AA131" s="610"/>
      <c r="AB131" s="718"/>
      <c r="AC131" s="720"/>
      <c r="AD131" s="651"/>
      <c r="AE131" s="651"/>
    </row>
    <row r="132" spans="1:32" s="663" customFormat="1" ht="20.25" customHeight="1" x14ac:dyDescent="0.35">
      <c r="A132" s="1162" t="s">
        <v>638</v>
      </c>
      <c r="B132" s="1162"/>
      <c r="C132" s="1162"/>
      <c r="D132" s="1162"/>
      <c r="E132" s="1162"/>
      <c r="F132" s="1162"/>
      <c r="G132" s="1162"/>
      <c r="H132" s="1162"/>
      <c r="I132" s="1162"/>
      <c r="J132" s="1162"/>
      <c r="K132" s="1162"/>
      <c r="L132" s="1162"/>
      <c r="M132" s="1162"/>
      <c r="N132" s="1162"/>
      <c r="O132" s="1162"/>
      <c r="P132" s="1162"/>
      <c r="Q132" s="1162"/>
      <c r="R132" s="1162"/>
      <c r="S132" s="1162"/>
      <c r="T132" s="1162"/>
      <c r="U132" s="1162"/>
      <c r="V132" s="1162"/>
      <c r="W132" s="1162"/>
      <c r="X132" s="1162"/>
      <c r="Y132" s="827"/>
      <c r="Z132" s="827"/>
      <c r="AA132" s="827"/>
      <c r="AB132" s="827"/>
      <c r="AC132" s="827"/>
      <c r="AD132" s="827"/>
      <c r="AE132" s="827"/>
      <c r="AF132" s="827"/>
    </row>
    <row r="133" spans="1:32" ht="18" x14ac:dyDescent="0.35">
      <c r="A133" s="1161"/>
      <c r="B133" s="1161"/>
      <c r="C133" s="1161"/>
      <c r="D133" s="1161"/>
      <c r="E133" s="1161"/>
      <c r="F133" s="1161"/>
      <c r="G133" s="1161"/>
      <c r="H133" s="1161"/>
      <c r="I133" s="1161"/>
      <c r="J133" s="1161"/>
      <c r="K133" s="1161"/>
      <c r="L133" s="1161"/>
      <c r="M133" s="1161"/>
      <c r="N133" s="1161"/>
      <c r="O133" s="1161"/>
      <c r="P133" s="1161"/>
      <c r="Q133" s="1161"/>
      <c r="R133" s="1161"/>
      <c r="S133" s="1161"/>
      <c r="T133" s="1161"/>
      <c r="U133" s="1161"/>
      <c r="V133" s="1161"/>
      <c r="W133" s="1161"/>
      <c r="X133" s="1161"/>
      <c r="Y133" s="826"/>
      <c r="Z133" s="827"/>
      <c r="AA133" s="827"/>
      <c r="AB133" s="827"/>
      <c r="AC133" s="827"/>
      <c r="AD133" s="827"/>
      <c r="AE133" s="827"/>
      <c r="AF133" s="827"/>
    </row>
    <row r="134" spans="1:32" ht="18" hidden="1" x14ac:dyDescent="0.35">
      <c r="A134" s="1166" t="s">
        <v>614</v>
      </c>
      <c r="B134" s="1166"/>
      <c r="C134" s="1166"/>
      <c r="D134" s="1166"/>
      <c r="E134" s="1166"/>
      <c r="F134" s="1166"/>
      <c r="G134" s="1166"/>
      <c r="H134" s="1166"/>
      <c r="I134" s="1166"/>
      <c r="J134" s="1166"/>
      <c r="K134" s="1166"/>
      <c r="L134" s="1166"/>
      <c r="M134" s="1166"/>
      <c r="N134" s="1166"/>
      <c r="O134" s="1166"/>
      <c r="P134" s="1166"/>
      <c r="Q134" s="1166"/>
      <c r="R134" s="1166"/>
      <c r="S134" s="1166"/>
      <c r="T134" s="1166"/>
      <c r="U134" s="1166"/>
      <c r="V134" s="1166"/>
      <c r="W134" s="1166"/>
      <c r="X134" s="1166" t="s">
        <v>615</v>
      </c>
      <c r="Y134" s="1166"/>
      <c r="Z134" s="827"/>
      <c r="AA134" s="827"/>
      <c r="AB134" s="827"/>
      <c r="AC134" s="827"/>
      <c r="AD134" s="827"/>
      <c r="AE134" s="827"/>
      <c r="AF134" s="827"/>
    </row>
    <row r="135" spans="1:32" s="663" customFormat="1" x14ac:dyDescent="0.35">
      <c r="A135" s="1178" t="s">
        <v>2</v>
      </c>
      <c r="B135" s="1132" t="s">
        <v>114</v>
      </c>
      <c r="C135" s="1137"/>
      <c r="D135" s="1137"/>
      <c r="E135" s="1137"/>
      <c r="F135" s="1137"/>
      <c r="G135" s="1133"/>
      <c r="H135" s="1138" t="s">
        <v>115</v>
      </c>
      <c r="I135" s="1140"/>
      <c r="J135" s="1140"/>
      <c r="K135" s="1140"/>
      <c r="L135" s="1140"/>
      <c r="M135" s="1140"/>
      <c r="N135" s="1140"/>
      <c r="O135" s="1140"/>
      <c r="P135" s="1140"/>
      <c r="Q135" s="1140"/>
      <c r="R135" s="1140"/>
      <c r="S135" s="1140"/>
      <c r="T135" s="1140"/>
      <c r="U135" s="1140"/>
      <c r="V135" s="1140"/>
      <c r="W135" s="1139"/>
      <c r="X135" s="1138" t="s">
        <v>116</v>
      </c>
      <c r="Y135" s="1139"/>
      <c r="Z135" s="751" t="s">
        <v>9</v>
      </c>
    </row>
    <row r="136" spans="1:32" s="663" customFormat="1" x14ac:dyDescent="0.35">
      <c r="A136" s="1179"/>
      <c r="B136" s="1132" t="s">
        <v>117</v>
      </c>
      <c r="C136" s="1133"/>
      <c r="D136" s="1132" t="s">
        <v>118</v>
      </c>
      <c r="E136" s="1133"/>
      <c r="F136" s="1132" t="s">
        <v>620</v>
      </c>
      <c r="G136" s="1133"/>
      <c r="H136" s="1132" t="s">
        <v>119</v>
      </c>
      <c r="I136" s="1133"/>
      <c r="J136" s="1132" t="s">
        <v>120</v>
      </c>
      <c r="K136" s="1133"/>
      <c r="L136" s="1132" t="s">
        <v>609</v>
      </c>
      <c r="M136" s="1133"/>
      <c r="N136" s="1132" t="s">
        <v>608</v>
      </c>
      <c r="O136" s="1133"/>
      <c r="P136" s="1132" t="s">
        <v>123</v>
      </c>
      <c r="Q136" s="1133"/>
      <c r="R136" s="1132" t="s">
        <v>123</v>
      </c>
      <c r="S136" s="1133"/>
      <c r="T136" s="1132" t="s">
        <v>618</v>
      </c>
      <c r="U136" s="1133"/>
      <c r="V136" s="1132" t="s">
        <v>610</v>
      </c>
      <c r="W136" s="1133"/>
      <c r="X136" s="1132" t="s">
        <v>126</v>
      </c>
      <c r="Y136" s="1133"/>
      <c r="Z136" s="648"/>
    </row>
    <row r="137" spans="1:32" s="663" customFormat="1" x14ac:dyDescent="0.35">
      <c r="A137" s="1180"/>
      <c r="B137" s="821" t="s">
        <v>21</v>
      </c>
      <c r="C137" s="854" t="s">
        <v>27</v>
      </c>
      <c r="D137" s="821" t="s">
        <v>21</v>
      </c>
      <c r="E137" s="854" t="s">
        <v>27</v>
      </c>
      <c r="F137" s="854" t="s">
        <v>127</v>
      </c>
      <c r="G137" s="854" t="s">
        <v>27</v>
      </c>
      <c r="H137" s="616" t="s">
        <v>128</v>
      </c>
      <c r="I137" s="854" t="s">
        <v>27</v>
      </c>
      <c r="J137" s="616" t="s">
        <v>128</v>
      </c>
      <c r="K137" s="854" t="s">
        <v>27</v>
      </c>
      <c r="L137" s="616" t="s">
        <v>128</v>
      </c>
      <c r="M137" s="854" t="s">
        <v>27</v>
      </c>
      <c r="N137" s="616" t="s">
        <v>17</v>
      </c>
      <c r="O137" s="854" t="s">
        <v>27</v>
      </c>
      <c r="P137" s="616" t="s">
        <v>17</v>
      </c>
      <c r="Q137" s="854" t="s">
        <v>27</v>
      </c>
      <c r="R137" s="616" t="s">
        <v>19</v>
      </c>
      <c r="S137" s="854" t="s">
        <v>27</v>
      </c>
      <c r="T137" s="616" t="s">
        <v>17</v>
      </c>
      <c r="U137" s="854" t="s">
        <v>27</v>
      </c>
      <c r="V137" s="616" t="s">
        <v>17</v>
      </c>
      <c r="W137" s="854" t="s">
        <v>27</v>
      </c>
      <c r="X137" s="616" t="s">
        <v>30</v>
      </c>
      <c r="Y137" s="854" t="s">
        <v>27</v>
      </c>
      <c r="Z137" s="648"/>
    </row>
    <row r="138" spans="1:32" s="663" customFormat="1" x14ac:dyDescent="0.35">
      <c r="A138" s="830"/>
      <c r="D138" s="821"/>
      <c r="E138" s="854"/>
      <c r="F138" s="854"/>
      <c r="G138" s="854"/>
      <c r="J138" s="616"/>
      <c r="K138" s="854"/>
      <c r="L138" s="616"/>
      <c r="M138" s="854"/>
      <c r="N138" s="616"/>
      <c r="O138" s="854"/>
      <c r="P138" s="616"/>
      <c r="Q138" s="854"/>
      <c r="R138" s="616"/>
      <c r="S138" s="854"/>
      <c r="T138" s="616"/>
      <c r="U138" s="854"/>
      <c r="V138" s="616"/>
      <c r="W138" s="854"/>
      <c r="X138" s="616"/>
      <c r="Y138" s="854"/>
      <c r="Z138" s="648"/>
    </row>
    <row r="139" spans="1:32" s="663" customFormat="1" x14ac:dyDescent="0.35">
      <c r="A139" s="1192">
        <v>45748</v>
      </c>
      <c r="B139" s="951"/>
      <c r="C139" s="621"/>
      <c r="D139" s="625"/>
      <c r="E139" s="621"/>
      <c r="F139" s="621"/>
      <c r="G139" s="621"/>
      <c r="H139" s="620"/>
      <c r="I139" s="621"/>
      <c r="J139" s="620"/>
      <c r="K139" s="621"/>
      <c r="L139" s="620"/>
      <c r="M139" s="621"/>
      <c r="N139" s="621"/>
      <c r="O139" s="621"/>
      <c r="P139" s="620"/>
      <c r="Q139" s="621"/>
      <c r="R139" s="621"/>
      <c r="S139" s="621"/>
      <c r="T139" s="621"/>
      <c r="U139" s="621"/>
      <c r="V139" s="620"/>
      <c r="W139" s="854"/>
      <c r="X139" s="620"/>
      <c r="Y139" s="854"/>
      <c r="Z139" s="854"/>
    </row>
    <row r="140" spans="1:32" x14ac:dyDescent="0.35">
      <c r="A140" s="1193"/>
      <c r="B140" s="738"/>
      <c r="C140" s="583"/>
      <c r="D140" s="727"/>
      <c r="E140" s="704"/>
      <c r="F140" s="704"/>
      <c r="G140" s="704"/>
      <c r="H140" s="598"/>
      <c r="I140" s="583"/>
      <c r="J140" s="598"/>
      <c r="K140" s="583"/>
      <c r="L140" s="598"/>
      <c r="M140" s="583"/>
      <c r="N140" s="583"/>
      <c r="O140" s="583"/>
      <c r="P140" s="598"/>
      <c r="Q140" s="583"/>
      <c r="R140" s="583"/>
      <c r="S140" s="583"/>
      <c r="T140" s="583"/>
      <c r="U140" s="583"/>
      <c r="V140" s="620"/>
      <c r="W140" s="583"/>
      <c r="X140" s="620"/>
      <c r="Y140" s="583"/>
      <c r="Z140" s="742"/>
      <c r="AB140" s="579"/>
    </row>
    <row r="141" spans="1:32" x14ac:dyDescent="0.35">
      <c r="A141" s="1181">
        <v>45749</v>
      </c>
      <c r="B141" s="625"/>
      <c r="C141" s="583"/>
      <c r="D141" s="625"/>
      <c r="E141" s="740"/>
      <c r="F141" s="820"/>
      <c r="G141" s="820"/>
      <c r="H141" s="744"/>
      <c r="I141" s="742"/>
      <c r="J141" s="744"/>
      <c r="K141" s="742"/>
      <c r="L141" s="744"/>
      <c r="M141" s="742"/>
      <c r="N141" s="742"/>
      <c r="O141" s="742"/>
      <c r="P141" s="744"/>
      <c r="Q141" s="742"/>
      <c r="R141" s="742"/>
      <c r="S141" s="742"/>
      <c r="T141" s="742"/>
      <c r="U141" s="742"/>
      <c r="V141" s="745"/>
      <c r="W141" s="742"/>
      <c r="X141" s="745"/>
      <c r="Y141" s="742"/>
      <c r="Z141" s="742"/>
      <c r="AB141" s="579"/>
    </row>
    <row r="142" spans="1:32" x14ac:dyDescent="0.35">
      <c r="A142" s="1182"/>
      <c r="B142" s="738"/>
      <c r="C142" s="583"/>
      <c r="D142" s="598"/>
      <c r="E142" s="583"/>
      <c r="F142" s="583"/>
      <c r="G142" s="583"/>
      <c r="H142" s="598"/>
      <c r="I142" s="583"/>
      <c r="J142" s="598"/>
      <c r="K142" s="583"/>
      <c r="L142" s="598"/>
      <c r="M142" s="583"/>
      <c r="N142" s="818"/>
      <c r="O142" s="583"/>
      <c r="P142" s="598"/>
      <c r="Q142" s="583"/>
      <c r="R142" s="583"/>
      <c r="S142" s="583"/>
      <c r="T142" s="818"/>
      <c r="U142" s="583"/>
      <c r="V142" s="620"/>
      <c r="W142" s="583"/>
      <c r="X142" s="620"/>
      <c r="Y142" s="583"/>
      <c r="Z142" s="583"/>
      <c r="AB142" s="579"/>
    </row>
    <row r="143" spans="1:32" x14ac:dyDescent="0.35">
      <c r="A143" s="1192">
        <v>45750</v>
      </c>
      <c r="B143" s="738">
        <v>58.2</v>
      </c>
      <c r="C143" s="583">
        <v>395760</v>
      </c>
      <c r="D143" s="598">
        <v>57.9</v>
      </c>
      <c r="E143" s="740">
        <v>393720</v>
      </c>
      <c r="F143" s="740"/>
      <c r="G143" s="740"/>
      <c r="H143" s="598">
        <v>10</v>
      </c>
      <c r="I143" s="583">
        <v>100000</v>
      </c>
      <c r="J143" s="598">
        <v>10</v>
      </c>
      <c r="K143" s="583">
        <v>100000</v>
      </c>
      <c r="L143" s="598">
        <v>10</v>
      </c>
      <c r="M143" s="583">
        <v>100000</v>
      </c>
      <c r="N143" s="818">
        <v>10</v>
      </c>
      <c r="O143" s="583">
        <v>100000</v>
      </c>
      <c r="P143" s="598"/>
      <c r="Q143" s="583"/>
      <c r="R143" s="583"/>
      <c r="S143" s="583"/>
      <c r="T143" s="583">
        <v>10</v>
      </c>
      <c r="U143" s="583">
        <v>100000</v>
      </c>
      <c r="V143" s="620"/>
      <c r="W143" s="583"/>
      <c r="X143" s="620"/>
      <c r="Y143" s="583"/>
      <c r="Z143" s="583"/>
      <c r="AB143" s="579"/>
    </row>
    <row r="144" spans="1:32" x14ac:dyDescent="0.35">
      <c r="A144" s="1193"/>
      <c r="B144" s="625"/>
      <c r="C144" s="583"/>
      <c r="D144" s="598"/>
      <c r="E144" s="740"/>
      <c r="F144" s="740"/>
      <c r="G144" s="740"/>
      <c r="H144" s="598"/>
      <c r="I144" s="583"/>
      <c r="J144" s="598"/>
      <c r="K144" s="583"/>
      <c r="L144" s="598"/>
      <c r="M144" s="583"/>
      <c r="N144" s="818"/>
      <c r="O144" s="583"/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583"/>
      <c r="AB144" s="579"/>
    </row>
    <row r="145" spans="1:28" x14ac:dyDescent="0.35">
      <c r="A145" s="1181">
        <v>45751</v>
      </c>
      <c r="B145" s="908"/>
      <c r="C145" s="583"/>
      <c r="D145" s="911"/>
      <c r="E145" s="740"/>
      <c r="F145" s="909"/>
      <c r="G145" s="740"/>
      <c r="H145" s="598"/>
      <c r="I145" s="583"/>
      <c r="J145" s="598"/>
      <c r="K145" s="583"/>
      <c r="L145" s="598"/>
      <c r="M145" s="583"/>
      <c r="N145" s="583"/>
      <c r="O145" s="583"/>
      <c r="P145" s="598"/>
      <c r="Q145" s="583"/>
      <c r="R145" s="583"/>
      <c r="S145" s="583"/>
      <c r="T145" s="583"/>
      <c r="U145" s="583"/>
      <c r="V145" s="620"/>
      <c r="W145" s="583"/>
      <c r="X145" s="620"/>
      <c r="Y145" s="583"/>
      <c r="Z145" s="583"/>
      <c r="AB145" s="579"/>
    </row>
    <row r="146" spans="1:28" x14ac:dyDescent="0.35">
      <c r="A146" s="1182"/>
      <c r="B146" s="908"/>
      <c r="C146" s="583"/>
      <c r="D146" s="737"/>
      <c r="E146" s="583"/>
      <c r="F146" s="583"/>
      <c r="G146" s="583"/>
      <c r="H146" s="598"/>
      <c r="I146" s="583"/>
      <c r="J146" s="598"/>
      <c r="K146" s="583"/>
      <c r="L146" s="598"/>
      <c r="M146" s="583"/>
      <c r="N146" s="583"/>
      <c r="O146" s="583"/>
      <c r="P146" s="598"/>
      <c r="Q146" s="583"/>
      <c r="R146" s="583"/>
      <c r="S146" s="583"/>
      <c r="T146" s="583"/>
      <c r="U146" s="583"/>
      <c r="V146" s="620"/>
      <c r="W146" s="583"/>
      <c r="X146" s="620"/>
      <c r="Y146" s="583"/>
      <c r="Z146" s="583"/>
      <c r="AB146" s="579"/>
    </row>
    <row r="147" spans="1:28" x14ac:dyDescent="0.35">
      <c r="A147" s="1192">
        <v>45752</v>
      </c>
      <c r="B147" s="738"/>
      <c r="C147" s="583"/>
      <c r="D147" s="598"/>
      <c r="E147" s="740"/>
      <c r="F147" s="740"/>
      <c r="G147" s="740"/>
      <c r="H147" s="598"/>
      <c r="I147" s="583"/>
      <c r="J147" s="598"/>
      <c r="K147" s="583"/>
      <c r="L147" s="598"/>
      <c r="M147" s="583"/>
      <c r="N147" s="583"/>
      <c r="O147" s="583"/>
      <c r="P147" s="583"/>
      <c r="Q147" s="583"/>
      <c r="R147" s="583"/>
      <c r="S147" s="583"/>
      <c r="T147" s="583"/>
      <c r="U147" s="583"/>
      <c r="V147" s="837"/>
      <c r="W147" s="583"/>
      <c r="X147" s="620"/>
      <c r="Y147" s="583"/>
      <c r="Z147" s="583"/>
      <c r="AB147" s="579"/>
    </row>
    <row r="148" spans="1:28" x14ac:dyDescent="0.35">
      <c r="A148" s="1193"/>
      <c r="B148" s="738"/>
      <c r="C148" s="583"/>
      <c r="D148" s="598"/>
      <c r="E148" s="740"/>
      <c r="F148" s="740"/>
      <c r="G148" s="740"/>
      <c r="H148" s="598"/>
      <c r="I148" s="583"/>
      <c r="J148" s="598"/>
      <c r="K148" s="583"/>
      <c r="L148" s="598"/>
      <c r="M148" s="583"/>
      <c r="N148" s="583"/>
      <c r="O148" s="583"/>
      <c r="P148" s="598"/>
      <c r="Q148" s="583"/>
      <c r="R148" s="583"/>
      <c r="S148" s="583"/>
      <c r="T148" s="583"/>
      <c r="U148" s="583"/>
      <c r="V148" s="620"/>
      <c r="W148" s="583"/>
      <c r="X148" s="620"/>
      <c r="Y148" s="583"/>
      <c r="Z148" s="583"/>
      <c r="AB148" s="579"/>
    </row>
    <row r="149" spans="1:28" x14ac:dyDescent="0.35">
      <c r="A149" s="1181">
        <v>45753</v>
      </c>
      <c r="B149" s="625"/>
      <c r="C149" s="740"/>
      <c r="D149" s="598"/>
      <c r="E149" s="740"/>
      <c r="F149" s="740"/>
      <c r="G149" s="740"/>
      <c r="H149" s="598"/>
      <c r="I149" s="583"/>
      <c r="J149" s="598"/>
      <c r="K149" s="583"/>
      <c r="L149" s="598"/>
      <c r="M149" s="583"/>
      <c r="N149" s="583"/>
      <c r="O149" s="583"/>
      <c r="P149" s="598"/>
      <c r="Q149" s="583"/>
      <c r="R149" s="583"/>
      <c r="S149" s="583"/>
      <c r="T149" s="583">
        <v>10</v>
      </c>
      <c r="U149" s="583">
        <v>100000</v>
      </c>
      <c r="V149" s="620">
        <v>8.5500000000000007</v>
      </c>
      <c r="W149" s="583">
        <v>85500</v>
      </c>
      <c r="X149" s="620"/>
      <c r="Y149" s="583"/>
      <c r="Z149" s="583"/>
      <c r="AB149" s="579"/>
    </row>
    <row r="150" spans="1:28" x14ac:dyDescent="0.35">
      <c r="A150" s="1182"/>
      <c r="B150" s="738"/>
      <c r="C150" s="583"/>
      <c r="D150" s="598"/>
      <c r="E150" s="583"/>
      <c r="F150" s="583"/>
      <c r="G150" s="583"/>
      <c r="H150" s="598"/>
      <c r="I150" s="583"/>
      <c r="J150" s="598"/>
      <c r="K150" s="583"/>
      <c r="L150" s="598"/>
      <c r="M150" s="583"/>
      <c r="N150" s="818"/>
      <c r="O150" s="583"/>
      <c r="P150" s="598"/>
      <c r="Q150" s="583"/>
      <c r="R150" s="583"/>
      <c r="S150" s="583"/>
      <c r="T150" s="583"/>
      <c r="U150" s="583"/>
      <c r="V150" s="837"/>
      <c r="W150" s="583"/>
      <c r="X150" s="620"/>
      <c r="Y150" s="583"/>
      <c r="Z150" s="583"/>
      <c r="AB150" s="579"/>
    </row>
    <row r="151" spans="1:28" x14ac:dyDescent="0.35">
      <c r="A151" s="1192">
        <v>45754</v>
      </c>
      <c r="B151" s="780"/>
      <c r="C151" s="704"/>
      <c r="D151" s="598">
        <v>55.12</v>
      </c>
      <c r="E151" s="740">
        <v>374816</v>
      </c>
      <c r="F151" s="740"/>
      <c r="G151" s="740"/>
      <c r="H151" s="598"/>
      <c r="I151" s="583"/>
      <c r="J151" s="598"/>
      <c r="K151" s="583"/>
      <c r="L151" s="598"/>
      <c r="M151" s="583"/>
      <c r="N151" s="583"/>
      <c r="O151" s="583"/>
      <c r="P151" s="598">
        <v>10</v>
      </c>
      <c r="Q151" s="583">
        <v>100000</v>
      </c>
      <c r="R151" s="583"/>
      <c r="S151" s="583"/>
      <c r="T151" s="583"/>
      <c r="U151" s="583"/>
      <c r="V151" s="620"/>
      <c r="W151" s="583"/>
      <c r="X151" s="620"/>
      <c r="Y151" s="583"/>
      <c r="Z151" s="583"/>
      <c r="AB151" s="579"/>
    </row>
    <row r="152" spans="1:28" x14ac:dyDescent="0.35">
      <c r="A152" s="1193"/>
      <c r="B152" s="738"/>
      <c r="C152" s="583"/>
      <c r="D152" s="598"/>
      <c r="E152" s="740"/>
      <c r="F152" s="740"/>
      <c r="G152" s="740"/>
      <c r="H152" s="620"/>
      <c r="I152" s="583"/>
      <c r="J152" s="598"/>
      <c r="K152" s="583"/>
      <c r="L152" s="598"/>
      <c r="M152" s="583"/>
      <c r="N152" s="583"/>
      <c r="O152" s="583"/>
      <c r="P152" s="598"/>
      <c r="Q152" s="583"/>
      <c r="R152" s="583"/>
      <c r="S152" s="583"/>
      <c r="T152" s="818"/>
      <c r="U152" s="583"/>
      <c r="V152" s="620"/>
      <c r="W152" s="583"/>
      <c r="X152" s="620"/>
      <c r="Y152" s="583"/>
      <c r="Z152" s="583"/>
      <c r="AB152" s="579"/>
    </row>
    <row r="153" spans="1:28" x14ac:dyDescent="0.35">
      <c r="A153" s="1181">
        <v>45755</v>
      </c>
      <c r="B153" s="780">
        <v>59.4</v>
      </c>
      <c r="C153" s="704">
        <v>403920</v>
      </c>
      <c r="D153" s="598">
        <v>58.8</v>
      </c>
      <c r="E153" s="740">
        <v>399840</v>
      </c>
      <c r="F153" s="740"/>
      <c r="G153" s="740"/>
      <c r="H153" s="598">
        <v>10</v>
      </c>
      <c r="I153" s="583">
        <v>100000</v>
      </c>
      <c r="J153" s="704">
        <v>10</v>
      </c>
      <c r="K153" s="704">
        <v>100000</v>
      </c>
      <c r="L153" s="598">
        <v>10</v>
      </c>
      <c r="M153" s="583">
        <v>100000</v>
      </c>
      <c r="N153" s="583">
        <v>10</v>
      </c>
      <c r="O153" s="583">
        <v>100000</v>
      </c>
      <c r="P153" s="598"/>
      <c r="Q153" s="583"/>
      <c r="R153" s="583"/>
      <c r="S153" s="583"/>
      <c r="T153" s="583">
        <v>10</v>
      </c>
      <c r="U153" s="583">
        <v>100000</v>
      </c>
      <c r="V153" s="620"/>
      <c r="W153" s="583"/>
      <c r="X153" s="620"/>
      <c r="Y153" s="583"/>
      <c r="Z153" s="583"/>
      <c r="AB153" s="579"/>
    </row>
    <row r="154" spans="1:28" x14ac:dyDescent="0.35">
      <c r="A154" s="1182"/>
      <c r="B154" s="625"/>
      <c r="C154" s="583"/>
      <c r="D154" s="598"/>
      <c r="E154" s="740"/>
      <c r="F154" s="740"/>
      <c r="G154" s="740"/>
      <c r="H154" s="598"/>
      <c r="I154" s="583"/>
      <c r="J154" s="598"/>
      <c r="K154" s="583"/>
      <c r="L154" s="598">
        <v>10</v>
      </c>
      <c r="M154" s="583">
        <v>100000</v>
      </c>
      <c r="N154" s="583"/>
      <c r="O154" s="583"/>
      <c r="P154" s="598"/>
      <c r="Q154" s="583"/>
      <c r="R154" s="583"/>
      <c r="S154" s="583"/>
      <c r="T154" s="818"/>
      <c r="U154" s="583"/>
      <c r="V154" s="620"/>
      <c r="W154" s="583"/>
      <c r="X154" s="620"/>
      <c r="Y154" s="583"/>
      <c r="Z154" s="583"/>
      <c r="AB154" s="579"/>
    </row>
    <row r="155" spans="1:28" x14ac:dyDescent="0.35">
      <c r="A155" s="1192">
        <v>45756</v>
      </c>
      <c r="B155" s="738"/>
      <c r="C155" s="583"/>
      <c r="D155" s="598"/>
      <c r="E155" s="740"/>
      <c r="F155" s="740"/>
      <c r="G155" s="740"/>
      <c r="H155" s="598">
        <v>10</v>
      </c>
      <c r="I155" s="583">
        <v>100000</v>
      </c>
      <c r="J155" s="598"/>
      <c r="K155" s="583"/>
      <c r="L155" s="598"/>
      <c r="M155" s="583"/>
      <c r="N155" s="583"/>
      <c r="O155" s="583"/>
      <c r="P155" s="598"/>
      <c r="Q155" s="583"/>
      <c r="R155" s="583"/>
      <c r="S155" s="583"/>
      <c r="T155" s="818"/>
      <c r="U155" s="583"/>
      <c r="V155" s="818"/>
      <c r="W155" s="583"/>
      <c r="X155" s="620"/>
      <c r="Y155" s="583"/>
      <c r="Z155" s="583"/>
      <c r="AB155" s="579"/>
    </row>
    <row r="156" spans="1:28" x14ac:dyDescent="0.35">
      <c r="A156" s="1193"/>
      <c r="B156" s="625"/>
      <c r="C156" s="583"/>
      <c r="D156" s="598"/>
      <c r="E156" s="740"/>
      <c r="F156" s="740"/>
      <c r="G156" s="740"/>
      <c r="H156" s="598"/>
      <c r="I156" s="583"/>
      <c r="J156" s="598"/>
      <c r="K156" s="583"/>
      <c r="L156" s="598"/>
      <c r="M156" s="583"/>
      <c r="N156" s="583"/>
      <c r="O156" s="583"/>
      <c r="P156" s="598"/>
      <c r="Q156" s="583"/>
      <c r="R156" s="583"/>
      <c r="S156" s="583"/>
      <c r="T156" s="818"/>
      <c r="U156" s="583"/>
      <c r="V156" s="620"/>
      <c r="W156" s="583"/>
      <c r="X156" s="620"/>
      <c r="Y156" s="583"/>
      <c r="Z156" s="583"/>
      <c r="AB156" s="579"/>
    </row>
    <row r="157" spans="1:28" x14ac:dyDescent="0.35">
      <c r="A157" s="1181">
        <v>45757</v>
      </c>
      <c r="B157" s="738">
        <v>59.47</v>
      </c>
      <c r="C157" s="583">
        <v>404396</v>
      </c>
      <c r="D157" s="598">
        <v>58.84</v>
      </c>
      <c r="E157" s="740">
        <v>400112</v>
      </c>
      <c r="F157" s="740"/>
      <c r="G157" s="740"/>
      <c r="H157" s="598">
        <v>10</v>
      </c>
      <c r="I157" s="583">
        <v>100000</v>
      </c>
      <c r="J157" s="598">
        <v>10</v>
      </c>
      <c r="K157" s="583">
        <v>100000</v>
      </c>
      <c r="L157" s="598">
        <v>10</v>
      </c>
      <c r="M157" s="583">
        <v>100000</v>
      </c>
      <c r="N157" s="818">
        <v>10</v>
      </c>
      <c r="O157" s="583">
        <v>100000</v>
      </c>
      <c r="P157" s="598"/>
      <c r="Q157" s="583"/>
      <c r="R157" s="583"/>
      <c r="S157" s="583"/>
      <c r="T157" s="818">
        <v>10</v>
      </c>
      <c r="U157" s="583">
        <v>100000</v>
      </c>
      <c r="V157" s="620"/>
      <c r="W157" s="583"/>
      <c r="X157" s="620">
        <v>34.74</v>
      </c>
      <c r="Y157" s="583">
        <v>347400</v>
      </c>
      <c r="Z157" s="583"/>
      <c r="AB157" s="579"/>
    </row>
    <row r="158" spans="1:28" x14ac:dyDescent="0.35">
      <c r="A158" s="1182"/>
      <c r="B158" s="738"/>
      <c r="C158" s="583"/>
      <c r="D158" s="598"/>
      <c r="E158" s="740"/>
      <c r="F158" s="740"/>
      <c r="G158" s="740"/>
      <c r="H158" s="598"/>
      <c r="I158" s="583"/>
      <c r="J158" s="598"/>
      <c r="K158" s="583"/>
      <c r="L158" s="598">
        <v>10</v>
      </c>
      <c r="M158" s="583">
        <v>100000</v>
      </c>
      <c r="N158" s="818">
        <v>10</v>
      </c>
      <c r="O158" s="583">
        <v>100000</v>
      </c>
      <c r="P158" s="598"/>
      <c r="Q158" s="583"/>
      <c r="R158" s="583"/>
      <c r="S158" s="583"/>
      <c r="T158" s="583"/>
      <c r="U158" s="583"/>
      <c r="V158" s="620"/>
      <c r="W158" s="583"/>
      <c r="X158" s="620"/>
      <c r="Y158" s="583"/>
      <c r="Z158" s="583"/>
      <c r="AB158" s="579"/>
    </row>
    <row r="159" spans="1:28" x14ac:dyDescent="0.35">
      <c r="A159" s="1192">
        <v>45758</v>
      </c>
      <c r="B159" s="738"/>
      <c r="C159" s="583"/>
      <c r="D159" s="598"/>
      <c r="E159" s="740"/>
      <c r="F159" s="740"/>
      <c r="G159" s="740"/>
      <c r="H159" s="598"/>
      <c r="I159" s="583"/>
      <c r="J159" s="598"/>
      <c r="K159" s="583"/>
      <c r="L159" s="598">
        <v>10</v>
      </c>
      <c r="M159" s="583">
        <v>100000</v>
      </c>
      <c r="N159" s="583">
        <v>10</v>
      </c>
      <c r="O159" s="583">
        <v>100000</v>
      </c>
      <c r="P159" s="598"/>
      <c r="Q159" s="583"/>
      <c r="R159" s="596">
        <v>20</v>
      </c>
      <c r="S159" s="596">
        <v>250000</v>
      </c>
      <c r="T159" s="596">
        <v>10</v>
      </c>
      <c r="U159" s="596">
        <v>100000</v>
      </c>
      <c r="V159" s="597"/>
      <c r="W159" s="748"/>
      <c r="X159" s="597"/>
      <c r="Y159" s="748"/>
      <c r="Z159" s="583"/>
      <c r="AB159" s="579"/>
    </row>
    <row r="160" spans="1:28" x14ac:dyDescent="0.35">
      <c r="A160" s="1193"/>
      <c r="B160" s="738"/>
      <c r="C160" s="583"/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818">
        <v>10</v>
      </c>
      <c r="O160" s="583">
        <v>100000</v>
      </c>
      <c r="P160" s="598"/>
      <c r="Q160" s="583"/>
      <c r="R160" s="583"/>
      <c r="S160" s="583"/>
      <c r="T160" s="583"/>
      <c r="U160" s="583"/>
      <c r="V160" s="620"/>
      <c r="W160" s="583"/>
      <c r="X160" s="620"/>
      <c r="Y160" s="583"/>
      <c r="Z160" s="583"/>
      <c r="AB160" s="579"/>
    </row>
    <row r="161" spans="1:28" x14ac:dyDescent="0.35">
      <c r="A161" s="1181">
        <v>45759</v>
      </c>
      <c r="B161" s="738">
        <v>60</v>
      </c>
      <c r="C161" s="583">
        <v>408000</v>
      </c>
      <c r="D161" s="598"/>
      <c r="E161" s="740"/>
      <c r="F161" s="740"/>
      <c r="G161" s="740"/>
      <c r="H161" s="598"/>
      <c r="I161" s="583"/>
      <c r="J161" s="598"/>
      <c r="K161" s="583"/>
      <c r="L161" s="598"/>
      <c r="M161" s="583"/>
      <c r="N161" s="583"/>
      <c r="O161" s="583"/>
      <c r="P161" s="598"/>
      <c r="Q161" s="583"/>
      <c r="R161" s="583"/>
      <c r="S161" s="583"/>
      <c r="T161" s="583"/>
      <c r="U161" s="583"/>
      <c r="V161" s="620"/>
      <c r="W161" s="583"/>
      <c r="X161" s="620"/>
      <c r="Y161" s="583"/>
      <c r="Z161" s="583"/>
      <c r="AB161" s="579"/>
    </row>
    <row r="162" spans="1:28" x14ac:dyDescent="0.35">
      <c r="A162" s="1182"/>
      <c r="B162" s="738"/>
      <c r="C162" s="583"/>
      <c r="D162" s="598"/>
      <c r="E162" s="740"/>
      <c r="F162" s="740"/>
      <c r="G162" s="740"/>
      <c r="H162" s="598"/>
      <c r="I162" s="583"/>
      <c r="J162" s="741"/>
      <c r="K162" s="583"/>
      <c r="L162" s="598"/>
      <c r="M162" s="583"/>
      <c r="N162" s="583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x14ac:dyDescent="0.35">
      <c r="A163" s="1192">
        <v>45760</v>
      </c>
      <c r="B163" s="738">
        <v>59.41</v>
      </c>
      <c r="C163" s="583">
        <v>403988</v>
      </c>
      <c r="D163" s="737">
        <v>57.16</v>
      </c>
      <c r="E163" s="740">
        <v>388688</v>
      </c>
      <c r="F163" s="740"/>
      <c r="G163" s="740"/>
      <c r="H163" s="598">
        <v>10</v>
      </c>
      <c r="I163" s="583">
        <v>100000</v>
      </c>
      <c r="J163" s="598">
        <v>10</v>
      </c>
      <c r="K163" s="583">
        <v>100000</v>
      </c>
      <c r="L163" s="598"/>
      <c r="M163" s="583"/>
      <c r="N163" s="583"/>
      <c r="O163" s="583"/>
      <c r="P163" s="598"/>
      <c r="Q163" s="583"/>
      <c r="R163" s="583"/>
      <c r="S163" s="583"/>
      <c r="T163" s="818">
        <v>10</v>
      </c>
      <c r="U163" s="583">
        <v>100000</v>
      </c>
      <c r="V163" s="620"/>
      <c r="W163" s="583"/>
      <c r="X163" s="620"/>
      <c r="Y163" s="583"/>
      <c r="Z163" s="583"/>
      <c r="AB163" s="579"/>
    </row>
    <row r="164" spans="1:28" s="601" customFormat="1" x14ac:dyDescent="0.35">
      <c r="A164" s="1193"/>
      <c r="B164" s="811"/>
      <c r="C164" s="583"/>
      <c r="D164" s="598"/>
      <c r="E164" s="740"/>
      <c r="F164" s="740"/>
      <c r="G164" s="740"/>
      <c r="H164" s="598"/>
      <c r="I164" s="583"/>
      <c r="J164" s="598"/>
      <c r="K164" s="583"/>
      <c r="L164" s="598"/>
      <c r="M164" s="583"/>
      <c r="N164" s="818"/>
      <c r="O164" s="583"/>
      <c r="P164" s="598"/>
      <c r="Q164" s="583"/>
      <c r="R164" s="583"/>
      <c r="S164" s="583"/>
      <c r="T164" s="583"/>
      <c r="U164" s="583"/>
      <c r="V164" s="620"/>
      <c r="W164" s="583"/>
      <c r="X164" s="620"/>
      <c r="Y164" s="583"/>
      <c r="Z164" s="583"/>
    </row>
    <row r="165" spans="1:28" x14ac:dyDescent="0.35">
      <c r="A165" s="1181">
        <v>45761</v>
      </c>
      <c r="B165" s="738"/>
      <c r="C165" s="583"/>
      <c r="D165" s="598">
        <v>58.47</v>
      </c>
      <c r="E165" s="740">
        <v>397596</v>
      </c>
      <c r="F165" s="740"/>
      <c r="G165" s="740"/>
      <c r="H165" s="598"/>
      <c r="I165" s="583"/>
      <c r="J165" s="598"/>
      <c r="K165" s="583"/>
      <c r="L165" s="598">
        <v>10</v>
      </c>
      <c r="M165" s="583">
        <v>100000</v>
      </c>
      <c r="N165" s="583">
        <v>10</v>
      </c>
      <c r="O165" s="583">
        <v>100000</v>
      </c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x14ac:dyDescent="0.35">
      <c r="A166" s="1182"/>
      <c r="B166" s="738"/>
      <c r="C166" s="583"/>
      <c r="D166" s="598"/>
      <c r="E166" s="740"/>
      <c r="F166" s="740"/>
      <c r="G166" s="740"/>
      <c r="H166" s="598"/>
      <c r="I166" s="583"/>
      <c r="J166" s="598"/>
      <c r="K166" s="583"/>
      <c r="L166" s="598"/>
      <c r="M166" s="583"/>
      <c r="N166" s="583">
        <v>10</v>
      </c>
      <c r="O166" s="583">
        <v>100000</v>
      </c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x14ac:dyDescent="0.35">
      <c r="A167" s="1192">
        <v>45762</v>
      </c>
      <c r="B167" s="738"/>
      <c r="C167" s="583"/>
      <c r="D167" s="598"/>
      <c r="E167" s="740"/>
      <c r="F167" s="740"/>
      <c r="G167" s="740"/>
      <c r="H167" s="598"/>
      <c r="I167" s="583"/>
      <c r="J167" s="598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620"/>
      <c r="W167" s="583"/>
      <c r="X167" s="620"/>
      <c r="Y167" s="583"/>
      <c r="Z167" s="583"/>
      <c r="AB167" s="579"/>
    </row>
    <row r="168" spans="1:28" x14ac:dyDescent="0.35">
      <c r="A168" s="1193"/>
      <c r="B168" s="738"/>
      <c r="C168" s="583"/>
      <c r="D168" s="598"/>
      <c r="E168" s="740"/>
      <c r="F168" s="740"/>
      <c r="G168" s="740"/>
      <c r="H168" s="598"/>
      <c r="I168" s="583"/>
      <c r="J168" s="598"/>
      <c r="L168" s="598"/>
      <c r="M168" s="583"/>
      <c r="N168" s="583"/>
      <c r="O168" s="583"/>
      <c r="P168" s="598"/>
      <c r="Q168" s="583"/>
      <c r="R168" s="583"/>
      <c r="S168" s="583"/>
      <c r="T168" s="818"/>
      <c r="U168" s="583"/>
      <c r="V168" s="620"/>
      <c r="W168" s="583"/>
      <c r="X168" s="620"/>
      <c r="Y168" s="583"/>
      <c r="Z168" s="583"/>
      <c r="AB168" s="579"/>
    </row>
    <row r="169" spans="1:28" x14ac:dyDescent="0.35">
      <c r="A169" s="1181">
        <v>45763</v>
      </c>
      <c r="B169" s="738">
        <v>58.92</v>
      </c>
      <c r="C169" s="583">
        <v>400656</v>
      </c>
      <c r="D169" s="598">
        <v>59.72</v>
      </c>
      <c r="E169" s="740">
        <v>406096</v>
      </c>
      <c r="F169" s="740"/>
      <c r="G169" s="740"/>
      <c r="H169" s="598">
        <v>10</v>
      </c>
      <c r="I169" s="583">
        <v>100000</v>
      </c>
      <c r="J169" s="598">
        <v>10</v>
      </c>
      <c r="K169" s="583">
        <v>100000</v>
      </c>
      <c r="L169" s="598">
        <v>10</v>
      </c>
      <c r="M169" s="583">
        <v>100000</v>
      </c>
      <c r="N169" s="583">
        <v>10</v>
      </c>
      <c r="O169" s="583">
        <v>100000</v>
      </c>
      <c r="P169" s="598">
        <v>10</v>
      </c>
      <c r="Q169" s="583">
        <v>100000</v>
      </c>
      <c r="R169" s="583"/>
      <c r="S169" s="583"/>
      <c r="T169" s="583">
        <v>10</v>
      </c>
      <c r="U169" s="583">
        <v>100000</v>
      </c>
      <c r="V169" s="620">
        <v>9.0399999999999991</v>
      </c>
      <c r="W169" s="583">
        <v>90400</v>
      </c>
      <c r="X169" s="620"/>
      <c r="Y169" s="583"/>
      <c r="Z169" s="583"/>
      <c r="AB169" s="579"/>
    </row>
    <row r="170" spans="1:28" x14ac:dyDescent="0.35">
      <c r="A170" s="1182"/>
      <c r="B170" s="738"/>
      <c r="C170" s="583"/>
      <c r="D170" s="598"/>
      <c r="E170" s="740"/>
      <c r="F170" s="740"/>
      <c r="G170" s="740"/>
      <c r="H170" s="598"/>
      <c r="I170" s="583"/>
      <c r="J170" s="625"/>
      <c r="K170" s="583"/>
      <c r="L170" s="598">
        <v>10</v>
      </c>
      <c r="M170" s="583">
        <v>100000</v>
      </c>
      <c r="N170" s="583"/>
      <c r="O170" s="583"/>
      <c r="P170" s="598"/>
      <c r="Q170" s="583"/>
      <c r="R170" s="583"/>
      <c r="S170" s="583"/>
      <c r="T170" s="818"/>
      <c r="U170" s="583"/>
      <c r="V170" s="620"/>
      <c r="W170" s="583"/>
      <c r="X170" s="620"/>
      <c r="Y170" s="583"/>
      <c r="Z170" s="583"/>
      <c r="AB170" s="579"/>
    </row>
    <row r="171" spans="1:28" x14ac:dyDescent="0.35">
      <c r="A171" s="1192">
        <v>45764</v>
      </c>
      <c r="B171" s="738"/>
      <c r="C171" s="583"/>
      <c r="D171" s="598"/>
      <c r="E171" s="740"/>
      <c r="F171" s="740"/>
      <c r="G171" s="740"/>
      <c r="H171" s="598">
        <v>10</v>
      </c>
      <c r="I171" s="583">
        <v>100000</v>
      </c>
      <c r="J171" s="598">
        <v>10</v>
      </c>
      <c r="K171" s="583">
        <v>100000</v>
      </c>
      <c r="L171" s="598"/>
      <c r="M171" s="583"/>
      <c r="N171" s="583">
        <v>10</v>
      </c>
      <c r="O171" s="583">
        <v>100000</v>
      </c>
      <c r="P171" s="598"/>
      <c r="Q171" s="583"/>
      <c r="R171" s="818"/>
      <c r="S171" s="583"/>
      <c r="T171" s="583">
        <v>10</v>
      </c>
      <c r="U171" s="583">
        <v>100000</v>
      </c>
      <c r="V171" s="620"/>
      <c r="W171" s="583"/>
      <c r="X171" s="620"/>
      <c r="Y171" s="583"/>
      <c r="Z171" s="583"/>
      <c r="AB171" s="579"/>
    </row>
    <row r="172" spans="1:28" x14ac:dyDescent="0.35">
      <c r="A172" s="1193"/>
      <c r="B172" s="738"/>
      <c r="C172" s="583"/>
      <c r="D172" s="598"/>
      <c r="E172" s="740"/>
      <c r="F172" s="740"/>
      <c r="G172" s="740"/>
      <c r="H172" s="598"/>
      <c r="I172" s="583"/>
      <c r="J172" s="598"/>
      <c r="K172" s="583"/>
      <c r="L172" s="598"/>
      <c r="M172" s="583"/>
      <c r="N172" s="818"/>
      <c r="O172" s="583"/>
      <c r="P172" s="598"/>
      <c r="Q172" s="583"/>
      <c r="R172" s="583"/>
      <c r="S172" s="583"/>
      <c r="T172" s="583"/>
      <c r="U172" s="583"/>
      <c r="V172" s="620"/>
      <c r="W172" s="583"/>
      <c r="X172" s="620"/>
      <c r="Y172" s="583"/>
      <c r="Z172" s="583"/>
      <c r="AB172" s="579"/>
    </row>
    <row r="173" spans="1:28" x14ac:dyDescent="0.35">
      <c r="A173" s="1181">
        <v>45765</v>
      </c>
      <c r="B173" s="738"/>
      <c r="C173" s="583"/>
      <c r="D173" s="598">
        <v>54.51</v>
      </c>
      <c r="E173" s="740">
        <v>370668</v>
      </c>
      <c r="F173" s="740"/>
      <c r="G173" s="740"/>
      <c r="H173" s="598"/>
      <c r="I173" s="583"/>
      <c r="J173" s="598"/>
      <c r="K173" s="583"/>
      <c r="L173" s="598"/>
      <c r="M173" s="583"/>
      <c r="N173" s="583"/>
      <c r="O173" s="583"/>
      <c r="P173" s="598"/>
      <c r="Q173" s="583"/>
      <c r="R173" s="583"/>
      <c r="S173" s="583"/>
      <c r="T173" s="583"/>
      <c r="U173" s="583"/>
      <c r="V173" s="620"/>
      <c r="W173" s="583"/>
      <c r="X173" s="620"/>
      <c r="Y173" s="583"/>
      <c r="Z173" s="583"/>
      <c r="AB173" s="579"/>
    </row>
    <row r="174" spans="1:28" x14ac:dyDescent="0.35">
      <c r="A174" s="1182"/>
      <c r="B174" s="738"/>
      <c r="C174" s="583"/>
      <c r="D174" s="598"/>
      <c r="E174" s="740"/>
      <c r="F174" s="740"/>
      <c r="G174" s="740"/>
      <c r="H174" s="598"/>
      <c r="I174" s="583"/>
      <c r="J174" s="598"/>
      <c r="K174" s="583"/>
      <c r="L174" s="598"/>
      <c r="M174" s="583"/>
      <c r="N174" s="583"/>
      <c r="O174" s="583"/>
      <c r="P174" s="598"/>
      <c r="Q174" s="583"/>
      <c r="R174" s="583"/>
      <c r="S174" s="583"/>
      <c r="T174" s="583"/>
      <c r="U174" s="583"/>
      <c r="V174" s="620"/>
      <c r="W174" s="583"/>
      <c r="X174" s="620"/>
      <c r="Y174" s="583"/>
      <c r="Z174" s="583"/>
      <c r="AB174" s="579"/>
    </row>
    <row r="175" spans="1:28" x14ac:dyDescent="0.35">
      <c r="A175" s="1192">
        <v>45766</v>
      </c>
      <c r="B175" s="738"/>
      <c r="C175" s="583"/>
      <c r="D175" s="598"/>
      <c r="E175" s="621"/>
      <c r="F175" s="740"/>
      <c r="G175" s="740"/>
      <c r="H175" s="598"/>
      <c r="I175" s="583"/>
      <c r="J175" s="598"/>
      <c r="K175" s="583"/>
      <c r="L175" s="598"/>
      <c r="M175" s="583"/>
      <c r="N175" s="583"/>
      <c r="O175" s="583"/>
      <c r="P175" s="598"/>
      <c r="Q175" s="583"/>
      <c r="R175" s="583"/>
      <c r="S175" s="583"/>
      <c r="T175" s="818"/>
      <c r="U175" s="583"/>
      <c r="V175" s="620"/>
      <c r="W175" s="583"/>
      <c r="X175" s="620"/>
      <c r="Y175" s="583"/>
      <c r="Z175" s="583"/>
      <c r="AB175" s="579"/>
    </row>
    <row r="176" spans="1:28" x14ac:dyDescent="0.35">
      <c r="A176" s="1193"/>
      <c r="B176" s="738"/>
      <c r="C176" s="583"/>
      <c r="D176" s="598"/>
      <c r="E176" s="740"/>
      <c r="F176" s="740"/>
      <c r="G176" s="740"/>
      <c r="H176" s="598"/>
      <c r="I176" s="583"/>
      <c r="J176" s="598"/>
      <c r="K176" s="583"/>
      <c r="L176" s="598"/>
      <c r="M176" s="583"/>
      <c r="N176" s="583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28" x14ac:dyDescent="0.35">
      <c r="A177" s="1181">
        <v>45767</v>
      </c>
      <c r="B177" s="738"/>
      <c r="C177" s="583"/>
      <c r="D177" s="598"/>
      <c r="E177" s="740"/>
      <c r="F177" s="740"/>
      <c r="G177" s="740"/>
      <c r="H177" s="598"/>
      <c r="I177" s="583"/>
      <c r="J177" s="598"/>
      <c r="K177" s="583"/>
      <c r="L177" s="598"/>
      <c r="M177" s="583"/>
      <c r="N177" s="583">
        <v>10</v>
      </c>
      <c r="O177" s="583">
        <v>100000</v>
      </c>
      <c r="P177" s="598"/>
      <c r="Q177" s="583"/>
      <c r="R177" s="583"/>
      <c r="S177" s="583"/>
      <c r="T177" s="818"/>
      <c r="U177" s="583"/>
      <c r="V177" s="625"/>
      <c r="W177" s="583"/>
      <c r="X177" s="620">
        <v>34.07</v>
      </c>
      <c r="Y177" s="583">
        <v>340700</v>
      </c>
      <c r="Z177" s="583"/>
      <c r="AB177" s="579"/>
    </row>
    <row r="178" spans="1:28" x14ac:dyDescent="0.35">
      <c r="A178" s="1182"/>
      <c r="B178" s="738"/>
      <c r="C178" s="583"/>
      <c r="D178" s="598"/>
      <c r="E178" s="740"/>
      <c r="F178" s="740"/>
      <c r="G178" s="740"/>
      <c r="H178" s="598"/>
      <c r="I178" s="583"/>
      <c r="J178" s="598"/>
      <c r="K178" s="583"/>
      <c r="L178" s="598"/>
      <c r="M178" s="583"/>
      <c r="N178" s="583"/>
      <c r="O178" s="583"/>
      <c r="P178" s="598"/>
      <c r="Q178" s="583"/>
      <c r="R178" s="583"/>
      <c r="S178" s="583"/>
      <c r="T178" s="583"/>
      <c r="U178" s="583"/>
      <c r="V178" s="598"/>
      <c r="W178" s="583"/>
      <c r="X178" s="620"/>
      <c r="Y178" s="583"/>
      <c r="Z178" s="583"/>
      <c r="AB178" s="579"/>
    </row>
    <row r="179" spans="1:28" x14ac:dyDescent="0.35">
      <c r="A179" s="1192">
        <v>45768</v>
      </c>
      <c r="B179" s="738">
        <v>58.73</v>
      </c>
      <c r="C179" s="583">
        <v>399364</v>
      </c>
      <c r="D179" s="598">
        <v>59.43</v>
      </c>
      <c r="E179" s="740">
        <v>404120</v>
      </c>
      <c r="F179" s="740"/>
      <c r="G179" s="740"/>
      <c r="H179" s="598">
        <v>10</v>
      </c>
      <c r="I179" s="583">
        <v>100000</v>
      </c>
      <c r="J179" s="598">
        <v>10</v>
      </c>
      <c r="K179" s="583">
        <v>100000</v>
      </c>
      <c r="L179" s="598">
        <v>10</v>
      </c>
      <c r="M179" s="583">
        <v>100000</v>
      </c>
      <c r="N179" s="583"/>
      <c r="O179" s="583"/>
      <c r="P179" s="598"/>
      <c r="Q179" s="583"/>
      <c r="R179" s="583"/>
      <c r="S179" s="583"/>
      <c r="T179" s="583">
        <v>10</v>
      </c>
      <c r="U179" s="583">
        <v>100000</v>
      </c>
      <c r="V179" s="620"/>
      <c r="W179" s="583"/>
      <c r="X179" s="620"/>
      <c r="Y179" s="583"/>
      <c r="Z179" s="583"/>
      <c r="AB179" s="579"/>
    </row>
    <row r="180" spans="1:28" x14ac:dyDescent="0.35">
      <c r="A180" s="1193"/>
      <c r="B180" s="738"/>
      <c r="C180" s="583"/>
      <c r="D180" s="598"/>
      <c r="E180" s="740"/>
      <c r="F180" s="740"/>
      <c r="G180" s="740"/>
      <c r="H180" s="598"/>
      <c r="I180" s="583"/>
      <c r="J180" s="598"/>
      <c r="K180" s="583"/>
      <c r="L180" s="598">
        <v>10</v>
      </c>
      <c r="M180" s="583">
        <v>100000</v>
      </c>
      <c r="N180" s="818"/>
      <c r="O180" s="583"/>
      <c r="P180" s="598"/>
      <c r="Q180" s="583"/>
      <c r="R180" s="583"/>
      <c r="S180" s="583"/>
      <c r="T180" s="583"/>
      <c r="U180" s="583"/>
      <c r="V180" s="620"/>
      <c r="W180" s="583"/>
      <c r="X180" s="620"/>
      <c r="Y180" s="583"/>
      <c r="Z180" s="583"/>
      <c r="AB180" s="579"/>
    </row>
    <row r="181" spans="1:28" x14ac:dyDescent="0.35">
      <c r="A181" s="1181">
        <v>45769</v>
      </c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583"/>
      <c r="O181" s="621"/>
      <c r="P181" s="598"/>
      <c r="Q181" s="583"/>
      <c r="R181" s="583"/>
      <c r="S181" s="583"/>
      <c r="T181" s="831"/>
      <c r="U181" s="583"/>
      <c r="V181" s="620"/>
      <c r="W181" s="583"/>
      <c r="X181" s="620"/>
      <c r="Y181" s="583"/>
      <c r="Z181" s="583"/>
      <c r="AB181" s="579"/>
    </row>
    <row r="182" spans="1:28" x14ac:dyDescent="0.35">
      <c r="A182" s="1182"/>
      <c r="B182" s="738"/>
      <c r="C182" s="583"/>
      <c r="D182" s="738"/>
      <c r="E182" s="583"/>
      <c r="F182" s="583"/>
      <c r="G182" s="583"/>
      <c r="H182" s="598"/>
      <c r="I182" s="583"/>
      <c r="J182" s="598"/>
      <c r="K182" s="583"/>
      <c r="L182" s="598"/>
      <c r="M182" s="583"/>
      <c r="N182" s="583"/>
      <c r="O182" s="583"/>
      <c r="P182" s="598"/>
      <c r="Q182" s="583"/>
      <c r="R182" s="583"/>
      <c r="S182" s="583"/>
      <c r="T182" s="583"/>
      <c r="U182" s="583"/>
      <c r="V182" s="620"/>
      <c r="W182" s="583"/>
      <c r="X182" s="620"/>
      <c r="Y182" s="583"/>
      <c r="Z182" s="583"/>
      <c r="AB182" s="579"/>
    </row>
    <row r="183" spans="1:28" x14ac:dyDescent="0.35">
      <c r="A183" s="1192">
        <v>45770</v>
      </c>
      <c r="B183" s="738"/>
      <c r="C183" s="583"/>
      <c r="D183" s="598">
        <v>58.88</v>
      </c>
      <c r="E183" s="740">
        <v>400384</v>
      </c>
      <c r="F183" s="835"/>
      <c r="G183" s="740"/>
      <c r="H183" s="598">
        <v>10</v>
      </c>
      <c r="I183" s="583">
        <v>100000</v>
      </c>
      <c r="J183" s="598">
        <v>10</v>
      </c>
      <c r="K183" s="583">
        <v>100000</v>
      </c>
      <c r="L183" s="598">
        <v>10</v>
      </c>
      <c r="M183" s="583">
        <v>100000</v>
      </c>
      <c r="N183" s="583">
        <v>10</v>
      </c>
      <c r="O183" s="583">
        <v>100000</v>
      </c>
      <c r="P183" s="598"/>
      <c r="Q183" s="583"/>
      <c r="R183" s="583"/>
      <c r="S183" s="583"/>
      <c r="T183" s="583">
        <v>10</v>
      </c>
      <c r="U183" s="583">
        <v>100000</v>
      </c>
      <c r="V183" s="620"/>
      <c r="W183" s="583"/>
      <c r="X183" s="620"/>
      <c r="Y183" s="583"/>
      <c r="Z183" s="583"/>
      <c r="AB183" s="579"/>
    </row>
    <row r="184" spans="1:28" x14ac:dyDescent="0.35">
      <c r="A184" s="1193"/>
      <c r="B184" s="625"/>
      <c r="C184" s="583"/>
      <c r="D184" s="835"/>
      <c r="E184" s="740"/>
      <c r="F184" s="835"/>
      <c r="G184" s="740"/>
      <c r="H184" s="598"/>
      <c r="I184" s="583"/>
      <c r="J184" s="598">
        <v>10</v>
      </c>
      <c r="K184" s="583">
        <v>100000</v>
      </c>
      <c r="L184" s="598">
        <v>10</v>
      </c>
      <c r="M184" s="583">
        <v>100000</v>
      </c>
      <c r="N184" s="583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x14ac:dyDescent="0.35">
      <c r="A185" s="1181">
        <v>45771</v>
      </c>
      <c r="B185" s="625">
        <v>59.5</v>
      </c>
      <c r="C185" s="583">
        <v>404600</v>
      </c>
      <c r="D185" s="598">
        <v>50.76</v>
      </c>
      <c r="E185" s="740">
        <v>345170</v>
      </c>
      <c r="F185" s="740"/>
      <c r="G185" s="740"/>
      <c r="H185" s="738"/>
      <c r="I185" s="583"/>
      <c r="J185" s="598"/>
      <c r="K185" s="583"/>
      <c r="L185" s="598"/>
      <c r="M185" s="583"/>
      <c r="N185" s="583"/>
      <c r="O185" s="583"/>
      <c r="P185" s="598"/>
      <c r="Q185" s="583"/>
      <c r="R185" s="583"/>
      <c r="S185" s="583"/>
      <c r="T185" s="818"/>
      <c r="U185" s="583"/>
      <c r="V185" s="620">
        <v>10</v>
      </c>
      <c r="W185" s="583">
        <v>100000</v>
      </c>
      <c r="X185" s="620"/>
      <c r="Y185" s="583"/>
      <c r="Z185" s="583"/>
      <c r="AB185" s="579"/>
    </row>
    <row r="186" spans="1:28" x14ac:dyDescent="0.35">
      <c r="A186" s="1182"/>
      <c r="B186" s="738"/>
      <c r="C186" s="583"/>
      <c r="D186" s="598"/>
      <c r="E186" s="740"/>
      <c r="F186" s="740"/>
      <c r="G186" s="740"/>
      <c r="H186" s="598"/>
      <c r="I186" s="583"/>
      <c r="J186" s="598"/>
      <c r="K186" s="583"/>
      <c r="L186" s="598"/>
      <c r="M186" s="583"/>
      <c r="N186" s="818"/>
      <c r="O186" s="583"/>
      <c r="P186" s="598"/>
      <c r="Q186" s="583"/>
      <c r="R186" s="583"/>
      <c r="S186" s="583"/>
      <c r="T186" s="583"/>
      <c r="U186" s="583"/>
      <c r="V186" s="620"/>
      <c r="W186" s="583"/>
      <c r="X186" s="620"/>
      <c r="Y186" s="583"/>
      <c r="Z186" s="583"/>
      <c r="AB186" s="579"/>
    </row>
    <row r="187" spans="1:28" x14ac:dyDescent="0.35">
      <c r="A187" s="1192">
        <v>45772</v>
      </c>
      <c r="B187" s="738">
        <v>58.66</v>
      </c>
      <c r="C187" s="583">
        <v>398888</v>
      </c>
      <c r="D187" s="598">
        <v>57.92</v>
      </c>
      <c r="E187" s="740">
        <v>393856</v>
      </c>
      <c r="F187" s="740"/>
      <c r="G187" s="740"/>
      <c r="H187" s="598">
        <v>10</v>
      </c>
      <c r="I187" s="583">
        <v>100000</v>
      </c>
      <c r="J187" s="598">
        <v>10</v>
      </c>
      <c r="K187" s="583">
        <v>100000</v>
      </c>
      <c r="L187" s="598">
        <v>10</v>
      </c>
      <c r="M187" s="583">
        <v>100000</v>
      </c>
      <c r="N187" s="583">
        <v>10</v>
      </c>
      <c r="O187" s="583">
        <v>100000</v>
      </c>
      <c r="P187" s="598"/>
      <c r="Q187" s="583"/>
      <c r="R187" s="583"/>
      <c r="S187" s="583"/>
      <c r="T187" s="972">
        <v>8.6</v>
      </c>
      <c r="U187" s="583">
        <v>86000</v>
      </c>
      <c r="V187" s="620"/>
      <c r="W187" s="583"/>
      <c r="X187" s="620"/>
      <c r="Y187" s="583"/>
      <c r="Z187" s="583"/>
      <c r="AB187" s="579"/>
    </row>
    <row r="188" spans="1:28" x14ac:dyDescent="0.35">
      <c r="A188" s="1193"/>
      <c r="B188" s="738"/>
      <c r="C188" s="583"/>
      <c r="D188" s="738"/>
      <c r="E188" s="583"/>
      <c r="F188" s="583"/>
      <c r="G188" s="583"/>
      <c r="H188" s="598"/>
      <c r="I188" s="583"/>
      <c r="J188" s="598"/>
      <c r="K188" s="583"/>
      <c r="L188" s="598">
        <v>10</v>
      </c>
      <c r="M188" s="583">
        <v>100000</v>
      </c>
      <c r="N188" s="818"/>
      <c r="O188" s="583"/>
      <c r="P188" s="598"/>
      <c r="Q188" s="583"/>
      <c r="R188" s="583"/>
      <c r="S188" s="583"/>
      <c r="T188" s="583">
        <v>10</v>
      </c>
      <c r="U188" s="583">
        <v>100000</v>
      </c>
      <c r="V188" s="620"/>
      <c r="W188" s="583"/>
      <c r="X188" s="620"/>
      <c r="Y188" s="583"/>
      <c r="Z188" s="583"/>
      <c r="AB188" s="579"/>
    </row>
    <row r="189" spans="1:28" x14ac:dyDescent="0.35">
      <c r="A189" s="1181">
        <v>45773</v>
      </c>
      <c r="B189" s="929"/>
      <c r="C189" s="925"/>
      <c r="D189" s="967"/>
      <c r="E189" s="740"/>
      <c r="F189" s="740"/>
      <c r="G189" s="740"/>
      <c r="H189" s="598"/>
      <c r="I189" s="583"/>
      <c r="J189" s="598"/>
      <c r="K189" s="583"/>
      <c r="L189" s="598">
        <v>9.67</v>
      </c>
      <c r="M189" s="583">
        <v>96700</v>
      </c>
      <c r="N189" s="583"/>
      <c r="O189" s="583"/>
      <c r="P189" s="598"/>
      <c r="Q189" s="583"/>
      <c r="R189" s="583"/>
      <c r="S189" s="583"/>
      <c r="T189" s="583"/>
      <c r="U189" s="583"/>
      <c r="V189" s="620"/>
      <c r="W189" s="583"/>
      <c r="X189" s="620"/>
      <c r="Y189" s="583"/>
      <c r="Z189" s="583"/>
      <c r="AB189" s="579"/>
    </row>
    <row r="190" spans="1:28" x14ac:dyDescent="0.35">
      <c r="A190" s="1182"/>
      <c r="B190" s="738"/>
      <c r="C190" s="583"/>
      <c r="D190" s="598"/>
      <c r="E190" s="740"/>
      <c r="F190" s="740"/>
      <c r="G190" s="740"/>
      <c r="H190" s="727"/>
      <c r="I190" s="704"/>
      <c r="J190" s="598"/>
      <c r="K190" s="583"/>
      <c r="L190" s="598"/>
      <c r="M190" s="583"/>
      <c r="N190" s="818"/>
      <c r="O190" s="583"/>
      <c r="P190" s="598"/>
      <c r="Q190" s="583"/>
      <c r="R190" s="583"/>
      <c r="S190" s="583"/>
      <c r="T190" s="818"/>
      <c r="U190" s="583"/>
      <c r="V190" s="620"/>
      <c r="W190" s="583"/>
      <c r="X190" s="620"/>
      <c r="Y190" s="583"/>
      <c r="Z190" s="583"/>
      <c r="AB190" s="579"/>
    </row>
    <row r="191" spans="1:28" x14ac:dyDescent="0.35">
      <c r="A191" s="1192">
        <v>45774</v>
      </c>
      <c r="B191" s="738"/>
      <c r="C191" s="583"/>
      <c r="D191" s="598"/>
      <c r="E191" s="740"/>
      <c r="F191" s="740"/>
      <c r="G191" s="740"/>
      <c r="H191" s="598"/>
      <c r="I191" s="583"/>
      <c r="J191" s="598"/>
      <c r="K191" s="583"/>
      <c r="L191" s="598"/>
      <c r="M191" s="583"/>
      <c r="N191" s="583"/>
      <c r="O191" s="583"/>
      <c r="P191" s="598"/>
      <c r="Q191" s="583"/>
      <c r="R191" s="583"/>
      <c r="S191" s="583"/>
      <c r="T191" s="583"/>
      <c r="U191" s="583"/>
      <c r="V191" s="620"/>
      <c r="W191" s="583"/>
      <c r="X191" s="620"/>
      <c r="Y191" s="583"/>
      <c r="Z191" s="583"/>
      <c r="AB191" s="579"/>
    </row>
    <row r="192" spans="1:28" x14ac:dyDescent="0.35">
      <c r="A192" s="1193"/>
      <c r="B192" s="749"/>
      <c r="C192" s="817"/>
      <c r="D192" s="598"/>
      <c r="E192" s="740"/>
      <c r="F192" s="740"/>
      <c r="G192" s="740"/>
      <c r="H192" s="741"/>
      <c r="I192" s="583"/>
      <c r="J192" s="598"/>
      <c r="K192" s="583"/>
      <c r="L192" s="598"/>
      <c r="M192" s="583"/>
      <c r="N192" s="583"/>
      <c r="O192" s="583"/>
      <c r="P192" s="598"/>
      <c r="Q192" s="583"/>
      <c r="R192" s="583"/>
      <c r="S192" s="583"/>
      <c r="T192" s="583"/>
      <c r="U192" s="583"/>
      <c r="V192" s="620"/>
      <c r="W192" s="583"/>
      <c r="X192" s="620"/>
      <c r="Y192" s="583"/>
      <c r="Z192" s="583"/>
      <c r="AB192" s="579"/>
    </row>
    <row r="193" spans="1:31" x14ac:dyDescent="0.35">
      <c r="A193" s="1181">
        <v>45775</v>
      </c>
      <c r="B193" s="749">
        <v>57.8</v>
      </c>
      <c r="C193" s="817">
        <v>393040</v>
      </c>
      <c r="D193" s="598">
        <v>59.4</v>
      </c>
      <c r="E193" s="740">
        <v>403920</v>
      </c>
      <c r="F193" s="740"/>
      <c r="G193" s="740"/>
      <c r="H193" s="741">
        <v>10</v>
      </c>
      <c r="I193" s="583">
        <v>100000</v>
      </c>
      <c r="J193" s="598">
        <v>10</v>
      </c>
      <c r="K193" s="583">
        <v>100000</v>
      </c>
      <c r="L193" s="598">
        <v>10</v>
      </c>
      <c r="M193" s="583">
        <v>100000</v>
      </c>
      <c r="N193" s="583">
        <v>10</v>
      </c>
      <c r="O193" s="583">
        <v>100000</v>
      </c>
      <c r="P193" s="598"/>
      <c r="Q193" s="583"/>
      <c r="R193" s="583"/>
      <c r="S193" s="583"/>
      <c r="T193" s="583">
        <v>10</v>
      </c>
      <c r="U193" s="583">
        <v>100000</v>
      </c>
      <c r="V193" s="620"/>
      <c r="W193" s="583"/>
      <c r="X193" s="620">
        <v>36.61</v>
      </c>
      <c r="Y193" s="583">
        <v>366100</v>
      </c>
      <c r="Z193" s="583"/>
      <c r="AB193" s="579"/>
    </row>
    <row r="194" spans="1:31" x14ac:dyDescent="0.35">
      <c r="A194" s="1182"/>
      <c r="B194" s="749"/>
      <c r="C194" s="817"/>
      <c r="D194" s="598"/>
      <c r="E194" s="740"/>
      <c r="F194" s="740"/>
      <c r="G194" s="740"/>
      <c r="H194" s="741"/>
      <c r="I194" s="583"/>
      <c r="J194" s="598"/>
      <c r="K194" s="583"/>
      <c r="L194" s="598">
        <v>10</v>
      </c>
      <c r="M194" s="583">
        <v>100000</v>
      </c>
      <c r="N194" s="583"/>
      <c r="O194" s="583"/>
      <c r="P194" s="598"/>
      <c r="Q194" s="583"/>
      <c r="R194" s="583"/>
      <c r="S194" s="583"/>
      <c r="T194" s="583"/>
      <c r="U194" s="583"/>
      <c r="V194" s="620"/>
      <c r="W194" s="583"/>
      <c r="X194" s="620"/>
      <c r="Y194" s="583"/>
      <c r="Z194" s="583"/>
      <c r="AB194" s="579"/>
    </row>
    <row r="195" spans="1:31" x14ac:dyDescent="0.35">
      <c r="A195" s="1192">
        <v>45776</v>
      </c>
      <c r="B195" s="749"/>
      <c r="C195" s="817"/>
      <c r="D195" s="598"/>
      <c r="E195" s="740"/>
      <c r="F195" s="740"/>
      <c r="G195" s="740"/>
      <c r="H195" s="741"/>
      <c r="I195" s="583"/>
      <c r="J195" s="704"/>
      <c r="K195" s="704"/>
      <c r="L195" s="598"/>
      <c r="M195" s="583"/>
      <c r="N195" s="583"/>
      <c r="O195" s="583"/>
      <c r="P195" s="598"/>
      <c r="Q195" s="583"/>
      <c r="R195" s="598"/>
      <c r="S195" s="583"/>
      <c r="T195" s="583"/>
      <c r="U195" s="583"/>
      <c r="V195" s="620"/>
      <c r="W195" s="583"/>
      <c r="X195" s="620"/>
      <c r="Y195" s="583"/>
      <c r="Z195" s="583"/>
      <c r="AB195" s="579"/>
    </row>
    <row r="196" spans="1:31" x14ac:dyDescent="0.35">
      <c r="A196" s="1193"/>
      <c r="B196" s="749"/>
      <c r="C196" s="817"/>
      <c r="D196" s="598"/>
      <c r="E196" s="740"/>
      <c r="F196" s="740"/>
      <c r="G196" s="740"/>
      <c r="H196" s="741"/>
      <c r="I196" s="583"/>
      <c r="J196" s="598"/>
      <c r="K196" s="583"/>
      <c r="L196" s="598"/>
      <c r="M196" s="583"/>
      <c r="N196" s="583"/>
      <c r="O196" s="583"/>
      <c r="P196" s="598"/>
      <c r="Q196" s="583"/>
      <c r="R196" s="583"/>
      <c r="S196" s="583"/>
      <c r="T196" s="583"/>
      <c r="U196" s="583"/>
      <c r="V196" s="620"/>
      <c r="W196" s="583"/>
      <c r="X196" s="620"/>
      <c r="Y196" s="583"/>
      <c r="Z196" s="583"/>
      <c r="AB196" s="579"/>
    </row>
    <row r="197" spans="1:31" x14ac:dyDescent="0.35">
      <c r="A197" s="1181">
        <v>45777</v>
      </c>
      <c r="B197" s="749">
        <v>59.85</v>
      </c>
      <c r="C197" s="817">
        <v>406980</v>
      </c>
      <c r="D197" s="598">
        <v>55.01</v>
      </c>
      <c r="E197" s="740">
        <v>374070</v>
      </c>
      <c r="F197" s="740"/>
      <c r="G197" s="740"/>
      <c r="H197" s="741">
        <v>10</v>
      </c>
      <c r="I197" s="583">
        <v>100000</v>
      </c>
      <c r="J197" s="598">
        <v>10</v>
      </c>
      <c r="K197" s="583">
        <v>100000</v>
      </c>
      <c r="L197" s="598">
        <v>10</v>
      </c>
      <c r="M197" s="583">
        <v>100000</v>
      </c>
      <c r="N197" s="583">
        <v>10</v>
      </c>
      <c r="O197" s="583">
        <v>100000</v>
      </c>
      <c r="P197" s="598"/>
      <c r="Q197" s="583"/>
      <c r="R197" s="583"/>
      <c r="S197" s="583"/>
      <c r="T197" s="583">
        <v>10</v>
      </c>
      <c r="U197" s="583">
        <v>100000</v>
      </c>
      <c r="V197" s="620"/>
      <c r="W197" s="583"/>
      <c r="X197" s="620"/>
      <c r="Y197" s="583"/>
      <c r="Z197" s="583"/>
      <c r="AB197" s="579"/>
    </row>
    <row r="198" spans="1:31" x14ac:dyDescent="0.35">
      <c r="A198" s="1182"/>
      <c r="B198" s="749"/>
      <c r="C198" s="817"/>
      <c r="D198" s="598">
        <v>58.77</v>
      </c>
      <c r="E198" s="740">
        <v>399636</v>
      </c>
      <c r="F198" s="740"/>
      <c r="G198" s="740"/>
      <c r="H198" s="741"/>
      <c r="I198" s="583"/>
      <c r="J198" s="598"/>
      <c r="K198" s="583"/>
      <c r="L198" s="598">
        <v>10</v>
      </c>
      <c r="M198" s="583">
        <v>100000</v>
      </c>
      <c r="N198" s="583"/>
      <c r="O198" s="583"/>
      <c r="P198" s="598"/>
      <c r="Q198" s="583"/>
      <c r="R198" s="583"/>
      <c r="S198" s="583"/>
      <c r="T198" s="583"/>
      <c r="U198" s="583"/>
      <c r="V198" s="620"/>
      <c r="W198" s="583"/>
      <c r="X198" s="620"/>
      <c r="Y198" s="583"/>
      <c r="Z198" s="583"/>
      <c r="AB198" s="579"/>
    </row>
    <row r="199" spans="1:31" s="663" customFormat="1" x14ac:dyDescent="0.35">
      <c r="A199" s="1189" t="s">
        <v>113</v>
      </c>
      <c r="B199" s="750"/>
      <c r="C199" s="751">
        <f>SUM(C139:C198)</f>
        <v>4419592</v>
      </c>
      <c r="D199" s="616"/>
      <c r="E199" s="751">
        <f>SUM(E138:E198)</f>
        <v>5852692</v>
      </c>
      <c r="F199" s="616"/>
      <c r="G199" s="751">
        <f>SUM(G138:G198)</f>
        <v>0</v>
      </c>
      <c r="H199" s="616"/>
      <c r="I199" s="751">
        <f>SUM(I139:I198)</f>
        <v>1200000</v>
      </c>
      <c r="J199" s="616"/>
      <c r="K199" s="751">
        <f>SUM(K138:K198)</f>
        <v>1200000</v>
      </c>
      <c r="L199" s="616"/>
      <c r="M199" s="751">
        <f>SUM(M139:M198)</f>
        <v>1996700</v>
      </c>
      <c r="N199" s="616"/>
      <c r="O199" s="751">
        <f>SUM(O139:O198)</f>
        <v>1500000</v>
      </c>
      <c r="P199" s="616"/>
      <c r="Q199" s="751">
        <f>SUM(Q139:Q198)</f>
        <v>200000</v>
      </c>
      <c r="R199" s="616"/>
      <c r="S199" s="751">
        <f>SUM(S139:S198)</f>
        <v>250000</v>
      </c>
      <c r="T199" s="616"/>
      <c r="U199" s="751">
        <f>SUM(U139:U198)</f>
        <v>1386000</v>
      </c>
      <c r="V199" s="616"/>
      <c r="W199" s="751">
        <f>SUM(W139:W198)</f>
        <v>275900</v>
      </c>
      <c r="X199" s="616"/>
      <c r="Y199" s="751">
        <f>SUM(Y139:Y198)</f>
        <v>1054200</v>
      </c>
      <c r="Z199" s="751">
        <f>SUM(B199:Y199)</f>
        <v>19335084</v>
      </c>
    </row>
    <row r="200" spans="1:31" s="663" customFormat="1" x14ac:dyDescent="0.35">
      <c r="A200" s="1189"/>
      <c r="B200" s="802">
        <f>SUM(B139:B198)</f>
        <v>649.94000000000005</v>
      </c>
      <c r="C200" s="751"/>
      <c r="D200" s="616">
        <f>SUM(D138:D198)</f>
        <v>860.68999999999983</v>
      </c>
      <c r="E200" s="751"/>
      <c r="F200" s="616">
        <f>SUM(F138:F198)</f>
        <v>0</v>
      </c>
      <c r="G200" s="751"/>
      <c r="H200" s="616">
        <f>SUM(H139:H198)</f>
        <v>120</v>
      </c>
      <c r="I200" s="751"/>
      <c r="J200" s="754">
        <f>SUM(J138:J198)</f>
        <v>120</v>
      </c>
      <c r="K200" s="751"/>
      <c r="L200" s="616">
        <f>SUM(L139:L198)</f>
        <v>199.67</v>
      </c>
      <c r="M200" s="751"/>
      <c r="N200" s="829">
        <f>SUM(N139:N198)</f>
        <v>150</v>
      </c>
      <c r="O200" s="751"/>
      <c r="P200" s="754">
        <f>SUM(P139:P198)</f>
        <v>20</v>
      </c>
      <c r="Q200" s="751"/>
      <c r="R200" s="616">
        <f>SUM(R139:R198)</f>
        <v>20</v>
      </c>
      <c r="S200" s="751"/>
      <c r="T200" s="829">
        <f>SUM(T139:T198)</f>
        <v>138.6</v>
      </c>
      <c r="U200" s="751"/>
      <c r="V200" s="616">
        <f>SUM(V138:V198)</f>
        <v>27.59</v>
      </c>
      <c r="W200" s="751"/>
      <c r="X200" s="616">
        <f>SUM(X139:X198)</f>
        <v>105.42</v>
      </c>
      <c r="Y200" s="751"/>
      <c r="Z200" s="751">
        <f>SUM(B200:Y200)</f>
        <v>2411.9100000000003</v>
      </c>
    </row>
    <row r="201" spans="1:31" x14ac:dyDescent="0.35">
      <c r="A201" s="1189"/>
      <c r="B201" s="597"/>
      <c r="C201" s="756"/>
      <c r="D201" s="756"/>
      <c r="E201" s="756"/>
      <c r="F201" s="756"/>
      <c r="G201" s="756"/>
      <c r="H201" s="756"/>
      <c r="I201" s="756"/>
      <c r="J201" s="756"/>
      <c r="K201" s="756"/>
      <c r="L201" s="756"/>
      <c r="M201" s="756"/>
      <c r="N201" s="756"/>
      <c r="O201" s="756"/>
      <c r="P201" s="756"/>
      <c r="Q201" s="756"/>
      <c r="R201" s="819"/>
      <c r="S201" s="822"/>
      <c r="T201" s="822"/>
      <c r="U201" s="822"/>
      <c r="V201" s="822"/>
      <c r="W201" s="1190"/>
      <c r="X201" s="1190"/>
      <c r="Y201" s="1191"/>
      <c r="Z201" s="751">
        <f>Z199+AD127</f>
        <v>51971876</v>
      </c>
      <c r="AB201" s="579"/>
    </row>
    <row r="202" spans="1:31" ht="15" x14ac:dyDescent="0.35">
      <c r="A202" s="757" t="s">
        <v>151</v>
      </c>
      <c r="B202" s="1147" t="s">
        <v>639</v>
      </c>
      <c r="C202" s="1147"/>
      <c r="D202" s="1147"/>
      <c r="E202" s="1147"/>
      <c r="F202" s="1147"/>
      <c r="G202" s="1147"/>
      <c r="H202" s="1147"/>
      <c r="I202" s="1147"/>
      <c r="J202" s="1147"/>
      <c r="K202" s="1147"/>
      <c r="L202" s="1147"/>
      <c r="M202" s="1147"/>
      <c r="N202" s="758"/>
      <c r="O202" s="601"/>
      <c r="P202" s="758"/>
      <c r="Q202" s="601"/>
      <c r="R202" s="759"/>
      <c r="S202" s="601"/>
      <c r="T202" s="601"/>
      <c r="U202" s="601"/>
      <c r="V202" s="758"/>
      <c r="W202" s="601"/>
      <c r="X202" s="758"/>
      <c r="Y202" s="601"/>
      <c r="Z202" s="794"/>
      <c r="AB202" s="639"/>
      <c r="AC202" s="638"/>
      <c r="AD202" s="638"/>
    </row>
    <row r="203" spans="1:31" ht="15.5" x14ac:dyDescent="0.35">
      <c r="A203" s="757" t="s">
        <v>153</v>
      </c>
      <c r="B203" s="760"/>
      <c r="C203" s="1148"/>
      <c r="D203" s="1148"/>
      <c r="E203" s="1148"/>
      <c r="F203" s="761"/>
      <c r="G203" s="601"/>
      <c r="H203" s="758"/>
      <c r="N203" s="758"/>
      <c r="O203" s="601"/>
      <c r="P203" s="758"/>
      <c r="Q203" s="1149" t="s">
        <v>154</v>
      </c>
      <c r="R203" s="1149"/>
      <c r="S203" s="1149"/>
      <c r="T203" s="852"/>
      <c r="U203" s="852"/>
      <c r="V203" s="758"/>
      <c r="W203" s="601"/>
      <c r="X203" s="758"/>
      <c r="Y203" s="601"/>
      <c r="Z203" s="758"/>
      <c r="AA203" s="638">
        <v>51971876</v>
      </c>
      <c r="AB203" s="639"/>
      <c r="AC203" s="638"/>
      <c r="AD203" s="641"/>
      <c r="AE203" s="641"/>
    </row>
    <row r="204" spans="1:31" ht="15.5" x14ac:dyDescent="0.35">
      <c r="A204" s="757"/>
      <c r="B204" s="760"/>
      <c r="C204" s="851"/>
      <c r="D204" s="851"/>
      <c r="E204" s="851"/>
      <c r="F204" s="761"/>
      <c r="G204" s="601"/>
      <c r="H204" s="758"/>
      <c r="N204" s="758"/>
      <c r="O204" s="601"/>
      <c r="P204" s="758"/>
      <c r="Q204" s="852"/>
      <c r="R204" s="852"/>
      <c r="S204" s="852"/>
      <c r="T204" s="852"/>
      <c r="U204" s="852"/>
      <c r="V204" s="758"/>
      <c r="W204" s="601"/>
      <c r="X204" s="758"/>
      <c r="Y204" s="601"/>
      <c r="Z204" s="758"/>
      <c r="AA204" s="638">
        <f>AA203-Z201</f>
        <v>0</v>
      </c>
      <c r="AB204" s="639"/>
      <c r="AC204" s="638"/>
      <c r="AD204" s="641"/>
      <c r="AE204" s="641"/>
    </row>
    <row r="205" spans="1:31" ht="15.5" x14ac:dyDescent="0.35">
      <c r="A205" s="757"/>
      <c r="B205" s="760"/>
      <c r="C205" s="851"/>
      <c r="D205" s="851"/>
      <c r="E205" s="851"/>
      <c r="F205" s="761"/>
      <c r="G205" s="601"/>
      <c r="H205" s="758"/>
      <c r="N205" s="758"/>
      <c r="O205" s="601"/>
      <c r="P205" s="758"/>
      <c r="Q205" s="786"/>
      <c r="R205" s="786"/>
      <c r="S205" s="786"/>
      <c r="T205" s="786"/>
      <c r="U205" s="786"/>
      <c r="V205" s="758"/>
      <c r="W205" s="601"/>
      <c r="X205" s="758"/>
      <c r="Y205" s="601"/>
      <c r="Z205" s="758"/>
      <c r="AA205" s="638"/>
      <c r="AB205" s="639"/>
      <c r="AC205" s="638"/>
      <c r="AD205" s="641"/>
      <c r="AE205" s="641"/>
    </row>
    <row r="206" spans="1:31" ht="15.5" x14ac:dyDescent="0.35">
      <c r="A206" s="757"/>
      <c r="B206" s="760"/>
      <c r="C206" s="851"/>
      <c r="D206" s="851"/>
      <c r="E206" s="851"/>
      <c r="F206" s="761"/>
      <c r="G206" s="601"/>
      <c r="H206" s="758"/>
      <c r="N206" s="758"/>
      <c r="O206" s="601"/>
      <c r="P206" s="758"/>
      <c r="Q206" s="786"/>
      <c r="R206" s="786"/>
      <c r="S206" s="786"/>
      <c r="T206" s="786"/>
      <c r="U206" s="786"/>
      <c r="V206" s="758"/>
      <c r="W206" s="601"/>
      <c r="X206" s="758"/>
      <c r="Y206" s="601"/>
      <c r="Z206" s="758"/>
      <c r="AA206" s="638"/>
      <c r="AB206" s="639"/>
      <c r="AC206" s="638"/>
      <c r="AD206" s="641"/>
      <c r="AE206" s="641"/>
    </row>
    <row r="207" spans="1:31" ht="15.5" x14ac:dyDescent="0.35">
      <c r="A207" s="757"/>
      <c r="B207" s="760"/>
      <c r="C207" s="762"/>
      <c r="D207" s="761"/>
      <c r="E207" s="762"/>
      <c r="F207" s="761"/>
      <c r="G207" s="601"/>
      <c r="H207" s="758"/>
      <c r="N207" s="758"/>
      <c r="O207" s="601"/>
      <c r="P207" s="758"/>
      <c r="Q207" s="787"/>
      <c r="R207" s="788"/>
      <c r="S207" s="787"/>
      <c r="T207" s="787"/>
      <c r="U207" s="787"/>
      <c r="V207" s="758"/>
      <c r="W207" s="601"/>
      <c r="X207" s="758"/>
      <c r="Y207" s="601"/>
      <c r="Z207" s="758"/>
      <c r="AA207" s="638"/>
      <c r="AB207" s="639"/>
      <c r="AC207" s="642"/>
      <c r="AD207" s="638"/>
      <c r="AE207" s="638"/>
    </row>
    <row r="208" spans="1:31" ht="18.5" x14ac:dyDescent="0.35">
      <c r="B208" s="763"/>
      <c r="C208" s="1150"/>
      <c r="D208" s="1150"/>
      <c r="E208" s="1150"/>
      <c r="F208" s="758"/>
      <c r="G208" s="601"/>
      <c r="H208" s="758"/>
      <c r="N208" s="758"/>
      <c r="O208" s="601"/>
      <c r="P208" s="758"/>
      <c r="Q208" s="1151" t="s">
        <v>155</v>
      </c>
      <c r="R208" s="1151"/>
      <c r="S208" s="1151"/>
      <c r="T208" s="853"/>
      <c r="U208" s="853"/>
      <c r="V208" s="758"/>
      <c r="W208" s="601"/>
      <c r="X208" s="758"/>
      <c r="Y208" s="601"/>
      <c r="Z208" s="758"/>
      <c r="AA208" s="638"/>
      <c r="AB208" s="639"/>
      <c r="AC208" s="639"/>
      <c r="AD208" s="638"/>
      <c r="AE208" s="638"/>
    </row>
    <row r="209" spans="1:32" ht="15" x14ac:dyDescent="0.35">
      <c r="Y209" s="687"/>
      <c r="Z209" s="758"/>
      <c r="AA209" s="688"/>
      <c r="AB209" s="690"/>
      <c r="AC209" s="690"/>
      <c r="AD209" s="688"/>
      <c r="AE209" s="688"/>
    </row>
    <row r="210" spans="1:32" ht="15" x14ac:dyDescent="0.35">
      <c r="A210" s="764"/>
      <c r="B210" s="765"/>
      <c r="C210" s="1184"/>
      <c r="D210" s="1184"/>
      <c r="E210" s="1184"/>
      <c r="F210" s="766"/>
      <c r="W210" s="679"/>
      <c r="X210" s="705"/>
      <c r="Y210" s="579">
        <v>41497072</v>
      </c>
      <c r="Z210" s="579">
        <f>Y210-Z201</f>
        <v>-10474804</v>
      </c>
      <c r="AA210" s="1185"/>
      <c r="AB210" s="1185"/>
      <c r="AC210" s="1185"/>
      <c r="AD210" s="849"/>
      <c r="AE210" s="849"/>
      <c r="AF210" s="579">
        <f>Z201-AF214</f>
        <v>2277406</v>
      </c>
    </row>
    <row r="211" spans="1:32" ht="15" x14ac:dyDescent="0.35">
      <c r="C211" s="1186" t="s">
        <v>156</v>
      </c>
      <c r="D211" s="1186"/>
      <c r="E211" s="1186" t="s">
        <v>157</v>
      </c>
      <c r="F211" s="1186"/>
      <c r="G211" s="1186" t="s">
        <v>158</v>
      </c>
      <c r="H211" s="1186"/>
      <c r="I211" s="1186" t="s">
        <v>159</v>
      </c>
      <c r="J211" s="1186"/>
      <c r="K211" s="1186"/>
      <c r="L211" s="1186"/>
      <c r="M211" s="1186" t="s">
        <v>160</v>
      </c>
      <c r="N211" s="1186"/>
      <c r="O211" s="1187" t="s">
        <v>161</v>
      </c>
      <c r="P211" s="1188"/>
      <c r="R211" s="687"/>
      <c r="Z211" s="579"/>
      <c r="AA211" s="688"/>
      <c r="AB211" s="579"/>
    </row>
    <row r="212" spans="1:32" ht="15" x14ac:dyDescent="0.35">
      <c r="C212" s="672" t="s">
        <v>30</v>
      </c>
      <c r="D212" s="850" t="s">
        <v>27</v>
      </c>
      <c r="E212" s="672" t="s">
        <v>30</v>
      </c>
      <c r="F212" s="850" t="s">
        <v>27</v>
      </c>
      <c r="G212" s="672" t="s">
        <v>30</v>
      </c>
      <c r="H212" s="850" t="s">
        <v>27</v>
      </c>
      <c r="I212" s="672" t="s">
        <v>30</v>
      </c>
      <c r="J212" s="672"/>
      <c r="K212" s="672"/>
      <c r="L212" s="850" t="s">
        <v>27</v>
      </c>
      <c r="M212" s="672" t="s">
        <v>30</v>
      </c>
      <c r="N212" s="850" t="s">
        <v>27</v>
      </c>
      <c r="O212" s="672" t="s">
        <v>30</v>
      </c>
      <c r="P212" s="850" t="s">
        <v>27</v>
      </c>
      <c r="R212" s="687"/>
      <c r="Z212" s="579"/>
      <c r="AA212" s="688"/>
      <c r="AB212" s="579"/>
    </row>
    <row r="213" spans="1:32" ht="15" x14ac:dyDescent="0.35">
      <c r="C213" s="767">
        <f>B128</f>
        <v>853.53999999999985</v>
      </c>
      <c r="D213" s="768">
        <f>C127</f>
        <v>8535400</v>
      </c>
      <c r="E213" s="769">
        <f>L128</f>
        <v>232.49</v>
      </c>
      <c r="F213" s="770">
        <f>M127</f>
        <v>1580932</v>
      </c>
      <c r="G213" s="703">
        <f>V128</f>
        <v>10</v>
      </c>
      <c r="H213" s="770">
        <f>W127</f>
        <v>100000</v>
      </c>
      <c r="I213" s="771">
        <f>B200</f>
        <v>649.94000000000005</v>
      </c>
      <c r="J213" s="771"/>
      <c r="K213" s="771"/>
      <c r="L213" s="770">
        <f>C199</f>
        <v>4419592</v>
      </c>
      <c r="M213" s="727">
        <f>V200</f>
        <v>27.59</v>
      </c>
      <c r="N213" s="770">
        <f>W199</f>
        <v>275900</v>
      </c>
      <c r="O213" s="704"/>
      <c r="P213" s="704"/>
      <c r="R213" s="687"/>
      <c r="Z213" s="579"/>
      <c r="AA213" s="688"/>
      <c r="AB213" s="579"/>
    </row>
    <row r="214" spans="1:32" ht="15" x14ac:dyDescent="0.35">
      <c r="C214" s="767">
        <f>F128</f>
        <v>679.67000000000007</v>
      </c>
      <c r="D214" s="768">
        <f>G127</f>
        <v>6796700</v>
      </c>
      <c r="E214" s="772" t="e">
        <f>#REF!</f>
        <v>#REF!</v>
      </c>
      <c r="F214" s="704" t="e">
        <f>#REF!</f>
        <v>#REF!</v>
      </c>
      <c r="G214" s="769">
        <f>X128</f>
        <v>160</v>
      </c>
      <c r="H214" s="704">
        <f>Y127</f>
        <v>2000000</v>
      </c>
      <c r="I214" s="769">
        <f>D200</f>
        <v>860.68999999999983</v>
      </c>
      <c r="J214" s="769"/>
      <c r="K214" s="769"/>
      <c r="L214" s="704">
        <f>E199</f>
        <v>5852692</v>
      </c>
      <c r="M214" s="773"/>
      <c r="N214" s="727"/>
      <c r="O214" s="704"/>
      <c r="P214" s="704"/>
      <c r="R214" s="687"/>
      <c r="Z214" s="579"/>
      <c r="AA214" s="688"/>
      <c r="AB214" s="579"/>
      <c r="AF214" s="794">
        <v>49694470</v>
      </c>
    </row>
    <row r="215" spans="1:32" ht="18" x14ac:dyDescent="0.35">
      <c r="A215" s="774"/>
      <c r="B215" s="775"/>
      <c r="C215" s="767" t="e">
        <f>#REF!</f>
        <v>#REF!</v>
      </c>
      <c r="D215" s="776" t="e">
        <f>#REF!</f>
        <v>#REF!</v>
      </c>
      <c r="E215" s="769">
        <f>T128</f>
        <v>236.97</v>
      </c>
      <c r="F215" s="704">
        <f>U127</f>
        <v>1611460</v>
      </c>
      <c r="G215" s="777">
        <f>Z128</f>
        <v>30.75</v>
      </c>
      <c r="H215" s="778">
        <f>AA127</f>
        <v>209100</v>
      </c>
      <c r="I215" s="777" t="e">
        <f>#REF!</f>
        <v>#REF!</v>
      </c>
      <c r="J215" s="777"/>
      <c r="K215" s="777"/>
      <c r="L215" s="778" t="e">
        <f>#REF!</f>
        <v>#REF!</v>
      </c>
      <c r="M215" s="779"/>
      <c r="N215" s="780"/>
      <c r="O215" s="781"/>
      <c r="P215" s="781"/>
      <c r="R215" s="687"/>
      <c r="W215" s="1183"/>
      <c r="X215" s="1183"/>
      <c r="Y215" s="1183"/>
      <c r="Z215" s="782"/>
      <c r="AA215" s="701"/>
      <c r="AB215" s="579"/>
    </row>
    <row r="216" spans="1:32" ht="15" x14ac:dyDescent="0.35">
      <c r="C216" s="773"/>
      <c r="D216" s="768"/>
      <c r="E216" s="783"/>
      <c r="F216" s="727"/>
      <c r="G216" s="769">
        <f>AB128</f>
        <v>140</v>
      </c>
      <c r="H216" s="704">
        <f>AC127</f>
        <v>1400000</v>
      </c>
      <c r="I216" s="769">
        <f>H200</f>
        <v>120</v>
      </c>
      <c r="J216" s="769"/>
      <c r="K216" s="769"/>
      <c r="L216" s="704">
        <f>I199</f>
        <v>1200000</v>
      </c>
      <c r="M216" s="773"/>
      <c r="N216" s="727"/>
      <c r="O216" s="704"/>
      <c r="P216" s="704"/>
      <c r="R216" s="687"/>
      <c r="Z216" s="579"/>
      <c r="AA216" s="688"/>
      <c r="AB216" s="579"/>
    </row>
    <row r="217" spans="1:32" ht="15" x14ac:dyDescent="0.35">
      <c r="C217" s="773"/>
      <c r="D217" s="768"/>
      <c r="E217" s="783"/>
      <c r="F217" s="727"/>
      <c r="G217" s="769" t="e">
        <f>#REF!</f>
        <v>#REF!</v>
      </c>
      <c r="H217" s="704" t="e">
        <f>#REF!</f>
        <v>#REF!</v>
      </c>
      <c r="I217" s="769">
        <f>J200</f>
        <v>120</v>
      </c>
      <c r="J217" s="769"/>
      <c r="K217" s="769"/>
      <c r="L217" s="704">
        <f>K199</f>
        <v>1200000</v>
      </c>
      <c r="M217" s="779"/>
      <c r="N217" s="780"/>
      <c r="O217" s="704"/>
      <c r="P217" s="704"/>
      <c r="R217" s="687"/>
      <c r="Z217" s="579"/>
      <c r="AA217" s="688"/>
      <c r="AB217" s="579"/>
    </row>
    <row r="218" spans="1:32" ht="15" x14ac:dyDescent="0.35">
      <c r="C218" s="773"/>
      <c r="D218" s="768"/>
      <c r="E218" s="773"/>
      <c r="F218" s="727"/>
      <c r="G218" s="769" t="e">
        <f>#REF!</f>
        <v>#REF!</v>
      </c>
      <c r="H218" s="704" t="e">
        <f>#REF!</f>
        <v>#REF!</v>
      </c>
      <c r="I218" s="769">
        <f>P200</f>
        <v>20</v>
      </c>
      <c r="J218" s="769"/>
      <c r="K218" s="769"/>
      <c r="L218" s="704">
        <f>Q199</f>
        <v>200000</v>
      </c>
      <c r="M218" s="779"/>
      <c r="N218" s="780"/>
      <c r="O218" s="704"/>
      <c r="P218" s="704"/>
      <c r="R218" s="687"/>
      <c r="Z218" s="579"/>
      <c r="AA218" s="688"/>
      <c r="AB218" s="579"/>
    </row>
    <row r="219" spans="1:32" ht="15" x14ac:dyDescent="0.35">
      <c r="C219" s="773"/>
      <c r="D219" s="784"/>
      <c r="E219" s="773"/>
      <c r="F219" s="727"/>
      <c r="G219" s="773"/>
      <c r="H219" s="785"/>
      <c r="I219" s="769">
        <f>L200</f>
        <v>199.67</v>
      </c>
      <c r="J219" s="769"/>
      <c r="K219" s="769"/>
      <c r="L219" s="704">
        <f>M199</f>
        <v>1996700</v>
      </c>
      <c r="M219" s="773"/>
      <c r="N219" s="727"/>
      <c r="O219" s="704"/>
      <c r="P219" s="704"/>
      <c r="R219" s="687"/>
      <c r="Z219" s="579"/>
      <c r="AA219" s="688"/>
      <c r="AB219" s="579"/>
    </row>
    <row r="220" spans="1:32" x14ac:dyDescent="0.35">
      <c r="C220" s="703" t="e">
        <f t="shared" ref="C220:N220" si="0">SUM(C213:C219)</f>
        <v>#REF!</v>
      </c>
      <c r="D220" s="704" t="e">
        <f t="shared" si="0"/>
        <v>#REF!</v>
      </c>
      <c r="E220" s="703" t="e">
        <f t="shared" si="0"/>
        <v>#REF!</v>
      </c>
      <c r="F220" s="704" t="e">
        <f t="shared" si="0"/>
        <v>#REF!</v>
      </c>
      <c r="G220" s="703" t="e">
        <f t="shared" si="0"/>
        <v>#REF!</v>
      </c>
      <c r="H220" s="704" t="e">
        <f t="shared" si="0"/>
        <v>#REF!</v>
      </c>
      <c r="I220" s="703" t="e">
        <f t="shared" si="0"/>
        <v>#REF!</v>
      </c>
      <c r="J220" s="703"/>
      <c r="K220" s="703"/>
      <c r="L220" s="704" t="e">
        <f>SUM(L213:L219)</f>
        <v>#REF!</v>
      </c>
      <c r="M220" s="703">
        <f t="shared" si="0"/>
        <v>27.59</v>
      </c>
      <c r="N220" s="704">
        <f t="shared" si="0"/>
        <v>275900</v>
      </c>
      <c r="O220" s="704" t="e">
        <f>M220+I220+G220+E220+C220</f>
        <v>#REF!</v>
      </c>
      <c r="P220" s="704" t="e">
        <f>D220+F220+H220+L220+N220</f>
        <v>#REF!</v>
      </c>
      <c r="R220" s="687"/>
      <c r="Z220" s="579"/>
      <c r="AB220" s="579"/>
    </row>
    <row r="221" spans="1:32" x14ac:dyDescent="0.35">
      <c r="S221" s="579" t="s">
        <v>162</v>
      </c>
      <c r="V221" s="579"/>
    </row>
    <row r="222" spans="1:32" ht="15" x14ac:dyDescent="0.35">
      <c r="D222" s="687" t="s">
        <v>28</v>
      </c>
      <c r="I222" s="706"/>
      <c r="J222" s="706"/>
      <c r="K222" s="706"/>
      <c r="L222" s="707"/>
    </row>
    <row r="223" spans="1:32" ht="15" x14ac:dyDescent="0.35">
      <c r="D223" s="708" t="s">
        <v>17</v>
      </c>
      <c r="I223" s="709"/>
      <c r="J223" s="709"/>
      <c r="K223" s="709"/>
      <c r="L223" s="710"/>
      <c r="V223" s="711"/>
    </row>
    <row r="224" spans="1:32" ht="15" x14ac:dyDescent="0.35">
      <c r="D224" s="687" t="s">
        <v>19</v>
      </c>
      <c r="I224" s="119"/>
      <c r="J224" s="119"/>
      <c r="K224" s="119"/>
      <c r="L224"/>
      <c r="N224" s="710"/>
      <c r="O224" s="119"/>
      <c r="P224" s="710"/>
      <c r="Q224" s="119"/>
      <c r="R224" s="712"/>
      <c r="V224" s="711"/>
    </row>
    <row r="225" spans="1:28" ht="15" x14ac:dyDescent="0.35">
      <c r="I225" s="119"/>
      <c r="J225" s="119"/>
      <c r="K225" s="119"/>
      <c r="L225"/>
      <c r="N225" s="710"/>
      <c r="O225" s="119"/>
      <c r="P225" s="710"/>
      <c r="Q225" s="119"/>
      <c r="R225" s="712"/>
      <c r="V225" s="711"/>
    </row>
    <row r="226" spans="1:28" ht="14.5" x14ac:dyDescent="0.35">
      <c r="I226" s="433"/>
      <c r="J226" s="433"/>
      <c r="K226" s="433"/>
      <c r="L226"/>
      <c r="V226" s="710"/>
    </row>
    <row r="227" spans="1:28" x14ac:dyDescent="0.35">
      <c r="B227" s="687"/>
      <c r="H227" s="579"/>
      <c r="L227" s="579"/>
      <c r="N227" s="579"/>
      <c r="P227" s="579"/>
      <c r="R227" s="579"/>
      <c r="V227" s="579"/>
      <c r="X227" s="579"/>
      <c r="Z227" s="579"/>
      <c r="AB227" s="579"/>
    </row>
    <row r="228" spans="1:28" x14ac:dyDescent="0.35">
      <c r="B228" s="687"/>
      <c r="H228" s="579"/>
      <c r="L228" s="579"/>
      <c r="N228" s="579"/>
      <c r="P228" s="579"/>
      <c r="R228" s="579"/>
      <c r="V228" s="579"/>
      <c r="X228" s="579"/>
      <c r="Z228" s="579"/>
      <c r="AB228" s="579"/>
    </row>
    <row r="229" spans="1:28" x14ac:dyDescent="0.35">
      <c r="B229" s="687"/>
      <c r="H229" s="579"/>
      <c r="L229" s="579"/>
      <c r="N229" s="579"/>
      <c r="P229" s="579"/>
      <c r="R229" s="579"/>
      <c r="V229" s="579"/>
      <c r="X229" s="579"/>
      <c r="Z229" s="579"/>
      <c r="AB229" s="579"/>
    </row>
    <row r="230" spans="1:28" x14ac:dyDescent="0.35">
      <c r="B230" s="687"/>
      <c r="H230" s="579"/>
      <c r="L230" s="579"/>
      <c r="N230" s="579"/>
      <c r="P230" s="579"/>
      <c r="R230" s="579"/>
      <c r="V230" s="579"/>
      <c r="X230" s="579"/>
      <c r="Z230" s="579"/>
      <c r="AB230" s="579"/>
    </row>
    <row r="231" spans="1:28" x14ac:dyDescent="0.35">
      <c r="B231" s="687"/>
      <c r="H231" s="579"/>
      <c r="L231" s="579"/>
      <c r="N231" s="579"/>
      <c r="P231" s="579"/>
      <c r="R231" s="579"/>
      <c r="V231" s="579"/>
      <c r="X231" s="579"/>
      <c r="Z231" s="579"/>
      <c r="AB231" s="579"/>
    </row>
    <row r="232" spans="1:28" s="687" customFormat="1" x14ac:dyDescent="0.35">
      <c r="A232" s="579"/>
      <c r="C232" s="579"/>
      <c r="E232" s="579"/>
      <c r="G232" s="579"/>
      <c r="H232" s="579"/>
      <c r="I232" s="579"/>
      <c r="J232" s="579"/>
      <c r="K232" s="579"/>
      <c r="L232" s="579"/>
      <c r="M232" s="579"/>
      <c r="N232" s="579"/>
      <c r="O232" s="579"/>
      <c r="P232" s="579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74" spans="1:53" s="687" customFormat="1" x14ac:dyDescent="0.35">
      <c r="A274" s="579"/>
      <c r="B274" s="702"/>
      <c r="C274" s="579"/>
      <c r="E274" s="579"/>
      <c r="G274" s="579"/>
      <c r="I274" s="579"/>
      <c r="J274" s="579"/>
      <c r="K274" s="579"/>
      <c r="M274" s="579"/>
      <c r="O274" s="579"/>
      <c r="Q274" s="579"/>
      <c r="R274" s="705"/>
      <c r="S274" s="579"/>
      <c r="T274" s="579"/>
      <c r="U274" s="579"/>
      <c r="W274" s="579" t="s">
        <v>635</v>
      </c>
      <c r="Y274" s="579"/>
      <c r="AA274" s="579"/>
      <c r="AC274" s="579"/>
      <c r="AD274" s="579"/>
      <c r="AE274" s="579"/>
      <c r="AF274" s="579"/>
      <c r="AG274" s="579"/>
      <c r="AH274" s="579"/>
      <c r="AI274" s="579"/>
      <c r="AJ274" s="579"/>
      <c r="AK274" s="579"/>
      <c r="AL274" s="579"/>
      <c r="AM274" s="579"/>
      <c r="AN274" s="579"/>
      <c r="AO274" s="579"/>
      <c r="AP274" s="579"/>
      <c r="AQ274" s="579"/>
      <c r="AR274" s="579"/>
      <c r="AS274" s="579"/>
      <c r="AT274" s="579"/>
      <c r="AU274" s="579"/>
      <c r="AV274" s="579"/>
      <c r="AW274" s="579"/>
      <c r="AX274" s="579"/>
      <c r="AY274" s="579"/>
      <c r="AZ274" s="579"/>
      <c r="BA274" s="579"/>
    </row>
    <row r="276" spans="1:53" s="687" customFormat="1" x14ac:dyDescent="0.35">
      <c r="A276" s="579"/>
      <c r="B276" s="702"/>
      <c r="C276" s="579"/>
      <c r="E276" s="579"/>
      <c r="G276" s="579"/>
      <c r="I276" s="579"/>
      <c r="J276" s="579"/>
      <c r="K276" s="579"/>
      <c r="L276" s="713"/>
      <c r="M276" s="579"/>
      <c r="O276" s="579"/>
      <c r="Q276" s="579"/>
      <c r="R276" s="705"/>
      <c r="S276" s="579"/>
      <c r="T276" s="579"/>
      <c r="U276" s="579"/>
      <c r="W276" s="579"/>
      <c r="Y276" s="579"/>
      <c r="AA276" s="579"/>
      <c r="AC276" s="579"/>
      <c r="AD276" s="579"/>
      <c r="AE276" s="579"/>
      <c r="AF276" s="579"/>
      <c r="AG276" s="579"/>
      <c r="AH276" s="579"/>
      <c r="AI276" s="579"/>
      <c r="AJ276" s="579"/>
      <c r="AK276" s="579"/>
      <c r="AL276" s="579"/>
      <c r="AM276" s="579"/>
      <c r="AN276" s="579"/>
      <c r="AO276" s="579"/>
      <c r="AP276" s="579"/>
      <c r="AQ276" s="579"/>
      <c r="AR276" s="579"/>
      <c r="AS276" s="579"/>
      <c r="AT276" s="579"/>
      <c r="AU276" s="579"/>
      <c r="AV276" s="579"/>
      <c r="AW276" s="579"/>
      <c r="AX276" s="579"/>
      <c r="AY276" s="579"/>
      <c r="AZ276" s="579"/>
      <c r="BA276" s="579"/>
    </row>
  </sheetData>
  <mergeCells count="118">
    <mergeCell ref="A1:AD1"/>
    <mergeCell ref="A2:AD2"/>
    <mergeCell ref="A3:U3"/>
    <mergeCell ref="V3:AC3"/>
    <mergeCell ref="A4:A5"/>
    <mergeCell ref="B4:K4"/>
    <mergeCell ref="L4:U4"/>
    <mergeCell ref="V4:W4"/>
    <mergeCell ref="X4:Y4"/>
    <mergeCell ref="Z4:AA4"/>
    <mergeCell ref="AB4:A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27:A30"/>
    <mergeCell ref="A31:A34"/>
    <mergeCell ref="A35:A38"/>
    <mergeCell ref="A39:A42"/>
    <mergeCell ref="A43:A46"/>
    <mergeCell ref="A47:A50"/>
    <mergeCell ref="T5:U5"/>
    <mergeCell ref="A7:A10"/>
    <mergeCell ref="A11:A14"/>
    <mergeCell ref="A15:A18"/>
    <mergeCell ref="A19:A22"/>
    <mergeCell ref="A23:A26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123:A126"/>
    <mergeCell ref="A127:A128"/>
    <mergeCell ref="A132:X132"/>
    <mergeCell ref="A133:X133"/>
    <mergeCell ref="A134:W134"/>
    <mergeCell ref="X134:Y134"/>
    <mergeCell ref="A99:A102"/>
    <mergeCell ref="A103:A106"/>
    <mergeCell ref="A107:A110"/>
    <mergeCell ref="A111:A114"/>
    <mergeCell ref="A115:A118"/>
    <mergeCell ref="A119:A122"/>
    <mergeCell ref="N136:O136"/>
    <mergeCell ref="P136:Q136"/>
    <mergeCell ref="R136:S136"/>
    <mergeCell ref="T136:U136"/>
    <mergeCell ref="V136:W136"/>
    <mergeCell ref="X136:Y136"/>
    <mergeCell ref="A135:A137"/>
    <mergeCell ref="B135:G135"/>
    <mergeCell ref="H135:W135"/>
    <mergeCell ref="X135:Y135"/>
    <mergeCell ref="B136:C136"/>
    <mergeCell ref="D136:E136"/>
    <mergeCell ref="F136:G136"/>
    <mergeCell ref="H136:I136"/>
    <mergeCell ref="J136:K136"/>
    <mergeCell ref="L136:M136"/>
    <mergeCell ref="A151:A152"/>
    <mergeCell ref="A153:A154"/>
    <mergeCell ref="A155:A156"/>
    <mergeCell ref="A157:A158"/>
    <mergeCell ref="A159:A160"/>
    <mergeCell ref="A161:A162"/>
    <mergeCell ref="A139:A140"/>
    <mergeCell ref="A141:A142"/>
    <mergeCell ref="A143:A144"/>
    <mergeCell ref="A145:A146"/>
    <mergeCell ref="A147:A148"/>
    <mergeCell ref="A149:A150"/>
    <mergeCell ref="A175:A176"/>
    <mergeCell ref="A177:A178"/>
    <mergeCell ref="A179:A180"/>
    <mergeCell ref="A181:A182"/>
    <mergeCell ref="A183:A184"/>
    <mergeCell ref="A185:A186"/>
    <mergeCell ref="A163:A164"/>
    <mergeCell ref="A165:A166"/>
    <mergeCell ref="A167:A168"/>
    <mergeCell ref="A169:A170"/>
    <mergeCell ref="A171:A172"/>
    <mergeCell ref="A173:A174"/>
    <mergeCell ref="A199:A201"/>
    <mergeCell ref="W201:Y201"/>
    <mergeCell ref="B202:M202"/>
    <mergeCell ref="C203:E203"/>
    <mergeCell ref="Q203:S203"/>
    <mergeCell ref="A187:A188"/>
    <mergeCell ref="A189:A190"/>
    <mergeCell ref="A191:A192"/>
    <mergeCell ref="A193:A194"/>
    <mergeCell ref="A195:A196"/>
    <mergeCell ref="A197:A198"/>
    <mergeCell ref="W215:Y215"/>
    <mergeCell ref="C208:E208"/>
    <mergeCell ref="Q208:S208"/>
    <mergeCell ref="C210:E210"/>
    <mergeCell ref="AA210:AC210"/>
    <mergeCell ref="C211:D211"/>
    <mergeCell ref="E211:F211"/>
    <mergeCell ref="G211:H211"/>
    <mergeCell ref="I211:L211"/>
    <mergeCell ref="M211:N211"/>
    <mergeCell ref="O211:P211"/>
  </mergeCells>
  <printOptions horizontalCentered="1"/>
  <pageMargins left="0.25" right="0.25" top="0.75" bottom="0.75" header="0.3" footer="0.3"/>
  <pageSetup paperSize="9" scale="40" fitToWidth="0" fitToHeight="0" orientation="landscape" horizontalDpi="360" verticalDpi="360" r:id="rId1"/>
  <rowBreaks count="1" manualBreakCount="1">
    <brk id="94" max="2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413D-B43D-4100-BD16-97D3E99A4E57}">
  <dimension ref="A1:BA282"/>
  <sheetViews>
    <sheetView topLeftCell="O136" zoomScale="77" zoomScaleNormal="77" zoomScaleSheetLayoutView="70" workbookViewId="0">
      <pane ySplit="6" topLeftCell="A200" activePane="bottomLeft" state="frozen"/>
      <selection activeCell="A136" sqref="A136"/>
      <selection pane="bottomLeft" activeCell="Y214" sqref="Y214"/>
    </sheetView>
  </sheetViews>
  <sheetFormatPr defaultColWidth="9.1796875" defaultRowHeight="14" x14ac:dyDescent="0.35"/>
  <cols>
    <col min="1" max="1" width="11.81640625" style="579" customWidth="1"/>
    <col min="2" max="2" width="12" style="702" customWidth="1"/>
    <col min="3" max="3" width="16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0.81640625" style="687" customWidth="1"/>
    <col min="9" max="9" width="14.453125" style="579" bestFit="1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5.26953125" style="579" bestFit="1" customWidth="1"/>
    <col min="14" max="14" width="11.26953125" style="687" customWidth="1"/>
    <col min="15" max="15" width="15.453125" style="579" customWidth="1"/>
    <col min="16" max="16" width="11.453125" style="687" customWidth="1"/>
    <col min="17" max="17" width="14.81640625" style="579" bestFit="1" customWidth="1"/>
    <col min="18" max="18" width="12.453125" style="705" customWidth="1"/>
    <col min="19" max="19" width="13.1796875" style="579" customWidth="1"/>
    <col min="20" max="20" width="10.453125" style="579" customWidth="1"/>
    <col min="21" max="21" width="15.26953125" style="579" customWidth="1"/>
    <col min="22" max="22" width="12" style="687" customWidth="1"/>
    <col min="23" max="23" width="14.1796875" style="579" customWidth="1"/>
    <col min="24" max="24" width="11" style="687" customWidth="1"/>
    <col min="25" max="25" width="14.81640625" style="579" customWidth="1"/>
    <col min="26" max="26" width="19.453125" style="687" customWidth="1"/>
    <col min="27" max="27" width="15.81640625" style="579" customWidth="1"/>
    <col min="28" max="28" width="11.453125" style="687" bestFit="1" customWidth="1"/>
    <col min="29" max="29" width="15" style="579" bestFit="1" customWidth="1"/>
    <col min="30" max="30" width="17.1796875" style="579" customWidth="1"/>
    <col min="31" max="31" width="11.453125" style="579" customWidth="1"/>
    <col min="32" max="32" width="17.81640625" style="579" customWidth="1"/>
    <col min="33" max="33" width="12.1796875" style="579" customWidth="1"/>
    <col min="34" max="34" width="17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x14ac:dyDescent="0.35">
      <c r="A2" s="1161" t="s">
        <v>634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3" ht="18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6" t="s">
        <v>613</v>
      </c>
      <c r="W3" s="1166"/>
      <c r="X3" s="1166"/>
      <c r="Y3" s="1166"/>
      <c r="Z3" s="1166"/>
      <c r="AA3" s="1166"/>
      <c r="AB3" s="1166"/>
      <c r="AC3" s="1166"/>
      <c r="AD3" s="907"/>
      <c r="AE3" s="827"/>
      <c r="AF3" s="827"/>
      <c r="AG3" s="827"/>
    </row>
    <row r="4" spans="1:53" s="663" customFormat="1" x14ac:dyDescent="0.35">
      <c r="A4" s="1167" t="s">
        <v>2</v>
      </c>
      <c r="B4" s="1167" t="s">
        <v>3</v>
      </c>
      <c r="C4" s="1167"/>
      <c r="D4" s="1167"/>
      <c r="E4" s="1167"/>
      <c r="F4" s="1167"/>
      <c r="G4" s="1167"/>
      <c r="H4" s="1167"/>
      <c r="I4" s="1167"/>
      <c r="J4" s="1167"/>
      <c r="K4" s="1167"/>
      <c r="L4" s="1168" t="s">
        <v>4</v>
      </c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72"/>
      <c r="AD4" s="843" t="s">
        <v>9</v>
      </c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</row>
    <row r="5" spans="1:53" s="669" customFormat="1" ht="25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20</v>
      </c>
      <c r="Z5" s="664" t="s">
        <v>21</v>
      </c>
      <c r="AA5" s="971" t="s">
        <v>622</v>
      </c>
      <c r="AB5" s="664" t="s">
        <v>17</v>
      </c>
      <c r="AC5" s="667" t="s">
        <v>23</v>
      </c>
      <c r="AD5" s="910"/>
      <c r="AE5" s="661"/>
      <c r="AF5" s="668"/>
      <c r="AG5" s="668"/>
      <c r="AH5" s="668"/>
      <c r="AI5" s="668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</row>
    <row r="6" spans="1:53" s="669" customFormat="1" ht="28" x14ac:dyDescent="0.35">
      <c r="A6" s="670"/>
      <c r="B6" s="671" t="s">
        <v>26</v>
      </c>
      <c r="C6" s="850" t="s">
        <v>27</v>
      </c>
      <c r="D6" s="671" t="s">
        <v>164</v>
      </c>
      <c r="E6" s="850" t="s">
        <v>27</v>
      </c>
      <c r="F6" s="672" t="s">
        <v>26</v>
      </c>
      <c r="G6" s="850" t="s">
        <v>27</v>
      </c>
      <c r="H6" s="970" t="s">
        <v>628</v>
      </c>
      <c r="I6" s="850" t="s">
        <v>27</v>
      </c>
      <c r="J6" s="672" t="s">
        <v>26</v>
      </c>
      <c r="K6" s="673" t="s">
        <v>27</v>
      </c>
      <c r="L6" s="674" t="s">
        <v>28</v>
      </c>
      <c r="M6" s="850" t="s">
        <v>27</v>
      </c>
      <c r="N6" s="674" t="s">
        <v>28</v>
      </c>
      <c r="O6" s="850" t="s">
        <v>27</v>
      </c>
      <c r="P6" s="850" t="s">
        <v>19</v>
      </c>
      <c r="Q6" s="850" t="s">
        <v>27</v>
      </c>
      <c r="R6" s="969" t="s">
        <v>29</v>
      </c>
      <c r="S6" s="850" t="s">
        <v>27</v>
      </c>
      <c r="T6" s="672" t="s">
        <v>21</v>
      </c>
      <c r="U6" s="850" t="s">
        <v>27</v>
      </c>
      <c r="V6" s="672" t="s">
        <v>30</v>
      </c>
      <c r="W6" s="850" t="s">
        <v>27</v>
      </c>
      <c r="X6" s="672" t="s">
        <v>31</v>
      </c>
      <c r="Y6" s="850" t="s">
        <v>27</v>
      </c>
      <c r="Z6" s="675" t="s">
        <v>30</v>
      </c>
      <c r="AA6" s="844" t="s">
        <v>27</v>
      </c>
      <c r="AB6" s="676" t="s">
        <v>30</v>
      </c>
      <c r="AC6" s="677" t="s">
        <v>27</v>
      </c>
      <c r="AD6" s="845"/>
      <c r="AE6" s="678"/>
      <c r="AK6" s="679"/>
      <c r="AL6" s="679"/>
      <c r="AM6" s="679"/>
      <c r="AN6" s="679"/>
      <c r="AO6" s="679"/>
      <c r="AP6" s="679"/>
    </row>
    <row r="7" spans="1:53" ht="15" x14ac:dyDescent="0.35">
      <c r="A7" s="1173">
        <v>45717</v>
      </c>
      <c r="B7" s="680"/>
      <c r="C7" s="545"/>
      <c r="D7" s="545"/>
      <c r="E7" s="545"/>
      <c r="F7" s="660"/>
      <c r="G7" s="592"/>
      <c r="H7" s="727"/>
      <c r="J7" s="680"/>
      <c r="K7" s="681"/>
      <c r="L7" s="682"/>
      <c r="M7" s="681"/>
      <c r="N7" s="682"/>
      <c r="O7" s="681"/>
      <c r="P7" s="682"/>
      <c r="Q7" s="681"/>
      <c r="R7" s="681"/>
      <c r="S7" s="681"/>
      <c r="T7" s="682"/>
      <c r="U7" s="547"/>
      <c r="V7" s="549"/>
      <c r="W7" s="547"/>
      <c r="X7" s="546"/>
      <c r="Y7" s="547"/>
      <c r="Z7" s="549"/>
      <c r="AA7" s="547"/>
      <c r="AB7" s="683"/>
      <c r="AC7" s="728"/>
      <c r="AD7" s="547"/>
      <c r="AE7" s="684"/>
      <c r="AK7" s="685"/>
    </row>
    <row r="8" spans="1:53" ht="15" x14ac:dyDescent="0.35">
      <c r="A8" s="1174"/>
      <c r="B8" s="591">
        <v>28.05</v>
      </c>
      <c r="C8" s="592">
        <v>280500</v>
      </c>
      <c r="D8" s="592"/>
      <c r="E8" s="592"/>
      <c r="F8" s="593">
        <v>37.94</v>
      </c>
      <c r="G8" s="592">
        <v>379400</v>
      </c>
      <c r="H8" s="592"/>
      <c r="I8" s="965"/>
      <c r="J8" s="591"/>
      <c r="K8" s="585"/>
      <c r="L8" s="586"/>
      <c r="M8" s="585"/>
      <c r="N8" s="586">
        <v>37.22</v>
      </c>
      <c r="O8" s="585">
        <v>253096</v>
      </c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7"/>
      <c r="AE8" s="612"/>
      <c r="AK8" s="685"/>
    </row>
    <row r="9" spans="1:53" ht="15" x14ac:dyDescent="0.35">
      <c r="A9" s="1174"/>
      <c r="B9" s="591"/>
      <c r="C9" s="592"/>
      <c r="D9" s="592"/>
      <c r="E9" s="592"/>
      <c r="F9" s="593"/>
      <c r="G9" s="592"/>
      <c r="H9" s="592"/>
      <c r="I9" s="965"/>
      <c r="J9" s="591"/>
      <c r="K9" s="585"/>
      <c r="L9" s="586"/>
      <c r="M9" s="585"/>
      <c r="N9" s="586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7"/>
      <c r="AE9" s="612"/>
    </row>
    <row r="10" spans="1:53" ht="15" x14ac:dyDescent="0.35">
      <c r="A10" s="1175"/>
      <c r="B10" s="591"/>
      <c r="C10" s="592"/>
      <c r="D10" s="592"/>
      <c r="E10" s="592"/>
      <c r="F10" s="593"/>
      <c r="G10" s="592"/>
      <c r="H10" s="592"/>
      <c r="I10" s="965"/>
      <c r="J10" s="591"/>
      <c r="K10" s="585"/>
      <c r="L10" s="586"/>
      <c r="M10" s="585"/>
      <c r="N10" s="586"/>
      <c r="O10" s="585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7"/>
      <c r="AE10" s="612"/>
      <c r="AK10" s="685"/>
    </row>
    <row r="11" spans="1:53" ht="15" x14ac:dyDescent="0.35">
      <c r="A11" s="1173">
        <v>45718</v>
      </c>
      <c r="B11" s="660">
        <v>38.83</v>
      </c>
      <c r="C11" s="592">
        <v>388300</v>
      </c>
      <c r="E11" s="704"/>
      <c r="F11" s="660">
        <v>18.57</v>
      </c>
      <c r="G11" s="592">
        <v>185700</v>
      </c>
      <c r="H11" s="727"/>
      <c r="J11" s="591">
        <v>37.74</v>
      </c>
      <c r="K11" s="585">
        <v>377400</v>
      </c>
      <c r="L11" s="586"/>
      <c r="M11" s="587"/>
      <c r="N11" s="584"/>
      <c r="O11" s="587"/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589"/>
      <c r="AC11" s="594"/>
      <c r="AD11" s="587"/>
      <c r="AE11" s="612"/>
    </row>
    <row r="12" spans="1:53" ht="15" x14ac:dyDescent="0.35">
      <c r="A12" s="1174"/>
      <c r="B12" s="591"/>
      <c r="C12" s="592"/>
      <c r="D12" s="592"/>
      <c r="E12" s="592"/>
      <c r="F12" s="593"/>
      <c r="G12" s="592"/>
      <c r="H12" s="592"/>
      <c r="I12" s="965"/>
      <c r="J12" s="591"/>
      <c r="K12" s="585"/>
      <c r="L12" s="586"/>
      <c r="M12" s="585"/>
      <c r="N12" s="586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87"/>
      <c r="AE12" s="612"/>
    </row>
    <row r="13" spans="1:53" ht="15" x14ac:dyDescent="0.35">
      <c r="A13" s="1174"/>
      <c r="B13" s="591"/>
      <c r="C13" s="592"/>
      <c r="D13" s="592"/>
      <c r="E13" s="592"/>
      <c r="F13" s="593"/>
      <c r="G13" s="592"/>
      <c r="H13" s="592"/>
      <c r="I13" s="965"/>
      <c r="J13" s="591"/>
      <c r="K13" s="585"/>
      <c r="L13" s="586"/>
      <c r="M13" s="585"/>
      <c r="N13" s="586"/>
      <c r="O13" s="585"/>
      <c r="P13" s="586"/>
      <c r="Q13" s="585"/>
      <c r="R13" s="585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6"/>
      <c r="AD13" s="587"/>
      <c r="AE13" s="612"/>
    </row>
    <row r="14" spans="1:53" ht="15" x14ac:dyDescent="0.35">
      <c r="A14" s="1175"/>
      <c r="B14" s="591"/>
      <c r="C14" s="592"/>
      <c r="D14" s="592"/>
      <c r="E14" s="592"/>
      <c r="F14" s="660"/>
      <c r="G14" s="592"/>
      <c r="H14" s="727"/>
      <c r="J14" s="591"/>
      <c r="K14" s="585"/>
      <c r="L14" s="586"/>
      <c r="M14" s="585"/>
      <c r="N14" s="586"/>
      <c r="O14" s="585"/>
      <c r="P14" s="586"/>
      <c r="Q14" s="585"/>
      <c r="R14" s="816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7"/>
      <c r="AE14" s="612"/>
    </row>
    <row r="15" spans="1:53" ht="15" x14ac:dyDescent="0.35">
      <c r="A15" s="1173">
        <v>45719</v>
      </c>
      <c r="B15" s="591">
        <v>30.87</v>
      </c>
      <c r="C15" s="592">
        <v>308700</v>
      </c>
      <c r="D15" s="592"/>
      <c r="E15" s="592"/>
      <c r="F15" s="593">
        <v>19.84</v>
      </c>
      <c r="G15" s="592">
        <v>198400</v>
      </c>
      <c r="H15" s="592"/>
      <c r="I15" s="965"/>
      <c r="J15" s="591">
        <v>23.42</v>
      </c>
      <c r="K15" s="585">
        <v>234200</v>
      </c>
      <c r="L15" s="586">
        <v>20</v>
      </c>
      <c r="M15" s="585">
        <v>136000</v>
      </c>
      <c r="N15" s="586"/>
      <c r="O15" s="585"/>
      <c r="P15" s="586"/>
      <c r="Q15" s="585"/>
      <c r="R15" s="585"/>
      <c r="S15" s="585"/>
      <c r="T15" s="586">
        <v>20</v>
      </c>
      <c r="U15" s="587">
        <v>136000</v>
      </c>
      <c r="V15" s="584"/>
      <c r="W15" s="587"/>
      <c r="X15" s="588">
        <v>20</v>
      </c>
      <c r="Y15" s="587">
        <v>258000</v>
      </c>
      <c r="Z15" s="584"/>
      <c r="AA15" s="587"/>
      <c r="AB15" s="589"/>
      <c r="AC15" s="594"/>
      <c r="AD15" s="587"/>
      <c r="AE15" s="612"/>
    </row>
    <row r="16" spans="1:53" ht="15" x14ac:dyDescent="0.35">
      <c r="A16" s="1174"/>
      <c r="B16" s="591"/>
      <c r="C16" s="592"/>
      <c r="D16" s="592"/>
      <c r="E16" s="592"/>
      <c r="F16" s="593"/>
      <c r="G16" s="592"/>
      <c r="H16" s="592"/>
      <c r="I16" s="965"/>
      <c r="J16" s="591"/>
      <c r="K16" s="585"/>
      <c r="L16" s="586"/>
      <c r="M16" s="585"/>
      <c r="N16" s="586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7"/>
      <c r="AE16" s="612"/>
    </row>
    <row r="17" spans="1:31" ht="15" x14ac:dyDescent="0.35">
      <c r="A17" s="1174"/>
      <c r="B17" s="591"/>
      <c r="C17" s="592"/>
      <c r="D17" s="592"/>
      <c r="E17" s="592"/>
      <c r="F17" s="593"/>
      <c r="G17" s="592"/>
      <c r="H17" s="592"/>
      <c r="I17" s="965"/>
      <c r="J17" s="591"/>
      <c r="K17" s="585"/>
      <c r="L17" s="586"/>
      <c r="M17" s="585"/>
      <c r="N17" s="586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7"/>
      <c r="AE17" s="612"/>
    </row>
    <row r="18" spans="1:31" ht="15" x14ac:dyDescent="0.35">
      <c r="A18" s="1175"/>
      <c r="B18" s="591"/>
      <c r="C18" s="592"/>
      <c r="D18" s="592"/>
      <c r="E18" s="592"/>
      <c r="F18" s="838"/>
      <c r="G18" s="585"/>
      <c r="H18" s="592"/>
      <c r="I18" s="965"/>
      <c r="J18" s="591"/>
      <c r="K18" s="585"/>
      <c r="L18" s="586"/>
      <c r="M18" s="585"/>
      <c r="N18" s="586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7"/>
      <c r="AE18" s="612"/>
    </row>
    <row r="19" spans="1:31" ht="15" x14ac:dyDescent="0.35">
      <c r="A19" s="1173">
        <v>45720</v>
      </c>
      <c r="B19" s="591">
        <v>27.13</v>
      </c>
      <c r="C19" s="592">
        <v>271300</v>
      </c>
      <c r="D19" s="592"/>
      <c r="E19" s="592"/>
      <c r="F19" s="793">
        <v>27.13</v>
      </c>
      <c r="G19" s="592">
        <v>271300</v>
      </c>
      <c r="H19" s="592"/>
      <c r="I19" s="592"/>
      <c r="J19" s="591">
        <v>20.93</v>
      </c>
      <c r="K19" s="585">
        <v>209300</v>
      </c>
      <c r="L19" s="586"/>
      <c r="M19" s="585"/>
      <c r="N19" s="586"/>
      <c r="O19" s="585"/>
      <c r="P19" s="588">
        <v>20</v>
      </c>
      <c r="Q19" s="600">
        <v>258000</v>
      </c>
      <c r="R19" s="585"/>
      <c r="S19" s="585"/>
      <c r="T19" s="586"/>
      <c r="U19" s="587"/>
      <c r="V19" s="584"/>
      <c r="W19" s="587"/>
      <c r="X19" s="588"/>
      <c r="Y19" s="587"/>
      <c r="Z19" s="584"/>
      <c r="AA19" s="587"/>
      <c r="AB19" s="589">
        <v>10</v>
      </c>
      <c r="AC19" s="594">
        <v>100000</v>
      </c>
      <c r="AD19" s="587"/>
      <c r="AE19" s="612"/>
    </row>
    <row r="20" spans="1:31" ht="15" x14ac:dyDescent="0.35">
      <c r="A20" s="1174"/>
      <c r="B20" s="591"/>
      <c r="C20" s="592"/>
      <c r="D20" s="592"/>
      <c r="E20" s="592"/>
      <c r="F20" s="593"/>
      <c r="G20" s="592"/>
      <c r="H20" s="592"/>
      <c r="I20" s="592"/>
      <c r="J20" s="591"/>
      <c r="K20" s="585"/>
      <c r="L20" s="586"/>
      <c r="M20" s="585"/>
      <c r="N20" s="586"/>
      <c r="O20" s="585"/>
      <c r="P20" s="586"/>
      <c r="Q20" s="585"/>
      <c r="R20" s="585"/>
      <c r="S20" s="585"/>
      <c r="T20" s="586"/>
      <c r="U20" s="587"/>
      <c r="V20" s="598"/>
      <c r="W20" s="583"/>
      <c r="X20" s="584"/>
      <c r="Y20" s="587"/>
      <c r="Z20" s="584"/>
      <c r="AA20" s="587"/>
      <c r="AB20" s="589"/>
      <c r="AC20" s="594"/>
      <c r="AD20" s="587"/>
      <c r="AE20" s="612"/>
    </row>
    <row r="21" spans="1:31" ht="15" x14ac:dyDescent="0.35">
      <c r="A21" s="1174"/>
      <c r="B21" s="591"/>
      <c r="C21" s="592"/>
      <c r="D21" s="592"/>
      <c r="E21" s="592"/>
      <c r="F21" s="593"/>
      <c r="G21" s="592"/>
      <c r="H21" s="592"/>
      <c r="I21" s="592"/>
      <c r="J21" s="591"/>
      <c r="K21" s="585"/>
      <c r="L21" s="586"/>
      <c r="M21" s="585"/>
      <c r="N21" s="586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7"/>
      <c r="AE21" s="612"/>
    </row>
    <row r="22" spans="1:31" ht="15" x14ac:dyDescent="0.35">
      <c r="A22" s="1175"/>
      <c r="B22" s="591"/>
      <c r="C22" s="592"/>
      <c r="D22" s="592"/>
      <c r="E22" s="592"/>
      <c r="F22" s="593"/>
      <c r="G22" s="592"/>
      <c r="H22" s="592"/>
      <c r="I22" s="592"/>
      <c r="J22" s="591"/>
      <c r="K22" s="592"/>
      <c r="L22" s="586"/>
      <c r="M22" s="585"/>
      <c r="N22" s="586"/>
      <c r="O22" s="585"/>
      <c r="P22" s="586"/>
      <c r="Q22" s="585"/>
      <c r="R22" s="816"/>
      <c r="S22" s="585"/>
      <c r="T22" s="586"/>
      <c r="U22" s="587"/>
      <c r="V22" s="584"/>
      <c r="W22" s="587"/>
      <c r="X22" s="588"/>
      <c r="Y22" s="587"/>
      <c r="Z22" s="589"/>
      <c r="AA22" s="587"/>
      <c r="AB22" s="589"/>
      <c r="AC22" s="594"/>
      <c r="AD22" s="587"/>
      <c r="AE22" s="612"/>
    </row>
    <row r="23" spans="1:31" ht="15" x14ac:dyDescent="0.35">
      <c r="A23" s="1173">
        <v>45721</v>
      </c>
      <c r="B23" s="780">
        <v>31.02</v>
      </c>
      <c r="C23" s="704">
        <v>310200</v>
      </c>
      <c r="D23" s="592"/>
      <c r="E23" s="592"/>
      <c r="F23" s="591">
        <v>22.35</v>
      </c>
      <c r="G23" s="592">
        <v>223500</v>
      </c>
      <c r="H23" s="592"/>
      <c r="I23" s="592"/>
      <c r="J23" s="591">
        <v>23.22</v>
      </c>
      <c r="K23" s="585">
        <v>232200</v>
      </c>
      <c r="L23" s="586"/>
      <c r="M23" s="585"/>
      <c r="N23" s="586"/>
      <c r="O23" s="585"/>
      <c r="P23" s="586"/>
      <c r="Q23" s="585"/>
      <c r="R23" s="585"/>
      <c r="S23" s="585"/>
      <c r="T23" s="586"/>
      <c r="U23" s="587"/>
      <c r="V23" s="584"/>
      <c r="W23" s="587"/>
      <c r="X23" s="588">
        <v>20</v>
      </c>
      <c r="Y23" s="587">
        <v>258000</v>
      </c>
      <c r="Z23" s="584"/>
      <c r="AA23" s="587"/>
      <c r="AB23" s="589"/>
      <c r="AC23" s="594"/>
      <c r="AD23" s="587"/>
      <c r="AE23" s="612"/>
    </row>
    <row r="24" spans="1:31" ht="15" x14ac:dyDescent="0.35">
      <c r="A24" s="1174"/>
      <c r="B24" s="591"/>
      <c r="C24" s="592"/>
      <c r="D24" s="592"/>
      <c r="E24" s="592"/>
      <c r="F24" s="593"/>
      <c r="G24" s="592"/>
      <c r="H24" s="592"/>
      <c r="I24" s="592"/>
      <c r="J24" s="591"/>
      <c r="K24" s="585"/>
      <c r="L24" s="586"/>
      <c r="M24" s="585"/>
      <c r="N24" s="586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7"/>
      <c r="AE24" s="612"/>
    </row>
    <row r="25" spans="1:31" ht="15" x14ac:dyDescent="0.35">
      <c r="A25" s="1174"/>
      <c r="B25" s="591"/>
      <c r="C25" s="592"/>
      <c r="D25" s="592"/>
      <c r="E25" s="592"/>
      <c r="F25" s="593"/>
      <c r="G25" s="592"/>
      <c r="H25" s="592"/>
      <c r="I25" s="592"/>
      <c r="J25" s="591"/>
      <c r="K25" s="585"/>
      <c r="L25" s="586"/>
      <c r="M25" s="585"/>
      <c r="N25" s="586"/>
      <c r="O25" s="585"/>
      <c r="P25" s="586"/>
      <c r="Q25" s="585"/>
      <c r="R25" s="585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7"/>
      <c r="AE25" s="612"/>
    </row>
    <row r="26" spans="1:31" ht="15" x14ac:dyDescent="0.35">
      <c r="A26" s="1175"/>
      <c r="B26" s="591"/>
      <c r="C26" s="592"/>
      <c r="D26" s="592"/>
      <c r="E26" s="592"/>
      <c r="F26" s="593"/>
      <c r="G26" s="592"/>
      <c r="H26" s="592"/>
      <c r="I26" s="592"/>
      <c r="J26" s="591"/>
      <c r="K26" s="585"/>
      <c r="L26" s="586"/>
      <c r="M26" s="585"/>
      <c r="N26" s="586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7"/>
      <c r="AE26" s="612"/>
    </row>
    <row r="27" spans="1:31" ht="15" x14ac:dyDescent="0.35">
      <c r="A27" s="1173">
        <v>45722</v>
      </c>
      <c r="B27" s="591">
        <v>36.03</v>
      </c>
      <c r="C27" s="592">
        <v>360300</v>
      </c>
      <c r="D27" s="592"/>
      <c r="E27" s="592"/>
      <c r="F27" s="593">
        <v>25.5</v>
      </c>
      <c r="G27" s="592">
        <v>255000</v>
      </c>
      <c r="H27" s="592"/>
      <c r="I27" s="592"/>
      <c r="J27" s="591">
        <v>22.26</v>
      </c>
      <c r="K27" s="585">
        <v>222600</v>
      </c>
      <c r="L27" s="586">
        <v>20</v>
      </c>
      <c r="M27" s="585">
        <v>136000</v>
      </c>
      <c r="N27" s="586"/>
      <c r="O27" s="585"/>
      <c r="P27" s="784"/>
      <c r="Q27" s="704"/>
      <c r="R27" s="704"/>
      <c r="S27" s="704"/>
      <c r="T27" s="586"/>
      <c r="U27" s="587"/>
      <c r="V27" s="584"/>
      <c r="W27" s="587"/>
      <c r="X27" s="588"/>
      <c r="Y27" s="587"/>
      <c r="Z27" s="584"/>
      <c r="AA27" s="587"/>
      <c r="AB27" s="589">
        <v>10</v>
      </c>
      <c r="AC27" s="594">
        <v>100000</v>
      </c>
      <c r="AD27" s="587"/>
      <c r="AE27" s="612"/>
    </row>
    <row r="28" spans="1:31" ht="15" x14ac:dyDescent="0.35">
      <c r="A28" s="1174"/>
      <c r="B28" s="591"/>
      <c r="C28" s="592"/>
      <c r="D28" s="592"/>
      <c r="E28" s="592"/>
      <c r="F28" s="593"/>
      <c r="G28" s="592"/>
      <c r="H28" s="592"/>
      <c r="I28" s="592"/>
      <c r="J28" s="591"/>
      <c r="K28" s="585"/>
      <c r="L28" s="586"/>
      <c r="M28" s="585"/>
      <c r="N28" s="586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4"/>
      <c r="AD28" s="587"/>
      <c r="AE28" s="612"/>
    </row>
    <row r="29" spans="1:31" ht="15" x14ac:dyDescent="0.35">
      <c r="A29" s="1174"/>
      <c r="B29" s="591"/>
      <c r="C29" s="592"/>
      <c r="D29" s="592"/>
      <c r="E29" s="592"/>
      <c r="F29" s="593"/>
      <c r="G29" s="592"/>
      <c r="H29" s="592"/>
      <c r="I29" s="592"/>
      <c r="J29" s="591"/>
      <c r="K29" s="585"/>
      <c r="L29" s="586"/>
      <c r="M29" s="585"/>
      <c r="N29" s="586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87"/>
      <c r="AE29" s="612"/>
    </row>
    <row r="30" spans="1:31" ht="15" x14ac:dyDescent="0.35">
      <c r="A30" s="1175"/>
      <c r="B30" s="591"/>
      <c r="C30" s="592"/>
      <c r="D30" s="592"/>
      <c r="E30" s="592"/>
      <c r="F30" s="593"/>
      <c r="G30" s="592"/>
      <c r="H30" s="592"/>
      <c r="I30" s="592"/>
      <c r="J30" s="591"/>
      <c r="K30" s="585"/>
      <c r="L30" s="586"/>
      <c r="M30" s="585"/>
      <c r="N30" s="586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0"/>
      <c r="AD30" s="587"/>
      <c r="AE30" s="612"/>
    </row>
    <row r="31" spans="1:31" ht="15" x14ac:dyDescent="0.35">
      <c r="A31" s="1173">
        <v>45723</v>
      </c>
      <c r="B31" s="930">
        <v>26.01</v>
      </c>
      <c r="C31" s="583">
        <v>260100</v>
      </c>
      <c r="D31" s="660"/>
      <c r="E31" s="592"/>
      <c r="F31" s="593">
        <v>18.82</v>
      </c>
      <c r="G31" s="592">
        <v>188200</v>
      </c>
      <c r="H31" s="660"/>
      <c r="I31" s="592"/>
      <c r="J31" s="792"/>
      <c r="K31" s="585"/>
      <c r="L31" s="586"/>
      <c r="M31" s="585"/>
      <c r="N31" s="586">
        <v>20</v>
      </c>
      <c r="O31" s="585">
        <v>136000</v>
      </c>
      <c r="P31" s="586">
        <v>20</v>
      </c>
      <c r="Q31" s="585">
        <v>258000</v>
      </c>
      <c r="R31" s="585"/>
      <c r="S31" s="585"/>
      <c r="T31" s="586">
        <v>58.8</v>
      </c>
      <c r="U31" s="587">
        <v>399840</v>
      </c>
      <c r="V31" s="584"/>
      <c r="W31" s="587"/>
      <c r="X31" s="588"/>
      <c r="Y31" s="587"/>
      <c r="Z31" s="584"/>
      <c r="AA31" s="587"/>
      <c r="AB31" s="589"/>
      <c r="AC31" s="594"/>
      <c r="AD31" s="587"/>
      <c r="AE31" s="612"/>
    </row>
    <row r="32" spans="1:31" ht="15" x14ac:dyDescent="0.35">
      <c r="A32" s="1174"/>
      <c r="B32" s="591"/>
      <c r="C32" s="592"/>
      <c r="D32" s="592"/>
      <c r="E32" s="592"/>
      <c r="F32" s="593"/>
      <c r="G32" s="592"/>
      <c r="H32" s="592"/>
      <c r="I32" s="592"/>
      <c r="J32" s="591"/>
      <c r="K32" s="585"/>
      <c r="L32" s="586"/>
      <c r="M32" s="585"/>
      <c r="N32" s="586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7"/>
      <c r="AE32" s="612"/>
    </row>
    <row r="33" spans="1:31" ht="15" x14ac:dyDescent="0.35">
      <c r="A33" s="1174"/>
      <c r="B33" s="591"/>
      <c r="C33" s="592"/>
      <c r="D33" s="592"/>
      <c r="E33" s="592"/>
      <c r="F33" s="593"/>
      <c r="G33" s="592"/>
      <c r="H33" s="592"/>
      <c r="I33" s="592"/>
      <c r="J33" s="591"/>
      <c r="K33" s="585"/>
      <c r="L33" s="586"/>
      <c r="M33" s="585"/>
      <c r="N33" s="586"/>
      <c r="O33" s="585"/>
      <c r="P33" s="586"/>
      <c r="Q33" s="585"/>
      <c r="R33" s="585"/>
      <c r="S33" s="585"/>
      <c r="T33" s="586"/>
      <c r="U33" s="587"/>
      <c r="V33" s="584"/>
      <c r="W33" s="587"/>
      <c r="X33" s="584"/>
      <c r="Y33" s="587"/>
      <c r="Z33" s="584"/>
      <c r="AA33" s="587"/>
      <c r="AB33" s="589"/>
      <c r="AC33" s="594"/>
      <c r="AD33" s="587"/>
      <c r="AE33" s="612"/>
    </row>
    <row r="34" spans="1:31" ht="15" x14ac:dyDescent="0.35">
      <c r="A34" s="1175"/>
      <c r="B34" s="591"/>
      <c r="C34" s="592"/>
      <c r="D34" s="592"/>
      <c r="E34" s="592"/>
      <c r="F34" s="593"/>
      <c r="G34" s="592"/>
      <c r="H34" s="592"/>
      <c r="I34" s="592"/>
      <c r="J34" s="591"/>
      <c r="K34" s="585"/>
      <c r="L34" s="586"/>
      <c r="M34" s="585"/>
      <c r="N34" s="586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7"/>
      <c r="AE34" s="612"/>
    </row>
    <row r="35" spans="1:31" ht="15" x14ac:dyDescent="0.35">
      <c r="A35" s="1173">
        <v>45724</v>
      </c>
      <c r="B35" s="738">
        <v>28.95</v>
      </c>
      <c r="C35" s="587">
        <v>289500</v>
      </c>
      <c r="D35" s="592"/>
      <c r="E35" s="592"/>
      <c r="F35" s="593">
        <v>25.15</v>
      </c>
      <c r="G35" s="592">
        <v>251500</v>
      </c>
      <c r="H35" s="592"/>
      <c r="I35" s="592"/>
      <c r="J35" s="584">
        <v>26.89</v>
      </c>
      <c r="K35" s="587">
        <v>268900</v>
      </c>
      <c r="L35" s="586"/>
      <c r="M35" s="585"/>
      <c r="N35" s="586"/>
      <c r="O35" s="585"/>
      <c r="P35" s="586"/>
      <c r="Q35" s="585"/>
      <c r="R35" s="585"/>
      <c r="S35" s="585"/>
      <c r="T35" s="586"/>
      <c r="U35" s="587"/>
      <c r="V35" s="584"/>
      <c r="W35" s="587"/>
      <c r="X35" s="588">
        <v>20</v>
      </c>
      <c r="Y35" s="587">
        <v>258000</v>
      </c>
      <c r="Z35" s="584"/>
      <c r="AA35" s="587"/>
      <c r="AB35" s="589"/>
      <c r="AC35" s="594"/>
      <c r="AD35" s="587"/>
      <c r="AE35" s="612"/>
    </row>
    <row r="36" spans="1:31" ht="15" x14ac:dyDescent="0.35">
      <c r="A36" s="1174"/>
      <c r="B36" s="591"/>
      <c r="C36" s="592"/>
      <c r="D36" s="592"/>
      <c r="E36" s="592"/>
      <c r="F36" s="593"/>
      <c r="G36" s="592"/>
      <c r="H36" s="592"/>
      <c r="I36" s="592"/>
      <c r="J36" s="591"/>
      <c r="K36" s="585"/>
      <c r="L36" s="586"/>
      <c r="M36" s="585"/>
      <c r="N36" s="586"/>
      <c r="O36" s="585"/>
      <c r="P36" s="586"/>
      <c r="Q36" s="585"/>
      <c r="R36" s="816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7"/>
      <c r="AE36" s="612"/>
    </row>
    <row r="37" spans="1:31" ht="15" x14ac:dyDescent="0.35">
      <c r="A37" s="1174"/>
      <c r="B37" s="591"/>
      <c r="C37" s="592"/>
      <c r="D37" s="592"/>
      <c r="E37" s="592"/>
      <c r="F37" s="593"/>
      <c r="G37" s="592"/>
      <c r="H37" s="592"/>
      <c r="I37" s="592"/>
      <c r="J37" s="591"/>
      <c r="K37" s="585"/>
      <c r="L37" s="586"/>
      <c r="M37" s="585"/>
      <c r="N37" s="586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7"/>
      <c r="AE37" s="612"/>
    </row>
    <row r="38" spans="1:31" ht="15" x14ac:dyDescent="0.35">
      <c r="A38" s="1175"/>
      <c r="B38" s="591"/>
      <c r="C38" s="592"/>
      <c r="D38" s="592"/>
      <c r="E38" s="592"/>
      <c r="F38" s="593"/>
      <c r="G38" s="592"/>
      <c r="H38" s="592"/>
      <c r="I38" s="592"/>
      <c r="J38" s="591"/>
      <c r="K38" s="585"/>
      <c r="L38" s="586"/>
      <c r="M38" s="585"/>
      <c r="N38" s="586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7"/>
      <c r="AE38" s="612"/>
    </row>
    <row r="39" spans="1:31" ht="15" x14ac:dyDescent="0.35">
      <c r="A39" s="1173">
        <v>45725</v>
      </c>
      <c r="B39" s="591">
        <v>29.81</v>
      </c>
      <c r="C39" s="592">
        <v>298100</v>
      </c>
      <c r="D39" s="592"/>
      <c r="E39" s="592"/>
      <c r="F39" s="593">
        <v>25.46</v>
      </c>
      <c r="G39" s="592">
        <v>254600</v>
      </c>
      <c r="H39" s="592"/>
      <c r="I39" s="592"/>
      <c r="J39" s="591">
        <v>25.13</v>
      </c>
      <c r="K39" s="585">
        <v>251300</v>
      </c>
      <c r="L39" s="586"/>
      <c r="M39" s="585"/>
      <c r="N39" s="586"/>
      <c r="O39" s="585"/>
      <c r="P39" s="586"/>
      <c r="Q39" s="585"/>
      <c r="R39" s="585"/>
      <c r="S39" s="585"/>
      <c r="T39" s="586"/>
      <c r="U39" s="587"/>
      <c r="V39" s="584"/>
      <c r="W39" s="587"/>
      <c r="X39" s="588"/>
      <c r="Y39" s="587"/>
      <c r="Z39" s="584"/>
      <c r="AA39" s="587"/>
      <c r="AB39" s="589"/>
      <c r="AC39" s="594"/>
      <c r="AD39" s="587"/>
      <c r="AE39" s="612"/>
    </row>
    <row r="40" spans="1:31" ht="15" x14ac:dyDescent="0.35">
      <c r="A40" s="1174"/>
      <c r="B40" s="591"/>
      <c r="C40" s="592"/>
      <c r="D40" s="592"/>
      <c r="E40" s="592"/>
      <c r="F40" s="593"/>
      <c r="G40" s="592"/>
      <c r="H40" s="592"/>
      <c r="I40" s="592"/>
      <c r="J40" s="591"/>
      <c r="K40" s="585"/>
      <c r="L40" s="586"/>
      <c r="M40" s="585"/>
      <c r="N40" s="586"/>
      <c r="O40" s="585"/>
      <c r="P40" s="586"/>
      <c r="Q40" s="585"/>
      <c r="R40" s="816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7"/>
      <c r="AE40" s="612"/>
    </row>
    <row r="41" spans="1:31" ht="15" x14ac:dyDescent="0.35">
      <c r="A41" s="1174"/>
      <c r="B41" s="591"/>
      <c r="C41" s="592"/>
      <c r="D41" s="592"/>
      <c r="E41" s="592"/>
      <c r="F41" s="593"/>
      <c r="G41" s="592"/>
      <c r="H41" s="592"/>
      <c r="I41" s="592"/>
      <c r="J41" s="591"/>
      <c r="K41" s="585"/>
      <c r="L41" s="586"/>
      <c r="M41" s="585"/>
      <c r="N41" s="586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7"/>
      <c r="AE41" s="612"/>
    </row>
    <row r="42" spans="1:31" ht="15" x14ac:dyDescent="0.35">
      <c r="A42" s="1175"/>
      <c r="B42" s="591"/>
      <c r="C42" s="592"/>
      <c r="D42" s="592"/>
      <c r="E42" s="592"/>
      <c r="F42" s="593"/>
      <c r="G42" s="592"/>
      <c r="H42" s="592"/>
      <c r="I42" s="592"/>
      <c r="J42" s="591"/>
      <c r="K42" s="585"/>
      <c r="L42" s="586"/>
      <c r="M42" s="585"/>
      <c r="N42" s="586"/>
      <c r="O42" s="585"/>
      <c r="P42" s="586"/>
      <c r="Q42" s="585"/>
      <c r="R42" s="816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7"/>
      <c r="AE42" s="612"/>
    </row>
    <row r="43" spans="1:31" ht="15" x14ac:dyDescent="0.35">
      <c r="A43" s="1173">
        <v>45726</v>
      </c>
      <c r="B43" s="591">
        <v>27.26</v>
      </c>
      <c r="C43" s="592">
        <v>272600</v>
      </c>
      <c r="D43" s="592"/>
      <c r="E43" s="592"/>
      <c r="F43" s="793">
        <v>16.97</v>
      </c>
      <c r="G43" s="592">
        <v>169700</v>
      </c>
      <c r="H43" s="592"/>
      <c r="I43" s="592"/>
      <c r="J43" s="591"/>
      <c r="K43" s="585"/>
      <c r="L43" s="586">
        <v>20</v>
      </c>
      <c r="M43" s="585">
        <v>136000</v>
      </c>
      <c r="N43" s="586">
        <v>20</v>
      </c>
      <c r="O43" s="585">
        <v>136000</v>
      </c>
      <c r="P43" s="926"/>
      <c r="Q43" s="585"/>
      <c r="R43" s="591"/>
      <c r="S43" s="585"/>
      <c r="T43" s="586"/>
      <c r="U43" s="587"/>
      <c r="V43" s="584"/>
      <c r="W43" s="587"/>
      <c r="X43" s="588"/>
      <c r="Y43" s="587"/>
      <c r="Z43" s="584"/>
      <c r="AA43" s="587"/>
      <c r="AB43" s="589">
        <v>10</v>
      </c>
      <c r="AC43" s="594">
        <v>100000</v>
      </c>
      <c r="AD43" s="587"/>
      <c r="AE43" s="612"/>
    </row>
    <row r="44" spans="1:31" ht="15" x14ac:dyDescent="0.35">
      <c r="A44" s="1174"/>
      <c r="B44" s="591"/>
      <c r="C44" s="592"/>
      <c r="D44" s="592"/>
      <c r="E44" s="592"/>
      <c r="F44" s="593"/>
      <c r="G44" s="592"/>
      <c r="H44" s="592"/>
      <c r="I44" s="592"/>
      <c r="J44" s="591"/>
      <c r="K44" s="585"/>
      <c r="L44" s="586"/>
      <c r="M44" s="585"/>
      <c r="N44" s="586"/>
      <c r="O44" s="585"/>
      <c r="P44" s="586"/>
      <c r="Q44" s="585"/>
      <c r="R44" s="816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7"/>
      <c r="AE44" s="612"/>
    </row>
    <row r="45" spans="1:31" ht="15" x14ac:dyDescent="0.35">
      <c r="A45" s="1174"/>
      <c r="B45" s="591"/>
      <c r="C45" s="592"/>
      <c r="D45" s="592"/>
      <c r="E45" s="592"/>
      <c r="F45" s="593"/>
      <c r="G45" s="592"/>
      <c r="H45" s="592"/>
      <c r="I45" s="592"/>
      <c r="J45" s="591"/>
      <c r="K45" s="585"/>
      <c r="L45" s="586"/>
      <c r="M45" s="585"/>
      <c r="N45" s="586"/>
      <c r="O45" s="585"/>
      <c r="P45" s="586"/>
      <c r="Q45" s="585"/>
      <c r="R45" s="816"/>
      <c r="S45" s="585"/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7"/>
      <c r="AE45" s="612"/>
    </row>
    <row r="46" spans="1:31" ht="15" x14ac:dyDescent="0.35">
      <c r="A46" s="1175"/>
      <c r="B46" s="591"/>
      <c r="C46" s="592"/>
      <c r="D46" s="592"/>
      <c r="E46" s="592"/>
      <c r="F46" s="593"/>
      <c r="G46" s="592"/>
      <c r="H46" s="592"/>
      <c r="I46" s="592"/>
      <c r="J46" s="591"/>
      <c r="K46" s="585"/>
      <c r="L46" s="586"/>
      <c r="M46" s="585"/>
      <c r="N46" s="586"/>
      <c r="O46" s="585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584"/>
      <c r="AA46" s="587"/>
      <c r="AB46" s="589"/>
      <c r="AC46" s="594"/>
      <c r="AD46" s="587"/>
      <c r="AE46" s="612"/>
    </row>
    <row r="47" spans="1:31" ht="15" x14ac:dyDescent="0.35">
      <c r="A47" s="1173">
        <v>45727</v>
      </c>
      <c r="B47" s="591">
        <v>26.79</v>
      </c>
      <c r="C47" s="592">
        <v>267900</v>
      </c>
      <c r="D47" s="592"/>
      <c r="E47" s="592"/>
      <c r="F47" s="593">
        <v>19.82</v>
      </c>
      <c r="G47" s="592">
        <v>198200</v>
      </c>
      <c r="H47" s="592"/>
      <c r="I47" s="592"/>
      <c r="J47" s="591">
        <v>39.630000000000003</v>
      </c>
      <c r="K47" s="600">
        <v>396300</v>
      </c>
      <c r="L47" s="586"/>
      <c r="M47" s="587"/>
      <c r="N47" s="586"/>
      <c r="O47" s="585"/>
      <c r="P47" s="586">
        <v>20</v>
      </c>
      <c r="Q47" s="585">
        <v>258000</v>
      </c>
      <c r="R47" s="585"/>
      <c r="S47" s="585"/>
      <c r="T47" s="586"/>
      <c r="U47" s="587"/>
      <c r="V47" s="584"/>
      <c r="W47" s="587"/>
      <c r="X47" s="588"/>
      <c r="Y47" s="587"/>
      <c r="Z47" s="631"/>
      <c r="AA47" s="587"/>
      <c r="AB47" s="589"/>
      <c r="AC47" s="594"/>
      <c r="AD47" s="587"/>
      <c r="AE47" s="612"/>
    </row>
    <row r="48" spans="1:31" ht="15" x14ac:dyDescent="0.35">
      <c r="A48" s="1174"/>
      <c r="B48" s="591"/>
      <c r="C48" s="592"/>
      <c r="D48" s="592"/>
      <c r="E48" s="592"/>
      <c r="F48" s="593"/>
      <c r="G48" s="592"/>
      <c r="H48" s="592"/>
      <c r="I48" s="592"/>
      <c r="J48" s="591"/>
      <c r="K48" s="585"/>
      <c r="L48" s="586"/>
      <c r="M48" s="585"/>
      <c r="N48" s="586"/>
      <c r="O48" s="585"/>
      <c r="P48" s="586"/>
      <c r="Q48" s="585"/>
      <c r="R48" s="816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7"/>
      <c r="AE48" s="612"/>
    </row>
    <row r="49" spans="1:31" ht="15" x14ac:dyDescent="0.35">
      <c r="A49" s="1174"/>
      <c r="B49" s="591"/>
      <c r="C49" s="592"/>
      <c r="D49" s="592"/>
      <c r="E49" s="592"/>
      <c r="F49" s="593"/>
      <c r="G49" s="592"/>
      <c r="H49" s="592"/>
      <c r="I49" s="592"/>
      <c r="J49" s="591"/>
      <c r="K49" s="585"/>
      <c r="L49" s="586"/>
      <c r="M49" s="585"/>
      <c r="N49" s="586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587"/>
      <c r="AE49" s="612"/>
    </row>
    <row r="50" spans="1:31" ht="15" x14ac:dyDescent="0.35">
      <c r="A50" s="1175"/>
      <c r="B50" s="591"/>
      <c r="C50" s="592"/>
      <c r="D50" s="592"/>
      <c r="E50" s="592"/>
      <c r="F50" s="593"/>
      <c r="G50" s="592"/>
      <c r="H50" s="592"/>
      <c r="I50" s="592"/>
      <c r="J50" s="591"/>
      <c r="K50" s="585"/>
      <c r="L50" s="586"/>
      <c r="M50" s="585"/>
      <c r="N50" s="586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724"/>
      <c r="AA50" s="587"/>
      <c r="AB50" s="589"/>
      <c r="AC50" s="594"/>
      <c r="AD50" s="587"/>
      <c r="AE50" s="612"/>
    </row>
    <row r="51" spans="1:31" ht="15" x14ac:dyDescent="0.35">
      <c r="A51" s="1173">
        <v>45728</v>
      </c>
      <c r="B51" s="591">
        <v>27.46</v>
      </c>
      <c r="C51" s="592">
        <v>274600</v>
      </c>
      <c r="D51" s="592"/>
      <c r="E51" s="592"/>
      <c r="F51" s="593">
        <v>23.69</v>
      </c>
      <c r="G51" s="592">
        <v>236900</v>
      </c>
      <c r="H51" s="592"/>
      <c r="I51" s="592"/>
      <c r="J51" s="591">
        <v>21.45</v>
      </c>
      <c r="K51" s="585">
        <v>214500</v>
      </c>
      <c r="L51" s="586">
        <v>20</v>
      </c>
      <c r="M51" s="585">
        <v>136000</v>
      </c>
      <c r="N51" s="586"/>
      <c r="O51" s="585"/>
      <c r="P51" s="586"/>
      <c r="Q51" s="585"/>
      <c r="R51" s="585"/>
      <c r="S51" s="585"/>
      <c r="T51" s="586"/>
      <c r="U51" s="587"/>
      <c r="V51" s="584"/>
      <c r="W51" s="587"/>
      <c r="X51" s="588">
        <v>20</v>
      </c>
      <c r="Y51" s="587">
        <v>258000</v>
      </c>
      <c r="Z51" s="584"/>
      <c r="AA51" s="587"/>
      <c r="AB51" s="589"/>
      <c r="AC51" s="594"/>
      <c r="AD51" s="587"/>
      <c r="AE51" s="612"/>
    </row>
    <row r="52" spans="1:31" ht="15" x14ac:dyDescent="0.35">
      <c r="A52" s="1174"/>
      <c r="B52" s="591"/>
      <c r="C52" s="592"/>
      <c r="D52" s="592"/>
      <c r="E52" s="592"/>
      <c r="F52" s="593"/>
      <c r="G52" s="592"/>
      <c r="H52" s="592"/>
      <c r="I52" s="592"/>
      <c r="J52" s="591"/>
      <c r="K52" s="585"/>
      <c r="L52" s="586"/>
      <c r="M52" s="585"/>
      <c r="N52" s="586"/>
      <c r="O52" s="585"/>
      <c r="P52" s="586"/>
      <c r="Q52" s="585"/>
      <c r="R52" s="816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7"/>
      <c r="AE52" s="612"/>
    </row>
    <row r="53" spans="1:31" ht="15" x14ac:dyDescent="0.35">
      <c r="A53" s="1174"/>
      <c r="B53" s="591"/>
      <c r="C53" s="592"/>
      <c r="D53" s="592"/>
      <c r="E53" s="592"/>
      <c r="F53" s="593"/>
      <c r="G53" s="592"/>
      <c r="H53" s="592"/>
      <c r="I53" s="592"/>
      <c r="J53" s="591"/>
      <c r="K53" s="585"/>
      <c r="L53" s="586"/>
      <c r="M53" s="585"/>
      <c r="N53" s="586"/>
      <c r="O53" s="585"/>
      <c r="P53" s="586"/>
      <c r="Q53" s="585"/>
      <c r="R53" s="585"/>
      <c r="S53" s="585"/>
      <c r="T53" s="586"/>
      <c r="U53" s="587"/>
      <c r="V53" s="584"/>
      <c r="W53" s="587"/>
      <c r="X53" s="588"/>
      <c r="Y53" s="587"/>
      <c r="Z53" s="584"/>
      <c r="AA53" s="587"/>
      <c r="AB53" s="589"/>
      <c r="AC53" s="594"/>
      <c r="AD53" s="587"/>
      <c r="AE53" s="612"/>
    </row>
    <row r="54" spans="1:31" ht="15" x14ac:dyDescent="0.35">
      <c r="A54" s="1175"/>
      <c r="B54" s="591"/>
      <c r="C54" s="592"/>
      <c r="D54" s="592"/>
      <c r="E54" s="592"/>
      <c r="F54" s="593"/>
      <c r="G54" s="592"/>
      <c r="H54" s="592"/>
      <c r="I54" s="592"/>
      <c r="J54" s="591"/>
      <c r="K54" s="585"/>
      <c r="L54" s="586"/>
      <c r="M54" s="585"/>
      <c r="N54" s="585"/>
      <c r="O54" s="585"/>
      <c r="P54" s="586"/>
      <c r="Q54" s="592"/>
      <c r="R54" s="592"/>
      <c r="S54" s="592"/>
      <c r="T54" s="586"/>
      <c r="U54" s="585"/>
      <c r="V54" s="584"/>
      <c r="W54" s="587"/>
      <c r="X54" s="588"/>
      <c r="Y54" s="587"/>
      <c r="Z54" s="584"/>
      <c r="AA54" s="587"/>
      <c r="AB54" s="589"/>
      <c r="AC54" s="594"/>
      <c r="AD54" s="587"/>
      <c r="AE54" s="612"/>
    </row>
    <row r="55" spans="1:31" ht="15" x14ac:dyDescent="0.35">
      <c r="A55" s="1173">
        <v>45729</v>
      </c>
      <c r="B55" s="591">
        <v>34.92</v>
      </c>
      <c r="C55" s="592">
        <v>349200</v>
      </c>
      <c r="D55" s="592"/>
      <c r="E55" s="592"/>
      <c r="F55" s="593">
        <v>20.82</v>
      </c>
      <c r="G55" s="592">
        <v>208200</v>
      </c>
      <c r="H55" s="592"/>
      <c r="I55" s="592"/>
      <c r="J55" s="591">
        <v>17.09</v>
      </c>
      <c r="K55" s="585">
        <v>170900</v>
      </c>
      <c r="L55" s="586"/>
      <c r="M55" s="585"/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>
        <v>38.840000000000003</v>
      </c>
      <c r="AA55" s="587">
        <v>264112</v>
      </c>
      <c r="AB55" s="589">
        <v>20</v>
      </c>
      <c r="AC55" s="594">
        <v>200000</v>
      </c>
      <c r="AD55" s="587"/>
      <c r="AE55" s="612"/>
    </row>
    <row r="56" spans="1:31" ht="15" x14ac:dyDescent="0.35">
      <c r="A56" s="1174"/>
      <c r="B56" s="591"/>
      <c r="C56" s="592"/>
      <c r="D56" s="592"/>
      <c r="E56" s="592"/>
      <c r="F56" s="593"/>
      <c r="G56" s="592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87"/>
      <c r="AE56" s="612"/>
    </row>
    <row r="57" spans="1:31" ht="15" x14ac:dyDescent="0.35">
      <c r="A57" s="1174"/>
      <c r="B57" s="591"/>
      <c r="C57" s="592"/>
      <c r="D57" s="592"/>
      <c r="E57" s="592"/>
      <c r="F57" s="593"/>
      <c r="G57" s="592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0"/>
      <c r="AD57" s="587"/>
      <c r="AE57" s="612"/>
    </row>
    <row r="58" spans="1:31" ht="15" x14ac:dyDescent="0.35">
      <c r="A58" s="1175"/>
      <c r="B58" s="591"/>
      <c r="C58" s="592"/>
      <c r="D58" s="592"/>
      <c r="E58" s="592"/>
      <c r="F58" s="593"/>
      <c r="G58" s="592"/>
      <c r="H58" s="585"/>
      <c r="I58" s="585"/>
      <c r="J58" s="591"/>
      <c r="K58" s="585"/>
      <c r="L58" s="586"/>
      <c r="M58" s="585"/>
      <c r="N58" s="816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834"/>
      <c r="AA58" s="587"/>
      <c r="AB58" s="589"/>
      <c r="AC58" s="594"/>
      <c r="AD58" s="587"/>
      <c r="AE58" s="612"/>
    </row>
    <row r="59" spans="1:31" ht="15" x14ac:dyDescent="0.35">
      <c r="A59" s="1173">
        <v>45730</v>
      </c>
      <c r="B59" s="591">
        <v>24.36</v>
      </c>
      <c r="C59" s="585">
        <v>243600</v>
      </c>
      <c r="D59" s="585"/>
      <c r="E59" s="585"/>
      <c r="F59" s="593">
        <v>27.5</v>
      </c>
      <c r="G59" s="592">
        <v>275000</v>
      </c>
      <c r="H59" s="592"/>
      <c r="I59" s="592"/>
      <c r="J59" s="591">
        <v>22.38</v>
      </c>
      <c r="K59" s="600">
        <v>223800</v>
      </c>
      <c r="L59" s="586"/>
      <c r="M59" s="585"/>
      <c r="N59" s="585">
        <v>20</v>
      </c>
      <c r="O59" s="585">
        <v>136000</v>
      </c>
      <c r="P59" s="586">
        <v>20</v>
      </c>
      <c r="Q59" s="585">
        <v>258000</v>
      </c>
      <c r="R59" s="585"/>
      <c r="S59" s="585"/>
      <c r="T59" s="586"/>
      <c r="U59" s="587"/>
      <c r="V59" s="584"/>
      <c r="W59" s="587"/>
      <c r="X59" s="588"/>
      <c r="Y59" s="587"/>
      <c r="Z59" s="584"/>
      <c r="AA59" s="587"/>
      <c r="AB59" s="589"/>
      <c r="AC59" s="594"/>
      <c r="AD59" s="587"/>
      <c r="AE59" s="612"/>
    </row>
    <row r="60" spans="1:31" ht="15" x14ac:dyDescent="0.35">
      <c r="A60" s="1174"/>
      <c r="B60" s="591"/>
      <c r="C60" s="592"/>
      <c r="D60" s="592"/>
      <c r="E60" s="592"/>
      <c r="F60" s="593"/>
      <c r="G60" s="592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87"/>
      <c r="AE60" s="612"/>
    </row>
    <row r="61" spans="1:31" ht="15" x14ac:dyDescent="0.35">
      <c r="A61" s="1174"/>
      <c r="B61" s="591"/>
      <c r="C61" s="592"/>
      <c r="D61" s="592"/>
      <c r="E61" s="592"/>
      <c r="F61" s="593"/>
      <c r="G61" s="592"/>
      <c r="H61" s="592"/>
      <c r="I61" s="592"/>
      <c r="J61" s="591"/>
      <c r="K61" s="585"/>
      <c r="L61" s="586"/>
      <c r="M61" s="585"/>
      <c r="N61" s="585"/>
      <c r="O61" s="585"/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87"/>
      <c r="AE61" s="612"/>
    </row>
    <row r="62" spans="1:31" ht="15" x14ac:dyDescent="0.35">
      <c r="A62" s="1175"/>
      <c r="B62" s="591"/>
      <c r="C62" s="592"/>
      <c r="D62" s="592"/>
      <c r="E62" s="592"/>
      <c r="F62" s="593"/>
      <c r="G62" s="592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0"/>
      <c r="AD62" s="587"/>
      <c r="AE62" s="612"/>
    </row>
    <row r="63" spans="1:31" ht="15" x14ac:dyDescent="0.35">
      <c r="A63" s="1173">
        <v>45731</v>
      </c>
      <c r="B63" s="591">
        <v>22.91</v>
      </c>
      <c r="C63" s="592">
        <v>229100</v>
      </c>
      <c r="D63" s="592"/>
      <c r="E63" s="592"/>
      <c r="F63" s="593">
        <v>18.98</v>
      </c>
      <c r="G63" s="592">
        <v>189800</v>
      </c>
      <c r="H63" s="592"/>
      <c r="I63" s="592"/>
      <c r="J63" s="591">
        <v>24.82</v>
      </c>
      <c r="K63" s="600">
        <v>248200</v>
      </c>
      <c r="L63" s="586"/>
      <c r="M63" s="585"/>
      <c r="N63" s="816">
        <v>47.19</v>
      </c>
      <c r="O63" s="585">
        <v>320892</v>
      </c>
      <c r="P63" s="586"/>
      <c r="Q63" s="585"/>
      <c r="R63" s="585"/>
      <c r="S63" s="585"/>
      <c r="T63" s="586"/>
      <c r="U63" s="587"/>
      <c r="V63" s="584"/>
      <c r="W63" s="587"/>
      <c r="X63" s="588">
        <v>20</v>
      </c>
      <c r="Y63" s="587">
        <v>258000</v>
      </c>
      <c r="Z63" s="584"/>
      <c r="AA63" s="587"/>
      <c r="AB63" s="589"/>
      <c r="AC63" s="594"/>
      <c r="AD63" s="587"/>
      <c r="AE63" s="612"/>
    </row>
    <row r="64" spans="1:31" ht="15" x14ac:dyDescent="0.35">
      <c r="A64" s="1174"/>
      <c r="B64" s="591"/>
      <c r="C64" s="592"/>
      <c r="D64" s="592"/>
      <c r="E64" s="592"/>
      <c r="F64" s="593"/>
      <c r="G64" s="592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7"/>
      <c r="AE64" s="612"/>
    </row>
    <row r="65" spans="1:31" ht="15" x14ac:dyDescent="0.35">
      <c r="A65" s="1174"/>
      <c r="B65" s="591"/>
      <c r="C65" s="592"/>
      <c r="D65" s="592"/>
      <c r="E65" s="592"/>
      <c r="F65" s="593"/>
      <c r="G65" s="592"/>
      <c r="H65" s="592"/>
      <c r="I65" s="592"/>
      <c r="J65" s="591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7"/>
      <c r="AE65" s="612"/>
    </row>
    <row r="66" spans="1:31" ht="15" x14ac:dyDescent="0.35">
      <c r="A66" s="1175"/>
      <c r="B66" s="591"/>
      <c r="C66" s="592"/>
      <c r="D66" s="592"/>
      <c r="E66" s="592"/>
      <c r="F66" s="593"/>
      <c r="G66" s="592"/>
      <c r="H66" s="592"/>
      <c r="I66" s="592"/>
      <c r="J66" s="591"/>
      <c r="K66" s="585"/>
      <c r="L66" s="586"/>
      <c r="M66" s="585"/>
      <c r="N66" s="816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7"/>
      <c r="AE66" s="612"/>
    </row>
    <row r="67" spans="1:31" ht="15" x14ac:dyDescent="0.35">
      <c r="A67" s="1173">
        <v>45732</v>
      </c>
      <c r="B67" s="591">
        <v>27.8</v>
      </c>
      <c r="C67" s="592">
        <v>278000</v>
      </c>
      <c r="D67" s="592"/>
      <c r="E67" s="592"/>
      <c r="F67" s="593">
        <v>25.34</v>
      </c>
      <c r="G67" s="592">
        <v>253400</v>
      </c>
      <c r="H67" s="592"/>
      <c r="I67" s="592"/>
      <c r="J67" s="591">
        <v>11.33</v>
      </c>
      <c r="K67" s="585">
        <v>113300</v>
      </c>
      <c r="L67" s="586">
        <v>20</v>
      </c>
      <c r="M67" s="585">
        <v>136000</v>
      </c>
      <c r="N67" s="585"/>
      <c r="O67" s="585"/>
      <c r="P67" s="586"/>
      <c r="Q67" s="585"/>
      <c r="R67" s="585"/>
      <c r="S67" s="585"/>
      <c r="T67" s="586"/>
      <c r="U67" s="587"/>
      <c r="V67" s="584"/>
      <c r="W67" s="587"/>
      <c r="X67" s="588"/>
      <c r="Y67" s="587"/>
      <c r="Z67" s="584"/>
      <c r="AA67" s="587"/>
      <c r="AB67" s="589"/>
      <c r="AC67" s="594"/>
      <c r="AD67" s="587"/>
      <c r="AE67" s="612"/>
    </row>
    <row r="68" spans="1:31" ht="15" x14ac:dyDescent="0.35">
      <c r="A68" s="1174"/>
      <c r="B68" s="591"/>
      <c r="C68" s="592"/>
      <c r="D68" s="592"/>
      <c r="E68" s="592"/>
      <c r="F68" s="593"/>
      <c r="G68" s="592"/>
      <c r="H68" s="592"/>
      <c r="I68" s="592"/>
      <c r="J68" s="591"/>
      <c r="K68" s="585"/>
      <c r="L68" s="586"/>
      <c r="M68" s="585"/>
      <c r="N68" s="727"/>
      <c r="O68" s="704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7"/>
      <c r="AE68" s="612"/>
    </row>
    <row r="69" spans="1:31" ht="15" x14ac:dyDescent="0.35">
      <c r="A69" s="1174"/>
      <c r="B69" s="591"/>
      <c r="C69" s="592"/>
      <c r="D69" s="592"/>
      <c r="E69" s="592"/>
      <c r="F69" s="593"/>
      <c r="G69" s="592"/>
      <c r="H69" s="592"/>
      <c r="I69" s="592"/>
      <c r="J69" s="591"/>
      <c r="K69" s="585"/>
      <c r="L69" s="586"/>
      <c r="M69" s="585"/>
      <c r="N69" s="585"/>
      <c r="O69" s="585"/>
      <c r="P69" s="586"/>
      <c r="Q69" s="585"/>
      <c r="R69" s="585"/>
      <c r="S69" s="585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7"/>
      <c r="AE69" s="612"/>
    </row>
    <row r="70" spans="1:31" ht="15" x14ac:dyDescent="0.35">
      <c r="A70" s="1175"/>
      <c r="B70" s="591"/>
      <c r="C70" s="592"/>
      <c r="D70" s="592"/>
      <c r="E70" s="592"/>
      <c r="F70" s="593"/>
      <c r="G70" s="592"/>
      <c r="H70" s="592"/>
      <c r="I70" s="592"/>
      <c r="J70" s="591"/>
      <c r="K70" s="585"/>
      <c r="L70" s="586"/>
      <c r="M70" s="585"/>
      <c r="N70" s="816"/>
      <c r="O70" s="585"/>
      <c r="P70" s="586"/>
      <c r="Q70" s="592"/>
      <c r="R70" s="592"/>
      <c r="S70" s="592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7"/>
      <c r="AE70" s="612"/>
    </row>
    <row r="71" spans="1:31" ht="15" x14ac:dyDescent="0.35">
      <c r="A71" s="1173">
        <v>45733</v>
      </c>
      <c r="B71" s="591">
        <v>28.46</v>
      </c>
      <c r="C71" s="592">
        <v>284600</v>
      </c>
      <c r="D71" s="592"/>
      <c r="E71" s="592"/>
      <c r="F71" s="593">
        <v>25.93</v>
      </c>
      <c r="G71" s="592">
        <v>259300</v>
      </c>
      <c r="H71" s="592"/>
      <c r="I71" s="592"/>
      <c r="J71" s="591">
        <v>19.54</v>
      </c>
      <c r="K71" s="585">
        <v>195400</v>
      </c>
      <c r="L71" s="968"/>
      <c r="M71" s="585"/>
      <c r="N71" s="816"/>
      <c r="O71" s="585"/>
      <c r="P71" s="968"/>
      <c r="Q71" s="585"/>
      <c r="R71" s="585"/>
      <c r="S71" s="585"/>
      <c r="T71" s="586"/>
      <c r="U71" s="587"/>
      <c r="V71" s="584"/>
      <c r="W71" s="587"/>
      <c r="X71" s="588"/>
      <c r="Y71" s="587"/>
      <c r="Z71" s="584"/>
      <c r="AA71" s="587"/>
      <c r="AB71" s="589">
        <v>10</v>
      </c>
      <c r="AC71" s="594">
        <v>100000</v>
      </c>
      <c r="AD71" s="587"/>
      <c r="AE71" s="612"/>
    </row>
    <row r="72" spans="1:31" ht="15" x14ac:dyDescent="0.35">
      <c r="A72" s="1174"/>
      <c r="B72" s="591"/>
      <c r="C72" s="592"/>
      <c r="D72" s="592"/>
      <c r="E72" s="592"/>
      <c r="F72" s="593"/>
      <c r="G72" s="592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816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7"/>
      <c r="AE72" s="612"/>
    </row>
    <row r="73" spans="1:31" ht="15" x14ac:dyDescent="0.35">
      <c r="A73" s="1174"/>
      <c r="B73" s="591"/>
      <c r="C73" s="592"/>
      <c r="D73" s="592"/>
      <c r="E73" s="592"/>
      <c r="F73" s="593"/>
      <c r="G73" s="592"/>
      <c r="H73" s="704"/>
      <c r="I73" s="704"/>
      <c r="J73" s="591"/>
      <c r="K73" s="585"/>
      <c r="L73" s="586"/>
      <c r="M73" s="585"/>
      <c r="N73" s="585"/>
      <c r="O73" s="585"/>
      <c r="P73" s="586"/>
      <c r="Q73" s="585"/>
      <c r="R73" s="585"/>
      <c r="S73" s="585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7"/>
      <c r="AE73" s="612"/>
    </row>
    <row r="74" spans="1:31" ht="15" x14ac:dyDescent="0.35">
      <c r="A74" s="1175"/>
      <c r="B74" s="780"/>
      <c r="C74" s="704"/>
      <c r="D74" s="704"/>
      <c r="E74" s="704"/>
      <c r="F74" s="593"/>
      <c r="G74" s="592"/>
      <c r="H74" s="592"/>
      <c r="I74" s="592"/>
      <c r="J74" s="591"/>
      <c r="K74" s="585"/>
      <c r="L74" s="586"/>
      <c r="M74" s="585"/>
      <c r="N74" s="585"/>
      <c r="O74" s="585"/>
      <c r="P74" s="586"/>
      <c r="Q74" s="592"/>
      <c r="R74" s="592"/>
      <c r="S74" s="592"/>
      <c r="T74" s="586"/>
      <c r="U74" s="587"/>
      <c r="V74" s="584"/>
      <c r="W74" s="587"/>
      <c r="X74" s="588"/>
      <c r="Y74" s="587"/>
      <c r="Z74" s="584"/>
      <c r="AA74" s="587"/>
      <c r="AB74" s="589"/>
      <c r="AC74" s="594"/>
      <c r="AD74" s="587"/>
      <c r="AE74" s="612"/>
    </row>
    <row r="75" spans="1:31" ht="15" x14ac:dyDescent="0.35">
      <c r="A75" s="1173">
        <v>45734</v>
      </c>
      <c r="B75" s="591">
        <v>28.5</v>
      </c>
      <c r="C75" s="592">
        <v>285000</v>
      </c>
      <c r="D75" s="592"/>
      <c r="E75" s="592"/>
      <c r="F75" s="593">
        <v>21.28</v>
      </c>
      <c r="G75" s="592">
        <v>212800</v>
      </c>
      <c r="H75" s="592"/>
      <c r="I75" s="592"/>
      <c r="J75" s="591"/>
      <c r="K75" s="585"/>
      <c r="L75" s="586"/>
      <c r="M75" s="585"/>
      <c r="N75" s="585">
        <v>20</v>
      </c>
      <c r="O75" s="585">
        <v>136000</v>
      </c>
      <c r="P75" s="586">
        <v>20</v>
      </c>
      <c r="Q75" s="585">
        <v>258000</v>
      </c>
      <c r="R75" s="585"/>
      <c r="S75" s="585"/>
      <c r="T75" s="586"/>
      <c r="U75" s="587"/>
      <c r="V75" s="584"/>
      <c r="W75" s="587"/>
      <c r="X75" s="588"/>
      <c r="Y75" s="587"/>
      <c r="Z75" s="586"/>
      <c r="AA75" s="587"/>
      <c r="AB75" s="589"/>
      <c r="AC75" s="594"/>
      <c r="AD75" s="587"/>
      <c r="AE75" s="612"/>
    </row>
    <row r="76" spans="1:31" ht="15" x14ac:dyDescent="0.35">
      <c r="A76" s="1174"/>
      <c r="B76" s="591"/>
      <c r="C76" s="592"/>
      <c r="D76" s="592"/>
      <c r="E76" s="592"/>
      <c r="F76" s="593"/>
      <c r="G76" s="592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6"/>
      <c r="AA76" s="587"/>
      <c r="AB76" s="589"/>
      <c r="AC76" s="594"/>
      <c r="AD76" s="587"/>
      <c r="AE76" s="612"/>
    </row>
    <row r="77" spans="1:31" ht="15" x14ac:dyDescent="0.35">
      <c r="A77" s="1174"/>
      <c r="B77" s="591"/>
      <c r="C77" s="592"/>
      <c r="D77" s="592"/>
      <c r="E77" s="592"/>
      <c r="F77" s="593"/>
      <c r="G77" s="592"/>
      <c r="H77" s="592"/>
      <c r="I77" s="592"/>
      <c r="J77" s="591"/>
      <c r="K77" s="585"/>
      <c r="L77" s="586"/>
      <c r="M77" s="585"/>
      <c r="N77" s="585"/>
      <c r="O77" s="585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0"/>
      <c r="AD77" s="587"/>
      <c r="AE77" s="612"/>
    </row>
    <row r="78" spans="1:31" ht="15" x14ac:dyDescent="0.35">
      <c r="A78" s="1175"/>
      <c r="B78" s="591"/>
      <c r="C78" s="592"/>
      <c r="D78" s="592"/>
      <c r="E78" s="592"/>
      <c r="F78" s="593"/>
      <c r="G78" s="592"/>
      <c r="H78" s="592"/>
      <c r="I78" s="592"/>
      <c r="J78" s="591"/>
      <c r="K78" s="585"/>
      <c r="L78" s="814"/>
      <c r="M78" s="587"/>
      <c r="N78" s="587"/>
      <c r="O78" s="587"/>
      <c r="P78" s="584"/>
      <c r="Q78" s="587"/>
      <c r="R78" s="587"/>
      <c r="S78" s="587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7"/>
      <c r="AE78" s="612"/>
    </row>
    <row r="79" spans="1:31" ht="15" x14ac:dyDescent="0.35">
      <c r="A79" s="1173">
        <v>45735</v>
      </c>
      <c r="B79" s="591">
        <v>28.37</v>
      </c>
      <c r="C79" s="592">
        <v>283700</v>
      </c>
      <c r="D79" s="592"/>
      <c r="E79" s="592"/>
      <c r="F79" s="593">
        <v>20.96</v>
      </c>
      <c r="G79" s="592">
        <v>209600</v>
      </c>
      <c r="H79" s="592"/>
      <c r="I79" s="592"/>
      <c r="J79" s="591">
        <v>32.86</v>
      </c>
      <c r="K79" s="585">
        <v>328600</v>
      </c>
      <c r="L79" s="586">
        <v>20</v>
      </c>
      <c r="M79" s="587">
        <v>136000</v>
      </c>
      <c r="N79" s="587"/>
      <c r="O79" s="587"/>
      <c r="P79" s="586"/>
      <c r="Q79" s="585"/>
      <c r="R79" s="585"/>
      <c r="S79" s="585"/>
      <c r="T79" s="586"/>
      <c r="U79" s="587"/>
      <c r="V79" s="584"/>
      <c r="W79" s="587"/>
      <c r="X79" s="588">
        <v>20</v>
      </c>
      <c r="Y79" s="587">
        <v>258000</v>
      </c>
      <c r="Z79" s="584"/>
      <c r="AA79" s="587"/>
      <c r="AB79" s="589"/>
      <c r="AC79" s="594"/>
      <c r="AD79" s="587"/>
      <c r="AE79" s="612"/>
    </row>
    <row r="80" spans="1:31" ht="15" x14ac:dyDescent="0.35">
      <c r="A80" s="1174"/>
      <c r="B80" s="591"/>
      <c r="C80" s="592"/>
      <c r="D80" s="592"/>
      <c r="E80" s="592"/>
      <c r="F80" s="593"/>
      <c r="G80" s="592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87"/>
      <c r="AE80" s="612"/>
    </row>
    <row r="81" spans="1:31" ht="15" x14ac:dyDescent="0.35">
      <c r="A81" s="1174"/>
      <c r="B81" s="591"/>
      <c r="C81" s="592"/>
      <c r="D81" s="592"/>
      <c r="E81" s="592"/>
      <c r="F81" s="593"/>
      <c r="G81" s="592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0"/>
      <c r="AD81" s="587"/>
      <c r="AE81" s="612"/>
    </row>
    <row r="82" spans="1:31" ht="15" x14ac:dyDescent="0.35">
      <c r="A82" s="1175"/>
      <c r="B82" s="591"/>
      <c r="C82" s="592"/>
      <c r="D82" s="592"/>
      <c r="E82" s="592"/>
      <c r="F82" s="593"/>
      <c r="G82" s="592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94"/>
      <c r="AC82" s="833"/>
      <c r="AD82" s="587"/>
      <c r="AE82" s="612"/>
    </row>
    <row r="83" spans="1:31" ht="15" x14ac:dyDescent="0.35">
      <c r="A83" s="1173">
        <v>45736</v>
      </c>
      <c r="B83" s="792">
        <v>27.31</v>
      </c>
      <c r="C83" s="592">
        <v>273100</v>
      </c>
      <c r="D83" s="592"/>
      <c r="E83" s="592"/>
      <c r="F83" s="591">
        <v>31.66</v>
      </c>
      <c r="G83" s="592">
        <v>316600</v>
      </c>
      <c r="H83" s="592"/>
      <c r="I83" s="592"/>
      <c r="J83" s="591">
        <v>17</v>
      </c>
      <c r="K83" s="585">
        <v>170000</v>
      </c>
      <c r="L83" s="586"/>
      <c r="M83" s="585"/>
      <c r="N83" s="600"/>
      <c r="O83" s="600"/>
      <c r="P83" s="586"/>
      <c r="Q83" s="585"/>
      <c r="R83" s="585"/>
      <c r="S83" s="585"/>
      <c r="T83" s="586"/>
      <c r="U83" s="587"/>
      <c r="V83" s="584"/>
      <c r="W83" s="587"/>
      <c r="X83" s="588"/>
      <c r="Y83" s="587"/>
      <c r="Z83" s="584"/>
      <c r="AA83" s="587"/>
      <c r="AB83" s="589">
        <v>20</v>
      </c>
      <c r="AC83" s="594">
        <v>200000</v>
      </c>
      <c r="AD83" s="587"/>
      <c r="AE83" s="612"/>
    </row>
    <row r="84" spans="1:31" ht="15" x14ac:dyDescent="0.35">
      <c r="A84" s="1174"/>
      <c r="B84" s="591"/>
      <c r="C84" s="592"/>
      <c r="D84" s="592"/>
      <c r="E84" s="592"/>
      <c r="F84" s="591"/>
      <c r="G84" s="592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7"/>
      <c r="AE84" s="612"/>
    </row>
    <row r="85" spans="1:31" ht="15" x14ac:dyDescent="0.35">
      <c r="A85" s="1174"/>
      <c r="B85" s="591"/>
      <c r="C85" s="592"/>
      <c r="D85" s="592"/>
      <c r="E85" s="592"/>
      <c r="F85" s="591"/>
      <c r="G85" s="592"/>
      <c r="H85" s="592"/>
      <c r="I85" s="592"/>
      <c r="J85" s="591"/>
      <c r="K85" s="585"/>
      <c r="L85" s="586"/>
      <c r="M85" s="585"/>
      <c r="N85" s="585"/>
      <c r="O85" s="585"/>
      <c r="P85" s="586"/>
      <c r="Q85" s="585"/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7"/>
      <c r="AE85" s="612"/>
    </row>
    <row r="86" spans="1:31" ht="15" x14ac:dyDescent="0.35">
      <c r="A86" s="1175"/>
      <c r="B86" s="591"/>
      <c r="C86" s="592"/>
      <c r="D86" s="592"/>
      <c r="E86" s="592"/>
      <c r="F86" s="591"/>
      <c r="G86" s="592"/>
      <c r="H86" s="592"/>
      <c r="I86" s="592"/>
      <c r="J86" s="591"/>
      <c r="K86" s="585"/>
      <c r="L86" s="586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589"/>
      <c r="AC86" s="594"/>
      <c r="AD86" s="587"/>
      <c r="AE86" s="612"/>
    </row>
    <row r="87" spans="1:31" ht="15" x14ac:dyDescent="0.35">
      <c r="A87" s="1173">
        <v>45737</v>
      </c>
      <c r="B87" s="591"/>
      <c r="C87" s="592"/>
      <c r="D87" s="592"/>
      <c r="E87" s="592"/>
      <c r="F87" s="593">
        <v>32.28</v>
      </c>
      <c r="G87" s="592">
        <v>322800</v>
      </c>
      <c r="H87" s="592"/>
      <c r="I87" s="592"/>
      <c r="J87" s="591">
        <v>25.71</v>
      </c>
      <c r="K87" s="587">
        <v>257100</v>
      </c>
      <c r="L87" s="588"/>
      <c r="M87" s="585"/>
      <c r="N87" s="585">
        <v>20</v>
      </c>
      <c r="O87" s="585">
        <v>136000</v>
      </c>
      <c r="P87" s="585">
        <v>20</v>
      </c>
      <c r="Q87" s="585">
        <v>258000</v>
      </c>
      <c r="R87" s="585"/>
      <c r="S87" s="585"/>
      <c r="T87" s="586"/>
      <c r="U87" s="587"/>
      <c r="V87" s="584"/>
      <c r="W87" s="587"/>
      <c r="X87" s="588"/>
      <c r="Y87" s="587"/>
      <c r="Z87" s="584"/>
      <c r="AA87" s="587"/>
      <c r="AB87" s="584"/>
      <c r="AC87" s="587"/>
      <c r="AD87" s="587"/>
      <c r="AE87" s="612"/>
    </row>
    <row r="88" spans="1:31" ht="15" x14ac:dyDescent="0.35">
      <c r="A88" s="1174"/>
      <c r="B88" s="591"/>
      <c r="C88" s="592"/>
      <c r="D88" s="592"/>
      <c r="E88" s="592"/>
      <c r="F88" s="593"/>
      <c r="G88" s="592"/>
      <c r="H88" s="592"/>
      <c r="I88" s="592"/>
      <c r="J88" s="591"/>
      <c r="K88" s="587"/>
      <c r="L88" s="584"/>
      <c r="M88" s="585"/>
      <c r="N88" s="586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4"/>
      <c r="AD88" s="587"/>
      <c r="AE88" s="612"/>
    </row>
    <row r="89" spans="1:31" ht="15" x14ac:dyDescent="0.35">
      <c r="A89" s="1174"/>
      <c r="B89" s="591"/>
      <c r="C89" s="592"/>
      <c r="D89" s="592"/>
      <c r="E89" s="592"/>
      <c r="F89" s="593"/>
      <c r="G89" s="592"/>
      <c r="H89" s="592"/>
      <c r="I89" s="592"/>
      <c r="J89" s="591"/>
      <c r="K89" s="587"/>
      <c r="L89" s="584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0"/>
      <c r="AD89" s="587"/>
      <c r="AE89" s="612"/>
    </row>
    <row r="90" spans="1:31" ht="15" x14ac:dyDescent="0.35">
      <c r="A90" s="1175"/>
      <c r="B90" s="591"/>
      <c r="C90" s="592"/>
      <c r="D90" s="592"/>
      <c r="E90" s="592"/>
      <c r="F90" s="593"/>
      <c r="G90" s="592"/>
      <c r="H90" s="592"/>
      <c r="I90" s="592"/>
      <c r="J90" s="591"/>
      <c r="K90" s="585"/>
      <c r="L90" s="586"/>
      <c r="M90" s="585"/>
      <c r="N90" s="585"/>
      <c r="O90" s="585"/>
      <c r="P90" s="585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7"/>
      <c r="AE90" s="612"/>
    </row>
    <row r="91" spans="1:31" ht="15" x14ac:dyDescent="0.35">
      <c r="A91" s="1173">
        <v>45738</v>
      </c>
      <c r="B91" s="591"/>
      <c r="C91" s="592"/>
      <c r="D91" s="592"/>
      <c r="E91" s="592"/>
      <c r="F91" s="593">
        <v>29.66</v>
      </c>
      <c r="G91" s="592">
        <v>296600</v>
      </c>
      <c r="H91" s="592"/>
      <c r="I91" s="592"/>
      <c r="J91" s="591">
        <v>33.82</v>
      </c>
      <c r="K91" s="585">
        <v>338200</v>
      </c>
      <c r="L91" s="586">
        <v>20</v>
      </c>
      <c r="M91" s="585">
        <v>136000</v>
      </c>
      <c r="N91" s="586">
        <v>50.72</v>
      </c>
      <c r="O91" s="585">
        <v>344896</v>
      </c>
      <c r="P91" s="585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7"/>
      <c r="AE91" s="612"/>
    </row>
    <row r="92" spans="1:31" ht="15" x14ac:dyDescent="0.35">
      <c r="A92" s="1174"/>
      <c r="B92" s="591"/>
      <c r="C92" s="592"/>
      <c r="D92" s="592"/>
      <c r="E92" s="592"/>
      <c r="F92" s="593"/>
      <c r="G92" s="592"/>
      <c r="H92" s="592"/>
      <c r="I92" s="592"/>
      <c r="J92" s="591"/>
      <c r="K92" s="585"/>
      <c r="L92" s="586"/>
      <c r="M92" s="585"/>
      <c r="N92" s="585"/>
      <c r="O92" s="585"/>
      <c r="P92" s="585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7"/>
      <c r="AE92" s="612"/>
    </row>
    <row r="93" spans="1:31" ht="15" x14ac:dyDescent="0.35">
      <c r="A93" s="1174"/>
      <c r="B93" s="591"/>
      <c r="C93" s="592"/>
      <c r="D93" s="592"/>
      <c r="E93" s="592"/>
      <c r="F93" s="593"/>
      <c r="G93" s="592"/>
      <c r="H93" s="592"/>
      <c r="I93" s="592"/>
      <c r="J93" s="591"/>
      <c r="K93" s="585"/>
      <c r="L93" s="586"/>
      <c r="M93" s="585"/>
      <c r="N93" s="585"/>
      <c r="O93" s="585"/>
      <c r="P93" s="585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7"/>
      <c r="AE93" s="612"/>
    </row>
    <row r="94" spans="1:31" ht="15" x14ac:dyDescent="0.35">
      <c r="A94" s="1175"/>
      <c r="B94" s="591"/>
      <c r="C94" s="592"/>
      <c r="D94" s="592"/>
      <c r="E94" s="592"/>
      <c r="F94" s="593"/>
      <c r="G94" s="592"/>
      <c r="H94" s="704"/>
      <c r="I94" s="704"/>
      <c r="J94" s="591"/>
      <c r="K94" s="585"/>
      <c r="L94" s="586"/>
      <c r="M94" s="585"/>
      <c r="N94" s="585"/>
      <c r="O94" s="585"/>
      <c r="P94" s="585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7"/>
      <c r="AE94" s="612"/>
    </row>
    <row r="95" spans="1:31" ht="15" x14ac:dyDescent="0.35">
      <c r="A95" s="1173">
        <v>45739</v>
      </c>
      <c r="B95" s="780"/>
      <c r="C95" s="704"/>
      <c r="D95" s="704"/>
      <c r="E95" s="704"/>
      <c r="F95" s="593">
        <v>28.94</v>
      </c>
      <c r="G95" s="592">
        <v>289400</v>
      </c>
      <c r="H95" s="592"/>
      <c r="I95" s="592"/>
      <c r="J95" s="591">
        <v>20.46</v>
      </c>
      <c r="K95" s="585">
        <v>204600</v>
      </c>
      <c r="L95" s="586"/>
      <c r="M95" s="585"/>
      <c r="N95" s="816"/>
      <c r="O95" s="585"/>
      <c r="P95" s="585"/>
      <c r="Q95" s="585"/>
      <c r="R95" s="585"/>
      <c r="S95" s="585"/>
      <c r="T95" s="586"/>
      <c r="U95" s="587"/>
      <c r="V95" s="584"/>
      <c r="W95" s="587"/>
      <c r="X95" s="588"/>
      <c r="Y95" s="587"/>
      <c r="Z95" s="584"/>
      <c r="AA95" s="587"/>
      <c r="AB95" s="589"/>
      <c r="AC95" s="594"/>
      <c r="AD95" s="587"/>
      <c r="AE95" s="612"/>
    </row>
    <row r="96" spans="1:31" ht="15" x14ac:dyDescent="0.35">
      <c r="A96" s="1174"/>
      <c r="B96" s="591"/>
      <c r="C96" s="592"/>
      <c r="D96" s="592"/>
      <c r="E96" s="592"/>
      <c r="F96" s="593"/>
      <c r="G96" s="592"/>
      <c r="H96" s="592"/>
      <c r="I96" s="592"/>
      <c r="J96" s="591"/>
      <c r="K96" s="585"/>
      <c r="L96" s="586"/>
      <c r="M96" s="585"/>
      <c r="N96" s="585"/>
      <c r="O96" s="585"/>
      <c r="P96" s="585"/>
      <c r="Q96" s="585"/>
      <c r="R96" s="687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7"/>
      <c r="AE96" s="612"/>
    </row>
    <row r="97" spans="1:37" ht="15" x14ac:dyDescent="0.35">
      <c r="A97" s="1174"/>
      <c r="B97" s="591"/>
      <c r="C97" s="592"/>
      <c r="D97" s="592"/>
      <c r="E97" s="592"/>
      <c r="F97" s="593"/>
      <c r="G97" s="592"/>
      <c r="H97" s="592"/>
      <c r="I97" s="592"/>
      <c r="J97" s="591"/>
      <c r="K97" s="585"/>
      <c r="L97" s="586"/>
      <c r="M97" s="585"/>
      <c r="N97" s="585"/>
      <c r="O97" s="585"/>
      <c r="P97" s="585"/>
      <c r="Q97" s="585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89"/>
      <c r="AC97" s="594"/>
      <c r="AD97" s="587"/>
      <c r="AE97" s="612"/>
    </row>
    <row r="98" spans="1:37" ht="15" x14ac:dyDescent="0.35">
      <c r="A98" s="1175"/>
      <c r="B98" s="591"/>
      <c r="C98" s="592"/>
      <c r="D98" s="592"/>
      <c r="E98" s="592"/>
      <c r="F98" s="593"/>
      <c r="G98" s="592"/>
      <c r="H98" s="592"/>
      <c r="I98" s="592"/>
      <c r="J98" s="591"/>
      <c r="K98" s="585"/>
      <c r="L98" s="586"/>
      <c r="M98" s="585"/>
      <c r="N98" s="585"/>
      <c r="O98" s="585"/>
      <c r="P98" s="585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93"/>
      <c r="AC98" s="592"/>
      <c r="AD98" s="587"/>
      <c r="AE98" s="612"/>
    </row>
    <row r="99" spans="1:37" ht="15" x14ac:dyDescent="0.35">
      <c r="A99" s="1173">
        <v>45740</v>
      </c>
      <c r="B99" s="591"/>
      <c r="C99" s="592"/>
      <c r="D99" s="592"/>
      <c r="E99" s="592"/>
      <c r="F99" s="593">
        <v>27.29</v>
      </c>
      <c r="G99" s="592">
        <v>272900</v>
      </c>
      <c r="H99" s="592"/>
      <c r="I99" s="592"/>
      <c r="J99" s="591">
        <v>29.45</v>
      </c>
      <c r="K99" s="585">
        <v>294500</v>
      </c>
      <c r="L99" s="586"/>
      <c r="M99" s="585"/>
      <c r="N99" s="585"/>
      <c r="O99" s="585"/>
      <c r="P99" s="585">
        <v>20</v>
      </c>
      <c r="Q99" s="585">
        <v>258000</v>
      </c>
      <c r="R99" s="585"/>
      <c r="S99" s="585"/>
      <c r="T99" s="586">
        <v>20</v>
      </c>
      <c r="U99" s="587">
        <v>136000</v>
      </c>
      <c r="V99" s="584"/>
      <c r="W99" s="587"/>
      <c r="X99" s="588"/>
      <c r="Y99" s="587"/>
      <c r="Z99" s="584"/>
      <c r="AA99" s="587"/>
      <c r="AB99" s="589">
        <v>10</v>
      </c>
      <c r="AC99" s="594">
        <v>100000</v>
      </c>
      <c r="AD99" s="587"/>
      <c r="AE99" s="612"/>
    </row>
    <row r="100" spans="1:37" ht="15" x14ac:dyDescent="0.35">
      <c r="A100" s="1174"/>
      <c r="B100" s="591"/>
      <c r="C100" s="592"/>
      <c r="D100" s="592"/>
      <c r="E100" s="592"/>
      <c r="F100" s="593"/>
      <c r="G100" s="592"/>
      <c r="H100" s="592"/>
      <c r="I100" s="592"/>
      <c r="J100" s="591"/>
      <c r="K100" s="585"/>
      <c r="L100" s="586"/>
      <c r="M100" s="585"/>
      <c r="N100" s="585"/>
      <c r="O100" s="585"/>
      <c r="P100" s="585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4"/>
      <c r="AD100" s="587"/>
      <c r="AE100" s="612"/>
    </row>
    <row r="101" spans="1:37" ht="15" x14ac:dyDescent="0.35">
      <c r="A101" s="1174"/>
      <c r="B101" s="591"/>
      <c r="C101" s="592"/>
      <c r="D101" s="592"/>
      <c r="E101" s="592"/>
      <c r="F101" s="593"/>
      <c r="G101" s="592"/>
      <c r="H101" s="592"/>
      <c r="I101" s="592"/>
      <c r="J101" s="591"/>
      <c r="K101" s="585"/>
      <c r="L101" s="586"/>
      <c r="M101" s="585"/>
      <c r="N101" s="585"/>
      <c r="O101" s="585"/>
      <c r="P101" s="585"/>
      <c r="Q101" s="585"/>
      <c r="R101" s="585"/>
      <c r="S101" s="585"/>
      <c r="T101" s="586"/>
      <c r="U101" s="587"/>
      <c r="V101" s="584"/>
      <c r="W101" s="587"/>
      <c r="X101" s="588"/>
      <c r="Y101" s="587"/>
      <c r="Z101" s="584"/>
      <c r="AA101" s="587"/>
      <c r="AB101" s="589"/>
      <c r="AC101" s="590"/>
      <c r="AD101" s="587"/>
      <c r="AE101" s="612"/>
    </row>
    <row r="102" spans="1:37" ht="15" x14ac:dyDescent="0.35">
      <c r="A102" s="1175"/>
      <c r="B102" s="591"/>
      <c r="C102" s="592"/>
      <c r="D102" s="592"/>
      <c r="E102" s="592"/>
      <c r="F102" s="593"/>
      <c r="G102" s="592"/>
      <c r="H102" s="592"/>
      <c r="I102" s="592"/>
      <c r="J102" s="591"/>
      <c r="K102" s="585"/>
      <c r="L102" s="586"/>
      <c r="M102" s="585"/>
      <c r="N102" s="585"/>
      <c r="O102" s="585"/>
      <c r="P102" s="585"/>
      <c r="Q102" s="585"/>
      <c r="R102" s="585"/>
      <c r="S102" s="585"/>
      <c r="T102" s="586"/>
      <c r="U102" s="587"/>
      <c r="V102" s="584"/>
      <c r="W102" s="587"/>
      <c r="X102" s="588"/>
      <c r="Y102" s="587"/>
      <c r="Z102" s="589"/>
      <c r="AA102" s="594"/>
      <c r="AB102" s="598"/>
      <c r="AC102" s="601"/>
      <c r="AD102" s="587"/>
      <c r="AE102" s="612"/>
    </row>
    <row r="103" spans="1:37" ht="15" x14ac:dyDescent="0.35">
      <c r="A103" s="1173">
        <v>45741</v>
      </c>
      <c r="B103" s="591"/>
      <c r="C103" s="592"/>
      <c r="D103" s="592"/>
      <c r="E103" s="592"/>
      <c r="F103" s="927">
        <v>30.35</v>
      </c>
      <c r="G103" s="704">
        <v>303500</v>
      </c>
      <c r="H103" s="592"/>
      <c r="I103" s="592"/>
      <c r="J103" s="591">
        <v>31.41</v>
      </c>
      <c r="K103" s="585">
        <v>314100</v>
      </c>
      <c r="L103" s="586">
        <v>20</v>
      </c>
      <c r="M103" s="585">
        <v>136000</v>
      </c>
      <c r="N103" s="585"/>
      <c r="O103" s="585"/>
      <c r="P103" s="816"/>
      <c r="Q103" s="660"/>
      <c r="R103" s="660"/>
      <c r="S103" s="660"/>
      <c r="T103" s="586"/>
      <c r="U103" s="585"/>
      <c r="V103" s="584"/>
      <c r="W103" s="587"/>
      <c r="X103" s="588">
        <v>20</v>
      </c>
      <c r="Y103" s="587">
        <v>258000</v>
      </c>
      <c r="Z103" s="584"/>
      <c r="AA103" s="587"/>
      <c r="AB103" s="589">
        <v>20</v>
      </c>
      <c r="AC103" s="594">
        <v>200000</v>
      </c>
      <c r="AD103" s="587"/>
      <c r="AE103" s="612"/>
    </row>
    <row r="104" spans="1:37" ht="15" x14ac:dyDescent="0.35">
      <c r="A104" s="1174"/>
      <c r="B104" s="591"/>
      <c r="C104" s="592"/>
      <c r="D104" s="592"/>
      <c r="E104" s="592"/>
      <c r="F104" s="593"/>
      <c r="G104" s="592"/>
      <c r="H104" s="587"/>
      <c r="I104" s="587"/>
      <c r="J104" s="591"/>
      <c r="K104" s="585"/>
      <c r="L104" s="586"/>
      <c r="M104" s="585"/>
      <c r="N104" s="585"/>
      <c r="O104" s="585"/>
      <c r="P104" s="585"/>
      <c r="Q104" s="592"/>
      <c r="R104" s="592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7"/>
      <c r="AE104" s="612"/>
    </row>
    <row r="105" spans="1:37" ht="15" x14ac:dyDescent="0.35">
      <c r="A105" s="1174"/>
      <c r="B105" s="586"/>
      <c r="C105" s="587"/>
      <c r="D105" s="587"/>
      <c r="E105" s="587"/>
      <c r="F105" s="593"/>
      <c r="G105" s="592"/>
      <c r="H105" s="592"/>
      <c r="I105" s="592"/>
      <c r="J105" s="591"/>
      <c r="K105" s="585"/>
      <c r="L105" s="586"/>
      <c r="M105" s="585"/>
      <c r="N105" s="585"/>
      <c r="O105" s="585"/>
      <c r="P105" s="585"/>
      <c r="Q105" s="592"/>
      <c r="R105" s="592"/>
      <c r="S105" s="592"/>
      <c r="T105" s="586"/>
      <c r="U105" s="587"/>
      <c r="V105" s="584"/>
      <c r="W105" s="587"/>
      <c r="X105" s="588"/>
      <c r="Y105" s="587"/>
      <c r="Z105" s="584"/>
      <c r="AA105" s="587"/>
      <c r="AB105" s="589"/>
      <c r="AC105" s="594"/>
      <c r="AD105" s="587"/>
      <c r="AE105" s="612"/>
    </row>
    <row r="106" spans="1:37" ht="15" x14ac:dyDescent="0.35">
      <c r="A106" s="1175"/>
      <c r="B106" s="591"/>
      <c r="C106" s="592"/>
      <c r="D106" s="592"/>
      <c r="E106" s="592"/>
      <c r="F106" s="593"/>
      <c r="G106" s="592"/>
      <c r="H106" s="592"/>
      <c r="I106" s="592"/>
      <c r="J106" s="591"/>
      <c r="K106" s="585"/>
      <c r="L106" s="586"/>
      <c r="M106" s="587"/>
      <c r="N106" s="587"/>
      <c r="O106" s="587"/>
      <c r="P106" s="600"/>
      <c r="Q106" s="587"/>
      <c r="R106" s="587"/>
      <c r="S106" s="587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587"/>
      <c r="AE106" s="612"/>
      <c r="AK106" s="685"/>
    </row>
    <row r="107" spans="1:37" ht="15" x14ac:dyDescent="0.35">
      <c r="A107" s="1173">
        <v>45742</v>
      </c>
      <c r="B107" s="591">
        <v>37.5</v>
      </c>
      <c r="C107" s="592">
        <v>375000</v>
      </c>
      <c r="D107" s="592"/>
      <c r="E107" s="592"/>
      <c r="F107" s="593"/>
      <c r="G107" s="592"/>
      <c r="H107" s="660"/>
      <c r="I107" s="592"/>
      <c r="J107" s="591">
        <v>19.059999999999999</v>
      </c>
      <c r="K107" s="585">
        <v>190600</v>
      </c>
      <c r="L107" s="586"/>
      <c r="M107" s="587"/>
      <c r="N107" s="587"/>
      <c r="O107" s="587"/>
      <c r="P107" s="585"/>
      <c r="Q107" s="585"/>
      <c r="R107" s="585"/>
      <c r="S107" s="585"/>
      <c r="T107" s="586"/>
      <c r="U107" s="587"/>
      <c r="V107" s="584"/>
      <c r="W107" s="587"/>
      <c r="X107" s="588"/>
      <c r="Y107" s="587"/>
      <c r="Z107" s="584"/>
      <c r="AA107" s="587"/>
      <c r="AB107" s="589"/>
      <c r="AC107" s="594"/>
      <c r="AD107" s="587"/>
      <c r="AE107" s="612"/>
      <c r="AK107" s="685"/>
    </row>
    <row r="108" spans="1:37" ht="15" x14ac:dyDescent="0.35">
      <c r="A108" s="1174"/>
      <c r="B108" s="591"/>
      <c r="C108" s="592"/>
      <c r="D108" s="592"/>
      <c r="E108" s="592"/>
      <c r="F108" s="593">
        <v>25.31</v>
      </c>
      <c r="G108" s="592">
        <v>253100</v>
      </c>
      <c r="H108" s="592"/>
      <c r="I108" s="592"/>
      <c r="J108" s="591"/>
      <c r="K108" s="585"/>
      <c r="L108" s="586"/>
      <c r="M108" s="585"/>
      <c r="N108" s="585"/>
      <c r="O108" s="585"/>
      <c r="P108" s="585"/>
      <c r="Q108" s="585"/>
      <c r="R108" s="585"/>
      <c r="S108" s="585"/>
      <c r="T108" s="586"/>
      <c r="U108" s="587"/>
      <c r="V108" s="584"/>
      <c r="W108" s="587"/>
      <c r="X108" s="599"/>
      <c r="Y108" s="587"/>
      <c r="Z108" s="584"/>
      <c r="AA108" s="587"/>
      <c r="AB108" s="589"/>
      <c r="AC108" s="594"/>
      <c r="AD108" s="587"/>
      <c r="AE108" s="612"/>
      <c r="AK108" s="685"/>
    </row>
    <row r="109" spans="1:37" ht="15" x14ac:dyDescent="0.35">
      <c r="A109" s="1174"/>
      <c r="B109" s="591"/>
      <c r="C109" s="592"/>
      <c r="D109" s="592"/>
      <c r="E109" s="592"/>
      <c r="F109" s="593"/>
      <c r="G109" s="592"/>
      <c r="H109" s="592"/>
      <c r="I109" s="592"/>
      <c r="J109" s="591"/>
      <c r="K109" s="585"/>
      <c r="L109" s="586"/>
      <c r="M109" s="585"/>
      <c r="N109" s="585"/>
      <c r="O109" s="585"/>
      <c r="P109" s="585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7"/>
      <c r="AE109" s="612"/>
      <c r="AK109" s="685"/>
    </row>
    <row r="110" spans="1:37" ht="15" x14ac:dyDescent="0.35">
      <c r="A110" s="1175"/>
      <c r="B110" s="591"/>
      <c r="C110" s="592"/>
      <c r="D110" s="592"/>
      <c r="E110" s="592"/>
      <c r="F110" s="593"/>
      <c r="G110" s="592"/>
      <c r="H110" s="592"/>
      <c r="I110" s="592"/>
      <c r="J110" s="591"/>
      <c r="K110" s="839"/>
      <c r="L110" s="586"/>
      <c r="M110" s="585"/>
      <c r="N110" s="585"/>
      <c r="O110" s="585"/>
      <c r="P110" s="585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9"/>
      <c r="AC110" s="594"/>
      <c r="AD110" s="587"/>
      <c r="AE110" s="612"/>
    </row>
    <row r="111" spans="1:37" ht="15" x14ac:dyDescent="0.35">
      <c r="A111" s="1173">
        <v>45743</v>
      </c>
      <c r="B111" s="591">
        <v>29.92</v>
      </c>
      <c r="C111" s="592">
        <v>299200</v>
      </c>
      <c r="D111" s="592"/>
      <c r="E111" s="592"/>
      <c r="F111" s="593">
        <v>26.55</v>
      </c>
      <c r="G111" s="592">
        <v>265500</v>
      </c>
      <c r="H111" s="592"/>
      <c r="I111" s="592"/>
      <c r="J111" s="591">
        <v>25.19</v>
      </c>
      <c r="K111" s="839">
        <v>251900</v>
      </c>
      <c r="L111" s="586"/>
      <c r="M111" s="585"/>
      <c r="N111" s="585"/>
      <c r="O111" s="585"/>
      <c r="P111" s="585">
        <v>20</v>
      </c>
      <c r="Q111" s="585">
        <v>258000</v>
      </c>
      <c r="R111" s="585"/>
      <c r="S111" s="585"/>
      <c r="T111" s="586">
        <v>20</v>
      </c>
      <c r="U111" s="587">
        <v>136000</v>
      </c>
      <c r="V111" s="584"/>
      <c r="W111" s="587"/>
      <c r="X111" s="588"/>
      <c r="Y111" s="587"/>
      <c r="Z111" s="584"/>
      <c r="AA111" s="587"/>
      <c r="AB111" s="589"/>
      <c r="AC111" s="594"/>
      <c r="AD111" s="587"/>
      <c r="AE111" s="612"/>
    </row>
    <row r="112" spans="1:37" ht="15" x14ac:dyDescent="0.35">
      <c r="A112" s="1174"/>
      <c r="B112" s="591"/>
      <c r="C112" s="592"/>
      <c r="D112" s="592"/>
      <c r="E112" s="592"/>
      <c r="F112" s="593"/>
      <c r="G112" s="592"/>
      <c r="H112" s="592"/>
      <c r="I112" s="592"/>
      <c r="J112" s="591"/>
      <c r="K112" s="839"/>
      <c r="L112" s="586"/>
      <c r="M112" s="585"/>
      <c r="N112" s="585"/>
      <c r="O112" s="585"/>
      <c r="P112" s="585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7"/>
      <c r="AE112" s="612"/>
    </row>
    <row r="113" spans="1:31" ht="15" x14ac:dyDescent="0.35">
      <c r="A113" s="1174"/>
      <c r="B113" s="591"/>
      <c r="C113" s="592"/>
      <c r="D113" s="592"/>
      <c r="E113" s="592"/>
      <c r="F113" s="593"/>
      <c r="G113" s="592"/>
      <c r="H113" s="592"/>
      <c r="I113" s="592"/>
      <c r="J113" s="591"/>
      <c r="K113" s="839"/>
      <c r="L113" s="586"/>
      <c r="M113" s="585"/>
      <c r="N113" s="585"/>
      <c r="O113" s="585"/>
      <c r="P113" s="585"/>
      <c r="Q113" s="585"/>
      <c r="R113" s="585"/>
      <c r="S113" s="585"/>
      <c r="T113" s="586"/>
      <c r="U113" s="587"/>
      <c r="V113" s="584"/>
      <c r="W113" s="587"/>
      <c r="X113" s="588"/>
      <c r="Y113" s="587"/>
      <c r="Z113" s="584"/>
      <c r="AA113" s="587"/>
      <c r="AB113" s="589"/>
      <c r="AC113" s="594"/>
      <c r="AD113" s="587"/>
      <c r="AE113" s="612"/>
    </row>
    <row r="114" spans="1:31" ht="15" x14ac:dyDescent="0.35">
      <c r="A114" s="1175"/>
      <c r="B114" s="591"/>
      <c r="C114" s="592"/>
      <c r="D114" s="592"/>
      <c r="E114" s="592"/>
      <c r="F114" s="593"/>
      <c r="G114" s="592"/>
      <c r="H114" s="592"/>
      <c r="I114" s="592"/>
      <c r="J114" s="591"/>
      <c r="K114" s="839"/>
      <c r="L114" s="586"/>
      <c r="M114" s="585"/>
      <c r="N114" s="585"/>
      <c r="O114" s="585"/>
      <c r="P114" s="585"/>
      <c r="Q114" s="585"/>
      <c r="R114" s="585"/>
      <c r="S114" s="585"/>
      <c r="T114" s="586"/>
      <c r="U114" s="587"/>
      <c r="V114" s="584"/>
      <c r="W114" s="587"/>
      <c r="X114" s="588"/>
      <c r="Y114" s="587"/>
      <c r="Z114" s="584"/>
      <c r="AA114" s="587"/>
      <c r="AB114" s="589"/>
      <c r="AC114" s="594"/>
      <c r="AD114" s="587"/>
      <c r="AE114" s="612"/>
    </row>
    <row r="115" spans="1:31" ht="15" x14ac:dyDescent="0.35">
      <c r="A115" s="1173">
        <v>45744</v>
      </c>
      <c r="B115" s="591">
        <v>22.2</v>
      </c>
      <c r="C115" s="592">
        <v>222000</v>
      </c>
      <c r="D115" s="592"/>
      <c r="E115" s="592"/>
      <c r="F115" s="593">
        <v>26.75</v>
      </c>
      <c r="G115" s="592">
        <v>267500</v>
      </c>
      <c r="H115" s="592"/>
      <c r="I115" s="592"/>
      <c r="J115" s="591">
        <v>26.93</v>
      </c>
      <c r="K115" s="839">
        <v>269300</v>
      </c>
      <c r="L115" s="586"/>
      <c r="M115" s="585"/>
      <c r="N115" s="585"/>
      <c r="O115" s="585"/>
      <c r="P115" s="585"/>
      <c r="Q115" s="585"/>
      <c r="R115" s="585"/>
      <c r="S115" s="585"/>
      <c r="T115" s="586"/>
      <c r="U115" s="587"/>
      <c r="V115" s="584"/>
      <c r="W115" s="587"/>
      <c r="X115" s="588"/>
      <c r="Y115" s="587"/>
      <c r="Z115" s="584">
        <v>32.43</v>
      </c>
      <c r="AA115" s="587">
        <v>220520</v>
      </c>
      <c r="AB115" s="589"/>
      <c r="AC115" s="594"/>
      <c r="AD115" s="587"/>
      <c r="AE115" s="612"/>
    </row>
    <row r="116" spans="1:31" ht="15" x14ac:dyDescent="0.35">
      <c r="A116" s="1174"/>
      <c r="B116" s="591"/>
      <c r="C116" s="592"/>
      <c r="D116" s="592"/>
      <c r="E116" s="592"/>
      <c r="F116" s="593"/>
      <c r="G116" s="592"/>
      <c r="H116" s="592"/>
      <c r="I116" s="592"/>
      <c r="J116" s="591"/>
      <c r="K116" s="839"/>
      <c r="L116" s="586"/>
      <c r="M116" s="585"/>
      <c r="N116" s="585"/>
      <c r="O116" s="585"/>
      <c r="P116" s="585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4"/>
      <c r="AD116" s="587"/>
      <c r="AE116" s="612"/>
    </row>
    <row r="117" spans="1:31" ht="15" x14ac:dyDescent="0.35">
      <c r="A117" s="1174"/>
      <c r="B117" s="591"/>
      <c r="C117" s="592"/>
      <c r="D117" s="592"/>
      <c r="E117" s="592"/>
      <c r="F117" s="593"/>
      <c r="G117" s="592"/>
      <c r="H117" s="592"/>
      <c r="I117" s="592"/>
      <c r="J117" s="591"/>
      <c r="K117" s="839"/>
      <c r="L117" s="586"/>
      <c r="M117" s="585"/>
      <c r="N117" s="585"/>
      <c r="O117" s="585"/>
      <c r="P117" s="585"/>
      <c r="Q117" s="585"/>
      <c r="R117" s="585"/>
      <c r="S117" s="585"/>
      <c r="T117" s="586"/>
      <c r="U117" s="587"/>
      <c r="V117" s="584"/>
      <c r="W117" s="587"/>
      <c r="X117" s="588"/>
      <c r="Y117" s="587"/>
      <c r="Z117" s="584"/>
      <c r="AA117" s="587"/>
      <c r="AB117" s="589"/>
      <c r="AC117" s="594"/>
      <c r="AD117" s="587"/>
      <c r="AE117" s="612"/>
    </row>
    <row r="118" spans="1:31" ht="15" x14ac:dyDescent="0.35">
      <c r="A118" s="1175"/>
      <c r="B118" s="591"/>
      <c r="C118" s="592"/>
      <c r="D118" s="592"/>
      <c r="E118" s="592"/>
      <c r="F118" s="593"/>
      <c r="G118" s="592"/>
      <c r="H118" s="592"/>
      <c r="I118" s="592"/>
      <c r="J118" s="591"/>
      <c r="K118" s="839"/>
      <c r="L118" s="586"/>
      <c r="M118" s="585"/>
      <c r="N118" s="585"/>
      <c r="O118" s="585"/>
      <c r="P118" s="585"/>
      <c r="Q118" s="585"/>
      <c r="R118" s="585"/>
      <c r="S118" s="585"/>
      <c r="T118" s="586"/>
      <c r="U118" s="587"/>
      <c r="V118" s="584"/>
      <c r="W118" s="587"/>
      <c r="X118" s="588"/>
      <c r="Y118" s="587"/>
      <c r="Z118" s="584"/>
      <c r="AA118" s="587"/>
      <c r="AB118" s="589"/>
      <c r="AC118" s="594"/>
      <c r="AD118" s="587"/>
      <c r="AE118" s="612"/>
    </row>
    <row r="119" spans="1:31" ht="15" x14ac:dyDescent="0.35">
      <c r="A119" s="1173">
        <v>45745</v>
      </c>
      <c r="B119" s="591">
        <v>42.01</v>
      </c>
      <c r="C119" s="592">
        <v>420100</v>
      </c>
      <c r="D119" s="592">
        <v>16</v>
      </c>
      <c r="E119" s="592">
        <v>200000</v>
      </c>
      <c r="F119" s="593"/>
      <c r="G119" s="592"/>
      <c r="H119" s="592"/>
      <c r="I119" s="592"/>
      <c r="J119" s="591"/>
      <c r="K119" s="839"/>
      <c r="L119" s="586"/>
      <c r="M119" s="585"/>
      <c r="N119" s="585"/>
      <c r="O119" s="585"/>
      <c r="P119" s="585"/>
      <c r="Q119" s="585"/>
      <c r="R119" s="585"/>
      <c r="S119" s="585"/>
      <c r="T119" s="586"/>
      <c r="U119" s="587"/>
      <c r="V119" s="584"/>
      <c r="W119" s="587"/>
      <c r="X119" s="588">
        <v>10</v>
      </c>
      <c r="Y119" s="587">
        <v>125000</v>
      </c>
      <c r="Z119" s="584"/>
      <c r="AA119" s="587"/>
      <c r="AB119" s="589"/>
      <c r="AC119" s="594"/>
      <c r="AD119" s="587"/>
      <c r="AE119" s="612"/>
    </row>
    <row r="120" spans="1:31" ht="15" x14ac:dyDescent="0.35">
      <c r="A120" s="1174"/>
      <c r="B120" s="591"/>
      <c r="C120" s="592"/>
      <c r="D120" s="592">
        <v>12</v>
      </c>
      <c r="E120" s="592">
        <v>150000</v>
      </c>
      <c r="F120" s="593"/>
      <c r="G120" s="592"/>
      <c r="H120" s="592"/>
      <c r="I120" s="592"/>
      <c r="J120" s="591"/>
      <c r="K120" s="839"/>
      <c r="L120" s="586"/>
      <c r="M120" s="585"/>
      <c r="N120" s="585"/>
      <c r="O120" s="585"/>
      <c r="P120" s="585"/>
      <c r="Q120" s="585"/>
      <c r="R120" s="585"/>
      <c r="S120" s="585"/>
      <c r="T120" s="586"/>
      <c r="U120" s="587"/>
      <c r="V120" s="584"/>
      <c r="W120" s="587"/>
      <c r="X120" s="588"/>
      <c r="Y120" s="587"/>
      <c r="Z120" s="584"/>
      <c r="AA120" s="587"/>
      <c r="AB120" s="589"/>
      <c r="AC120" s="594"/>
      <c r="AD120" s="587"/>
      <c r="AE120" s="612"/>
    </row>
    <row r="121" spans="1:31" ht="15" x14ac:dyDescent="0.35">
      <c r="A121" s="1174"/>
      <c r="B121" s="591"/>
      <c r="C121" s="592"/>
      <c r="D121" s="592"/>
      <c r="E121" s="592"/>
      <c r="F121" s="593"/>
      <c r="G121" s="592"/>
      <c r="H121" s="592"/>
      <c r="I121" s="592"/>
      <c r="J121" s="591"/>
      <c r="K121" s="839"/>
      <c r="L121" s="586"/>
      <c r="M121" s="585"/>
      <c r="N121" s="585"/>
      <c r="O121" s="585"/>
      <c r="P121" s="585"/>
      <c r="Q121" s="585"/>
      <c r="R121" s="585"/>
      <c r="S121" s="585"/>
      <c r="T121" s="586"/>
      <c r="U121" s="587"/>
      <c r="V121" s="584"/>
      <c r="W121" s="587"/>
      <c r="X121" s="588"/>
      <c r="Y121" s="587"/>
      <c r="Z121" s="584"/>
      <c r="AA121" s="587"/>
      <c r="AB121" s="589"/>
      <c r="AC121" s="594"/>
      <c r="AD121" s="587"/>
      <c r="AE121" s="612"/>
    </row>
    <row r="122" spans="1:31" ht="15" x14ac:dyDescent="0.35">
      <c r="A122" s="1175"/>
      <c r="B122" s="591"/>
      <c r="C122" s="592"/>
      <c r="D122" s="592">
        <v>16</v>
      </c>
      <c r="E122" s="592">
        <v>200000</v>
      </c>
      <c r="F122" s="593"/>
      <c r="G122" s="592"/>
      <c r="H122" s="592"/>
      <c r="I122" s="592"/>
      <c r="J122" s="591"/>
      <c r="K122" s="839"/>
      <c r="L122" s="586"/>
      <c r="M122" s="585"/>
      <c r="N122" s="585"/>
      <c r="O122" s="585"/>
      <c r="P122" s="585"/>
      <c r="Q122" s="585"/>
      <c r="R122" s="585"/>
      <c r="S122" s="585"/>
      <c r="T122" s="586"/>
      <c r="U122" s="587"/>
      <c r="V122" s="584"/>
      <c r="W122" s="587"/>
      <c r="X122" s="588"/>
      <c r="Y122" s="587"/>
      <c r="Z122" s="584"/>
      <c r="AA122" s="587"/>
      <c r="AB122" s="589"/>
      <c r="AC122" s="594"/>
      <c r="AD122" s="587"/>
      <c r="AE122" s="612"/>
    </row>
    <row r="123" spans="1:31" ht="15" x14ac:dyDescent="0.35">
      <c r="A123" s="1173">
        <v>45746</v>
      </c>
      <c r="B123" s="591"/>
      <c r="C123" s="592"/>
      <c r="D123" s="592"/>
      <c r="E123" s="592"/>
      <c r="F123" s="593">
        <v>39.26</v>
      </c>
      <c r="G123" s="592">
        <v>392600</v>
      </c>
      <c r="H123" s="592"/>
      <c r="I123" s="592"/>
      <c r="J123" s="591">
        <v>29.84</v>
      </c>
      <c r="K123" s="839">
        <v>298400</v>
      </c>
      <c r="L123" s="586"/>
      <c r="M123" s="585"/>
      <c r="N123" s="585"/>
      <c r="O123" s="585"/>
      <c r="P123" s="585"/>
      <c r="Q123" s="585"/>
      <c r="R123" s="585"/>
      <c r="S123" s="585"/>
      <c r="T123" s="586"/>
      <c r="U123" s="587"/>
      <c r="V123" s="584"/>
      <c r="W123" s="587"/>
      <c r="X123" s="588"/>
      <c r="Y123" s="587"/>
      <c r="Z123" s="584"/>
      <c r="AA123" s="587"/>
      <c r="AB123" s="589"/>
      <c r="AC123" s="594"/>
      <c r="AD123" s="587"/>
      <c r="AE123" s="612"/>
    </row>
    <row r="124" spans="1:31" ht="15" x14ac:dyDescent="0.35">
      <c r="A124" s="1174"/>
      <c r="B124" s="591"/>
      <c r="C124" s="592"/>
      <c r="D124" s="592"/>
      <c r="E124" s="592"/>
      <c r="F124" s="593"/>
      <c r="G124" s="592"/>
      <c r="H124" s="592"/>
      <c r="I124" s="592"/>
      <c r="J124" s="591"/>
      <c r="K124" s="839"/>
      <c r="L124" s="586"/>
      <c r="M124" s="585"/>
      <c r="N124" s="585"/>
      <c r="O124" s="585"/>
      <c r="P124" s="585"/>
      <c r="Q124" s="585"/>
      <c r="R124" s="585"/>
      <c r="S124" s="585"/>
      <c r="T124" s="586"/>
      <c r="U124" s="587"/>
      <c r="V124" s="584"/>
      <c r="W124" s="587"/>
      <c r="X124" s="588"/>
      <c r="Y124" s="587"/>
      <c r="Z124" s="584"/>
      <c r="AA124" s="587"/>
      <c r="AB124" s="589"/>
      <c r="AC124" s="594"/>
      <c r="AD124" s="587"/>
      <c r="AE124" s="612"/>
    </row>
    <row r="125" spans="1:31" ht="15" x14ac:dyDescent="0.35">
      <c r="A125" s="1174"/>
      <c r="B125" s="591"/>
      <c r="C125" s="592"/>
      <c r="D125" s="592"/>
      <c r="E125" s="592"/>
      <c r="F125" s="593"/>
      <c r="G125" s="592"/>
      <c r="H125" s="592"/>
      <c r="I125" s="592"/>
      <c r="J125" s="591"/>
      <c r="K125" s="839"/>
      <c r="L125" s="586"/>
      <c r="M125" s="585"/>
      <c r="N125" s="585"/>
      <c r="O125" s="585"/>
      <c r="P125" s="585"/>
      <c r="Q125" s="585"/>
      <c r="R125" s="585"/>
      <c r="S125" s="585"/>
      <c r="T125" s="586"/>
      <c r="U125" s="587"/>
      <c r="V125" s="584"/>
      <c r="W125" s="587"/>
      <c r="X125" s="588"/>
      <c r="Y125" s="587"/>
      <c r="Z125" s="584"/>
      <c r="AA125" s="587"/>
      <c r="AB125" s="589"/>
      <c r="AC125" s="594"/>
      <c r="AD125" s="587"/>
      <c r="AE125" s="612"/>
    </row>
    <row r="126" spans="1:31" ht="15" x14ac:dyDescent="0.35">
      <c r="A126" s="1175"/>
      <c r="B126" s="591"/>
      <c r="C126" s="592"/>
      <c r="D126" s="592"/>
      <c r="E126" s="592"/>
      <c r="F126" s="593"/>
      <c r="G126" s="592"/>
      <c r="H126" s="592"/>
      <c r="I126" s="592"/>
      <c r="J126" s="591"/>
      <c r="K126" s="839"/>
      <c r="L126" s="586"/>
      <c r="M126" s="585"/>
      <c r="N126" s="585"/>
      <c r="O126" s="585"/>
      <c r="P126" s="585"/>
      <c r="Q126" s="585"/>
      <c r="R126" s="585"/>
      <c r="S126" s="585"/>
      <c r="T126" s="586"/>
      <c r="U126" s="587"/>
      <c r="V126" s="584"/>
      <c r="W126" s="587"/>
      <c r="X126" s="588"/>
      <c r="Y126" s="587"/>
      <c r="Z126" s="584"/>
      <c r="AA126" s="587"/>
      <c r="AB126" s="589"/>
      <c r="AC126" s="594"/>
      <c r="AD126" s="587"/>
      <c r="AE126" s="612"/>
    </row>
    <row r="127" spans="1:31" ht="15" x14ac:dyDescent="0.35">
      <c r="A127" s="1173">
        <v>45747</v>
      </c>
      <c r="B127" s="591"/>
      <c r="C127" s="592"/>
      <c r="D127" s="592"/>
      <c r="E127" s="592"/>
      <c r="F127" s="591"/>
      <c r="G127" s="592"/>
      <c r="H127" s="727"/>
      <c r="I127" s="704"/>
      <c r="J127" s="591"/>
      <c r="K127" s="585"/>
      <c r="L127" s="588"/>
      <c r="M127" s="600"/>
      <c r="N127" s="816"/>
      <c r="O127" s="585"/>
      <c r="P127" s="600"/>
      <c r="Q127" s="600"/>
      <c r="R127" s="585"/>
      <c r="S127" s="585"/>
      <c r="T127" s="586"/>
      <c r="U127" s="587"/>
      <c r="V127" s="584"/>
      <c r="W127" s="587"/>
      <c r="X127" s="588"/>
      <c r="Y127" s="587"/>
      <c r="Z127" s="584"/>
      <c r="AA127" s="587"/>
      <c r="AB127" s="584"/>
      <c r="AC127" s="587"/>
      <c r="AD127" s="587"/>
      <c r="AE127" s="612"/>
    </row>
    <row r="128" spans="1:31" ht="15" x14ac:dyDescent="0.35">
      <c r="A128" s="1174"/>
      <c r="B128" s="591"/>
      <c r="C128" s="592"/>
      <c r="D128" s="592"/>
      <c r="E128" s="592"/>
      <c r="F128" s="660"/>
      <c r="G128" s="592"/>
      <c r="H128" s="592"/>
      <c r="I128" s="592"/>
      <c r="J128" s="591"/>
      <c r="K128" s="585"/>
      <c r="L128" s="586"/>
      <c r="M128" s="585"/>
      <c r="N128" s="585"/>
      <c r="O128" s="585"/>
      <c r="P128" s="585"/>
      <c r="Q128" s="585"/>
      <c r="R128" s="585"/>
      <c r="S128" s="585"/>
      <c r="T128" s="586"/>
      <c r="U128" s="587"/>
      <c r="V128" s="584"/>
      <c r="W128" s="587"/>
      <c r="X128" s="588"/>
      <c r="Y128" s="587"/>
      <c r="Z128" s="584"/>
      <c r="AA128" s="587"/>
      <c r="AB128" s="589"/>
      <c r="AC128" s="594"/>
      <c r="AD128" s="587"/>
      <c r="AE128" s="612"/>
    </row>
    <row r="129" spans="1:32" ht="15" x14ac:dyDescent="0.35">
      <c r="A129" s="1174"/>
      <c r="B129" s="591"/>
      <c r="C129" s="592"/>
      <c r="D129" s="592"/>
      <c r="E129" s="592"/>
      <c r="F129" s="593"/>
      <c r="G129" s="592"/>
      <c r="H129" s="592"/>
      <c r="I129" s="592"/>
      <c r="L129" s="586"/>
      <c r="M129" s="585"/>
      <c r="N129" s="585"/>
      <c r="O129" s="585"/>
      <c r="P129" s="585"/>
      <c r="Q129" s="585"/>
      <c r="R129" s="585"/>
      <c r="S129" s="585"/>
      <c r="T129" s="586"/>
      <c r="U129" s="587"/>
      <c r="V129" s="584"/>
      <c r="W129" s="587"/>
      <c r="X129" s="588"/>
      <c r="Y129" s="587"/>
      <c r="Z129" s="584"/>
      <c r="AA129" s="587"/>
      <c r="AB129" s="589"/>
      <c r="AC129" s="594"/>
      <c r="AD129" s="587"/>
      <c r="AE129" s="612"/>
    </row>
    <row r="130" spans="1:32" ht="15" x14ac:dyDescent="0.35">
      <c r="A130" s="1175"/>
      <c r="B130" s="591"/>
      <c r="C130" s="592"/>
      <c r="D130" s="592"/>
      <c r="E130" s="592"/>
      <c r="F130" s="591"/>
      <c r="G130" s="592"/>
      <c r="H130" s="592"/>
      <c r="I130" s="592"/>
      <c r="J130" s="591"/>
      <c r="K130" s="585"/>
      <c r="L130" s="586"/>
      <c r="M130" s="585"/>
      <c r="N130" s="816"/>
      <c r="O130" s="585"/>
      <c r="P130" s="585"/>
      <c r="Q130" s="585"/>
      <c r="R130" s="585"/>
      <c r="S130" s="585"/>
      <c r="T130" s="586"/>
      <c r="U130" s="585"/>
      <c r="V130" s="584"/>
      <c r="W130" s="587"/>
      <c r="X130" s="588"/>
      <c r="Y130" s="587"/>
      <c r="Z130" s="588"/>
      <c r="AA130" s="587"/>
      <c r="AB130" s="589"/>
      <c r="AC130" s="594"/>
      <c r="AD130" s="587"/>
      <c r="AE130" s="612"/>
    </row>
    <row r="131" spans="1:32" s="663" customFormat="1" ht="15" x14ac:dyDescent="0.35">
      <c r="A131" s="1176" t="s">
        <v>113</v>
      </c>
      <c r="B131" s="602"/>
      <c r="C131" s="603">
        <f>SUM(C7:C130)</f>
        <v>7124700</v>
      </c>
      <c r="D131" s="602"/>
      <c r="E131" s="603">
        <f>SUM(E7:E130)</f>
        <v>550000</v>
      </c>
      <c r="F131" s="608"/>
      <c r="G131" s="603">
        <f>SUM(G7:G130)</f>
        <v>7401000</v>
      </c>
      <c r="H131" s="602"/>
      <c r="I131" s="603">
        <f>SUM(I7:I130)</f>
        <v>0</v>
      </c>
      <c r="J131" s="608"/>
      <c r="K131" s="603">
        <f>SUM(K7:K130)</f>
        <v>6275600</v>
      </c>
      <c r="L131" s="603"/>
      <c r="M131" s="603">
        <f>SUM(M7:M130)</f>
        <v>1088000</v>
      </c>
      <c r="N131" s="603"/>
      <c r="O131" s="603">
        <f>SUM(O7:O130)</f>
        <v>1598884</v>
      </c>
      <c r="P131" s="604"/>
      <c r="Q131" s="603">
        <f>SUM(Q7:Q130)</f>
        <v>2064000</v>
      </c>
      <c r="R131" s="604"/>
      <c r="S131" s="603">
        <f>SUM(S7:S130)</f>
        <v>0</v>
      </c>
      <c r="T131" s="603"/>
      <c r="U131" s="603">
        <f>SUM(U7:U130)</f>
        <v>807840</v>
      </c>
      <c r="V131" s="603"/>
      <c r="W131" s="603">
        <f>SUM(W7:W130)</f>
        <v>0</v>
      </c>
      <c r="X131" s="603"/>
      <c r="Y131" s="603">
        <f>SUM(Y7:Y130)</f>
        <v>1931000</v>
      </c>
      <c r="Z131" s="603"/>
      <c r="AA131" s="603">
        <f>SUM(AA7:AA130)</f>
        <v>484632</v>
      </c>
      <c r="AB131" s="603"/>
      <c r="AC131" s="603">
        <f>SUM(AC7:AC130)</f>
        <v>1100000</v>
      </c>
      <c r="AD131" s="603">
        <f>SUM(B131:AC131)</f>
        <v>30425656</v>
      </c>
      <c r="AE131" s="610"/>
    </row>
    <row r="132" spans="1:32" s="663" customFormat="1" ht="15" x14ac:dyDescent="0.35">
      <c r="A132" s="1177"/>
      <c r="B132" s="812">
        <f>SUM(B7:B130)</f>
        <v>712.47</v>
      </c>
      <c r="C132" s="604"/>
      <c r="D132" s="812">
        <f>SUM(D7:D130)</f>
        <v>44</v>
      </c>
      <c r="E132" s="604"/>
      <c r="F132" s="605">
        <f>SUM(F7:F131)</f>
        <v>740.09999999999991</v>
      </c>
      <c r="G132" s="603"/>
      <c r="H132" s="812">
        <f>SUM(H7:H130)</f>
        <v>0</v>
      </c>
      <c r="I132" s="604"/>
      <c r="J132" s="605">
        <f>SUM(J7:J131)</f>
        <v>627.55999999999995</v>
      </c>
      <c r="K132" s="603"/>
      <c r="L132" s="605">
        <f>SUM(L7:L131)</f>
        <v>160</v>
      </c>
      <c r="M132" s="603"/>
      <c r="N132" s="605">
        <f>SUM(N7:N131)</f>
        <v>235.13</v>
      </c>
      <c r="O132" s="603"/>
      <c r="P132" s="605">
        <f>SUM(P7:P131)</f>
        <v>160</v>
      </c>
      <c r="Q132" s="603"/>
      <c r="R132" s="605">
        <f>SUM(R7:R131)</f>
        <v>0</v>
      </c>
      <c r="S132" s="603"/>
      <c r="T132" s="603">
        <f>SUM(T7:T131)</f>
        <v>118.8</v>
      </c>
      <c r="U132" s="603"/>
      <c r="V132" s="605">
        <f>SUM(V7:V131)</f>
        <v>0</v>
      </c>
      <c r="W132" s="603"/>
      <c r="X132" s="606">
        <f>SUM(X7:X131)</f>
        <v>150</v>
      </c>
      <c r="Y132" s="603"/>
      <c r="Z132" s="605">
        <f>SUM(Z7:Z131)</f>
        <v>71.27000000000001</v>
      </c>
      <c r="AA132" s="603"/>
      <c r="AB132" s="605">
        <f>SUM(AB6:AB131)</f>
        <v>110</v>
      </c>
      <c r="AC132" s="603"/>
      <c r="AD132" s="647">
        <f>SUM(B132:AC132)</f>
        <v>3129.3300000000004</v>
      </c>
      <c r="AE132" s="651"/>
    </row>
    <row r="133" spans="1:32" s="663" customFormat="1" ht="15" x14ac:dyDescent="0.35">
      <c r="A133" s="715"/>
      <c r="B133" s="828"/>
      <c r="C133" s="717"/>
      <c r="D133" s="718"/>
      <c r="E133" s="610"/>
      <c r="F133" s="718"/>
      <c r="G133" s="610"/>
      <c r="H133" s="718"/>
      <c r="I133" s="610"/>
      <c r="J133" s="718"/>
      <c r="K133" s="610"/>
      <c r="L133" s="718"/>
      <c r="M133" s="610"/>
      <c r="N133" s="718"/>
      <c r="O133" s="610"/>
      <c r="P133" s="610"/>
      <c r="Q133" s="610"/>
      <c r="R133" s="718"/>
      <c r="S133" s="610"/>
      <c r="T133" s="719"/>
      <c r="U133" s="610"/>
      <c r="V133" s="718"/>
      <c r="W133" s="610"/>
      <c r="X133" s="718"/>
      <c r="Y133" s="610"/>
      <c r="Z133" s="718"/>
      <c r="AA133" s="610"/>
      <c r="AB133" s="718"/>
      <c r="AC133" s="720"/>
      <c r="AD133" s="651"/>
      <c r="AE133" s="651"/>
    </row>
    <row r="134" spans="1:32" s="663" customFormat="1" ht="15" x14ac:dyDescent="0.35">
      <c r="A134" s="715"/>
      <c r="B134" s="828"/>
      <c r="C134" s="717"/>
      <c r="D134" s="718"/>
      <c r="E134" s="610"/>
      <c r="F134" s="718"/>
      <c r="G134" s="610"/>
      <c r="H134" s="718"/>
      <c r="I134" s="610"/>
      <c r="J134" s="718"/>
      <c r="K134" s="610"/>
      <c r="L134" s="718"/>
      <c r="M134" s="610"/>
      <c r="N134" s="718"/>
      <c r="O134" s="610"/>
      <c r="P134" s="610"/>
      <c r="Q134" s="610"/>
      <c r="R134" s="718"/>
      <c r="S134" s="610"/>
      <c r="T134" s="719"/>
      <c r="U134" s="610"/>
      <c r="V134" s="718"/>
      <c r="W134" s="610"/>
      <c r="X134" s="718"/>
      <c r="Y134" s="610"/>
      <c r="Z134" s="718"/>
      <c r="AA134" s="610"/>
      <c r="AB134" s="718"/>
      <c r="AC134" s="720"/>
      <c r="AD134" s="651"/>
      <c r="AE134" s="651"/>
    </row>
    <row r="135" spans="1:32" s="663" customFormat="1" ht="15" x14ac:dyDescent="0.35">
      <c r="A135" s="715"/>
      <c r="B135" s="828"/>
      <c r="C135" s="717"/>
      <c r="D135" s="718"/>
      <c r="E135" s="610"/>
      <c r="F135" s="718"/>
      <c r="G135" s="610"/>
      <c r="H135" s="718"/>
      <c r="I135" s="610"/>
      <c r="J135" s="718"/>
      <c r="K135" s="610"/>
      <c r="L135" s="718"/>
      <c r="M135" s="610"/>
      <c r="N135" s="718"/>
      <c r="O135" s="610"/>
      <c r="P135" s="610"/>
      <c r="Q135" s="610"/>
      <c r="R135" s="718"/>
      <c r="S135" s="610"/>
      <c r="T135" s="719"/>
      <c r="U135" s="610"/>
      <c r="V135" s="718"/>
      <c r="W135" s="610"/>
      <c r="X135" s="718"/>
      <c r="Y135" s="610"/>
      <c r="Z135" s="718"/>
      <c r="AA135" s="610"/>
      <c r="AB135" s="718"/>
      <c r="AC135" s="720"/>
      <c r="AD135" s="651"/>
      <c r="AE135" s="651"/>
    </row>
    <row r="136" spans="1:32" s="663" customFormat="1" ht="18" x14ac:dyDescent="0.35">
      <c r="A136" s="1162" t="s">
        <v>633</v>
      </c>
      <c r="B136" s="1162"/>
      <c r="C136" s="1162"/>
      <c r="D136" s="1162"/>
      <c r="E136" s="1162"/>
      <c r="F136" s="1162"/>
      <c r="G136" s="1162"/>
      <c r="H136" s="1162"/>
      <c r="I136" s="1162"/>
      <c r="J136" s="1162"/>
      <c r="K136" s="1162"/>
      <c r="L136" s="1162"/>
      <c r="M136" s="1162"/>
      <c r="N136" s="1162"/>
      <c r="O136" s="1162"/>
      <c r="P136" s="1162"/>
      <c r="Q136" s="1162"/>
      <c r="R136" s="1162"/>
      <c r="S136" s="1162"/>
      <c r="T136" s="1162"/>
      <c r="U136" s="1162"/>
      <c r="V136" s="1162"/>
      <c r="W136" s="1162"/>
      <c r="X136" s="1162"/>
      <c r="Y136" s="827"/>
      <c r="Z136" s="827"/>
      <c r="AA136" s="827"/>
      <c r="AB136" s="827"/>
      <c r="AC136" s="827"/>
      <c r="AD136" s="827"/>
      <c r="AE136" s="827"/>
      <c r="AF136" s="827"/>
    </row>
    <row r="137" spans="1:32" ht="18" x14ac:dyDescent="0.35">
      <c r="A137" s="1161"/>
      <c r="B137" s="1161"/>
      <c r="C137" s="1161"/>
      <c r="D137" s="1161"/>
      <c r="E137" s="1161"/>
      <c r="F137" s="1161"/>
      <c r="G137" s="1161"/>
      <c r="H137" s="1161"/>
      <c r="I137" s="1161"/>
      <c r="J137" s="1161"/>
      <c r="K137" s="1161"/>
      <c r="L137" s="1161"/>
      <c r="M137" s="1161"/>
      <c r="N137" s="1161"/>
      <c r="O137" s="1161"/>
      <c r="P137" s="1161"/>
      <c r="Q137" s="1161"/>
      <c r="R137" s="1161"/>
      <c r="S137" s="1161"/>
      <c r="T137" s="1161"/>
      <c r="U137" s="1161"/>
      <c r="V137" s="1161"/>
      <c r="W137" s="1161"/>
      <c r="X137" s="1161"/>
      <c r="Y137" s="826"/>
      <c r="Z137" s="827"/>
      <c r="AA137" s="827"/>
      <c r="AB137" s="827"/>
      <c r="AC137" s="827"/>
      <c r="AD137" s="827"/>
      <c r="AE137" s="827"/>
      <c r="AF137" s="827"/>
    </row>
    <row r="138" spans="1:32" ht="18" x14ac:dyDescent="0.35">
      <c r="A138" s="1166" t="s">
        <v>614</v>
      </c>
      <c r="B138" s="1166"/>
      <c r="C138" s="1166"/>
      <c r="D138" s="1166"/>
      <c r="E138" s="1166"/>
      <c r="F138" s="1166"/>
      <c r="G138" s="1166"/>
      <c r="H138" s="1166"/>
      <c r="I138" s="1166"/>
      <c r="J138" s="1166"/>
      <c r="K138" s="1166"/>
      <c r="L138" s="1166"/>
      <c r="M138" s="1166"/>
      <c r="N138" s="1166"/>
      <c r="O138" s="1166"/>
      <c r="P138" s="1166"/>
      <c r="Q138" s="1166"/>
      <c r="R138" s="1166"/>
      <c r="S138" s="1166"/>
      <c r="T138" s="1166"/>
      <c r="U138" s="1166"/>
      <c r="V138" s="1166"/>
      <c r="W138" s="1166"/>
      <c r="X138" s="1166" t="s">
        <v>615</v>
      </c>
      <c r="Y138" s="1166"/>
      <c r="Z138" s="827"/>
      <c r="AA138" s="827"/>
      <c r="AB138" s="827"/>
      <c r="AC138" s="827"/>
      <c r="AD138" s="827"/>
      <c r="AE138" s="827"/>
      <c r="AF138" s="827"/>
    </row>
    <row r="139" spans="1:32" s="663" customFormat="1" x14ac:dyDescent="0.35">
      <c r="A139" s="1178" t="s">
        <v>2</v>
      </c>
      <c r="B139" s="1132" t="s">
        <v>114</v>
      </c>
      <c r="C139" s="1137"/>
      <c r="D139" s="1137"/>
      <c r="E139" s="1137"/>
      <c r="F139" s="1137"/>
      <c r="G139" s="1133"/>
      <c r="H139" s="1138" t="s">
        <v>115</v>
      </c>
      <c r="I139" s="1140"/>
      <c r="J139" s="1140"/>
      <c r="K139" s="1140"/>
      <c r="L139" s="1140"/>
      <c r="M139" s="1140"/>
      <c r="N139" s="1140"/>
      <c r="O139" s="1140"/>
      <c r="P139" s="1140"/>
      <c r="Q139" s="1140"/>
      <c r="R139" s="1140"/>
      <c r="S139" s="1140"/>
      <c r="T139" s="1140"/>
      <c r="U139" s="1140"/>
      <c r="V139" s="1140"/>
      <c r="W139" s="1139"/>
      <c r="X139" s="1138" t="s">
        <v>116</v>
      </c>
      <c r="Y139" s="1139"/>
      <c r="Z139" s="751" t="s">
        <v>9</v>
      </c>
    </row>
    <row r="140" spans="1:32" s="663" customFormat="1" x14ac:dyDescent="0.35">
      <c r="A140" s="1179"/>
      <c r="B140" s="1132" t="s">
        <v>117</v>
      </c>
      <c r="C140" s="1133"/>
      <c r="D140" s="1132" t="s">
        <v>118</v>
      </c>
      <c r="E140" s="1133"/>
      <c r="F140" s="1132" t="s">
        <v>620</v>
      </c>
      <c r="G140" s="1133"/>
      <c r="H140" s="1132" t="s">
        <v>119</v>
      </c>
      <c r="I140" s="1133"/>
      <c r="J140" s="1132" t="s">
        <v>120</v>
      </c>
      <c r="K140" s="1133"/>
      <c r="L140" s="1132" t="s">
        <v>609</v>
      </c>
      <c r="M140" s="1133"/>
      <c r="N140" s="1132" t="s">
        <v>608</v>
      </c>
      <c r="O140" s="1133"/>
      <c r="P140" s="1132" t="s">
        <v>123</v>
      </c>
      <c r="Q140" s="1133"/>
      <c r="R140" s="1132" t="s">
        <v>123</v>
      </c>
      <c r="S140" s="1133"/>
      <c r="T140" s="1132" t="s">
        <v>618</v>
      </c>
      <c r="U140" s="1133"/>
      <c r="V140" s="1132" t="s">
        <v>610</v>
      </c>
      <c r="W140" s="1133"/>
      <c r="X140" s="1132" t="s">
        <v>126</v>
      </c>
      <c r="Y140" s="1133"/>
      <c r="Z140" s="648"/>
    </row>
    <row r="141" spans="1:32" s="663" customFormat="1" x14ac:dyDescent="0.35">
      <c r="A141" s="1180"/>
      <c r="B141" s="821" t="s">
        <v>21</v>
      </c>
      <c r="C141" s="854" t="s">
        <v>27</v>
      </c>
      <c r="D141" s="821" t="s">
        <v>21</v>
      </c>
      <c r="E141" s="854" t="s">
        <v>27</v>
      </c>
      <c r="F141" s="854" t="s">
        <v>127</v>
      </c>
      <c r="G141" s="854" t="s">
        <v>27</v>
      </c>
      <c r="H141" s="616" t="s">
        <v>128</v>
      </c>
      <c r="I141" s="854" t="s">
        <v>27</v>
      </c>
      <c r="J141" s="616" t="s">
        <v>128</v>
      </c>
      <c r="K141" s="854" t="s">
        <v>27</v>
      </c>
      <c r="L141" s="616" t="s">
        <v>128</v>
      </c>
      <c r="M141" s="854" t="s">
        <v>27</v>
      </c>
      <c r="N141" s="616" t="s">
        <v>17</v>
      </c>
      <c r="O141" s="854" t="s">
        <v>27</v>
      </c>
      <c r="P141" s="616" t="s">
        <v>17</v>
      </c>
      <c r="Q141" s="854" t="s">
        <v>27</v>
      </c>
      <c r="R141" s="616" t="s">
        <v>19</v>
      </c>
      <c r="S141" s="854" t="s">
        <v>27</v>
      </c>
      <c r="T141" s="616" t="s">
        <v>17</v>
      </c>
      <c r="U141" s="854" t="s">
        <v>27</v>
      </c>
      <c r="V141" s="616" t="s">
        <v>17</v>
      </c>
      <c r="W141" s="854" t="s">
        <v>27</v>
      </c>
      <c r="X141" s="616" t="s">
        <v>30</v>
      </c>
      <c r="Y141" s="854" t="s">
        <v>27</v>
      </c>
      <c r="Z141" s="648"/>
    </row>
    <row r="142" spans="1:32" s="663" customFormat="1" x14ac:dyDescent="0.35">
      <c r="A142" s="830"/>
      <c r="D142" s="821"/>
      <c r="E142" s="854"/>
      <c r="F142" s="854"/>
      <c r="G142" s="854"/>
      <c r="J142" s="616"/>
      <c r="K142" s="854"/>
      <c r="L142" s="616"/>
      <c r="M142" s="854"/>
      <c r="N142" s="616"/>
      <c r="O142" s="854"/>
      <c r="P142" s="616"/>
      <c r="Q142" s="854"/>
      <c r="R142" s="616"/>
      <c r="S142" s="854"/>
      <c r="T142" s="616"/>
      <c r="U142" s="854"/>
      <c r="V142" s="616"/>
      <c r="W142" s="854"/>
      <c r="X142" s="616"/>
      <c r="Y142" s="854"/>
      <c r="Z142" s="648"/>
    </row>
    <row r="143" spans="1:32" s="663" customFormat="1" x14ac:dyDescent="0.35">
      <c r="A143" s="1192">
        <v>45717</v>
      </c>
      <c r="B143" s="951"/>
      <c r="C143" s="621"/>
      <c r="D143" s="625"/>
      <c r="E143" s="621"/>
      <c r="F143" s="621"/>
      <c r="G143" s="621"/>
      <c r="H143" s="620"/>
      <c r="I143" s="621"/>
      <c r="J143" s="620"/>
      <c r="K143" s="621"/>
      <c r="L143" s="620"/>
      <c r="M143" s="621"/>
      <c r="N143" s="621"/>
      <c r="O143" s="621"/>
      <c r="P143" s="620"/>
      <c r="Q143" s="621"/>
      <c r="R143" s="621"/>
      <c r="S143" s="621"/>
      <c r="T143" s="621"/>
      <c r="U143" s="621"/>
      <c r="V143" s="620"/>
      <c r="W143" s="854"/>
      <c r="X143" s="620"/>
      <c r="Y143" s="854"/>
      <c r="Z143" s="854"/>
    </row>
    <row r="144" spans="1:32" x14ac:dyDescent="0.35">
      <c r="A144" s="1193"/>
      <c r="B144" s="738"/>
      <c r="C144" s="583"/>
      <c r="D144" s="727"/>
      <c r="E144" s="704"/>
      <c r="F144" s="704"/>
      <c r="G144" s="704"/>
      <c r="H144" s="598"/>
      <c r="I144" s="583"/>
      <c r="J144" s="598"/>
      <c r="K144" s="583"/>
      <c r="L144" s="598"/>
      <c r="M144" s="583"/>
      <c r="N144" s="583"/>
      <c r="O144" s="583"/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742"/>
      <c r="AB144" s="579"/>
    </row>
    <row r="145" spans="1:28" x14ac:dyDescent="0.35">
      <c r="A145" s="1181">
        <v>45718</v>
      </c>
      <c r="B145" s="625"/>
      <c r="C145" s="583"/>
      <c r="D145" s="625"/>
      <c r="E145" s="740"/>
      <c r="F145" s="820"/>
      <c r="G145" s="820"/>
      <c r="H145" s="744">
        <v>10</v>
      </c>
      <c r="I145" s="742">
        <v>100000</v>
      </c>
      <c r="J145" s="744"/>
      <c r="K145" s="742"/>
      <c r="L145" s="744"/>
      <c r="M145" s="742"/>
      <c r="N145" s="742"/>
      <c r="O145" s="742"/>
      <c r="P145" s="744"/>
      <c r="Q145" s="742"/>
      <c r="R145" s="742"/>
      <c r="S145" s="742"/>
      <c r="T145" s="742"/>
      <c r="U145" s="742"/>
      <c r="V145" s="745"/>
      <c r="W145" s="742"/>
      <c r="X145" s="745"/>
      <c r="Y145" s="742"/>
      <c r="Z145" s="742"/>
      <c r="AB145" s="579"/>
    </row>
    <row r="146" spans="1:28" x14ac:dyDescent="0.35">
      <c r="A146" s="1182"/>
      <c r="B146" s="738"/>
      <c r="C146" s="583"/>
      <c r="D146" s="598"/>
      <c r="E146" s="583"/>
      <c r="F146" s="583"/>
      <c r="G146" s="583"/>
      <c r="H146" s="598"/>
      <c r="I146" s="583"/>
      <c r="J146" s="598"/>
      <c r="K146" s="583"/>
      <c r="L146" s="598"/>
      <c r="M146" s="583"/>
      <c r="N146" s="818"/>
      <c r="O146" s="583"/>
      <c r="P146" s="598"/>
      <c r="Q146" s="583"/>
      <c r="R146" s="583"/>
      <c r="S146" s="583"/>
      <c r="T146" s="818"/>
      <c r="U146" s="583"/>
      <c r="V146" s="620"/>
      <c r="W146" s="583"/>
      <c r="X146" s="620"/>
      <c r="Y146" s="583"/>
      <c r="Z146" s="583"/>
      <c r="AB146" s="579"/>
    </row>
    <row r="147" spans="1:28" x14ac:dyDescent="0.35">
      <c r="A147" s="1192">
        <v>45719</v>
      </c>
      <c r="B147" s="738">
        <v>58.76</v>
      </c>
      <c r="C147" s="583">
        <v>399568</v>
      </c>
      <c r="D147" s="598"/>
      <c r="E147" s="740"/>
      <c r="F147" s="740"/>
      <c r="G147" s="740"/>
      <c r="H147" s="598">
        <v>10</v>
      </c>
      <c r="I147" s="583">
        <v>100000</v>
      </c>
      <c r="J147" s="598">
        <v>10</v>
      </c>
      <c r="K147" s="583">
        <v>100000</v>
      </c>
      <c r="L147" s="598"/>
      <c r="M147" s="583"/>
      <c r="N147" s="818"/>
      <c r="O147" s="583"/>
      <c r="P147" s="598"/>
      <c r="Q147" s="583"/>
      <c r="R147" s="583"/>
      <c r="S147" s="583"/>
      <c r="T147" s="583">
        <v>10</v>
      </c>
      <c r="U147" s="583">
        <v>100000</v>
      </c>
      <c r="V147" s="620"/>
      <c r="W147" s="583"/>
      <c r="X147" s="620"/>
      <c r="Y147" s="583"/>
      <c r="Z147" s="583"/>
      <c r="AB147" s="579"/>
    </row>
    <row r="148" spans="1:28" x14ac:dyDescent="0.35">
      <c r="A148" s="1193"/>
      <c r="B148" s="625"/>
      <c r="C148" s="583"/>
      <c r="D148" s="598"/>
      <c r="E148" s="740"/>
      <c r="F148" s="740"/>
      <c r="G148" s="740"/>
      <c r="H148" s="598"/>
      <c r="I148" s="583"/>
      <c r="J148" s="598"/>
      <c r="K148" s="583"/>
      <c r="L148" s="598"/>
      <c r="M148" s="583"/>
      <c r="N148" s="818"/>
      <c r="O148" s="583"/>
      <c r="P148" s="598"/>
      <c r="Q148" s="583"/>
      <c r="R148" s="583"/>
      <c r="S148" s="583"/>
      <c r="T148" s="583"/>
      <c r="U148" s="583"/>
      <c r="V148" s="620"/>
      <c r="W148" s="583"/>
      <c r="X148" s="620">
        <v>40.46</v>
      </c>
      <c r="Y148" s="583">
        <v>404600</v>
      </c>
      <c r="Z148" s="583"/>
      <c r="AB148" s="579"/>
    </row>
    <row r="149" spans="1:28" x14ac:dyDescent="0.35">
      <c r="A149" s="1181">
        <v>45720</v>
      </c>
      <c r="B149" s="908"/>
      <c r="C149" s="583"/>
      <c r="D149" s="911">
        <v>59.84</v>
      </c>
      <c r="E149" s="740">
        <v>406912</v>
      </c>
      <c r="F149" s="909"/>
      <c r="G149" s="740"/>
      <c r="H149" s="598"/>
      <c r="I149" s="583"/>
      <c r="J149" s="598"/>
      <c r="K149" s="583"/>
      <c r="L149" s="598">
        <v>10</v>
      </c>
      <c r="M149" s="583">
        <v>100000</v>
      </c>
      <c r="N149" s="583">
        <v>10</v>
      </c>
      <c r="O149" s="583">
        <v>100000</v>
      </c>
      <c r="P149" s="598"/>
      <c r="Q149" s="583"/>
      <c r="R149" s="583"/>
      <c r="S149" s="583"/>
      <c r="T149" s="583"/>
      <c r="U149" s="583"/>
      <c r="V149" s="620"/>
      <c r="W149" s="583"/>
      <c r="X149" s="620"/>
      <c r="Y149" s="583"/>
      <c r="Z149" s="583"/>
      <c r="AB149" s="579"/>
    </row>
    <row r="150" spans="1:28" x14ac:dyDescent="0.35">
      <c r="A150" s="1182"/>
      <c r="B150" s="908"/>
      <c r="C150" s="583"/>
      <c r="D150" s="737"/>
      <c r="E150" s="583"/>
      <c r="F150" s="583"/>
      <c r="G150" s="583"/>
      <c r="H150" s="598"/>
      <c r="I150" s="583"/>
      <c r="J150" s="598"/>
      <c r="K150" s="583"/>
      <c r="L150" s="598">
        <v>10</v>
      </c>
      <c r="M150" s="583">
        <v>100000</v>
      </c>
      <c r="N150" s="583"/>
      <c r="O150" s="583"/>
      <c r="P150" s="598"/>
      <c r="Q150" s="583"/>
      <c r="R150" s="583"/>
      <c r="S150" s="583"/>
      <c r="T150" s="583"/>
      <c r="U150" s="583"/>
      <c r="V150" s="620"/>
      <c r="W150" s="583"/>
      <c r="X150" s="620"/>
      <c r="Y150" s="583"/>
      <c r="Z150" s="583"/>
      <c r="AB150" s="579"/>
    </row>
    <row r="151" spans="1:28" x14ac:dyDescent="0.35">
      <c r="A151" s="1192">
        <v>45721</v>
      </c>
      <c r="B151" s="738">
        <v>58.72</v>
      </c>
      <c r="C151" s="583">
        <v>399296</v>
      </c>
      <c r="D151" s="598">
        <v>59.82</v>
      </c>
      <c r="E151" s="740">
        <v>406776</v>
      </c>
      <c r="F151" s="740"/>
      <c r="G151" s="740"/>
      <c r="H151" s="598">
        <v>10</v>
      </c>
      <c r="I151" s="583">
        <v>100000</v>
      </c>
      <c r="J151" s="598">
        <v>10</v>
      </c>
      <c r="K151" s="583">
        <v>100000</v>
      </c>
      <c r="L151" s="598">
        <v>10</v>
      </c>
      <c r="M151" s="583">
        <v>100000</v>
      </c>
      <c r="N151" s="583">
        <v>10</v>
      </c>
      <c r="O151" s="583">
        <v>100000</v>
      </c>
      <c r="P151" s="583"/>
      <c r="Q151" s="583"/>
      <c r="R151" s="583"/>
      <c r="S151" s="583"/>
      <c r="T151" s="583">
        <v>10</v>
      </c>
      <c r="U151" s="583">
        <v>100000</v>
      </c>
      <c r="V151" s="837"/>
      <c r="W151" s="583"/>
      <c r="X151" s="620"/>
      <c r="Y151" s="583"/>
      <c r="Z151" s="583"/>
      <c r="AB151" s="579"/>
    </row>
    <row r="152" spans="1:28" x14ac:dyDescent="0.35">
      <c r="A152" s="1193"/>
      <c r="B152" s="738"/>
      <c r="C152" s="583"/>
      <c r="D152" s="598"/>
      <c r="E152" s="740"/>
      <c r="F152" s="740"/>
      <c r="G152" s="740"/>
      <c r="H152" s="598"/>
      <c r="I152" s="583"/>
      <c r="J152" s="598"/>
      <c r="K152" s="583"/>
      <c r="L152" s="598">
        <v>10</v>
      </c>
      <c r="M152" s="583">
        <v>100000</v>
      </c>
      <c r="N152" s="583"/>
      <c r="O152" s="583"/>
      <c r="P152" s="598"/>
      <c r="Q152" s="583"/>
      <c r="R152" s="583"/>
      <c r="S152" s="583"/>
      <c r="T152" s="583"/>
      <c r="U152" s="583"/>
      <c r="V152" s="620"/>
      <c r="W152" s="583"/>
      <c r="X152" s="620"/>
      <c r="Y152" s="583"/>
      <c r="Z152" s="583"/>
      <c r="AB152" s="579"/>
    </row>
    <row r="153" spans="1:28" x14ac:dyDescent="0.35">
      <c r="A153" s="1181">
        <v>45722</v>
      </c>
      <c r="B153" s="625">
        <v>52.52</v>
      </c>
      <c r="C153" s="740">
        <v>357140</v>
      </c>
      <c r="D153" s="598">
        <v>39.71</v>
      </c>
      <c r="E153" s="740">
        <v>270028</v>
      </c>
      <c r="F153" s="740"/>
      <c r="G153" s="740"/>
      <c r="H153" s="598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x14ac:dyDescent="0.35">
      <c r="A154" s="1182"/>
      <c r="B154" s="738"/>
      <c r="C154" s="583"/>
      <c r="D154" s="598"/>
      <c r="E154" s="583"/>
      <c r="F154" s="583"/>
      <c r="G154" s="583"/>
      <c r="H154" s="598"/>
      <c r="I154" s="583"/>
      <c r="J154" s="598"/>
      <c r="K154" s="583"/>
      <c r="L154" s="598"/>
      <c r="M154" s="583"/>
      <c r="N154" s="818"/>
      <c r="O154" s="583"/>
      <c r="P154" s="598"/>
      <c r="Q154" s="583"/>
      <c r="R154" s="583"/>
      <c r="S154" s="583"/>
      <c r="T154" s="583"/>
      <c r="U154" s="583"/>
      <c r="V154" s="837"/>
      <c r="W154" s="583"/>
      <c r="X154" s="620"/>
      <c r="Y154" s="583"/>
      <c r="Z154" s="583"/>
      <c r="AB154" s="579"/>
    </row>
    <row r="155" spans="1:28" x14ac:dyDescent="0.35">
      <c r="A155" s="1192">
        <v>45723</v>
      </c>
      <c r="B155" s="780">
        <v>58.79</v>
      </c>
      <c r="C155" s="704">
        <v>399772</v>
      </c>
      <c r="D155" s="598"/>
      <c r="E155" s="740"/>
      <c r="F155" s="740"/>
      <c r="G155" s="740"/>
      <c r="H155" s="598"/>
      <c r="I155" s="583"/>
      <c r="J155" s="598">
        <v>10</v>
      </c>
      <c r="K155" s="583">
        <v>100000</v>
      </c>
      <c r="L155" s="598"/>
      <c r="M155" s="583"/>
      <c r="N155" s="583"/>
      <c r="O155" s="583"/>
      <c r="P155" s="598"/>
      <c r="Q155" s="583"/>
      <c r="R155" s="583"/>
      <c r="S155" s="583"/>
      <c r="T155" s="583">
        <v>10</v>
      </c>
      <c r="U155" s="583">
        <v>100000</v>
      </c>
      <c r="V155" s="620"/>
      <c r="W155" s="583"/>
      <c r="X155" s="620"/>
      <c r="Y155" s="583"/>
      <c r="Z155" s="583"/>
      <c r="AB155" s="579"/>
    </row>
    <row r="156" spans="1:28" x14ac:dyDescent="0.35">
      <c r="A156" s="1193"/>
      <c r="B156" s="738"/>
      <c r="C156" s="583"/>
      <c r="D156" s="598"/>
      <c r="E156" s="740"/>
      <c r="F156" s="740"/>
      <c r="G156" s="740"/>
      <c r="H156" s="620"/>
      <c r="I156" s="583"/>
      <c r="J156" s="598"/>
      <c r="K156" s="583"/>
      <c r="L156" s="598"/>
      <c r="M156" s="583"/>
      <c r="N156" s="583"/>
      <c r="O156" s="583"/>
      <c r="P156" s="598"/>
      <c r="Q156" s="583"/>
      <c r="R156" s="583"/>
      <c r="S156" s="583"/>
      <c r="T156" s="818"/>
      <c r="U156" s="583"/>
      <c r="V156" s="620"/>
      <c r="W156" s="583"/>
      <c r="X156" s="620"/>
      <c r="Y156" s="583"/>
      <c r="Z156" s="583"/>
      <c r="AB156" s="579"/>
    </row>
    <row r="157" spans="1:28" x14ac:dyDescent="0.35">
      <c r="A157" s="1181">
        <v>45724</v>
      </c>
      <c r="B157" s="780"/>
      <c r="C157" s="704"/>
      <c r="D157" s="598">
        <v>59.88</v>
      </c>
      <c r="E157" s="740">
        <v>407184</v>
      </c>
      <c r="F157" s="740"/>
      <c r="G157" s="740"/>
      <c r="H157" s="598">
        <v>10</v>
      </c>
      <c r="I157" s="583">
        <v>100000</v>
      </c>
      <c r="J157" s="704">
        <v>10</v>
      </c>
      <c r="K157" s="704">
        <v>100000</v>
      </c>
      <c r="L157" s="598">
        <v>10</v>
      </c>
      <c r="M157" s="583">
        <v>100000</v>
      </c>
      <c r="N157" s="583">
        <v>10</v>
      </c>
      <c r="O157" s="583">
        <v>100000</v>
      </c>
      <c r="P157" s="598"/>
      <c r="Q157" s="583"/>
      <c r="R157" s="583"/>
      <c r="S157" s="583"/>
      <c r="T157" s="583"/>
      <c r="U157" s="583"/>
      <c r="V157" s="620"/>
      <c r="W157" s="583"/>
      <c r="X157" s="620"/>
      <c r="Y157" s="583"/>
      <c r="Z157" s="583"/>
      <c r="AB157" s="579"/>
    </row>
    <row r="158" spans="1:28" x14ac:dyDescent="0.35">
      <c r="A158" s="1182"/>
      <c r="B158" s="625"/>
      <c r="C158" s="583"/>
      <c r="D158" s="598"/>
      <c r="E158" s="740"/>
      <c r="F158" s="740"/>
      <c r="G158" s="740"/>
      <c r="H158" s="598"/>
      <c r="I158" s="583"/>
      <c r="J158" s="598"/>
      <c r="K158" s="583"/>
      <c r="L158" s="598">
        <v>10</v>
      </c>
      <c r="M158" s="583">
        <v>100000</v>
      </c>
      <c r="N158" s="583"/>
      <c r="O158" s="583"/>
      <c r="P158" s="598"/>
      <c r="Q158" s="583"/>
      <c r="R158" s="583"/>
      <c r="S158" s="583"/>
      <c r="T158" s="818"/>
      <c r="U158" s="583"/>
      <c r="V158" s="620"/>
      <c r="W158" s="583"/>
      <c r="X158" s="620"/>
      <c r="Y158" s="583"/>
      <c r="Z158" s="583"/>
      <c r="AB158" s="579"/>
    </row>
    <row r="159" spans="1:28" x14ac:dyDescent="0.35">
      <c r="A159" s="1192">
        <v>45725</v>
      </c>
      <c r="B159" s="738"/>
      <c r="C159" s="583"/>
      <c r="D159" s="598"/>
      <c r="E159" s="740"/>
      <c r="F159" s="740"/>
      <c r="G159" s="740"/>
      <c r="H159" s="598"/>
      <c r="I159" s="583"/>
      <c r="J159" s="598"/>
      <c r="K159" s="583"/>
      <c r="L159" s="598"/>
      <c r="M159" s="583"/>
      <c r="N159" s="583"/>
      <c r="O159" s="583"/>
      <c r="P159" s="598"/>
      <c r="Q159" s="583"/>
      <c r="R159" s="583"/>
      <c r="S159" s="583"/>
      <c r="T159" s="818"/>
      <c r="U159" s="583"/>
      <c r="V159" s="818"/>
      <c r="W159" s="583"/>
      <c r="X159" s="620"/>
      <c r="Y159" s="583"/>
      <c r="Z159" s="583"/>
      <c r="AB159" s="579"/>
    </row>
    <row r="160" spans="1:28" x14ac:dyDescent="0.35">
      <c r="A160" s="1193"/>
      <c r="B160" s="625"/>
      <c r="C160" s="583"/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583"/>
      <c r="O160" s="583"/>
      <c r="P160" s="598"/>
      <c r="Q160" s="583"/>
      <c r="R160" s="583"/>
      <c r="S160" s="583"/>
      <c r="T160" s="818"/>
      <c r="U160" s="583"/>
      <c r="V160" s="620"/>
      <c r="W160" s="583"/>
      <c r="X160" s="620"/>
      <c r="Y160" s="583"/>
      <c r="Z160" s="583"/>
      <c r="AB160" s="579"/>
    </row>
    <row r="161" spans="1:28" x14ac:dyDescent="0.35">
      <c r="A161" s="1181">
        <v>45726</v>
      </c>
      <c r="B161" s="738"/>
      <c r="C161" s="583"/>
      <c r="D161" s="598"/>
      <c r="E161" s="740"/>
      <c r="F161" s="740"/>
      <c r="G161" s="740"/>
      <c r="H161" s="598"/>
      <c r="I161" s="583"/>
      <c r="J161" s="598"/>
      <c r="K161" s="583"/>
      <c r="L161" s="598"/>
      <c r="M161" s="583"/>
      <c r="N161" s="818">
        <v>8.67</v>
      </c>
      <c r="O161" s="583">
        <v>86700</v>
      </c>
      <c r="P161" s="598"/>
      <c r="Q161" s="583"/>
      <c r="R161" s="583"/>
      <c r="S161" s="583"/>
      <c r="T161" s="818"/>
      <c r="U161" s="583"/>
      <c r="V161" s="620"/>
      <c r="W161" s="583"/>
      <c r="X161" s="620"/>
      <c r="Y161" s="583"/>
      <c r="Z161" s="583"/>
      <c r="AB161" s="579"/>
    </row>
    <row r="162" spans="1:28" x14ac:dyDescent="0.35">
      <c r="A162" s="1182"/>
      <c r="B162" s="738"/>
      <c r="C162" s="583"/>
      <c r="D162" s="598"/>
      <c r="E162" s="740"/>
      <c r="F162" s="740"/>
      <c r="G162" s="740"/>
      <c r="H162" s="598"/>
      <c r="I162" s="583"/>
      <c r="J162" s="598"/>
      <c r="K162" s="583"/>
      <c r="L162" s="598"/>
      <c r="M162" s="583"/>
      <c r="N162" s="818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x14ac:dyDescent="0.35">
      <c r="A163" s="1192">
        <v>45727</v>
      </c>
      <c r="B163" s="738"/>
      <c r="C163" s="583"/>
      <c r="D163" s="598"/>
      <c r="E163" s="740"/>
      <c r="F163" s="740"/>
      <c r="G163" s="740"/>
      <c r="H163" s="598"/>
      <c r="I163" s="583"/>
      <c r="J163" s="598"/>
      <c r="K163" s="583"/>
      <c r="L163" s="598">
        <v>10</v>
      </c>
      <c r="M163" s="583">
        <v>100000</v>
      </c>
      <c r="N163" s="583"/>
      <c r="O163" s="583"/>
      <c r="P163" s="598"/>
      <c r="Q163" s="583"/>
      <c r="R163" s="596"/>
      <c r="S163" s="596"/>
      <c r="T163" s="596"/>
      <c r="U163" s="596"/>
      <c r="V163" s="597">
        <v>10</v>
      </c>
      <c r="W163" s="748">
        <v>100000</v>
      </c>
      <c r="X163" s="597"/>
      <c r="Y163" s="748"/>
      <c r="Z163" s="583"/>
      <c r="AB163" s="579"/>
    </row>
    <row r="164" spans="1:28" x14ac:dyDescent="0.35">
      <c r="A164" s="1193"/>
      <c r="B164" s="738"/>
      <c r="C164" s="583"/>
      <c r="D164" s="598"/>
      <c r="E164" s="740"/>
      <c r="F164" s="740"/>
      <c r="G164" s="740"/>
      <c r="H164" s="598"/>
      <c r="I164" s="583"/>
      <c r="J164" s="598"/>
      <c r="K164" s="583"/>
      <c r="L164" s="598"/>
      <c r="M164" s="583"/>
      <c r="N164" s="818"/>
      <c r="O164" s="583"/>
      <c r="P164" s="598"/>
      <c r="Q164" s="583"/>
      <c r="R164" s="583"/>
      <c r="S164" s="583"/>
      <c r="T164" s="583"/>
      <c r="U164" s="583"/>
      <c r="V164" s="620"/>
      <c r="W164" s="583"/>
      <c r="X164" s="620"/>
      <c r="Y164" s="583"/>
      <c r="Z164" s="583"/>
      <c r="AB164" s="579"/>
    </row>
    <row r="165" spans="1:28" x14ac:dyDescent="0.35">
      <c r="A165" s="1181">
        <v>45728</v>
      </c>
      <c r="B165" s="738"/>
      <c r="C165" s="583"/>
      <c r="D165" s="598"/>
      <c r="E165" s="740"/>
      <c r="F165" s="740"/>
      <c r="G165" s="740"/>
      <c r="H165" s="598">
        <v>10</v>
      </c>
      <c r="I165" s="583">
        <v>100000</v>
      </c>
      <c r="J165" s="598">
        <v>10</v>
      </c>
      <c r="K165" s="583">
        <v>100000</v>
      </c>
      <c r="L165" s="598">
        <v>10</v>
      </c>
      <c r="M165" s="583">
        <v>100000</v>
      </c>
      <c r="N165" s="583">
        <v>10</v>
      </c>
      <c r="O165" s="583">
        <v>100000</v>
      </c>
      <c r="P165" s="598"/>
      <c r="Q165" s="583"/>
      <c r="R165" s="583"/>
      <c r="S165" s="583"/>
      <c r="T165" s="583">
        <v>10</v>
      </c>
      <c r="U165" s="583">
        <v>100000</v>
      </c>
      <c r="V165" s="620"/>
      <c r="W165" s="583"/>
      <c r="X165" s="620"/>
      <c r="Y165" s="583"/>
      <c r="Z165" s="583"/>
      <c r="AB165" s="579"/>
    </row>
    <row r="166" spans="1:28" x14ac:dyDescent="0.35">
      <c r="A166" s="1182"/>
      <c r="B166" s="738"/>
      <c r="C166" s="583"/>
      <c r="D166" s="598"/>
      <c r="E166" s="740"/>
      <c r="F166" s="740"/>
      <c r="G166" s="740"/>
      <c r="H166" s="598"/>
      <c r="I166" s="583"/>
      <c r="J166" s="741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x14ac:dyDescent="0.35">
      <c r="A167" s="1192">
        <v>45729</v>
      </c>
      <c r="B167" s="738">
        <v>58.41</v>
      </c>
      <c r="C167" s="583">
        <v>397188</v>
      </c>
      <c r="D167" s="737">
        <v>58.25</v>
      </c>
      <c r="E167" s="740">
        <v>396100</v>
      </c>
      <c r="F167" s="740"/>
      <c r="G167" s="740"/>
      <c r="H167" s="598"/>
      <c r="I167" s="583"/>
      <c r="J167" s="598"/>
      <c r="K167" s="583"/>
      <c r="L167" s="598"/>
      <c r="M167" s="583"/>
      <c r="N167" s="583"/>
      <c r="O167" s="583"/>
      <c r="P167" s="598"/>
      <c r="Q167" s="583"/>
      <c r="R167" s="583"/>
      <c r="S167" s="583"/>
      <c r="T167" s="818"/>
      <c r="U167" s="583"/>
      <c r="V167" s="620"/>
      <c r="W167" s="583"/>
      <c r="X167" s="620"/>
      <c r="Y167" s="583"/>
      <c r="Z167" s="583"/>
      <c r="AB167" s="579"/>
    </row>
    <row r="168" spans="1:28" s="601" customFormat="1" x14ac:dyDescent="0.35">
      <c r="A168" s="1193"/>
      <c r="B168" s="811"/>
      <c r="C168" s="583"/>
      <c r="D168" s="598"/>
      <c r="E168" s="740"/>
      <c r="F168" s="740"/>
      <c r="G168" s="740"/>
      <c r="H168" s="598"/>
      <c r="I168" s="583"/>
      <c r="J168" s="598"/>
      <c r="K168" s="583"/>
      <c r="L168" s="598"/>
      <c r="M168" s="583"/>
      <c r="N168" s="818"/>
      <c r="O168" s="583"/>
      <c r="P168" s="598"/>
      <c r="Q168" s="583"/>
      <c r="R168" s="583"/>
      <c r="S168" s="583"/>
      <c r="T168" s="583"/>
      <c r="U168" s="583"/>
      <c r="V168" s="620"/>
      <c r="W168" s="583"/>
      <c r="X168" s="620"/>
      <c r="Y168" s="583"/>
      <c r="Z168" s="583"/>
    </row>
    <row r="169" spans="1:28" x14ac:dyDescent="0.35">
      <c r="A169" s="1181">
        <v>45730</v>
      </c>
      <c r="B169" s="738">
        <v>58.76</v>
      </c>
      <c r="C169" s="583">
        <v>399568</v>
      </c>
      <c r="D169" s="598">
        <v>59.87</v>
      </c>
      <c r="E169" s="740">
        <v>407116</v>
      </c>
      <c r="F169" s="740"/>
      <c r="G169" s="740"/>
      <c r="H169" s="598">
        <v>10</v>
      </c>
      <c r="I169" s="583">
        <v>100000</v>
      </c>
      <c r="J169" s="598">
        <v>10</v>
      </c>
      <c r="K169" s="583">
        <v>100000</v>
      </c>
      <c r="L169" s="598">
        <v>10</v>
      </c>
      <c r="M169" s="583">
        <v>100000</v>
      </c>
      <c r="N169" s="583">
        <v>10</v>
      </c>
      <c r="O169" s="583">
        <v>100000</v>
      </c>
      <c r="P169" s="598"/>
      <c r="Q169" s="583"/>
      <c r="R169" s="583"/>
      <c r="S169" s="583"/>
      <c r="T169" s="583">
        <v>10</v>
      </c>
      <c r="U169" s="583">
        <v>100000</v>
      </c>
      <c r="V169" s="620"/>
      <c r="W169" s="583"/>
      <c r="X169" s="620"/>
      <c r="Y169" s="583"/>
      <c r="Z169" s="583"/>
      <c r="AB169" s="579"/>
    </row>
    <row r="170" spans="1:28" x14ac:dyDescent="0.35">
      <c r="A170" s="1182"/>
      <c r="B170" s="738"/>
      <c r="C170" s="583"/>
      <c r="D170" s="598"/>
      <c r="E170" s="740"/>
      <c r="F170" s="740"/>
      <c r="G170" s="740"/>
      <c r="H170" s="598"/>
      <c r="I170" s="583"/>
      <c r="J170" s="598">
        <v>10</v>
      </c>
      <c r="K170" s="583">
        <v>100000</v>
      </c>
      <c r="L170" s="598">
        <v>10</v>
      </c>
      <c r="M170" s="583">
        <v>100000</v>
      </c>
      <c r="N170" s="583"/>
      <c r="O170" s="583"/>
      <c r="P170" s="598"/>
      <c r="Q170" s="583"/>
      <c r="R170" s="583"/>
      <c r="S170" s="583"/>
      <c r="T170" s="583"/>
      <c r="U170" s="583"/>
      <c r="V170" s="620"/>
      <c r="W170" s="583"/>
      <c r="X170" s="620"/>
      <c r="Y170" s="583"/>
      <c r="Z170" s="583"/>
      <c r="AB170" s="579"/>
    </row>
    <row r="171" spans="1:28" x14ac:dyDescent="0.35">
      <c r="A171" s="1192">
        <v>45731</v>
      </c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583"/>
      <c r="S171" s="583"/>
      <c r="T171" s="583"/>
      <c r="U171" s="583"/>
      <c r="V171" s="620"/>
      <c r="W171" s="583"/>
      <c r="X171" s="620"/>
      <c r="Y171" s="583"/>
      <c r="Z171" s="583"/>
      <c r="AB171" s="579"/>
    </row>
    <row r="172" spans="1:28" x14ac:dyDescent="0.35">
      <c r="A172" s="1193"/>
      <c r="B172" s="738"/>
      <c r="C172" s="583"/>
      <c r="D172" s="598"/>
      <c r="E172" s="740"/>
      <c r="F172" s="740"/>
      <c r="G172" s="740"/>
      <c r="H172" s="598"/>
      <c r="I172" s="583"/>
      <c r="J172" s="598"/>
      <c r="L172" s="598"/>
      <c r="M172" s="583"/>
      <c r="N172" s="583"/>
      <c r="O172" s="583"/>
      <c r="P172" s="598"/>
      <c r="Q172" s="583"/>
      <c r="R172" s="583"/>
      <c r="S172" s="583"/>
      <c r="T172" s="818"/>
      <c r="U172" s="583"/>
      <c r="V172" s="620"/>
      <c r="W172" s="583"/>
      <c r="X172" s="620"/>
      <c r="Y172" s="583"/>
      <c r="Z172" s="583"/>
      <c r="AB172" s="579"/>
    </row>
    <row r="173" spans="1:28" x14ac:dyDescent="0.35">
      <c r="A173" s="1181">
        <v>45732</v>
      </c>
      <c r="B173" s="738"/>
      <c r="C173" s="583"/>
      <c r="D173" s="598"/>
      <c r="E173" s="740"/>
      <c r="F173" s="740"/>
      <c r="G173" s="740"/>
      <c r="H173" s="598"/>
      <c r="I173" s="583"/>
      <c r="J173" s="598"/>
      <c r="K173" s="583"/>
      <c r="L173" s="598"/>
      <c r="M173" s="583"/>
      <c r="N173" s="583"/>
      <c r="O173" s="583"/>
      <c r="P173" s="598"/>
      <c r="Q173" s="583"/>
      <c r="R173" s="583"/>
      <c r="S173" s="583"/>
      <c r="T173" s="583"/>
      <c r="U173" s="583"/>
      <c r="V173" s="620"/>
      <c r="W173" s="583"/>
      <c r="X173" s="620"/>
      <c r="Y173" s="583"/>
      <c r="Z173" s="583"/>
      <c r="AB173" s="579"/>
    </row>
    <row r="174" spans="1:28" x14ac:dyDescent="0.35">
      <c r="A174" s="1182"/>
      <c r="B174" s="738"/>
      <c r="C174" s="583"/>
      <c r="D174" s="598"/>
      <c r="E174" s="740"/>
      <c r="F174" s="740"/>
      <c r="G174" s="740"/>
      <c r="H174" s="598"/>
      <c r="I174" s="583"/>
      <c r="J174" s="625"/>
      <c r="K174" s="583"/>
      <c r="L174" s="598"/>
      <c r="M174" s="583"/>
      <c r="N174" s="583"/>
      <c r="O174" s="583"/>
      <c r="P174" s="598"/>
      <c r="Q174" s="583"/>
      <c r="R174" s="583"/>
      <c r="S174" s="583"/>
      <c r="T174" s="818"/>
      <c r="U174" s="583"/>
      <c r="V174" s="620"/>
      <c r="W174" s="583"/>
      <c r="X174" s="620"/>
      <c r="Y174" s="583"/>
      <c r="Z174" s="583"/>
      <c r="AB174" s="579"/>
    </row>
    <row r="175" spans="1:28" x14ac:dyDescent="0.35">
      <c r="A175" s="1192">
        <v>45733</v>
      </c>
      <c r="B175" s="738">
        <v>58.73</v>
      </c>
      <c r="C175" s="583">
        <v>399364</v>
      </c>
      <c r="D175" s="598">
        <v>59.82</v>
      </c>
      <c r="E175" s="740">
        <v>406776</v>
      </c>
      <c r="F175" s="740"/>
      <c r="G175" s="740"/>
      <c r="H175" s="598">
        <v>10</v>
      </c>
      <c r="I175" s="583">
        <v>100000</v>
      </c>
      <c r="J175" s="598">
        <v>10</v>
      </c>
      <c r="K175" s="583">
        <v>100000</v>
      </c>
      <c r="L175" s="598">
        <v>10</v>
      </c>
      <c r="M175" s="583">
        <v>100000</v>
      </c>
      <c r="N175" s="583">
        <v>10</v>
      </c>
      <c r="O175" s="583">
        <v>100000</v>
      </c>
      <c r="P175" s="598"/>
      <c r="Q175" s="583"/>
      <c r="R175" s="818"/>
      <c r="S175" s="583"/>
      <c r="T175" s="583">
        <v>10</v>
      </c>
      <c r="U175" s="583">
        <v>100000</v>
      </c>
      <c r="V175" s="620"/>
      <c r="W175" s="583"/>
      <c r="X175" s="620"/>
      <c r="Y175" s="583"/>
      <c r="Z175" s="583"/>
      <c r="AB175" s="579"/>
    </row>
    <row r="176" spans="1:28" x14ac:dyDescent="0.35">
      <c r="A176" s="1193"/>
      <c r="B176" s="738"/>
      <c r="C176" s="583"/>
      <c r="D176" s="598"/>
      <c r="E176" s="740"/>
      <c r="F176" s="740"/>
      <c r="G176" s="740"/>
      <c r="H176" s="598"/>
      <c r="I176" s="583"/>
      <c r="J176" s="598"/>
      <c r="K176" s="583"/>
      <c r="L176" s="598">
        <v>10</v>
      </c>
      <c r="M176" s="583">
        <v>100000</v>
      </c>
      <c r="N176" s="818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28" x14ac:dyDescent="0.35">
      <c r="A177" s="1181">
        <v>45734</v>
      </c>
      <c r="B177" s="738"/>
      <c r="C177" s="583"/>
      <c r="D177" s="598"/>
      <c r="E177" s="740"/>
      <c r="F177" s="740"/>
      <c r="G177" s="740"/>
      <c r="H177" s="598"/>
      <c r="I177" s="583"/>
      <c r="J177" s="598"/>
      <c r="K177" s="583"/>
      <c r="L177" s="598"/>
      <c r="M177" s="583"/>
      <c r="N177" s="583">
        <v>10</v>
      </c>
      <c r="O177" s="583">
        <v>100000</v>
      </c>
      <c r="P177" s="598"/>
      <c r="Q177" s="583"/>
      <c r="R177" s="583"/>
      <c r="S177" s="583"/>
      <c r="T177" s="583"/>
      <c r="U177" s="583"/>
      <c r="V177" s="620"/>
      <c r="W177" s="583"/>
      <c r="X177" s="620"/>
      <c r="Y177" s="583"/>
      <c r="Z177" s="583"/>
      <c r="AB177" s="579"/>
    </row>
    <row r="178" spans="1:28" x14ac:dyDescent="0.35">
      <c r="A178" s="1182"/>
      <c r="B178" s="738"/>
      <c r="C178" s="583"/>
      <c r="D178" s="598"/>
      <c r="E178" s="740"/>
      <c r="F178" s="740"/>
      <c r="G178" s="740"/>
      <c r="H178" s="598"/>
      <c r="I178" s="583"/>
      <c r="J178" s="598"/>
      <c r="K178" s="583"/>
      <c r="L178" s="598"/>
      <c r="M178" s="583"/>
      <c r="N178" s="583"/>
      <c r="O178" s="583"/>
      <c r="P178" s="598"/>
      <c r="Q178" s="583"/>
      <c r="R178" s="583"/>
      <c r="S178" s="583"/>
      <c r="T178" s="583"/>
      <c r="U178" s="583"/>
      <c r="V178" s="620"/>
      <c r="W178" s="583"/>
      <c r="X178" s="620"/>
      <c r="Y178" s="583"/>
      <c r="Z178" s="583"/>
      <c r="AB178" s="579"/>
    </row>
    <row r="179" spans="1:28" x14ac:dyDescent="0.35">
      <c r="A179" s="1192">
        <v>45735</v>
      </c>
      <c r="B179" s="738"/>
      <c r="C179" s="583"/>
      <c r="D179" s="598"/>
      <c r="E179" s="621"/>
      <c r="F179" s="740"/>
      <c r="G179" s="740"/>
      <c r="H179" s="598"/>
      <c r="I179" s="583"/>
      <c r="J179" s="598"/>
      <c r="K179" s="583"/>
      <c r="L179" s="598"/>
      <c r="M179" s="583"/>
      <c r="N179" s="583"/>
      <c r="O179" s="583"/>
      <c r="P179" s="598"/>
      <c r="Q179" s="583"/>
      <c r="R179" s="583"/>
      <c r="S179" s="583"/>
      <c r="T179" s="818"/>
      <c r="U179" s="583"/>
      <c r="V179" s="620"/>
      <c r="W179" s="583"/>
      <c r="X179" s="620"/>
      <c r="Y179" s="583"/>
      <c r="Z179" s="583"/>
      <c r="AB179" s="579"/>
    </row>
    <row r="180" spans="1:28" x14ac:dyDescent="0.35">
      <c r="A180" s="1193"/>
      <c r="B180" s="738"/>
      <c r="C180" s="583"/>
      <c r="D180" s="598"/>
      <c r="E180" s="740"/>
      <c r="F180" s="740"/>
      <c r="G180" s="740"/>
      <c r="H180" s="598"/>
      <c r="I180" s="583"/>
      <c r="J180" s="598"/>
      <c r="K180" s="583"/>
      <c r="L180" s="598"/>
      <c r="M180" s="583"/>
      <c r="N180" s="583"/>
      <c r="O180" s="583"/>
      <c r="P180" s="598"/>
      <c r="Q180" s="583"/>
      <c r="R180" s="583"/>
      <c r="S180" s="583"/>
      <c r="T180" s="583"/>
      <c r="U180" s="583"/>
      <c r="V180" s="620"/>
      <c r="W180" s="583"/>
      <c r="X180" s="620"/>
      <c r="Y180" s="583"/>
      <c r="Z180" s="583"/>
      <c r="AB180" s="579"/>
    </row>
    <row r="181" spans="1:28" x14ac:dyDescent="0.35">
      <c r="A181" s="1181">
        <v>45736</v>
      </c>
      <c r="B181" s="738">
        <v>58.75</v>
      </c>
      <c r="C181" s="583">
        <v>399500</v>
      </c>
      <c r="D181" s="598">
        <v>57.26</v>
      </c>
      <c r="E181" s="740">
        <v>389368</v>
      </c>
      <c r="F181" s="740"/>
      <c r="G181" s="740"/>
      <c r="H181" s="598">
        <v>10</v>
      </c>
      <c r="I181" s="583">
        <v>100000</v>
      </c>
      <c r="J181" s="598">
        <v>10</v>
      </c>
      <c r="K181" s="583">
        <v>100000</v>
      </c>
      <c r="L181" s="598">
        <v>10</v>
      </c>
      <c r="M181" s="583">
        <v>100000</v>
      </c>
      <c r="N181" s="583">
        <v>10</v>
      </c>
      <c r="O181" s="583">
        <v>100000</v>
      </c>
      <c r="P181" s="598"/>
      <c r="Q181" s="583"/>
      <c r="R181" s="583"/>
      <c r="S181" s="583"/>
      <c r="T181" s="818">
        <v>10</v>
      </c>
      <c r="U181" s="583">
        <v>100000</v>
      </c>
      <c r="V181" s="625">
        <v>9.91</v>
      </c>
      <c r="W181" s="583">
        <v>99100</v>
      </c>
      <c r="X181" s="620"/>
      <c r="Y181" s="583"/>
      <c r="Z181" s="583"/>
      <c r="AB181" s="579"/>
    </row>
    <row r="182" spans="1:28" x14ac:dyDescent="0.35">
      <c r="A182" s="1182"/>
      <c r="B182" s="738"/>
      <c r="C182" s="583"/>
      <c r="D182" s="598">
        <v>59.82</v>
      </c>
      <c r="E182" s="740">
        <v>406776</v>
      </c>
      <c r="F182" s="740"/>
      <c r="G182" s="740"/>
      <c r="H182" s="598"/>
      <c r="I182" s="583"/>
      <c r="J182" s="598"/>
      <c r="K182" s="583"/>
      <c r="L182" s="598">
        <v>10</v>
      </c>
      <c r="M182" s="583">
        <v>100000</v>
      </c>
      <c r="N182" s="583"/>
      <c r="O182" s="583"/>
      <c r="P182" s="598"/>
      <c r="Q182" s="583"/>
      <c r="R182" s="583"/>
      <c r="S182" s="583"/>
      <c r="T182" s="583"/>
      <c r="U182" s="583"/>
      <c r="V182" s="598"/>
      <c r="W182" s="583"/>
      <c r="X182" s="620"/>
      <c r="Y182" s="583"/>
      <c r="Z182" s="583"/>
      <c r="AB182" s="579"/>
    </row>
    <row r="183" spans="1:28" x14ac:dyDescent="0.35">
      <c r="A183" s="1192">
        <v>45737</v>
      </c>
      <c r="B183" s="738">
        <v>57.03</v>
      </c>
      <c r="C183" s="583">
        <v>387800</v>
      </c>
      <c r="D183" s="598"/>
      <c r="E183" s="740"/>
      <c r="F183" s="740"/>
      <c r="G183" s="740"/>
      <c r="H183" s="598"/>
      <c r="I183" s="583"/>
      <c r="J183" s="598"/>
      <c r="K183" s="583"/>
      <c r="L183" s="598">
        <v>10</v>
      </c>
      <c r="M183" s="583">
        <v>100000</v>
      </c>
      <c r="N183" s="583">
        <v>10</v>
      </c>
      <c r="O183" s="583">
        <v>100000</v>
      </c>
      <c r="P183" s="598"/>
      <c r="Q183" s="583"/>
      <c r="R183" s="583"/>
      <c r="S183" s="583"/>
      <c r="T183" s="583"/>
      <c r="U183" s="583"/>
      <c r="V183" s="620"/>
      <c r="W183" s="583"/>
      <c r="X183" s="620"/>
      <c r="Y183" s="583"/>
      <c r="Z183" s="583"/>
      <c r="AB183" s="579"/>
    </row>
    <row r="184" spans="1:28" x14ac:dyDescent="0.35">
      <c r="A184" s="1193"/>
      <c r="B184" s="738"/>
      <c r="C184" s="583"/>
      <c r="D184" s="598"/>
      <c r="E184" s="740"/>
      <c r="F184" s="740"/>
      <c r="G184" s="740"/>
      <c r="H184" s="598"/>
      <c r="I184" s="583"/>
      <c r="J184" s="598"/>
      <c r="K184" s="583"/>
      <c r="L184" s="598">
        <v>10</v>
      </c>
      <c r="M184" s="583">
        <v>100000</v>
      </c>
      <c r="N184" s="818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x14ac:dyDescent="0.35">
      <c r="A185" s="1181">
        <v>45738</v>
      </c>
      <c r="B185" s="738">
        <v>58.72</v>
      </c>
      <c r="C185" s="583">
        <v>399296</v>
      </c>
      <c r="D185" s="598">
        <v>59.8</v>
      </c>
      <c r="E185" s="740">
        <v>406640</v>
      </c>
      <c r="F185" s="740"/>
      <c r="G185" s="740"/>
      <c r="H185" s="598">
        <v>10</v>
      </c>
      <c r="I185" s="583">
        <v>100000</v>
      </c>
      <c r="J185" s="598">
        <v>10</v>
      </c>
      <c r="K185" s="583">
        <v>100000</v>
      </c>
      <c r="L185" s="598">
        <v>10</v>
      </c>
      <c r="M185" s="583">
        <v>100000</v>
      </c>
      <c r="N185" s="583">
        <v>10</v>
      </c>
      <c r="O185" s="621">
        <v>100000</v>
      </c>
      <c r="P185" s="598"/>
      <c r="Q185" s="583"/>
      <c r="R185" s="583"/>
      <c r="S185" s="583"/>
      <c r="T185" s="831">
        <v>10</v>
      </c>
      <c r="U185" s="583">
        <v>100000</v>
      </c>
      <c r="V185" s="620"/>
      <c r="W185" s="583"/>
      <c r="X185" s="620"/>
      <c r="Y185" s="583"/>
      <c r="Z185" s="583"/>
      <c r="AB185" s="579"/>
    </row>
    <row r="186" spans="1:28" x14ac:dyDescent="0.35">
      <c r="A186" s="1182"/>
      <c r="B186" s="738"/>
      <c r="C186" s="583"/>
      <c r="D186" s="738"/>
      <c r="E186" s="583"/>
      <c r="F186" s="583"/>
      <c r="G186" s="583"/>
      <c r="H186" s="598"/>
      <c r="I186" s="583"/>
      <c r="J186" s="598"/>
      <c r="K186" s="583"/>
      <c r="L186" s="598">
        <v>10</v>
      </c>
      <c r="M186" s="583">
        <v>100000</v>
      </c>
      <c r="N186" s="583"/>
      <c r="O186" s="583"/>
      <c r="P186" s="598"/>
      <c r="Q186" s="583"/>
      <c r="R186" s="583"/>
      <c r="S186" s="583"/>
      <c r="T186" s="583"/>
      <c r="U186" s="583"/>
      <c r="V186" s="620"/>
      <c r="W186" s="583"/>
      <c r="X186" s="620"/>
      <c r="Y186" s="583"/>
      <c r="Z186" s="583"/>
      <c r="AB186" s="579"/>
    </row>
    <row r="187" spans="1:28" x14ac:dyDescent="0.35">
      <c r="A187" s="1192">
        <v>45739</v>
      </c>
      <c r="B187" s="738"/>
      <c r="C187" s="583"/>
      <c r="D187" s="598"/>
      <c r="E187" s="740"/>
      <c r="F187" s="835"/>
      <c r="G187" s="740"/>
      <c r="H187" s="598"/>
      <c r="I187" s="583"/>
      <c r="J187" s="598"/>
      <c r="K187" s="583"/>
      <c r="L187" s="598">
        <v>10</v>
      </c>
      <c r="M187" s="583">
        <v>100000</v>
      </c>
      <c r="N187" s="583"/>
      <c r="O187" s="583"/>
      <c r="P187" s="598"/>
      <c r="Q187" s="583"/>
      <c r="R187" s="583"/>
      <c r="S187" s="583"/>
      <c r="T187" s="583"/>
      <c r="U187" s="583"/>
      <c r="V187" s="620"/>
      <c r="W187" s="583"/>
      <c r="X187" s="620"/>
      <c r="Y187" s="583"/>
      <c r="Z187" s="583"/>
      <c r="AB187" s="579"/>
    </row>
    <row r="188" spans="1:28" x14ac:dyDescent="0.35">
      <c r="A188" s="1193"/>
      <c r="B188" s="625"/>
      <c r="C188" s="583"/>
      <c r="D188" s="835"/>
      <c r="E188" s="740"/>
      <c r="F188" s="835"/>
      <c r="G188" s="740"/>
      <c r="H188" s="598"/>
      <c r="I188" s="583"/>
      <c r="J188" s="598"/>
      <c r="K188" s="583"/>
      <c r="L188" s="598"/>
      <c r="M188" s="583"/>
      <c r="N188" s="583"/>
      <c r="O188" s="583"/>
      <c r="P188" s="598"/>
      <c r="Q188" s="583"/>
      <c r="R188" s="583"/>
      <c r="S188" s="583"/>
      <c r="T188" s="583"/>
      <c r="U188" s="583"/>
      <c r="V188" s="620"/>
      <c r="W188" s="583"/>
      <c r="X188" s="620"/>
      <c r="Y188" s="583"/>
      <c r="Z188" s="583"/>
      <c r="AB188" s="579"/>
    </row>
    <row r="189" spans="1:28" x14ac:dyDescent="0.35">
      <c r="A189" s="1181">
        <v>45740</v>
      </c>
      <c r="B189" s="625">
        <v>58.76</v>
      </c>
      <c r="C189" s="583">
        <v>399568</v>
      </c>
      <c r="D189" s="598">
        <v>59.85</v>
      </c>
      <c r="E189" s="740">
        <v>406980</v>
      </c>
      <c r="F189" s="740"/>
      <c r="G189" s="740"/>
      <c r="H189" s="738">
        <v>10</v>
      </c>
      <c r="I189" s="583">
        <v>100000</v>
      </c>
      <c r="J189" s="598">
        <v>10</v>
      </c>
      <c r="K189" s="583">
        <v>100000</v>
      </c>
      <c r="L189" s="598">
        <v>10</v>
      </c>
      <c r="M189" s="583">
        <v>100000</v>
      </c>
      <c r="N189" s="583">
        <v>10</v>
      </c>
      <c r="O189" s="583">
        <v>100000</v>
      </c>
      <c r="P189" s="598"/>
      <c r="Q189" s="583"/>
      <c r="R189" s="583"/>
      <c r="S189" s="583"/>
      <c r="T189" s="818">
        <v>10</v>
      </c>
      <c r="U189" s="583">
        <v>100000</v>
      </c>
      <c r="V189" s="620"/>
      <c r="W189" s="583"/>
      <c r="X189" s="620"/>
      <c r="Y189" s="583"/>
      <c r="Z189" s="583"/>
      <c r="AB189" s="579"/>
    </row>
    <row r="190" spans="1:28" x14ac:dyDescent="0.35">
      <c r="A190" s="1182"/>
      <c r="B190" s="738"/>
      <c r="C190" s="583"/>
      <c r="D190" s="598"/>
      <c r="E190" s="740"/>
      <c r="F190" s="740"/>
      <c r="G190" s="740"/>
      <c r="H190" s="598">
        <v>10</v>
      </c>
      <c r="I190" s="583">
        <v>100000</v>
      </c>
      <c r="J190" s="598"/>
      <c r="K190" s="583"/>
      <c r="L190" s="598">
        <v>10</v>
      </c>
      <c r="M190" s="583">
        <v>100000</v>
      </c>
      <c r="N190" s="818"/>
      <c r="O190" s="583"/>
      <c r="P190" s="598"/>
      <c r="Q190" s="583"/>
      <c r="R190" s="583"/>
      <c r="S190" s="583"/>
      <c r="T190" s="583"/>
      <c r="U190" s="583"/>
      <c r="V190" s="620"/>
      <c r="W190" s="583"/>
      <c r="X190" s="620"/>
      <c r="Y190" s="583"/>
      <c r="Z190" s="583"/>
      <c r="AB190" s="579"/>
    </row>
    <row r="191" spans="1:28" x14ac:dyDescent="0.35">
      <c r="A191" s="1192">
        <v>45741</v>
      </c>
      <c r="B191" s="738"/>
      <c r="C191" s="583"/>
      <c r="D191" s="598"/>
      <c r="E191" s="740"/>
      <c r="F191" s="740"/>
      <c r="G191" s="740"/>
      <c r="H191" s="598"/>
      <c r="I191" s="583"/>
      <c r="J191" s="598"/>
      <c r="K191" s="583"/>
      <c r="L191" s="598"/>
      <c r="M191" s="583"/>
      <c r="N191" s="583"/>
      <c r="O191" s="583"/>
      <c r="P191" s="598"/>
      <c r="Q191" s="583"/>
      <c r="R191" s="583"/>
      <c r="S191" s="583"/>
      <c r="T191" s="583"/>
      <c r="U191" s="583"/>
      <c r="V191" s="620"/>
      <c r="W191" s="583"/>
      <c r="X191" s="620"/>
      <c r="Y191" s="583"/>
      <c r="Z191" s="583"/>
      <c r="AB191" s="579"/>
    </row>
    <row r="192" spans="1:28" x14ac:dyDescent="0.35">
      <c r="A192" s="1193"/>
      <c r="B192" s="738"/>
      <c r="C192" s="583"/>
      <c r="D192" s="738"/>
      <c r="E192" s="583"/>
      <c r="F192" s="583"/>
      <c r="G192" s="583"/>
      <c r="H192" s="598"/>
      <c r="I192" s="583"/>
      <c r="J192" s="598"/>
      <c r="K192" s="583"/>
      <c r="L192" s="598"/>
      <c r="M192" s="583"/>
      <c r="N192" s="818"/>
      <c r="O192" s="583"/>
      <c r="P192" s="598"/>
      <c r="Q192" s="583"/>
      <c r="R192" s="583"/>
      <c r="S192" s="583"/>
      <c r="T192" s="583"/>
      <c r="U192" s="583"/>
      <c r="V192" s="620"/>
      <c r="W192" s="583"/>
      <c r="X192" s="620"/>
      <c r="Y192" s="583"/>
      <c r="Z192" s="583"/>
      <c r="AB192" s="579"/>
    </row>
    <row r="193" spans="1:30" x14ac:dyDescent="0.35">
      <c r="A193" s="1181">
        <v>45742</v>
      </c>
      <c r="B193" s="929">
        <v>58.7</v>
      </c>
      <c r="C193" s="925">
        <v>399160</v>
      </c>
      <c r="D193" s="967">
        <v>59.8</v>
      </c>
      <c r="E193" s="740">
        <v>406640</v>
      </c>
      <c r="F193" s="740"/>
      <c r="G193" s="740"/>
      <c r="H193" s="598">
        <v>10</v>
      </c>
      <c r="I193" s="583">
        <v>100000</v>
      </c>
      <c r="J193" s="598">
        <v>10</v>
      </c>
      <c r="K193" s="583">
        <v>100000</v>
      </c>
      <c r="L193" s="598">
        <v>10</v>
      </c>
      <c r="M193" s="583">
        <v>100000</v>
      </c>
      <c r="N193" s="583">
        <v>10</v>
      </c>
      <c r="O193" s="583">
        <v>100000</v>
      </c>
      <c r="P193" s="598"/>
      <c r="Q193" s="583"/>
      <c r="R193" s="583"/>
      <c r="S193" s="583"/>
      <c r="T193" s="583">
        <v>10</v>
      </c>
      <c r="U193" s="583">
        <v>100000</v>
      </c>
      <c r="V193" s="620"/>
      <c r="W193" s="583"/>
      <c r="X193" s="620"/>
      <c r="Y193" s="583"/>
      <c r="Z193" s="583"/>
      <c r="AB193" s="579"/>
    </row>
    <row r="194" spans="1:30" x14ac:dyDescent="0.35">
      <c r="A194" s="1182"/>
      <c r="B194" s="738"/>
      <c r="C194" s="583"/>
      <c r="D194" s="598"/>
      <c r="E194" s="740"/>
      <c r="F194" s="740"/>
      <c r="G194" s="740"/>
      <c r="H194" s="727"/>
      <c r="I194" s="704"/>
      <c r="J194" s="598"/>
      <c r="K194" s="583"/>
      <c r="L194" s="598">
        <v>10</v>
      </c>
      <c r="M194" s="583">
        <v>100000</v>
      </c>
      <c r="N194" s="818"/>
      <c r="O194" s="583"/>
      <c r="P194" s="598"/>
      <c r="Q194" s="583"/>
      <c r="R194" s="583"/>
      <c r="S194" s="583"/>
      <c r="T194" s="818"/>
      <c r="U194" s="583"/>
      <c r="V194" s="620"/>
      <c r="W194" s="583"/>
      <c r="X194" s="620"/>
      <c r="Y194" s="583"/>
      <c r="Z194" s="583"/>
      <c r="AB194" s="579"/>
    </row>
    <row r="195" spans="1:30" x14ac:dyDescent="0.35">
      <c r="A195" s="1192">
        <v>45743</v>
      </c>
      <c r="B195" s="738"/>
      <c r="C195" s="583"/>
      <c r="D195" s="598"/>
      <c r="E195" s="740"/>
      <c r="F195" s="740"/>
      <c r="G195" s="740"/>
      <c r="H195" s="598"/>
      <c r="I195" s="583"/>
      <c r="J195" s="598"/>
      <c r="K195" s="583"/>
      <c r="L195" s="598"/>
      <c r="M195" s="583"/>
      <c r="N195" s="583"/>
      <c r="O195" s="583"/>
      <c r="P195" s="598"/>
      <c r="Q195" s="583"/>
      <c r="R195" s="583"/>
      <c r="S195" s="583"/>
      <c r="T195" s="583"/>
      <c r="U195" s="583"/>
      <c r="V195" s="620"/>
      <c r="W195" s="583"/>
      <c r="X195" s="620"/>
      <c r="Y195" s="583"/>
      <c r="Z195" s="583"/>
      <c r="AB195" s="579"/>
    </row>
    <row r="196" spans="1:30" x14ac:dyDescent="0.35">
      <c r="A196" s="1193"/>
      <c r="B196" s="749"/>
      <c r="C196" s="817"/>
      <c r="D196" s="598"/>
      <c r="E196" s="740"/>
      <c r="F196" s="740"/>
      <c r="G196" s="740"/>
      <c r="H196" s="741"/>
      <c r="I196" s="583"/>
      <c r="J196" s="598"/>
      <c r="K196" s="583"/>
      <c r="L196" s="598"/>
      <c r="M196" s="583"/>
      <c r="N196" s="583"/>
      <c r="O196" s="583"/>
      <c r="P196" s="598"/>
      <c r="Q196" s="583"/>
      <c r="R196" s="583"/>
      <c r="S196" s="583"/>
      <c r="T196" s="583"/>
      <c r="U196" s="583"/>
      <c r="V196" s="620"/>
      <c r="W196" s="583"/>
      <c r="X196" s="620"/>
      <c r="Y196" s="583"/>
      <c r="Z196" s="583"/>
      <c r="AB196" s="579"/>
    </row>
    <row r="197" spans="1:30" x14ac:dyDescent="0.35">
      <c r="A197" s="1181">
        <v>45744</v>
      </c>
      <c r="B197" s="749"/>
      <c r="C197" s="817"/>
      <c r="D197" s="598">
        <v>60</v>
      </c>
      <c r="E197" s="740">
        <v>408000</v>
      </c>
      <c r="F197" s="740"/>
      <c r="G197" s="740"/>
      <c r="H197" s="741"/>
      <c r="I197" s="583"/>
      <c r="J197" s="598"/>
      <c r="K197" s="583"/>
      <c r="L197" s="598"/>
      <c r="M197" s="583"/>
      <c r="N197" s="583"/>
      <c r="O197" s="583"/>
      <c r="P197" s="598"/>
      <c r="Q197" s="583"/>
      <c r="R197" s="583"/>
      <c r="S197" s="583"/>
      <c r="T197" s="583"/>
      <c r="U197" s="583"/>
      <c r="V197" s="620"/>
      <c r="W197" s="583"/>
      <c r="X197" s="620"/>
      <c r="Y197" s="583"/>
      <c r="Z197" s="583"/>
      <c r="AB197" s="579"/>
    </row>
    <row r="198" spans="1:30" x14ac:dyDescent="0.35">
      <c r="A198" s="1182"/>
      <c r="B198" s="749"/>
      <c r="C198" s="817"/>
      <c r="D198" s="598"/>
      <c r="E198" s="740"/>
      <c r="F198" s="740"/>
      <c r="G198" s="740"/>
      <c r="H198" s="741"/>
      <c r="I198" s="583"/>
      <c r="J198" s="598"/>
      <c r="K198" s="583"/>
      <c r="L198" s="598"/>
      <c r="M198" s="583"/>
      <c r="N198" s="583"/>
      <c r="O198" s="583"/>
      <c r="P198" s="598"/>
      <c r="Q198" s="583"/>
      <c r="R198" s="583"/>
      <c r="S198" s="583"/>
      <c r="T198" s="583"/>
      <c r="U198" s="583"/>
      <c r="V198" s="620"/>
      <c r="W198" s="583"/>
      <c r="X198" s="620"/>
      <c r="Y198" s="583"/>
      <c r="Z198" s="583"/>
      <c r="AB198" s="579"/>
    </row>
    <row r="199" spans="1:30" x14ac:dyDescent="0.35">
      <c r="A199" s="1192">
        <v>45745</v>
      </c>
      <c r="B199" s="749"/>
      <c r="C199" s="817"/>
      <c r="D199" s="598"/>
      <c r="E199" s="740"/>
      <c r="F199" s="740"/>
      <c r="G199" s="740"/>
      <c r="H199" s="741"/>
      <c r="I199" s="583"/>
      <c r="J199" s="704"/>
      <c r="K199" s="704"/>
      <c r="L199" s="598"/>
      <c r="M199" s="583"/>
      <c r="N199" s="583"/>
      <c r="O199" s="583"/>
      <c r="P199" s="598"/>
      <c r="Q199" s="583"/>
      <c r="R199" s="598">
        <v>12.21</v>
      </c>
      <c r="S199" s="583">
        <v>152630</v>
      </c>
      <c r="T199" s="583"/>
      <c r="U199" s="583"/>
      <c r="V199" s="620"/>
      <c r="W199" s="583"/>
      <c r="X199" s="620"/>
      <c r="Y199" s="583"/>
      <c r="Z199" s="583"/>
      <c r="AB199" s="579"/>
    </row>
    <row r="200" spans="1:30" x14ac:dyDescent="0.35">
      <c r="A200" s="1193"/>
      <c r="B200" s="749"/>
      <c r="C200" s="817"/>
      <c r="D200" s="598"/>
      <c r="E200" s="740"/>
      <c r="F200" s="740"/>
      <c r="G200" s="740"/>
      <c r="H200" s="741"/>
      <c r="I200" s="583"/>
      <c r="J200" s="598"/>
      <c r="K200" s="583"/>
      <c r="L200" s="598"/>
      <c r="M200" s="583"/>
      <c r="N200" s="583"/>
      <c r="O200" s="583"/>
      <c r="P200" s="598"/>
      <c r="Q200" s="583"/>
      <c r="R200" s="583"/>
      <c r="S200" s="583"/>
      <c r="T200" s="583"/>
      <c r="U200" s="583"/>
      <c r="V200" s="620"/>
      <c r="W200" s="583"/>
      <c r="X200" s="620"/>
      <c r="Y200" s="583"/>
      <c r="Z200" s="583"/>
      <c r="AB200" s="579"/>
    </row>
    <row r="201" spans="1:30" x14ac:dyDescent="0.35">
      <c r="A201" s="1181">
        <v>45746</v>
      </c>
      <c r="B201" s="749">
        <v>50.71</v>
      </c>
      <c r="C201" s="817">
        <v>344830</v>
      </c>
      <c r="D201" s="598"/>
      <c r="E201" s="740"/>
      <c r="F201" s="740"/>
      <c r="G201" s="740"/>
      <c r="H201" s="741"/>
      <c r="I201" s="583"/>
      <c r="J201" s="598"/>
      <c r="K201" s="583"/>
      <c r="L201" s="598"/>
      <c r="M201" s="583"/>
      <c r="N201" s="583"/>
      <c r="O201" s="583"/>
      <c r="P201" s="598"/>
      <c r="Q201" s="583"/>
      <c r="R201" s="583"/>
      <c r="S201" s="583"/>
      <c r="T201" s="583"/>
      <c r="U201" s="583"/>
      <c r="V201" s="620"/>
      <c r="W201" s="583"/>
      <c r="X201" s="620"/>
      <c r="Y201" s="583"/>
      <c r="Z201" s="583"/>
      <c r="AB201" s="579"/>
    </row>
    <row r="202" spans="1:30" x14ac:dyDescent="0.35">
      <c r="A202" s="1182"/>
      <c r="B202" s="749"/>
      <c r="C202" s="817"/>
      <c r="D202" s="598"/>
      <c r="E202" s="740"/>
      <c r="F202" s="740"/>
      <c r="G202" s="740"/>
      <c r="H202" s="741"/>
      <c r="I202" s="583"/>
      <c r="J202" s="598"/>
      <c r="K202" s="583"/>
      <c r="L202" s="598"/>
      <c r="M202" s="583"/>
      <c r="N202" s="583"/>
      <c r="O202" s="583"/>
      <c r="P202" s="598"/>
      <c r="Q202" s="583"/>
      <c r="R202" s="583"/>
      <c r="S202" s="583"/>
      <c r="T202" s="583"/>
      <c r="U202" s="583"/>
      <c r="V202" s="620"/>
      <c r="W202" s="583"/>
      <c r="X202" s="620"/>
      <c r="Y202" s="583"/>
      <c r="Z202" s="583"/>
      <c r="AB202" s="579"/>
    </row>
    <row r="203" spans="1:30" x14ac:dyDescent="0.35">
      <c r="A203" s="1192">
        <v>45747</v>
      </c>
      <c r="B203" s="749">
        <v>59.37</v>
      </c>
      <c r="C203" s="583">
        <v>403716</v>
      </c>
      <c r="D203" s="598">
        <v>58.76</v>
      </c>
      <c r="E203" s="740">
        <v>399568</v>
      </c>
      <c r="F203" s="740"/>
      <c r="G203" s="740"/>
      <c r="H203" s="598">
        <v>10</v>
      </c>
      <c r="I203" s="583">
        <v>100000</v>
      </c>
      <c r="J203" s="598">
        <v>10</v>
      </c>
      <c r="K203" s="583">
        <v>100000</v>
      </c>
      <c r="L203" s="598">
        <v>10</v>
      </c>
      <c r="M203" s="583">
        <v>100000</v>
      </c>
      <c r="N203" s="583">
        <v>10</v>
      </c>
      <c r="O203" s="583">
        <v>100000</v>
      </c>
      <c r="P203" s="598"/>
      <c r="Q203" s="583"/>
      <c r="R203" s="583"/>
      <c r="S203" s="583"/>
      <c r="T203" s="583">
        <v>10</v>
      </c>
      <c r="U203" s="583">
        <v>100000</v>
      </c>
      <c r="V203" s="620"/>
      <c r="W203" s="583"/>
      <c r="X203" s="620"/>
      <c r="Y203" s="583"/>
      <c r="Z203" s="583"/>
      <c r="AB203" s="579"/>
    </row>
    <row r="204" spans="1:30" x14ac:dyDescent="0.35">
      <c r="A204" s="1193"/>
      <c r="B204" s="780"/>
      <c r="C204" s="704"/>
      <c r="D204" s="727"/>
      <c r="E204" s="704"/>
      <c r="F204" s="704"/>
      <c r="G204" s="704"/>
      <c r="H204" s="727"/>
      <c r="I204" s="704"/>
      <c r="J204" s="727"/>
      <c r="K204" s="704"/>
      <c r="L204" s="598">
        <v>10</v>
      </c>
      <c r="M204" s="583">
        <v>100000</v>
      </c>
      <c r="N204" s="583"/>
      <c r="O204" s="583"/>
      <c r="P204" s="598"/>
      <c r="Q204" s="583"/>
      <c r="R204" s="598"/>
      <c r="S204" s="583"/>
      <c r="T204" s="583"/>
      <c r="U204" s="583"/>
      <c r="V204" s="784"/>
      <c r="W204" s="704"/>
      <c r="X204" s="620"/>
      <c r="Y204" s="583"/>
      <c r="Z204" s="583"/>
      <c r="AB204" s="579"/>
    </row>
    <row r="205" spans="1:30" s="663" customFormat="1" x14ac:dyDescent="0.35">
      <c r="A205" s="1189" t="s">
        <v>113</v>
      </c>
      <c r="B205" s="750"/>
      <c r="C205" s="751">
        <f>SUM(C143:C204)</f>
        <v>5485766</v>
      </c>
      <c r="D205" s="616"/>
      <c r="E205" s="751">
        <f>SUM(E142:E204)</f>
        <v>5524864</v>
      </c>
      <c r="F205" s="616"/>
      <c r="G205" s="751">
        <f>SUM(G142:G204)</f>
        <v>0</v>
      </c>
      <c r="H205" s="616"/>
      <c r="I205" s="751">
        <f>SUM(I143:I204)</f>
        <v>1300000</v>
      </c>
      <c r="J205" s="616"/>
      <c r="K205" s="751">
        <f>SUM(K142:K204)</f>
        <v>1300000</v>
      </c>
      <c r="L205" s="616"/>
      <c r="M205" s="751">
        <f>SUM(M143:M204)</f>
        <v>2500000</v>
      </c>
      <c r="N205" s="616"/>
      <c r="O205" s="751">
        <f>SUM(O143:O204)</f>
        <v>1386700</v>
      </c>
      <c r="P205" s="616"/>
      <c r="Q205" s="751">
        <f>SUM(Q143:Q204)</f>
        <v>0</v>
      </c>
      <c r="R205" s="616"/>
      <c r="S205" s="751">
        <f>SUM(S143:S204)</f>
        <v>152630</v>
      </c>
      <c r="T205" s="616"/>
      <c r="U205" s="751">
        <f>SUM(U143:U204)</f>
        <v>1100000</v>
      </c>
      <c r="V205" s="616"/>
      <c r="W205" s="751">
        <f>SUM(W143:W204)</f>
        <v>199100</v>
      </c>
      <c r="X205" s="616"/>
      <c r="Y205" s="751">
        <f>SUM(Y143:Y204)</f>
        <v>404600</v>
      </c>
      <c r="Z205" s="751">
        <f>SUM(B205:Y205)</f>
        <v>19353660</v>
      </c>
    </row>
    <row r="206" spans="1:30" s="663" customFormat="1" x14ac:dyDescent="0.35">
      <c r="A206" s="1189"/>
      <c r="B206" s="802">
        <f>SUM(B143:B204)</f>
        <v>806.73000000000013</v>
      </c>
      <c r="C206" s="751"/>
      <c r="D206" s="616">
        <f>SUM(D142:D204)</f>
        <v>812.4799999999999</v>
      </c>
      <c r="E206" s="751"/>
      <c r="F206" s="616">
        <f>SUM(F142:F204)</f>
        <v>0</v>
      </c>
      <c r="G206" s="751"/>
      <c r="H206" s="616">
        <f>SUM(H143:H204)</f>
        <v>130</v>
      </c>
      <c r="I206" s="751"/>
      <c r="J206" s="754">
        <f>SUM(J142:J204)</f>
        <v>130</v>
      </c>
      <c r="K206" s="751"/>
      <c r="L206" s="616">
        <f>SUM(L143:L204)</f>
        <v>250</v>
      </c>
      <c r="M206" s="751"/>
      <c r="N206" s="829">
        <f>SUM(N143:N204)</f>
        <v>138.67000000000002</v>
      </c>
      <c r="O206" s="751"/>
      <c r="P206" s="754">
        <f>SUM(P143:P204)</f>
        <v>0</v>
      </c>
      <c r="Q206" s="751"/>
      <c r="R206" s="616">
        <f>SUM(R143:R204)</f>
        <v>12.21</v>
      </c>
      <c r="S206" s="751"/>
      <c r="T206" s="829">
        <f>SUM(T143:T204)</f>
        <v>110</v>
      </c>
      <c r="U206" s="751"/>
      <c r="V206" s="616">
        <f>SUM(V142:V204)</f>
        <v>19.91</v>
      </c>
      <c r="W206" s="751"/>
      <c r="X206" s="616">
        <f>SUM(X143:X204)</f>
        <v>40.46</v>
      </c>
      <c r="Y206" s="751"/>
      <c r="Z206" s="751">
        <f>SUM(B206:Y206)</f>
        <v>2450.46</v>
      </c>
    </row>
    <row r="207" spans="1:30" x14ac:dyDescent="0.35">
      <c r="A207" s="1189"/>
      <c r="B207" s="597"/>
      <c r="C207" s="756"/>
      <c r="D207" s="756"/>
      <c r="E207" s="756"/>
      <c r="F207" s="756"/>
      <c r="G207" s="756"/>
      <c r="H207" s="756"/>
      <c r="I207" s="756"/>
      <c r="J207" s="756"/>
      <c r="K207" s="756"/>
      <c r="L207" s="756"/>
      <c r="M207" s="756"/>
      <c r="N207" s="756"/>
      <c r="O207" s="756"/>
      <c r="P207" s="756"/>
      <c r="Q207" s="756"/>
      <c r="R207" s="819"/>
      <c r="S207" s="822"/>
      <c r="T207" s="822"/>
      <c r="U207" s="822"/>
      <c r="V207" s="822"/>
      <c r="W207" s="1190"/>
      <c r="X207" s="1190"/>
      <c r="Y207" s="1191"/>
      <c r="Z207" s="751">
        <f>Z205+AD131</f>
        <v>49779316</v>
      </c>
      <c r="AB207" s="579"/>
    </row>
    <row r="208" spans="1:30" ht="15" x14ac:dyDescent="0.35">
      <c r="A208" s="757" t="s">
        <v>151</v>
      </c>
      <c r="B208" s="1147" t="s">
        <v>636</v>
      </c>
      <c r="C208" s="1147"/>
      <c r="D208" s="1147"/>
      <c r="E208" s="1147"/>
      <c r="F208" s="1147"/>
      <c r="G208" s="1147"/>
      <c r="H208" s="1147"/>
      <c r="I208" s="1147"/>
      <c r="J208" s="1147"/>
      <c r="K208" s="1147"/>
      <c r="L208" s="1147"/>
      <c r="M208" s="1147"/>
      <c r="N208" s="758"/>
      <c r="O208" s="601"/>
      <c r="P208" s="758"/>
      <c r="Q208" s="601"/>
      <c r="R208" s="759"/>
      <c r="S208" s="601"/>
      <c r="T208" s="601"/>
      <c r="U208" s="601"/>
      <c r="V208" s="758"/>
      <c r="W208" s="601"/>
      <c r="X208" s="758"/>
      <c r="Y208" s="601"/>
      <c r="Z208" s="794"/>
      <c r="AB208" s="639"/>
      <c r="AC208" s="638"/>
      <c r="AD208" s="638"/>
    </row>
    <row r="209" spans="1:32" ht="15.5" x14ac:dyDescent="0.35">
      <c r="A209" s="757" t="s">
        <v>153</v>
      </c>
      <c r="B209" s="760"/>
      <c r="C209" s="1148"/>
      <c r="D209" s="1148"/>
      <c r="E209" s="1148"/>
      <c r="F209" s="761"/>
      <c r="G209" s="601"/>
      <c r="H209" s="758"/>
      <c r="N209" s="758"/>
      <c r="O209" s="601"/>
      <c r="P209" s="758"/>
      <c r="Q209" s="1149" t="s">
        <v>154</v>
      </c>
      <c r="R209" s="1149"/>
      <c r="S209" s="1149"/>
      <c r="T209" s="852"/>
      <c r="U209" s="852"/>
      <c r="V209" s="758"/>
      <c r="W209" s="601"/>
      <c r="X209" s="758"/>
      <c r="Y209" s="601"/>
      <c r="Z209" s="758"/>
      <c r="AA209" s="638">
        <v>49779316</v>
      </c>
      <c r="AB209" s="639"/>
      <c r="AC209" s="638"/>
      <c r="AD209" s="641"/>
      <c r="AE209" s="641"/>
    </row>
    <row r="210" spans="1:32" ht="15.5" x14ac:dyDescent="0.35">
      <c r="A210" s="757"/>
      <c r="B210" s="760"/>
      <c r="C210" s="851"/>
      <c r="D210" s="851"/>
      <c r="E210" s="851"/>
      <c r="F210" s="761"/>
      <c r="G210" s="601"/>
      <c r="H210" s="758"/>
      <c r="N210" s="758"/>
      <c r="O210" s="601"/>
      <c r="P210" s="758"/>
      <c r="Q210" s="852"/>
      <c r="R210" s="852"/>
      <c r="S210" s="852"/>
      <c r="T210" s="852"/>
      <c r="U210" s="852"/>
      <c r="V210" s="758"/>
      <c r="W210" s="601"/>
      <c r="X210" s="758"/>
      <c r="Y210" s="601"/>
      <c r="Z210" s="758"/>
      <c r="AA210" s="638">
        <f>AA209-Z207</f>
        <v>0</v>
      </c>
      <c r="AB210" s="639"/>
      <c r="AC210" s="638"/>
      <c r="AD210" s="641"/>
      <c r="AE210" s="641"/>
    </row>
    <row r="211" spans="1:32" ht="15.5" x14ac:dyDescent="0.35">
      <c r="A211" s="757"/>
      <c r="B211" s="760"/>
      <c r="C211" s="851"/>
      <c r="D211" s="851"/>
      <c r="E211" s="851"/>
      <c r="F211" s="761"/>
      <c r="G211" s="601"/>
      <c r="H211" s="758"/>
      <c r="N211" s="758"/>
      <c r="O211" s="601"/>
      <c r="P211" s="758"/>
      <c r="Q211" s="786"/>
      <c r="R211" s="786"/>
      <c r="S211" s="786"/>
      <c r="T211" s="786"/>
      <c r="U211" s="786"/>
      <c r="V211" s="758"/>
      <c r="W211" s="601"/>
      <c r="X211" s="758"/>
      <c r="Y211" s="601"/>
      <c r="Z211" s="758"/>
      <c r="AA211" s="638"/>
      <c r="AB211" s="639"/>
      <c r="AC211" s="638"/>
      <c r="AD211" s="641"/>
      <c r="AE211" s="641"/>
    </row>
    <row r="212" spans="1:32" ht="15.5" x14ac:dyDescent="0.35">
      <c r="A212" s="757"/>
      <c r="B212" s="760"/>
      <c r="C212" s="851"/>
      <c r="D212" s="851"/>
      <c r="E212" s="851"/>
      <c r="F212" s="761"/>
      <c r="G212" s="601"/>
      <c r="H212" s="758"/>
      <c r="N212" s="758"/>
      <c r="O212" s="601"/>
      <c r="P212" s="758"/>
      <c r="Q212" s="786"/>
      <c r="R212" s="786"/>
      <c r="S212" s="786"/>
      <c r="T212" s="786"/>
      <c r="U212" s="786"/>
      <c r="V212" s="758"/>
      <c r="W212" s="601"/>
      <c r="X212" s="758"/>
      <c r="Y212" s="601"/>
      <c r="Z212" s="758"/>
      <c r="AA212" s="638"/>
      <c r="AB212" s="639"/>
      <c r="AC212" s="638"/>
      <c r="AD212" s="641"/>
      <c r="AE212" s="641"/>
    </row>
    <row r="213" spans="1:32" ht="15.5" x14ac:dyDescent="0.35">
      <c r="A213" s="757"/>
      <c r="B213" s="760"/>
      <c r="C213" s="762"/>
      <c r="D213" s="761"/>
      <c r="E213" s="762"/>
      <c r="F213" s="761"/>
      <c r="G213" s="601"/>
      <c r="H213" s="758"/>
      <c r="N213" s="758"/>
      <c r="O213" s="601"/>
      <c r="P213" s="758"/>
      <c r="Q213" s="787"/>
      <c r="R213" s="788"/>
      <c r="S213" s="787"/>
      <c r="T213" s="787"/>
      <c r="U213" s="787"/>
      <c r="V213" s="758"/>
      <c r="W213" s="601"/>
      <c r="X213" s="758"/>
      <c r="Y213" s="601"/>
      <c r="Z213" s="758"/>
      <c r="AA213" s="638"/>
      <c r="AB213" s="639"/>
      <c r="AC213" s="642"/>
      <c r="AD213" s="638"/>
      <c r="AE213" s="638"/>
    </row>
    <row r="214" spans="1:32" ht="18.5" x14ac:dyDescent="0.35">
      <c r="B214" s="763"/>
      <c r="C214" s="1150"/>
      <c r="D214" s="1150"/>
      <c r="E214" s="1150"/>
      <c r="F214" s="758"/>
      <c r="G214" s="601"/>
      <c r="H214" s="758"/>
      <c r="N214" s="758"/>
      <c r="O214" s="601"/>
      <c r="P214" s="758"/>
      <c r="Q214" s="1151" t="s">
        <v>155</v>
      </c>
      <c r="R214" s="1151"/>
      <c r="S214" s="1151"/>
      <c r="T214" s="853"/>
      <c r="U214" s="853"/>
      <c r="V214" s="758"/>
      <c r="W214" s="601"/>
      <c r="X214" s="758"/>
      <c r="Y214" s="601"/>
      <c r="Z214" s="758"/>
      <c r="AA214" s="638"/>
      <c r="AB214" s="639"/>
      <c r="AC214" s="639"/>
      <c r="AD214" s="638"/>
      <c r="AE214" s="638"/>
    </row>
    <row r="215" spans="1:32" ht="15" x14ac:dyDescent="0.35">
      <c r="Y215" s="687"/>
      <c r="Z215" s="758"/>
      <c r="AA215" s="688"/>
      <c r="AB215" s="690"/>
      <c r="AC215" s="690"/>
      <c r="AD215" s="688"/>
      <c r="AE215" s="688"/>
    </row>
    <row r="216" spans="1:32" ht="15" x14ac:dyDescent="0.35">
      <c r="A216" s="764"/>
      <c r="B216" s="765"/>
      <c r="C216" s="1184"/>
      <c r="D216" s="1184"/>
      <c r="E216" s="1184"/>
      <c r="F216" s="766"/>
      <c r="W216" s="679"/>
      <c r="X216" s="705"/>
      <c r="Y216" s="579">
        <v>41497072</v>
      </c>
      <c r="Z216" s="579">
        <f>Y216-Z207</f>
        <v>-8282244</v>
      </c>
      <c r="AA216" s="1185"/>
      <c r="AB216" s="1185"/>
      <c r="AC216" s="1185"/>
      <c r="AD216" s="849"/>
      <c r="AE216" s="849"/>
      <c r="AF216" s="579">
        <f>Z207-AF220</f>
        <v>84846</v>
      </c>
    </row>
    <row r="217" spans="1:32" ht="15" x14ac:dyDescent="0.35">
      <c r="C217" s="1186" t="s">
        <v>156</v>
      </c>
      <c r="D217" s="1186"/>
      <c r="E217" s="1186" t="s">
        <v>157</v>
      </c>
      <c r="F217" s="1186"/>
      <c r="G217" s="1186" t="s">
        <v>158</v>
      </c>
      <c r="H217" s="1186"/>
      <c r="I217" s="1186" t="s">
        <v>159</v>
      </c>
      <c r="J217" s="1186"/>
      <c r="K217" s="1186"/>
      <c r="L217" s="1186"/>
      <c r="M217" s="1186" t="s">
        <v>160</v>
      </c>
      <c r="N217" s="1186"/>
      <c r="O217" s="1187" t="s">
        <v>161</v>
      </c>
      <c r="P217" s="1188"/>
      <c r="R217" s="687"/>
      <c r="Z217" s="579"/>
      <c r="AA217" s="688"/>
      <c r="AB217" s="579"/>
    </row>
    <row r="218" spans="1:32" ht="15" x14ac:dyDescent="0.35">
      <c r="C218" s="672" t="s">
        <v>30</v>
      </c>
      <c r="D218" s="850" t="s">
        <v>27</v>
      </c>
      <c r="E218" s="672" t="s">
        <v>30</v>
      </c>
      <c r="F218" s="850" t="s">
        <v>27</v>
      </c>
      <c r="G218" s="672" t="s">
        <v>30</v>
      </c>
      <c r="H218" s="850" t="s">
        <v>27</v>
      </c>
      <c r="I218" s="672" t="s">
        <v>30</v>
      </c>
      <c r="J218" s="672"/>
      <c r="K218" s="672"/>
      <c r="L218" s="850" t="s">
        <v>27</v>
      </c>
      <c r="M218" s="672" t="s">
        <v>30</v>
      </c>
      <c r="N218" s="850" t="s">
        <v>27</v>
      </c>
      <c r="O218" s="672" t="s">
        <v>30</v>
      </c>
      <c r="P218" s="850" t="s">
        <v>27</v>
      </c>
      <c r="R218" s="687"/>
      <c r="Z218" s="579"/>
      <c r="AA218" s="688"/>
      <c r="AB218" s="579"/>
    </row>
    <row r="219" spans="1:32" ht="15" x14ac:dyDescent="0.35">
      <c r="C219" s="767">
        <f>B132</f>
        <v>712.47</v>
      </c>
      <c r="D219" s="768">
        <f>C131</f>
        <v>7124700</v>
      </c>
      <c r="E219" s="769">
        <f>L132</f>
        <v>160</v>
      </c>
      <c r="F219" s="770">
        <f>M131</f>
        <v>1088000</v>
      </c>
      <c r="G219" s="703">
        <f>V132</f>
        <v>0</v>
      </c>
      <c r="H219" s="770">
        <f>W131</f>
        <v>0</v>
      </c>
      <c r="I219" s="771">
        <f>B206</f>
        <v>806.73000000000013</v>
      </c>
      <c r="J219" s="771"/>
      <c r="K219" s="771"/>
      <c r="L219" s="770">
        <f>C205</f>
        <v>5485766</v>
      </c>
      <c r="M219" s="727">
        <f>V206</f>
        <v>19.91</v>
      </c>
      <c r="N219" s="770">
        <f>W205</f>
        <v>199100</v>
      </c>
      <c r="O219" s="704"/>
      <c r="P219" s="704"/>
      <c r="R219" s="687"/>
      <c r="Z219" s="579"/>
      <c r="AA219" s="688"/>
      <c r="AB219" s="579"/>
    </row>
    <row r="220" spans="1:32" ht="15" x14ac:dyDescent="0.35">
      <c r="C220" s="767">
        <f>F132</f>
        <v>740.09999999999991</v>
      </c>
      <c r="D220" s="768">
        <f>G131</f>
        <v>7401000</v>
      </c>
      <c r="E220" s="772" t="e">
        <f>#REF!</f>
        <v>#REF!</v>
      </c>
      <c r="F220" s="704" t="e">
        <f>#REF!</f>
        <v>#REF!</v>
      </c>
      <c r="G220" s="769">
        <f>X132</f>
        <v>150</v>
      </c>
      <c r="H220" s="704">
        <f>Y131</f>
        <v>1931000</v>
      </c>
      <c r="I220" s="769">
        <f>D206</f>
        <v>812.4799999999999</v>
      </c>
      <c r="J220" s="769"/>
      <c r="K220" s="769"/>
      <c r="L220" s="704">
        <f>E205</f>
        <v>5524864</v>
      </c>
      <c r="M220" s="773"/>
      <c r="N220" s="727"/>
      <c r="O220" s="704"/>
      <c r="P220" s="704"/>
      <c r="R220" s="687"/>
      <c r="Z220" s="579"/>
      <c r="AA220" s="688"/>
      <c r="AB220" s="579"/>
      <c r="AF220" s="794">
        <v>49694470</v>
      </c>
    </row>
    <row r="221" spans="1:32" ht="18" x14ac:dyDescent="0.35">
      <c r="A221" s="774"/>
      <c r="B221" s="775"/>
      <c r="C221" s="767" t="e">
        <f>#REF!</f>
        <v>#REF!</v>
      </c>
      <c r="D221" s="776" t="e">
        <f>#REF!</f>
        <v>#REF!</v>
      </c>
      <c r="E221" s="769">
        <f>T132</f>
        <v>118.8</v>
      </c>
      <c r="F221" s="704">
        <f>U131</f>
        <v>807840</v>
      </c>
      <c r="G221" s="777">
        <f>Z132</f>
        <v>71.27000000000001</v>
      </c>
      <c r="H221" s="778">
        <f>AA131</f>
        <v>484632</v>
      </c>
      <c r="I221" s="777" t="e">
        <f>#REF!</f>
        <v>#REF!</v>
      </c>
      <c r="J221" s="777"/>
      <c r="K221" s="777"/>
      <c r="L221" s="778" t="e">
        <f>#REF!</f>
        <v>#REF!</v>
      </c>
      <c r="M221" s="779"/>
      <c r="N221" s="780"/>
      <c r="O221" s="781"/>
      <c r="P221" s="781"/>
      <c r="R221" s="687"/>
      <c r="W221" s="1183"/>
      <c r="X221" s="1183"/>
      <c r="Y221" s="1183"/>
      <c r="Z221" s="782"/>
      <c r="AA221" s="701"/>
      <c r="AB221" s="579"/>
    </row>
    <row r="222" spans="1:32" ht="15" x14ac:dyDescent="0.35">
      <c r="C222" s="773"/>
      <c r="D222" s="768"/>
      <c r="E222" s="783"/>
      <c r="F222" s="727"/>
      <c r="G222" s="769">
        <f>AB132</f>
        <v>110</v>
      </c>
      <c r="H222" s="704">
        <f>AC131</f>
        <v>1100000</v>
      </c>
      <c r="I222" s="769">
        <f>H206</f>
        <v>130</v>
      </c>
      <c r="J222" s="769"/>
      <c r="K222" s="769"/>
      <c r="L222" s="704">
        <f>I205</f>
        <v>1300000</v>
      </c>
      <c r="M222" s="773"/>
      <c r="N222" s="727"/>
      <c r="O222" s="704"/>
      <c r="P222" s="704"/>
      <c r="R222" s="687"/>
      <c r="Z222" s="579"/>
      <c r="AA222" s="688"/>
      <c r="AB222" s="579"/>
    </row>
    <row r="223" spans="1:32" ht="15" x14ac:dyDescent="0.35">
      <c r="C223" s="773"/>
      <c r="D223" s="768"/>
      <c r="E223" s="783"/>
      <c r="F223" s="727"/>
      <c r="G223" s="769" t="e">
        <f>#REF!</f>
        <v>#REF!</v>
      </c>
      <c r="H223" s="704" t="e">
        <f>#REF!</f>
        <v>#REF!</v>
      </c>
      <c r="I223" s="769">
        <f>J206</f>
        <v>130</v>
      </c>
      <c r="J223" s="769"/>
      <c r="K223" s="769"/>
      <c r="L223" s="704">
        <f>K205</f>
        <v>1300000</v>
      </c>
      <c r="M223" s="779"/>
      <c r="N223" s="780"/>
      <c r="O223" s="704"/>
      <c r="P223" s="704"/>
      <c r="R223" s="687"/>
      <c r="Z223" s="579"/>
      <c r="AA223" s="688"/>
      <c r="AB223" s="579"/>
    </row>
    <row r="224" spans="1:32" ht="15" x14ac:dyDescent="0.35">
      <c r="C224" s="773"/>
      <c r="D224" s="768"/>
      <c r="E224" s="773"/>
      <c r="F224" s="727"/>
      <c r="G224" s="769" t="e">
        <f>#REF!</f>
        <v>#REF!</v>
      </c>
      <c r="H224" s="704" t="e">
        <f>#REF!</f>
        <v>#REF!</v>
      </c>
      <c r="I224" s="769">
        <f>P206</f>
        <v>0</v>
      </c>
      <c r="J224" s="769"/>
      <c r="K224" s="769"/>
      <c r="L224" s="704">
        <f>Q205</f>
        <v>0</v>
      </c>
      <c r="M224" s="779"/>
      <c r="N224" s="780"/>
      <c r="O224" s="704"/>
      <c r="P224" s="704"/>
      <c r="R224" s="687"/>
      <c r="Z224" s="579"/>
      <c r="AA224" s="688"/>
      <c r="AB224" s="579"/>
    </row>
    <row r="225" spans="1:28" ht="15" x14ac:dyDescent="0.35">
      <c r="C225" s="773"/>
      <c r="D225" s="784"/>
      <c r="E225" s="773"/>
      <c r="F225" s="727"/>
      <c r="G225" s="773"/>
      <c r="H225" s="785"/>
      <c r="I225" s="769">
        <f>L206</f>
        <v>250</v>
      </c>
      <c r="J225" s="769"/>
      <c r="K225" s="769"/>
      <c r="L225" s="704">
        <f>M205</f>
        <v>2500000</v>
      </c>
      <c r="M225" s="773"/>
      <c r="N225" s="727"/>
      <c r="O225" s="704"/>
      <c r="P225" s="704"/>
      <c r="R225" s="687"/>
      <c r="Z225" s="579"/>
      <c r="AA225" s="688"/>
      <c r="AB225" s="579"/>
    </row>
    <row r="226" spans="1:28" x14ac:dyDescent="0.35">
      <c r="C226" s="703" t="e">
        <f t="shared" ref="C226:N226" si="0">SUM(C219:C225)</f>
        <v>#REF!</v>
      </c>
      <c r="D226" s="704" t="e">
        <f t="shared" si="0"/>
        <v>#REF!</v>
      </c>
      <c r="E226" s="703" t="e">
        <f t="shared" si="0"/>
        <v>#REF!</v>
      </c>
      <c r="F226" s="704" t="e">
        <f t="shared" si="0"/>
        <v>#REF!</v>
      </c>
      <c r="G226" s="703" t="e">
        <f t="shared" si="0"/>
        <v>#REF!</v>
      </c>
      <c r="H226" s="704" t="e">
        <f t="shared" si="0"/>
        <v>#REF!</v>
      </c>
      <c r="I226" s="703" t="e">
        <f t="shared" si="0"/>
        <v>#REF!</v>
      </c>
      <c r="J226" s="703"/>
      <c r="K226" s="703"/>
      <c r="L226" s="704" t="e">
        <f>SUM(L219:L225)</f>
        <v>#REF!</v>
      </c>
      <c r="M226" s="703">
        <f t="shared" si="0"/>
        <v>19.91</v>
      </c>
      <c r="N226" s="704">
        <f t="shared" si="0"/>
        <v>199100</v>
      </c>
      <c r="O226" s="704" t="e">
        <f>M226+I226+G226+E226+C226</f>
        <v>#REF!</v>
      </c>
      <c r="P226" s="704" t="e">
        <f>D226+F226+H226+L226+N226</f>
        <v>#REF!</v>
      </c>
      <c r="R226" s="687"/>
      <c r="Z226" s="579"/>
      <c r="AB226" s="579"/>
    </row>
    <row r="227" spans="1:28" x14ac:dyDescent="0.35">
      <c r="S227" s="579" t="s">
        <v>162</v>
      </c>
      <c r="V227" s="579"/>
    </row>
    <row r="228" spans="1:28" ht="15" x14ac:dyDescent="0.35">
      <c r="D228" s="687" t="s">
        <v>28</v>
      </c>
      <c r="I228" s="706"/>
      <c r="J228" s="706"/>
      <c r="K228" s="706"/>
      <c r="L228" s="707"/>
    </row>
    <row r="229" spans="1:28" ht="15" x14ac:dyDescent="0.35">
      <c r="D229" s="708" t="s">
        <v>17</v>
      </c>
      <c r="I229" s="709"/>
      <c r="J229" s="709"/>
      <c r="K229" s="709"/>
      <c r="L229" s="710"/>
      <c r="V229" s="711"/>
    </row>
    <row r="230" spans="1:28" ht="15" x14ac:dyDescent="0.35">
      <c r="D230" s="687" t="s">
        <v>19</v>
      </c>
      <c r="I230" s="119"/>
      <c r="J230" s="119"/>
      <c r="K230" s="119"/>
      <c r="L230"/>
      <c r="N230" s="710"/>
      <c r="O230" s="119"/>
      <c r="P230" s="710"/>
      <c r="Q230" s="119"/>
      <c r="R230" s="712"/>
      <c r="V230" s="711"/>
    </row>
    <row r="231" spans="1:28" ht="15" x14ac:dyDescent="0.35">
      <c r="I231" s="119"/>
      <c r="J231" s="119"/>
      <c r="K231" s="119"/>
      <c r="L231"/>
      <c r="N231" s="710"/>
      <c r="O231" s="119"/>
      <c r="P231" s="710"/>
      <c r="Q231" s="119"/>
      <c r="R231" s="712"/>
      <c r="V231" s="711"/>
    </row>
    <row r="232" spans="1:28" ht="14.5" x14ac:dyDescent="0.35">
      <c r="I232" s="433"/>
      <c r="J232" s="433"/>
      <c r="K232" s="433"/>
      <c r="L232"/>
      <c r="V232" s="710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s="687" customFormat="1" x14ac:dyDescent="0.35">
      <c r="A238" s="579"/>
      <c r="C238" s="579"/>
      <c r="E238" s="579"/>
      <c r="G238" s="579"/>
      <c r="H238" s="579"/>
      <c r="I238" s="579"/>
      <c r="J238" s="579"/>
      <c r="K238" s="579"/>
      <c r="L238" s="579"/>
      <c r="M238" s="579"/>
      <c r="N238" s="579"/>
      <c r="O238" s="579"/>
      <c r="P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57" spans="2:28" x14ac:dyDescent="0.35">
      <c r="B257" s="687"/>
      <c r="H257" s="579"/>
      <c r="L257" s="579"/>
      <c r="N257" s="579"/>
      <c r="P257" s="579"/>
      <c r="R257" s="579"/>
      <c r="V257" s="579"/>
      <c r="X257" s="579"/>
      <c r="Z257" s="579"/>
      <c r="AB257" s="579"/>
    </row>
    <row r="258" spans="2:28" x14ac:dyDescent="0.35">
      <c r="B258" s="687"/>
      <c r="H258" s="579"/>
      <c r="L258" s="579"/>
      <c r="N258" s="579"/>
      <c r="P258" s="579"/>
      <c r="R258" s="579"/>
      <c r="V258" s="579"/>
      <c r="X258" s="579"/>
      <c r="Z258" s="579"/>
      <c r="AB258" s="579"/>
    </row>
    <row r="259" spans="2:28" x14ac:dyDescent="0.35">
      <c r="B259" s="687"/>
      <c r="H259" s="579"/>
      <c r="L259" s="579"/>
      <c r="N259" s="579"/>
      <c r="P259" s="579"/>
      <c r="R259" s="579"/>
      <c r="V259" s="579"/>
      <c r="X259" s="579"/>
      <c r="Z259" s="579"/>
      <c r="AB259" s="579"/>
    </row>
    <row r="260" spans="2:28" x14ac:dyDescent="0.35">
      <c r="B260" s="687"/>
      <c r="H260" s="579"/>
      <c r="L260" s="579"/>
      <c r="N260" s="579"/>
      <c r="P260" s="579"/>
      <c r="R260" s="579"/>
      <c r="V260" s="579"/>
      <c r="X260" s="579"/>
      <c r="Z260" s="579"/>
      <c r="AB260" s="579"/>
    </row>
    <row r="280" spans="12:23" x14ac:dyDescent="0.35">
      <c r="W280" s="579" t="s">
        <v>635</v>
      </c>
    </row>
    <row r="282" spans="12:23" x14ac:dyDescent="0.35">
      <c r="L282" s="713"/>
    </row>
  </sheetData>
  <mergeCells count="120">
    <mergeCell ref="W221:Y221"/>
    <mergeCell ref="A197:A198"/>
    <mergeCell ref="A199:A200"/>
    <mergeCell ref="A201:A202"/>
    <mergeCell ref="C217:D217"/>
    <mergeCell ref="E217:F217"/>
    <mergeCell ref="G217:H217"/>
    <mergeCell ref="I217:L217"/>
    <mergeCell ref="M217:N217"/>
    <mergeCell ref="O217:P217"/>
    <mergeCell ref="C209:E209"/>
    <mergeCell ref="Q209:S209"/>
    <mergeCell ref="C214:E214"/>
    <mergeCell ref="Q214:S214"/>
    <mergeCell ref="C216:E216"/>
    <mergeCell ref="AA216:AC216"/>
    <mergeCell ref="A193:A194"/>
    <mergeCell ref="A195:A196"/>
    <mergeCell ref="A203:A204"/>
    <mergeCell ref="A205:A207"/>
    <mergeCell ref="W207:Y207"/>
    <mergeCell ref="B208:M208"/>
    <mergeCell ref="A181:A182"/>
    <mergeCell ref="A183:A184"/>
    <mergeCell ref="A185:A186"/>
    <mergeCell ref="A187:A188"/>
    <mergeCell ref="A189:A190"/>
    <mergeCell ref="A191:A192"/>
    <mergeCell ref="A173:A174"/>
    <mergeCell ref="A175:A176"/>
    <mergeCell ref="A177:A178"/>
    <mergeCell ref="A179:A180"/>
    <mergeCell ref="A157:A158"/>
    <mergeCell ref="A159:A160"/>
    <mergeCell ref="A161:A162"/>
    <mergeCell ref="A163:A164"/>
    <mergeCell ref="A165:A166"/>
    <mergeCell ref="A167:A168"/>
    <mergeCell ref="A149:A150"/>
    <mergeCell ref="A151:A152"/>
    <mergeCell ref="A153:A154"/>
    <mergeCell ref="A155:A156"/>
    <mergeCell ref="P140:Q140"/>
    <mergeCell ref="R140:S140"/>
    <mergeCell ref="T140:U140"/>
    <mergeCell ref="A169:A170"/>
    <mergeCell ref="A171:A172"/>
    <mergeCell ref="A143:A144"/>
    <mergeCell ref="D140:E140"/>
    <mergeCell ref="F140:G140"/>
    <mergeCell ref="H140:I140"/>
    <mergeCell ref="J140:K140"/>
    <mergeCell ref="L140:M140"/>
    <mergeCell ref="N140:O140"/>
    <mergeCell ref="A145:A146"/>
    <mergeCell ref="A147:A148"/>
    <mergeCell ref="A131:A132"/>
    <mergeCell ref="A136:X136"/>
    <mergeCell ref="A137:X137"/>
    <mergeCell ref="A138:W138"/>
    <mergeCell ref="X138:Y138"/>
    <mergeCell ref="A139:A141"/>
    <mergeCell ref="B139:G139"/>
    <mergeCell ref="H139:W139"/>
    <mergeCell ref="X139:Y139"/>
    <mergeCell ref="B140:C140"/>
    <mergeCell ref="V140:W140"/>
    <mergeCell ref="X140:Y140"/>
    <mergeCell ref="A95:A98"/>
    <mergeCell ref="A99:A102"/>
    <mergeCell ref="A103:A106"/>
    <mergeCell ref="A107:A110"/>
    <mergeCell ref="A127:A130"/>
    <mergeCell ref="A111:A114"/>
    <mergeCell ref="A115:A118"/>
    <mergeCell ref="A119:A122"/>
    <mergeCell ref="A123:A126"/>
    <mergeCell ref="A71:A74"/>
    <mergeCell ref="A75:A78"/>
    <mergeCell ref="A79:A82"/>
    <mergeCell ref="A83:A86"/>
    <mergeCell ref="A87:A90"/>
    <mergeCell ref="A91:A94"/>
    <mergeCell ref="A47:A50"/>
    <mergeCell ref="A51:A54"/>
    <mergeCell ref="A55:A58"/>
    <mergeCell ref="A59:A62"/>
    <mergeCell ref="A63:A66"/>
    <mergeCell ref="A67:A70"/>
    <mergeCell ref="A23:A26"/>
    <mergeCell ref="A27:A30"/>
    <mergeCell ref="A31:A34"/>
    <mergeCell ref="A35:A38"/>
    <mergeCell ref="A39:A42"/>
    <mergeCell ref="A43:A46"/>
    <mergeCell ref="R5:S5"/>
    <mergeCell ref="T5:U5"/>
    <mergeCell ref="A7:A10"/>
    <mergeCell ref="A11:A14"/>
    <mergeCell ref="A15:A18"/>
    <mergeCell ref="A19:A22"/>
    <mergeCell ref="A1:AD1"/>
    <mergeCell ref="A2:AD2"/>
    <mergeCell ref="A3:U3"/>
    <mergeCell ref="A4:A5"/>
    <mergeCell ref="B4:K4"/>
    <mergeCell ref="L4:U4"/>
    <mergeCell ref="V4:W4"/>
    <mergeCell ref="X4:Y4"/>
    <mergeCell ref="Z4:AA4"/>
    <mergeCell ref="B5:C5"/>
    <mergeCell ref="D5:E5"/>
    <mergeCell ref="F5:G5"/>
    <mergeCell ref="H5:I5"/>
    <mergeCell ref="J5:K5"/>
    <mergeCell ref="L5:M5"/>
    <mergeCell ref="N5:O5"/>
    <mergeCell ref="P5:Q5"/>
    <mergeCell ref="AB4:AC4"/>
    <mergeCell ref="V3:AC3"/>
  </mergeCells>
  <printOptions horizontalCentered="1"/>
  <pageMargins left="0.25" right="0.25" top="0.75" bottom="0.75" header="0.3" footer="0.3"/>
  <pageSetup paperSize="9" scale="40" fitToWidth="0" fitToHeight="0" orientation="landscape" horizontalDpi="360" verticalDpi="360" r:id="rId1"/>
  <rowBreaks count="1" manualBreakCount="1">
    <brk id="94" max="2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5596-3912-4B3F-979A-4EBEE74EFE55}">
  <sheetPr>
    <pageSetUpPr fitToPage="1"/>
  </sheetPr>
  <dimension ref="A1:BE265"/>
  <sheetViews>
    <sheetView topLeftCell="A123" zoomScale="78" zoomScaleNormal="78" zoomScaleSheetLayoutView="70" workbookViewId="0">
      <selection activeCell="H129" sqref="H129:I129"/>
    </sheetView>
  </sheetViews>
  <sheetFormatPr defaultColWidth="9.1796875" defaultRowHeight="14" x14ac:dyDescent="0.35"/>
  <cols>
    <col min="1" max="1" width="11.81640625" style="579" customWidth="1"/>
    <col min="2" max="2" width="13.453125" style="702" customWidth="1"/>
    <col min="3" max="3" width="16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8.453125" style="687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5.26953125" style="579" bestFit="1" customWidth="1"/>
    <col min="14" max="14" width="15.81640625" style="687" customWidth="1"/>
    <col min="15" max="15" width="15.453125" style="579" customWidth="1"/>
    <col min="16" max="16" width="11.453125" style="687" customWidth="1"/>
    <col min="17" max="17" width="14.81640625" style="579" bestFit="1" customWidth="1"/>
    <col min="18" max="18" width="17.1796875" style="705" bestFit="1" customWidth="1"/>
    <col min="19" max="19" width="15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6.453125" style="579" customWidth="1"/>
    <col min="24" max="24" width="13" style="687" customWidth="1"/>
    <col min="25" max="25" width="16.453125" style="579" customWidth="1"/>
    <col min="26" max="26" width="18.81640625" style="687" bestFit="1" customWidth="1"/>
    <col min="27" max="27" width="22.816406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7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7" ht="18" hidden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7" ht="18" hidden="1" x14ac:dyDescent="0.35">
      <c r="A2" s="1161" t="s">
        <v>630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7" ht="18" hidden="1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3" t="s">
        <v>613</v>
      </c>
      <c r="W3" s="1164"/>
      <c r="X3" s="1164"/>
      <c r="Y3" s="1164"/>
      <c r="Z3" s="1164"/>
      <c r="AA3" s="1164"/>
      <c r="AB3" s="1164"/>
      <c r="AC3" s="1164"/>
      <c r="AD3" s="1164"/>
      <c r="AE3" s="1164"/>
      <c r="AF3" s="1164"/>
      <c r="AG3" s="1165"/>
    </row>
    <row r="4" spans="1:57" s="663" customFormat="1" ht="26.25" hidden="1" customHeight="1" x14ac:dyDescent="0.35">
      <c r="A4" s="1167" t="s">
        <v>2</v>
      </c>
      <c r="B4" s="1167" t="s">
        <v>3</v>
      </c>
      <c r="C4" s="1167"/>
      <c r="D4" s="1167"/>
      <c r="E4" s="1167"/>
      <c r="F4" s="1167"/>
      <c r="G4" s="1167"/>
      <c r="H4" s="1167"/>
      <c r="I4" s="1167"/>
      <c r="J4" s="1167"/>
      <c r="K4" s="1167"/>
      <c r="L4" s="1169" t="s">
        <v>4</v>
      </c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94"/>
      <c r="AD4" s="1194"/>
      <c r="AE4" s="1172"/>
      <c r="AF4" s="1168" t="s">
        <v>7</v>
      </c>
      <c r="AG4" s="1170"/>
      <c r="AH4" s="843" t="s">
        <v>9</v>
      </c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X4" s="662"/>
      <c r="AY4" s="662"/>
      <c r="AZ4" s="662"/>
      <c r="BA4" s="662"/>
    </row>
    <row r="5" spans="1:57" s="669" customFormat="1" hidden="1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20</v>
      </c>
      <c r="Z5" s="664" t="s">
        <v>21</v>
      </c>
      <c r="AA5" s="843" t="s">
        <v>622</v>
      </c>
      <c r="AB5" s="664" t="s">
        <v>17</v>
      </c>
      <c r="AC5" s="667" t="s">
        <v>23</v>
      </c>
      <c r="AD5" s="664" t="s">
        <v>17</v>
      </c>
      <c r="AE5" s="843" t="s">
        <v>24</v>
      </c>
      <c r="AF5" s="664" t="s">
        <v>17</v>
      </c>
      <c r="AG5" s="842" t="s">
        <v>25</v>
      </c>
      <c r="AH5" s="910"/>
      <c r="AI5" s="661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  <c r="BB5" s="668"/>
      <c r="BC5" s="668"/>
      <c r="BD5" s="668"/>
      <c r="BE5" s="668"/>
    </row>
    <row r="6" spans="1:57" s="669" customFormat="1" ht="13.5" hidden="1" customHeight="1" x14ac:dyDescent="0.35">
      <c r="A6" s="670"/>
      <c r="B6" s="671" t="s">
        <v>26</v>
      </c>
      <c r="C6" s="850" t="s">
        <v>27</v>
      </c>
      <c r="D6" s="671" t="s">
        <v>164</v>
      </c>
      <c r="E6" s="850" t="s">
        <v>27</v>
      </c>
      <c r="F6" s="672" t="s">
        <v>26</v>
      </c>
      <c r="G6" s="850" t="s">
        <v>27</v>
      </c>
      <c r="H6" s="671" t="s">
        <v>628</v>
      </c>
      <c r="I6" s="850" t="s">
        <v>27</v>
      </c>
      <c r="J6" s="672" t="s">
        <v>26</v>
      </c>
      <c r="K6" s="673" t="s">
        <v>27</v>
      </c>
      <c r="L6" s="674" t="s">
        <v>28</v>
      </c>
      <c r="M6" s="850" t="s">
        <v>27</v>
      </c>
      <c r="N6" s="674" t="s">
        <v>28</v>
      </c>
      <c r="O6" s="850" t="s">
        <v>27</v>
      </c>
      <c r="P6" s="850" t="s">
        <v>19</v>
      </c>
      <c r="Q6" s="850" t="s">
        <v>27</v>
      </c>
      <c r="R6" s="850" t="s">
        <v>29</v>
      </c>
      <c r="S6" s="850" t="s">
        <v>27</v>
      </c>
      <c r="T6" s="672" t="s">
        <v>21</v>
      </c>
      <c r="U6" s="850" t="s">
        <v>27</v>
      </c>
      <c r="V6" s="672" t="s">
        <v>30</v>
      </c>
      <c r="W6" s="850" t="s">
        <v>27</v>
      </c>
      <c r="X6" s="672" t="s">
        <v>31</v>
      </c>
      <c r="Y6" s="850" t="s">
        <v>27</v>
      </c>
      <c r="Z6" s="675" t="s">
        <v>30</v>
      </c>
      <c r="AA6" s="844" t="s">
        <v>27</v>
      </c>
      <c r="AB6" s="676" t="s">
        <v>30</v>
      </c>
      <c r="AC6" s="677" t="s">
        <v>27</v>
      </c>
      <c r="AD6" s="676" t="s">
        <v>32</v>
      </c>
      <c r="AE6" s="844" t="s">
        <v>27</v>
      </c>
      <c r="AF6" s="675" t="s">
        <v>30</v>
      </c>
      <c r="AG6" s="850" t="s">
        <v>27</v>
      </c>
      <c r="AH6" s="845"/>
      <c r="AI6" s="678"/>
      <c r="AO6" s="679"/>
      <c r="AP6" s="679"/>
      <c r="AQ6" s="679"/>
      <c r="AR6" s="679"/>
      <c r="AS6" s="679"/>
      <c r="AT6" s="679"/>
    </row>
    <row r="7" spans="1:57" ht="15" hidden="1" x14ac:dyDescent="0.35">
      <c r="A7" s="1173">
        <v>45689</v>
      </c>
      <c r="B7" s="680"/>
      <c r="C7" s="545"/>
      <c r="D7" s="545"/>
      <c r="E7" s="545"/>
      <c r="F7" s="660"/>
      <c r="G7" s="592"/>
      <c r="H7" s="727"/>
      <c r="J7" s="680"/>
      <c r="K7" s="681"/>
      <c r="L7" s="682"/>
      <c r="M7" s="681"/>
      <c r="N7" s="682"/>
      <c r="O7" s="681"/>
      <c r="P7" s="682"/>
      <c r="Q7" s="681"/>
      <c r="R7" s="681"/>
      <c r="S7" s="681"/>
      <c r="T7" s="682"/>
      <c r="U7" s="547"/>
      <c r="V7" s="549"/>
      <c r="W7" s="547"/>
      <c r="X7" s="546"/>
      <c r="Y7" s="547"/>
      <c r="Z7" s="549"/>
      <c r="AA7" s="547"/>
      <c r="AB7" s="683"/>
      <c r="AC7" s="728"/>
      <c r="AD7" s="683"/>
      <c r="AE7" s="547"/>
      <c r="AF7" s="549"/>
      <c r="AG7" s="547"/>
      <c r="AH7" s="547"/>
      <c r="AI7" s="684"/>
      <c r="AO7" s="685"/>
    </row>
    <row r="8" spans="1:57" ht="15" hidden="1" x14ac:dyDescent="0.35">
      <c r="A8" s="1174"/>
      <c r="B8" s="591">
        <v>27.81</v>
      </c>
      <c r="C8" s="592">
        <v>278100</v>
      </c>
      <c r="D8" s="592"/>
      <c r="E8" s="592"/>
      <c r="F8" s="593">
        <v>27.57</v>
      </c>
      <c r="G8" s="592">
        <v>275700</v>
      </c>
      <c r="H8" s="592"/>
      <c r="I8" s="965"/>
      <c r="J8" s="591">
        <v>22.79</v>
      </c>
      <c r="K8" s="585">
        <v>227900</v>
      </c>
      <c r="L8" s="586"/>
      <c r="M8" s="585"/>
      <c r="N8" s="586">
        <v>52.28</v>
      </c>
      <c r="O8" s="585">
        <v>355504</v>
      </c>
      <c r="P8" s="586"/>
      <c r="Q8" s="585"/>
      <c r="R8" s="585"/>
      <c r="S8" s="585"/>
      <c r="T8" s="586"/>
      <c r="U8" s="587"/>
      <c r="V8" s="584"/>
      <c r="W8" s="587"/>
      <c r="X8" s="588">
        <v>20</v>
      </c>
      <c r="Y8" s="587">
        <v>258000</v>
      </c>
      <c r="Z8" s="584"/>
      <c r="AA8" s="587"/>
      <c r="AB8" s="589"/>
      <c r="AC8" s="594"/>
      <c r="AD8" s="589"/>
      <c r="AE8" s="587"/>
      <c r="AF8" s="584"/>
      <c r="AG8" s="587"/>
      <c r="AH8" s="587"/>
      <c r="AI8" s="612"/>
      <c r="AO8" s="685"/>
    </row>
    <row r="9" spans="1:57" ht="15" hidden="1" x14ac:dyDescent="0.35">
      <c r="A9" s="1174"/>
      <c r="B9" s="591"/>
      <c r="C9" s="592"/>
      <c r="D9" s="592"/>
      <c r="E9" s="592"/>
      <c r="F9" s="593"/>
      <c r="G9" s="592"/>
      <c r="H9" s="592"/>
      <c r="I9" s="965"/>
      <c r="J9" s="591"/>
      <c r="K9" s="585"/>
      <c r="L9" s="586"/>
      <c r="M9" s="585"/>
      <c r="N9" s="586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9"/>
      <c r="AE9" s="587"/>
      <c r="AF9" s="584"/>
      <c r="AG9" s="587"/>
      <c r="AH9" s="587"/>
      <c r="AI9" s="612"/>
    </row>
    <row r="10" spans="1:57" ht="15" hidden="1" x14ac:dyDescent="0.35">
      <c r="A10" s="1175"/>
      <c r="B10" s="591"/>
      <c r="C10" s="592"/>
      <c r="D10" s="592"/>
      <c r="E10" s="592"/>
      <c r="F10" s="593"/>
      <c r="G10" s="592"/>
      <c r="H10" s="592"/>
      <c r="I10" s="965"/>
      <c r="J10" s="591"/>
      <c r="K10" s="585"/>
      <c r="L10" s="586"/>
      <c r="M10" s="585"/>
      <c r="N10" s="586"/>
      <c r="O10" s="585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9"/>
      <c r="AE10" s="587"/>
      <c r="AF10" s="584"/>
      <c r="AG10" s="587"/>
      <c r="AH10" s="587"/>
      <c r="AI10" s="612"/>
      <c r="AO10" s="685"/>
    </row>
    <row r="11" spans="1:57" ht="15" hidden="1" x14ac:dyDescent="0.35">
      <c r="A11" s="1173">
        <v>45690</v>
      </c>
      <c r="B11" s="660">
        <v>31.06</v>
      </c>
      <c r="C11" s="592">
        <v>310600</v>
      </c>
      <c r="E11" s="704"/>
      <c r="F11" s="660">
        <v>29.53</v>
      </c>
      <c r="G11" s="592">
        <v>295300</v>
      </c>
      <c r="H11" s="727"/>
      <c r="J11" s="591">
        <v>12.18</v>
      </c>
      <c r="K11" s="585">
        <v>121800</v>
      </c>
      <c r="L11" s="586"/>
      <c r="M11" s="587"/>
      <c r="N11" s="584"/>
      <c r="O11" s="587"/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589"/>
      <c r="AC11" s="594"/>
      <c r="AD11" s="589"/>
      <c r="AE11" s="587"/>
      <c r="AF11" s="584"/>
      <c r="AG11" s="587"/>
      <c r="AH11" s="587"/>
      <c r="AI11" s="612"/>
    </row>
    <row r="12" spans="1:57" ht="15" hidden="1" x14ac:dyDescent="0.35">
      <c r="A12" s="1174"/>
      <c r="B12" s="591"/>
      <c r="C12" s="592"/>
      <c r="D12" s="592"/>
      <c r="E12" s="592"/>
      <c r="F12" s="593"/>
      <c r="G12" s="592"/>
      <c r="H12" s="592"/>
      <c r="I12" s="965"/>
      <c r="J12" s="591"/>
      <c r="K12" s="585"/>
      <c r="L12" s="586"/>
      <c r="M12" s="585"/>
      <c r="N12" s="586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97"/>
      <c r="AE12" s="583"/>
      <c r="AF12" s="598"/>
      <c r="AG12" s="587"/>
      <c r="AH12" s="587"/>
      <c r="AI12" s="612"/>
    </row>
    <row r="13" spans="1:57" ht="15" hidden="1" x14ac:dyDescent="0.35">
      <c r="A13" s="1174"/>
      <c r="B13" s="591"/>
      <c r="C13" s="592"/>
      <c r="D13" s="592"/>
      <c r="E13" s="592"/>
      <c r="F13" s="593"/>
      <c r="G13" s="592"/>
      <c r="H13" s="592"/>
      <c r="I13" s="965"/>
      <c r="J13" s="591"/>
      <c r="K13" s="585"/>
      <c r="L13" s="586"/>
      <c r="M13" s="585"/>
      <c r="N13" s="586"/>
      <c r="O13" s="585"/>
      <c r="P13" s="586"/>
      <c r="Q13" s="585"/>
      <c r="R13" s="585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6"/>
      <c r="AD13" s="597"/>
      <c r="AE13" s="583"/>
      <c r="AF13" s="598"/>
      <c r="AG13" s="587"/>
      <c r="AH13" s="587"/>
      <c r="AI13" s="612"/>
    </row>
    <row r="14" spans="1:57" ht="15" hidden="1" x14ac:dyDescent="0.35">
      <c r="A14" s="1175"/>
      <c r="B14" s="591"/>
      <c r="C14" s="592"/>
      <c r="D14" s="592"/>
      <c r="E14" s="592"/>
      <c r="F14" s="660"/>
      <c r="G14" s="592"/>
      <c r="H14" s="727"/>
      <c r="J14" s="591"/>
      <c r="K14" s="585"/>
      <c r="L14" s="586"/>
      <c r="M14" s="585"/>
      <c r="N14" s="586"/>
      <c r="O14" s="585"/>
      <c r="P14" s="586"/>
      <c r="Q14" s="585"/>
      <c r="R14" s="816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9"/>
      <c r="AE14" s="587"/>
      <c r="AF14" s="584"/>
      <c r="AG14" s="587"/>
      <c r="AH14" s="587"/>
      <c r="AI14" s="612"/>
    </row>
    <row r="15" spans="1:57" ht="15" hidden="1" x14ac:dyDescent="0.35">
      <c r="A15" s="1173">
        <v>45691</v>
      </c>
      <c r="B15" s="591">
        <v>32.64</v>
      </c>
      <c r="C15" s="592">
        <v>326400</v>
      </c>
      <c r="D15" s="592"/>
      <c r="E15" s="592"/>
      <c r="F15" s="593">
        <v>29.92</v>
      </c>
      <c r="G15" s="592">
        <v>299200</v>
      </c>
      <c r="H15" s="592"/>
      <c r="I15" s="965"/>
      <c r="J15" s="591">
        <v>17.68</v>
      </c>
      <c r="K15" s="585">
        <v>176800</v>
      </c>
      <c r="L15" s="586"/>
      <c r="M15" s="585"/>
      <c r="N15" s="586"/>
      <c r="O15" s="585"/>
      <c r="P15" s="586"/>
      <c r="Q15" s="585"/>
      <c r="R15" s="585"/>
      <c r="S15" s="585"/>
      <c r="T15" s="586">
        <v>20</v>
      </c>
      <c r="U15" s="587">
        <v>136000</v>
      </c>
      <c r="V15" s="584"/>
      <c r="W15" s="587"/>
      <c r="X15" s="588"/>
      <c r="Y15" s="587"/>
      <c r="Z15" s="584"/>
      <c r="AA15" s="587"/>
      <c r="AB15" s="589"/>
      <c r="AC15" s="594"/>
      <c r="AD15" s="589"/>
      <c r="AE15" s="587"/>
      <c r="AF15" s="584"/>
      <c r="AG15" s="587"/>
      <c r="AH15" s="587"/>
      <c r="AI15" s="612"/>
    </row>
    <row r="16" spans="1:57" ht="15" hidden="1" x14ac:dyDescent="0.35">
      <c r="A16" s="1174"/>
      <c r="B16" s="591"/>
      <c r="C16" s="592"/>
      <c r="D16" s="592"/>
      <c r="E16" s="592"/>
      <c r="F16" s="593"/>
      <c r="G16" s="592"/>
      <c r="H16" s="592"/>
      <c r="I16" s="965"/>
      <c r="J16" s="591"/>
      <c r="K16" s="585"/>
      <c r="L16" s="586"/>
      <c r="M16" s="585"/>
      <c r="N16" s="586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9"/>
      <c r="AE16" s="587"/>
      <c r="AF16" s="584"/>
      <c r="AG16" s="587"/>
      <c r="AH16" s="587"/>
      <c r="AI16" s="612"/>
    </row>
    <row r="17" spans="1:35" ht="15" hidden="1" x14ac:dyDescent="0.35">
      <c r="A17" s="1174"/>
      <c r="B17" s="591"/>
      <c r="C17" s="592"/>
      <c r="D17" s="592"/>
      <c r="E17" s="592"/>
      <c r="F17" s="593"/>
      <c r="G17" s="592"/>
      <c r="H17" s="592"/>
      <c r="I17" s="965"/>
      <c r="J17" s="591"/>
      <c r="K17" s="585"/>
      <c r="L17" s="586"/>
      <c r="M17" s="585"/>
      <c r="N17" s="586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9"/>
      <c r="AE17" s="587"/>
      <c r="AF17" s="584"/>
      <c r="AG17" s="587"/>
      <c r="AH17" s="587"/>
      <c r="AI17" s="612"/>
    </row>
    <row r="18" spans="1:35" ht="15" hidden="1" x14ac:dyDescent="0.35">
      <c r="A18" s="1175"/>
      <c r="B18" s="591"/>
      <c r="C18" s="592"/>
      <c r="D18" s="592"/>
      <c r="E18" s="592"/>
      <c r="F18" s="838"/>
      <c r="G18" s="585"/>
      <c r="H18" s="592"/>
      <c r="I18" s="965"/>
      <c r="J18" s="591"/>
      <c r="K18" s="585"/>
      <c r="L18" s="586"/>
      <c r="M18" s="585"/>
      <c r="N18" s="586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9"/>
      <c r="AE18" s="587"/>
      <c r="AF18" s="584"/>
      <c r="AG18" s="587"/>
      <c r="AH18" s="587"/>
      <c r="AI18" s="612"/>
    </row>
    <row r="19" spans="1:35" ht="15" hidden="1" x14ac:dyDescent="0.35">
      <c r="A19" s="1173">
        <v>45692</v>
      </c>
      <c r="B19" s="591">
        <v>27.57</v>
      </c>
      <c r="C19" s="592">
        <v>275700</v>
      </c>
      <c r="D19" s="592"/>
      <c r="E19" s="592"/>
      <c r="F19" s="793">
        <v>27.26</v>
      </c>
      <c r="G19" s="592">
        <v>272600</v>
      </c>
      <c r="H19" s="592"/>
      <c r="I19" s="592"/>
      <c r="J19" s="591">
        <v>16.04</v>
      </c>
      <c r="K19" s="585">
        <v>160400</v>
      </c>
      <c r="L19" s="586">
        <v>20</v>
      </c>
      <c r="M19" s="585">
        <v>136000</v>
      </c>
      <c r="N19" s="586"/>
      <c r="O19" s="585"/>
      <c r="P19" s="588">
        <v>20</v>
      </c>
      <c r="Q19" s="600">
        <v>258000</v>
      </c>
      <c r="R19" s="585"/>
      <c r="S19" s="585"/>
      <c r="T19" s="586"/>
      <c r="U19" s="587"/>
      <c r="V19" s="584"/>
      <c r="W19" s="587"/>
      <c r="X19" s="588"/>
      <c r="Y19" s="587"/>
      <c r="Z19" s="584"/>
      <c r="AA19" s="587"/>
      <c r="AB19" s="589">
        <v>20</v>
      </c>
      <c r="AC19" s="594">
        <v>200000</v>
      </c>
      <c r="AD19" s="589"/>
      <c r="AE19" s="587"/>
      <c r="AF19" s="584"/>
      <c r="AG19" s="587"/>
      <c r="AH19" s="587"/>
      <c r="AI19" s="612"/>
    </row>
    <row r="20" spans="1:35" ht="15" hidden="1" x14ac:dyDescent="0.35">
      <c r="A20" s="1174"/>
      <c r="B20" s="591"/>
      <c r="C20" s="592"/>
      <c r="D20" s="592"/>
      <c r="E20" s="592"/>
      <c r="F20" s="593"/>
      <c r="G20" s="592"/>
      <c r="H20" s="592"/>
      <c r="I20" s="592"/>
      <c r="J20" s="591"/>
      <c r="K20" s="585"/>
      <c r="L20" s="586"/>
      <c r="M20" s="585"/>
      <c r="N20" s="586"/>
      <c r="O20" s="585"/>
      <c r="P20" s="586"/>
      <c r="Q20" s="585"/>
      <c r="R20" s="585"/>
      <c r="S20" s="585"/>
      <c r="T20" s="586"/>
      <c r="U20" s="587"/>
      <c r="V20" s="598"/>
      <c r="W20" s="583"/>
      <c r="X20" s="584"/>
      <c r="Y20" s="587"/>
      <c r="Z20" s="584"/>
      <c r="AA20" s="587"/>
      <c r="AB20" s="589">
        <v>25</v>
      </c>
      <c r="AC20" s="594">
        <v>250000</v>
      </c>
      <c r="AD20" s="589"/>
      <c r="AE20" s="587"/>
      <c r="AF20" s="584"/>
      <c r="AG20" s="587"/>
      <c r="AH20" s="587"/>
      <c r="AI20" s="612"/>
    </row>
    <row r="21" spans="1:35" ht="15" hidden="1" x14ac:dyDescent="0.35">
      <c r="A21" s="1174"/>
      <c r="B21" s="591"/>
      <c r="C21" s="592"/>
      <c r="D21" s="592"/>
      <c r="E21" s="592"/>
      <c r="F21" s="593"/>
      <c r="G21" s="592"/>
      <c r="H21" s="592"/>
      <c r="I21" s="592"/>
      <c r="J21" s="591"/>
      <c r="K21" s="585"/>
      <c r="L21" s="586"/>
      <c r="M21" s="585"/>
      <c r="N21" s="586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9"/>
      <c r="AE21" s="587"/>
      <c r="AF21" s="584"/>
      <c r="AG21" s="587"/>
      <c r="AH21" s="587"/>
      <c r="AI21" s="612"/>
    </row>
    <row r="22" spans="1:35" ht="15" hidden="1" x14ac:dyDescent="0.35">
      <c r="A22" s="1175"/>
      <c r="B22" s="591"/>
      <c r="C22" s="592"/>
      <c r="D22" s="592"/>
      <c r="E22" s="592"/>
      <c r="F22" s="593"/>
      <c r="G22" s="592"/>
      <c r="H22" s="592"/>
      <c r="I22" s="592"/>
      <c r="J22" s="591"/>
      <c r="K22" s="592"/>
      <c r="L22" s="586"/>
      <c r="M22" s="585"/>
      <c r="N22" s="586"/>
      <c r="O22" s="585"/>
      <c r="P22" s="586"/>
      <c r="Q22" s="585"/>
      <c r="R22" s="816"/>
      <c r="S22" s="585"/>
      <c r="T22" s="586"/>
      <c r="U22" s="587"/>
      <c r="V22" s="584"/>
      <c r="W22" s="587"/>
      <c r="X22" s="588"/>
      <c r="Y22" s="587"/>
      <c r="Z22" s="589"/>
      <c r="AA22" s="587"/>
      <c r="AB22" s="589"/>
      <c r="AC22" s="594"/>
      <c r="AD22" s="589"/>
      <c r="AE22" s="587"/>
      <c r="AF22" s="584"/>
      <c r="AG22" s="587"/>
      <c r="AH22" s="587"/>
      <c r="AI22" s="612"/>
    </row>
    <row r="23" spans="1:35" ht="15" hidden="1" x14ac:dyDescent="0.35">
      <c r="A23" s="1173">
        <v>45693</v>
      </c>
      <c r="B23" s="702">
        <v>33.86</v>
      </c>
      <c r="C23" s="579">
        <v>338600</v>
      </c>
      <c r="D23" s="592"/>
      <c r="E23" s="592"/>
      <c r="F23" s="591">
        <v>31.29</v>
      </c>
      <c r="G23" s="592">
        <v>312900</v>
      </c>
      <c r="H23" s="592"/>
      <c r="I23" s="592"/>
      <c r="J23" s="591">
        <v>19.45</v>
      </c>
      <c r="K23" s="585">
        <v>194500</v>
      </c>
      <c r="L23" s="586"/>
      <c r="M23" s="585"/>
      <c r="N23" s="586"/>
      <c r="O23" s="585"/>
      <c r="P23" s="586"/>
      <c r="Q23" s="585"/>
      <c r="R23" s="585"/>
      <c r="S23" s="585"/>
      <c r="T23" s="586"/>
      <c r="U23" s="587"/>
      <c r="V23" s="584"/>
      <c r="W23" s="587"/>
      <c r="X23" s="588"/>
      <c r="Y23" s="587"/>
      <c r="Z23" s="584"/>
      <c r="AA23" s="587"/>
      <c r="AB23" s="589"/>
      <c r="AC23" s="594"/>
      <c r="AD23" s="589"/>
      <c r="AE23" s="587"/>
      <c r="AF23" s="584"/>
      <c r="AG23" s="587"/>
      <c r="AH23" s="587"/>
      <c r="AI23" s="612"/>
    </row>
    <row r="24" spans="1:35" ht="15" hidden="1" x14ac:dyDescent="0.35">
      <c r="A24" s="1174"/>
      <c r="B24" s="591"/>
      <c r="C24" s="592"/>
      <c r="D24" s="592"/>
      <c r="E24" s="592"/>
      <c r="F24" s="593"/>
      <c r="G24" s="592"/>
      <c r="H24" s="592"/>
      <c r="I24" s="592"/>
      <c r="J24" s="591"/>
      <c r="K24" s="585"/>
      <c r="L24" s="586"/>
      <c r="M24" s="585"/>
      <c r="N24" s="586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9"/>
      <c r="AE24" s="587"/>
      <c r="AF24" s="584"/>
      <c r="AG24" s="587"/>
      <c r="AH24" s="587"/>
      <c r="AI24" s="612"/>
    </row>
    <row r="25" spans="1:35" ht="15" hidden="1" x14ac:dyDescent="0.35">
      <c r="A25" s="1174"/>
      <c r="B25" s="591"/>
      <c r="C25" s="592"/>
      <c r="D25" s="592"/>
      <c r="E25" s="592"/>
      <c r="F25" s="593"/>
      <c r="G25" s="592"/>
      <c r="H25" s="592"/>
      <c r="I25" s="592"/>
      <c r="J25" s="591"/>
      <c r="K25" s="585"/>
      <c r="L25" s="586"/>
      <c r="M25" s="585"/>
      <c r="N25" s="586"/>
      <c r="O25" s="585"/>
      <c r="P25" s="586"/>
      <c r="Q25" s="585"/>
      <c r="R25" s="585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9"/>
      <c r="AE25" s="587"/>
      <c r="AF25" s="584"/>
      <c r="AG25" s="587"/>
      <c r="AH25" s="587"/>
      <c r="AI25" s="612"/>
    </row>
    <row r="26" spans="1:35" ht="15" hidden="1" x14ac:dyDescent="0.35">
      <c r="A26" s="1175"/>
      <c r="B26" s="591"/>
      <c r="C26" s="592"/>
      <c r="D26" s="592"/>
      <c r="E26" s="592"/>
      <c r="F26" s="593"/>
      <c r="G26" s="592"/>
      <c r="H26" s="592"/>
      <c r="I26" s="592"/>
      <c r="J26" s="591"/>
      <c r="K26" s="585"/>
      <c r="L26" s="586"/>
      <c r="M26" s="585"/>
      <c r="N26" s="586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9"/>
      <c r="AE26" s="587"/>
      <c r="AF26" s="584"/>
      <c r="AG26" s="587"/>
      <c r="AH26" s="587"/>
      <c r="AI26" s="612"/>
    </row>
    <row r="27" spans="1:35" ht="15.75" hidden="1" customHeight="1" x14ac:dyDescent="0.35">
      <c r="A27" s="1173">
        <v>45694</v>
      </c>
      <c r="B27" s="591">
        <v>29.79</v>
      </c>
      <c r="C27" s="592">
        <v>297900</v>
      </c>
      <c r="D27" s="592"/>
      <c r="E27" s="592"/>
      <c r="F27" s="593">
        <v>30.7</v>
      </c>
      <c r="G27" s="592">
        <v>307000</v>
      </c>
      <c r="H27" s="592"/>
      <c r="I27" s="592"/>
      <c r="J27" s="591">
        <v>16.53</v>
      </c>
      <c r="K27" s="585">
        <v>165300</v>
      </c>
      <c r="L27" s="586"/>
      <c r="M27" s="585"/>
      <c r="N27" s="586"/>
      <c r="O27" s="585"/>
      <c r="P27" s="784"/>
      <c r="Q27" s="704"/>
      <c r="R27" s="704"/>
      <c r="S27" s="704"/>
      <c r="T27" s="586">
        <v>20</v>
      </c>
      <c r="U27" s="587">
        <v>136000</v>
      </c>
      <c r="V27" s="584"/>
      <c r="W27" s="587"/>
      <c r="X27" s="588">
        <v>20</v>
      </c>
      <c r="Y27" s="587">
        <v>258000</v>
      </c>
      <c r="Z27" s="584"/>
      <c r="AA27" s="587"/>
      <c r="AB27" s="589"/>
      <c r="AC27" s="594"/>
      <c r="AD27" s="589"/>
      <c r="AE27" s="587"/>
      <c r="AF27" s="584"/>
      <c r="AG27" s="587"/>
      <c r="AH27" s="587"/>
      <c r="AI27" s="612"/>
    </row>
    <row r="28" spans="1:35" ht="15" hidden="1" x14ac:dyDescent="0.35">
      <c r="A28" s="1174"/>
      <c r="B28" s="591"/>
      <c r="C28" s="592"/>
      <c r="D28" s="592"/>
      <c r="E28" s="592"/>
      <c r="F28" s="593"/>
      <c r="G28" s="592"/>
      <c r="H28" s="592"/>
      <c r="I28" s="592"/>
      <c r="J28" s="591"/>
      <c r="K28" s="585"/>
      <c r="L28" s="586"/>
      <c r="M28" s="585"/>
      <c r="N28" s="586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4"/>
      <c r="AD28" s="589"/>
      <c r="AE28" s="587"/>
      <c r="AF28" s="584"/>
      <c r="AG28" s="587"/>
      <c r="AH28" s="587"/>
      <c r="AI28" s="612"/>
    </row>
    <row r="29" spans="1:35" ht="15" hidden="1" x14ac:dyDescent="0.35">
      <c r="A29" s="1174"/>
      <c r="B29" s="591"/>
      <c r="C29" s="592"/>
      <c r="D29" s="592"/>
      <c r="E29" s="592"/>
      <c r="F29" s="593"/>
      <c r="G29" s="592"/>
      <c r="H29" s="592"/>
      <c r="I29" s="592"/>
      <c r="J29" s="591"/>
      <c r="K29" s="585"/>
      <c r="L29" s="586"/>
      <c r="M29" s="585"/>
      <c r="N29" s="586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99"/>
      <c r="AE29" s="600"/>
      <c r="AF29" s="588"/>
      <c r="AG29" s="587"/>
      <c r="AH29" s="587"/>
      <c r="AI29" s="612"/>
    </row>
    <row r="30" spans="1:35" ht="15" hidden="1" x14ac:dyDescent="0.35">
      <c r="A30" s="1175"/>
      <c r="B30" s="591"/>
      <c r="C30" s="592"/>
      <c r="D30" s="592"/>
      <c r="E30" s="592"/>
      <c r="F30" s="593"/>
      <c r="G30" s="592"/>
      <c r="H30" s="592"/>
      <c r="I30" s="592"/>
      <c r="J30" s="591"/>
      <c r="K30" s="585"/>
      <c r="L30" s="586"/>
      <c r="M30" s="585"/>
      <c r="N30" s="586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0"/>
      <c r="AD30" s="599"/>
      <c r="AE30" s="600"/>
      <c r="AF30" s="588"/>
      <c r="AG30" s="587"/>
      <c r="AH30" s="587"/>
      <c r="AI30" s="612"/>
    </row>
    <row r="31" spans="1:35" ht="15" hidden="1" x14ac:dyDescent="0.35">
      <c r="A31" s="1173">
        <v>45695</v>
      </c>
      <c r="B31" s="930">
        <v>27.97</v>
      </c>
      <c r="C31" s="583">
        <v>279700</v>
      </c>
      <c r="D31" s="660"/>
      <c r="E31" s="592"/>
      <c r="F31" s="593">
        <v>27.39</v>
      </c>
      <c r="G31" s="592">
        <v>273900</v>
      </c>
      <c r="H31" s="660"/>
      <c r="I31" s="592"/>
      <c r="J31" s="792">
        <v>16.87</v>
      </c>
      <c r="K31" s="585">
        <v>168700</v>
      </c>
      <c r="L31" s="586">
        <v>20</v>
      </c>
      <c r="M31" s="585">
        <v>136000</v>
      </c>
      <c r="N31" s="586">
        <v>20</v>
      </c>
      <c r="O31" s="585">
        <v>136000</v>
      </c>
      <c r="P31" s="586"/>
      <c r="Q31" s="585"/>
      <c r="R31" s="585"/>
      <c r="S31" s="585"/>
      <c r="T31" s="586"/>
      <c r="U31" s="587"/>
      <c r="V31" s="584"/>
      <c r="W31" s="587"/>
      <c r="X31" s="588"/>
      <c r="Y31" s="587"/>
      <c r="Z31" s="584"/>
      <c r="AA31" s="587"/>
      <c r="AB31" s="589"/>
      <c r="AC31" s="594"/>
      <c r="AD31" s="589"/>
      <c r="AE31" s="587"/>
      <c r="AF31" s="584"/>
      <c r="AG31" s="587"/>
      <c r="AH31" s="587"/>
      <c r="AI31" s="612"/>
    </row>
    <row r="32" spans="1:35" ht="15" hidden="1" x14ac:dyDescent="0.35">
      <c r="A32" s="1174"/>
      <c r="B32" s="591"/>
      <c r="C32" s="592"/>
      <c r="D32" s="592"/>
      <c r="E32" s="592"/>
      <c r="F32" s="593"/>
      <c r="G32" s="592"/>
      <c r="H32" s="592"/>
      <c r="I32" s="592"/>
      <c r="J32" s="591"/>
      <c r="K32" s="585"/>
      <c r="L32" s="586"/>
      <c r="M32" s="585"/>
      <c r="N32" s="586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9"/>
      <c r="AE32" s="587"/>
      <c r="AF32" s="584"/>
      <c r="AG32" s="587"/>
      <c r="AH32" s="587"/>
      <c r="AI32" s="612"/>
    </row>
    <row r="33" spans="1:35" ht="15" hidden="1" x14ac:dyDescent="0.35">
      <c r="A33" s="1174"/>
      <c r="B33" s="591"/>
      <c r="C33" s="592"/>
      <c r="D33" s="592"/>
      <c r="E33" s="592"/>
      <c r="F33" s="593"/>
      <c r="G33" s="592"/>
      <c r="H33" s="592"/>
      <c r="I33" s="592"/>
      <c r="J33" s="591"/>
      <c r="K33" s="585"/>
      <c r="L33" s="586"/>
      <c r="M33" s="585"/>
      <c r="N33" s="586"/>
      <c r="O33" s="585"/>
      <c r="P33" s="586"/>
      <c r="Q33" s="585"/>
      <c r="R33" s="585"/>
      <c r="S33" s="585"/>
      <c r="T33" s="586"/>
      <c r="U33" s="587"/>
      <c r="V33" s="584"/>
      <c r="W33" s="587"/>
      <c r="X33" s="584"/>
      <c r="Y33" s="587"/>
      <c r="Z33" s="584"/>
      <c r="AA33" s="587"/>
      <c r="AB33" s="589"/>
      <c r="AC33" s="594"/>
      <c r="AD33" s="589"/>
      <c r="AE33" s="587"/>
      <c r="AF33" s="584"/>
      <c r="AG33" s="587"/>
      <c r="AH33" s="587"/>
      <c r="AI33" s="612"/>
    </row>
    <row r="34" spans="1:35" ht="15" hidden="1" x14ac:dyDescent="0.35">
      <c r="A34" s="1175"/>
      <c r="B34" s="591"/>
      <c r="C34" s="592"/>
      <c r="D34" s="592"/>
      <c r="E34" s="592"/>
      <c r="F34" s="593"/>
      <c r="G34" s="592"/>
      <c r="H34" s="592"/>
      <c r="I34" s="592"/>
      <c r="J34" s="591"/>
      <c r="K34" s="585"/>
      <c r="L34" s="586"/>
      <c r="M34" s="585"/>
      <c r="N34" s="586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9"/>
      <c r="AE34" s="587"/>
      <c r="AF34" s="584"/>
      <c r="AG34" s="587"/>
      <c r="AH34" s="587"/>
      <c r="AI34" s="612"/>
    </row>
    <row r="35" spans="1:35" ht="15" hidden="1" x14ac:dyDescent="0.35">
      <c r="A35" s="1173">
        <v>45696</v>
      </c>
      <c r="B35" s="738">
        <v>20.29</v>
      </c>
      <c r="C35" s="583">
        <v>202900</v>
      </c>
      <c r="D35" s="592"/>
      <c r="E35" s="592"/>
      <c r="F35" s="593">
        <v>25.87</v>
      </c>
      <c r="G35" s="592">
        <v>258700</v>
      </c>
      <c r="H35" s="592"/>
      <c r="I35" s="592"/>
      <c r="J35" s="598">
        <v>13.89</v>
      </c>
      <c r="K35" s="583">
        <v>138900</v>
      </c>
      <c r="L35" s="586"/>
      <c r="M35" s="585"/>
      <c r="N35" s="586"/>
      <c r="O35" s="585"/>
      <c r="P35" s="586"/>
      <c r="Q35" s="585"/>
      <c r="R35" s="585"/>
      <c r="S35" s="585"/>
      <c r="T35" s="586"/>
      <c r="U35" s="587"/>
      <c r="V35" s="584"/>
      <c r="W35" s="587"/>
      <c r="X35" s="588"/>
      <c r="Y35" s="587"/>
      <c r="Z35" s="584"/>
      <c r="AA35" s="587"/>
      <c r="AB35" s="589"/>
      <c r="AC35" s="594"/>
      <c r="AD35" s="589"/>
      <c r="AE35" s="587"/>
      <c r="AF35" s="584"/>
      <c r="AG35" s="587"/>
      <c r="AH35" s="587"/>
      <c r="AI35" s="612"/>
    </row>
    <row r="36" spans="1:35" ht="15" hidden="1" x14ac:dyDescent="0.35">
      <c r="A36" s="1174"/>
      <c r="B36" s="591"/>
      <c r="C36" s="592"/>
      <c r="D36" s="592"/>
      <c r="E36" s="592"/>
      <c r="F36" s="593"/>
      <c r="G36" s="592"/>
      <c r="H36" s="592"/>
      <c r="I36" s="592"/>
      <c r="J36" s="591"/>
      <c r="K36" s="585"/>
      <c r="L36" s="586"/>
      <c r="M36" s="585"/>
      <c r="N36" s="586"/>
      <c r="O36" s="585"/>
      <c r="P36" s="586"/>
      <c r="Q36" s="585"/>
      <c r="R36" s="816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9"/>
      <c r="AE36" s="587"/>
      <c r="AF36" s="584"/>
      <c r="AG36" s="587"/>
      <c r="AH36" s="587"/>
      <c r="AI36" s="612"/>
    </row>
    <row r="37" spans="1:35" ht="15" hidden="1" x14ac:dyDescent="0.35">
      <c r="A37" s="1174"/>
      <c r="B37" s="591"/>
      <c r="C37" s="592"/>
      <c r="D37" s="592"/>
      <c r="E37" s="592"/>
      <c r="F37" s="593"/>
      <c r="G37" s="592"/>
      <c r="H37" s="592"/>
      <c r="I37" s="592"/>
      <c r="J37" s="591"/>
      <c r="K37" s="585"/>
      <c r="L37" s="586"/>
      <c r="M37" s="585"/>
      <c r="N37" s="586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9"/>
      <c r="AE37" s="587"/>
      <c r="AF37" s="584"/>
      <c r="AG37" s="587"/>
      <c r="AH37" s="587"/>
      <c r="AI37" s="612"/>
    </row>
    <row r="38" spans="1:35" ht="15" hidden="1" x14ac:dyDescent="0.35">
      <c r="A38" s="1175"/>
      <c r="B38" s="591"/>
      <c r="C38" s="592"/>
      <c r="D38" s="592"/>
      <c r="E38" s="592"/>
      <c r="F38" s="593"/>
      <c r="G38" s="592"/>
      <c r="H38" s="592"/>
      <c r="I38" s="592"/>
      <c r="J38" s="591"/>
      <c r="K38" s="585"/>
      <c r="L38" s="586"/>
      <c r="M38" s="585"/>
      <c r="N38" s="586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4"/>
      <c r="AE38" s="587"/>
      <c r="AF38" s="584"/>
      <c r="AG38" s="587"/>
      <c r="AH38" s="587"/>
      <c r="AI38" s="612"/>
    </row>
    <row r="39" spans="1:35" ht="15" hidden="1" x14ac:dyDescent="0.35">
      <c r="A39" s="1173">
        <v>45697</v>
      </c>
      <c r="B39" s="591">
        <v>25.93</v>
      </c>
      <c r="C39" s="592">
        <v>259300</v>
      </c>
      <c r="D39" s="592"/>
      <c r="E39" s="592"/>
      <c r="F39" s="593">
        <v>23.12</v>
      </c>
      <c r="G39" s="592">
        <v>231200</v>
      </c>
      <c r="H39" s="592"/>
      <c r="I39" s="592"/>
      <c r="J39" s="591">
        <v>24.37</v>
      </c>
      <c r="K39" s="585">
        <v>243700</v>
      </c>
      <c r="L39" s="586"/>
      <c r="M39" s="585"/>
      <c r="N39" s="586">
        <v>58.66</v>
      </c>
      <c r="O39" s="585">
        <v>398900</v>
      </c>
      <c r="P39" s="586"/>
      <c r="Q39" s="585"/>
      <c r="R39" s="585"/>
      <c r="S39" s="585"/>
      <c r="T39" s="586"/>
      <c r="U39" s="587"/>
      <c r="V39" s="584"/>
      <c r="W39" s="587"/>
      <c r="X39" s="588"/>
      <c r="Y39" s="587"/>
      <c r="Z39" s="584"/>
      <c r="AA39" s="587"/>
      <c r="AB39" s="589"/>
      <c r="AC39" s="594"/>
      <c r="AD39" s="589"/>
      <c r="AE39" s="587"/>
      <c r="AF39" s="584"/>
      <c r="AG39" s="587"/>
      <c r="AH39" s="587"/>
      <c r="AI39" s="612"/>
    </row>
    <row r="40" spans="1:35" ht="15" hidden="1" x14ac:dyDescent="0.35">
      <c r="A40" s="1174"/>
      <c r="B40" s="591"/>
      <c r="C40" s="592"/>
      <c r="D40" s="592"/>
      <c r="E40" s="592"/>
      <c r="F40" s="593"/>
      <c r="G40" s="592"/>
      <c r="H40" s="592"/>
      <c r="I40" s="592"/>
      <c r="J40" s="591"/>
      <c r="K40" s="585"/>
      <c r="L40" s="586"/>
      <c r="M40" s="585"/>
      <c r="N40" s="586"/>
      <c r="O40" s="585"/>
      <c r="P40" s="586"/>
      <c r="Q40" s="585"/>
      <c r="R40" s="816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9"/>
      <c r="AE40" s="587"/>
      <c r="AF40" s="584"/>
      <c r="AG40" s="587"/>
      <c r="AH40" s="587"/>
      <c r="AI40" s="612"/>
    </row>
    <row r="41" spans="1:35" ht="15" hidden="1" x14ac:dyDescent="0.35">
      <c r="A41" s="1174"/>
      <c r="B41" s="591"/>
      <c r="C41" s="592"/>
      <c r="D41" s="592"/>
      <c r="E41" s="592"/>
      <c r="F41" s="593"/>
      <c r="G41" s="592"/>
      <c r="H41" s="592"/>
      <c r="I41" s="592"/>
      <c r="J41" s="591"/>
      <c r="K41" s="585"/>
      <c r="L41" s="586"/>
      <c r="M41" s="585"/>
      <c r="N41" s="586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9"/>
      <c r="AE41" s="587"/>
      <c r="AF41" s="584"/>
      <c r="AG41" s="587"/>
      <c r="AH41" s="587"/>
      <c r="AI41" s="612"/>
    </row>
    <row r="42" spans="1:35" ht="15" hidden="1" x14ac:dyDescent="0.35">
      <c r="A42" s="1175"/>
      <c r="B42" s="591"/>
      <c r="C42" s="592"/>
      <c r="D42" s="592"/>
      <c r="E42" s="592"/>
      <c r="F42" s="593"/>
      <c r="G42" s="592"/>
      <c r="H42" s="592"/>
      <c r="I42" s="592"/>
      <c r="J42" s="591"/>
      <c r="K42" s="585"/>
      <c r="L42" s="586"/>
      <c r="M42" s="585"/>
      <c r="N42" s="586"/>
      <c r="O42" s="585"/>
      <c r="P42" s="586"/>
      <c r="Q42" s="585"/>
      <c r="R42" s="816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9"/>
      <c r="AE42" s="587"/>
      <c r="AF42" s="584"/>
      <c r="AG42" s="587"/>
      <c r="AH42" s="587"/>
      <c r="AI42" s="612"/>
    </row>
    <row r="43" spans="1:35" ht="15" hidden="1" x14ac:dyDescent="0.35">
      <c r="A43" s="1173">
        <v>45698</v>
      </c>
      <c r="B43" s="591">
        <v>29.54</v>
      </c>
      <c r="C43" s="592">
        <v>295400</v>
      </c>
      <c r="D43" s="592"/>
      <c r="E43" s="592"/>
      <c r="F43" s="793">
        <v>30.96</v>
      </c>
      <c r="G43" s="592">
        <v>309600</v>
      </c>
      <c r="H43" s="592"/>
      <c r="I43" s="592"/>
      <c r="J43" s="591">
        <v>23.78</v>
      </c>
      <c r="K43" s="585">
        <v>237800</v>
      </c>
      <c r="L43" s="586">
        <v>20</v>
      </c>
      <c r="M43" s="585">
        <v>136000</v>
      </c>
      <c r="N43" s="586"/>
      <c r="O43" s="585"/>
      <c r="P43" s="926">
        <v>20</v>
      </c>
      <c r="Q43" s="585">
        <v>258000</v>
      </c>
      <c r="R43" s="591"/>
      <c r="S43" s="585"/>
      <c r="T43" s="586"/>
      <c r="U43" s="587"/>
      <c r="V43" s="584"/>
      <c r="W43" s="587"/>
      <c r="X43" s="588">
        <v>20</v>
      </c>
      <c r="Y43" s="587">
        <v>258000</v>
      </c>
      <c r="Z43" s="584"/>
      <c r="AA43" s="587"/>
      <c r="AB43" s="589">
        <v>20</v>
      </c>
      <c r="AC43" s="594">
        <v>200000</v>
      </c>
      <c r="AD43" s="589"/>
      <c r="AE43" s="587"/>
      <c r="AF43" s="584"/>
      <c r="AG43" s="587"/>
      <c r="AH43" s="587"/>
      <c r="AI43" s="612"/>
    </row>
    <row r="44" spans="1:35" ht="15" hidden="1" x14ac:dyDescent="0.35">
      <c r="A44" s="1174"/>
      <c r="B44" s="591"/>
      <c r="C44" s="592"/>
      <c r="D44" s="592"/>
      <c r="E44" s="592"/>
      <c r="F44" s="593"/>
      <c r="G44" s="592"/>
      <c r="H44" s="592"/>
      <c r="I44" s="592"/>
      <c r="J44" s="591"/>
      <c r="K44" s="585"/>
      <c r="L44" s="586"/>
      <c r="M44" s="585"/>
      <c r="N44" s="586"/>
      <c r="O44" s="585"/>
      <c r="P44" s="586"/>
      <c r="Q44" s="585"/>
      <c r="R44" s="816"/>
      <c r="S44" s="585"/>
      <c r="T44" s="586"/>
      <c r="U44" s="587"/>
      <c r="V44" s="584"/>
      <c r="W44" s="587"/>
      <c r="X44" s="588"/>
      <c r="Y44" s="587"/>
      <c r="Z44" s="584"/>
      <c r="AA44" s="587"/>
      <c r="AB44" s="589">
        <v>25</v>
      </c>
      <c r="AC44" s="594">
        <v>250000</v>
      </c>
      <c r="AD44" s="589"/>
      <c r="AE44" s="587"/>
      <c r="AF44" s="584"/>
      <c r="AG44" s="587"/>
      <c r="AH44" s="587"/>
      <c r="AI44" s="612"/>
    </row>
    <row r="45" spans="1:35" ht="15" hidden="1" x14ac:dyDescent="0.35">
      <c r="A45" s="1174"/>
      <c r="B45" s="591"/>
      <c r="C45" s="592"/>
      <c r="D45" s="592"/>
      <c r="E45" s="592"/>
      <c r="F45" s="593"/>
      <c r="G45" s="592"/>
      <c r="H45" s="592"/>
      <c r="I45" s="592"/>
      <c r="J45" s="591"/>
      <c r="K45" s="585"/>
      <c r="L45" s="586"/>
      <c r="M45" s="585"/>
      <c r="N45" s="586"/>
      <c r="O45" s="585"/>
      <c r="P45" s="586"/>
      <c r="Q45" s="585"/>
      <c r="R45" s="816"/>
      <c r="S45" s="585"/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9"/>
      <c r="AE45" s="587"/>
      <c r="AF45" s="584"/>
      <c r="AG45" s="587"/>
      <c r="AH45" s="587"/>
      <c r="AI45" s="612"/>
    </row>
    <row r="46" spans="1:35" ht="15" hidden="1" x14ac:dyDescent="0.35">
      <c r="A46" s="1175"/>
      <c r="B46" s="591"/>
      <c r="C46" s="592"/>
      <c r="D46" s="592"/>
      <c r="E46" s="592"/>
      <c r="F46" s="593"/>
      <c r="G46" s="592"/>
      <c r="H46" s="592"/>
      <c r="I46" s="592"/>
      <c r="J46" s="591"/>
      <c r="K46" s="585"/>
      <c r="L46" s="586"/>
      <c r="M46" s="585"/>
      <c r="N46" s="586"/>
      <c r="O46" s="585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584"/>
      <c r="AA46" s="587"/>
      <c r="AB46" s="589"/>
      <c r="AC46" s="594"/>
      <c r="AD46" s="589"/>
      <c r="AE46" s="587"/>
      <c r="AF46" s="584"/>
      <c r="AG46" s="587"/>
      <c r="AH46" s="587"/>
      <c r="AI46" s="612"/>
    </row>
    <row r="47" spans="1:35" ht="15" hidden="1" x14ac:dyDescent="0.35">
      <c r="A47" s="1173">
        <v>45699</v>
      </c>
      <c r="B47" s="591">
        <v>23.82</v>
      </c>
      <c r="C47" s="592">
        <v>238200</v>
      </c>
      <c r="D47" s="592"/>
      <c r="E47" s="592"/>
      <c r="F47" s="593">
        <v>23.25</v>
      </c>
      <c r="G47" s="592">
        <v>232500</v>
      </c>
      <c r="H47" s="592"/>
      <c r="I47" s="592"/>
      <c r="J47" s="591">
        <v>21.24</v>
      </c>
      <c r="K47" s="600">
        <v>212400</v>
      </c>
      <c r="L47" s="586"/>
      <c r="M47" s="587"/>
      <c r="N47" s="586"/>
      <c r="O47" s="585"/>
      <c r="P47" s="586"/>
      <c r="Q47" s="585"/>
      <c r="R47" s="585"/>
      <c r="S47" s="585"/>
      <c r="T47" s="586"/>
      <c r="U47" s="587"/>
      <c r="V47" s="584"/>
      <c r="W47" s="587"/>
      <c r="X47" s="588"/>
      <c r="Y47" s="587"/>
      <c r="Z47" s="631"/>
      <c r="AA47" s="587"/>
      <c r="AB47" s="589"/>
      <c r="AC47" s="594"/>
      <c r="AD47" s="589"/>
      <c r="AE47" s="587"/>
      <c r="AF47" s="584"/>
      <c r="AG47" s="587"/>
      <c r="AH47" s="587"/>
      <c r="AI47" s="612"/>
    </row>
    <row r="48" spans="1:35" ht="15" hidden="1" x14ac:dyDescent="0.35">
      <c r="A48" s="1174"/>
      <c r="B48" s="591"/>
      <c r="C48" s="592"/>
      <c r="D48" s="592"/>
      <c r="E48" s="592"/>
      <c r="F48" s="593"/>
      <c r="G48" s="592"/>
      <c r="H48" s="592"/>
      <c r="I48" s="592"/>
      <c r="J48" s="591"/>
      <c r="K48" s="585"/>
      <c r="L48" s="586"/>
      <c r="M48" s="585"/>
      <c r="N48" s="586"/>
      <c r="O48" s="585"/>
      <c r="P48" s="586"/>
      <c r="Q48" s="585"/>
      <c r="R48" s="816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9"/>
      <c r="AE48" s="587"/>
      <c r="AF48" s="584"/>
      <c r="AG48" s="587"/>
      <c r="AH48" s="587"/>
      <c r="AI48" s="612"/>
    </row>
    <row r="49" spans="1:35" ht="15" hidden="1" x14ac:dyDescent="0.35">
      <c r="A49" s="1174"/>
      <c r="B49" s="591"/>
      <c r="C49" s="592"/>
      <c r="D49" s="592"/>
      <c r="E49" s="592"/>
      <c r="F49" s="593"/>
      <c r="G49" s="592"/>
      <c r="H49" s="592"/>
      <c r="I49" s="592"/>
      <c r="J49" s="591"/>
      <c r="K49" s="585"/>
      <c r="L49" s="586"/>
      <c r="M49" s="585"/>
      <c r="N49" s="586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589"/>
      <c r="AE49" s="587"/>
      <c r="AF49" s="584"/>
      <c r="AG49" s="587"/>
      <c r="AH49" s="587"/>
      <c r="AI49" s="612"/>
    </row>
    <row r="50" spans="1:35" ht="15" hidden="1" x14ac:dyDescent="0.35">
      <c r="A50" s="1175"/>
      <c r="B50" s="591"/>
      <c r="C50" s="592"/>
      <c r="D50" s="592"/>
      <c r="E50" s="592"/>
      <c r="F50" s="593"/>
      <c r="G50" s="592"/>
      <c r="H50" s="592"/>
      <c r="I50" s="592"/>
      <c r="J50" s="591"/>
      <c r="K50" s="585"/>
      <c r="L50" s="586"/>
      <c r="M50" s="585"/>
      <c r="N50" s="586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724"/>
      <c r="AA50" s="587"/>
      <c r="AB50" s="589"/>
      <c r="AC50" s="594"/>
      <c r="AD50" s="724"/>
      <c r="AE50" s="587"/>
      <c r="AF50" s="584"/>
      <c r="AG50" s="587"/>
      <c r="AH50" s="587"/>
      <c r="AI50" s="612"/>
    </row>
    <row r="51" spans="1:35" ht="15" hidden="1" x14ac:dyDescent="0.35">
      <c r="A51" s="1173">
        <v>45700</v>
      </c>
      <c r="B51" s="591">
        <v>29.48</v>
      </c>
      <c r="C51" s="592">
        <v>294800</v>
      </c>
      <c r="D51" s="592"/>
      <c r="E51" s="592"/>
      <c r="F51" s="593">
        <v>24.54</v>
      </c>
      <c r="G51" s="592">
        <v>245400</v>
      </c>
      <c r="H51" s="592"/>
      <c r="I51" s="592"/>
      <c r="J51" s="591">
        <v>19.010000000000002</v>
      </c>
      <c r="K51" s="585">
        <v>190100</v>
      </c>
      <c r="L51" s="586"/>
      <c r="M51" s="585"/>
      <c r="N51" s="586"/>
      <c r="O51" s="585"/>
      <c r="P51" s="586"/>
      <c r="Q51" s="585"/>
      <c r="R51" s="585"/>
      <c r="S51" s="585"/>
      <c r="T51" s="586"/>
      <c r="U51" s="587"/>
      <c r="V51" s="584"/>
      <c r="W51" s="587"/>
      <c r="X51" s="588">
        <v>20</v>
      </c>
      <c r="Y51" s="587">
        <v>258000</v>
      </c>
      <c r="Z51" s="584"/>
      <c r="AA51" s="587"/>
      <c r="AB51" s="589"/>
      <c r="AC51" s="594"/>
      <c r="AD51" s="589"/>
      <c r="AE51" s="587"/>
      <c r="AF51" s="584"/>
      <c r="AG51" s="587"/>
      <c r="AH51" s="587"/>
      <c r="AI51" s="612"/>
    </row>
    <row r="52" spans="1:35" ht="15" hidden="1" x14ac:dyDescent="0.35">
      <c r="A52" s="1174"/>
      <c r="B52" s="591"/>
      <c r="C52" s="592"/>
      <c r="D52" s="592"/>
      <c r="E52" s="592"/>
      <c r="F52" s="593"/>
      <c r="G52" s="592"/>
      <c r="H52" s="592"/>
      <c r="I52" s="592"/>
      <c r="J52" s="591"/>
      <c r="K52" s="585"/>
      <c r="L52" s="586"/>
      <c r="M52" s="585"/>
      <c r="N52" s="586"/>
      <c r="O52" s="585"/>
      <c r="P52" s="586"/>
      <c r="Q52" s="585"/>
      <c r="R52" s="816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9"/>
      <c r="AE52" s="587"/>
      <c r="AF52" s="584"/>
      <c r="AG52" s="587"/>
      <c r="AH52" s="587"/>
      <c r="AI52" s="612"/>
    </row>
    <row r="53" spans="1:35" ht="15" hidden="1" x14ac:dyDescent="0.35">
      <c r="A53" s="1174"/>
      <c r="B53" s="591"/>
      <c r="C53" s="592"/>
      <c r="D53" s="592"/>
      <c r="E53" s="592"/>
      <c r="F53" s="593"/>
      <c r="G53" s="592"/>
      <c r="H53" s="592"/>
      <c r="I53" s="592"/>
      <c r="J53" s="591"/>
      <c r="K53" s="585"/>
      <c r="L53" s="586"/>
      <c r="M53" s="585"/>
      <c r="N53" s="586"/>
      <c r="O53" s="585"/>
      <c r="P53" s="586"/>
      <c r="Q53" s="585"/>
      <c r="R53" s="585"/>
      <c r="S53" s="585"/>
      <c r="T53" s="586"/>
      <c r="U53" s="587"/>
      <c r="V53" s="584"/>
      <c r="W53" s="587"/>
      <c r="X53" s="588"/>
      <c r="Y53" s="587"/>
      <c r="Z53" s="584"/>
      <c r="AA53" s="587"/>
      <c r="AB53" s="589"/>
      <c r="AC53" s="594"/>
      <c r="AD53" s="589"/>
      <c r="AE53" s="587"/>
      <c r="AF53" s="584"/>
      <c r="AG53" s="587"/>
      <c r="AH53" s="587"/>
      <c r="AI53" s="612"/>
    </row>
    <row r="54" spans="1:35" ht="15" hidden="1" x14ac:dyDescent="0.35">
      <c r="A54" s="1175"/>
      <c r="B54" s="591"/>
      <c r="C54" s="592"/>
      <c r="D54" s="592"/>
      <c r="E54" s="592"/>
      <c r="F54" s="593"/>
      <c r="G54" s="592"/>
      <c r="H54" s="592"/>
      <c r="I54" s="592"/>
      <c r="J54" s="591"/>
      <c r="K54" s="585"/>
      <c r="L54" s="586"/>
      <c r="M54" s="585"/>
      <c r="N54" s="585"/>
      <c r="O54" s="585"/>
      <c r="P54" s="586"/>
      <c r="Q54" s="592"/>
      <c r="R54" s="592"/>
      <c r="S54" s="592"/>
      <c r="T54" s="586"/>
      <c r="U54" s="585"/>
      <c r="V54" s="584"/>
      <c r="W54" s="587"/>
      <c r="X54" s="588"/>
      <c r="Y54" s="587"/>
      <c r="Z54" s="584"/>
      <c r="AA54" s="587"/>
      <c r="AB54" s="589"/>
      <c r="AC54" s="594"/>
      <c r="AD54" s="584"/>
      <c r="AE54" s="587"/>
      <c r="AF54" s="584"/>
      <c r="AG54" s="587"/>
      <c r="AH54" s="587"/>
      <c r="AI54" s="612"/>
    </row>
    <row r="55" spans="1:35" ht="15" hidden="1" x14ac:dyDescent="0.35">
      <c r="A55" s="1173">
        <v>45701</v>
      </c>
      <c r="B55" s="591">
        <v>30.57</v>
      </c>
      <c r="C55" s="592">
        <v>305700</v>
      </c>
      <c r="D55" s="592"/>
      <c r="E55" s="592"/>
      <c r="F55" s="593">
        <v>25.32</v>
      </c>
      <c r="G55" s="592">
        <v>253200</v>
      </c>
      <c r="H55" s="592"/>
      <c r="I55" s="592"/>
      <c r="J55" s="591">
        <v>20.93</v>
      </c>
      <c r="K55" s="585">
        <v>209300</v>
      </c>
      <c r="L55" s="586">
        <v>20</v>
      </c>
      <c r="M55" s="585">
        <v>136000</v>
      </c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>
        <v>29.53</v>
      </c>
      <c r="AA55" s="587">
        <v>200804</v>
      </c>
      <c r="AB55" s="589"/>
      <c r="AC55" s="594"/>
      <c r="AD55" s="589"/>
      <c r="AE55" s="587"/>
      <c r="AF55" s="584"/>
      <c r="AG55" s="587"/>
      <c r="AH55" s="587"/>
      <c r="AI55" s="612"/>
    </row>
    <row r="56" spans="1:35" ht="15" hidden="1" x14ac:dyDescent="0.35">
      <c r="A56" s="1174"/>
      <c r="B56" s="591"/>
      <c r="C56" s="592"/>
      <c r="D56" s="592"/>
      <c r="E56" s="592"/>
      <c r="F56" s="593"/>
      <c r="G56" s="592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99"/>
      <c r="AE56" s="600"/>
      <c r="AF56" s="588"/>
      <c r="AG56" s="587"/>
      <c r="AH56" s="587"/>
      <c r="AI56" s="612"/>
    </row>
    <row r="57" spans="1:35" ht="15" hidden="1" x14ac:dyDescent="0.35">
      <c r="A57" s="1174"/>
      <c r="B57" s="591"/>
      <c r="C57" s="592"/>
      <c r="D57" s="592"/>
      <c r="E57" s="592"/>
      <c r="F57" s="593"/>
      <c r="G57" s="592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0"/>
      <c r="AD57" s="599"/>
      <c r="AE57" s="600"/>
      <c r="AF57" s="588"/>
      <c r="AG57" s="587"/>
      <c r="AH57" s="587"/>
      <c r="AI57" s="612"/>
    </row>
    <row r="58" spans="1:35" ht="15" hidden="1" x14ac:dyDescent="0.35">
      <c r="A58" s="1175"/>
      <c r="B58" s="591"/>
      <c r="C58" s="592"/>
      <c r="D58" s="592"/>
      <c r="E58" s="592"/>
      <c r="F58" s="593"/>
      <c r="G58" s="592"/>
      <c r="H58" s="585"/>
      <c r="I58" s="585"/>
      <c r="J58" s="591"/>
      <c r="K58" s="585"/>
      <c r="L58" s="586"/>
      <c r="M58" s="585"/>
      <c r="N58" s="816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834"/>
      <c r="AA58" s="587"/>
      <c r="AB58" s="589"/>
      <c r="AC58" s="594"/>
      <c r="AD58" s="589"/>
      <c r="AE58" s="587"/>
      <c r="AF58" s="584"/>
      <c r="AG58" s="587"/>
      <c r="AH58" s="587"/>
      <c r="AI58" s="612"/>
    </row>
    <row r="59" spans="1:35" ht="13" hidden="1" customHeight="1" x14ac:dyDescent="0.35">
      <c r="A59" s="1173">
        <v>45702</v>
      </c>
      <c r="B59" s="591"/>
      <c r="C59" s="585"/>
      <c r="D59" s="585"/>
      <c r="E59" s="585"/>
      <c r="F59" s="593">
        <v>11.2</v>
      </c>
      <c r="G59" s="592">
        <v>112000</v>
      </c>
      <c r="H59" s="592"/>
      <c r="I59" s="592"/>
      <c r="J59" s="591">
        <v>26.43</v>
      </c>
      <c r="K59" s="600">
        <v>264300</v>
      </c>
      <c r="L59" s="586"/>
      <c r="M59" s="585"/>
      <c r="N59" s="585">
        <v>20</v>
      </c>
      <c r="O59" s="585">
        <v>136000</v>
      </c>
      <c r="P59" s="586"/>
      <c r="Q59" s="585"/>
      <c r="R59" s="585"/>
      <c r="S59" s="585"/>
      <c r="T59" s="586">
        <v>20</v>
      </c>
      <c r="U59" s="587">
        <v>136000</v>
      </c>
      <c r="V59" s="584"/>
      <c r="W59" s="587"/>
      <c r="X59" s="588"/>
      <c r="Y59" s="587"/>
      <c r="Z59" s="584"/>
      <c r="AA59" s="587"/>
      <c r="AB59" s="589"/>
      <c r="AC59" s="594"/>
      <c r="AD59" s="584"/>
      <c r="AE59" s="587"/>
      <c r="AF59" s="584"/>
      <c r="AG59" s="587"/>
      <c r="AH59" s="587"/>
      <c r="AI59" s="612"/>
    </row>
    <row r="60" spans="1:35" ht="15" hidden="1" x14ac:dyDescent="0.35">
      <c r="A60" s="1174"/>
      <c r="B60" s="591"/>
      <c r="C60" s="592"/>
      <c r="D60" s="592"/>
      <c r="E60" s="592"/>
      <c r="F60" s="593"/>
      <c r="G60" s="592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99"/>
      <c r="AE60" s="600"/>
      <c r="AF60" s="588"/>
      <c r="AG60" s="587"/>
      <c r="AH60" s="587"/>
      <c r="AI60" s="612"/>
    </row>
    <row r="61" spans="1:35" ht="15" hidden="1" x14ac:dyDescent="0.35">
      <c r="A61" s="1174"/>
      <c r="B61" s="591"/>
      <c r="C61" s="592"/>
      <c r="D61" s="592"/>
      <c r="E61" s="592"/>
      <c r="F61" s="593"/>
      <c r="G61" s="592"/>
      <c r="H61" s="592"/>
      <c r="I61" s="592"/>
      <c r="J61" s="591"/>
      <c r="K61" s="585"/>
      <c r="L61" s="586"/>
      <c r="M61" s="585"/>
      <c r="N61" s="585"/>
      <c r="O61" s="585"/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99"/>
      <c r="AE61" s="600"/>
      <c r="AF61" s="588"/>
      <c r="AG61" s="587"/>
      <c r="AH61" s="587"/>
      <c r="AI61" s="612"/>
    </row>
    <row r="62" spans="1:35" ht="15" hidden="1" x14ac:dyDescent="0.35">
      <c r="A62" s="1175"/>
      <c r="B62" s="591"/>
      <c r="C62" s="592"/>
      <c r="D62" s="592"/>
      <c r="E62" s="592"/>
      <c r="F62" s="593"/>
      <c r="G62" s="592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0"/>
      <c r="AD62" s="599"/>
      <c r="AE62" s="600"/>
      <c r="AF62" s="588"/>
      <c r="AG62" s="587"/>
      <c r="AH62" s="587"/>
      <c r="AI62" s="612"/>
    </row>
    <row r="63" spans="1:35" ht="15" hidden="1" x14ac:dyDescent="0.35">
      <c r="A63" s="1173">
        <v>45703</v>
      </c>
      <c r="B63" s="591">
        <v>41.69</v>
      </c>
      <c r="C63" s="592">
        <v>416900</v>
      </c>
      <c r="D63" s="592"/>
      <c r="E63" s="592"/>
      <c r="F63" s="593">
        <v>28.83</v>
      </c>
      <c r="G63" s="592">
        <v>288300</v>
      </c>
      <c r="H63" s="592"/>
      <c r="I63" s="592"/>
      <c r="J63" s="591">
        <v>17.600000000000001</v>
      </c>
      <c r="K63" s="600">
        <v>176000</v>
      </c>
      <c r="L63" s="586"/>
      <c r="M63" s="585"/>
      <c r="N63" s="585">
        <v>20</v>
      </c>
      <c r="O63" s="585">
        <v>136000</v>
      </c>
      <c r="P63" s="586"/>
      <c r="Q63" s="585"/>
      <c r="R63" s="585"/>
      <c r="S63" s="585"/>
      <c r="T63" s="586"/>
      <c r="U63" s="587"/>
      <c r="V63" s="584"/>
      <c r="W63" s="587"/>
      <c r="X63" s="588">
        <v>20</v>
      </c>
      <c r="Y63" s="587">
        <v>258000</v>
      </c>
      <c r="Z63" s="584"/>
      <c r="AA63" s="587"/>
      <c r="AB63" s="589"/>
      <c r="AC63" s="594"/>
      <c r="AD63" s="589"/>
      <c r="AE63" s="587"/>
      <c r="AF63" s="584"/>
      <c r="AG63" s="587"/>
      <c r="AH63" s="587"/>
      <c r="AI63" s="612"/>
    </row>
    <row r="64" spans="1:35" ht="15" hidden="1" x14ac:dyDescent="0.35">
      <c r="A64" s="1174"/>
      <c r="B64" s="591"/>
      <c r="C64" s="592"/>
      <c r="D64" s="592"/>
      <c r="E64" s="592"/>
      <c r="F64" s="593"/>
      <c r="G64" s="592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9"/>
      <c r="AE64" s="587"/>
      <c r="AF64" s="584"/>
      <c r="AG64" s="587"/>
      <c r="AH64" s="587"/>
      <c r="AI64" s="612"/>
    </row>
    <row r="65" spans="1:35" ht="15" hidden="1" x14ac:dyDescent="0.35">
      <c r="A65" s="1174"/>
      <c r="B65" s="591"/>
      <c r="C65" s="592"/>
      <c r="D65" s="592"/>
      <c r="E65" s="592"/>
      <c r="F65" s="593"/>
      <c r="G65" s="592"/>
      <c r="H65" s="592"/>
      <c r="I65" s="592"/>
      <c r="J65" s="591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9"/>
      <c r="AE65" s="587"/>
      <c r="AF65" s="584"/>
      <c r="AG65" s="587"/>
      <c r="AH65" s="587"/>
      <c r="AI65" s="612"/>
    </row>
    <row r="66" spans="1:35" ht="15" hidden="1" x14ac:dyDescent="0.35">
      <c r="A66" s="1175"/>
      <c r="B66" s="591"/>
      <c r="C66" s="592"/>
      <c r="D66" s="592"/>
      <c r="E66" s="592"/>
      <c r="F66" s="593"/>
      <c r="G66" s="592"/>
      <c r="H66" s="592"/>
      <c r="I66" s="592"/>
      <c r="J66" s="591"/>
      <c r="K66" s="585"/>
      <c r="L66" s="586"/>
      <c r="M66" s="585"/>
      <c r="N66" s="816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9"/>
      <c r="AE66" s="587"/>
      <c r="AF66" s="584"/>
      <c r="AG66" s="587"/>
      <c r="AH66" s="587"/>
      <c r="AI66" s="612"/>
    </row>
    <row r="67" spans="1:35" ht="15" hidden="1" x14ac:dyDescent="0.35">
      <c r="A67" s="1173">
        <v>45704</v>
      </c>
      <c r="B67" s="591">
        <v>30.2</v>
      </c>
      <c r="C67" s="592">
        <v>302000</v>
      </c>
      <c r="D67" s="592"/>
      <c r="E67" s="592"/>
      <c r="F67" s="593">
        <v>25.5</v>
      </c>
      <c r="G67" s="592">
        <v>255000</v>
      </c>
      <c r="H67" s="592"/>
      <c r="I67" s="592"/>
      <c r="J67" s="591">
        <v>18.11</v>
      </c>
      <c r="K67" s="585">
        <v>181100</v>
      </c>
      <c r="L67" s="586"/>
      <c r="M67" s="585"/>
      <c r="N67" s="585"/>
      <c r="O67" s="585"/>
      <c r="P67" s="586"/>
      <c r="Q67" s="585"/>
      <c r="R67" s="585"/>
      <c r="S67" s="585"/>
      <c r="T67" s="586"/>
      <c r="U67" s="587"/>
      <c r="V67" s="584"/>
      <c r="W67" s="587"/>
      <c r="X67" s="588"/>
      <c r="Y67" s="587"/>
      <c r="Z67" s="584"/>
      <c r="AA67" s="587"/>
      <c r="AB67" s="589"/>
      <c r="AC67" s="594"/>
      <c r="AD67" s="589"/>
      <c r="AE67" s="587"/>
      <c r="AF67" s="584"/>
      <c r="AG67" s="587"/>
      <c r="AH67" s="587"/>
      <c r="AI67" s="612"/>
    </row>
    <row r="68" spans="1:35" ht="15" hidden="1" x14ac:dyDescent="0.35">
      <c r="A68" s="1174"/>
      <c r="B68" s="591"/>
      <c r="C68" s="592"/>
      <c r="D68" s="592"/>
      <c r="E68" s="592"/>
      <c r="F68" s="593"/>
      <c r="G68" s="592"/>
      <c r="H68" s="592"/>
      <c r="I68" s="592"/>
      <c r="J68" s="591"/>
      <c r="K68" s="585"/>
      <c r="L68" s="586"/>
      <c r="M68" s="585"/>
      <c r="N68" s="727"/>
      <c r="O68" s="704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9"/>
      <c r="AE68" s="587"/>
      <c r="AF68" s="584"/>
      <c r="AG68" s="587"/>
      <c r="AH68" s="587"/>
      <c r="AI68" s="612"/>
    </row>
    <row r="69" spans="1:35" ht="15" hidden="1" x14ac:dyDescent="0.35">
      <c r="A69" s="1174"/>
      <c r="B69" s="591"/>
      <c r="C69" s="592"/>
      <c r="D69" s="592"/>
      <c r="E69" s="592"/>
      <c r="F69" s="593"/>
      <c r="G69" s="592"/>
      <c r="H69" s="592"/>
      <c r="I69" s="592"/>
      <c r="J69" s="591"/>
      <c r="K69" s="585"/>
      <c r="L69" s="586"/>
      <c r="M69" s="585"/>
      <c r="N69" s="585"/>
      <c r="O69" s="585"/>
      <c r="P69" s="586"/>
      <c r="Q69" s="585"/>
      <c r="R69" s="585"/>
      <c r="S69" s="585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9"/>
      <c r="AE69" s="587"/>
      <c r="AF69" s="584"/>
      <c r="AG69" s="587"/>
      <c r="AH69" s="587"/>
      <c r="AI69" s="612"/>
    </row>
    <row r="70" spans="1:35" ht="15" hidden="1" x14ac:dyDescent="0.35">
      <c r="A70" s="1175"/>
      <c r="B70" s="591"/>
      <c r="C70" s="592"/>
      <c r="D70" s="592"/>
      <c r="E70" s="592"/>
      <c r="F70" s="593"/>
      <c r="G70" s="592"/>
      <c r="H70" s="592"/>
      <c r="I70" s="592"/>
      <c r="J70" s="591"/>
      <c r="K70" s="585"/>
      <c r="L70" s="586"/>
      <c r="M70" s="585"/>
      <c r="N70" s="816"/>
      <c r="O70" s="585"/>
      <c r="P70" s="586"/>
      <c r="Q70" s="592"/>
      <c r="R70" s="592"/>
      <c r="S70" s="592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9"/>
      <c r="AE70" s="587"/>
      <c r="AF70" s="584"/>
      <c r="AG70" s="587"/>
      <c r="AH70" s="587"/>
      <c r="AI70" s="612"/>
    </row>
    <row r="71" spans="1:35" ht="15" hidden="1" x14ac:dyDescent="0.35">
      <c r="A71" s="1173">
        <v>45705</v>
      </c>
      <c r="B71" s="591">
        <v>29.41</v>
      </c>
      <c r="C71" s="592">
        <v>294100</v>
      </c>
      <c r="D71" s="592"/>
      <c r="E71" s="592"/>
      <c r="F71" s="593">
        <v>28.17</v>
      </c>
      <c r="G71" s="592">
        <v>281700</v>
      </c>
      <c r="H71" s="592"/>
      <c r="I71" s="592"/>
      <c r="J71" s="591">
        <v>21.4</v>
      </c>
      <c r="K71" s="585">
        <v>214000</v>
      </c>
      <c r="L71" s="968">
        <v>20</v>
      </c>
      <c r="M71" s="585">
        <v>136000</v>
      </c>
      <c r="N71" s="816">
        <v>58.29</v>
      </c>
      <c r="O71" s="585">
        <v>396370</v>
      </c>
      <c r="P71" s="968">
        <v>20</v>
      </c>
      <c r="Q71" s="585">
        <v>258000</v>
      </c>
      <c r="R71" s="585"/>
      <c r="S71" s="585"/>
      <c r="T71" s="586"/>
      <c r="U71" s="587"/>
      <c r="V71" s="584"/>
      <c r="W71" s="587"/>
      <c r="X71" s="588"/>
      <c r="Y71" s="587"/>
      <c r="Z71" s="584"/>
      <c r="AA71" s="587"/>
      <c r="AB71" s="589">
        <v>20</v>
      </c>
      <c r="AC71" s="594">
        <v>200000</v>
      </c>
      <c r="AD71" s="589"/>
      <c r="AE71" s="587"/>
      <c r="AF71" s="584"/>
      <c r="AG71" s="587"/>
      <c r="AH71" s="587"/>
      <c r="AI71" s="612"/>
    </row>
    <row r="72" spans="1:35" ht="15" hidden="1" x14ac:dyDescent="0.35">
      <c r="A72" s="1174"/>
      <c r="B72" s="591"/>
      <c r="C72" s="592"/>
      <c r="D72" s="592"/>
      <c r="E72" s="592"/>
      <c r="F72" s="593"/>
      <c r="G72" s="592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816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9"/>
      <c r="AE72" s="587"/>
      <c r="AF72" s="584"/>
      <c r="AG72" s="587"/>
      <c r="AH72" s="587"/>
      <c r="AI72" s="612"/>
    </row>
    <row r="73" spans="1:35" ht="15" hidden="1" x14ac:dyDescent="0.35">
      <c r="A73" s="1174"/>
      <c r="B73" s="591"/>
      <c r="C73" s="592"/>
      <c r="D73" s="592"/>
      <c r="E73" s="592"/>
      <c r="F73" s="593"/>
      <c r="G73" s="592"/>
      <c r="H73" s="704"/>
      <c r="I73" s="704"/>
      <c r="J73" s="591"/>
      <c r="K73" s="585"/>
      <c r="L73" s="586"/>
      <c r="M73" s="585"/>
      <c r="N73" s="585"/>
      <c r="O73" s="585"/>
      <c r="P73" s="586"/>
      <c r="Q73" s="585"/>
      <c r="R73" s="585"/>
      <c r="S73" s="585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9"/>
      <c r="AE73" s="587"/>
      <c r="AF73" s="584"/>
      <c r="AG73" s="587"/>
      <c r="AH73" s="587"/>
      <c r="AI73" s="612"/>
    </row>
    <row r="74" spans="1:35" ht="15" hidden="1" x14ac:dyDescent="0.35">
      <c r="A74" s="1175"/>
      <c r="B74" s="780"/>
      <c r="C74" s="704"/>
      <c r="D74" s="704"/>
      <c r="E74" s="704"/>
      <c r="F74" s="593"/>
      <c r="G74" s="592"/>
      <c r="H74" s="592"/>
      <c r="I74" s="592"/>
      <c r="J74" s="591"/>
      <c r="K74" s="585"/>
      <c r="L74" s="586"/>
      <c r="M74" s="585"/>
      <c r="N74" s="585"/>
      <c r="O74" s="585"/>
      <c r="P74" s="586"/>
      <c r="Q74" s="592"/>
      <c r="R74" s="592"/>
      <c r="S74" s="592"/>
      <c r="T74" s="586"/>
      <c r="U74" s="587"/>
      <c r="V74" s="584"/>
      <c r="W74" s="587"/>
      <c r="X74" s="588"/>
      <c r="Y74" s="587"/>
      <c r="Z74" s="584"/>
      <c r="AA74" s="587"/>
      <c r="AB74" s="589"/>
      <c r="AC74" s="594"/>
      <c r="AD74" s="589"/>
      <c r="AE74" s="587"/>
      <c r="AF74" s="584"/>
      <c r="AG74" s="587"/>
      <c r="AH74" s="587"/>
      <c r="AI74" s="612"/>
    </row>
    <row r="75" spans="1:35" ht="15" hidden="1" x14ac:dyDescent="0.35">
      <c r="A75" s="1173">
        <v>45706</v>
      </c>
      <c r="B75" s="591">
        <v>33.93</v>
      </c>
      <c r="C75" s="592">
        <v>339300</v>
      </c>
      <c r="D75" s="592"/>
      <c r="E75" s="592"/>
      <c r="F75" s="593">
        <v>26.37</v>
      </c>
      <c r="G75" s="592">
        <v>263700</v>
      </c>
      <c r="H75" s="592"/>
      <c r="I75" s="592"/>
      <c r="J75" s="591">
        <v>25.43</v>
      </c>
      <c r="K75" s="585">
        <v>254300</v>
      </c>
      <c r="L75" s="586"/>
      <c r="M75" s="585"/>
      <c r="N75" s="585"/>
      <c r="O75" s="585"/>
      <c r="P75" s="586"/>
      <c r="Q75" s="585"/>
      <c r="R75" s="585"/>
      <c r="S75" s="585"/>
      <c r="T75" s="586"/>
      <c r="U75" s="587"/>
      <c r="V75" s="584"/>
      <c r="W75" s="587"/>
      <c r="X75" s="588"/>
      <c r="Y75" s="587"/>
      <c r="Z75" s="586"/>
      <c r="AA75" s="587"/>
      <c r="AB75" s="589">
        <v>25</v>
      </c>
      <c r="AC75" s="594">
        <v>250000</v>
      </c>
      <c r="AD75" s="589"/>
      <c r="AE75" s="587"/>
      <c r="AF75" s="584"/>
      <c r="AG75" s="587"/>
      <c r="AH75" s="587"/>
      <c r="AI75" s="612"/>
    </row>
    <row r="76" spans="1:35" ht="15" hidden="1" x14ac:dyDescent="0.35">
      <c r="A76" s="1174"/>
      <c r="B76" s="591"/>
      <c r="C76" s="592"/>
      <c r="D76" s="592"/>
      <c r="E76" s="592"/>
      <c r="F76" s="593"/>
      <c r="G76" s="592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6"/>
      <c r="AA76" s="587"/>
      <c r="AB76" s="589"/>
      <c r="AC76" s="594"/>
      <c r="AD76" s="589"/>
      <c r="AE76" s="587"/>
      <c r="AF76" s="584"/>
      <c r="AG76" s="587"/>
      <c r="AH76" s="587"/>
      <c r="AI76" s="612"/>
    </row>
    <row r="77" spans="1:35" ht="15" hidden="1" x14ac:dyDescent="0.35">
      <c r="A77" s="1174"/>
      <c r="B77" s="591"/>
      <c r="C77" s="592"/>
      <c r="D77" s="592"/>
      <c r="E77" s="592"/>
      <c r="F77" s="593"/>
      <c r="G77" s="592"/>
      <c r="H77" s="592"/>
      <c r="I77" s="592"/>
      <c r="J77" s="591"/>
      <c r="K77" s="585"/>
      <c r="L77" s="586"/>
      <c r="M77" s="585"/>
      <c r="N77" s="585"/>
      <c r="O77" s="585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0"/>
      <c r="AD77" s="599"/>
      <c r="AE77" s="600"/>
      <c r="AF77" s="588"/>
      <c r="AG77" s="587"/>
      <c r="AH77" s="587"/>
      <c r="AI77" s="612"/>
    </row>
    <row r="78" spans="1:35" ht="15" hidden="1" x14ac:dyDescent="0.35">
      <c r="A78" s="1175"/>
      <c r="B78" s="591"/>
      <c r="C78" s="592"/>
      <c r="D78" s="592"/>
      <c r="E78" s="592"/>
      <c r="F78" s="593"/>
      <c r="G78" s="592"/>
      <c r="H78" s="592"/>
      <c r="I78" s="592"/>
      <c r="J78" s="591"/>
      <c r="K78" s="585"/>
      <c r="L78" s="814"/>
      <c r="M78" s="587"/>
      <c r="N78" s="587"/>
      <c r="O78" s="587"/>
      <c r="P78" s="584"/>
      <c r="Q78" s="587"/>
      <c r="R78" s="587"/>
      <c r="S78" s="587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9"/>
      <c r="AE78" s="587"/>
      <c r="AF78" s="584"/>
      <c r="AG78" s="587"/>
      <c r="AH78" s="587"/>
      <c r="AI78" s="612"/>
    </row>
    <row r="79" spans="1:35" ht="15" hidden="1" x14ac:dyDescent="0.35">
      <c r="A79" s="1173">
        <v>45707</v>
      </c>
      <c r="B79" s="591">
        <v>26.83</v>
      </c>
      <c r="C79" s="592">
        <v>268300</v>
      </c>
      <c r="D79" s="592"/>
      <c r="E79" s="592"/>
      <c r="F79" s="593">
        <v>29.41</v>
      </c>
      <c r="G79" s="592">
        <v>294100</v>
      </c>
      <c r="H79" s="592"/>
      <c r="I79" s="592"/>
      <c r="J79" s="591">
        <v>22.32</v>
      </c>
      <c r="K79" s="585">
        <v>223200</v>
      </c>
      <c r="L79" s="586"/>
      <c r="M79" s="587"/>
      <c r="N79" s="587"/>
      <c r="O79" s="587"/>
      <c r="P79" s="586"/>
      <c r="Q79" s="585"/>
      <c r="R79" s="585"/>
      <c r="S79" s="585"/>
      <c r="T79" s="586">
        <v>20</v>
      </c>
      <c r="U79" s="587">
        <v>136000</v>
      </c>
      <c r="V79" s="584"/>
      <c r="W79" s="587"/>
      <c r="X79" s="588">
        <v>20</v>
      </c>
      <c r="Y79" s="587">
        <v>258000</v>
      </c>
      <c r="Z79" s="584"/>
      <c r="AA79" s="587"/>
      <c r="AB79" s="589"/>
      <c r="AC79" s="594"/>
      <c r="AD79" s="589"/>
      <c r="AE79" s="587"/>
      <c r="AF79" s="584"/>
      <c r="AG79" s="587"/>
      <c r="AH79" s="587"/>
      <c r="AI79" s="612"/>
    </row>
    <row r="80" spans="1:35" ht="15" hidden="1" x14ac:dyDescent="0.35">
      <c r="A80" s="1174"/>
      <c r="B80" s="591"/>
      <c r="C80" s="592"/>
      <c r="D80" s="592"/>
      <c r="E80" s="592"/>
      <c r="F80" s="593"/>
      <c r="G80" s="592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99"/>
      <c r="AE80" s="600"/>
      <c r="AF80" s="588"/>
      <c r="AG80" s="587"/>
      <c r="AH80" s="587"/>
      <c r="AI80" s="612"/>
    </row>
    <row r="81" spans="1:35" ht="15" hidden="1" x14ac:dyDescent="0.35">
      <c r="A81" s="1174"/>
      <c r="B81" s="591"/>
      <c r="C81" s="592"/>
      <c r="D81" s="592"/>
      <c r="E81" s="592"/>
      <c r="F81" s="593"/>
      <c r="G81" s="592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0"/>
      <c r="AD81" s="599"/>
      <c r="AE81" s="600"/>
      <c r="AF81" s="588"/>
      <c r="AG81" s="587"/>
      <c r="AH81" s="587"/>
      <c r="AI81" s="612"/>
    </row>
    <row r="82" spans="1:35" ht="15" hidden="1" x14ac:dyDescent="0.35">
      <c r="A82" s="1175"/>
      <c r="B82" s="591"/>
      <c r="C82" s="592"/>
      <c r="D82" s="592"/>
      <c r="E82" s="592"/>
      <c r="F82" s="593"/>
      <c r="G82" s="592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94"/>
      <c r="AC82" s="833"/>
      <c r="AD82" s="836"/>
      <c r="AE82" s="587"/>
      <c r="AF82" s="584"/>
      <c r="AG82" s="587"/>
      <c r="AH82" s="587"/>
      <c r="AI82" s="612"/>
    </row>
    <row r="83" spans="1:35" ht="15" hidden="1" x14ac:dyDescent="0.35">
      <c r="A83" s="1173">
        <v>45708</v>
      </c>
      <c r="B83" s="792">
        <v>36.22</v>
      </c>
      <c r="C83" s="592">
        <v>362200</v>
      </c>
      <c r="D83" s="592"/>
      <c r="E83" s="592"/>
      <c r="F83" s="591">
        <v>29.7</v>
      </c>
      <c r="G83" s="592">
        <v>297000</v>
      </c>
      <c r="H83" s="592"/>
      <c r="I83" s="592"/>
      <c r="J83" s="591">
        <v>25.09</v>
      </c>
      <c r="K83" s="585">
        <v>250900</v>
      </c>
      <c r="L83" s="586">
        <v>20</v>
      </c>
      <c r="M83" s="585">
        <v>136000</v>
      </c>
      <c r="N83" s="600">
        <v>20</v>
      </c>
      <c r="O83" s="600">
        <v>136000</v>
      </c>
      <c r="P83" s="586"/>
      <c r="Q83" s="585"/>
      <c r="R83" s="585"/>
      <c r="S83" s="585"/>
      <c r="T83" s="586"/>
      <c r="U83" s="587"/>
      <c r="V83" s="584"/>
      <c r="W83" s="587"/>
      <c r="X83" s="588"/>
      <c r="Y83" s="587"/>
      <c r="Z83" s="584"/>
      <c r="AA83" s="587"/>
      <c r="AB83" s="589"/>
      <c r="AC83" s="594"/>
      <c r="AD83" s="589"/>
      <c r="AE83" s="587"/>
      <c r="AF83" s="584"/>
      <c r="AG83" s="587"/>
      <c r="AH83" s="587"/>
      <c r="AI83" s="612"/>
    </row>
    <row r="84" spans="1:35" ht="15" hidden="1" x14ac:dyDescent="0.35">
      <c r="A84" s="1174"/>
      <c r="B84" s="591"/>
      <c r="C84" s="592"/>
      <c r="D84" s="592"/>
      <c r="E84" s="592"/>
      <c r="F84" s="591"/>
      <c r="G84" s="592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9"/>
      <c r="AE84" s="587"/>
      <c r="AF84" s="584"/>
      <c r="AG84" s="587"/>
      <c r="AH84" s="587"/>
      <c r="AI84" s="612"/>
    </row>
    <row r="85" spans="1:35" ht="15" hidden="1" x14ac:dyDescent="0.35">
      <c r="A85" s="1174"/>
      <c r="B85" s="591"/>
      <c r="C85" s="592"/>
      <c r="D85" s="592"/>
      <c r="E85" s="592"/>
      <c r="F85" s="591"/>
      <c r="G85" s="592"/>
      <c r="H85" s="592"/>
      <c r="I85" s="592"/>
      <c r="J85" s="591"/>
      <c r="K85" s="585"/>
      <c r="L85" s="586"/>
      <c r="M85" s="585"/>
      <c r="N85" s="585"/>
      <c r="O85" s="585"/>
      <c r="P85" s="586"/>
      <c r="Q85" s="585"/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9"/>
      <c r="AE85" s="587"/>
      <c r="AF85" s="584"/>
      <c r="AG85" s="587"/>
      <c r="AH85" s="587"/>
      <c r="AI85" s="612"/>
    </row>
    <row r="86" spans="1:35" ht="15" hidden="1" x14ac:dyDescent="0.35">
      <c r="A86" s="1175"/>
      <c r="B86" s="591"/>
      <c r="C86" s="592"/>
      <c r="D86" s="592"/>
      <c r="E86" s="592"/>
      <c r="F86" s="591"/>
      <c r="G86" s="592"/>
      <c r="H86" s="592"/>
      <c r="I86" s="592"/>
      <c r="J86" s="591"/>
      <c r="K86" s="585"/>
      <c r="L86" s="586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589"/>
      <c r="AC86" s="594"/>
      <c r="AD86" s="589"/>
      <c r="AE86" s="587"/>
      <c r="AF86" s="584"/>
      <c r="AG86" s="587"/>
      <c r="AH86" s="587"/>
      <c r="AI86" s="612"/>
    </row>
    <row r="87" spans="1:35" ht="15" hidden="1" x14ac:dyDescent="0.35">
      <c r="A87" s="1173">
        <v>45709</v>
      </c>
      <c r="B87" s="591">
        <v>32.08</v>
      </c>
      <c r="C87" s="592">
        <v>320800</v>
      </c>
      <c r="D87" s="592"/>
      <c r="E87" s="592"/>
      <c r="F87" s="593">
        <v>28.72</v>
      </c>
      <c r="G87" s="592">
        <v>287200</v>
      </c>
      <c r="H87" s="592"/>
      <c r="I87" s="592"/>
      <c r="J87" s="591">
        <v>18.670000000000002</v>
      </c>
      <c r="K87" s="587">
        <v>186700</v>
      </c>
      <c r="L87" s="588"/>
      <c r="M87" s="585"/>
      <c r="N87" s="585"/>
      <c r="O87" s="585"/>
      <c r="P87" s="585"/>
      <c r="Q87" s="585"/>
      <c r="R87" s="585"/>
      <c r="S87" s="585"/>
      <c r="T87" s="586"/>
      <c r="U87" s="587"/>
      <c r="V87" s="584"/>
      <c r="W87" s="587"/>
      <c r="X87" s="588"/>
      <c r="Y87" s="587"/>
      <c r="Z87" s="584"/>
      <c r="AA87" s="587"/>
      <c r="AB87" s="584"/>
      <c r="AC87" s="587"/>
      <c r="AD87" s="589"/>
      <c r="AE87" s="587"/>
      <c r="AF87" s="584"/>
      <c r="AG87" s="587"/>
      <c r="AH87" s="587"/>
      <c r="AI87" s="612"/>
    </row>
    <row r="88" spans="1:35" ht="15" hidden="1" x14ac:dyDescent="0.35">
      <c r="A88" s="1174"/>
      <c r="B88" s="591"/>
      <c r="C88" s="592"/>
      <c r="D88" s="592"/>
      <c r="E88" s="592"/>
      <c r="F88" s="593"/>
      <c r="G88" s="592"/>
      <c r="H88" s="592"/>
      <c r="I88" s="592"/>
      <c r="J88" s="591"/>
      <c r="K88" s="587"/>
      <c r="L88" s="584"/>
      <c r="M88" s="585"/>
      <c r="N88" s="586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4"/>
      <c r="AD88" s="589"/>
      <c r="AE88" s="587"/>
      <c r="AF88" s="584"/>
      <c r="AG88" s="587"/>
      <c r="AH88" s="587"/>
      <c r="AI88" s="612"/>
    </row>
    <row r="89" spans="1:35" ht="15" hidden="1" x14ac:dyDescent="0.35">
      <c r="A89" s="1174"/>
      <c r="B89" s="591"/>
      <c r="C89" s="592"/>
      <c r="D89" s="592"/>
      <c r="E89" s="592"/>
      <c r="F89" s="593"/>
      <c r="G89" s="592"/>
      <c r="H89" s="592"/>
      <c r="I89" s="592"/>
      <c r="J89" s="591"/>
      <c r="K89" s="587"/>
      <c r="L89" s="584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0"/>
      <c r="AD89" s="599"/>
      <c r="AE89" s="600"/>
      <c r="AF89" s="588"/>
      <c r="AG89" s="587"/>
      <c r="AH89" s="587"/>
      <c r="AI89" s="612"/>
    </row>
    <row r="90" spans="1:35" ht="15" hidden="1" x14ac:dyDescent="0.35">
      <c r="A90" s="1175"/>
      <c r="B90" s="591"/>
      <c r="C90" s="592"/>
      <c r="D90" s="592"/>
      <c r="E90" s="592"/>
      <c r="F90" s="593"/>
      <c r="G90" s="592"/>
      <c r="H90" s="592"/>
      <c r="I90" s="592"/>
      <c r="J90" s="591"/>
      <c r="K90" s="585"/>
      <c r="L90" s="586"/>
      <c r="M90" s="585"/>
      <c r="N90" s="585"/>
      <c r="O90" s="585"/>
      <c r="P90" s="585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9"/>
      <c r="AE90" s="587"/>
      <c r="AF90" s="584"/>
      <c r="AG90" s="587"/>
      <c r="AH90" s="587"/>
      <c r="AI90" s="612"/>
    </row>
    <row r="91" spans="1:35" ht="15" hidden="1" x14ac:dyDescent="0.35">
      <c r="A91" s="1173">
        <v>45710</v>
      </c>
      <c r="B91" s="591">
        <v>34.01</v>
      </c>
      <c r="C91" s="592">
        <v>340100</v>
      </c>
      <c r="D91" s="592"/>
      <c r="E91" s="592"/>
      <c r="F91" s="593">
        <v>26.35</v>
      </c>
      <c r="G91" s="592">
        <v>263500</v>
      </c>
      <c r="H91" s="592"/>
      <c r="I91" s="592"/>
      <c r="J91" s="591">
        <v>23.04</v>
      </c>
      <c r="K91" s="585">
        <v>230400</v>
      </c>
      <c r="L91" s="586"/>
      <c r="M91" s="585"/>
      <c r="N91" s="586"/>
      <c r="O91" s="585"/>
      <c r="P91" s="585"/>
      <c r="Q91" s="585"/>
      <c r="R91" s="585"/>
      <c r="S91" s="585"/>
      <c r="T91" s="586"/>
      <c r="U91" s="587"/>
      <c r="V91" s="584"/>
      <c r="W91" s="587"/>
      <c r="X91" s="588">
        <v>20</v>
      </c>
      <c r="Y91" s="587">
        <v>258000</v>
      </c>
      <c r="Z91" s="584"/>
      <c r="AA91" s="587"/>
      <c r="AB91" s="589"/>
      <c r="AC91" s="594"/>
      <c r="AD91" s="589"/>
      <c r="AE91" s="587"/>
      <c r="AF91" s="584"/>
      <c r="AG91" s="587"/>
      <c r="AH91" s="587"/>
      <c r="AI91" s="612"/>
    </row>
    <row r="92" spans="1:35" ht="15" hidden="1" x14ac:dyDescent="0.35">
      <c r="A92" s="1174"/>
      <c r="B92" s="591"/>
      <c r="C92" s="592"/>
      <c r="D92" s="592"/>
      <c r="E92" s="592"/>
      <c r="F92" s="593"/>
      <c r="G92" s="592"/>
      <c r="H92" s="592"/>
      <c r="I92" s="592"/>
      <c r="J92" s="591"/>
      <c r="K92" s="585"/>
      <c r="L92" s="586"/>
      <c r="M92" s="585"/>
      <c r="N92" s="585"/>
      <c r="O92" s="585"/>
      <c r="P92" s="585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9"/>
      <c r="AE92" s="587"/>
      <c r="AF92" s="584"/>
      <c r="AG92" s="587"/>
      <c r="AH92" s="587"/>
      <c r="AI92" s="612"/>
    </row>
    <row r="93" spans="1:35" ht="15" hidden="1" x14ac:dyDescent="0.35">
      <c r="A93" s="1174"/>
      <c r="B93" s="591"/>
      <c r="C93" s="592"/>
      <c r="D93" s="592"/>
      <c r="E93" s="592"/>
      <c r="F93" s="593"/>
      <c r="G93" s="592"/>
      <c r="H93" s="592"/>
      <c r="I93" s="592"/>
      <c r="J93" s="591"/>
      <c r="K93" s="585"/>
      <c r="L93" s="586"/>
      <c r="M93" s="585"/>
      <c r="N93" s="585"/>
      <c r="O93" s="585"/>
      <c r="P93" s="585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9"/>
      <c r="AE93" s="587"/>
      <c r="AF93" s="584"/>
      <c r="AG93" s="587"/>
      <c r="AH93" s="587"/>
      <c r="AI93" s="612"/>
    </row>
    <row r="94" spans="1:35" ht="15" hidden="1" x14ac:dyDescent="0.35">
      <c r="A94" s="1175"/>
      <c r="B94" s="591"/>
      <c r="C94" s="592"/>
      <c r="D94" s="592"/>
      <c r="E94" s="592"/>
      <c r="F94" s="593"/>
      <c r="G94" s="592"/>
      <c r="H94" s="704"/>
      <c r="I94" s="704"/>
      <c r="J94" s="591"/>
      <c r="K94" s="585"/>
      <c r="L94" s="586"/>
      <c r="M94" s="585"/>
      <c r="N94" s="585"/>
      <c r="O94" s="585"/>
      <c r="P94" s="585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9"/>
      <c r="AE94" s="587"/>
      <c r="AF94" s="584"/>
      <c r="AG94" s="587"/>
      <c r="AH94" s="587"/>
      <c r="AI94" s="612"/>
    </row>
    <row r="95" spans="1:35" ht="15" hidden="1" x14ac:dyDescent="0.35">
      <c r="A95" s="1173">
        <v>45711</v>
      </c>
      <c r="B95" s="780">
        <v>32.33</v>
      </c>
      <c r="C95" s="704">
        <v>323300</v>
      </c>
      <c r="D95" s="704"/>
      <c r="E95" s="704"/>
      <c r="F95" s="593">
        <v>29.07</v>
      </c>
      <c r="G95" s="592">
        <v>290700</v>
      </c>
      <c r="H95" s="592"/>
      <c r="I95" s="592"/>
      <c r="J95" s="591">
        <v>23.34</v>
      </c>
      <c r="K95" s="585">
        <v>233400</v>
      </c>
      <c r="L95" s="586"/>
      <c r="M95" s="585"/>
      <c r="N95" s="816"/>
      <c r="O95" s="585"/>
      <c r="P95" s="585"/>
      <c r="Q95" s="585"/>
      <c r="R95" s="585"/>
      <c r="S95" s="585"/>
      <c r="T95" s="586">
        <v>20</v>
      </c>
      <c r="U95" s="587">
        <v>136000</v>
      </c>
      <c r="V95" s="584"/>
      <c r="W95" s="587"/>
      <c r="X95" s="588"/>
      <c r="Y95" s="587"/>
      <c r="Z95" s="584"/>
      <c r="AA95" s="587"/>
      <c r="AB95" s="589"/>
      <c r="AC95" s="594"/>
      <c r="AD95" s="589"/>
      <c r="AE95" s="587"/>
      <c r="AF95" s="584"/>
      <c r="AG95" s="587"/>
      <c r="AH95" s="587"/>
      <c r="AI95" s="612"/>
    </row>
    <row r="96" spans="1:35" ht="15" hidden="1" x14ac:dyDescent="0.35">
      <c r="A96" s="1174"/>
      <c r="B96" s="591"/>
      <c r="C96" s="592"/>
      <c r="D96" s="592"/>
      <c r="E96" s="592"/>
      <c r="F96" s="593"/>
      <c r="G96" s="592"/>
      <c r="H96" s="592"/>
      <c r="I96" s="592"/>
      <c r="J96" s="591"/>
      <c r="K96" s="585"/>
      <c r="L96" s="586"/>
      <c r="M96" s="585"/>
      <c r="N96" s="585"/>
      <c r="O96" s="585"/>
      <c r="P96" s="585"/>
      <c r="Q96" s="585"/>
      <c r="R96" s="687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9"/>
      <c r="AE96" s="587"/>
      <c r="AF96" s="584"/>
      <c r="AG96" s="587"/>
      <c r="AH96" s="587"/>
      <c r="AI96" s="612"/>
    </row>
    <row r="97" spans="1:41" ht="15" hidden="1" x14ac:dyDescent="0.35">
      <c r="A97" s="1174"/>
      <c r="B97" s="591"/>
      <c r="C97" s="592"/>
      <c r="D97" s="592"/>
      <c r="E97" s="592"/>
      <c r="F97" s="593"/>
      <c r="G97" s="592"/>
      <c r="H97" s="592"/>
      <c r="I97" s="592"/>
      <c r="J97" s="591"/>
      <c r="K97" s="585"/>
      <c r="L97" s="586"/>
      <c r="M97" s="585"/>
      <c r="N97" s="585"/>
      <c r="O97" s="585"/>
      <c r="P97" s="585"/>
      <c r="Q97" s="585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89"/>
      <c r="AC97" s="594"/>
      <c r="AD97" s="589"/>
      <c r="AE97" s="587"/>
      <c r="AF97" s="584"/>
      <c r="AG97" s="587"/>
      <c r="AH97" s="587"/>
      <c r="AI97" s="612"/>
    </row>
    <row r="98" spans="1:41" ht="15" hidden="1" x14ac:dyDescent="0.35">
      <c r="A98" s="1175"/>
      <c r="B98" s="591"/>
      <c r="C98" s="592"/>
      <c r="D98" s="592"/>
      <c r="E98" s="592"/>
      <c r="F98" s="593"/>
      <c r="G98" s="592"/>
      <c r="H98" s="592"/>
      <c r="I98" s="592"/>
      <c r="J98" s="591"/>
      <c r="K98" s="585"/>
      <c r="L98" s="586"/>
      <c r="M98" s="585"/>
      <c r="N98" s="585"/>
      <c r="O98" s="585"/>
      <c r="P98" s="585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93"/>
      <c r="AC98" s="592"/>
      <c r="AD98" s="589"/>
      <c r="AE98" s="587"/>
      <c r="AF98" s="584"/>
      <c r="AG98" s="587"/>
      <c r="AH98" s="587"/>
      <c r="AI98" s="612"/>
    </row>
    <row r="99" spans="1:41" ht="15" hidden="1" x14ac:dyDescent="0.35">
      <c r="A99" s="1173">
        <v>45712</v>
      </c>
      <c r="B99" s="591">
        <v>37.9</v>
      </c>
      <c r="C99" s="592">
        <v>379000</v>
      </c>
      <c r="D99" s="592"/>
      <c r="E99" s="592"/>
      <c r="F99" s="593">
        <v>27.42</v>
      </c>
      <c r="G99" s="592">
        <v>274200</v>
      </c>
      <c r="H99" s="592"/>
      <c r="I99" s="592"/>
      <c r="J99" s="591">
        <v>22.25</v>
      </c>
      <c r="K99" s="585">
        <v>222500</v>
      </c>
      <c r="L99" s="586">
        <v>20</v>
      </c>
      <c r="M99" s="585">
        <v>136000</v>
      </c>
      <c r="N99" s="585"/>
      <c r="O99" s="585"/>
      <c r="P99" s="585">
        <v>20</v>
      </c>
      <c r="Q99" s="585">
        <v>258000</v>
      </c>
      <c r="R99" s="585"/>
      <c r="S99" s="585"/>
      <c r="T99" s="586"/>
      <c r="U99" s="587"/>
      <c r="V99" s="584"/>
      <c r="W99" s="587"/>
      <c r="X99" s="588"/>
      <c r="Y99" s="587"/>
      <c r="Z99" s="584"/>
      <c r="AA99" s="587"/>
      <c r="AB99" s="589">
        <v>20</v>
      </c>
      <c r="AC99" s="594">
        <v>200000</v>
      </c>
      <c r="AD99" s="589"/>
      <c r="AE99" s="587"/>
      <c r="AF99" s="584"/>
      <c r="AG99" s="587"/>
      <c r="AH99" s="587"/>
      <c r="AI99" s="612"/>
    </row>
    <row r="100" spans="1:41" ht="15" hidden="1" x14ac:dyDescent="0.35">
      <c r="A100" s="1174"/>
      <c r="B100" s="591"/>
      <c r="C100" s="592"/>
      <c r="D100" s="592"/>
      <c r="E100" s="592"/>
      <c r="F100" s="593"/>
      <c r="G100" s="592"/>
      <c r="H100" s="592"/>
      <c r="I100" s="592"/>
      <c r="J100" s="591"/>
      <c r="K100" s="585"/>
      <c r="L100" s="586"/>
      <c r="M100" s="585"/>
      <c r="N100" s="585"/>
      <c r="O100" s="585"/>
      <c r="P100" s="585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>
        <v>10</v>
      </c>
      <c r="AC100" s="594">
        <v>100000</v>
      </c>
      <c r="AD100" s="589"/>
      <c r="AE100" s="587"/>
      <c r="AF100" s="584"/>
      <c r="AG100" s="587"/>
      <c r="AH100" s="587"/>
      <c r="AI100" s="612"/>
    </row>
    <row r="101" spans="1:41" ht="15" hidden="1" x14ac:dyDescent="0.35">
      <c r="A101" s="1174"/>
      <c r="B101" s="591"/>
      <c r="C101" s="592"/>
      <c r="D101" s="592"/>
      <c r="E101" s="592"/>
      <c r="F101" s="593"/>
      <c r="G101" s="592"/>
      <c r="H101" s="592"/>
      <c r="I101" s="592"/>
      <c r="J101" s="591"/>
      <c r="K101" s="585"/>
      <c r="L101" s="586"/>
      <c r="M101" s="585"/>
      <c r="N101" s="585"/>
      <c r="O101" s="585"/>
      <c r="P101" s="585"/>
      <c r="Q101" s="585"/>
      <c r="R101" s="585"/>
      <c r="S101" s="585"/>
      <c r="T101" s="586"/>
      <c r="U101" s="587"/>
      <c r="V101" s="584"/>
      <c r="W101" s="587"/>
      <c r="X101" s="588"/>
      <c r="Y101" s="587"/>
      <c r="Z101" s="584"/>
      <c r="AA101" s="587"/>
      <c r="AB101" s="589"/>
      <c r="AC101" s="590"/>
      <c r="AD101" s="599"/>
      <c r="AE101" s="600"/>
      <c r="AF101" s="588"/>
      <c r="AG101" s="587"/>
      <c r="AH101" s="587"/>
      <c r="AI101" s="612"/>
    </row>
    <row r="102" spans="1:41" ht="15" hidden="1" x14ac:dyDescent="0.35">
      <c r="A102" s="1175"/>
      <c r="B102" s="591"/>
      <c r="C102" s="592"/>
      <c r="D102" s="592"/>
      <c r="E102" s="592"/>
      <c r="F102" s="593"/>
      <c r="G102" s="592"/>
      <c r="H102" s="592"/>
      <c r="I102" s="592"/>
      <c r="J102" s="591"/>
      <c r="K102" s="585"/>
      <c r="L102" s="586"/>
      <c r="M102" s="585"/>
      <c r="N102" s="585"/>
      <c r="O102" s="585"/>
      <c r="P102" s="585"/>
      <c r="Q102" s="585"/>
      <c r="R102" s="585"/>
      <c r="S102" s="585"/>
      <c r="T102" s="586"/>
      <c r="U102" s="587"/>
      <c r="V102" s="584"/>
      <c r="W102" s="587"/>
      <c r="X102" s="588"/>
      <c r="Y102" s="587"/>
      <c r="Z102" s="589"/>
      <c r="AA102" s="594"/>
      <c r="AB102" s="598"/>
      <c r="AC102" s="601"/>
      <c r="AD102" s="584"/>
      <c r="AE102" s="587"/>
      <c r="AF102" s="727"/>
      <c r="AG102" s="704"/>
      <c r="AH102" s="587"/>
      <c r="AI102" s="612"/>
    </row>
    <row r="103" spans="1:41" ht="15" hidden="1" x14ac:dyDescent="0.35">
      <c r="A103" s="1173">
        <v>45713</v>
      </c>
      <c r="B103" s="591">
        <v>29.05</v>
      </c>
      <c r="C103" s="592">
        <v>290500</v>
      </c>
      <c r="D103" s="592"/>
      <c r="E103" s="592"/>
      <c r="F103" s="927">
        <v>26.25</v>
      </c>
      <c r="G103" s="704">
        <v>262500</v>
      </c>
      <c r="H103" s="592"/>
      <c r="I103" s="592"/>
      <c r="J103" s="591">
        <v>16.27</v>
      </c>
      <c r="K103" s="585">
        <v>162700</v>
      </c>
      <c r="L103" s="586"/>
      <c r="M103" s="585"/>
      <c r="N103" s="585"/>
      <c r="O103" s="585"/>
      <c r="P103" s="816"/>
      <c r="Q103" s="660"/>
      <c r="R103" s="660"/>
      <c r="S103" s="660"/>
      <c r="T103" s="586"/>
      <c r="U103" s="585"/>
      <c r="V103" s="584"/>
      <c r="W103" s="587"/>
      <c r="X103" s="588"/>
      <c r="Y103" s="587"/>
      <c r="Z103" s="584"/>
      <c r="AA103" s="587"/>
      <c r="AB103" s="589"/>
      <c r="AC103" s="594"/>
      <c r="AD103" s="589"/>
      <c r="AE103" s="587"/>
      <c r="AF103" s="584"/>
      <c r="AG103" s="587"/>
      <c r="AH103" s="587"/>
      <c r="AI103" s="612"/>
    </row>
    <row r="104" spans="1:41" ht="15" hidden="1" x14ac:dyDescent="0.35">
      <c r="A104" s="1174"/>
      <c r="B104" s="591"/>
      <c r="C104" s="592"/>
      <c r="D104" s="592"/>
      <c r="E104" s="592"/>
      <c r="F104" s="593"/>
      <c r="G104" s="592"/>
      <c r="H104" s="587"/>
      <c r="I104" s="587"/>
      <c r="J104" s="591"/>
      <c r="K104" s="585"/>
      <c r="L104" s="586"/>
      <c r="M104" s="585"/>
      <c r="N104" s="585"/>
      <c r="O104" s="585"/>
      <c r="P104" s="585"/>
      <c r="Q104" s="592"/>
      <c r="R104" s="592"/>
      <c r="S104" s="592"/>
      <c r="T104" s="586">
        <v>20</v>
      </c>
      <c r="U104" s="587">
        <v>136000</v>
      </c>
      <c r="V104" s="584"/>
      <c r="W104" s="587"/>
      <c r="X104" s="588"/>
      <c r="Y104" s="587"/>
      <c r="Z104" s="584"/>
      <c r="AA104" s="587"/>
      <c r="AB104" s="589"/>
      <c r="AC104" s="594"/>
      <c r="AD104" s="589"/>
      <c r="AE104" s="587"/>
      <c r="AF104" s="584"/>
      <c r="AG104" s="587"/>
      <c r="AH104" s="587"/>
      <c r="AI104" s="612"/>
    </row>
    <row r="105" spans="1:41" ht="15" hidden="1" x14ac:dyDescent="0.35">
      <c r="A105" s="1174"/>
      <c r="B105" s="586"/>
      <c r="C105" s="587"/>
      <c r="D105" s="587"/>
      <c r="E105" s="587"/>
      <c r="F105" s="593"/>
      <c r="G105" s="592"/>
      <c r="H105" s="592"/>
      <c r="I105" s="592"/>
      <c r="J105" s="591"/>
      <c r="K105" s="585"/>
      <c r="L105" s="586"/>
      <c r="M105" s="585"/>
      <c r="N105" s="585"/>
      <c r="O105" s="585"/>
      <c r="P105" s="585"/>
      <c r="Q105" s="592"/>
      <c r="R105" s="592"/>
      <c r="S105" s="592"/>
      <c r="T105" s="586"/>
      <c r="U105" s="587"/>
      <c r="V105" s="584"/>
      <c r="W105" s="587"/>
      <c r="X105" s="588"/>
      <c r="Y105" s="587"/>
      <c r="Z105" s="584"/>
      <c r="AA105" s="587"/>
      <c r="AB105" s="589"/>
      <c r="AC105" s="594"/>
      <c r="AD105" s="589"/>
      <c r="AE105" s="587"/>
      <c r="AF105" s="584"/>
      <c r="AG105" s="587"/>
      <c r="AH105" s="587"/>
      <c r="AI105" s="612"/>
    </row>
    <row r="106" spans="1:41" ht="15" hidden="1" x14ac:dyDescent="0.35">
      <c r="A106" s="1175"/>
      <c r="B106" s="591"/>
      <c r="C106" s="592"/>
      <c r="D106" s="592"/>
      <c r="E106" s="592"/>
      <c r="F106" s="593"/>
      <c r="G106" s="592"/>
      <c r="H106" s="592"/>
      <c r="I106" s="592"/>
      <c r="J106" s="591"/>
      <c r="K106" s="585"/>
      <c r="L106" s="586"/>
      <c r="M106" s="587"/>
      <c r="N106" s="587"/>
      <c r="O106" s="587"/>
      <c r="P106" s="600"/>
      <c r="Q106" s="587"/>
      <c r="R106" s="587"/>
      <c r="S106" s="587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589"/>
      <c r="AE106" s="587"/>
      <c r="AF106" s="584"/>
      <c r="AG106" s="587"/>
      <c r="AH106" s="587"/>
      <c r="AI106" s="612"/>
      <c r="AO106" s="685"/>
    </row>
    <row r="107" spans="1:41" ht="15" hidden="1" x14ac:dyDescent="0.35">
      <c r="A107" s="1173">
        <v>45714</v>
      </c>
      <c r="B107" s="591">
        <v>29.79</v>
      </c>
      <c r="C107" s="592">
        <v>297900</v>
      </c>
      <c r="D107" s="592"/>
      <c r="E107" s="592"/>
      <c r="F107" s="593">
        <v>35.33</v>
      </c>
      <c r="G107" s="592">
        <v>353300</v>
      </c>
      <c r="H107" s="660"/>
      <c r="I107" s="592"/>
      <c r="J107" s="591">
        <v>19.02</v>
      </c>
      <c r="K107" s="585">
        <v>190200</v>
      </c>
      <c r="L107" s="586"/>
      <c r="M107" s="587"/>
      <c r="N107" s="587"/>
      <c r="O107" s="587"/>
      <c r="P107" s="585"/>
      <c r="Q107" s="585"/>
      <c r="R107" s="585"/>
      <c r="S107" s="585"/>
      <c r="T107" s="586"/>
      <c r="U107" s="587"/>
      <c r="V107" s="584"/>
      <c r="W107" s="587"/>
      <c r="X107" s="588"/>
      <c r="Y107" s="587"/>
      <c r="Z107" s="584"/>
      <c r="AA107" s="587"/>
      <c r="AB107" s="589">
        <v>10</v>
      </c>
      <c r="AC107" s="594">
        <v>100000</v>
      </c>
      <c r="AD107" s="727"/>
      <c r="AE107" s="704"/>
      <c r="AF107" s="584"/>
      <c r="AG107" s="587"/>
      <c r="AH107" s="587"/>
      <c r="AI107" s="612"/>
      <c r="AO107" s="685"/>
    </row>
    <row r="108" spans="1:41" ht="15" hidden="1" x14ac:dyDescent="0.35">
      <c r="A108" s="1174"/>
      <c r="B108" s="591"/>
      <c r="C108" s="592"/>
      <c r="D108" s="592"/>
      <c r="E108" s="592"/>
      <c r="F108" s="593"/>
      <c r="G108" s="592"/>
      <c r="H108" s="592"/>
      <c r="I108" s="592"/>
      <c r="J108" s="591"/>
      <c r="K108" s="585"/>
      <c r="L108" s="586"/>
      <c r="M108" s="585"/>
      <c r="N108" s="585"/>
      <c r="O108" s="585"/>
      <c r="P108" s="585"/>
      <c r="Q108" s="585"/>
      <c r="R108" s="585"/>
      <c r="S108" s="585"/>
      <c r="T108" s="586"/>
      <c r="U108" s="587"/>
      <c r="V108" s="584"/>
      <c r="W108" s="587"/>
      <c r="X108" s="599"/>
      <c r="Y108" s="587"/>
      <c r="Z108" s="584"/>
      <c r="AA108" s="587"/>
      <c r="AB108" s="589"/>
      <c r="AC108" s="594"/>
      <c r="AD108" s="589"/>
      <c r="AE108" s="587"/>
      <c r="AF108" s="584"/>
      <c r="AG108" s="587"/>
      <c r="AH108" s="587"/>
      <c r="AI108" s="612"/>
      <c r="AO108" s="685"/>
    </row>
    <row r="109" spans="1:41" ht="15" hidden="1" x14ac:dyDescent="0.35">
      <c r="A109" s="1174"/>
      <c r="B109" s="591"/>
      <c r="C109" s="592"/>
      <c r="D109" s="592"/>
      <c r="E109" s="592"/>
      <c r="F109" s="593"/>
      <c r="G109" s="592"/>
      <c r="H109" s="592"/>
      <c r="I109" s="592"/>
      <c r="J109" s="591"/>
      <c r="K109" s="585"/>
      <c r="L109" s="586"/>
      <c r="M109" s="585"/>
      <c r="N109" s="585"/>
      <c r="O109" s="585"/>
      <c r="P109" s="585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9"/>
      <c r="AE109" s="587"/>
      <c r="AF109" s="584"/>
      <c r="AG109" s="587"/>
      <c r="AH109" s="587"/>
      <c r="AI109" s="612"/>
      <c r="AO109" s="685"/>
    </row>
    <row r="110" spans="1:41" ht="15" hidden="1" x14ac:dyDescent="0.35">
      <c r="A110" s="1175"/>
      <c r="B110" s="591"/>
      <c r="C110" s="592"/>
      <c r="D110" s="592"/>
      <c r="E110" s="592"/>
      <c r="F110" s="593"/>
      <c r="G110" s="592"/>
      <c r="H110" s="592"/>
      <c r="I110" s="592"/>
      <c r="J110" s="591"/>
      <c r="K110" s="839"/>
      <c r="L110" s="586"/>
      <c r="M110" s="585"/>
      <c r="N110" s="585"/>
      <c r="O110" s="585"/>
      <c r="P110" s="585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9"/>
      <c r="AC110" s="594"/>
      <c r="AD110" s="589"/>
      <c r="AE110" s="587"/>
      <c r="AF110" s="584"/>
      <c r="AG110" s="587"/>
      <c r="AH110" s="587"/>
      <c r="AI110" s="612"/>
    </row>
    <row r="111" spans="1:41" ht="15" hidden="1" x14ac:dyDescent="0.35">
      <c r="A111" s="1173">
        <v>45715</v>
      </c>
      <c r="B111" s="591">
        <v>26.14</v>
      </c>
      <c r="C111" s="592">
        <v>261400</v>
      </c>
      <c r="D111" s="592"/>
      <c r="E111" s="592"/>
      <c r="F111" s="591">
        <v>25.87</v>
      </c>
      <c r="G111" s="592">
        <v>258700</v>
      </c>
      <c r="J111" s="591">
        <v>18.3</v>
      </c>
      <c r="K111" s="585">
        <v>183000</v>
      </c>
      <c r="L111" s="588">
        <v>20</v>
      </c>
      <c r="M111" s="600">
        <v>136000</v>
      </c>
      <c r="N111" s="816">
        <v>20</v>
      </c>
      <c r="O111" s="585">
        <v>136000</v>
      </c>
      <c r="P111" s="600">
        <v>20</v>
      </c>
      <c r="Q111" s="600">
        <v>258000</v>
      </c>
      <c r="R111" s="585"/>
      <c r="S111" s="585"/>
      <c r="T111" s="586"/>
      <c r="U111" s="587"/>
      <c r="V111" s="584"/>
      <c r="W111" s="587"/>
      <c r="X111" s="588">
        <v>20</v>
      </c>
      <c r="Y111" s="587">
        <v>258000</v>
      </c>
      <c r="Z111" s="584"/>
      <c r="AA111" s="587"/>
      <c r="AB111" s="584">
        <v>20</v>
      </c>
      <c r="AC111" s="587">
        <v>200000</v>
      </c>
      <c r="AD111" s="589"/>
      <c r="AE111" s="587"/>
      <c r="AF111" s="584"/>
      <c r="AG111" s="587"/>
      <c r="AH111" s="587"/>
      <c r="AI111" s="612"/>
    </row>
    <row r="112" spans="1:41" ht="15" hidden="1" x14ac:dyDescent="0.35">
      <c r="A112" s="1174"/>
      <c r="B112" s="591"/>
      <c r="C112" s="592"/>
      <c r="D112" s="592"/>
      <c r="E112" s="592"/>
      <c r="F112" s="660"/>
      <c r="G112" s="592"/>
      <c r="H112" s="592"/>
      <c r="I112" s="592"/>
      <c r="J112" s="591"/>
      <c r="K112" s="585"/>
      <c r="L112" s="586"/>
      <c r="M112" s="585"/>
      <c r="N112" s="585"/>
      <c r="O112" s="585"/>
      <c r="P112" s="585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9"/>
      <c r="AE112" s="587"/>
      <c r="AF112" s="584"/>
      <c r="AG112" s="587"/>
      <c r="AH112" s="587"/>
      <c r="AI112" s="612"/>
    </row>
    <row r="113" spans="1:35" ht="15" hidden="1" x14ac:dyDescent="0.35">
      <c r="A113" s="1174"/>
      <c r="B113" s="591"/>
      <c r="C113" s="592"/>
      <c r="D113" s="592"/>
      <c r="E113" s="592"/>
      <c r="F113" s="593"/>
      <c r="G113" s="592"/>
      <c r="H113" s="592"/>
      <c r="I113" s="592"/>
      <c r="L113" s="586"/>
      <c r="M113" s="585"/>
      <c r="N113" s="585"/>
      <c r="O113" s="585"/>
      <c r="P113" s="585"/>
      <c r="Q113" s="585"/>
      <c r="R113" s="585"/>
      <c r="S113" s="585"/>
      <c r="T113" s="586"/>
      <c r="U113" s="587"/>
      <c r="V113" s="584"/>
      <c r="W113" s="587"/>
      <c r="X113" s="588"/>
      <c r="Y113" s="587"/>
      <c r="Z113" s="584"/>
      <c r="AA113" s="587"/>
      <c r="AB113" s="589"/>
      <c r="AC113" s="594"/>
      <c r="AD113" s="589"/>
      <c r="AE113" s="587"/>
      <c r="AF113" s="584"/>
      <c r="AG113" s="587"/>
      <c r="AH113" s="587"/>
      <c r="AI113" s="612"/>
    </row>
    <row r="114" spans="1:35" ht="15" hidden="1" x14ac:dyDescent="0.35">
      <c r="A114" s="1175"/>
      <c r="B114" s="591"/>
      <c r="C114" s="592"/>
      <c r="D114" s="592"/>
      <c r="E114" s="592"/>
      <c r="F114" s="591"/>
      <c r="G114" s="592"/>
      <c r="H114" s="592"/>
      <c r="I114" s="592"/>
      <c r="J114" s="591"/>
      <c r="K114" s="585"/>
      <c r="L114" s="586"/>
      <c r="M114" s="585"/>
      <c r="N114" s="816"/>
      <c r="O114" s="585"/>
      <c r="P114" s="585"/>
      <c r="Q114" s="585"/>
      <c r="R114" s="585"/>
      <c r="S114" s="585"/>
      <c r="T114" s="586"/>
      <c r="U114" s="585"/>
      <c r="V114" s="584"/>
      <c r="W114" s="587"/>
      <c r="X114" s="588"/>
      <c r="Y114" s="587"/>
      <c r="Z114" s="588"/>
      <c r="AA114" s="587"/>
      <c r="AB114" s="589"/>
      <c r="AC114" s="594"/>
      <c r="AD114" s="584"/>
      <c r="AE114" s="587"/>
      <c r="AF114" s="584"/>
      <c r="AG114" s="587"/>
      <c r="AH114" s="587"/>
      <c r="AI114" s="612"/>
    </row>
    <row r="115" spans="1:35" ht="15" hidden="1" x14ac:dyDescent="0.35">
      <c r="A115" s="1173">
        <v>45716</v>
      </c>
      <c r="B115" s="702">
        <v>37.83</v>
      </c>
      <c r="C115" s="592">
        <v>378300</v>
      </c>
      <c r="D115" s="592"/>
      <c r="E115" s="592"/>
      <c r="F115" s="593">
        <v>35.81</v>
      </c>
      <c r="G115" s="587">
        <v>358100</v>
      </c>
      <c r="H115" s="592"/>
      <c r="I115" s="592"/>
      <c r="J115" s="591">
        <v>17.84</v>
      </c>
      <c r="K115" s="585">
        <v>178400</v>
      </c>
      <c r="L115" s="586"/>
      <c r="M115" s="585"/>
      <c r="N115" s="585"/>
      <c r="O115" s="585"/>
      <c r="P115" s="585"/>
      <c r="Q115" s="585"/>
      <c r="R115" s="585"/>
      <c r="S115" s="585"/>
      <c r="T115" s="586"/>
      <c r="U115" s="587"/>
      <c r="V115" s="584"/>
      <c r="W115" s="587"/>
      <c r="X115" s="588"/>
      <c r="Y115" s="587"/>
      <c r="Z115" s="588"/>
      <c r="AA115" s="587"/>
      <c r="AB115" s="589"/>
      <c r="AC115" s="594"/>
      <c r="AD115" s="589"/>
      <c r="AE115" s="587"/>
      <c r="AF115" s="584"/>
      <c r="AG115" s="587"/>
      <c r="AH115" s="587"/>
      <c r="AI115" s="612"/>
    </row>
    <row r="116" spans="1:35" ht="15" hidden="1" x14ac:dyDescent="0.35">
      <c r="A116" s="1174"/>
      <c r="B116" s="593"/>
      <c r="C116" s="592"/>
      <c r="D116" s="592"/>
      <c r="E116" s="592"/>
      <c r="F116" s="593"/>
      <c r="G116" s="592"/>
      <c r="H116" s="592"/>
      <c r="I116" s="592"/>
      <c r="J116" s="591"/>
      <c r="K116" s="585"/>
      <c r="L116" s="586"/>
      <c r="M116" s="585"/>
      <c r="N116" s="585"/>
      <c r="O116" s="585"/>
      <c r="P116" s="585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4"/>
      <c r="AD116" s="584"/>
      <c r="AE116" s="587"/>
      <c r="AF116" s="584"/>
      <c r="AG116" s="587"/>
      <c r="AH116" s="587"/>
      <c r="AI116" s="612"/>
    </row>
    <row r="117" spans="1:35" ht="15" hidden="1" x14ac:dyDescent="0.35">
      <c r="A117" s="1174"/>
      <c r="B117" s="591"/>
      <c r="C117" s="592"/>
      <c r="D117" s="592"/>
      <c r="E117" s="592"/>
      <c r="F117" s="593"/>
      <c r="G117" s="592"/>
      <c r="H117" s="587"/>
      <c r="I117" s="587"/>
      <c r="J117" s="591"/>
      <c r="K117" s="585"/>
      <c r="L117" s="586"/>
      <c r="M117" s="585"/>
      <c r="N117" s="585"/>
      <c r="O117" s="585"/>
      <c r="P117" s="585"/>
      <c r="Q117" s="585"/>
      <c r="R117" s="585"/>
      <c r="S117" s="585"/>
      <c r="T117" s="586"/>
      <c r="U117" s="587"/>
      <c r="V117" s="584"/>
      <c r="W117" s="587"/>
      <c r="X117" s="588"/>
      <c r="Y117" s="587"/>
      <c r="Z117" s="584"/>
      <c r="AA117" s="587"/>
      <c r="AB117" s="589"/>
      <c r="AC117" s="590"/>
      <c r="AD117" s="599"/>
      <c r="AE117" s="600"/>
      <c r="AF117" s="588"/>
      <c r="AG117" s="587"/>
      <c r="AH117" s="587"/>
      <c r="AI117" s="612"/>
    </row>
    <row r="118" spans="1:35" ht="15" hidden="1" x14ac:dyDescent="0.35">
      <c r="A118" s="1175"/>
      <c r="B118" s="630"/>
      <c r="C118" s="587"/>
      <c r="D118" s="587"/>
      <c r="E118" s="587"/>
      <c r="F118" s="584"/>
      <c r="G118" s="585"/>
      <c r="H118" s="587"/>
      <c r="I118" s="587"/>
      <c r="J118" s="591"/>
      <c r="K118" s="587"/>
      <c r="L118" s="584"/>
      <c r="M118" s="587"/>
      <c r="N118" s="587"/>
      <c r="O118" s="587"/>
      <c r="P118" s="600"/>
      <c r="Q118" s="587"/>
      <c r="R118" s="587"/>
      <c r="S118" s="587"/>
      <c r="T118" s="586"/>
      <c r="U118" s="587"/>
      <c r="V118" s="584"/>
      <c r="W118" s="587"/>
      <c r="X118" s="620"/>
      <c r="Y118" s="583"/>
      <c r="Z118" s="584">
        <v>33.64</v>
      </c>
      <c r="AA118" s="587">
        <v>228752</v>
      </c>
      <c r="AB118" s="589"/>
      <c r="AC118" s="594"/>
      <c r="AD118" s="589"/>
      <c r="AE118" s="587"/>
      <c r="AF118" s="584"/>
      <c r="AG118" s="587"/>
      <c r="AH118" s="587"/>
      <c r="AI118" s="612"/>
    </row>
    <row r="119" spans="1:35" ht="15" hidden="1" x14ac:dyDescent="0.35">
      <c r="A119" s="630"/>
      <c r="B119" s="587"/>
      <c r="C119" s="587"/>
      <c r="D119" s="587"/>
      <c r="E119" s="584"/>
      <c r="F119" s="585"/>
      <c r="G119" s="587"/>
      <c r="H119" s="587"/>
      <c r="I119" s="591"/>
      <c r="J119" s="587"/>
      <c r="K119" s="584"/>
      <c r="L119" s="587"/>
      <c r="M119" s="587"/>
      <c r="N119" s="587"/>
      <c r="O119" s="600"/>
      <c r="P119" s="587"/>
      <c r="Q119" s="587"/>
      <c r="R119" s="587"/>
      <c r="S119" s="586"/>
      <c r="T119" s="587"/>
      <c r="U119" s="584"/>
      <c r="V119" s="587"/>
      <c r="W119" s="620"/>
      <c r="X119" s="583"/>
      <c r="Y119" s="584"/>
      <c r="Z119" s="587"/>
      <c r="AA119" s="589"/>
      <c r="AB119" s="594"/>
      <c r="AC119" s="589"/>
      <c r="AD119" s="587"/>
      <c r="AE119" s="584"/>
      <c r="AF119" s="587"/>
      <c r="AG119" s="587"/>
      <c r="AH119" s="612"/>
    </row>
    <row r="120" spans="1:35" s="663" customFormat="1" ht="15" hidden="1" x14ac:dyDescent="0.35">
      <c r="A120" s="1176" t="s">
        <v>113</v>
      </c>
      <c r="B120" s="602"/>
      <c r="C120" s="603">
        <f>SUM(C7:C119)</f>
        <v>8277400</v>
      </c>
      <c r="D120" s="602"/>
      <c r="E120" s="603">
        <f>SUM(E7:E119)</f>
        <v>0</v>
      </c>
      <c r="F120" s="608"/>
      <c r="G120" s="603">
        <f>SUM(G7:G119)</f>
        <v>7707200</v>
      </c>
      <c r="H120" s="602"/>
      <c r="I120" s="603">
        <f>SUM(I7:I119)</f>
        <v>0</v>
      </c>
      <c r="J120" s="608"/>
      <c r="K120" s="603">
        <f>SUM(K7:K119)</f>
        <v>5598700</v>
      </c>
      <c r="L120" s="603"/>
      <c r="M120" s="603">
        <f>SUM(M7:M119)</f>
        <v>1088000</v>
      </c>
      <c r="N120" s="603"/>
      <c r="O120" s="603">
        <f>SUM(O7:O119)</f>
        <v>1830774</v>
      </c>
      <c r="P120" s="604"/>
      <c r="Q120" s="603">
        <f>SUM(Q7:Q119)</f>
        <v>1290000</v>
      </c>
      <c r="R120" s="604"/>
      <c r="S120" s="603">
        <f>SUM(S7:S119)</f>
        <v>0</v>
      </c>
      <c r="T120" s="603"/>
      <c r="U120" s="603">
        <f>SUM(U7:U119)</f>
        <v>816000</v>
      </c>
      <c r="V120" s="603"/>
      <c r="W120" s="603">
        <f>SUM(W7:W119)</f>
        <v>0</v>
      </c>
      <c r="X120" s="603"/>
      <c r="Y120" s="603">
        <f>SUM(Y7:Y119)</f>
        <v>2064000</v>
      </c>
      <c r="Z120" s="603"/>
      <c r="AA120" s="603">
        <f>SUM(AA7:AA119)</f>
        <v>429556</v>
      </c>
      <c r="AB120" s="603"/>
      <c r="AC120" s="603">
        <f>SUM(AC7:AC119)</f>
        <v>1950000</v>
      </c>
      <c r="AD120" s="603"/>
      <c r="AE120" s="603">
        <f>SUM(AE7:AE119)</f>
        <v>0</v>
      </c>
      <c r="AF120" s="603"/>
      <c r="AG120" s="603">
        <f>SUM(AG7:AG119)</f>
        <v>0</v>
      </c>
      <c r="AH120" s="603">
        <f>SUM(B120:AG120)</f>
        <v>31051630</v>
      </c>
      <c r="AI120" s="610"/>
    </row>
    <row r="121" spans="1:35" s="663" customFormat="1" ht="15" hidden="1" x14ac:dyDescent="0.35">
      <c r="A121" s="1177"/>
      <c r="B121" s="812">
        <f>SUM(B7:B119)</f>
        <v>827.74</v>
      </c>
      <c r="C121" s="604"/>
      <c r="D121" s="812">
        <f>SUM(D7:D119)</f>
        <v>0</v>
      </c>
      <c r="E121" s="604"/>
      <c r="F121" s="605">
        <f>SUM(F7:F120)</f>
        <v>770.72000000000025</v>
      </c>
      <c r="G121" s="603"/>
      <c r="H121" s="812">
        <f>SUM(H7:H119)</f>
        <v>0</v>
      </c>
      <c r="I121" s="604"/>
      <c r="J121" s="605">
        <f>SUM(J7:J120)</f>
        <v>559.87</v>
      </c>
      <c r="K121" s="603"/>
      <c r="L121" s="605">
        <f>SUM(L7:L120)</f>
        <v>160</v>
      </c>
      <c r="M121" s="603"/>
      <c r="N121" s="605">
        <f>SUM(N7:N120)</f>
        <v>269.23</v>
      </c>
      <c r="O121" s="603"/>
      <c r="P121" s="605">
        <f>SUM(P7:P120)</f>
        <v>100</v>
      </c>
      <c r="Q121" s="603"/>
      <c r="R121" s="605">
        <f>SUM(R7:R120)</f>
        <v>0</v>
      </c>
      <c r="S121" s="603"/>
      <c r="T121" s="603">
        <f>SUM(T7:T120)</f>
        <v>120</v>
      </c>
      <c r="U121" s="603"/>
      <c r="V121" s="605">
        <f>SUM(V7:V120)</f>
        <v>0</v>
      </c>
      <c r="W121" s="603"/>
      <c r="X121" s="606">
        <f>SUM(X7:X120)</f>
        <v>160</v>
      </c>
      <c r="Y121" s="603"/>
      <c r="Z121" s="605">
        <f>SUM(Z7:Z120)</f>
        <v>63.17</v>
      </c>
      <c r="AA121" s="603"/>
      <c r="AB121" s="605">
        <f>SUM(AB6:AB120)</f>
        <v>195</v>
      </c>
      <c r="AC121" s="603"/>
      <c r="AD121" s="605">
        <f>SUM(AD7:AD120)</f>
        <v>0</v>
      </c>
      <c r="AE121" s="603"/>
      <c r="AF121" s="605">
        <f>SUM(AF7:AF120)</f>
        <v>0</v>
      </c>
      <c r="AG121" s="607"/>
      <c r="AH121" s="647">
        <f>SUM(B121:AG121)</f>
        <v>3225.7300000000005</v>
      </c>
      <c r="AI121" s="651"/>
    </row>
    <row r="122" spans="1:35" s="663" customFormat="1" ht="15" hidden="1" x14ac:dyDescent="0.35">
      <c r="A122" s="715"/>
      <c r="B122" s="828"/>
      <c r="C122" s="717"/>
      <c r="D122" s="718"/>
      <c r="E122" s="610"/>
      <c r="F122" s="718"/>
      <c r="G122" s="610"/>
      <c r="H122" s="718"/>
      <c r="I122" s="610"/>
      <c r="J122" s="718"/>
      <c r="K122" s="610"/>
      <c r="L122" s="718"/>
      <c r="M122" s="610"/>
      <c r="N122" s="718"/>
      <c r="O122" s="610"/>
      <c r="P122" s="610"/>
      <c r="Q122" s="610"/>
      <c r="R122" s="718"/>
      <c r="S122" s="610"/>
      <c r="T122" s="719"/>
      <c r="U122" s="610"/>
      <c r="V122" s="718"/>
      <c r="W122" s="610"/>
      <c r="X122" s="718"/>
      <c r="Y122" s="610"/>
      <c r="Z122" s="718"/>
      <c r="AA122" s="610"/>
      <c r="AB122" s="718"/>
      <c r="AC122" s="720"/>
      <c r="AD122" s="651"/>
      <c r="AE122" s="651"/>
    </row>
    <row r="123" spans="1:35" s="663" customFormat="1" ht="15" x14ac:dyDescent="0.35">
      <c r="A123" s="715"/>
      <c r="B123" s="828"/>
      <c r="C123" s="717"/>
      <c r="D123" s="718"/>
      <c r="E123" s="610"/>
      <c r="F123" s="718"/>
      <c r="G123" s="610"/>
      <c r="H123" s="718"/>
      <c r="I123" s="610"/>
      <c r="J123" s="718"/>
      <c r="K123" s="610"/>
      <c r="L123" s="718"/>
      <c r="M123" s="610"/>
      <c r="N123" s="718"/>
      <c r="O123" s="610"/>
      <c r="P123" s="610"/>
      <c r="Q123" s="610"/>
      <c r="R123" s="718"/>
      <c r="S123" s="610"/>
      <c r="T123" s="719"/>
      <c r="U123" s="610"/>
      <c r="V123" s="718"/>
      <c r="W123" s="610"/>
      <c r="X123" s="718"/>
      <c r="Y123" s="610"/>
      <c r="Z123" s="718"/>
      <c r="AA123" s="610"/>
      <c r="AB123" s="718"/>
      <c r="AC123" s="720"/>
      <c r="AD123" s="651"/>
      <c r="AE123" s="651"/>
    </row>
    <row r="124" spans="1:35" s="663" customFormat="1" ht="15" x14ac:dyDescent="0.35">
      <c r="A124" s="715"/>
      <c r="B124" s="828"/>
      <c r="C124" s="717"/>
      <c r="D124" s="718"/>
      <c r="E124" s="610"/>
      <c r="F124" s="718"/>
      <c r="G124" s="610"/>
      <c r="H124" s="718"/>
      <c r="I124" s="610"/>
      <c r="J124" s="718"/>
      <c r="K124" s="610"/>
      <c r="L124" s="718"/>
      <c r="M124" s="610"/>
      <c r="N124" s="718"/>
      <c r="O124" s="610"/>
      <c r="P124" s="610"/>
      <c r="Q124" s="610"/>
      <c r="R124" s="718"/>
      <c r="S124" s="610"/>
      <c r="T124" s="719"/>
      <c r="U124" s="610"/>
      <c r="V124" s="718"/>
      <c r="W124" s="610"/>
      <c r="X124" s="718"/>
      <c r="Y124" s="610"/>
      <c r="Z124" s="718"/>
      <c r="AA124" s="610"/>
      <c r="AB124" s="718"/>
      <c r="AC124" s="720"/>
      <c r="AD124" s="651"/>
      <c r="AE124" s="651"/>
    </row>
    <row r="125" spans="1:35" s="663" customFormat="1" ht="34.5" customHeight="1" x14ac:dyDescent="0.35">
      <c r="A125" s="1162" t="s">
        <v>632</v>
      </c>
      <c r="B125" s="1162"/>
      <c r="C125" s="1162"/>
      <c r="D125" s="1162"/>
      <c r="E125" s="1162"/>
      <c r="F125" s="1162"/>
      <c r="G125" s="1162"/>
      <c r="H125" s="1162"/>
      <c r="I125" s="1162"/>
      <c r="J125" s="1162"/>
      <c r="K125" s="1162"/>
      <c r="L125" s="1162"/>
      <c r="M125" s="1162"/>
      <c r="N125" s="1162"/>
      <c r="O125" s="1162"/>
      <c r="P125" s="1162"/>
      <c r="Q125" s="1162"/>
      <c r="R125" s="1162"/>
      <c r="S125" s="1162"/>
      <c r="T125" s="1162"/>
      <c r="U125" s="1162"/>
      <c r="V125" s="1162"/>
      <c r="W125" s="1162"/>
      <c r="X125" s="1162"/>
      <c r="Y125" s="827"/>
      <c r="Z125" s="827"/>
      <c r="AA125" s="827"/>
      <c r="AB125" s="827"/>
      <c r="AC125" s="827"/>
      <c r="AD125" s="827"/>
      <c r="AE125" s="827"/>
      <c r="AF125" s="827"/>
    </row>
    <row r="126" spans="1:35" ht="26.25" customHeight="1" x14ac:dyDescent="0.35">
      <c r="A126" s="1161"/>
      <c r="B126" s="1161"/>
      <c r="C126" s="1161"/>
      <c r="D126" s="1161"/>
      <c r="E126" s="1161"/>
      <c r="F126" s="1161"/>
      <c r="G126" s="1161"/>
      <c r="H126" s="1161"/>
      <c r="I126" s="1161"/>
      <c r="J126" s="1161"/>
      <c r="K126" s="1161"/>
      <c r="L126" s="1161"/>
      <c r="M126" s="1161"/>
      <c r="N126" s="1161"/>
      <c r="O126" s="1161"/>
      <c r="P126" s="1161"/>
      <c r="Q126" s="1161"/>
      <c r="R126" s="1161"/>
      <c r="S126" s="1161"/>
      <c r="T126" s="1161"/>
      <c r="U126" s="1161"/>
      <c r="V126" s="1161"/>
      <c r="W126" s="1161"/>
      <c r="X126" s="1161"/>
      <c r="Y126" s="826"/>
      <c r="Z126" s="827"/>
      <c r="AA126" s="827"/>
      <c r="AB126" s="827"/>
      <c r="AC126" s="827"/>
      <c r="AD126" s="827"/>
      <c r="AE126" s="827"/>
      <c r="AF126" s="827"/>
    </row>
    <row r="127" spans="1:35" ht="18" x14ac:dyDescent="0.35">
      <c r="A127" s="1166" t="s">
        <v>614</v>
      </c>
      <c r="B127" s="1166"/>
      <c r="C127" s="1166"/>
      <c r="D127" s="1166"/>
      <c r="E127" s="1166"/>
      <c r="F127" s="1166"/>
      <c r="G127" s="1166"/>
      <c r="H127" s="1166"/>
      <c r="I127" s="1166"/>
      <c r="J127" s="1166"/>
      <c r="K127" s="1166"/>
      <c r="L127" s="1166"/>
      <c r="M127" s="1166"/>
      <c r="N127" s="1166"/>
      <c r="O127" s="1166"/>
      <c r="P127" s="1166"/>
      <c r="Q127" s="1166"/>
      <c r="R127" s="1166"/>
      <c r="S127" s="1166"/>
      <c r="T127" s="1166"/>
      <c r="U127" s="1166"/>
      <c r="V127" s="1166"/>
      <c r="W127" s="1166"/>
      <c r="X127" s="1166" t="s">
        <v>615</v>
      </c>
      <c r="Y127" s="1166"/>
      <c r="Z127" s="827"/>
      <c r="AA127" s="827"/>
      <c r="AB127" s="827"/>
      <c r="AC127" s="827"/>
      <c r="AD127" s="827"/>
      <c r="AE127" s="827"/>
      <c r="AF127" s="827"/>
    </row>
    <row r="128" spans="1:35" s="663" customFormat="1" ht="48" customHeight="1" x14ac:dyDescent="0.35">
      <c r="A128" s="1178" t="s">
        <v>2</v>
      </c>
      <c r="B128" s="1132" t="s">
        <v>114</v>
      </c>
      <c r="C128" s="1137"/>
      <c r="D128" s="1137"/>
      <c r="E128" s="1137"/>
      <c r="F128" s="1137"/>
      <c r="G128" s="1133"/>
      <c r="H128" s="1138" t="s">
        <v>115</v>
      </c>
      <c r="I128" s="1140"/>
      <c r="J128" s="1140"/>
      <c r="K128" s="1140"/>
      <c r="L128" s="1140"/>
      <c r="M128" s="1140"/>
      <c r="N128" s="1140"/>
      <c r="O128" s="1140"/>
      <c r="P128" s="1140"/>
      <c r="Q128" s="1140"/>
      <c r="R128" s="1140"/>
      <c r="S128" s="1140"/>
      <c r="T128" s="1140"/>
      <c r="U128" s="1140"/>
      <c r="V128" s="1140"/>
      <c r="W128" s="1139"/>
      <c r="X128" s="1138" t="s">
        <v>116</v>
      </c>
      <c r="Y128" s="1139"/>
      <c r="Z128" s="751" t="s">
        <v>9</v>
      </c>
    </row>
    <row r="129" spans="1:28" s="663" customFormat="1" ht="15" customHeight="1" x14ac:dyDescent="0.35">
      <c r="A129" s="1179"/>
      <c r="B129" s="1132" t="s">
        <v>117</v>
      </c>
      <c r="C129" s="1133"/>
      <c r="D129" s="1132" t="s">
        <v>118</v>
      </c>
      <c r="E129" s="1133"/>
      <c r="F129" s="1132" t="s">
        <v>620</v>
      </c>
      <c r="G129" s="1133"/>
      <c r="H129" s="1132" t="s">
        <v>119</v>
      </c>
      <c r="I129" s="1133"/>
      <c r="J129" s="1132" t="s">
        <v>120</v>
      </c>
      <c r="K129" s="1133"/>
      <c r="L129" s="1132" t="s">
        <v>609</v>
      </c>
      <c r="M129" s="1133"/>
      <c r="N129" s="1132" t="s">
        <v>608</v>
      </c>
      <c r="O129" s="1133"/>
      <c r="P129" s="1132" t="s">
        <v>123</v>
      </c>
      <c r="Q129" s="1133"/>
      <c r="R129" s="1132" t="s">
        <v>123</v>
      </c>
      <c r="S129" s="1133"/>
      <c r="T129" s="1132" t="s">
        <v>618</v>
      </c>
      <c r="U129" s="1133"/>
      <c r="V129" s="1132" t="s">
        <v>610</v>
      </c>
      <c r="W129" s="1133"/>
      <c r="X129" s="1132" t="s">
        <v>126</v>
      </c>
      <c r="Y129" s="1133"/>
      <c r="Z129" s="648"/>
    </row>
    <row r="130" spans="1:28" s="663" customFormat="1" ht="15" customHeight="1" x14ac:dyDescent="0.35">
      <c r="A130" s="1180"/>
      <c r="B130" s="821" t="s">
        <v>21</v>
      </c>
      <c r="C130" s="854" t="s">
        <v>27</v>
      </c>
      <c r="D130" s="821" t="s">
        <v>21</v>
      </c>
      <c r="E130" s="854" t="s">
        <v>27</v>
      </c>
      <c r="F130" s="854" t="s">
        <v>127</v>
      </c>
      <c r="G130" s="854" t="s">
        <v>27</v>
      </c>
      <c r="H130" s="616" t="s">
        <v>128</v>
      </c>
      <c r="I130" s="854" t="s">
        <v>27</v>
      </c>
      <c r="J130" s="616" t="s">
        <v>128</v>
      </c>
      <c r="K130" s="854" t="s">
        <v>27</v>
      </c>
      <c r="L130" s="616" t="s">
        <v>128</v>
      </c>
      <c r="M130" s="854" t="s">
        <v>27</v>
      </c>
      <c r="N130" s="616" t="s">
        <v>17</v>
      </c>
      <c r="O130" s="854" t="s">
        <v>27</v>
      </c>
      <c r="P130" s="616" t="s">
        <v>17</v>
      </c>
      <c r="Q130" s="854" t="s">
        <v>27</v>
      </c>
      <c r="R130" s="616" t="s">
        <v>19</v>
      </c>
      <c r="S130" s="854" t="s">
        <v>27</v>
      </c>
      <c r="T130" s="616" t="s">
        <v>17</v>
      </c>
      <c r="U130" s="854" t="s">
        <v>27</v>
      </c>
      <c r="V130" s="616" t="s">
        <v>17</v>
      </c>
      <c r="W130" s="854" t="s">
        <v>27</v>
      </c>
      <c r="X130" s="616" t="s">
        <v>30</v>
      </c>
      <c r="Y130" s="854" t="s">
        <v>27</v>
      </c>
      <c r="Z130" s="648"/>
    </row>
    <row r="131" spans="1:28" s="663" customFormat="1" ht="15" customHeight="1" x14ac:dyDescent="0.35">
      <c r="A131" s="830"/>
      <c r="D131" s="821"/>
      <c r="E131" s="854"/>
      <c r="F131" s="854"/>
      <c r="G131" s="854"/>
      <c r="J131" s="616"/>
      <c r="K131" s="854"/>
      <c r="L131" s="616"/>
      <c r="M131" s="854"/>
      <c r="N131" s="616"/>
      <c r="O131" s="854"/>
      <c r="P131" s="616"/>
      <c r="Q131" s="854"/>
      <c r="R131" s="616"/>
      <c r="S131" s="854"/>
      <c r="T131" s="616"/>
      <c r="U131" s="854"/>
      <c r="V131" s="616"/>
      <c r="W131" s="854"/>
      <c r="X131" s="616"/>
      <c r="Y131" s="854"/>
      <c r="Z131" s="648"/>
    </row>
    <row r="132" spans="1:28" s="663" customFormat="1" x14ac:dyDescent="0.35">
      <c r="A132" s="1192">
        <v>45689</v>
      </c>
      <c r="B132" s="951"/>
      <c r="C132" s="621"/>
      <c r="D132" s="625"/>
      <c r="E132" s="621"/>
      <c r="F132" s="621"/>
      <c r="G132" s="621"/>
      <c r="H132" s="620"/>
      <c r="I132" s="621"/>
      <c r="J132" s="620"/>
      <c r="K132" s="621"/>
      <c r="L132" s="620"/>
      <c r="M132" s="621"/>
      <c r="N132" s="621"/>
      <c r="O132" s="621"/>
      <c r="P132" s="620"/>
      <c r="Q132" s="621"/>
      <c r="R132" s="621"/>
      <c r="S132" s="621"/>
      <c r="T132" s="621"/>
      <c r="U132" s="621"/>
      <c r="V132" s="620"/>
      <c r="W132" s="854"/>
      <c r="X132" s="620"/>
      <c r="Y132" s="854"/>
      <c r="Z132" s="854"/>
    </row>
    <row r="133" spans="1:28" x14ac:dyDescent="0.35">
      <c r="A133" s="1193"/>
      <c r="B133" s="738"/>
      <c r="C133" s="583"/>
      <c r="D133" s="727"/>
      <c r="E133" s="704"/>
      <c r="F133" s="704"/>
      <c r="G133" s="704"/>
      <c r="H133" s="598"/>
      <c r="I133" s="583"/>
      <c r="J133" s="598"/>
      <c r="K133" s="583"/>
      <c r="L133" s="598"/>
      <c r="M133" s="583"/>
      <c r="N133" s="583"/>
      <c r="O133" s="583"/>
      <c r="P133" s="598"/>
      <c r="Q133" s="583"/>
      <c r="R133" s="583"/>
      <c r="S133" s="583"/>
      <c r="T133" s="583"/>
      <c r="U133" s="583"/>
      <c r="V133" s="620"/>
      <c r="W133" s="583"/>
      <c r="X133" s="620"/>
      <c r="Y133" s="583"/>
      <c r="Z133" s="742"/>
      <c r="AB133" s="579"/>
    </row>
    <row r="134" spans="1:28" ht="15" customHeight="1" x14ac:dyDescent="0.35">
      <c r="A134" s="1181">
        <v>45690</v>
      </c>
      <c r="B134" s="625"/>
      <c r="C134" s="583"/>
      <c r="D134" s="625">
        <v>48.67</v>
      </c>
      <c r="E134" s="740">
        <v>330956</v>
      </c>
      <c r="F134" s="820"/>
      <c r="G134" s="820"/>
      <c r="H134" s="744"/>
      <c r="I134" s="742"/>
      <c r="J134" s="744"/>
      <c r="K134" s="742"/>
      <c r="L134" s="744"/>
      <c r="M134" s="742"/>
      <c r="N134" s="742"/>
      <c r="O134" s="742"/>
      <c r="P134" s="744"/>
      <c r="Q134" s="742"/>
      <c r="R134" s="742"/>
      <c r="S134" s="742"/>
      <c r="T134" s="742"/>
      <c r="U134" s="742"/>
      <c r="V134" s="745"/>
      <c r="W134" s="742"/>
      <c r="X134" s="745"/>
      <c r="Y134" s="742"/>
      <c r="Z134" s="742"/>
      <c r="AB134" s="579"/>
    </row>
    <row r="135" spans="1:28" ht="15" customHeight="1" x14ac:dyDescent="0.35">
      <c r="A135" s="1182"/>
      <c r="B135" s="738"/>
      <c r="C135" s="583"/>
      <c r="D135" s="598"/>
      <c r="E135" s="583"/>
      <c r="F135" s="583"/>
      <c r="G135" s="583"/>
      <c r="H135" s="598"/>
      <c r="I135" s="583"/>
      <c r="J135" s="598"/>
      <c r="K135" s="583"/>
      <c r="L135" s="598"/>
      <c r="M135" s="583"/>
      <c r="N135" s="818"/>
      <c r="O135" s="583"/>
      <c r="P135" s="598"/>
      <c r="Q135" s="583"/>
      <c r="R135" s="583"/>
      <c r="S135" s="583"/>
      <c r="T135" s="818"/>
      <c r="U135" s="583"/>
      <c r="V135" s="620"/>
      <c r="W135" s="583"/>
      <c r="X135" s="620"/>
      <c r="Y135" s="583"/>
      <c r="Z135" s="583"/>
      <c r="AB135" s="579"/>
    </row>
    <row r="136" spans="1:28" ht="15" customHeight="1" x14ac:dyDescent="0.35">
      <c r="A136" s="1192">
        <v>45691</v>
      </c>
      <c r="B136" s="738"/>
      <c r="C136" s="583"/>
      <c r="D136" s="598"/>
      <c r="E136" s="740"/>
      <c r="F136" s="740"/>
      <c r="G136" s="740"/>
      <c r="H136" s="598"/>
      <c r="I136" s="583"/>
      <c r="J136" s="598">
        <v>10</v>
      </c>
      <c r="K136" s="583">
        <v>100000</v>
      </c>
      <c r="L136" s="598"/>
      <c r="M136" s="583"/>
      <c r="N136" s="818"/>
      <c r="O136" s="583"/>
      <c r="P136" s="598"/>
      <c r="Q136" s="583"/>
      <c r="R136" s="583"/>
      <c r="S136" s="583"/>
      <c r="T136" s="583"/>
      <c r="U136" s="583"/>
      <c r="V136" s="620"/>
      <c r="W136" s="583"/>
      <c r="X136" s="620"/>
      <c r="Y136" s="583"/>
      <c r="Z136" s="583"/>
      <c r="AB136" s="579"/>
    </row>
    <row r="137" spans="1:28" ht="15" customHeight="1" x14ac:dyDescent="0.35">
      <c r="A137" s="1193"/>
      <c r="B137" s="625"/>
      <c r="C137" s="583"/>
      <c r="D137" s="598"/>
      <c r="E137" s="740"/>
      <c r="F137" s="740"/>
      <c r="G137" s="740"/>
      <c r="H137" s="598"/>
      <c r="I137" s="583"/>
      <c r="J137" s="598"/>
      <c r="K137" s="583"/>
      <c r="L137" s="598"/>
      <c r="M137" s="583"/>
      <c r="N137" s="818"/>
      <c r="O137" s="583"/>
      <c r="P137" s="598"/>
      <c r="Q137" s="583"/>
      <c r="R137" s="583"/>
      <c r="S137" s="583"/>
      <c r="T137" s="583"/>
      <c r="U137" s="583"/>
      <c r="V137" s="620"/>
      <c r="W137" s="583"/>
      <c r="X137" s="620"/>
      <c r="Y137" s="583"/>
      <c r="Z137" s="583"/>
      <c r="AB137" s="579"/>
    </row>
    <row r="138" spans="1:28" ht="15" customHeight="1" x14ac:dyDescent="0.35">
      <c r="A138" s="1181">
        <v>45692</v>
      </c>
      <c r="B138" s="908"/>
      <c r="C138" s="583"/>
      <c r="D138" s="911"/>
      <c r="E138" s="740"/>
      <c r="F138" s="909"/>
      <c r="G138" s="740"/>
      <c r="H138" s="598"/>
      <c r="I138" s="583"/>
      <c r="J138" s="598">
        <v>10</v>
      </c>
      <c r="K138" s="583">
        <v>100000</v>
      </c>
      <c r="L138" s="598"/>
      <c r="M138" s="583"/>
      <c r="N138" s="583"/>
      <c r="O138" s="583"/>
      <c r="P138" s="598"/>
      <c r="Q138" s="583"/>
      <c r="R138" s="583"/>
      <c r="S138" s="583"/>
      <c r="T138" s="583"/>
      <c r="U138" s="583"/>
      <c r="V138" s="620"/>
      <c r="W138" s="583"/>
      <c r="X138" s="620"/>
      <c r="Y138" s="583"/>
      <c r="Z138" s="583"/>
      <c r="AB138" s="579"/>
    </row>
    <row r="139" spans="1:28" ht="15" customHeight="1" x14ac:dyDescent="0.35">
      <c r="A139" s="1182"/>
      <c r="B139" s="908"/>
      <c r="C139" s="583"/>
      <c r="D139" s="737"/>
      <c r="E139" s="583"/>
      <c r="F139" s="583"/>
      <c r="G139" s="583"/>
      <c r="H139" s="598"/>
      <c r="I139" s="583"/>
      <c r="J139" s="598"/>
      <c r="K139" s="583"/>
      <c r="L139" s="598"/>
      <c r="M139" s="583"/>
      <c r="N139" s="583"/>
      <c r="O139" s="583"/>
      <c r="P139" s="598"/>
      <c r="Q139" s="583"/>
      <c r="R139" s="583"/>
      <c r="S139" s="583"/>
      <c r="T139" s="583"/>
      <c r="U139" s="583"/>
      <c r="V139" s="620"/>
      <c r="W139" s="583"/>
      <c r="X139" s="620"/>
      <c r="Y139" s="583"/>
      <c r="Z139" s="583"/>
      <c r="AB139" s="579"/>
    </row>
    <row r="140" spans="1:28" ht="16" customHeight="1" x14ac:dyDescent="0.35">
      <c r="A140" s="1192">
        <v>45693</v>
      </c>
      <c r="B140" s="738">
        <v>51.7</v>
      </c>
      <c r="C140" s="583">
        <v>351560</v>
      </c>
      <c r="D140" s="598">
        <v>53.6</v>
      </c>
      <c r="E140" s="740">
        <v>364480</v>
      </c>
      <c r="F140" s="740"/>
      <c r="G140" s="740"/>
      <c r="H140" s="598">
        <v>10</v>
      </c>
      <c r="I140" s="583">
        <v>100000</v>
      </c>
      <c r="J140" s="598"/>
      <c r="K140" s="583"/>
      <c r="L140" s="598">
        <v>10</v>
      </c>
      <c r="M140" s="583">
        <v>100000</v>
      </c>
      <c r="N140" s="583">
        <v>10</v>
      </c>
      <c r="O140" s="583">
        <v>100000</v>
      </c>
      <c r="P140" s="583"/>
      <c r="Q140" s="583"/>
      <c r="R140" s="583"/>
      <c r="S140" s="583"/>
      <c r="T140" s="583">
        <v>10</v>
      </c>
      <c r="U140" s="583">
        <v>100000</v>
      </c>
      <c r="V140" s="837"/>
      <c r="W140" s="583"/>
      <c r="X140" s="620"/>
      <c r="Y140" s="583"/>
      <c r="Z140" s="583"/>
      <c r="AB140" s="579"/>
    </row>
    <row r="141" spans="1:28" ht="15" customHeight="1" x14ac:dyDescent="0.35">
      <c r="A141" s="1193"/>
      <c r="B141" s="738"/>
      <c r="C141" s="583"/>
      <c r="D141" s="598"/>
      <c r="E141" s="740"/>
      <c r="F141" s="740"/>
      <c r="G141" s="740"/>
      <c r="H141" s="598"/>
      <c r="I141" s="583"/>
      <c r="J141" s="598"/>
      <c r="K141" s="583"/>
      <c r="L141" s="598">
        <v>10</v>
      </c>
      <c r="M141" s="583">
        <v>100000</v>
      </c>
      <c r="N141" s="583"/>
      <c r="O141" s="583"/>
      <c r="P141" s="598"/>
      <c r="Q141" s="583"/>
      <c r="R141" s="583"/>
      <c r="S141" s="583"/>
      <c r="T141" s="583"/>
      <c r="U141" s="583"/>
      <c r="V141" s="620"/>
      <c r="W141" s="583"/>
      <c r="X141" s="620"/>
      <c r="Y141" s="583"/>
      <c r="Z141" s="583"/>
      <c r="AB141" s="579"/>
    </row>
    <row r="142" spans="1:28" ht="15" customHeight="1" x14ac:dyDescent="0.35">
      <c r="A142" s="1181">
        <v>45694</v>
      </c>
      <c r="B142" s="625">
        <v>58.74</v>
      </c>
      <c r="C142" s="740">
        <v>399432</v>
      </c>
      <c r="D142" s="598">
        <v>59.63</v>
      </c>
      <c r="E142" s="740">
        <v>405484</v>
      </c>
      <c r="F142" s="740"/>
      <c r="G142" s="740"/>
      <c r="H142" s="598">
        <v>10</v>
      </c>
      <c r="I142" s="583">
        <v>100000</v>
      </c>
      <c r="J142" s="598">
        <v>10</v>
      </c>
      <c r="K142" s="583">
        <v>100000</v>
      </c>
      <c r="L142" s="598">
        <v>10</v>
      </c>
      <c r="M142" s="583">
        <v>100000</v>
      </c>
      <c r="N142" s="583">
        <v>10</v>
      </c>
      <c r="O142" s="583">
        <v>100000</v>
      </c>
      <c r="P142" s="598"/>
      <c r="Q142" s="583"/>
      <c r="R142" s="583"/>
      <c r="S142" s="583"/>
      <c r="T142" s="583">
        <v>10</v>
      </c>
      <c r="U142" s="583">
        <v>100000</v>
      </c>
      <c r="V142" s="620"/>
      <c r="W142" s="583"/>
      <c r="X142" s="620"/>
      <c r="Y142" s="583"/>
      <c r="Z142" s="583"/>
      <c r="AB142" s="579"/>
    </row>
    <row r="143" spans="1:28" ht="15" customHeight="1" x14ac:dyDescent="0.35">
      <c r="A143" s="1182"/>
      <c r="B143" s="738"/>
      <c r="C143" s="583"/>
      <c r="D143" s="598"/>
      <c r="E143" s="583"/>
      <c r="F143" s="583"/>
      <c r="G143" s="583"/>
      <c r="H143" s="598"/>
      <c r="I143" s="583"/>
      <c r="J143" s="598"/>
      <c r="K143" s="583"/>
      <c r="L143" s="598"/>
      <c r="M143" s="583"/>
      <c r="N143" s="818"/>
      <c r="O143" s="583"/>
      <c r="P143" s="598"/>
      <c r="Q143" s="583"/>
      <c r="R143" s="583"/>
      <c r="S143" s="583"/>
      <c r="T143" s="583"/>
      <c r="U143" s="583"/>
      <c r="V143" s="837"/>
      <c r="W143" s="583"/>
      <c r="X143" s="620"/>
      <c r="Y143" s="583"/>
      <c r="Z143" s="583"/>
      <c r="AB143" s="579"/>
    </row>
    <row r="144" spans="1:28" ht="15" customHeight="1" x14ac:dyDescent="0.35">
      <c r="A144" s="1192">
        <v>45695</v>
      </c>
      <c r="B144" s="780"/>
      <c r="C144" s="704"/>
      <c r="D144" s="598"/>
      <c r="E144" s="740"/>
      <c r="F144" s="740"/>
      <c r="G144" s="740"/>
      <c r="H144" s="598"/>
      <c r="I144" s="583"/>
      <c r="J144" s="598"/>
      <c r="K144" s="583"/>
      <c r="L144" s="598"/>
      <c r="M144" s="583"/>
      <c r="N144" s="583"/>
      <c r="O144" s="583"/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583"/>
      <c r="AB144" s="579"/>
    </row>
    <row r="145" spans="1:28" ht="15" customHeight="1" x14ac:dyDescent="0.35">
      <c r="A145" s="1193"/>
      <c r="B145" s="738"/>
      <c r="C145" s="583"/>
      <c r="D145" s="598"/>
      <c r="E145" s="740"/>
      <c r="F145" s="740"/>
      <c r="G145" s="740"/>
      <c r="H145" s="620"/>
      <c r="I145" s="583"/>
      <c r="J145" s="598"/>
      <c r="K145" s="583"/>
      <c r="L145" s="598"/>
      <c r="M145" s="583"/>
      <c r="N145" s="583"/>
      <c r="O145" s="583"/>
      <c r="P145" s="598"/>
      <c r="Q145" s="583"/>
      <c r="R145" s="583"/>
      <c r="S145" s="583"/>
      <c r="T145" s="818"/>
      <c r="U145" s="583"/>
      <c r="V145" s="620"/>
      <c r="W145" s="583"/>
      <c r="X145" s="620"/>
      <c r="Y145" s="583"/>
      <c r="Z145" s="583"/>
      <c r="AB145" s="579"/>
    </row>
    <row r="146" spans="1:28" ht="15" customHeight="1" x14ac:dyDescent="0.35">
      <c r="A146" s="1181">
        <v>45696</v>
      </c>
      <c r="B146" s="780">
        <v>60</v>
      </c>
      <c r="C146" s="704">
        <v>408000</v>
      </c>
      <c r="D146" s="598"/>
      <c r="E146" s="740"/>
      <c r="F146" s="740"/>
      <c r="G146" s="740"/>
      <c r="H146" s="598"/>
      <c r="I146" s="583"/>
      <c r="J146" s="704">
        <v>10</v>
      </c>
      <c r="K146" s="704">
        <v>100000</v>
      </c>
      <c r="L146" s="598"/>
      <c r="M146" s="583"/>
      <c r="N146" s="583"/>
      <c r="O146" s="583"/>
      <c r="P146" s="598"/>
      <c r="Q146" s="583"/>
      <c r="R146" s="583"/>
      <c r="S146" s="583"/>
      <c r="T146" s="583"/>
      <c r="U146" s="583"/>
      <c r="V146" s="620"/>
      <c r="W146" s="583"/>
      <c r="X146" s="620"/>
      <c r="Y146" s="583"/>
      <c r="Z146" s="583"/>
      <c r="AB146" s="579"/>
    </row>
    <row r="147" spans="1:28" ht="15" customHeight="1" x14ac:dyDescent="0.35">
      <c r="A147" s="1182"/>
      <c r="B147" s="625"/>
      <c r="C147" s="583"/>
      <c r="D147" s="598"/>
      <c r="E147" s="740"/>
      <c r="F147" s="740"/>
      <c r="G147" s="740"/>
      <c r="H147" s="598"/>
      <c r="I147" s="583"/>
      <c r="J147" s="598"/>
      <c r="K147" s="583"/>
      <c r="L147" s="598"/>
      <c r="M147" s="583"/>
      <c r="N147" s="583"/>
      <c r="O147" s="583"/>
      <c r="P147" s="598"/>
      <c r="Q147" s="583"/>
      <c r="R147" s="583"/>
      <c r="S147" s="583"/>
      <c r="T147" s="818"/>
      <c r="U147" s="583"/>
      <c r="V147" s="620"/>
      <c r="W147" s="583"/>
      <c r="X147" s="620"/>
      <c r="Y147" s="583"/>
      <c r="Z147" s="583"/>
      <c r="AB147" s="579"/>
    </row>
    <row r="148" spans="1:28" ht="15" customHeight="1" x14ac:dyDescent="0.35">
      <c r="A148" s="1192">
        <v>45697</v>
      </c>
      <c r="B148" s="738">
        <v>58.7</v>
      </c>
      <c r="C148" s="583">
        <v>399160</v>
      </c>
      <c r="D148" s="598">
        <v>59.6</v>
      </c>
      <c r="E148" s="740">
        <v>405280</v>
      </c>
      <c r="F148" s="740"/>
      <c r="G148" s="740"/>
      <c r="H148" s="598">
        <v>10</v>
      </c>
      <c r="I148" s="583">
        <v>100000</v>
      </c>
      <c r="J148" s="598"/>
      <c r="K148" s="583"/>
      <c r="L148" s="598">
        <v>10</v>
      </c>
      <c r="M148" s="583">
        <v>100000</v>
      </c>
      <c r="N148" s="583">
        <v>10</v>
      </c>
      <c r="O148" s="583">
        <v>100000</v>
      </c>
      <c r="P148" s="598"/>
      <c r="Q148" s="583"/>
      <c r="R148" s="583"/>
      <c r="S148" s="583"/>
      <c r="T148" s="818">
        <v>10</v>
      </c>
      <c r="U148" s="583">
        <v>100000</v>
      </c>
      <c r="V148" s="818"/>
      <c r="W148" s="583"/>
      <c r="X148" s="620"/>
      <c r="Y148" s="583"/>
      <c r="Z148" s="583"/>
      <c r="AB148" s="579"/>
    </row>
    <row r="149" spans="1:28" ht="15" customHeight="1" x14ac:dyDescent="0.35">
      <c r="A149" s="1193"/>
      <c r="B149" s="625"/>
      <c r="C149" s="583"/>
      <c r="D149" s="598"/>
      <c r="E149" s="740"/>
      <c r="F149" s="740"/>
      <c r="G149" s="740"/>
      <c r="H149" s="598"/>
      <c r="I149" s="583"/>
      <c r="J149" s="598"/>
      <c r="K149" s="583"/>
      <c r="L149" s="598"/>
      <c r="M149" s="583"/>
      <c r="N149" s="583"/>
      <c r="O149" s="583"/>
      <c r="P149" s="598"/>
      <c r="Q149" s="583"/>
      <c r="R149" s="583"/>
      <c r="S149" s="583"/>
      <c r="T149" s="818"/>
      <c r="U149" s="583"/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1">
        <v>45698</v>
      </c>
      <c r="B150" s="738"/>
      <c r="C150" s="583"/>
      <c r="D150" s="598">
        <v>42.45</v>
      </c>
      <c r="E150" s="740">
        <v>288660</v>
      </c>
      <c r="F150" s="740"/>
      <c r="G150" s="740"/>
      <c r="H150" s="598"/>
      <c r="I150" s="583"/>
      <c r="J150" s="598">
        <v>10</v>
      </c>
      <c r="K150" s="583">
        <v>100000</v>
      </c>
      <c r="L150" s="598"/>
      <c r="M150" s="583"/>
      <c r="N150" s="583"/>
      <c r="O150" s="583"/>
      <c r="P150" s="598"/>
      <c r="Q150" s="583"/>
      <c r="R150" s="583"/>
      <c r="S150" s="583"/>
      <c r="T150" s="818">
        <v>8.9499999999999993</v>
      </c>
      <c r="U150" s="583">
        <v>89500</v>
      </c>
      <c r="V150" s="620"/>
      <c r="W150" s="583"/>
      <c r="X150" s="620"/>
      <c r="Y150" s="583"/>
      <c r="Z150" s="583"/>
      <c r="AB150" s="579"/>
    </row>
    <row r="151" spans="1:28" ht="15" customHeight="1" x14ac:dyDescent="0.35">
      <c r="A151" s="1182"/>
      <c r="B151" s="738"/>
      <c r="C151" s="583"/>
      <c r="D151" s="598"/>
      <c r="E151" s="740"/>
      <c r="F151" s="740"/>
      <c r="G151" s="740"/>
      <c r="H151" s="598"/>
      <c r="I151" s="583"/>
      <c r="J151" s="598"/>
      <c r="K151" s="583"/>
      <c r="L151" s="598"/>
      <c r="M151" s="583"/>
      <c r="N151" s="818"/>
      <c r="O151" s="583"/>
      <c r="P151" s="598"/>
      <c r="Q151" s="583"/>
      <c r="R151" s="583"/>
      <c r="S151" s="583"/>
      <c r="T151" s="583"/>
      <c r="U151" s="583"/>
      <c r="V151" s="620"/>
      <c r="W151" s="583"/>
      <c r="X151" s="620"/>
      <c r="Y151" s="583"/>
      <c r="Z151" s="583"/>
      <c r="AB151" s="579"/>
    </row>
    <row r="152" spans="1:28" ht="15" customHeight="1" x14ac:dyDescent="0.35">
      <c r="A152" s="1192">
        <v>45699</v>
      </c>
      <c r="B152" s="738"/>
      <c r="C152" s="583"/>
      <c r="D152" s="598"/>
      <c r="E152" s="740"/>
      <c r="F152" s="740"/>
      <c r="G152" s="740"/>
      <c r="H152" s="598"/>
      <c r="I152" s="583"/>
      <c r="J152" s="598"/>
      <c r="K152" s="583"/>
      <c r="L152" s="598"/>
      <c r="M152" s="583"/>
      <c r="N152" s="583"/>
      <c r="O152" s="583"/>
      <c r="P152" s="598"/>
      <c r="Q152" s="583"/>
      <c r="R152" s="596"/>
      <c r="S152" s="596"/>
      <c r="T152" s="596"/>
      <c r="U152" s="596"/>
      <c r="V152" s="597">
        <v>9</v>
      </c>
      <c r="W152" s="748">
        <v>90000</v>
      </c>
      <c r="X152" s="597"/>
      <c r="Y152" s="748"/>
      <c r="Z152" s="583"/>
      <c r="AB152" s="579"/>
    </row>
    <row r="153" spans="1:28" ht="15" customHeight="1" x14ac:dyDescent="0.35">
      <c r="A153" s="1193"/>
      <c r="B153" s="738"/>
      <c r="C153" s="583"/>
      <c r="D153" s="598"/>
      <c r="E153" s="740"/>
      <c r="F153" s="740"/>
      <c r="G153" s="740"/>
      <c r="H153" s="598"/>
      <c r="I153" s="583"/>
      <c r="J153" s="598"/>
      <c r="K153" s="583"/>
      <c r="L153" s="598"/>
      <c r="M153" s="583"/>
      <c r="N153" s="818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1">
        <v>45700</v>
      </c>
      <c r="B154" s="738">
        <v>58.7</v>
      </c>
      <c r="C154" s="583">
        <v>399160</v>
      </c>
      <c r="D154" s="598">
        <v>59.6</v>
      </c>
      <c r="E154" s="740">
        <v>405280</v>
      </c>
      <c r="F154" s="740"/>
      <c r="G154" s="740"/>
      <c r="H154" s="598">
        <v>10</v>
      </c>
      <c r="I154" s="583">
        <v>100000</v>
      </c>
      <c r="J154" s="598">
        <v>10</v>
      </c>
      <c r="K154" s="583">
        <v>100000</v>
      </c>
      <c r="L154" s="598">
        <v>10</v>
      </c>
      <c r="M154" s="583">
        <v>100000</v>
      </c>
      <c r="N154" s="583">
        <v>10</v>
      </c>
      <c r="O154" s="583">
        <v>100000</v>
      </c>
      <c r="P154" s="598"/>
      <c r="Q154" s="583"/>
      <c r="R154" s="583"/>
      <c r="S154" s="583"/>
      <c r="T154" s="583">
        <v>10</v>
      </c>
      <c r="U154" s="583">
        <v>100000</v>
      </c>
      <c r="V154" s="620"/>
      <c r="W154" s="583"/>
      <c r="X154" s="620"/>
      <c r="Y154" s="583"/>
      <c r="Z154" s="583"/>
      <c r="AB154" s="579"/>
    </row>
    <row r="155" spans="1:28" ht="15" customHeight="1" x14ac:dyDescent="0.35">
      <c r="A155" s="1182"/>
      <c r="B155" s="738"/>
      <c r="C155" s="583"/>
      <c r="D155" s="598"/>
      <c r="E155" s="740"/>
      <c r="F155" s="740"/>
      <c r="G155" s="740"/>
      <c r="H155" s="598">
        <v>10</v>
      </c>
      <c r="I155" s="583">
        <v>100000</v>
      </c>
      <c r="J155" s="741"/>
      <c r="K155" s="583"/>
      <c r="L155" s="598"/>
      <c r="M155" s="583"/>
      <c r="N155" s="583"/>
      <c r="O155" s="583"/>
      <c r="P155" s="598"/>
      <c r="Q155" s="583"/>
      <c r="R155" s="583"/>
      <c r="S155" s="583"/>
      <c r="T155" s="583"/>
      <c r="U155" s="583"/>
      <c r="V155" s="620"/>
      <c r="W155" s="583"/>
      <c r="X155" s="620"/>
      <c r="Y155" s="583"/>
      <c r="Z155" s="583"/>
      <c r="AB155" s="579"/>
    </row>
    <row r="156" spans="1:28" ht="15" customHeight="1" x14ac:dyDescent="0.35">
      <c r="A156" s="1192">
        <v>45701</v>
      </c>
      <c r="B156" s="738"/>
      <c r="C156" s="583"/>
      <c r="D156" s="737"/>
      <c r="E156" s="740"/>
      <c r="F156" s="740"/>
      <c r="G156" s="740"/>
      <c r="H156" s="598"/>
      <c r="I156" s="583"/>
      <c r="J156" s="598"/>
      <c r="K156" s="583"/>
      <c r="L156" s="598"/>
      <c r="M156" s="583"/>
      <c r="N156" s="583"/>
      <c r="O156" s="583"/>
      <c r="P156" s="598"/>
      <c r="Q156" s="583"/>
      <c r="R156" s="583"/>
      <c r="S156" s="583"/>
      <c r="T156" s="818"/>
      <c r="U156" s="583"/>
      <c r="V156" s="620"/>
      <c r="W156" s="583"/>
      <c r="X156" s="620"/>
      <c r="Y156" s="583"/>
      <c r="Z156" s="583"/>
      <c r="AB156" s="579"/>
    </row>
    <row r="157" spans="1:28" s="601" customFormat="1" ht="15" customHeight="1" x14ac:dyDescent="0.35">
      <c r="A157" s="1193"/>
      <c r="B157" s="811"/>
      <c r="C157" s="583"/>
      <c r="D157" s="598"/>
      <c r="E157" s="740"/>
      <c r="F157" s="740"/>
      <c r="G157" s="740"/>
      <c r="H157" s="598"/>
      <c r="I157" s="583"/>
      <c r="J157" s="598"/>
      <c r="K157" s="583"/>
      <c r="L157" s="598"/>
      <c r="M157" s="583"/>
      <c r="N157" s="818"/>
      <c r="O157" s="583"/>
      <c r="P157" s="598"/>
      <c r="Q157" s="583"/>
      <c r="R157" s="583"/>
      <c r="S157" s="583"/>
      <c r="T157" s="583"/>
      <c r="U157" s="583"/>
      <c r="V157" s="620"/>
      <c r="W157" s="583"/>
      <c r="X157" s="620"/>
      <c r="Y157" s="583"/>
      <c r="Z157" s="583"/>
    </row>
    <row r="158" spans="1:28" ht="15" customHeight="1" x14ac:dyDescent="0.35">
      <c r="A158" s="1181">
        <v>45702</v>
      </c>
      <c r="B158" s="738">
        <v>58.79</v>
      </c>
      <c r="C158" s="583">
        <v>399772</v>
      </c>
      <c r="D158" s="598">
        <v>59.68</v>
      </c>
      <c r="E158" s="740">
        <v>405824</v>
      </c>
      <c r="F158" s="740"/>
      <c r="G158" s="740"/>
      <c r="H158" s="598">
        <v>10</v>
      </c>
      <c r="I158" s="583">
        <v>100000</v>
      </c>
      <c r="J158" s="598">
        <v>10</v>
      </c>
      <c r="K158" s="583">
        <v>100000</v>
      </c>
      <c r="L158" s="598">
        <v>10</v>
      </c>
      <c r="M158" s="583">
        <v>100000</v>
      </c>
      <c r="N158" s="583">
        <v>10</v>
      </c>
      <c r="O158" s="583">
        <v>100000</v>
      </c>
      <c r="P158" s="598"/>
      <c r="Q158" s="583"/>
      <c r="R158" s="583"/>
      <c r="S158" s="583"/>
      <c r="T158" s="583">
        <v>10</v>
      </c>
      <c r="U158" s="583">
        <v>100000</v>
      </c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82"/>
      <c r="B159" s="738"/>
      <c r="C159" s="583"/>
      <c r="D159" s="598"/>
      <c r="E159" s="740"/>
      <c r="F159" s="740"/>
      <c r="G159" s="740"/>
      <c r="H159" s="598"/>
      <c r="I159" s="583"/>
      <c r="J159" s="598"/>
      <c r="K159" s="583"/>
      <c r="L159" s="598">
        <v>10</v>
      </c>
      <c r="M159" s="583">
        <v>100000</v>
      </c>
      <c r="N159" s="583"/>
      <c r="O159" s="583"/>
      <c r="P159" s="598"/>
      <c r="Q159" s="583"/>
      <c r="R159" s="583"/>
      <c r="S159" s="583"/>
      <c r="T159" s="583"/>
      <c r="U159" s="583"/>
      <c r="V159" s="620"/>
      <c r="W159" s="583"/>
      <c r="X159" s="620"/>
      <c r="Y159" s="583"/>
      <c r="Z159" s="583"/>
      <c r="AB159" s="579"/>
    </row>
    <row r="160" spans="1:28" ht="15" customHeight="1" x14ac:dyDescent="0.35">
      <c r="A160" s="1192">
        <v>45703</v>
      </c>
      <c r="B160" s="738"/>
      <c r="C160" s="583"/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583"/>
      <c r="O160" s="583"/>
      <c r="P160" s="598"/>
      <c r="Q160" s="583"/>
      <c r="R160" s="583"/>
      <c r="S160" s="583"/>
      <c r="T160" s="583"/>
      <c r="U160" s="583"/>
      <c r="V160" s="620"/>
      <c r="W160" s="583"/>
      <c r="X160" s="620"/>
      <c r="Y160" s="583"/>
      <c r="Z160" s="583"/>
      <c r="AB160" s="579"/>
    </row>
    <row r="161" spans="1:28" ht="15" customHeight="1" x14ac:dyDescent="0.35">
      <c r="A161" s="1193"/>
      <c r="B161" s="738"/>
      <c r="C161" s="583"/>
      <c r="D161" s="598"/>
      <c r="E161" s="740"/>
      <c r="F161" s="740"/>
      <c r="G161" s="740"/>
      <c r="H161" s="598"/>
      <c r="I161" s="583"/>
      <c r="J161" s="598"/>
      <c r="L161" s="598"/>
      <c r="M161" s="583"/>
      <c r="N161" s="583"/>
      <c r="O161" s="583"/>
      <c r="P161" s="598"/>
      <c r="Q161" s="583"/>
      <c r="R161" s="583"/>
      <c r="S161" s="583"/>
      <c r="T161" s="818"/>
      <c r="U161" s="583"/>
      <c r="V161" s="620"/>
      <c r="W161" s="583"/>
      <c r="X161" s="620"/>
      <c r="Y161" s="583"/>
      <c r="Z161" s="583"/>
      <c r="AB161" s="579"/>
    </row>
    <row r="162" spans="1:28" ht="15" customHeight="1" x14ac:dyDescent="0.35">
      <c r="A162" s="1181">
        <v>45704</v>
      </c>
      <c r="B162" s="738">
        <v>58.7</v>
      </c>
      <c r="C162" s="583">
        <v>399160</v>
      </c>
      <c r="D162" s="598">
        <v>59.6</v>
      </c>
      <c r="E162" s="740">
        <v>405280</v>
      </c>
      <c r="F162" s="740"/>
      <c r="G162" s="740"/>
      <c r="H162" s="598">
        <v>10</v>
      </c>
      <c r="I162" s="583">
        <v>100000</v>
      </c>
      <c r="J162" s="598">
        <v>10</v>
      </c>
      <c r="K162" s="583">
        <v>100000</v>
      </c>
      <c r="L162" s="598">
        <v>10</v>
      </c>
      <c r="M162" s="583">
        <v>100000</v>
      </c>
      <c r="N162" s="583"/>
      <c r="O162" s="583"/>
      <c r="P162" s="598"/>
      <c r="Q162" s="583"/>
      <c r="R162" s="583"/>
      <c r="S162" s="583"/>
      <c r="T162" s="583">
        <v>10</v>
      </c>
      <c r="U162" s="583">
        <v>100000</v>
      </c>
      <c r="V162" s="620"/>
      <c r="W162" s="583"/>
      <c r="X162" s="620"/>
      <c r="Y162" s="583"/>
      <c r="Z162" s="583"/>
      <c r="AB162" s="579"/>
    </row>
    <row r="163" spans="1:28" ht="15" customHeight="1" x14ac:dyDescent="0.35">
      <c r="A163" s="1182"/>
      <c r="B163" s="738"/>
      <c r="C163" s="583"/>
      <c r="D163" s="598"/>
      <c r="E163" s="740"/>
      <c r="F163" s="740"/>
      <c r="G163" s="740"/>
      <c r="H163" s="598"/>
      <c r="I163" s="583"/>
      <c r="J163" s="625"/>
      <c r="K163" s="583"/>
      <c r="L163" s="598">
        <v>10</v>
      </c>
      <c r="M163" s="583">
        <v>100000</v>
      </c>
      <c r="N163" s="583"/>
      <c r="O163" s="583"/>
      <c r="P163" s="598"/>
      <c r="Q163" s="583"/>
      <c r="R163" s="583"/>
      <c r="S163" s="583"/>
      <c r="T163" s="818"/>
      <c r="U163" s="583"/>
      <c r="V163" s="620"/>
      <c r="W163" s="583"/>
      <c r="X163" s="620"/>
      <c r="Y163" s="583"/>
      <c r="Z163" s="583"/>
      <c r="AB163" s="579"/>
    </row>
    <row r="164" spans="1:28" ht="15" customHeight="1" x14ac:dyDescent="0.35">
      <c r="A164" s="1192">
        <v>45705</v>
      </c>
      <c r="B164" s="738">
        <v>57.54</v>
      </c>
      <c r="C164" s="583">
        <v>391272</v>
      </c>
      <c r="D164" s="598">
        <v>53.88</v>
      </c>
      <c r="E164" s="740">
        <v>366384</v>
      </c>
      <c r="F164" s="740"/>
      <c r="G164" s="740"/>
      <c r="H164" s="598"/>
      <c r="I164" s="583"/>
      <c r="J164" s="598"/>
      <c r="K164" s="583"/>
      <c r="L164" s="598"/>
      <c r="M164" s="583"/>
      <c r="N164" s="583"/>
      <c r="O164" s="583"/>
      <c r="P164" s="598"/>
      <c r="Q164" s="583"/>
      <c r="R164" s="818">
        <v>11.09</v>
      </c>
      <c r="S164" s="583">
        <v>143061</v>
      </c>
      <c r="T164" s="583"/>
      <c r="U164" s="583"/>
      <c r="V164" s="620"/>
      <c r="W164" s="583"/>
      <c r="X164" s="620"/>
      <c r="Y164" s="583"/>
      <c r="Z164" s="583"/>
      <c r="AB164" s="579"/>
    </row>
    <row r="165" spans="1:28" ht="15" customHeight="1" x14ac:dyDescent="0.35">
      <c r="A165" s="1193"/>
      <c r="B165" s="738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818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ht="15" customHeight="1" x14ac:dyDescent="0.35">
      <c r="A166" s="1181">
        <v>45706</v>
      </c>
      <c r="B166" s="738"/>
      <c r="C166" s="583"/>
      <c r="D166" s="598"/>
      <c r="E166" s="740"/>
      <c r="F166" s="740"/>
      <c r="G166" s="740"/>
      <c r="H166" s="598"/>
      <c r="I166" s="583"/>
      <c r="J166" s="598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ht="15" customHeight="1" x14ac:dyDescent="0.35">
      <c r="A167" s="1182"/>
      <c r="B167" s="738"/>
      <c r="C167" s="583"/>
      <c r="D167" s="598"/>
      <c r="E167" s="740"/>
      <c r="F167" s="740"/>
      <c r="G167" s="740"/>
      <c r="H167" s="598"/>
      <c r="I167" s="583"/>
      <c r="J167" s="598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620"/>
      <c r="W167" s="583"/>
      <c r="X167" s="620"/>
      <c r="Y167" s="583"/>
      <c r="Z167" s="583"/>
      <c r="AB167" s="579"/>
    </row>
    <row r="168" spans="1:28" ht="15" customHeight="1" x14ac:dyDescent="0.35">
      <c r="A168" s="1192">
        <v>45707</v>
      </c>
      <c r="B168" s="738">
        <v>58.77</v>
      </c>
      <c r="C168" s="583">
        <v>399636</v>
      </c>
      <c r="D168" s="598">
        <v>59.64</v>
      </c>
      <c r="E168" s="621">
        <v>405552</v>
      </c>
      <c r="F168" s="740"/>
      <c r="G168" s="740"/>
      <c r="H168" s="598">
        <v>10</v>
      </c>
      <c r="I168" s="583">
        <v>100000</v>
      </c>
      <c r="J168" s="598">
        <v>10</v>
      </c>
      <c r="K168" s="583">
        <v>100000</v>
      </c>
      <c r="L168" s="598">
        <v>10</v>
      </c>
      <c r="M168" s="583">
        <v>100000</v>
      </c>
      <c r="N168" s="583">
        <v>10</v>
      </c>
      <c r="O168" s="583">
        <v>100000</v>
      </c>
      <c r="P168" s="598"/>
      <c r="Q168" s="583"/>
      <c r="R168" s="583"/>
      <c r="S168" s="583"/>
      <c r="T168" s="818">
        <v>10</v>
      </c>
      <c r="U168" s="583">
        <v>100000</v>
      </c>
      <c r="V168" s="620"/>
      <c r="W168" s="583"/>
      <c r="X168" s="620"/>
      <c r="Y168" s="583"/>
      <c r="Z168" s="583"/>
      <c r="AB168" s="579"/>
    </row>
    <row r="169" spans="1:28" ht="15" customHeight="1" x14ac:dyDescent="0.35">
      <c r="A169" s="1193"/>
      <c r="B169" s="738"/>
      <c r="C169" s="583"/>
      <c r="D169" s="598"/>
      <c r="E169" s="740"/>
      <c r="F169" s="740"/>
      <c r="G169" s="740"/>
      <c r="H169" s="598"/>
      <c r="I169" s="583"/>
      <c r="J169" s="598"/>
      <c r="K169" s="583"/>
      <c r="L169" s="598"/>
      <c r="M169" s="583"/>
      <c r="N169" s="583">
        <v>10</v>
      </c>
      <c r="O169" s="583">
        <v>100000</v>
      </c>
      <c r="P169" s="598"/>
      <c r="Q169" s="583"/>
      <c r="R169" s="583"/>
      <c r="S169" s="583"/>
      <c r="T169" s="583">
        <v>7</v>
      </c>
      <c r="U169" s="583">
        <v>70000</v>
      </c>
      <c r="V169" s="620"/>
      <c r="W169" s="583"/>
      <c r="X169" s="620"/>
      <c r="Y169" s="583"/>
      <c r="Z169" s="583"/>
      <c r="AB169" s="579"/>
    </row>
    <row r="170" spans="1:28" ht="15" customHeight="1" x14ac:dyDescent="0.35">
      <c r="A170" s="1181">
        <v>45708</v>
      </c>
      <c r="B170" s="738"/>
      <c r="C170" s="583"/>
      <c r="D170" s="598"/>
      <c r="E170" s="740"/>
      <c r="F170" s="740"/>
      <c r="G170" s="740"/>
      <c r="H170" s="598"/>
      <c r="I170" s="583"/>
      <c r="J170" s="598"/>
      <c r="K170" s="583"/>
      <c r="L170" s="598"/>
      <c r="M170" s="583"/>
      <c r="N170" s="583"/>
      <c r="O170" s="583"/>
      <c r="P170" s="598"/>
      <c r="Q170" s="583"/>
      <c r="R170" s="583"/>
      <c r="S170" s="583"/>
      <c r="T170" s="818"/>
      <c r="U170" s="583"/>
      <c r="V170" s="625"/>
      <c r="W170" s="583"/>
      <c r="X170" s="620"/>
      <c r="Y170" s="583"/>
      <c r="Z170" s="583"/>
      <c r="AB170" s="579"/>
    </row>
    <row r="171" spans="1:28" ht="15" customHeight="1" x14ac:dyDescent="0.35">
      <c r="A171" s="1182"/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583"/>
      <c r="S171" s="583"/>
      <c r="T171" s="583"/>
      <c r="U171" s="583"/>
      <c r="V171" s="598"/>
      <c r="W171" s="583"/>
      <c r="X171" s="620"/>
      <c r="Y171" s="583"/>
      <c r="Z171" s="583"/>
      <c r="AB171" s="579"/>
    </row>
    <row r="172" spans="1:28" ht="15" customHeight="1" x14ac:dyDescent="0.35">
      <c r="A172" s="1192">
        <v>45709</v>
      </c>
      <c r="B172" s="738">
        <v>58.7</v>
      </c>
      <c r="C172" s="583">
        <v>399160</v>
      </c>
      <c r="D172" s="598">
        <v>59.65</v>
      </c>
      <c r="E172" s="740">
        <v>405620</v>
      </c>
      <c r="F172" s="740"/>
      <c r="G172" s="740"/>
      <c r="H172" s="598">
        <v>10</v>
      </c>
      <c r="I172" s="583">
        <v>100000</v>
      </c>
      <c r="J172" s="598">
        <v>10</v>
      </c>
      <c r="K172" s="583">
        <v>100000</v>
      </c>
      <c r="L172" s="598">
        <v>10</v>
      </c>
      <c r="M172" s="583">
        <v>100000</v>
      </c>
      <c r="N172" s="583">
        <v>10</v>
      </c>
      <c r="O172" s="583">
        <v>100000</v>
      </c>
      <c r="P172" s="598"/>
      <c r="Q172" s="583"/>
      <c r="R172" s="583"/>
      <c r="S172" s="583"/>
      <c r="T172" s="583">
        <v>10</v>
      </c>
      <c r="U172" s="583">
        <v>100000</v>
      </c>
      <c r="V172" s="620"/>
      <c r="W172" s="583"/>
      <c r="X172" s="620"/>
      <c r="Y172" s="583"/>
      <c r="Z172" s="583"/>
      <c r="AB172" s="579"/>
    </row>
    <row r="173" spans="1:28" ht="15" customHeight="1" x14ac:dyDescent="0.35">
      <c r="A173" s="1193"/>
      <c r="B173" s="738"/>
      <c r="C173" s="583"/>
      <c r="D173" s="598"/>
      <c r="E173" s="740"/>
      <c r="F173" s="740"/>
      <c r="G173" s="740"/>
      <c r="H173" s="598"/>
      <c r="I173" s="583"/>
      <c r="J173" s="598"/>
      <c r="K173" s="583"/>
      <c r="L173" s="598">
        <v>10</v>
      </c>
      <c r="M173" s="583">
        <v>100000</v>
      </c>
      <c r="N173" s="818"/>
      <c r="O173" s="583"/>
      <c r="P173" s="598"/>
      <c r="Q173" s="583"/>
      <c r="R173" s="583"/>
      <c r="S173" s="583"/>
      <c r="T173" s="583"/>
      <c r="U173" s="583"/>
      <c r="V173" s="620"/>
      <c r="W173" s="583"/>
      <c r="X173" s="620"/>
      <c r="Y173" s="583"/>
      <c r="Z173" s="583"/>
      <c r="AB173" s="579"/>
    </row>
    <row r="174" spans="1:28" ht="15" customHeight="1" x14ac:dyDescent="0.35">
      <c r="A174" s="1181">
        <v>45710</v>
      </c>
      <c r="B174" s="738"/>
      <c r="C174" s="583"/>
      <c r="D174" s="598"/>
      <c r="E174" s="740"/>
      <c r="F174" s="740"/>
      <c r="G174" s="740"/>
      <c r="H174" s="598"/>
      <c r="I174" s="583"/>
      <c r="J174" s="598"/>
      <c r="K174" s="583"/>
      <c r="L174" s="598"/>
      <c r="M174" s="583"/>
      <c r="N174" s="583"/>
      <c r="O174" s="621"/>
      <c r="P174" s="598"/>
      <c r="Q174" s="583"/>
      <c r="R174" s="583"/>
      <c r="S174" s="583"/>
      <c r="T174" s="831"/>
      <c r="U174" s="583"/>
      <c r="V174" s="620"/>
      <c r="W174" s="583"/>
      <c r="X174" s="620"/>
      <c r="Y174" s="583"/>
      <c r="Z174" s="583"/>
      <c r="AB174" s="579"/>
    </row>
    <row r="175" spans="1:28" ht="18" customHeight="1" x14ac:dyDescent="0.35">
      <c r="A175" s="1182"/>
      <c r="B175" s="738"/>
      <c r="C175" s="583"/>
      <c r="D175" s="738"/>
      <c r="E175" s="583"/>
      <c r="F175" s="583"/>
      <c r="G175" s="583"/>
      <c r="H175" s="598"/>
      <c r="I175" s="583"/>
      <c r="J175" s="598"/>
      <c r="K175" s="583"/>
      <c r="L175" s="598"/>
      <c r="M175" s="583"/>
      <c r="N175" s="583"/>
      <c r="O175" s="583"/>
      <c r="P175" s="598"/>
      <c r="Q175" s="583"/>
      <c r="R175" s="583"/>
      <c r="S175" s="583"/>
      <c r="T175" s="583"/>
      <c r="U175" s="583"/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92">
        <v>45711</v>
      </c>
      <c r="B176" s="738"/>
      <c r="C176" s="583"/>
      <c r="D176" s="598"/>
      <c r="E176" s="740"/>
      <c r="F176" s="835"/>
      <c r="G176" s="740"/>
      <c r="H176" s="598"/>
      <c r="I176" s="583"/>
      <c r="J176" s="598"/>
      <c r="K176" s="583"/>
      <c r="L176" s="598"/>
      <c r="M176" s="583"/>
      <c r="N176" s="583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31" ht="15" customHeight="1" x14ac:dyDescent="0.35">
      <c r="A177" s="1193"/>
      <c r="B177" s="625"/>
      <c r="C177" s="583"/>
      <c r="D177" s="835"/>
      <c r="E177" s="740"/>
      <c r="F177" s="835"/>
      <c r="G177" s="740"/>
      <c r="H177" s="598"/>
      <c r="I177" s="583"/>
      <c r="J177" s="598"/>
      <c r="K177" s="583"/>
      <c r="L177" s="598"/>
      <c r="M177" s="583"/>
      <c r="N177" s="583"/>
      <c r="O177" s="583"/>
      <c r="P177" s="598"/>
      <c r="Q177" s="583"/>
      <c r="R177" s="583"/>
      <c r="S177" s="583"/>
      <c r="T177" s="583"/>
      <c r="U177" s="583"/>
      <c r="V177" s="620"/>
      <c r="W177" s="583"/>
      <c r="X177" s="620"/>
      <c r="Y177" s="583"/>
      <c r="Z177" s="583"/>
      <c r="AB177" s="579"/>
    </row>
    <row r="178" spans="1:31" ht="15" customHeight="1" x14ac:dyDescent="0.35">
      <c r="A178" s="1181">
        <v>45712</v>
      </c>
      <c r="B178" s="625">
        <v>58.74</v>
      </c>
      <c r="C178" s="583">
        <v>399432</v>
      </c>
      <c r="D178" s="598">
        <v>59.63</v>
      </c>
      <c r="E178" s="740">
        <v>405484</v>
      </c>
      <c r="F178" s="740"/>
      <c r="G178" s="740"/>
      <c r="H178" s="738">
        <v>10</v>
      </c>
      <c r="I178" s="583">
        <v>100000</v>
      </c>
      <c r="J178" s="598">
        <v>10</v>
      </c>
      <c r="K178" s="583">
        <v>100000</v>
      </c>
      <c r="L178" s="598">
        <v>10</v>
      </c>
      <c r="M178" s="583">
        <v>100000</v>
      </c>
      <c r="N178" s="583">
        <v>10</v>
      </c>
      <c r="O178" s="583">
        <v>100000</v>
      </c>
      <c r="P178" s="598"/>
      <c r="Q178" s="583"/>
      <c r="R178" s="583"/>
      <c r="S178" s="583"/>
      <c r="T178" s="818">
        <v>10</v>
      </c>
      <c r="U178" s="583">
        <v>100000</v>
      </c>
      <c r="V178" s="620"/>
      <c r="W178" s="583"/>
      <c r="X178" s="620"/>
      <c r="Y178" s="583"/>
      <c r="Z178" s="583"/>
      <c r="AB178" s="579"/>
    </row>
    <row r="179" spans="1:31" ht="15" customHeight="1" x14ac:dyDescent="0.35">
      <c r="A179" s="1182"/>
      <c r="B179" s="738"/>
      <c r="C179" s="583"/>
      <c r="D179" s="598"/>
      <c r="E179" s="740"/>
      <c r="F179" s="740"/>
      <c r="G179" s="740"/>
      <c r="H179" s="598"/>
      <c r="I179" s="583"/>
      <c r="J179" s="598"/>
      <c r="K179" s="583"/>
      <c r="L179" s="598">
        <v>10</v>
      </c>
      <c r="M179" s="583">
        <v>100000</v>
      </c>
      <c r="N179" s="818"/>
      <c r="O179" s="583"/>
      <c r="P179" s="598"/>
      <c r="Q179" s="583"/>
      <c r="R179" s="583"/>
      <c r="S179" s="583"/>
      <c r="T179" s="583"/>
      <c r="U179" s="583"/>
      <c r="V179" s="620"/>
      <c r="W179" s="583"/>
      <c r="X179" s="620"/>
      <c r="Y179" s="583"/>
      <c r="Z179" s="583"/>
      <c r="AB179" s="579"/>
    </row>
    <row r="180" spans="1:31" ht="15" customHeight="1" x14ac:dyDescent="0.35">
      <c r="A180" s="1192">
        <v>45713</v>
      </c>
      <c r="B180" s="738"/>
      <c r="C180" s="583"/>
      <c r="D180" s="598"/>
      <c r="E180" s="740"/>
      <c r="F180" s="740"/>
      <c r="G180" s="740"/>
      <c r="H180" s="598"/>
      <c r="I180" s="583"/>
      <c r="J180" s="598"/>
      <c r="K180" s="583"/>
      <c r="L180" s="598"/>
      <c r="M180" s="583"/>
      <c r="N180" s="583"/>
      <c r="O180" s="583"/>
      <c r="P180" s="598"/>
      <c r="Q180" s="583"/>
      <c r="R180" s="583"/>
      <c r="S180" s="583"/>
      <c r="T180" s="583"/>
      <c r="U180" s="583"/>
      <c r="V180" s="620"/>
      <c r="W180" s="583"/>
      <c r="X180" s="620"/>
      <c r="Y180" s="583"/>
      <c r="Z180" s="583"/>
      <c r="AB180" s="579"/>
    </row>
    <row r="181" spans="1:31" ht="15" customHeight="1" x14ac:dyDescent="0.35">
      <c r="A181" s="1193"/>
      <c r="B181" s="738"/>
      <c r="C181" s="583"/>
      <c r="D181" s="738"/>
      <c r="E181" s="583"/>
      <c r="F181" s="583"/>
      <c r="G181" s="583"/>
      <c r="H181" s="598"/>
      <c r="I181" s="583"/>
      <c r="J181" s="598"/>
      <c r="K181" s="583"/>
      <c r="L181" s="598"/>
      <c r="M181" s="583"/>
      <c r="N181" s="818"/>
      <c r="O181" s="583"/>
      <c r="P181" s="598"/>
      <c r="Q181" s="583"/>
      <c r="R181" s="583"/>
      <c r="S181" s="583"/>
      <c r="T181" s="583"/>
      <c r="U181" s="583"/>
      <c r="V181" s="620"/>
      <c r="W181" s="583"/>
      <c r="X181" s="620"/>
      <c r="Y181" s="583"/>
      <c r="Z181" s="583"/>
      <c r="AB181" s="579"/>
    </row>
    <row r="182" spans="1:31" ht="15" customHeight="1" x14ac:dyDescent="0.35">
      <c r="A182" s="1181">
        <v>45714</v>
      </c>
      <c r="B182" s="929">
        <v>57.39</v>
      </c>
      <c r="C182" s="925">
        <v>390250</v>
      </c>
      <c r="D182" s="967">
        <v>57.03</v>
      </c>
      <c r="E182" s="740">
        <v>387804</v>
      </c>
      <c r="F182" s="740"/>
      <c r="G182" s="740"/>
      <c r="H182" s="598"/>
      <c r="I182" s="583"/>
      <c r="J182" s="598"/>
      <c r="K182" s="583"/>
      <c r="L182" s="598"/>
      <c r="M182" s="583"/>
      <c r="N182" s="583"/>
      <c r="O182" s="583"/>
      <c r="P182" s="598">
        <v>10</v>
      </c>
      <c r="Q182" s="583">
        <v>100000</v>
      </c>
      <c r="R182" s="583"/>
      <c r="S182" s="583"/>
      <c r="T182" s="583"/>
      <c r="U182" s="583"/>
      <c r="V182" s="620"/>
      <c r="W182" s="583"/>
      <c r="X182" s="620"/>
      <c r="Y182" s="583"/>
      <c r="Z182" s="583"/>
      <c r="AB182" s="579"/>
    </row>
    <row r="183" spans="1:31" ht="15" customHeight="1" x14ac:dyDescent="0.35">
      <c r="A183" s="1182"/>
      <c r="B183" s="738"/>
      <c r="C183" s="583"/>
      <c r="D183" s="598"/>
      <c r="E183" s="740"/>
      <c r="F183" s="740"/>
      <c r="G183" s="740"/>
      <c r="H183" s="727"/>
      <c r="I183" s="704"/>
      <c r="J183" s="598"/>
      <c r="K183" s="583"/>
      <c r="L183" s="598"/>
      <c r="M183" s="583"/>
      <c r="N183" s="818"/>
      <c r="O183" s="583"/>
      <c r="P183" s="598"/>
      <c r="Q183" s="583"/>
      <c r="R183" s="583"/>
      <c r="S183" s="583"/>
      <c r="T183" s="818"/>
      <c r="U183" s="583"/>
      <c r="V183" s="620"/>
      <c r="W183" s="583"/>
      <c r="X183" s="620"/>
      <c r="Y183" s="583"/>
      <c r="Z183" s="583"/>
      <c r="AB183" s="579"/>
    </row>
    <row r="184" spans="1:31" ht="15" customHeight="1" x14ac:dyDescent="0.35">
      <c r="A184" s="1192">
        <v>45715</v>
      </c>
      <c r="B184" s="738"/>
      <c r="C184" s="583"/>
      <c r="D184" s="598"/>
      <c r="E184" s="740"/>
      <c r="F184" s="740"/>
      <c r="G184" s="740"/>
      <c r="H184" s="598"/>
      <c r="I184" s="583"/>
      <c r="J184" s="598"/>
      <c r="K184" s="583"/>
      <c r="L184" s="598"/>
      <c r="M184" s="583"/>
      <c r="N184" s="583"/>
      <c r="O184" s="583"/>
      <c r="P184" s="598"/>
      <c r="Q184" s="583"/>
      <c r="R184" s="583"/>
      <c r="S184" s="583"/>
      <c r="T184" s="583"/>
      <c r="U184" s="583"/>
      <c r="V184" s="620">
        <v>9</v>
      </c>
      <c r="W184" s="583">
        <v>90000</v>
      </c>
      <c r="X184" s="620"/>
      <c r="Y184" s="583"/>
      <c r="Z184" s="583"/>
      <c r="AB184" s="579"/>
    </row>
    <row r="185" spans="1:31" ht="15" customHeight="1" x14ac:dyDescent="0.35">
      <c r="A185" s="1193"/>
      <c r="B185" s="749"/>
      <c r="C185" s="817"/>
      <c r="D185" s="598"/>
      <c r="E185" s="740"/>
      <c r="F185" s="740"/>
      <c r="G185" s="740"/>
      <c r="H185" s="741"/>
      <c r="I185" s="583"/>
      <c r="J185" s="598"/>
      <c r="K185" s="583"/>
      <c r="L185" s="598"/>
      <c r="M185" s="583"/>
      <c r="N185" s="583"/>
      <c r="O185" s="583"/>
      <c r="P185" s="598"/>
      <c r="Q185" s="583"/>
      <c r="R185" s="583"/>
      <c r="S185" s="583"/>
      <c r="T185" s="583"/>
      <c r="U185" s="583"/>
      <c r="V185" s="620"/>
      <c r="W185" s="583"/>
      <c r="X185" s="620"/>
      <c r="Y185" s="583"/>
      <c r="Z185" s="583"/>
      <c r="AB185" s="579"/>
    </row>
    <row r="186" spans="1:31" ht="15" customHeight="1" x14ac:dyDescent="0.35">
      <c r="A186" s="1181">
        <v>45716</v>
      </c>
      <c r="B186" s="749">
        <v>58.75</v>
      </c>
      <c r="C186" s="583">
        <v>399500</v>
      </c>
      <c r="D186" s="598">
        <v>59.82</v>
      </c>
      <c r="E186" s="740">
        <v>406776</v>
      </c>
      <c r="F186" s="740"/>
      <c r="G186" s="740"/>
      <c r="H186" s="598">
        <v>10</v>
      </c>
      <c r="I186" s="583">
        <v>100000</v>
      </c>
      <c r="J186" s="598">
        <v>10</v>
      </c>
      <c r="K186" s="583">
        <v>100000</v>
      </c>
      <c r="L186" s="598">
        <v>10</v>
      </c>
      <c r="M186" s="583">
        <v>100000</v>
      </c>
      <c r="N186" s="583">
        <v>10</v>
      </c>
      <c r="O186" s="583">
        <v>100000</v>
      </c>
      <c r="P186" s="598"/>
      <c r="Q186" s="583"/>
      <c r="R186" s="583"/>
      <c r="S186" s="583"/>
      <c r="T186" s="583">
        <v>10</v>
      </c>
      <c r="U186" s="583">
        <v>100000</v>
      </c>
      <c r="V186" s="620"/>
      <c r="W186" s="583"/>
      <c r="X186" s="620"/>
      <c r="Y186" s="583"/>
      <c r="Z186" s="583"/>
      <c r="AB186" s="579"/>
    </row>
    <row r="187" spans="1:31" ht="15" customHeight="1" x14ac:dyDescent="0.35">
      <c r="A187" s="1182"/>
      <c r="B187" s="780"/>
      <c r="C187" s="704"/>
      <c r="D187" s="727"/>
      <c r="E187" s="704"/>
      <c r="F187" s="704"/>
      <c r="G187" s="704"/>
      <c r="H187" s="727"/>
      <c r="I187" s="704"/>
      <c r="J187" s="727"/>
      <c r="K187" s="704"/>
      <c r="L187" s="598">
        <v>10</v>
      </c>
      <c r="M187" s="583">
        <v>100000</v>
      </c>
      <c r="N187" s="583">
        <v>10</v>
      </c>
      <c r="O187" s="583">
        <v>100000</v>
      </c>
      <c r="P187" s="598"/>
      <c r="Q187" s="583"/>
      <c r="R187" s="598"/>
      <c r="S187" s="583"/>
      <c r="T187" s="583">
        <v>10</v>
      </c>
      <c r="U187" s="583">
        <v>100000</v>
      </c>
      <c r="V187" s="784"/>
      <c r="W187" s="704"/>
      <c r="X187" s="620"/>
      <c r="Y187" s="583"/>
      <c r="Z187" s="583"/>
      <c r="AB187" s="579"/>
    </row>
    <row r="188" spans="1:31" s="663" customFormat="1" ht="22" customHeight="1" x14ac:dyDescent="0.35">
      <c r="A188" s="1189" t="s">
        <v>113</v>
      </c>
      <c r="B188" s="750"/>
      <c r="C188" s="751">
        <f>SUM(C132:C187)</f>
        <v>5135494</v>
      </c>
      <c r="D188" s="616"/>
      <c r="E188" s="751">
        <f>SUM(E131:E187)</f>
        <v>5388864</v>
      </c>
      <c r="F188" s="616"/>
      <c r="G188" s="751">
        <f>SUM(G131:G187)</f>
        <v>0</v>
      </c>
      <c r="H188" s="616"/>
      <c r="I188" s="751">
        <f>SUM(I132:I187)</f>
        <v>1100000</v>
      </c>
      <c r="J188" s="616"/>
      <c r="K188" s="751">
        <f>SUM(K131:K187)</f>
        <v>1200000</v>
      </c>
      <c r="L188" s="616"/>
      <c r="M188" s="751">
        <f>SUM(M132:M187)</f>
        <v>1600000</v>
      </c>
      <c r="N188" s="616"/>
      <c r="O188" s="751">
        <f>SUM(O132:O187)</f>
        <v>1100000</v>
      </c>
      <c r="P188" s="616"/>
      <c r="Q188" s="751">
        <f>SUM(Q132:Q187)</f>
        <v>100000</v>
      </c>
      <c r="R188" s="616"/>
      <c r="S188" s="751">
        <f>SUM(S132:S187)</f>
        <v>143061</v>
      </c>
      <c r="T188" s="616"/>
      <c r="U188" s="751">
        <f>SUM(U132:U187)</f>
        <v>1259500</v>
      </c>
      <c r="V188" s="616"/>
      <c r="W188" s="751">
        <f>SUM(W132:W187)</f>
        <v>180000</v>
      </c>
      <c r="X188" s="616"/>
      <c r="Y188" s="751">
        <f>SUM(Y132:Y187)</f>
        <v>0</v>
      </c>
      <c r="Z188" s="751">
        <f>SUM(B188:Y188)</f>
        <v>17206919</v>
      </c>
    </row>
    <row r="189" spans="1:31" s="663" customFormat="1" ht="22" customHeight="1" x14ac:dyDescent="0.35">
      <c r="A189" s="1189"/>
      <c r="B189" s="802">
        <f>SUM(B132:B187)</f>
        <v>755.22</v>
      </c>
      <c r="C189" s="751"/>
      <c r="D189" s="616">
        <f>SUM(D131:D187)</f>
        <v>792.48</v>
      </c>
      <c r="E189" s="751"/>
      <c r="F189" s="616">
        <f>SUM(F131:F187)</f>
        <v>0</v>
      </c>
      <c r="G189" s="751"/>
      <c r="H189" s="616">
        <f>SUM(H132:H187)</f>
        <v>110</v>
      </c>
      <c r="I189" s="751"/>
      <c r="J189" s="754">
        <f>SUM(J131:J187)</f>
        <v>120</v>
      </c>
      <c r="K189" s="751"/>
      <c r="L189" s="616">
        <f>SUM(L132:L187)</f>
        <v>160</v>
      </c>
      <c r="M189" s="751"/>
      <c r="N189" s="829">
        <f>SUM(N132:N187)</f>
        <v>110</v>
      </c>
      <c r="O189" s="751"/>
      <c r="P189" s="754">
        <f>SUM(P132:P187)</f>
        <v>10</v>
      </c>
      <c r="Q189" s="751"/>
      <c r="R189" s="616">
        <f>SUM(R132:R187)</f>
        <v>11.09</v>
      </c>
      <c r="S189" s="751"/>
      <c r="T189" s="829">
        <f>SUM(T132:T187)</f>
        <v>125.95</v>
      </c>
      <c r="U189" s="751"/>
      <c r="V189" s="616">
        <f>SUM(V131:V187)</f>
        <v>18</v>
      </c>
      <c r="W189" s="751"/>
      <c r="X189" s="616">
        <f>SUM(X132:X187)</f>
        <v>0</v>
      </c>
      <c r="Y189" s="751"/>
      <c r="Z189" s="751">
        <f>SUM(B189:Y189)</f>
        <v>2212.7399999999998</v>
      </c>
    </row>
    <row r="190" spans="1:31" ht="24" customHeight="1" x14ac:dyDescent="0.35">
      <c r="A190" s="1189"/>
      <c r="B190" s="597"/>
      <c r="C190" s="756"/>
      <c r="D190" s="756"/>
      <c r="E190" s="756"/>
      <c r="F190" s="756"/>
      <c r="G190" s="756"/>
      <c r="H190" s="756"/>
      <c r="I190" s="756"/>
      <c r="J190" s="756"/>
      <c r="K190" s="756"/>
      <c r="L190" s="756"/>
      <c r="M190" s="756"/>
      <c r="N190" s="756"/>
      <c r="O190" s="756"/>
      <c r="P190" s="756"/>
      <c r="Q190" s="756"/>
      <c r="R190" s="819"/>
      <c r="S190" s="822"/>
      <c r="T190" s="822"/>
      <c r="U190" s="822"/>
      <c r="V190" s="822"/>
      <c r="W190" s="1190"/>
      <c r="X190" s="1190"/>
      <c r="Y190" s="1191"/>
      <c r="Z190" s="751">
        <f>Z188+AH120</f>
        <v>48258549</v>
      </c>
      <c r="AB190" s="579"/>
    </row>
    <row r="191" spans="1:31" ht="21.75" customHeight="1" x14ac:dyDescent="0.35">
      <c r="A191" s="757" t="s">
        <v>151</v>
      </c>
      <c r="B191" s="1147" t="s">
        <v>631</v>
      </c>
      <c r="C191" s="1147"/>
      <c r="D191" s="1147"/>
      <c r="E191" s="1147"/>
      <c r="F191" s="1147"/>
      <c r="G191" s="1147"/>
      <c r="H191" s="1147"/>
      <c r="I191" s="1147"/>
      <c r="J191" s="1147"/>
      <c r="K191" s="1147"/>
      <c r="L191" s="1147"/>
      <c r="M191" s="1147"/>
      <c r="N191" s="758"/>
      <c r="O191" s="601"/>
      <c r="P191" s="758"/>
      <c r="Q191" s="601"/>
      <c r="R191" s="759"/>
      <c r="S191" s="601"/>
      <c r="T191" s="601"/>
      <c r="U191" s="601"/>
      <c r="V191" s="758"/>
      <c r="W191" s="601"/>
      <c r="X191" s="758"/>
      <c r="Y191" s="601"/>
      <c r="Z191" s="794"/>
      <c r="AB191" s="639"/>
      <c r="AC191" s="638"/>
      <c r="AD191" s="638"/>
    </row>
    <row r="192" spans="1:31" ht="22" customHeight="1" x14ac:dyDescent="0.35">
      <c r="A192" s="757" t="s">
        <v>153</v>
      </c>
      <c r="B192" s="760"/>
      <c r="C192" s="1148"/>
      <c r="D192" s="1148"/>
      <c r="E192" s="1148"/>
      <c r="F192" s="761"/>
      <c r="G192" s="601"/>
      <c r="H192" s="758"/>
      <c r="N192" s="758"/>
      <c r="O192" s="601"/>
      <c r="P192" s="758"/>
      <c r="Q192" s="1149" t="s">
        <v>154</v>
      </c>
      <c r="R192" s="1149"/>
      <c r="S192" s="1149"/>
      <c r="T192" s="852"/>
      <c r="U192" s="852"/>
      <c r="V192" s="758"/>
      <c r="W192" s="601"/>
      <c r="X192" s="758"/>
      <c r="Y192" s="601"/>
      <c r="Z192" s="758"/>
      <c r="AA192" s="638">
        <f>AA196-Z190</f>
        <v>2990385</v>
      </c>
      <c r="AB192" s="639"/>
      <c r="AC192" s="638">
        <v>48258549</v>
      </c>
      <c r="AD192" s="641"/>
      <c r="AE192" s="641"/>
    </row>
    <row r="193" spans="1:32" ht="22" customHeight="1" x14ac:dyDescent="0.35">
      <c r="A193" s="757"/>
      <c r="B193" s="760"/>
      <c r="C193" s="851"/>
      <c r="D193" s="851"/>
      <c r="E193" s="851"/>
      <c r="F193" s="761"/>
      <c r="G193" s="601"/>
      <c r="H193" s="758"/>
      <c r="N193" s="758"/>
      <c r="O193" s="601"/>
      <c r="P193" s="758"/>
      <c r="Q193" s="852"/>
      <c r="R193" s="852"/>
      <c r="S193" s="852"/>
      <c r="T193" s="852"/>
      <c r="U193" s="852"/>
      <c r="V193" s="758"/>
      <c r="W193" s="601"/>
      <c r="X193" s="758"/>
      <c r="Y193" s="601"/>
      <c r="Z193" s="758"/>
      <c r="AA193" s="638"/>
      <c r="AB193" s="639"/>
      <c r="AC193" s="638">
        <f>AC192-Z190</f>
        <v>0</v>
      </c>
      <c r="AD193" s="641"/>
      <c r="AE193" s="641"/>
    </row>
    <row r="194" spans="1:32" ht="22" customHeight="1" x14ac:dyDescent="0.35">
      <c r="A194" s="757"/>
      <c r="B194" s="760"/>
      <c r="C194" s="851"/>
      <c r="D194" s="851"/>
      <c r="E194" s="851"/>
      <c r="F194" s="761"/>
      <c r="G194" s="601"/>
      <c r="H194" s="758"/>
      <c r="N194" s="758"/>
      <c r="O194" s="601"/>
      <c r="P194" s="758"/>
      <c r="Q194" s="786"/>
      <c r="R194" s="786"/>
      <c r="S194" s="786"/>
      <c r="T194" s="786"/>
      <c r="U194" s="786"/>
      <c r="V194" s="758"/>
      <c r="W194" s="601"/>
      <c r="X194" s="758"/>
      <c r="Y194" s="601"/>
      <c r="Z194" s="758"/>
      <c r="AA194" s="638"/>
      <c r="AB194" s="639"/>
      <c r="AC194" s="638"/>
      <c r="AD194" s="641"/>
      <c r="AE194" s="641"/>
    </row>
    <row r="195" spans="1:32" ht="22" customHeight="1" x14ac:dyDescent="0.35">
      <c r="A195" s="757"/>
      <c r="B195" s="760"/>
      <c r="C195" s="851"/>
      <c r="D195" s="851"/>
      <c r="E195" s="851"/>
      <c r="F195" s="761"/>
      <c r="G195" s="601"/>
      <c r="H195" s="758"/>
      <c r="N195" s="758"/>
      <c r="O195" s="601"/>
      <c r="P195" s="758"/>
      <c r="Q195" s="786"/>
      <c r="R195" s="786"/>
      <c r="S195" s="786"/>
      <c r="T195" s="786"/>
      <c r="U195" s="786"/>
      <c r="V195" s="758"/>
      <c r="W195" s="601"/>
      <c r="X195" s="758"/>
      <c r="Y195" s="601"/>
      <c r="Z195" s="758"/>
      <c r="AA195" s="638"/>
      <c r="AB195" s="639"/>
      <c r="AC195" s="638"/>
      <c r="AD195" s="641"/>
      <c r="AE195" s="641"/>
    </row>
    <row r="196" spans="1:32" ht="22" customHeight="1" x14ac:dyDescent="0.35">
      <c r="A196" s="757"/>
      <c r="B196" s="760"/>
      <c r="C196" s="762"/>
      <c r="D196" s="761"/>
      <c r="E196" s="762"/>
      <c r="F196" s="761"/>
      <c r="G196" s="601"/>
      <c r="H196" s="758"/>
      <c r="N196" s="758"/>
      <c r="O196" s="601"/>
      <c r="P196" s="758"/>
      <c r="Q196" s="787"/>
      <c r="R196" s="788"/>
      <c r="S196" s="787"/>
      <c r="T196" s="787"/>
      <c r="U196" s="787"/>
      <c r="V196" s="758"/>
      <c r="W196" s="601"/>
      <c r="X196" s="758"/>
      <c r="Y196" s="601"/>
      <c r="Z196" s="758"/>
      <c r="AA196" s="638">
        <v>51248934</v>
      </c>
      <c r="AB196" s="639"/>
      <c r="AC196" s="642"/>
      <c r="AD196" s="638"/>
      <c r="AE196" s="638"/>
    </row>
    <row r="197" spans="1:32" ht="22" customHeight="1" x14ac:dyDescent="0.35">
      <c r="B197" s="763"/>
      <c r="C197" s="1150"/>
      <c r="D197" s="1150"/>
      <c r="E197" s="1150"/>
      <c r="F197" s="758"/>
      <c r="G197" s="601"/>
      <c r="H197" s="758"/>
      <c r="N197" s="758"/>
      <c r="O197" s="601"/>
      <c r="P197" s="758"/>
      <c r="Q197" s="1151" t="s">
        <v>155</v>
      </c>
      <c r="R197" s="1151"/>
      <c r="S197" s="1151"/>
      <c r="T197" s="853"/>
      <c r="U197" s="853"/>
      <c r="V197" s="758"/>
      <c r="W197" s="601"/>
      <c r="X197" s="758"/>
      <c r="Y197" s="601"/>
      <c r="Z197" s="758"/>
      <c r="AA197" s="638"/>
      <c r="AB197" s="639"/>
      <c r="AC197" s="639"/>
      <c r="AD197" s="638"/>
      <c r="AE197" s="638"/>
    </row>
    <row r="198" spans="1:32" ht="22" customHeight="1" x14ac:dyDescent="0.35">
      <c r="Y198" s="687"/>
      <c r="Z198" s="758"/>
      <c r="AA198" s="688"/>
      <c r="AB198" s="690"/>
      <c r="AC198" s="690"/>
      <c r="AD198" s="688"/>
      <c r="AE198" s="688"/>
    </row>
    <row r="199" spans="1:32" ht="32.25" customHeight="1" x14ac:dyDescent="0.35">
      <c r="A199" s="764"/>
      <c r="B199" s="765"/>
      <c r="C199" s="1184"/>
      <c r="D199" s="1184"/>
      <c r="E199" s="1184"/>
      <c r="F199" s="766"/>
      <c r="W199" s="679"/>
      <c r="X199" s="705"/>
      <c r="Y199" s="579">
        <v>41497072</v>
      </c>
      <c r="Z199" s="579">
        <f>Y199-Z190</f>
        <v>-6761477</v>
      </c>
      <c r="AA199" s="1185"/>
      <c r="AB199" s="1185"/>
      <c r="AC199" s="1185"/>
      <c r="AD199" s="849"/>
      <c r="AE199" s="849"/>
      <c r="AF199" s="579">
        <f>Z190-AF203</f>
        <v>-1435921</v>
      </c>
    </row>
    <row r="200" spans="1:32" ht="22" customHeight="1" x14ac:dyDescent="0.35">
      <c r="C200" s="1186" t="s">
        <v>156</v>
      </c>
      <c r="D200" s="1186"/>
      <c r="E200" s="1186" t="s">
        <v>157</v>
      </c>
      <c r="F200" s="1186"/>
      <c r="G200" s="1186" t="s">
        <v>158</v>
      </c>
      <c r="H200" s="1186"/>
      <c r="I200" s="1186" t="s">
        <v>159</v>
      </c>
      <c r="J200" s="1186"/>
      <c r="K200" s="1186"/>
      <c r="L200" s="1186"/>
      <c r="M200" s="1186" t="s">
        <v>160</v>
      </c>
      <c r="N200" s="1186"/>
      <c r="O200" s="1187" t="s">
        <v>161</v>
      </c>
      <c r="P200" s="1188"/>
      <c r="R200" s="687"/>
      <c r="Z200" s="579"/>
      <c r="AA200" s="688"/>
      <c r="AB200" s="579"/>
    </row>
    <row r="201" spans="1:32" ht="22" customHeight="1" x14ac:dyDescent="0.35">
      <c r="C201" s="672" t="s">
        <v>30</v>
      </c>
      <c r="D201" s="850" t="s">
        <v>27</v>
      </c>
      <c r="E201" s="672" t="s">
        <v>30</v>
      </c>
      <c r="F201" s="850" t="s">
        <v>27</v>
      </c>
      <c r="G201" s="672" t="s">
        <v>30</v>
      </c>
      <c r="H201" s="850" t="s">
        <v>27</v>
      </c>
      <c r="I201" s="672" t="s">
        <v>30</v>
      </c>
      <c r="J201" s="672"/>
      <c r="K201" s="672"/>
      <c r="L201" s="850" t="s">
        <v>27</v>
      </c>
      <c r="M201" s="672" t="s">
        <v>30</v>
      </c>
      <c r="N201" s="850" t="s">
        <v>27</v>
      </c>
      <c r="O201" s="672" t="s">
        <v>30</v>
      </c>
      <c r="P201" s="850" t="s">
        <v>27</v>
      </c>
      <c r="R201" s="687"/>
      <c r="Z201" s="579"/>
      <c r="AA201" s="688"/>
      <c r="AB201" s="579"/>
    </row>
    <row r="202" spans="1:32" ht="22" customHeight="1" x14ac:dyDescent="0.35">
      <c r="C202" s="767">
        <f>B121</f>
        <v>827.74</v>
      </c>
      <c r="D202" s="768">
        <f>C120</f>
        <v>8277400</v>
      </c>
      <c r="E202" s="769">
        <f>L121</f>
        <v>160</v>
      </c>
      <c r="F202" s="770">
        <f>M120</f>
        <v>1088000</v>
      </c>
      <c r="G202" s="703">
        <f>V121</f>
        <v>0</v>
      </c>
      <c r="H202" s="770">
        <f>W120</f>
        <v>0</v>
      </c>
      <c r="I202" s="771">
        <f>B189</f>
        <v>755.22</v>
      </c>
      <c r="J202" s="771"/>
      <c r="K202" s="771"/>
      <c r="L202" s="770">
        <f>C188</f>
        <v>5135494</v>
      </c>
      <c r="M202" s="727">
        <f>V189</f>
        <v>18</v>
      </c>
      <c r="N202" s="770">
        <f>W188</f>
        <v>180000</v>
      </c>
      <c r="O202" s="704"/>
      <c r="P202" s="704"/>
      <c r="R202" s="687"/>
      <c r="Z202" s="579"/>
      <c r="AA202" s="688"/>
      <c r="AB202" s="579"/>
    </row>
    <row r="203" spans="1:32" ht="22" customHeight="1" x14ac:dyDescent="0.35">
      <c r="C203" s="767">
        <f>F121</f>
        <v>770.72000000000025</v>
      </c>
      <c r="D203" s="768">
        <f>G120</f>
        <v>7707200</v>
      </c>
      <c r="E203" s="772" t="e">
        <f>#REF!</f>
        <v>#REF!</v>
      </c>
      <c r="F203" s="704" t="e">
        <f>#REF!</f>
        <v>#REF!</v>
      </c>
      <c r="G203" s="769">
        <f>X121</f>
        <v>160</v>
      </c>
      <c r="H203" s="704">
        <f>Y120</f>
        <v>2064000</v>
      </c>
      <c r="I203" s="769">
        <f>D189</f>
        <v>792.48</v>
      </c>
      <c r="J203" s="769"/>
      <c r="K203" s="769"/>
      <c r="L203" s="704">
        <f>E188</f>
        <v>5388864</v>
      </c>
      <c r="M203" s="773"/>
      <c r="N203" s="727"/>
      <c r="O203" s="704"/>
      <c r="P203" s="704"/>
      <c r="R203" s="687"/>
      <c r="Z203" s="579"/>
      <c r="AA203" s="688"/>
      <c r="AB203" s="579"/>
      <c r="AF203" s="794">
        <v>49694470</v>
      </c>
    </row>
    <row r="204" spans="1:32" ht="22" customHeight="1" x14ac:dyDescent="0.35">
      <c r="A204" s="774"/>
      <c r="B204" s="775"/>
      <c r="C204" s="767" t="e">
        <f>#REF!</f>
        <v>#REF!</v>
      </c>
      <c r="D204" s="776" t="e">
        <f>#REF!</f>
        <v>#REF!</v>
      </c>
      <c r="E204" s="769">
        <f>T121</f>
        <v>120</v>
      </c>
      <c r="F204" s="704">
        <f>U120</f>
        <v>816000</v>
      </c>
      <c r="G204" s="777">
        <f>Z121</f>
        <v>63.17</v>
      </c>
      <c r="H204" s="778">
        <f>AA120</f>
        <v>429556</v>
      </c>
      <c r="I204" s="777" t="e">
        <f>#REF!</f>
        <v>#REF!</v>
      </c>
      <c r="J204" s="777"/>
      <c r="K204" s="777"/>
      <c r="L204" s="778" t="e">
        <f>#REF!</f>
        <v>#REF!</v>
      </c>
      <c r="M204" s="779"/>
      <c r="N204" s="780"/>
      <c r="O204" s="781"/>
      <c r="P204" s="781"/>
      <c r="R204" s="687"/>
      <c r="W204" s="1183"/>
      <c r="X204" s="1183"/>
      <c r="Y204" s="1183"/>
      <c r="Z204" s="782"/>
      <c r="AA204" s="701"/>
      <c r="AB204" s="579"/>
    </row>
    <row r="205" spans="1:32" ht="22" customHeight="1" x14ac:dyDescent="0.35">
      <c r="C205" s="773"/>
      <c r="D205" s="768"/>
      <c r="E205" s="783"/>
      <c r="F205" s="727"/>
      <c r="G205" s="769">
        <f>AB121</f>
        <v>195</v>
      </c>
      <c r="H205" s="704">
        <f>AC120</f>
        <v>1950000</v>
      </c>
      <c r="I205" s="769">
        <f>H189</f>
        <v>110</v>
      </c>
      <c r="J205" s="769"/>
      <c r="K205" s="769"/>
      <c r="L205" s="704">
        <f>I188</f>
        <v>1100000</v>
      </c>
      <c r="M205" s="773"/>
      <c r="N205" s="727"/>
      <c r="O205" s="704"/>
      <c r="P205" s="704"/>
      <c r="R205" s="687"/>
      <c r="Z205" s="579"/>
      <c r="AA205" s="688"/>
      <c r="AB205" s="579"/>
    </row>
    <row r="206" spans="1:32" ht="22" customHeight="1" x14ac:dyDescent="0.35">
      <c r="C206" s="773"/>
      <c r="D206" s="768"/>
      <c r="E206" s="783"/>
      <c r="F206" s="727"/>
      <c r="G206" s="769">
        <f>AD121</f>
        <v>0</v>
      </c>
      <c r="H206" s="704">
        <f>AE120</f>
        <v>0</v>
      </c>
      <c r="I206" s="769">
        <f>J189</f>
        <v>120</v>
      </c>
      <c r="J206" s="769"/>
      <c r="K206" s="769"/>
      <c r="L206" s="704">
        <f>K188</f>
        <v>1200000</v>
      </c>
      <c r="M206" s="779"/>
      <c r="N206" s="780"/>
      <c r="O206" s="704"/>
      <c r="P206" s="704"/>
      <c r="R206" s="687"/>
      <c r="Z206" s="579"/>
      <c r="AA206" s="688"/>
      <c r="AB206" s="579"/>
    </row>
    <row r="207" spans="1:32" ht="22" customHeight="1" x14ac:dyDescent="0.35">
      <c r="C207" s="773"/>
      <c r="D207" s="768"/>
      <c r="E207" s="773"/>
      <c r="F207" s="727"/>
      <c r="G207" s="769">
        <f>AF121</f>
        <v>0</v>
      </c>
      <c r="H207" s="704">
        <f>AG120</f>
        <v>0</v>
      </c>
      <c r="I207" s="769">
        <f>P189</f>
        <v>10</v>
      </c>
      <c r="J207" s="769"/>
      <c r="K207" s="769"/>
      <c r="L207" s="704">
        <f>Q188</f>
        <v>100000</v>
      </c>
      <c r="M207" s="779"/>
      <c r="N207" s="780"/>
      <c r="O207" s="704"/>
      <c r="P207" s="704"/>
      <c r="R207" s="687"/>
      <c r="Z207" s="579"/>
      <c r="AA207" s="688"/>
      <c r="AB207" s="579"/>
    </row>
    <row r="208" spans="1:32" ht="22" customHeight="1" x14ac:dyDescent="0.35">
      <c r="C208" s="773"/>
      <c r="D208" s="784"/>
      <c r="E208" s="773"/>
      <c r="F208" s="727"/>
      <c r="G208" s="773"/>
      <c r="H208" s="785"/>
      <c r="I208" s="769">
        <f>L189</f>
        <v>160</v>
      </c>
      <c r="J208" s="769"/>
      <c r="K208" s="769"/>
      <c r="L208" s="704">
        <f>M188</f>
        <v>1600000</v>
      </c>
      <c r="M208" s="773"/>
      <c r="N208" s="727"/>
      <c r="O208" s="704"/>
      <c r="P208" s="704"/>
      <c r="R208" s="687"/>
      <c r="Z208" s="579"/>
      <c r="AA208" s="688"/>
      <c r="AB208" s="579"/>
    </row>
    <row r="209" spans="1:28" ht="24" customHeight="1" x14ac:dyDescent="0.35">
      <c r="C209" s="703" t="e">
        <f t="shared" ref="C209:N209" si="0">SUM(C202:C208)</f>
        <v>#REF!</v>
      </c>
      <c r="D209" s="704" t="e">
        <f t="shared" si="0"/>
        <v>#REF!</v>
      </c>
      <c r="E209" s="703" t="e">
        <f t="shared" si="0"/>
        <v>#REF!</v>
      </c>
      <c r="F209" s="704" t="e">
        <f t="shared" si="0"/>
        <v>#REF!</v>
      </c>
      <c r="G209" s="703">
        <f t="shared" si="0"/>
        <v>418.17</v>
      </c>
      <c r="H209" s="704">
        <f t="shared" si="0"/>
        <v>4443556</v>
      </c>
      <c r="I209" s="703" t="e">
        <f t="shared" si="0"/>
        <v>#REF!</v>
      </c>
      <c r="J209" s="703"/>
      <c r="K209" s="703"/>
      <c r="L209" s="704" t="e">
        <f>SUM(L202:L208)</f>
        <v>#REF!</v>
      </c>
      <c r="M209" s="703">
        <f t="shared" si="0"/>
        <v>18</v>
      </c>
      <c r="N209" s="704">
        <f t="shared" si="0"/>
        <v>180000</v>
      </c>
      <c r="O209" s="704" t="e">
        <f>M209+I209+G209+E209+C209</f>
        <v>#REF!</v>
      </c>
      <c r="P209" s="704" t="e">
        <f>D209+F209+H209+L209+N209</f>
        <v>#REF!</v>
      </c>
      <c r="R209" s="687"/>
      <c r="Z209" s="579"/>
      <c r="AB209" s="579"/>
    </row>
    <row r="210" spans="1:28" x14ac:dyDescent="0.35">
      <c r="S210" s="579" t="s">
        <v>162</v>
      </c>
      <c r="V210" s="579"/>
    </row>
    <row r="211" spans="1:28" ht="15" x14ac:dyDescent="0.35">
      <c r="D211" s="687" t="s">
        <v>28</v>
      </c>
      <c r="I211" s="706"/>
      <c r="J211" s="706"/>
      <c r="K211" s="706"/>
      <c r="L211" s="707"/>
    </row>
    <row r="212" spans="1:28" ht="15" x14ac:dyDescent="0.35">
      <c r="D212" s="708" t="s">
        <v>17</v>
      </c>
      <c r="I212" s="709"/>
      <c r="J212" s="709"/>
      <c r="K212" s="709"/>
      <c r="L212" s="710"/>
      <c r="V212" s="711"/>
    </row>
    <row r="213" spans="1:28" ht="15" x14ac:dyDescent="0.35">
      <c r="D213" s="687" t="s">
        <v>19</v>
      </c>
      <c r="I213" s="119"/>
      <c r="J213" s="119"/>
      <c r="K213" s="119"/>
      <c r="L213"/>
      <c r="N213" s="710"/>
      <c r="O213" s="119"/>
      <c r="P213" s="710"/>
      <c r="Q213" s="119"/>
      <c r="R213" s="712"/>
      <c r="V213" s="711"/>
    </row>
    <row r="214" spans="1:28" ht="15" x14ac:dyDescent="0.35">
      <c r="I214" s="119"/>
      <c r="J214" s="119"/>
      <c r="K214" s="119"/>
      <c r="L214"/>
      <c r="N214" s="710"/>
      <c r="O214" s="119"/>
      <c r="P214" s="710"/>
      <c r="Q214" s="119"/>
      <c r="R214" s="712"/>
      <c r="V214" s="711"/>
    </row>
    <row r="215" spans="1:28" ht="14.5" x14ac:dyDescent="0.35">
      <c r="I215" s="433"/>
      <c r="J215" s="433"/>
      <c r="K215" s="433"/>
      <c r="L215"/>
      <c r="V215" s="710"/>
    </row>
    <row r="216" spans="1:28" x14ac:dyDescent="0.35">
      <c r="B216" s="687"/>
      <c r="H216" s="579"/>
      <c r="L216" s="579"/>
      <c r="N216" s="579"/>
      <c r="P216" s="579"/>
      <c r="R216" s="579"/>
      <c r="V216" s="579"/>
      <c r="X216" s="579"/>
      <c r="Z216" s="579"/>
      <c r="AB216" s="579"/>
    </row>
    <row r="217" spans="1:28" x14ac:dyDescent="0.35">
      <c r="B217" s="687"/>
      <c r="H217" s="579"/>
      <c r="L217" s="579"/>
      <c r="N217" s="579"/>
      <c r="P217" s="579"/>
      <c r="R217" s="579"/>
      <c r="V217" s="579"/>
      <c r="X217" s="579"/>
      <c r="Z217" s="579"/>
      <c r="AB217" s="579"/>
    </row>
    <row r="218" spans="1:28" x14ac:dyDescent="0.35">
      <c r="B218" s="687"/>
      <c r="H218" s="579"/>
      <c r="L218" s="579"/>
      <c r="N218" s="579"/>
      <c r="P218" s="579"/>
      <c r="R218" s="579"/>
      <c r="V218" s="579"/>
      <c r="X218" s="579"/>
      <c r="Z218" s="579"/>
      <c r="AB218" s="579"/>
    </row>
    <row r="219" spans="1:28" x14ac:dyDescent="0.35">
      <c r="B219" s="687"/>
      <c r="H219" s="579"/>
      <c r="L219" s="579"/>
      <c r="N219" s="579"/>
      <c r="P219" s="579"/>
      <c r="R219" s="579"/>
      <c r="V219" s="579"/>
      <c r="X219" s="579"/>
      <c r="Z219" s="579"/>
      <c r="AB219" s="579"/>
    </row>
    <row r="220" spans="1:28" x14ac:dyDescent="0.35">
      <c r="B220" s="687"/>
      <c r="H220" s="579"/>
      <c r="L220" s="579"/>
      <c r="N220" s="579"/>
      <c r="P220" s="579"/>
      <c r="R220" s="579"/>
      <c r="V220" s="579"/>
      <c r="X220" s="579"/>
      <c r="Z220" s="579"/>
      <c r="AB220" s="579"/>
    </row>
    <row r="221" spans="1:28" s="687" customFormat="1" x14ac:dyDescent="0.35">
      <c r="A221" s="579"/>
      <c r="C221" s="579"/>
      <c r="E221" s="579"/>
      <c r="G221" s="579"/>
      <c r="H221" s="579"/>
      <c r="I221" s="579"/>
      <c r="J221" s="579"/>
      <c r="K221" s="579"/>
      <c r="L221" s="579"/>
      <c r="M221" s="579"/>
      <c r="N221" s="579"/>
      <c r="O221" s="579"/>
      <c r="P221" s="579"/>
    </row>
    <row r="222" spans="1:28" x14ac:dyDescent="0.35">
      <c r="B222" s="687"/>
      <c r="H222" s="579"/>
      <c r="L222" s="579"/>
      <c r="N222" s="579"/>
      <c r="P222" s="579"/>
      <c r="R222" s="579"/>
      <c r="V222" s="579"/>
      <c r="X222" s="579"/>
      <c r="Z222" s="579"/>
      <c r="AB222" s="579"/>
    </row>
    <row r="223" spans="1:28" x14ac:dyDescent="0.35">
      <c r="B223" s="687"/>
      <c r="H223" s="579"/>
      <c r="L223" s="579"/>
      <c r="N223" s="579"/>
      <c r="P223" s="579"/>
      <c r="R223" s="579"/>
      <c r="V223" s="579"/>
      <c r="X223" s="579"/>
      <c r="Z223" s="579"/>
      <c r="AB223" s="579"/>
    </row>
    <row r="224" spans="1:28" x14ac:dyDescent="0.35">
      <c r="B224" s="687"/>
      <c r="H224" s="579"/>
      <c r="L224" s="579"/>
      <c r="N224" s="579"/>
      <c r="P224" s="579"/>
      <c r="R224" s="579"/>
      <c r="V224" s="579"/>
      <c r="X224" s="579"/>
      <c r="Z224" s="579"/>
      <c r="AB224" s="579"/>
    </row>
    <row r="225" spans="2:28" x14ac:dyDescent="0.35">
      <c r="B225" s="687"/>
      <c r="H225" s="579"/>
      <c r="L225" s="579"/>
      <c r="N225" s="579"/>
      <c r="P225" s="579"/>
      <c r="R225" s="579"/>
      <c r="V225" s="579"/>
      <c r="X225" s="579"/>
      <c r="Z225" s="579"/>
      <c r="AB225" s="579"/>
    </row>
    <row r="226" spans="2:28" x14ac:dyDescent="0.35">
      <c r="B226" s="687"/>
      <c r="H226" s="579"/>
      <c r="L226" s="579"/>
      <c r="N226" s="579"/>
      <c r="P226" s="579"/>
      <c r="R226" s="579"/>
      <c r="V226" s="579"/>
      <c r="X226" s="579"/>
      <c r="Z226" s="579"/>
      <c r="AB226" s="579"/>
    </row>
    <row r="227" spans="2:28" x14ac:dyDescent="0.35">
      <c r="B227" s="687"/>
      <c r="H227" s="579"/>
      <c r="L227" s="579"/>
      <c r="N227" s="579"/>
      <c r="P227" s="579"/>
      <c r="R227" s="579"/>
      <c r="V227" s="579"/>
      <c r="X227" s="579"/>
      <c r="Z227" s="579"/>
      <c r="AB227" s="579"/>
    </row>
    <row r="228" spans="2:28" x14ac:dyDescent="0.35">
      <c r="B228" s="687"/>
      <c r="H228" s="579"/>
      <c r="L228" s="579"/>
      <c r="N228" s="579"/>
      <c r="P228" s="579"/>
      <c r="R228" s="579"/>
      <c r="V228" s="579"/>
      <c r="X228" s="579"/>
      <c r="Z228" s="579"/>
      <c r="AB228" s="579"/>
    </row>
    <row r="229" spans="2:28" x14ac:dyDescent="0.35">
      <c r="B229" s="687"/>
      <c r="H229" s="579"/>
      <c r="L229" s="579"/>
      <c r="N229" s="579"/>
      <c r="P229" s="579"/>
      <c r="R229" s="579"/>
      <c r="V229" s="579"/>
      <c r="X229" s="579"/>
      <c r="Z229" s="579"/>
      <c r="AB229" s="579"/>
    </row>
    <row r="230" spans="2:28" x14ac:dyDescent="0.35">
      <c r="B230" s="687"/>
      <c r="H230" s="579"/>
      <c r="L230" s="579"/>
      <c r="N230" s="579"/>
      <c r="P230" s="579"/>
      <c r="R230" s="579"/>
      <c r="V230" s="579"/>
      <c r="X230" s="579"/>
      <c r="Z230" s="579"/>
      <c r="AB230" s="579"/>
    </row>
    <row r="231" spans="2:28" x14ac:dyDescent="0.35">
      <c r="B231" s="687"/>
      <c r="H231" s="579"/>
      <c r="L231" s="579"/>
      <c r="N231" s="579"/>
      <c r="P231" s="579"/>
      <c r="R231" s="579"/>
      <c r="V231" s="579"/>
      <c r="X231" s="579"/>
      <c r="Z231" s="579"/>
      <c r="AB231" s="579"/>
    </row>
    <row r="232" spans="2:28" x14ac:dyDescent="0.35">
      <c r="B232" s="687"/>
      <c r="H232" s="579"/>
      <c r="L232" s="579"/>
      <c r="N232" s="579"/>
      <c r="P232" s="579"/>
      <c r="R232" s="579"/>
      <c r="V232" s="579"/>
      <c r="X232" s="579"/>
      <c r="Z232" s="579"/>
      <c r="AB232" s="579"/>
    </row>
    <row r="233" spans="2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2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2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2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2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2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2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2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65" spans="12:12" x14ac:dyDescent="0.35">
      <c r="L265" s="713"/>
    </row>
  </sheetData>
  <mergeCells count="115">
    <mergeCell ref="A1:AD1"/>
    <mergeCell ref="A2:AD2"/>
    <mergeCell ref="A3:U3"/>
    <mergeCell ref="V3:AG3"/>
    <mergeCell ref="A4:A5"/>
    <mergeCell ref="B4:K4"/>
    <mergeCell ref="L4:U4"/>
    <mergeCell ref="V4:W4"/>
    <mergeCell ref="X4:Y4"/>
    <mergeCell ref="Z4:AA4"/>
    <mergeCell ref="AB4:AE4"/>
    <mergeCell ref="AF4:AG4"/>
    <mergeCell ref="B5:C5"/>
    <mergeCell ref="D5:E5"/>
    <mergeCell ref="F5:G5"/>
    <mergeCell ref="H5:I5"/>
    <mergeCell ref="J5:K5"/>
    <mergeCell ref="L5:M5"/>
    <mergeCell ref="N5:O5"/>
    <mergeCell ref="P5:Q5"/>
    <mergeCell ref="A23:A26"/>
    <mergeCell ref="A27:A30"/>
    <mergeCell ref="A31:A34"/>
    <mergeCell ref="A35:A38"/>
    <mergeCell ref="A39:A42"/>
    <mergeCell ref="A43:A46"/>
    <mergeCell ref="R5:S5"/>
    <mergeCell ref="T5:U5"/>
    <mergeCell ref="A7:A10"/>
    <mergeCell ref="A11:A14"/>
    <mergeCell ref="A15:A18"/>
    <mergeCell ref="A19:A22"/>
    <mergeCell ref="A71:A74"/>
    <mergeCell ref="A75:A78"/>
    <mergeCell ref="A79:A82"/>
    <mergeCell ref="A83:A86"/>
    <mergeCell ref="A87:A90"/>
    <mergeCell ref="A91:A94"/>
    <mergeCell ref="A47:A50"/>
    <mergeCell ref="A51:A54"/>
    <mergeCell ref="A55:A58"/>
    <mergeCell ref="A59:A62"/>
    <mergeCell ref="A63:A66"/>
    <mergeCell ref="A67:A70"/>
    <mergeCell ref="A120:A121"/>
    <mergeCell ref="A125:X125"/>
    <mergeCell ref="A126:X126"/>
    <mergeCell ref="A95:A98"/>
    <mergeCell ref="A99:A102"/>
    <mergeCell ref="A103:A106"/>
    <mergeCell ref="A107:A110"/>
    <mergeCell ref="A111:A114"/>
    <mergeCell ref="A115:A118"/>
    <mergeCell ref="A127:W127"/>
    <mergeCell ref="X127:Y127"/>
    <mergeCell ref="A128:A130"/>
    <mergeCell ref="B128:G128"/>
    <mergeCell ref="H128:W128"/>
    <mergeCell ref="X128:Y128"/>
    <mergeCell ref="B129:C129"/>
    <mergeCell ref="D129:E129"/>
    <mergeCell ref="F129:G129"/>
    <mergeCell ref="H129:I129"/>
    <mergeCell ref="A140:A141"/>
    <mergeCell ref="A142:A143"/>
    <mergeCell ref="A144:A145"/>
    <mergeCell ref="A146:A147"/>
    <mergeCell ref="A148:A149"/>
    <mergeCell ref="A150:A151"/>
    <mergeCell ref="V129:W129"/>
    <mergeCell ref="X129:Y129"/>
    <mergeCell ref="A132:A133"/>
    <mergeCell ref="A134:A135"/>
    <mergeCell ref="A136:A137"/>
    <mergeCell ref="A138:A139"/>
    <mergeCell ref="J129:K129"/>
    <mergeCell ref="L129:M129"/>
    <mergeCell ref="N129:O129"/>
    <mergeCell ref="P129:Q129"/>
    <mergeCell ref="R129:S129"/>
    <mergeCell ref="T129:U129"/>
    <mergeCell ref="A164:A165"/>
    <mergeCell ref="A166:A167"/>
    <mergeCell ref="A168:A169"/>
    <mergeCell ref="A170:A171"/>
    <mergeCell ref="A172:A173"/>
    <mergeCell ref="A174:A175"/>
    <mergeCell ref="A152:A153"/>
    <mergeCell ref="A154:A155"/>
    <mergeCell ref="A156:A157"/>
    <mergeCell ref="A158:A159"/>
    <mergeCell ref="A160:A161"/>
    <mergeCell ref="A162:A163"/>
    <mergeCell ref="AA199:AC199"/>
    <mergeCell ref="A188:A190"/>
    <mergeCell ref="W190:Y190"/>
    <mergeCell ref="B191:M191"/>
    <mergeCell ref="A176:A177"/>
    <mergeCell ref="A178:A179"/>
    <mergeCell ref="A180:A181"/>
    <mergeCell ref="A182:A183"/>
    <mergeCell ref="A184:A185"/>
    <mergeCell ref="A186:A187"/>
    <mergeCell ref="W204:Y204"/>
    <mergeCell ref="C200:D200"/>
    <mergeCell ref="E200:F200"/>
    <mergeCell ref="G200:H200"/>
    <mergeCell ref="I200:L200"/>
    <mergeCell ref="M200:N200"/>
    <mergeCell ref="O200:P200"/>
    <mergeCell ref="C192:E192"/>
    <mergeCell ref="Q192:S192"/>
    <mergeCell ref="C197:E197"/>
    <mergeCell ref="Q197:S197"/>
    <mergeCell ref="C199:E199"/>
  </mergeCells>
  <printOptions horizontalCentered="1"/>
  <pageMargins left="0.25" right="0.25" top="0.75" bottom="0.75" header="0.3" footer="0.3"/>
  <pageSetup paperSize="9" scale="37" fitToHeight="0" orientation="landscape" horizontalDpi="360" verticalDpi="360" r:id="rId1"/>
  <rowBreaks count="1" manualBreakCount="1">
    <brk id="98" max="3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DD54-960D-4FF6-B1C6-51BD8A347E7C}">
  <sheetPr>
    <pageSetUpPr fitToPage="1"/>
  </sheetPr>
  <dimension ref="A1:BE283"/>
  <sheetViews>
    <sheetView topLeftCell="A136" zoomScale="80" zoomScaleNormal="80" zoomScaleSheetLayoutView="70" workbookViewId="0">
      <selection activeCell="H143" sqref="H143"/>
    </sheetView>
  </sheetViews>
  <sheetFormatPr defaultColWidth="9.1796875" defaultRowHeight="14" x14ac:dyDescent="0.35"/>
  <cols>
    <col min="1" max="1" width="11.81640625" style="579" customWidth="1"/>
    <col min="2" max="2" width="13.453125" style="702" customWidth="1"/>
    <col min="3" max="3" width="16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8.453125" style="687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5.26953125" style="579" bestFit="1" customWidth="1"/>
    <col min="14" max="14" width="15.81640625" style="687" customWidth="1"/>
    <col min="15" max="15" width="15.453125" style="579" customWidth="1"/>
    <col min="16" max="16" width="11.453125" style="687" customWidth="1"/>
    <col min="17" max="17" width="14.81640625" style="579" bestFit="1" customWidth="1"/>
    <col min="18" max="18" width="17.1796875" style="705" bestFit="1" customWidth="1"/>
    <col min="19" max="19" width="15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6.453125" style="579" customWidth="1"/>
    <col min="24" max="24" width="13" style="687" customWidth="1"/>
    <col min="25" max="25" width="16.453125" style="579" customWidth="1"/>
    <col min="26" max="26" width="18.81640625" style="687" bestFit="1" customWidth="1"/>
    <col min="27" max="27" width="22.816406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7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7" ht="18" hidden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7" ht="18" hidden="1" x14ac:dyDescent="0.35">
      <c r="A2" s="1161" t="s">
        <v>627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7" ht="18" hidden="1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3" t="s">
        <v>613</v>
      </c>
      <c r="W3" s="1164"/>
      <c r="X3" s="1164"/>
      <c r="Y3" s="1164"/>
      <c r="Z3" s="1164"/>
      <c r="AA3" s="1164"/>
      <c r="AB3" s="1164"/>
      <c r="AC3" s="1164"/>
      <c r="AD3" s="1164"/>
      <c r="AE3" s="1164"/>
      <c r="AF3" s="1164"/>
      <c r="AG3" s="1165"/>
    </row>
    <row r="4" spans="1:57" s="663" customFormat="1" ht="26.25" hidden="1" customHeight="1" x14ac:dyDescent="0.35">
      <c r="A4" s="1167" t="s">
        <v>2</v>
      </c>
      <c r="B4" s="1167" t="s">
        <v>3</v>
      </c>
      <c r="C4" s="1167"/>
      <c r="D4" s="1167"/>
      <c r="E4" s="1167"/>
      <c r="F4" s="1167"/>
      <c r="G4" s="1167"/>
      <c r="H4" s="1167"/>
      <c r="I4" s="1167"/>
      <c r="J4" s="1167"/>
      <c r="K4" s="1167"/>
      <c r="L4" s="1169" t="s">
        <v>4</v>
      </c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94"/>
      <c r="AD4" s="1194"/>
      <c r="AE4" s="1172"/>
      <c r="AF4" s="1168" t="s">
        <v>7</v>
      </c>
      <c r="AG4" s="1170"/>
      <c r="AH4" s="843" t="s">
        <v>9</v>
      </c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X4" s="662"/>
      <c r="AY4" s="662"/>
      <c r="AZ4" s="662"/>
      <c r="BA4" s="662"/>
    </row>
    <row r="5" spans="1:57" s="669" customFormat="1" hidden="1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20</v>
      </c>
      <c r="Z5" s="664" t="s">
        <v>21</v>
      </c>
      <c r="AA5" s="843" t="s">
        <v>622</v>
      </c>
      <c r="AB5" s="664" t="s">
        <v>17</v>
      </c>
      <c r="AC5" s="667" t="s">
        <v>23</v>
      </c>
      <c r="AD5" s="664" t="s">
        <v>17</v>
      </c>
      <c r="AE5" s="843" t="s">
        <v>24</v>
      </c>
      <c r="AF5" s="664" t="s">
        <v>17</v>
      </c>
      <c r="AG5" s="842" t="s">
        <v>25</v>
      </c>
      <c r="AH5" s="910"/>
      <c r="AI5" s="661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  <c r="BB5" s="668"/>
      <c r="BC5" s="668"/>
      <c r="BD5" s="668"/>
      <c r="BE5" s="668"/>
    </row>
    <row r="6" spans="1:57" s="669" customFormat="1" ht="13.5" hidden="1" customHeight="1" x14ac:dyDescent="0.35">
      <c r="A6" s="670"/>
      <c r="B6" s="671" t="s">
        <v>26</v>
      </c>
      <c r="C6" s="850" t="s">
        <v>27</v>
      </c>
      <c r="D6" s="671" t="s">
        <v>164</v>
      </c>
      <c r="E6" s="850" t="s">
        <v>27</v>
      </c>
      <c r="F6" s="672" t="s">
        <v>26</v>
      </c>
      <c r="G6" s="850" t="s">
        <v>27</v>
      </c>
      <c r="H6" s="671" t="s">
        <v>628</v>
      </c>
      <c r="I6" s="850" t="s">
        <v>27</v>
      </c>
      <c r="J6" s="672" t="s">
        <v>26</v>
      </c>
      <c r="K6" s="673" t="s">
        <v>27</v>
      </c>
      <c r="L6" s="674" t="s">
        <v>28</v>
      </c>
      <c r="M6" s="850" t="s">
        <v>27</v>
      </c>
      <c r="N6" s="674" t="s">
        <v>28</v>
      </c>
      <c r="O6" s="850" t="s">
        <v>27</v>
      </c>
      <c r="P6" s="850" t="s">
        <v>19</v>
      </c>
      <c r="Q6" s="850" t="s">
        <v>27</v>
      </c>
      <c r="R6" s="850" t="s">
        <v>29</v>
      </c>
      <c r="S6" s="850" t="s">
        <v>27</v>
      </c>
      <c r="T6" s="672" t="s">
        <v>21</v>
      </c>
      <c r="U6" s="850" t="s">
        <v>27</v>
      </c>
      <c r="V6" s="672" t="s">
        <v>30</v>
      </c>
      <c r="W6" s="850" t="s">
        <v>27</v>
      </c>
      <c r="X6" s="672" t="s">
        <v>31</v>
      </c>
      <c r="Y6" s="850" t="s">
        <v>27</v>
      </c>
      <c r="Z6" s="675" t="s">
        <v>30</v>
      </c>
      <c r="AA6" s="844" t="s">
        <v>27</v>
      </c>
      <c r="AB6" s="676" t="s">
        <v>30</v>
      </c>
      <c r="AC6" s="677" t="s">
        <v>27</v>
      </c>
      <c r="AD6" s="676" t="s">
        <v>32</v>
      </c>
      <c r="AE6" s="844" t="s">
        <v>27</v>
      </c>
      <c r="AF6" s="675" t="s">
        <v>30</v>
      </c>
      <c r="AG6" s="850" t="s">
        <v>27</v>
      </c>
      <c r="AH6" s="845"/>
      <c r="AI6" s="678"/>
      <c r="AO6" s="679"/>
      <c r="AP6" s="679"/>
      <c r="AQ6" s="679"/>
      <c r="AR6" s="679"/>
      <c r="AS6" s="679"/>
      <c r="AT6" s="679"/>
    </row>
    <row r="7" spans="1:57" ht="15" hidden="1" x14ac:dyDescent="0.35">
      <c r="A7" s="1173">
        <v>45658</v>
      </c>
      <c r="B7" s="680">
        <v>28.62</v>
      </c>
      <c r="C7" s="545">
        <v>286200</v>
      </c>
      <c r="D7" s="545"/>
      <c r="E7" s="545"/>
      <c r="F7" s="660">
        <v>33.39</v>
      </c>
      <c r="G7" s="592">
        <v>333900</v>
      </c>
      <c r="H7" s="727"/>
      <c r="J7" s="680">
        <v>24.1</v>
      </c>
      <c r="K7" s="681">
        <v>241000</v>
      </c>
      <c r="L7" s="682"/>
      <c r="M7" s="681"/>
      <c r="N7" s="682"/>
      <c r="O7" s="681"/>
      <c r="P7" s="682"/>
      <c r="Q7" s="681"/>
      <c r="R7" s="681"/>
      <c r="S7" s="681"/>
      <c r="T7" s="682"/>
      <c r="U7" s="547"/>
      <c r="V7" s="549"/>
      <c r="W7" s="547"/>
      <c r="X7" s="546"/>
      <c r="Y7" s="547"/>
      <c r="Z7" s="549"/>
      <c r="AA7" s="547"/>
      <c r="AB7" s="683"/>
      <c r="AC7" s="728"/>
      <c r="AD7" s="683"/>
      <c r="AE7" s="547"/>
      <c r="AF7" s="549"/>
      <c r="AG7" s="547"/>
      <c r="AH7" s="547"/>
      <c r="AI7" s="684"/>
      <c r="AO7" s="685"/>
    </row>
    <row r="8" spans="1:57" ht="15" hidden="1" x14ac:dyDescent="0.35">
      <c r="A8" s="1174"/>
      <c r="B8" s="591"/>
      <c r="C8" s="592"/>
      <c r="D8" s="592"/>
      <c r="E8" s="592"/>
      <c r="F8" s="593"/>
      <c r="G8" s="592"/>
      <c r="H8" s="592"/>
      <c r="I8" s="965"/>
      <c r="J8" s="591"/>
      <c r="K8" s="585"/>
      <c r="L8" s="586"/>
      <c r="M8" s="585"/>
      <c r="N8" s="586"/>
      <c r="O8" s="585"/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9"/>
      <c r="AE8" s="587"/>
      <c r="AF8" s="584"/>
      <c r="AG8" s="587"/>
      <c r="AH8" s="587"/>
      <c r="AI8" s="612"/>
      <c r="AO8" s="685"/>
    </row>
    <row r="9" spans="1:57" ht="15" hidden="1" x14ac:dyDescent="0.35">
      <c r="A9" s="1174"/>
      <c r="B9" s="591"/>
      <c r="C9" s="592"/>
      <c r="D9" s="592"/>
      <c r="E9" s="592"/>
      <c r="F9" s="593"/>
      <c r="G9" s="592"/>
      <c r="H9" s="592"/>
      <c r="I9" s="965"/>
      <c r="J9" s="591"/>
      <c r="K9" s="585"/>
      <c r="L9" s="586"/>
      <c r="M9" s="585"/>
      <c r="N9" s="586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9"/>
      <c r="AE9" s="587"/>
      <c r="AF9" s="584"/>
      <c r="AG9" s="587"/>
      <c r="AH9" s="587"/>
      <c r="AI9" s="612"/>
    </row>
    <row r="10" spans="1:57" ht="15" hidden="1" x14ac:dyDescent="0.35">
      <c r="A10" s="1175"/>
      <c r="B10" s="591"/>
      <c r="C10" s="592"/>
      <c r="D10" s="592"/>
      <c r="E10" s="592"/>
      <c r="F10" s="593"/>
      <c r="G10" s="592"/>
      <c r="H10" s="592"/>
      <c r="I10" s="965"/>
      <c r="J10" s="591"/>
      <c r="K10" s="585"/>
      <c r="L10" s="586"/>
      <c r="M10" s="585"/>
      <c r="N10" s="586"/>
      <c r="O10" s="585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9"/>
      <c r="AE10" s="587"/>
      <c r="AF10" s="584"/>
      <c r="AG10" s="587"/>
      <c r="AH10" s="587"/>
      <c r="AI10" s="612"/>
      <c r="AO10" s="685"/>
    </row>
    <row r="11" spans="1:57" ht="15" hidden="1" x14ac:dyDescent="0.35">
      <c r="A11" s="1173">
        <v>45659</v>
      </c>
      <c r="B11" s="660">
        <v>29.93</v>
      </c>
      <c r="C11" s="592">
        <v>299300</v>
      </c>
      <c r="E11" s="704"/>
      <c r="F11" s="660">
        <v>30.53</v>
      </c>
      <c r="G11" s="592">
        <v>305300</v>
      </c>
      <c r="H11" s="727"/>
      <c r="J11" s="591">
        <v>17.260000000000002</v>
      </c>
      <c r="K11" s="585">
        <v>172600</v>
      </c>
      <c r="L11" s="586">
        <v>20</v>
      </c>
      <c r="M11" s="587">
        <v>136000</v>
      </c>
      <c r="N11" s="584">
        <v>20</v>
      </c>
      <c r="O11" s="587">
        <v>136000</v>
      </c>
      <c r="P11" s="586"/>
      <c r="Q11" s="585"/>
      <c r="R11" s="585"/>
      <c r="S11" s="585"/>
      <c r="T11" s="586">
        <v>20</v>
      </c>
      <c r="U11" s="587">
        <v>136000</v>
      </c>
      <c r="V11" s="584"/>
      <c r="W11" s="587"/>
      <c r="X11" s="588"/>
      <c r="Y11" s="587"/>
      <c r="Z11" s="584"/>
      <c r="AA11" s="587"/>
      <c r="AB11" s="589"/>
      <c r="AC11" s="594"/>
      <c r="AD11" s="589"/>
      <c r="AE11" s="587"/>
      <c r="AF11" s="584"/>
      <c r="AG11" s="587"/>
      <c r="AH11" s="587"/>
      <c r="AI11" s="612"/>
    </row>
    <row r="12" spans="1:57" ht="15" hidden="1" x14ac:dyDescent="0.35">
      <c r="A12" s="1174"/>
      <c r="B12" s="591"/>
      <c r="C12" s="592"/>
      <c r="D12" s="592"/>
      <c r="E12" s="592"/>
      <c r="F12" s="593"/>
      <c r="G12" s="592"/>
      <c r="H12" s="592"/>
      <c r="I12" s="965"/>
      <c r="J12" s="591"/>
      <c r="K12" s="585"/>
      <c r="L12" s="586"/>
      <c r="M12" s="585"/>
      <c r="N12" s="586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97"/>
      <c r="AE12" s="583"/>
      <c r="AF12" s="598"/>
      <c r="AG12" s="587"/>
      <c r="AH12" s="587"/>
      <c r="AI12" s="612"/>
    </row>
    <row r="13" spans="1:57" ht="15" hidden="1" x14ac:dyDescent="0.35">
      <c r="A13" s="1174"/>
      <c r="B13" s="591"/>
      <c r="C13" s="592"/>
      <c r="D13" s="592"/>
      <c r="E13" s="592"/>
      <c r="F13" s="593"/>
      <c r="G13" s="592"/>
      <c r="H13" s="592"/>
      <c r="I13" s="965"/>
      <c r="J13" s="591"/>
      <c r="K13" s="585"/>
      <c r="L13" s="586"/>
      <c r="M13" s="585"/>
      <c r="N13" s="586"/>
      <c r="O13" s="585"/>
      <c r="P13" s="586"/>
      <c r="Q13" s="585"/>
      <c r="R13" s="585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6"/>
      <c r="AD13" s="597"/>
      <c r="AE13" s="583"/>
      <c r="AF13" s="598"/>
      <c r="AG13" s="587"/>
      <c r="AH13" s="587"/>
      <c r="AI13" s="612"/>
    </row>
    <row r="14" spans="1:57" ht="15" hidden="1" x14ac:dyDescent="0.35">
      <c r="A14" s="1175"/>
      <c r="B14" s="591"/>
      <c r="C14" s="592"/>
      <c r="D14" s="592"/>
      <c r="E14" s="592"/>
      <c r="F14" s="660"/>
      <c r="G14" s="592"/>
      <c r="H14" s="727"/>
      <c r="J14" s="591"/>
      <c r="K14" s="585"/>
      <c r="L14" s="586"/>
      <c r="M14" s="585"/>
      <c r="N14" s="586"/>
      <c r="O14" s="585"/>
      <c r="P14" s="586"/>
      <c r="Q14" s="585"/>
      <c r="R14" s="816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9"/>
      <c r="AE14" s="587"/>
      <c r="AF14" s="584"/>
      <c r="AG14" s="587"/>
      <c r="AH14" s="587"/>
      <c r="AI14" s="612"/>
    </row>
    <row r="15" spans="1:57" ht="15" hidden="1" x14ac:dyDescent="0.35">
      <c r="A15" s="1173">
        <v>45660</v>
      </c>
      <c r="B15" s="591">
        <v>29.35</v>
      </c>
      <c r="C15" s="592">
        <v>293500</v>
      </c>
      <c r="D15" s="592"/>
      <c r="E15" s="592"/>
      <c r="F15" s="593">
        <v>26.8</v>
      </c>
      <c r="G15" s="592">
        <v>268000</v>
      </c>
      <c r="H15" s="592"/>
      <c r="I15" s="965"/>
      <c r="J15" s="591">
        <v>23.55</v>
      </c>
      <c r="K15" s="585">
        <v>235500</v>
      </c>
      <c r="L15" s="586"/>
      <c r="M15" s="585"/>
      <c r="N15" s="586"/>
      <c r="O15" s="585"/>
      <c r="P15" s="586">
        <v>20</v>
      </c>
      <c r="Q15" s="585">
        <v>250000</v>
      </c>
      <c r="R15" s="585"/>
      <c r="S15" s="585"/>
      <c r="T15" s="586"/>
      <c r="U15" s="587"/>
      <c r="V15" s="584"/>
      <c r="W15" s="587"/>
      <c r="X15" s="588">
        <v>20</v>
      </c>
      <c r="Y15" s="587">
        <v>250000</v>
      </c>
      <c r="Z15" s="584"/>
      <c r="AA15" s="587"/>
      <c r="AB15" s="589"/>
      <c r="AC15" s="594"/>
      <c r="AD15" s="589"/>
      <c r="AE15" s="587"/>
      <c r="AF15" s="584">
        <v>25</v>
      </c>
      <c r="AG15" s="587">
        <v>250000</v>
      </c>
      <c r="AH15" s="587"/>
      <c r="AI15" s="612"/>
    </row>
    <row r="16" spans="1:57" ht="15" hidden="1" x14ac:dyDescent="0.35">
      <c r="A16" s="1174"/>
      <c r="B16" s="591"/>
      <c r="C16" s="592"/>
      <c r="D16" s="592"/>
      <c r="E16" s="592"/>
      <c r="F16" s="593"/>
      <c r="G16" s="592"/>
      <c r="H16" s="592"/>
      <c r="I16" s="965"/>
      <c r="J16" s="591"/>
      <c r="K16" s="585"/>
      <c r="L16" s="586"/>
      <c r="M16" s="585"/>
      <c r="N16" s="586"/>
      <c r="O16" s="585"/>
      <c r="P16" s="586"/>
      <c r="Q16" s="585"/>
      <c r="R16" s="585"/>
      <c r="S16" s="585"/>
      <c r="T16" s="586"/>
      <c r="U16" s="587"/>
      <c r="V16" s="584">
        <v>20</v>
      </c>
      <c r="W16" s="587">
        <v>200000</v>
      </c>
      <c r="X16" s="588"/>
      <c r="Y16" s="587"/>
      <c r="Z16" s="584"/>
      <c r="AA16" s="587"/>
      <c r="AB16" s="589"/>
      <c r="AC16" s="594"/>
      <c r="AD16" s="589"/>
      <c r="AE16" s="587"/>
      <c r="AF16" s="584"/>
      <c r="AG16" s="587"/>
      <c r="AH16" s="587"/>
      <c r="AI16" s="612"/>
    </row>
    <row r="17" spans="1:35" ht="15" hidden="1" x14ac:dyDescent="0.35">
      <c r="A17" s="1174"/>
      <c r="B17" s="591"/>
      <c r="C17" s="592"/>
      <c r="D17" s="592"/>
      <c r="E17" s="592"/>
      <c r="F17" s="593"/>
      <c r="G17" s="592"/>
      <c r="H17" s="592"/>
      <c r="I17" s="965"/>
      <c r="J17" s="591"/>
      <c r="K17" s="585"/>
      <c r="L17" s="586"/>
      <c r="M17" s="585"/>
      <c r="N17" s="586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9"/>
      <c r="AE17" s="587"/>
      <c r="AF17" s="584"/>
      <c r="AG17" s="587"/>
      <c r="AH17" s="587"/>
      <c r="AI17" s="612"/>
    </row>
    <row r="18" spans="1:35" ht="15" hidden="1" x14ac:dyDescent="0.35">
      <c r="A18" s="1175"/>
      <c r="B18" s="591"/>
      <c r="C18" s="592"/>
      <c r="D18" s="592"/>
      <c r="E18" s="592"/>
      <c r="F18" s="838"/>
      <c r="G18" s="585"/>
      <c r="H18" s="592"/>
      <c r="I18" s="965"/>
      <c r="J18" s="591"/>
      <c r="K18" s="585"/>
      <c r="L18" s="586"/>
      <c r="M18" s="585"/>
      <c r="N18" s="586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9"/>
      <c r="AE18" s="587"/>
      <c r="AF18" s="584"/>
      <c r="AG18" s="587"/>
      <c r="AH18" s="587"/>
      <c r="AI18" s="612"/>
    </row>
    <row r="19" spans="1:35" ht="15" hidden="1" x14ac:dyDescent="0.35">
      <c r="A19" s="1173">
        <v>45661</v>
      </c>
      <c r="B19" s="591">
        <v>30.03</v>
      </c>
      <c r="C19" s="592">
        <v>300300</v>
      </c>
      <c r="D19" s="592"/>
      <c r="E19" s="592"/>
      <c r="F19" s="793">
        <v>31.65</v>
      </c>
      <c r="G19" s="592">
        <v>316500</v>
      </c>
      <c r="H19" s="592"/>
      <c r="I19" s="592"/>
      <c r="J19" s="591">
        <v>23.75</v>
      </c>
      <c r="K19" s="585">
        <v>237500</v>
      </c>
      <c r="L19" s="586"/>
      <c r="M19" s="585"/>
      <c r="N19" s="586">
        <v>50.84</v>
      </c>
      <c r="O19" s="585">
        <v>345750</v>
      </c>
      <c r="P19" s="588"/>
      <c r="Q19" s="600"/>
      <c r="R19" s="585"/>
      <c r="S19" s="585"/>
      <c r="T19" s="586"/>
      <c r="U19" s="587"/>
      <c r="V19" s="584"/>
      <c r="W19" s="587"/>
      <c r="X19" s="588"/>
      <c r="Y19" s="587"/>
      <c r="Z19" s="584"/>
      <c r="AA19" s="587"/>
      <c r="AB19" s="589"/>
      <c r="AC19" s="594"/>
      <c r="AD19" s="589"/>
      <c r="AE19" s="587"/>
      <c r="AF19" s="584"/>
      <c r="AG19" s="587"/>
      <c r="AH19" s="587"/>
      <c r="AI19" s="612"/>
    </row>
    <row r="20" spans="1:35" ht="15" hidden="1" x14ac:dyDescent="0.35">
      <c r="A20" s="1174"/>
      <c r="B20" s="591"/>
      <c r="C20" s="592"/>
      <c r="D20" s="592"/>
      <c r="E20" s="592"/>
      <c r="F20" s="593"/>
      <c r="G20" s="592"/>
      <c r="H20" s="592"/>
      <c r="I20" s="592"/>
      <c r="J20" s="591"/>
      <c r="K20" s="585"/>
      <c r="L20" s="586"/>
      <c r="M20" s="585"/>
      <c r="N20" s="586"/>
      <c r="O20" s="585"/>
      <c r="P20" s="586"/>
      <c r="Q20" s="585"/>
      <c r="R20" s="585"/>
      <c r="S20" s="585"/>
      <c r="T20" s="586"/>
      <c r="U20" s="587"/>
      <c r="V20" s="598"/>
      <c r="W20" s="583"/>
      <c r="X20" s="584"/>
      <c r="Y20" s="587"/>
      <c r="Z20" s="584"/>
      <c r="AA20" s="587"/>
      <c r="AB20" s="589"/>
      <c r="AC20" s="594"/>
      <c r="AD20" s="589"/>
      <c r="AE20" s="587"/>
      <c r="AF20" s="584"/>
      <c r="AG20" s="587"/>
      <c r="AH20" s="587"/>
      <c r="AI20" s="612"/>
    </row>
    <row r="21" spans="1:35" ht="15" hidden="1" x14ac:dyDescent="0.35">
      <c r="A21" s="1174"/>
      <c r="B21" s="591"/>
      <c r="C21" s="592"/>
      <c r="D21" s="592"/>
      <c r="E21" s="592"/>
      <c r="F21" s="593"/>
      <c r="G21" s="592"/>
      <c r="H21" s="592"/>
      <c r="I21" s="592"/>
      <c r="J21" s="591"/>
      <c r="K21" s="585"/>
      <c r="L21" s="586"/>
      <c r="M21" s="585"/>
      <c r="N21" s="586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9"/>
      <c r="AE21" s="587"/>
      <c r="AF21" s="584"/>
      <c r="AG21" s="587"/>
      <c r="AH21" s="587"/>
      <c r="AI21" s="612"/>
    </row>
    <row r="22" spans="1:35" ht="15" hidden="1" x14ac:dyDescent="0.35">
      <c r="A22" s="1175"/>
      <c r="B22" s="591"/>
      <c r="C22" s="592"/>
      <c r="D22" s="592"/>
      <c r="E22" s="592"/>
      <c r="F22" s="593"/>
      <c r="G22" s="592"/>
      <c r="H22" s="592"/>
      <c r="I22" s="592"/>
      <c r="J22" s="591"/>
      <c r="K22" s="592"/>
      <c r="L22" s="586"/>
      <c r="M22" s="585"/>
      <c r="N22" s="586"/>
      <c r="O22" s="585"/>
      <c r="P22" s="586"/>
      <c r="Q22" s="585"/>
      <c r="R22" s="816"/>
      <c r="S22" s="585"/>
      <c r="T22" s="586"/>
      <c r="U22" s="587"/>
      <c r="V22" s="584"/>
      <c r="W22" s="587"/>
      <c r="X22" s="588"/>
      <c r="Y22" s="587"/>
      <c r="Z22" s="589"/>
      <c r="AA22" s="587"/>
      <c r="AB22" s="589"/>
      <c r="AC22" s="594"/>
      <c r="AD22" s="589"/>
      <c r="AE22" s="587"/>
      <c r="AF22" s="584"/>
      <c r="AG22" s="587"/>
      <c r="AH22" s="587"/>
      <c r="AI22" s="612"/>
    </row>
    <row r="23" spans="1:35" ht="15" hidden="1" x14ac:dyDescent="0.35">
      <c r="A23" s="1173">
        <v>45662</v>
      </c>
      <c r="B23" s="702">
        <v>28.37</v>
      </c>
      <c r="C23" s="579">
        <v>283700</v>
      </c>
      <c r="D23" s="592"/>
      <c r="E23" s="592"/>
      <c r="F23" s="591">
        <v>26.47</v>
      </c>
      <c r="G23" s="592">
        <v>264700</v>
      </c>
      <c r="H23" s="592"/>
      <c r="I23" s="592"/>
      <c r="J23" s="591">
        <v>20.8</v>
      </c>
      <c r="K23" s="585">
        <v>208000</v>
      </c>
      <c r="L23" s="586"/>
      <c r="M23" s="585"/>
      <c r="N23" s="586"/>
      <c r="O23" s="585"/>
      <c r="P23" s="586"/>
      <c r="Q23" s="585"/>
      <c r="R23" s="585"/>
      <c r="S23" s="585"/>
      <c r="T23" s="586"/>
      <c r="U23" s="587"/>
      <c r="V23" s="584"/>
      <c r="W23" s="587"/>
      <c r="X23" s="588"/>
      <c r="Y23" s="587"/>
      <c r="Z23" s="584"/>
      <c r="AA23" s="587"/>
      <c r="AB23" s="589"/>
      <c r="AC23" s="594"/>
      <c r="AD23" s="589"/>
      <c r="AE23" s="587"/>
      <c r="AF23" s="584"/>
      <c r="AG23" s="587"/>
      <c r="AH23" s="587"/>
      <c r="AI23" s="612"/>
    </row>
    <row r="24" spans="1:35" ht="15" hidden="1" x14ac:dyDescent="0.35">
      <c r="A24" s="1174"/>
      <c r="B24" s="591"/>
      <c r="C24" s="592"/>
      <c r="D24" s="592"/>
      <c r="E24" s="592"/>
      <c r="F24" s="593"/>
      <c r="G24" s="592"/>
      <c r="H24" s="592"/>
      <c r="I24" s="592"/>
      <c r="J24" s="591"/>
      <c r="K24" s="585"/>
      <c r="L24" s="586"/>
      <c r="M24" s="585"/>
      <c r="N24" s="586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9"/>
      <c r="AE24" s="587"/>
      <c r="AF24" s="584"/>
      <c r="AG24" s="587"/>
      <c r="AH24" s="587"/>
      <c r="AI24" s="612"/>
    </row>
    <row r="25" spans="1:35" ht="15" hidden="1" x14ac:dyDescent="0.35">
      <c r="A25" s="1174"/>
      <c r="B25" s="591"/>
      <c r="C25" s="592"/>
      <c r="D25" s="592"/>
      <c r="E25" s="592"/>
      <c r="F25" s="593"/>
      <c r="G25" s="592"/>
      <c r="H25" s="592"/>
      <c r="I25" s="592"/>
      <c r="J25" s="591"/>
      <c r="K25" s="585"/>
      <c r="L25" s="586"/>
      <c r="M25" s="585"/>
      <c r="N25" s="586"/>
      <c r="O25" s="585"/>
      <c r="P25" s="586"/>
      <c r="Q25" s="585"/>
      <c r="R25" s="585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9"/>
      <c r="AE25" s="587"/>
      <c r="AF25" s="584"/>
      <c r="AG25" s="587"/>
      <c r="AH25" s="587"/>
      <c r="AI25" s="612"/>
    </row>
    <row r="26" spans="1:35" ht="15" hidden="1" x14ac:dyDescent="0.35">
      <c r="A26" s="1175"/>
      <c r="B26" s="591"/>
      <c r="C26" s="592"/>
      <c r="D26" s="592"/>
      <c r="E26" s="592"/>
      <c r="F26" s="593"/>
      <c r="G26" s="592"/>
      <c r="H26" s="592"/>
      <c r="I26" s="592"/>
      <c r="J26" s="591"/>
      <c r="K26" s="585"/>
      <c r="L26" s="586"/>
      <c r="M26" s="585"/>
      <c r="N26" s="586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9"/>
      <c r="AE26" s="587"/>
      <c r="AF26" s="584"/>
      <c r="AG26" s="587"/>
      <c r="AH26" s="587"/>
      <c r="AI26" s="612"/>
    </row>
    <row r="27" spans="1:35" ht="15" hidden="1" x14ac:dyDescent="0.35">
      <c r="A27" s="1173">
        <v>45663</v>
      </c>
      <c r="B27" s="591">
        <v>29.86</v>
      </c>
      <c r="C27" s="592">
        <v>298600</v>
      </c>
      <c r="D27" s="592"/>
      <c r="E27" s="592"/>
      <c r="F27" s="593">
        <v>30.23</v>
      </c>
      <c r="G27" s="592">
        <v>302300</v>
      </c>
      <c r="H27" s="592"/>
      <c r="I27" s="592"/>
      <c r="J27" s="591">
        <v>25.98</v>
      </c>
      <c r="K27" s="585">
        <v>259800</v>
      </c>
      <c r="L27" s="586">
        <v>20</v>
      </c>
      <c r="M27" s="585">
        <v>136000</v>
      </c>
      <c r="N27" s="586"/>
      <c r="O27" s="585"/>
      <c r="P27" s="784"/>
      <c r="Q27" s="704"/>
      <c r="R27" s="704"/>
      <c r="S27" s="704"/>
      <c r="T27" s="586">
        <v>20</v>
      </c>
      <c r="U27" s="587">
        <v>136000</v>
      </c>
      <c r="V27" s="584"/>
      <c r="W27" s="587"/>
      <c r="X27" s="588"/>
      <c r="Y27" s="587"/>
      <c r="Z27" s="584"/>
      <c r="AA27" s="587"/>
      <c r="AB27" s="589"/>
      <c r="AC27" s="594"/>
      <c r="AD27" s="589"/>
      <c r="AE27" s="587"/>
      <c r="AF27" s="584"/>
      <c r="AG27" s="587"/>
      <c r="AH27" s="587"/>
      <c r="AI27" s="612"/>
    </row>
    <row r="28" spans="1:35" ht="15" hidden="1" x14ac:dyDescent="0.35">
      <c r="A28" s="1174"/>
      <c r="B28" s="591"/>
      <c r="C28" s="592"/>
      <c r="D28" s="592"/>
      <c r="E28" s="592"/>
      <c r="F28" s="593"/>
      <c r="G28" s="592"/>
      <c r="H28" s="592"/>
      <c r="I28" s="592"/>
      <c r="J28" s="591"/>
      <c r="K28" s="585"/>
      <c r="L28" s="586"/>
      <c r="M28" s="585"/>
      <c r="N28" s="586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4"/>
      <c r="AD28" s="589"/>
      <c r="AE28" s="587"/>
      <c r="AF28" s="584"/>
      <c r="AG28" s="587"/>
      <c r="AH28" s="587"/>
      <c r="AI28" s="612"/>
    </row>
    <row r="29" spans="1:35" ht="15" hidden="1" x14ac:dyDescent="0.35">
      <c r="A29" s="1174"/>
      <c r="B29" s="591"/>
      <c r="C29" s="592"/>
      <c r="D29" s="592"/>
      <c r="E29" s="592"/>
      <c r="F29" s="593"/>
      <c r="G29" s="592"/>
      <c r="H29" s="592"/>
      <c r="I29" s="592"/>
      <c r="J29" s="591"/>
      <c r="K29" s="585"/>
      <c r="L29" s="586"/>
      <c r="M29" s="585"/>
      <c r="N29" s="586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99"/>
      <c r="AE29" s="600"/>
      <c r="AF29" s="588"/>
      <c r="AG29" s="587"/>
      <c r="AH29" s="587"/>
      <c r="AI29" s="612"/>
    </row>
    <row r="30" spans="1:35" ht="15" hidden="1" x14ac:dyDescent="0.35">
      <c r="A30" s="1175"/>
      <c r="B30" s="591"/>
      <c r="C30" s="592"/>
      <c r="D30" s="592"/>
      <c r="E30" s="592"/>
      <c r="F30" s="593"/>
      <c r="G30" s="592"/>
      <c r="H30" s="592"/>
      <c r="I30" s="592"/>
      <c r="J30" s="591"/>
      <c r="K30" s="585"/>
      <c r="L30" s="586"/>
      <c r="M30" s="585"/>
      <c r="N30" s="586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0"/>
      <c r="AD30" s="599"/>
      <c r="AE30" s="600"/>
      <c r="AF30" s="588"/>
      <c r="AG30" s="587"/>
      <c r="AH30" s="587"/>
      <c r="AI30" s="612"/>
    </row>
    <row r="31" spans="1:35" ht="15" hidden="1" x14ac:dyDescent="0.35">
      <c r="A31" s="1173">
        <v>45664</v>
      </c>
      <c r="B31" s="930">
        <v>27.47</v>
      </c>
      <c r="C31" s="583">
        <v>274700</v>
      </c>
      <c r="D31" s="660"/>
      <c r="E31" s="592"/>
      <c r="F31" s="593">
        <v>34.69</v>
      </c>
      <c r="G31" s="592">
        <v>346900</v>
      </c>
      <c r="H31" s="660"/>
      <c r="I31" s="592"/>
      <c r="J31" s="792">
        <v>21.51</v>
      </c>
      <c r="K31" s="585">
        <v>215100</v>
      </c>
      <c r="L31" s="586"/>
      <c r="M31" s="585"/>
      <c r="N31" s="586"/>
      <c r="O31" s="585"/>
      <c r="P31" s="586"/>
      <c r="Q31" s="585"/>
      <c r="R31" s="585"/>
      <c r="S31" s="585"/>
      <c r="T31" s="586"/>
      <c r="U31" s="587"/>
      <c r="V31" s="584"/>
      <c r="W31" s="587"/>
      <c r="X31" s="588"/>
      <c r="Y31" s="587"/>
      <c r="Z31" s="584"/>
      <c r="AA31" s="587"/>
      <c r="AB31" s="589"/>
      <c r="AC31" s="594"/>
      <c r="AD31" s="589"/>
      <c r="AE31" s="587"/>
      <c r="AF31" s="584"/>
      <c r="AG31" s="587"/>
      <c r="AH31" s="587"/>
      <c r="AI31" s="612"/>
    </row>
    <row r="32" spans="1:35" ht="15" hidden="1" x14ac:dyDescent="0.35">
      <c r="A32" s="1174"/>
      <c r="B32" s="591"/>
      <c r="C32" s="592"/>
      <c r="D32" s="592"/>
      <c r="E32" s="592"/>
      <c r="F32" s="593"/>
      <c r="G32" s="592"/>
      <c r="H32" s="592"/>
      <c r="I32" s="592"/>
      <c r="J32" s="591"/>
      <c r="K32" s="585"/>
      <c r="L32" s="586"/>
      <c r="M32" s="585"/>
      <c r="N32" s="586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9"/>
      <c r="AE32" s="587"/>
      <c r="AF32" s="584"/>
      <c r="AG32" s="587"/>
      <c r="AH32" s="587"/>
      <c r="AI32" s="612"/>
    </row>
    <row r="33" spans="1:35" ht="15" hidden="1" x14ac:dyDescent="0.35">
      <c r="A33" s="1174"/>
      <c r="B33" s="591"/>
      <c r="C33" s="592"/>
      <c r="D33" s="592"/>
      <c r="E33" s="592"/>
      <c r="F33" s="593"/>
      <c r="G33" s="592"/>
      <c r="H33" s="592"/>
      <c r="I33" s="592"/>
      <c r="J33" s="591"/>
      <c r="K33" s="585"/>
      <c r="L33" s="586"/>
      <c r="M33" s="585"/>
      <c r="N33" s="586"/>
      <c r="O33" s="585"/>
      <c r="P33" s="586"/>
      <c r="Q33" s="585"/>
      <c r="R33" s="585"/>
      <c r="S33" s="585"/>
      <c r="T33" s="586"/>
      <c r="U33" s="587"/>
      <c r="V33" s="584"/>
      <c r="W33" s="587"/>
      <c r="X33" s="584"/>
      <c r="Y33" s="587"/>
      <c r="Z33" s="584"/>
      <c r="AA33" s="587"/>
      <c r="AB33" s="589"/>
      <c r="AC33" s="594"/>
      <c r="AD33" s="589"/>
      <c r="AE33" s="587"/>
      <c r="AF33" s="584"/>
      <c r="AG33" s="587"/>
      <c r="AH33" s="587"/>
      <c r="AI33" s="612"/>
    </row>
    <row r="34" spans="1:35" ht="15" hidden="1" x14ac:dyDescent="0.35">
      <c r="A34" s="1175"/>
      <c r="B34" s="591"/>
      <c r="C34" s="592"/>
      <c r="D34" s="592"/>
      <c r="E34" s="592"/>
      <c r="F34" s="593"/>
      <c r="G34" s="592"/>
      <c r="H34" s="592"/>
      <c r="I34" s="592"/>
      <c r="J34" s="591"/>
      <c r="K34" s="585"/>
      <c r="L34" s="586"/>
      <c r="M34" s="585"/>
      <c r="N34" s="586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9"/>
      <c r="AE34" s="587"/>
      <c r="AF34" s="584"/>
      <c r="AG34" s="587"/>
      <c r="AH34" s="587"/>
      <c r="AI34" s="612"/>
    </row>
    <row r="35" spans="1:35" ht="15" hidden="1" x14ac:dyDescent="0.35">
      <c r="A35" s="1173">
        <v>45665</v>
      </c>
      <c r="B35" s="738">
        <v>28.01</v>
      </c>
      <c r="C35" s="583">
        <v>280100</v>
      </c>
      <c r="D35" s="592"/>
      <c r="E35" s="592"/>
      <c r="F35" s="593">
        <v>26.6</v>
      </c>
      <c r="G35" s="592">
        <v>266000</v>
      </c>
      <c r="H35" s="592"/>
      <c r="I35" s="592"/>
      <c r="J35" s="598">
        <v>23.85</v>
      </c>
      <c r="K35" s="583">
        <v>238500</v>
      </c>
      <c r="L35" s="586"/>
      <c r="M35" s="585"/>
      <c r="N35" s="586"/>
      <c r="O35" s="585"/>
      <c r="P35" s="586">
        <v>20</v>
      </c>
      <c r="Q35" s="585">
        <v>250000</v>
      </c>
      <c r="R35" s="585"/>
      <c r="S35" s="585"/>
      <c r="T35" s="586"/>
      <c r="U35" s="587"/>
      <c r="V35" s="584"/>
      <c r="W35" s="587"/>
      <c r="X35" s="588"/>
      <c r="Y35" s="587"/>
      <c r="Z35" s="584"/>
      <c r="AA35" s="587"/>
      <c r="AB35" s="589"/>
      <c r="AC35" s="594"/>
      <c r="AD35" s="589"/>
      <c r="AE35" s="587"/>
      <c r="AF35" s="584"/>
      <c r="AG35" s="587"/>
      <c r="AH35" s="587"/>
      <c r="AI35" s="612"/>
    </row>
    <row r="36" spans="1:35" ht="15" hidden="1" x14ac:dyDescent="0.35">
      <c r="A36" s="1174"/>
      <c r="B36" s="591"/>
      <c r="C36" s="592"/>
      <c r="D36" s="592"/>
      <c r="E36" s="592"/>
      <c r="F36" s="593"/>
      <c r="G36" s="592"/>
      <c r="H36" s="592"/>
      <c r="I36" s="592"/>
      <c r="J36" s="591"/>
      <c r="K36" s="585"/>
      <c r="L36" s="586"/>
      <c r="M36" s="585"/>
      <c r="N36" s="586"/>
      <c r="O36" s="585"/>
      <c r="P36" s="586"/>
      <c r="Q36" s="585"/>
      <c r="R36" s="816"/>
      <c r="S36" s="585"/>
      <c r="T36" s="586"/>
      <c r="U36" s="587"/>
      <c r="V36" s="584"/>
      <c r="W36" s="587"/>
      <c r="X36" s="588">
        <v>20</v>
      </c>
      <c r="Y36" s="587">
        <v>250000</v>
      </c>
      <c r="Z36" s="584"/>
      <c r="AA36" s="587"/>
      <c r="AB36" s="589"/>
      <c r="AC36" s="594"/>
      <c r="AD36" s="589"/>
      <c r="AE36" s="587"/>
      <c r="AF36" s="584"/>
      <c r="AG36" s="587"/>
      <c r="AH36" s="587"/>
      <c r="AI36" s="612"/>
    </row>
    <row r="37" spans="1:35" ht="15" hidden="1" x14ac:dyDescent="0.35">
      <c r="A37" s="1174"/>
      <c r="B37" s="591"/>
      <c r="C37" s="592"/>
      <c r="D37" s="592"/>
      <c r="E37" s="592"/>
      <c r="F37" s="593"/>
      <c r="G37" s="592"/>
      <c r="H37" s="592"/>
      <c r="I37" s="592"/>
      <c r="J37" s="591"/>
      <c r="K37" s="585"/>
      <c r="L37" s="586"/>
      <c r="M37" s="585"/>
      <c r="N37" s="586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9"/>
      <c r="AE37" s="587"/>
      <c r="AF37" s="584"/>
      <c r="AG37" s="587"/>
      <c r="AH37" s="587"/>
      <c r="AI37" s="612"/>
    </row>
    <row r="38" spans="1:35" ht="15" hidden="1" x14ac:dyDescent="0.35">
      <c r="A38" s="1175"/>
      <c r="B38" s="591"/>
      <c r="C38" s="592"/>
      <c r="D38" s="592"/>
      <c r="E38" s="592"/>
      <c r="F38" s="593"/>
      <c r="G38" s="592"/>
      <c r="H38" s="592"/>
      <c r="I38" s="592"/>
      <c r="J38" s="591"/>
      <c r="K38" s="585"/>
      <c r="L38" s="586"/>
      <c r="M38" s="585"/>
      <c r="N38" s="586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4"/>
      <c r="AE38" s="587"/>
      <c r="AF38" s="584"/>
      <c r="AG38" s="587"/>
      <c r="AH38" s="587"/>
      <c r="AI38" s="612"/>
    </row>
    <row r="39" spans="1:35" ht="15" hidden="1" x14ac:dyDescent="0.35">
      <c r="A39" s="1173">
        <v>45666</v>
      </c>
      <c r="B39" s="591">
        <v>28.03</v>
      </c>
      <c r="C39" s="592">
        <v>280300</v>
      </c>
      <c r="D39" s="592"/>
      <c r="E39" s="592"/>
      <c r="F39" s="593">
        <v>31.31</v>
      </c>
      <c r="G39" s="592">
        <v>313100</v>
      </c>
      <c r="H39" s="592"/>
      <c r="I39" s="592"/>
      <c r="J39" s="591">
        <v>19.18</v>
      </c>
      <c r="K39" s="585">
        <v>191800</v>
      </c>
      <c r="L39" s="586">
        <v>20</v>
      </c>
      <c r="M39" s="585">
        <v>136000</v>
      </c>
      <c r="N39" s="586"/>
      <c r="O39" s="585"/>
      <c r="P39" s="586"/>
      <c r="Q39" s="585"/>
      <c r="R39" s="585"/>
      <c r="S39" s="585"/>
      <c r="T39" s="586">
        <v>20</v>
      </c>
      <c r="U39" s="587">
        <v>136000</v>
      </c>
      <c r="V39" s="584"/>
      <c r="W39" s="587"/>
      <c r="X39" s="588"/>
      <c r="Y39" s="587"/>
      <c r="Z39" s="584"/>
      <c r="AA39" s="587"/>
      <c r="AB39" s="589"/>
      <c r="AC39" s="594"/>
      <c r="AD39" s="589"/>
      <c r="AE39" s="587"/>
      <c r="AF39" s="584"/>
      <c r="AG39" s="587"/>
      <c r="AH39" s="587"/>
      <c r="AI39" s="612"/>
    </row>
    <row r="40" spans="1:35" ht="15" hidden="1" x14ac:dyDescent="0.35">
      <c r="A40" s="1174"/>
      <c r="B40" s="591"/>
      <c r="C40" s="592"/>
      <c r="D40" s="592"/>
      <c r="E40" s="592"/>
      <c r="F40" s="593"/>
      <c r="G40" s="592"/>
      <c r="H40" s="592"/>
      <c r="I40" s="592"/>
      <c r="J40" s="591"/>
      <c r="K40" s="585"/>
      <c r="L40" s="586"/>
      <c r="M40" s="585"/>
      <c r="N40" s="586"/>
      <c r="O40" s="585"/>
      <c r="P40" s="586"/>
      <c r="Q40" s="585"/>
      <c r="R40" s="816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9"/>
      <c r="AE40" s="587"/>
      <c r="AF40" s="584"/>
      <c r="AG40" s="587"/>
      <c r="AH40" s="587"/>
      <c r="AI40" s="612"/>
    </row>
    <row r="41" spans="1:35" ht="15" hidden="1" x14ac:dyDescent="0.35">
      <c r="A41" s="1174"/>
      <c r="B41" s="591"/>
      <c r="C41" s="592"/>
      <c r="D41" s="592"/>
      <c r="E41" s="592"/>
      <c r="F41" s="593"/>
      <c r="G41" s="592"/>
      <c r="H41" s="592"/>
      <c r="I41" s="592"/>
      <c r="J41" s="591"/>
      <c r="K41" s="585"/>
      <c r="L41" s="586"/>
      <c r="M41" s="585"/>
      <c r="N41" s="586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9"/>
      <c r="AE41" s="587"/>
      <c r="AF41" s="584"/>
      <c r="AG41" s="587"/>
      <c r="AH41" s="587"/>
      <c r="AI41" s="612"/>
    </row>
    <row r="42" spans="1:35" ht="15" hidden="1" x14ac:dyDescent="0.35">
      <c r="A42" s="1175"/>
      <c r="B42" s="591"/>
      <c r="C42" s="592"/>
      <c r="D42" s="592"/>
      <c r="E42" s="592"/>
      <c r="F42" s="593"/>
      <c r="G42" s="592"/>
      <c r="H42" s="592"/>
      <c r="I42" s="592"/>
      <c r="J42" s="591"/>
      <c r="K42" s="585"/>
      <c r="L42" s="586"/>
      <c r="M42" s="585"/>
      <c r="N42" s="586"/>
      <c r="O42" s="585"/>
      <c r="P42" s="586"/>
      <c r="Q42" s="585"/>
      <c r="R42" s="816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9"/>
      <c r="AE42" s="587"/>
      <c r="AF42" s="584"/>
      <c r="AG42" s="587"/>
      <c r="AH42" s="587"/>
      <c r="AI42" s="612"/>
    </row>
    <row r="43" spans="1:35" ht="15" hidden="1" x14ac:dyDescent="0.35">
      <c r="A43" s="1173">
        <v>45667</v>
      </c>
      <c r="B43" s="591">
        <v>29.2</v>
      </c>
      <c r="C43" s="592">
        <v>292000</v>
      </c>
      <c r="D43" s="592"/>
      <c r="E43" s="592"/>
      <c r="F43" s="793"/>
      <c r="G43" s="592"/>
      <c r="H43" s="592"/>
      <c r="I43" s="592"/>
      <c r="J43" s="591">
        <v>33.19</v>
      </c>
      <c r="K43" s="585">
        <v>331900</v>
      </c>
      <c r="L43" s="586"/>
      <c r="M43" s="585"/>
      <c r="N43" s="586"/>
      <c r="O43" s="585"/>
      <c r="P43" s="926"/>
      <c r="Q43" s="585"/>
      <c r="R43" s="591"/>
      <c r="S43" s="585"/>
      <c r="T43" s="586"/>
      <c r="U43" s="587"/>
      <c r="V43" s="584">
        <v>20</v>
      </c>
      <c r="W43" s="587">
        <v>200000</v>
      </c>
      <c r="X43" s="588"/>
      <c r="Y43" s="587"/>
      <c r="Z43" s="584"/>
      <c r="AA43" s="587"/>
      <c r="AB43" s="589"/>
      <c r="AC43" s="594"/>
      <c r="AD43" s="589"/>
      <c r="AE43" s="587"/>
      <c r="AF43" s="584"/>
      <c r="AG43" s="587"/>
      <c r="AH43" s="587"/>
      <c r="AI43" s="612"/>
    </row>
    <row r="44" spans="1:35" ht="15" hidden="1" x14ac:dyDescent="0.35">
      <c r="A44" s="1174"/>
      <c r="B44" s="591"/>
      <c r="C44" s="592"/>
      <c r="D44" s="592"/>
      <c r="E44" s="592"/>
      <c r="F44" s="593"/>
      <c r="G44" s="592"/>
      <c r="H44" s="592"/>
      <c r="I44" s="592"/>
      <c r="J44" s="591"/>
      <c r="K44" s="585"/>
      <c r="L44" s="586"/>
      <c r="M44" s="585"/>
      <c r="N44" s="586"/>
      <c r="O44" s="585"/>
      <c r="P44" s="586">
        <v>20</v>
      </c>
      <c r="Q44" s="585">
        <v>250000</v>
      </c>
      <c r="R44" s="816"/>
      <c r="S44" s="585"/>
      <c r="T44" s="586">
        <v>48.56</v>
      </c>
      <c r="U44" s="587">
        <v>330208</v>
      </c>
      <c r="V44" s="584"/>
      <c r="W44" s="587"/>
      <c r="X44" s="588"/>
      <c r="Y44" s="587"/>
      <c r="Z44" s="584"/>
      <c r="AA44" s="587"/>
      <c r="AB44" s="589"/>
      <c r="AC44" s="594"/>
      <c r="AD44" s="589"/>
      <c r="AE44" s="587"/>
      <c r="AF44" s="584">
        <v>20</v>
      </c>
      <c r="AG44" s="587">
        <v>200000</v>
      </c>
      <c r="AH44" s="587"/>
      <c r="AI44" s="612"/>
    </row>
    <row r="45" spans="1:35" ht="15" hidden="1" x14ac:dyDescent="0.35">
      <c r="A45" s="1174"/>
      <c r="B45" s="591"/>
      <c r="C45" s="592"/>
      <c r="D45" s="592"/>
      <c r="E45" s="592"/>
      <c r="F45" s="593"/>
      <c r="G45" s="592"/>
      <c r="H45" s="592"/>
      <c r="I45" s="592"/>
      <c r="J45" s="591"/>
      <c r="K45" s="585"/>
      <c r="L45" s="586"/>
      <c r="M45" s="585"/>
      <c r="N45" s="586"/>
      <c r="O45" s="585"/>
      <c r="P45" s="586"/>
      <c r="Q45" s="585"/>
      <c r="R45" s="816"/>
      <c r="S45" s="585"/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9"/>
      <c r="AE45" s="587"/>
      <c r="AF45" s="584"/>
      <c r="AG45" s="587"/>
      <c r="AH45" s="587"/>
      <c r="AI45" s="612"/>
    </row>
    <row r="46" spans="1:35" ht="15" hidden="1" x14ac:dyDescent="0.35">
      <c r="A46" s="1175"/>
      <c r="B46" s="591"/>
      <c r="C46" s="592"/>
      <c r="D46" s="592"/>
      <c r="E46" s="592"/>
      <c r="F46" s="593"/>
      <c r="G46" s="592"/>
      <c r="H46" s="592"/>
      <c r="I46" s="592"/>
      <c r="J46" s="591"/>
      <c r="K46" s="585"/>
      <c r="L46" s="586"/>
      <c r="M46" s="585"/>
      <c r="N46" s="586"/>
      <c r="O46" s="585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584"/>
      <c r="AA46" s="587"/>
      <c r="AB46" s="589"/>
      <c r="AC46" s="594"/>
      <c r="AD46" s="589"/>
      <c r="AE46" s="587"/>
      <c r="AF46" s="584"/>
      <c r="AG46" s="587"/>
      <c r="AH46" s="587"/>
      <c r="AI46" s="612"/>
    </row>
    <row r="47" spans="1:35" ht="15" hidden="1" x14ac:dyDescent="0.35">
      <c r="A47" s="1173">
        <v>45668</v>
      </c>
      <c r="B47" s="591">
        <v>31.43</v>
      </c>
      <c r="C47" s="592">
        <v>314300</v>
      </c>
      <c r="D47" s="592"/>
      <c r="E47" s="592"/>
      <c r="F47" s="593">
        <v>16.940000000000001</v>
      </c>
      <c r="G47" s="592">
        <v>169400</v>
      </c>
      <c r="H47" s="592"/>
      <c r="I47" s="592"/>
      <c r="J47" s="591">
        <v>29.76</v>
      </c>
      <c r="K47" s="600">
        <v>297600</v>
      </c>
      <c r="L47" s="586"/>
      <c r="M47" s="587"/>
      <c r="N47" s="586"/>
      <c r="O47" s="585"/>
      <c r="P47" s="586"/>
      <c r="Q47" s="585"/>
      <c r="R47" s="585"/>
      <c r="S47" s="585"/>
      <c r="T47" s="586"/>
      <c r="U47" s="587"/>
      <c r="V47" s="584"/>
      <c r="W47" s="587"/>
      <c r="X47" s="588"/>
      <c r="Y47" s="587"/>
      <c r="Z47" s="631"/>
      <c r="AA47" s="587"/>
      <c r="AB47" s="589"/>
      <c r="AC47" s="594"/>
      <c r="AD47" s="589"/>
      <c r="AE47" s="587"/>
      <c r="AF47" s="584"/>
      <c r="AG47" s="587"/>
      <c r="AH47" s="587"/>
      <c r="AI47" s="612"/>
    </row>
    <row r="48" spans="1:35" ht="15" hidden="1" x14ac:dyDescent="0.35">
      <c r="A48" s="1174"/>
      <c r="B48" s="591"/>
      <c r="C48" s="592"/>
      <c r="D48" s="592"/>
      <c r="E48" s="592"/>
      <c r="F48" s="593"/>
      <c r="G48" s="592"/>
      <c r="H48" s="592"/>
      <c r="I48" s="592"/>
      <c r="J48" s="591"/>
      <c r="K48" s="585"/>
      <c r="L48" s="586"/>
      <c r="M48" s="585"/>
      <c r="N48" s="586"/>
      <c r="O48" s="585"/>
      <c r="P48" s="586"/>
      <c r="Q48" s="585"/>
      <c r="R48" s="816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9"/>
      <c r="AE48" s="587"/>
      <c r="AF48" s="584"/>
      <c r="AG48" s="587"/>
      <c r="AH48" s="587"/>
      <c r="AI48" s="612"/>
    </row>
    <row r="49" spans="1:35" ht="15" hidden="1" x14ac:dyDescent="0.35">
      <c r="A49" s="1174"/>
      <c r="B49" s="591"/>
      <c r="C49" s="592"/>
      <c r="D49" s="592"/>
      <c r="E49" s="592"/>
      <c r="F49" s="593"/>
      <c r="G49" s="592"/>
      <c r="H49" s="592"/>
      <c r="I49" s="592"/>
      <c r="J49" s="591"/>
      <c r="K49" s="585"/>
      <c r="L49" s="586"/>
      <c r="M49" s="585"/>
      <c r="N49" s="586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589"/>
      <c r="AE49" s="587"/>
      <c r="AF49" s="584"/>
      <c r="AG49" s="587"/>
      <c r="AH49" s="587"/>
      <c r="AI49" s="612"/>
    </row>
    <row r="50" spans="1:35" ht="15" hidden="1" x14ac:dyDescent="0.35">
      <c r="A50" s="1175"/>
      <c r="B50" s="591"/>
      <c r="C50" s="592"/>
      <c r="D50" s="592"/>
      <c r="E50" s="592"/>
      <c r="F50" s="593"/>
      <c r="G50" s="592"/>
      <c r="H50" s="592"/>
      <c r="I50" s="592"/>
      <c r="J50" s="591"/>
      <c r="K50" s="585"/>
      <c r="L50" s="586"/>
      <c r="M50" s="585"/>
      <c r="N50" s="586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724"/>
      <c r="AA50" s="587"/>
      <c r="AB50" s="589"/>
      <c r="AC50" s="594"/>
      <c r="AD50" s="724"/>
      <c r="AE50" s="587"/>
      <c r="AF50" s="584"/>
      <c r="AG50" s="587"/>
      <c r="AH50" s="587"/>
      <c r="AI50" s="612"/>
    </row>
    <row r="51" spans="1:35" ht="15" hidden="1" x14ac:dyDescent="0.35">
      <c r="A51" s="1173">
        <v>45669</v>
      </c>
      <c r="B51" s="591">
        <v>32.69</v>
      </c>
      <c r="C51" s="592">
        <v>326900</v>
      </c>
      <c r="D51" s="592"/>
      <c r="E51" s="592"/>
      <c r="F51" s="593">
        <v>31.79</v>
      </c>
      <c r="G51" s="592">
        <v>317900</v>
      </c>
      <c r="H51" s="592"/>
      <c r="I51" s="592"/>
      <c r="J51" s="591">
        <v>26.99</v>
      </c>
      <c r="K51" s="585">
        <v>269900</v>
      </c>
      <c r="L51" s="586">
        <v>20</v>
      </c>
      <c r="M51" s="585">
        <v>136000</v>
      </c>
      <c r="N51" s="586"/>
      <c r="O51" s="585"/>
      <c r="P51" s="586"/>
      <c r="Q51" s="585"/>
      <c r="R51" s="585"/>
      <c r="S51" s="585"/>
      <c r="T51" s="586"/>
      <c r="U51" s="587"/>
      <c r="V51" s="584"/>
      <c r="W51" s="587"/>
      <c r="X51" s="588"/>
      <c r="Y51" s="587"/>
      <c r="Z51" s="584"/>
      <c r="AA51" s="587"/>
      <c r="AB51" s="589"/>
      <c r="AC51" s="594"/>
      <c r="AD51" s="589"/>
      <c r="AE51" s="587"/>
      <c r="AF51" s="584"/>
      <c r="AG51" s="587"/>
      <c r="AH51" s="587"/>
      <c r="AI51" s="612"/>
    </row>
    <row r="52" spans="1:35" ht="15" hidden="1" x14ac:dyDescent="0.35">
      <c r="A52" s="1174"/>
      <c r="B52" s="591"/>
      <c r="C52" s="592"/>
      <c r="D52" s="592"/>
      <c r="E52" s="592"/>
      <c r="F52" s="593"/>
      <c r="G52" s="592"/>
      <c r="H52" s="592"/>
      <c r="I52" s="592"/>
      <c r="J52" s="591"/>
      <c r="K52" s="585"/>
      <c r="L52" s="586"/>
      <c r="M52" s="585"/>
      <c r="N52" s="586"/>
      <c r="O52" s="585"/>
      <c r="P52" s="586"/>
      <c r="Q52" s="585"/>
      <c r="R52" s="816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9"/>
      <c r="AE52" s="587"/>
      <c r="AF52" s="584"/>
      <c r="AG52" s="587"/>
      <c r="AH52" s="587"/>
      <c r="AI52" s="612"/>
    </row>
    <row r="53" spans="1:35" ht="15" hidden="1" x14ac:dyDescent="0.35">
      <c r="A53" s="1174"/>
      <c r="B53" s="591"/>
      <c r="C53" s="592"/>
      <c r="D53" s="592"/>
      <c r="E53" s="592"/>
      <c r="F53" s="593"/>
      <c r="G53" s="592"/>
      <c r="H53" s="592"/>
      <c r="I53" s="592"/>
      <c r="J53" s="591"/>
      <c r="K53" s="585"/>
      <c r="L53" s="586"/>
      <c r="M53" s="585"/>
      <c r="N53" s="586"/>
      <c r="O53" s="585"/>
      <c r="P53" s="586"/>
      <c r="Q53" s="585"/>
      <c r="R53" s="585"/>
      <c r="S53" s="585"/>
      <c r="T53" s="586"/>
      <c r="U53" s="587"/>
      <c r="V53" s="584"/>
      <c r="W53" s="587"/>
      <c r="X53" s="588"/>
      <c r="Y53" s="587"/>
      <c r="Z53" s="584"/>
      <c r="AA53" s="587"/>
      <c r="AB53" s="589"/>
      <c r="AC53" s="594"/>
      <c r="AD53" s="589"/>
      <c r="AE53" s="587"/>
      <c r="AF53" s="584"/>
      <c r="AG53" s="587"/>
      <c r="AH53" s="587"/>
      <c r="AI53" s="612"/>
    </row>
    <row r="54" spans="1:35" ht="15" hidden="1" x14ac:dyDescent="0.35">
      <c r="A54" s="1175"/>
      <c r="B54" s="591"/>
      <c r="C54" s="592"/>
      <c r="D54" s="592"/>
      <c r="E54" s="592"/>
      <c r="F54" s="593"/>
      <c r="G54" s="592"/>
      <c r="H54" s="592"/>
      <c r="I54" s="592"/>
      <c r="J54" s="591"/>
      <c r="K54" s="585"/>
      <c r="L54" s="586"/>
      <c r="M54" s="585"/>
      <c r="N54" s="585"/>
      <c r="O54" s="585"/>
      <c r="P54" s="586"/>
      <c r="Q54" s="592"/>
      <c r="R54" s="592"/>
      <c r="S54" s="592"/>
      <c r="T54" s="586"/>
      <c r="U54" s="585"/>
      <c r="V54" s="584"/>
      <c r="W54" s="587"/>
      <c r="X54" s="588"/>
      <c r="Y54" s="587"/>
      <c r="Z54" s="584"/>
      <c r="AA54" s="587"/>
      <c r="AB54" s="589"/>
      <c r="AC54" s="594"/>
      <c r="AD54" s="584"/>
      <c r="AE54" s="587"/>
      <c r="AF54" s="584"/>
      <c r="AG54" s="587"/>
      <c r="AH54" s="587"/>
      <c r="AI54" s="612"/>
    </row>
    <row r="55" spans="1:35" ht="15" hidden="1" x14ac:dyDescent="0.35">
      <c r="A55" s="1173">
        <v>45670</v>
      </c>
      <c r="B55" s="591">
        <v>26.57</v>
      </c>
      <c r="C55" s="592">
        <v>265700</v>
      </c>
      <c r="D55" s="592"/>
      <c r="E55" s="592"/>
      <c r="F55" s="593">
        <v>25.09</v>
      </c>
      <c r="G55" s="592">
        <v>250900</v>
      </c>
      <c r="H55" s="592"/>
      <c r="I55" s="592"/>
      <c r="J55" s="591"/>
      <c r="K55" s="585"/>
      <c r="L55" s="586"/>
      <c r="M55" s="585"/>
      <c r="N55" s="585"/>
      <c r="O55" s="585"/>
      <c r="P55" s="586"/>
      <c r="Q55" s="585"/>
      <c r="R55" s="585"/>
      <c r="S55" s="585"/>
      <c r="T55" s="586">
        <v>20</v>
      </c>
      <c r="U55" s="587">
        <v>136000</v>
      </c>
      <c r="V55" s="584"/>
      <c r="W55" s="587"/>
      <c r="X55" s="588"/>
      <c r="Y55" s="587"/>
      <c r="Z55" s="584"/>
      <c r="AA55" s="587"/>
      <c r="AB55" s="589"/>
      <c r="AC55" s="594"/>
      <c r="AD55" s="589"/>
      <c r="AE55" s="587"/>
      <c r="AF55" s="584"/>
      <c r="AG55" s="587"/>
      <c r="AH55" s="587"/>
      <c r="AI55" s="612"/>
    </row>
    <row r="56" spans="1:35" ht="15" hidden="1" x14ac:dyDescent="0.35">
      <c r="A56" s="1174"/>
      <c r="B56" s="591"/>
      <c r="C56" s="592"/>
      <c r="D56" s="592"/>
      <c r="E56" s="592"/>
      <c r="F56" s="593"/>
      <c r="G56" s="592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99"/>
      <c r="AE56" s="600"/>
      <c r="AF56" s="588"/>
      <c r="AG56" s="587"/>
      <c r="AH56" s="587"/>
      <c r="AI56" s="612"/>
    </row>
    <row r="57" spans="1:35" ht="15" hidden="1" x14ac:dyDescent="0.35">
      <c r="A57" s="1174"/>
      <c r="B57" s="591"/>
      <c r="C57" s="592"/>
      <c r="D57" s="592"/>
      <c r="E57" s="592"/>
      <c r="F57" s="593"/>
      <c r="G57" s="592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0"/>
      <c r="AD57" s="599"/>
      <c r="AE57" s="600"/>
      <c r="AF57" s="588"/>
      <c r="AG57" s="587"/>
      <c r="AH57" s="587"/>
      <c r="AI57" s="612"/>
    </row>
    <row r="58" spans="1:35" ht="15" hidden="1" x14ac:dyDescent="0.35">
      <c r="A58" s="1175"/>
      <c r="B58" s="591"/>
      <c r="C58" s="592"/>
      <c r="D58" s="592"/>
      <c r="E58" s="592"/>
      <c r="F58" s="593"/>
      <c r="G58" s="592"/>
      <c r="H58" s="585"/>
      <c r="I58" s="585"/>
      <c r="J58" s="591"/>
      <c r="K58" s="585"/>
      <c r="L58" s="586"/>
      <c r="M58" s="585"/>
      <c r="N58" s="816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834"/>
      <c r="AA58" s="587"/>
      <c r="AB58" s="589"/>
      <c r="AC58" s="594"/>
      <c r="AD58" s="589"/>
      <c r="AE58" s="587"/>
      <c r="AF58" s="584"/>
      <c r="AG58" s="587"/>
      <c r="AH58" s="587"/>
      <c r="AI58" s="612"/>
    </row>
    <row r="59" spans="1:35" ht="13" hidden="1" customHeight="1" x14ac:dyDescent="0.35">
      <c r="A59" s="1173">
        <v>45671</v>
      </c>
      <c r="B59" s="591">
        <v>28.42</v>
      </c>
      <c r="C59" s="585">
        <v>284200</v>
      </c>
      <c r="D59" s="585"/>
      <c r="E59" s="585"/>
      <c r="F59" s="593">
        <v>28.6</v>
      </c>
      <c r="G59" s="592">
        <v>286000</v>
      </c>
      <c r="H59" s="592"/>
      <c r="I59" s="592"/>
      <c r="J59" s="591">
        <v>28.2</v>
      </c>
      <c r="K59" s="600">
        <v>282000</v>
      </c>
      <c r="L59" s="586"/>
      <c r="M59" s="585"/>
      <c r="N59" s="585">
        <v>20</v>
      </c>
      <c r="O59" s="585">
        <v>136000</v>
      </c>
      <c r="P59" s="586">
        <v>20</v>
      </c>
      <c r="Q59" s="585">
        <v>250000</v>
      </c>
      <c r="R59" s="585"/>
      <c r="S59" s="585"/>
      <c r="T59" s="586"/>
      <c r="U59" s="587"/>
      <c r="V59" s="584"/>
      <c r="W59" s="587"/>
      <c r="X59" s="588"/>
      <c r="Y59" s="587"/>
      <c r="Z59" s="584"/>
      <c r="AA59" s="587"/>
      <c r="AB59" s="589"/>
      <c r="AC59" s="594"/>
      <c r="AD59" s="584">
        <v>20</v>
      </c>
      <c r="AE59" s="587">
        <v>200000</v>
      </c>
      <c r="AF59" s="584"/>
      <c r="AG59" s="587"/>
      <c r="AH59" s="587"/>
      <c r="AI59" s="612"/>
    </row>
    <row r="60" spans="1:35" ht="15" hidden="1" x14ac:dyDescent="0.35">
      <c r="A60" s="1174"/>
      <c r="B60" s="591"/>
      <c r="C60" s="592"/>
      <c r="D60" s="592"/>
      <c r="E60" s="592"/>
      <c r="F60" s="593"/>
      <c r="G60" s="592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99"/>
      <c r="AE60" s="600"/>
      <c r="AF60" s="588"/>
      <c r="AG60" s="587"/>
      <c r="AH60" s="587"/>
      <c r="AI60" s="612"/>
    </row>
    <row r="61" spans="1:35" ht="15" hidden="1" x14ac:dyDescent="0.35">
      <c r="A61" s="1174"/>
      <c r="B61" s="591"/>
      <c r="C61" s="592"/>
      <c r="D61" s="592"/>
      <c r="E61" s="592"/>
      <c r="F61" s="593"/>
      <c r="G61" s="592"/>
      <c r="H61" s="592"/>
      <c r="I61" s="592"/>
      <c r="J61" s="591"/>
      <c r="K61" s="585"/>
      <c r="L61" s="586"/>
      <c r="M61" s="585"/>
      <c r="N61" s="585"/>
      <c r="O61" s="585"/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99"/>
      <c r="AE61" s="600"/>
      <c r="AF61" s="588"/>
      <c r="AG61" s="587"/>
      <c r="AH61" s="587"/>
      <c r="AI61" s="612"/>
    </row>
    <row r="62" spans="1:35" ht="15" hidden="1" x14ac:dyDescent="0.35">
      <c r="A62" s="1175"/>
      <c r="B62" s="591"/>
      <c r="C62" s="592"/>
      <c r="D62" s="592"/>
      <c r="E62" s="592"/>
      <c r="F62" s="593"/>
      <c r="G62" s="592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0"/>
      <c r="AD62" s="599"/>
      <c r="AE62" s="600"/>
      <c r="AF62" s="588"/>
      <c r="AG62" s="587"/>
      <c r="AH62" s="587"/>
      <c r="AI62" s="612"/>
    </row>
    <row r="63" spans="1:35" ht="15" hidden="1" x14ac:dyDescent="0.35">
      <c r="A63" s="1173">
        <v>45672</v>
      </c>
      <c r="B63" s="591">
        <v>28.64</v>
      </c>
      <c r="C63" s="592">
        <v>286400</v>
      </c>
      <c r="D63" s="592"/>
      <c r="E63" s="592"/>
      <c r="F63" s="593">
        <v>29.21</v>
      </c>
      <c r="G63" s="592">
        <v>292100</v>
      </c>
      <c r="H63" s="592"/>
      <c r="I63" s="592"/>
      <c r="J63" s="591">
        <v>19.260000000000002</v>
      </c>
      <c r="K63" s="600">
        <v>192600</v>
      </c>
      <c r="L63" s="586">
        <v>20</v>
      </c>
      <c r="M63" s="585">
        <v>136000</v>
      </c>
      <c r="N63" s="585">
        <v>20</v>
      </c>
      <c r="O63" s="585">
        <v>136000</v>
      </c>
      <c r="P63" s="586"/>
      <c r="Q63" s="585"/>
      <c r="R63" s="585"/>
      <c r="S63" s="585"/>
      <c r="T63" s="586"/>
      <c r="U63" s="587"/>
      <c r="V63" s="584"/>
      <c r="W63" s="587"/>
      <c r="X63" s="588">
        <v>20</v>
      </c>
      <c r="Y63" s="587">
        <v>250000</v>
      </c>
      <c r="Z63" s="584"/>
      <c r="AA63" s="587"/>
      <c r="AB63" s="589"/>
      <c r="AC63" s="594"/>
      <c r="AD63" s="589"/>
      <c r="AE63" s="587"/>
      <c r="AF63" s="584"/>
      <c r="AG63" s="587"/>
      <c r="AH63" s="587"/>
      <c r="AI63" s="612"/>
    </row>
    <row r="64" spans="1:35" ht="15" hidden="1" x14ac:dyDescent="0.35">
      <c r="A64" s="1174"/>
      <c r="B64" s="591"/>
      <c r="C64" s="592"/>
      <c r="D64" s="592"/>
      <c r="E64" s="592"/>
      <c r="F64" s="593"/>
      <c r="G64" s="592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9"/>
      <c r="AE64" s="587"/>
      <c r="AF64" s="584"/>
      <c r="AG64" s="587"/>
      <c r="AH64" s="587"/>
      <c r="AI64" s="612"/>
    </row>
    <row r="65" spans="1:35" ht="15" hidden="1" x14ac:dyDescent="0.35">
      <c r="A65" s="1174"/>
      <c r="B65" s="591"/>
      <c r="C65" s="592"/>
      <c r="D65" s="592"/>
      <c r="E65" s="592"/>
      <c r="F65" s="593"/>
      <c r="G65" s="592"/>
      <c r="H65" s="592"/>
      <c r="I65" s="592"/>
      <c r="J65" s="591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9"/>
      <c r="AE65" s="587"/>
      <c r="AF65" s="584"/>
      <c r="AG65" s="587"/>
      <c r="AH65" s="587"/>
      <c r="AI65" s="612"/>
    </row>
    <row r="66" spans="1:35" ht="15" hidden="1" x14ac:dyDescent="0.35">
      <c r="A66" s="1175"/>
      <c r="B66" s="591"/>
      <c r="C66" s="592"/>
      <c r="D66" s="592"/>
      <c r="E66" s="592"/>
      <c r="F66" s="593"/>
      <c r="G66" s="592"/>
      <c r="H66" s="592"/>
      <c r="I66" s="592"/>
      <c r="J66" s="591"/>
      <c r="K66" s="585"/>
      <c r="L66" s="586"/>
      <c r="M66" s="585"/>
      <c r="N66" s="816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9"/>
      <c r="AE66" s="587"/>
      <c r="AF66" s="584"/>
      <c r="AG66" s="587"/>
      <c r="AH66" s="587"/>
      <c r="AI66" s="612"/>
    </row>
    <row r="67" spans="1:35" ht="15" hidden="1" x14ac:dyDescent="0.35">
      <c r="A67" s="1173">
        <v>45673</v>
      </c>
      <c r="B67" s="591">
        <v>38.35</v>
      </c>
      <c r="C67" s="592">
        <v>383500</v>
      </c>
      <c r="D67" s="592"/>
      <c r="E67" s="592"/>
      <c r="F67" s="593">
        <v>33.06</v>
      </c>
      <c r="G67" s="592">
        <v>330600</v>
      </c>
      <c r="H67" s="592"/>
      <c r="I67" s="592"/>
      <c r="J67" s="591">
        <v>18.12</v>
      </c>
      <c r="K67" s="585">
        <v>181200</v>
      </c>
      <c r="L67" s="586"/>
      <c r="M67" s="585"/>
      <c r="N67" s="585"/>
      <c r="O67" s="585"/>
      <c r="P67" s="586"/>
      <c r="Q67" s="585"/>
      <c r="R67" s="585"/>
      <c r="S67" s="585"/>
      <c r="T67" s="586"/>
      <c r="U67" s="587"/>
      <c r="V67" s="584"/>
      <c r="W67" s="587"/>
      <c r="X67" s="588"/>
      <c r="Y67" s="587"/>
      <c r="Z67" s="584"/>
      <c r="AA67" s="587"/>
      <c r="AB67" s="589"/>
      <c r="AC67" s="594"/>
      <c r="AD67" s="589"/>
      <c r="AE67" s="587"/>
      <c r="AF67" s="584">
        <v>25</v>
      </c>
      <c r="AG67" s="587">
        <v>250000</v>
      </c>
      <c r="AH67" s="587"/>
      <c r="AI67" s="612"/>
    </row>
    <row r="68" spans="1:35" ht="15" hidden="1" x14ac:dyDescent="0.35">
      <c r="A68" s="1174"/>
      <c r="B68" s="591"/>
      <c r="C68" s="592"/>
      <c r="D68" s="592"/>
      <c r="E68" s="592"/>
      <c r="F68" s="593"/>
      <c r="G68" s="592"/>
      <c r="H68" s="592"/>
      <c r="I68" s="592"/>
      <c r="J68" s="591"/>
      <c r="K68" s="585"/>
      <c r="L68" s="586"/>
      <c r="M68" s="585"/>
      <c r="N68" s="727"/>
      <c r="O68" s="704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9"/>
      <c r="AE68" s="587"/>
      <c r="AF68" s="584"/>
      <c r="AG68" s="587"/>
      <c r="AH68" s="587"/>
      <c r="AI68" s="612"/>
    </row>
    <row r="69" spans="1:35" ht="15" hidden="1" x14ac:dyDescent="0.35">
      <c r="A69" s="1174"/>
      <c r="B69" s="591"/>
      <c r="C69" s="592"/>
      <c r="D69" s="592"/>
      <c r="E69" s="592"/>
      <c r="F69" s="593"/>
      <c r="G69" s="592"/>
      <c r="H69" s="592"/>
      <c r="I69" s="592"/>
      <c r="J69" s="591"/>
      <c r="K69" s="585"/>
      <c r="L69" s="586"/>
      <c r="M69" s="585"/>
      <c r="N69" s="585"/>
      <c r="O69" s="585"/>
      <c r="P69" s="586"/>
      <c r="Q69" s="585"/>
      <c r="R69" s="585"/>
      <c r="S69" s="585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9"/>
      <c r="AE69" s="587"/>
      <c r="AF69" s="584"/>
      <c r="AG69" s="587"/>
      <c r="AH69" s="587"/>
      <c r="AI69" s="612"/>
    </row>
    <row r="70" spans="1:35" ht="15" hidden="1" x14ac:dyDescent="0.35">
      <c r="A70" s="1175"/>
      <c r="B70" s="591"/>
      <c r="C70" s="592"/>
      <c r="D70" s="592"/>
      <c r="E70" s="592"/>
      <c r="F70" s="593"/>
      <c r="G70" s="592"/>
      <c r="H70" s="592"/>
      <c r="I70" s="592"/>
      <c r="J70" s="591"/>
      <c r="K70" s="585"/>
      <c r="L70" s="586"/>
      <c r="M70" s="585"/>
      <c r="N70" s="816"/>
      <c r="O70" s="585"/>
      <c r="P70" s="586"/>
      <c r="Q70" s="592"/>
      <c r="R70" s="592"/>
      <c r="S70" s="592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9"/>
      <c r="AE70" s="587"/>
      <c r="AF70" s="584"/>
      <c r="AG70" s="587"/>
      <c r="AH70" s="587"/>
      <c r="AI70" s="612"/>
    </row>
    <row r="71" spans="1:35" ht="15" hidden="1" x14ac:dyDescent="0.35">
      <c r="A71" s="1173">
        <v>45674</v>
      </c>
      <c r="B71" s="591">
        <v>28.15</v>
      </c>
      <c r="C71" s="592">
        <v>281500</v>
      </c>
      <c r="D71" s="592"/>
      <c r="E71" s="592"/>
      <c r="F71" s="593">
        <v>31.83</v>
      </c>
      <c r="G71" s="592">
        <v>318300</v>
      </c>
      <c r="H71" s="592"/>
      <c r="I71" s="592"/>
      <c r="J71" s="591">
        <v>20.43</v>
      </c>
      <c r="K71" s="585">
        <v>204300</v>
      </c>
      <c r="L71" s="586"/>
      <c r="M71" s="585"/>
      <c r="N71" s="585">
        <v>20</v>
      </c>
      <c r="O71" s="585">
        <v>136000</v>
      </c>
      <c r="P71" s="586"/>
      <c r="Q71" s="585"/>
      <c r="R71" s="585"/>
      <c r="S71" s="585"/>
      <c r="T71" s="586"/>
      <c r="U71" s="587"/>
      <c r="V71" s="584"/>
      <c r="W71" s="587"/>
      <c r="X71" s="588"/>
      <c r="Y71" s="587"/>
      <c r="Z71" s="584"/>
      <c r="AA71" s="587"/>
      <c r="AB71" s="589"/>
      <c r="AC71" s="594"/>
      <c r="AD71" s="589"/>
      <c r="AE71" s="587"/>
      <c r="AF71" s="584"/>
      <c r="AG71" s="587"/>
      <c r="AH71" s="587"/>
      <c r="AI71" s="612"/>
    </row>
    <row r="72" spans="1:35" ht="15" hidden="1" x14ac:dyDescent="0.35">
      <c r="A72" s="1174"/>
      <c r="B72" s="591"/>
      <c r="C72" s="592"/>
      <c r="D72" s="592"/>
      <c r="E72" s="592"/>
      <c r="F72" s="593"/>
      <c r="G72" s="592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816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9"/>
      <c r="AE72" s="587"/>
      <c r="AF72" s="584"/>
      <c r="AG72" s="587"/>
      <c r="AH72" s="587"/>
      <c r="AI72" s="612"/>
    </row>
    <row r="73" spans="1:35" ht="15" hidden="1" x14ac:dyDescent="0.35">
      <c r="A73" s="1174"/>
      <c r="B73" s="591"/>
      <c r="C73" s="592"/>
      <c r="D73" s="592"/>
      <c r="E73" s="592"/>
      <c r="F73" s="593"/>
      <c r="G73" s="592"/>
      <c r="H73" s="704"/>
      <c r="I73" s="704"/>
      <c r="J73" s="591"/>
      <c r="K73" s="585"/>
      <c r="L73" s="586"/>
      <c r="M73" s="585"/>
      <c r="N73" s="585"/>
      <c r="O73" s="585"/>
      <c r="P73" s="586"/>
      <c r="Q73" s="585"/>
      <c r="R73" s="585"/>
      <c r="S73" s="585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9"/>
      <c r="AE73" s="587"/>
      <c r="AF73" s="584"/>
      <c r="AG73" s="587"/>
      <c r="AH73" s="587"/>
      <c r="AI73" s="612"/>
    </row>
    <row r="74" spans="1:35" ht="15" hidden="1" x14ac:dyDescent="0.35">
      <c r="A74" s="1175"/>
      <c r="B74" s="780"/>
      <c r="C74" s="704"/>
      <c r="D74" s="704"/>
      <c r="E74" s="704"/>
      <c r="F74" s="593"/>
      <c r="G74" s="592"/>
      <c r="H74" s="592"/>
      <c r="I74" s="592"/>
      <c r="J74" s="591"/>
      <c r="K74" s="585"/>
      <c r="L74" s="586"/>
      <c r="M74" s="585"/>
      <c r="N74" s="585"/>
      <c r="O74" s="585"/>
      <c r="P74" s="586"/>
      <c r="Q74" s="592"/>
      <c r="R74" s="592"/>
      <c r="S74" s="592"/>
      <c r="T74" s="586"/>
      <c r="U74" s="587"/>
      <c r="V74" s="584"/>
      <c r="W74" s="587"/>
      <c r="X74" s="588"/>
      <c r="Y74" s="587"/>
      <c r="Z74" s="584"/>
      <c r="AA74" s="587"/>
      <c r="AB74" s="589"/>
      <c r="AC74" s="594"/>
      <c r="AD74" s="589"/>
      <c r="AE74" s="587"/>
      <c r="AF74" s="584"/>
      <c r="AG74" s="587"/>
      <c r="AH74" s="587"/>
      <c r="AI74" s="612"/>
    </row>
    <row r="75" spans="1:35" ht="15" hidden="1" x14ac:dyDescent="0.35">
      <c r="A75" s="1173">
        <v>45675</v>
      </c>
      <c r="B75" s="591">
        <v>23.85</v>
      </c>
      <c r="C75" s="592">
        <v>238500</v>
      </c>
      <c r="D75" s="592"/>
      <c r="E75" s="592"/>
      <c r="F75" s="593">
        <v>29.55</v>
      </c>
      <c r="G75" s="592">
        <v>295500</v>
      </c>
      <c r="H75" s="592"/>
      <c r="I75" s="592"/>
      <c r="J75" s="591">
        <v>25.04</v>
      </c>
      <c r="K75" s="585">
        <v>250400</v>
      </c>
      <c r="L75" s="586">
        <v>20</v>
      </c>
      <c r="M75" s="585">
        <v>136000</v>
      </c>
      <c r="N75" s="585"/>
      <c r="O75" s="585"/>
      <c r="P75" s="586"/>
      <c r="Q75" s="585"/>
      <c r="R75" s="585"/>
      <c r="S75" s="585"/>
      <c r="T75" s="586">
        <v>60</v>
      </c>
      <c r="U75" s="587">
        <v>408000</v>
      </c>
      <c r="V75" s="584"/>
      <c r="W75" s="587"/>
      <c r="X75" s="588">
        <v>20</v>
      </c>
      <c r="Y75" s="587">
        <v>250000</v>
      </c>
      <c r="Z75" s="586"/>
      <c r="AA75" s="587"/>
      <c r="AB75" s="589"/>
      <c r="AC75" s="594"/>
      <c r="AD75" s="589"/>
      <c r="AE75" s="587"/>
      <c r="AF75" s="584"/>
      <c r="AG75" s="587"/>
      <c r="AH75" s="587"/>
      <c r="AI75" s="612"/>
    </row>
    <row r="76" spans="1:35" ht="15" hidden="1" x14ac:dyDescent="0.35">
      <c r="A76" s="1174"/>
      <c r="B76" s="591"/>
      <c r="C76" s="592"/>
      <c r="D76" s="592"/>
      <c r="E76" s="592"/>
      <c r="F76" s="593"/>
      <c r="G76" s="592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6"/>
      <c r="AA76" s="587"/>
      <c r="AB76" s="589"/>
      <c r="AC76" s="594"/>
      <c r="AD76" s="589"/>
      <c r="AE76" s="587"/>
      <c r="AF76" s="584"/>
      <c r="AG76" s="587"/>
      <c r="AH76" s="587"/>
      <c r="AI76" s="612"/>
    </row>
    <row r="77" spans="1:35" ht="15" hidden="1" x14ac:dyDescent="0.35">
      <c r="A77" s="1174"/>
      <c r="B77" s="591"/>
      <c r="C77" s="592"/>
      <c r="D77" s="592"/>
      <c r="E77" s="592"/>
      <c r="F77" s="593"/>
      <c r="G77" s="592"/>
      <c r="H77" s="592"/>
      <c r="I77" s="592"/>
      <c r="J77" s="591"/>
      <c r="K77" s="585"/>
      <c r="L77" s="586"/>
      <c r="M77" s="585"/>
      <c r="N77" s="585"/>
      <c r="O77" s="585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0"/>
      <c r="AD77" s="599"/>
      <c r="AE77" s="600"/>
      <c r="AF77" s="588"/>
      <c r="AG77" s="587"/>
      <c r="AH77" s="587"/>
      <c r="AI77" s="612"/>
    </row>
    <row r="78" spans="1:35" ht="15" hidden="1" x14ac:dyDescent="0.35">
      <c r="A78" s="1175"/>
      <c r="B78" s="591"/>
      <c r="C78" s="592"/>
      <c r="D78" s="592"/>
      <c r="E78" s="592"/>
      <c r="F78" s="593"/>
      <c r="G78" s="592"/>
      <c r="H78" s="592"/>
      <c r="I78" s="592"/>
      <c r="J78" s="591"/>
      <c r="K78" s="585"/>
      <c r="L78" s="814"/>
      <c r="M78" s="587"/>
      <c r="N78" s="587"/>
      <c r="O78" s="587"/>
      <c r="P78" s="584"/>
      <c r="Q78" s="587"/>
      <c r="R78" s="587"/>
      <c r="S78" s="587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9"/>
      <c r="AE78" s="587"/>
      <c r="AF78" s="584"/>
      <c r="AG78" s="587"/>
      <c r="AH78" s="587"/>
      <c r="AI78" s="612"/>
    </row>
    <row r="79" spans="1:35" ht="15" hidden="1" x14ac:dyDescent="0.35">
      <c r="A79" s="1173">
        <v>45676</v>
      </c>
      <c r="B79" s="591">
        <v>28.23</v>
      </c>
      <c r="C79" s="592">
        <v>282300</v>
      </c>
      <c r="D79" s="592"/>
      <c r="E79" s="592"/>
      <c r="F79" s="593">
        <v>27.64</v>
      </c>
      <c r="G79" s="592">
        <v>276400</v>
      </c>
      <c r="H79" s="592"/>
      <c r="I79" s="592"/>
      <c r="J79" s="591">
        <v>20.350000000000001</v>
      </c>
      <c r="K79" s="585">
        <v>203500</v>
      </c>
      <c r="L79" s="586"/>
      <c r="M79" s="587"/>
      <c r="N79" s="587">
        <v>20</v>
      </c>
      <c r="O79" s="587">
        <v>136000</v>
      </c>
      <c r="P79" s="586"/>
      <c r="Q79" s="585"/>
      <c r="R79" s="585"/>
      <c r="S79" s="585"/>
      <c r="T79" s="586"/>
      <c r="U79" s="587"/>
      <c r="V79" s="584"/>
      <c r="W79" s="587"/>
      <c r="X79" s="588"/>
      <c r="Y79" s="587"/>
      <c r="Z79" s="584"/>
      <c r="AA79" s="587"/>
      <c r="AB79" s="589"/>
      <c r="AC79" s="594"/>
      <c r="AD79" s="589"/>
      <c r="AE79" s="587"/>
      <c r="AF79" s="584"/>
      <c r="AG79" s="587"/>
      <c r="AH79" s="587"/>
      <c r="AI79" s="612"/>
    </row>
    <row r="80" spans="1:35" ht="15" hidden="1" x14ac:dyDescent="0.35">
      <c r="A80" s="1174"/>
      <c r="B80" s="591"/>
      <c r="C80" s="592"/>
      <c r="D80" s="592"/>
      <c r="E80" s="592"/>
      <c r="F80" s="593"/>
      <c r="G80" s="592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99"/>
      <c r="AE80" s="600"/>
      <c r="AF80" s="588"/>
      <c r="AG80" s="587"/>
      <c r="AH80" s="587"/>
      <c r="AI80" s="612"/>
    </row>
    <row r="81" spans="1:35" ht="15" hidden="1" x14ac:dyDescent="0.35">
      <c r="A81" s="1174"/>
      <c r="B81" s="591"/>
      <c r="C81" s="592"/>
      <c r="D81" s="592"/>
      <c r="E81" s="592"/>
      <c r="F81" s="593"/>
      <c r="G81" s="592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0"/>
      <c r="AD81" s="599"/>
      <c r="AE81" s="600"/>
      <c r="AF81" s="588"/>
      <c r="AG81" s="587"/>
      <c r="AH81" s="587"/>
      <c r="AI81" s="612"/>
    </row>
    <row r="82" spans="1:35" ht="15" hidden="1" x14ac:dyDescent="0.35">
      <c r="A82" s="1175"/>
      <c r="B82" s="591"/>
      <c r="C82" s="592"/>
      <c r="D82" s="592"/>
      <c r="E82" s="592"/>
      <c r="F82" s="593"/>
      <c r="G82" s="592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94"/>
      <c r="AC82" s="833"/>
      <c r="AD82" s="836"/>
      <c r="AE82" s="587"/>
      <c r="AF82" s="584"/>
      <c r="AG82" s="587"/>
      <c r="AH82" s="587"/>
      <c r="AI82" s="612"/>
    </row>
    <row r="83" spans="1:35" ht="15" hidden="1" x14ac:dyDescent="0.35">
      <c r="A83" s="1173">
        <v>45677</v>
      </c>
      <c r="B83" s="792">
        <v>24.78</v>
      </c>
      <c r="C83" s="592">
        <v>247800</v>
      </c>
      <c r="D83" s="592"/>
      <c r="E83" s="592"/>
      <c r="F83" s="591">
        <v>26.13</v>
      </c>
      <c r="G83" s="592">
        <v>261300</v>
      </c>
      <c r="H83" s="592"/>
      <c r="I83" s="592"/>
      <c r="J83" s="591">
        <v>18.48</v>
      </c>
      <c r="K83" s="585">
        <v>184800</v>
      </c>
      <c r="L83" s="586"/>
      <c r="M83" s="585"/>
      <c r="N83" s="600"/>
      <c r="O83" s="600"/>
      <c r="P83" s="586"/>
      <c r="Q83" s="585"/>
      <c r="R83" s="585"/>
      <c r="S83" s="585"/>
      <c r="T83" s="586"/>
      <c r="U83" s="587"/>
      <c r="V83" s="584"/>
      <c r="W83" s="587"/>
      <c r="X83" s="588"/>
      <c r="Y83" s="587"/>
      <c r="Z83" s="584">
        <v>28.17</v>
      </c>
      <c r="AA83" s="587">
        <v>191556</v>
      </c>
      <c r="AB83" s="589"/>
      <c r="AC83" s="594"/>
      <c r="AD83" s="589"/>
      <c r="AE83" s="587"/>
      <c r="AF83" s="584"/>
      <c r="AG83" s="587"/>
      <c r="AH83" s="587"/>
      <c r="AI83" s="612"/>
    </row>
    <row r="84" spans="1:35" ht="15" hidden="1" x14ac:dyDescent="0.35">
      <c r="A84" s="1174"/>
      <c r="B84" s="591"/>
      <c r="C84" s="592"/>
      <c r="D84" s="592"/>
      <c r="E84" s="592"/>
      <c r="F84" s="591"/>
      <c r="G84" s="592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9"/>
      <c r="AE84" s="587"/>
      <c r="AF84" s="584"/>
      <c r="AG84" s="587"/>
      <c r="AH84" s="587"/>
      <c r="AI84" s="612"/>
    </row>
    <row r="85" spans="1:35" ht="15" hidden="1" x14ac:dyDescent="0.35">
      <c r="A85" s="1174"/>
      <c r="B85" s="591"/>
      <c r="C85" s="592"/>
      <c r="D85" s="592"/>
      <c r="E85" s="592"/>
      <c r="F85" s="591"/>
      <c r="G85" s="592"/>
      <c r="H85" s="592"/>
      <c r="I85" s="592"/>
      <c r="J85" s="591"/>
      <c r="K85" s="585"/>
      <c r="L85" s="586"/>
      <c r="M85" s="585"/>
      <c r="N85" s="585"/>
      <c r="O85" s="585"/>
      <c r="P85" s="586"/>
      <c r="Q85" s="585"/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9"/>
      <c r="AE85" s="587"/>
      <c r="AF85" s="584"/>
      <c r="AG85" s="587"/>
      <c r="AH85" s="587"/>
      <c r="AI85" s="612"/>
    </row>
    <row r="86" spans="1:35" ht="15" hidden="1" x14ac:dyDescent="0.35">
      <c r="A86" s="1175"/>
      <c r="B86" s="591"/>
      <c r="C86" s="592"/>
      <c r="D86" s="592"/>
      <c r="E86" s="592"/>
      <c r="F86" s="591"/>
      <c r="G86" s="592"/>
      <c r="H86" s="592"/>
      <c r="I86" s="592"/>
      <c r="J86" s="591"/>
      <c r="K86" s="585"/>
      <c r="L86" s="586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589"/>
      <c r="AC86" s="594"/>
      <c r="AD86" s="589"/>
      <c r="AE86" s="587"/>
      <c r="AF86" s="584"/>
      <c r="AG86" s="587"/>
      <c r="AH86" s="587"/>
      <c r="AI86" s="612"/>
    </row>
    <row r="87" spans="1:35" ht="15" hidden="1" x14ac:dyDescent="0.35">
      <c r="A87" s="1173">
        <v>45678</v>
      </c>
      <c r="B87" s="591">
        <v>36.57</v>
      </c>
      <c r="C87" s="592">
        <v>365700</v>
      </c>
      <c r="D87" s="592"/>
      <c r="E87" s="592"/>
      <c r="F87" s="593">
        <v>35.590000000000003</v>
      </c>
      <c r="G87" s="592">
        <v>355900</v>
      </c>
      <c r="H87" s="592"/>
      <c r="I87" s="592"/>
      <c r="J87" s="591">
        <v>36.700000000000003</v>
      </c>
      <c r="K87" s="587">
        <v>367000</v>
      </c>
      <c r="L87" s="588"/>
      <c r="M87" s="585"/>
      <c r="N87" s="585"/>
      <c r="O87" s="585"/>
      <c r="P87" s="585">
        <v>20</v>
      </c>
      <c r="Q87" s="585">
        <v>250000</v>
      </c>
      <c r="R87" s="585"/>
      <c r="S87" s="585"/>
      <c r="T87" s="586"/>
      <c r="U87" s="587"/>
      <c r="V87" s="584"/>
      <c r="W87" s="587"/>
      <c r="X87" s="588"/>
      <c r="Y87" s="587"/>
      <c r="Z87" s="584"/>
      <c r="AA87" s="587"/>
      <c r="AB87" s="584">
        <v>20</v>
      </c>
      <c r="AC87" s="587">
        <v>200000</v>
      </c>
      <c r="AD87" s="589"/>
      <c r="AE87" s="587"/>
      <c r="AF87" s="584"/>
      <c r="AG87" s="587"/>
      <c r="AH87" s="587"/>
      <c r="AI87" s="612"/>
    </row>
    <row r="88" spans="1:35" ht="15" hidden="1" x14ac:dyDescent="0.35">
      <c r="A88" s="1174"/>
      <c r="B88" s="591"/>
      <c r="C88" s="592"/>
      <c r="D88" s="592"/>
      <c r="E88" s="592"/>
      <c r="F88" s="593"/>
      <c r="G88" s="592"/>
      <c r="H88" s="592"/>
      <c r="I88" s="592"/>
      <c r="J88" s="591"/>
      <c r="K88" s="587"/>
      <c r="L88" s="584"/>
      <c r="M88" s="585"/>
      <c r="N88" s="586">
        <v>54.38</v>
      </c>
      <c r="O88" s="585">
        <v>369784</v>
      </c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4"/>
      <c r="AD88" s="589"/>
      <c r="AE88" s="587"/>
      <c r="AF88" s="584"/>
      <c r="AG88" s="587"/>
      <c r="AH88" s="587"/>
      <c r="AI88" s="612"/>
    </row>
    <row r="89" spans="1:35" ht="15" hidden="1" x14ac:dyDescent="0.35">
      <c r="A89" s="1174"/>
      <c r="B89" s="591"/>
      <c r="C89" s="592"/>
      <c r="D89" s="592"/>
      <c r="E89" s="592"/>
      <c r="F89" s="593"/>
      <c r="G89" s="592"/>
      <c r="H89" s="592"/>
      <c r="I89" s="592"/>
      <c r="J89" s="591"/>
      <c r="K89" s="587"/>
      <c r="L89" s="584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0"/>
      <c r="AD89" s="599"/>
      <c r="AE89" s="600"/>
      <c r="AF89" s="588"/>
      <c r="AG89" s="587"/>
      <c r="AH89" s="587"/>
      <c r="AI89" s="612"/>
    </row>
    <row r="90" spans="1:35" ht="15" hidden="1" x14ac:dyDescent="0.35">
      <c r="A90" s="1175"/>
      <c r="B90" s="591"/>
      <c r="C90" s="592"/>
      <c r="D90" s="592"/>
      <c r="E90" s="592"/>
      <c r="F90" s="593"/>
      <c r="G90" s="592"/>
      <c r="H90" s="592"/>
      <c r="I90" s="592"/>
      <c r="J90" s="591"/>
      <c r="K90" s="585"/>
      <c r="L90" s="586"/>
      <c r="M90" s="585"/>
      <c r="N90" s="585"/>
      <c r="O90" s="585"/>
      <c r="P90" s="585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9"/>
      <c r="AE90" s="587"/>
      <c r="AF90" s="584"/>
      <c r="AG90" s="587"/>
      <c r="AH90" s="587"/>
      <c r="AI90" s="612"/>
    </row>
    <row r="91" spans="1:35" ht="15" hidden="1" x14ac:dyDescent="0.35">
      <c r="A91" s="1173">
        <v>45679</v>
      </c>
      <c r="B91" s="591">
        <v>31.28</v>
      </c>
      <c r="C91" s="592">
        <v>312800</v>
      </c>
      <c r="D91" s="592"/>
      <c r="E91" s="592"/>
      <c r="F91" s="593">
        <v>36.880000000000003</v>
      </c>
      <c r="G91" s="592">
        <v>368800</v>
      </c>
      <c r="H91" s="592"/>
      <c r="I91" s="592"/>
      <c r="J91" s="591"/>
      <c r="K91" s="585"/>
      <c r="L91" s="586">
        <v>20</v>
      </c>
      <c r="M91" s="585">
        <v>136000</v>
      </c>
      <c r="N91" s="586"/>
      <c r="O91" s="585"/>
      <c r="P91" s="585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9"/>
      <c r="AE91" s="587"/>
      <c r="AF91" s="584"/>
      <c r="AG91" s="587"/>
      <c r="AH91" s="587"/>
      <c r="AI91" s="612"/>
    </row>
    <row r="92" spans="1:35" ht="15" hidden="1" x14ac:dyDescent="0.35">
      <c r="A92" s="1174"/>
      <c r="B92" s="591"/>
      <c r="C92" s="592"/>
      <c r="D92" s="592"/>
      <c r="E92" s="592"/>
      <c r="F92" s="593"/>
      <c r="G92" s="592"/>
      <c r="H92" s="592"/>
      <c r="I92" s="592"/>
      <c r="J92" s="591"/>
      <c r="K92" s="585"/>
      <c r="L92" s="586"/>
      <c r="M92" s="585"/>
      <c r="N92" s="585"/>
      <c r="O92" s="585"/>
      <c r="P92" s="585"/>
      <c r="Q92" s="585"/>
      <c r="R92" s="585"/>
      <c r="S92" s="585"/>
      <c r="T92" s="586"/>
      <c r="U92" s="587"/>
      <c r="V92" s="584"/>
      <c r="W92" s="587"/>
      <c r="X92" s="588">
        <v>20</v>
      </c>
      <c r="Y92" s="587">
        <v>250000</v>
      </c>
      <c r="Z92" s="584"/>
      <c r="AA92" s="587"/>
      <c r="AB92" s="589"/>
      <c r="AC92" s="594"/>
      <c r="AD92" s="589"/>
      <c r="AE92" s="587"/>
      <c r="AF92" s="584"/>
      <c r="AG92" s="587"/>
      <c r="AH92" s="587"/>
      <c r="AI92" s="612"/>
    </row>
    <row r="93" spans="1:35" ht="15" hidden="1" x14ac:dyDescent="0.35">
      <c r="A93" s="1174"/>
      <c r="B93" s="591"/>
      <c r="C93" s="592"/>
      <c r="D93" s="592"/>
      <c r="E93" s="592"/>
      <c r="F93" s="593"/>
      <c r="G93" s="592"/>
      <c r="H93" s="592"/>
      <c r="I93" s="592"/>
      <c r="J93" s="591"/>
      <c r="K93" s="585"/>
      <c r="L93" s="586"/>
      <c r="M93" s="585"/>
      <c r="N93" s="585"/>
      <c r="O93" s="585"/>
      <c r="P93" s="585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9"/>
      <c r="AE93" s="587"/>
      <c r="AF93" s="584"/>
      <c r="AG93" s="587"/>
      <c r="AH93" s="587"/>
      <c r="AI93" s="612"/>
    </row>
    <row r="94" spans="1:35" ht="15" hidden="1" x14ac:dyDescent="0.35">
      <c r="A94" s="1175"/>
      <c r="B94" s="591"/>
      <c r="C94" s="592"/>
      <c r="D94" s="592"/>
      <c r="E94" s="592"/>
      <c r="F94" s="593"/>
      <c r="G94" s="592"/>
      <c r="H94" s="704"/>
      <c r="I94" s="704"/>
      <c r="J94" s="591"/>
      <c r="K94" s="585"/>
      <c r="L94" s="586"/>
      <c r="M94" s="585"/>
      <c r="N94" s="585"/>
      <c r="O94" s="585"/>
      <c r="P94" s="585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9"/>
      <c r="AE94" s="587"/>
      <c r="AF94" s="584"/>
      <c r="AG94" s="587"/>
      <c r="AH94" s="587"/>
      <c r="AI94" s="612"/>
    </row>
    <row r="95" spans="1:35" ht="15" hidden="1" x14ac:dyDescent="0.35">
      <c r="A95" s="1173">
        <v>45680</v>
      </c>
      <c r="B95" s="780">
        <v>24.9</v>
      </c>
      <c r="C95" s="704">
        <v>249000</v>
      </c>
      <c r="D95" s="704"/>
      <c r="E95" s="704"/>
      <c r="F95" s="593">
        <v>31.74</v>
      </c>
      <c r="G95" s="592">
        <v>317400</v>
      </c>
      <c r="H95" s="592"/>
      <c r="I95" s="592"/>
      <c r="J95" s="591">
        <v>37.53</v>
      </c>
      <c r="K95" s="585">
        <v>375300</v>
      </c>
      <c r="L95" s="586"/>
      <c r="M95" s="585"/>
      <c r="N95" s="816"/>
      <c r="O95" s="585"/>
      <c r="P95" s="585"/>
      <c r="Q95" s="585"/>
      <c r="R95" s="585"/>
      <c r="S95" s="585"/>
      <c r="T95" s="586"/>
      <c r="U95" s="587"/>
      <c r="V95" s="584"/>
      <c r="W95" s="587"/>
      <c r="X95" s="588"/>
      <c r="Y95" s="587"/>
      <c r="Z95" s="584"/>
      <c r="AA95" s="587"/>
      <c r="AB95" s="589"/>
      <c r="AC95" s="594"/>
      <c r="AD95" s="589"/>
      <c r="AE95" s="587"/>
      <c r="AF95" s="584"/>
      <c r="AG95" s="587"/>
      <c r="AH95" s="587"/>
      <c r="AI95" s="612"/>
    </row>
    <row r="96" spans="1:35" ht="15" hidden="1" x14ac:dyDescent="0.35">
      <c r="A96" s="1174"/>
      <c r="B96" s="591"/>
      <c r="C96" s="592"/>
      <c r="D96" s="592"/>
      <c r="E96" s="592"/>
      <c r="F96" s="593"/>
      <c r="G96" s="592"/>
      <c r="H96" s="592"/>
      <c r="I96" s="592"/>
      <c r="J96" s="591"/>
      <c r="K96" s="585"/>
      <c r="L96" s="586"/>
      <c r="M96" s="585"/>
      <c r="N96" s="585"/>
      <c r="O96" s="585"/>
      <c r="P96" s="585"/>
      <c r="Q96" s="585"/>
      <c r="R96" s="687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9"/>
      <c r="AE96" s="587"/>
      <c r="AF96" s="584"/>
      <c r="AG96" s="587"/>
      <c r="AH96" s="587"/>
      <c r="AI96" s="612"/>
    </row>
    <row r="97" spans="1:41" ht="15" hidden="1" x14ac:dyDescent="0.35">
      <c r="A97" s="1174"/>
      <c r="B97" s="591"/>
      <c r="C97" s="592"/>
      <c r="D97" s="592"/>
      <c r="E97" s="592"/>
      <c r="F97" s="593"/>
      <c r="G97" s="592"/>
      <c r="H97" s="592"/>
      <c r="I97" s="592"/>
      <c r="J97" s="591"/>
      <c r="K97" s="585"/>
      <c r="L97" s="586"/>
      <c r="M97" s="585"/>
      <c r="N97" s="585"/>
      <c r="O97" s="585"/>
      <c r="P97" s="585"/>
      <c r="Q97" s="585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89"/>
      <c r="AC97" s="594"/>
      <c r="AD97" s="589"/>
      <c r="AE97" s="587"/>
      <c r="AF97" s="584"/>
      <c r="AG97" s="587"/>
      <c r="AH97" s="587"/>
      <c r="AI97" s="612"/>
    </row>
    <row r="98" spans="1:41" ht="15" hidden="1" x14ac:dyDescent="0.35">
      <c r="A98" s="1175"/>
      <c r="B98" s="591"/>
      <c r="C98" s="592"/>
      <c r="D98" s="592"/>
      <c r="E98" s="592"/>
      <c r="F98" s="593"/>
      <c r="G98" s="592"/>
      <c r="H98" s="592"/>
      <c r="I98" s="592"/>
      <c r="J98" s="591"/>
      <c r="K98" s="585"/>
      <c r="L98" s="586"/>
      <c r="M98" s="585"/>
      <c r="N98" s="585"/>
      <c r="O98" s="585"/>
      <c r="P98" s="585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93"/>
      <c r="AC98" s="592"/>
      <c r="AD98" s="589"/>
      <c r="AE98" s="587"/>
      <c r="AF98" s="584"/>
      <c r="AG98" s="587"/>
      <c r="AH98" s="587"/>
      <c r="AI98" s="612"/>
    </row>
    <row r="99" spans="1:41" ht="15" hidden="1" x14ac:dyDescent="0.35">
      <c r="A99" s="1173">
        <v>45681</v>
      </c>
      <c r="B99" s="591">
        <v>29.65</v>
      </c>
      <c r="C99" s="592">
        <v>296500</v>
      </c>
      <c r="D99" s="592"/>
      <c r="E99" s="592"/>
      <c r="F99" s="593">
        <v>30</v>
      </c>
      <c r="G99" s="592">
        <v>300000</v>
      </c>
      <c r="H99" s="592"/>
      <c r="I99" s="592"/>
      <c r="J99" s="591">
        <v>15.33</v>
      </c>
      <c r="K99" s="585">
        <v>153300</v>
      </c>
      <c r="L99" s="586"/>
      <c r="M99" s="585"/>
      <c r="N99" s="585"/>
      <c r="O99" s="585"/>
      <c r="P99" s="585">
        <v>20</v>
      </c>
      <c r="Q99" s="585">
        <v>250000</v>
      </c>
      <c r="R99" s="585"/>
      <c r="S99" s="585"/>
      <c r="T99" s="586">
        <v>20</v>
      </c>
      <c r="U99" s="587">
        <v>136000</v>
      </c>
      <c r="V99" s="584"/>
      <c r="W99" s="587"/>
      <c r="X99" s="588">
        <v>20</v>
      </c>
      <c r="Y99" s="587">
        <v>250000</v>
      </c>
      <c r="Z99" s="584"/>
      <c r="AA99" s="587"/>
      <c r="AB99" s="589"/>
      <c r="AC99" s="594"/>
      <c r="AD99" s="589"/>
      <c r="AE99" s="587"/>
      <c r="AF99" s="584"/>
      <c r="AG99" s="587"/>
      <c r="AH99" s="587"/>
      <c r="AI99" s="612"/>
    </row>
    <row r="100" spans="1:41" ht="15" hidden="1" x14ac:dyDescent="0.35">
      <c r="A100" s="1174"/>
      <c r="B100" s="591"/>
      <c r="C100" s="592"/>
      <c r="D100" s="592"/>
      <c r="E100" s="592"/>
      <c r="F100" s="593"/>
      <c r="G100" s="592"/>
      <c r="H100" s="592"/>
      <c r="I100" s="592"/>
      <c r="J100" s="591"/>
      <c r="K100" s="585"/>
      <c r="L100" s="586"/>
      <c r="M100" s="585"/>
      <c r="N100" s="585"/>
      <c r="O100" s="585"/>
      <c r="P100" s="585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4"/>
      <c r="AD100" s="589"/>
      <c r="AE100" s="587"/>
      <c r="AF100" s="584"/>
      <c r="AG100" s="587"/>
      <c r="AH100" s="587"/>
      <c r="AI100" s="612"/>
    </row>
    <row r="101" spans="1:41" ht="15" hidden="1" x14ac:dyDescent="0.35">
      <c r="A101" s="1174"/>
      <c r="B101" s="591"/>
      <c r="C101" s="592"/>
      <c r="D101" s="592"/>
      <c r="E101" s="592"/>
      <c r="F101" s="593"/>
      <c r="G101" s="592"/>
      <c r="H101" s="592"/>
      <c r="I101" s="592"/>
      <c r="J101" s="591"/>
      <c r="K101" s="585"/>
      <c r="L101" s="586"/>
      <c r="M101" s="585"/>
      <c r="N101" s="585"/>
      <c r="O101" s="585"/>
      <c r="P101" s="585"/>
      <c r="Q101" s="585"/>
      <c r="R101" s="585"/>
      <c r="S101" s="585"/>
      <c r="T101" s="586"/>
      <c r="U101" s="587"/>
      <c r="V101" s="584"/>
      <c r="W101" s="587"/>
      <c r="X101" s="588"/>
      <c r="Y101" s="587"/>
      <c r="Z101" s="584"/>
      <c r="AA101" s="587"/>
      <c r="AB101" s="589"/>
      <c r="AC101" s="590"/>
      <c r="AD101" s="599"/>
      <c r="AE101" s="600"/>
      <c r="AF101" s="588"/>
      <c r="AG101" s="587"/>
      <c r="AH101" s="587"/>
      <c r="AI101" s="612"/>
    </row>
    <row r="102" spans="1:41" ht="15" hidden="1" x14ac:dyDescent="0.35">
      <c r="A102" s="1175"/>
      <c r="B102" s="591"/>
      <c r="C102" s="592"/>
      <c r="D102" s="592"/>
      <c r="E102" s="592"/>
      <c r="F102" s="593"/>
      <c r="G102" s="592"/>
      <c r="H102" s="592"/>
      <c r="I102" s="592"/>
      <c r="J102" s="591"/>
      <c r="K102" s="585"/>
      <c r="L102" s="586"/>
      <c r="M102" s="585"/>
      <c r="N102" s="585"/>
      <c r="O102" s="585"/>
      <c r="P102" s="585"/>
      <c r="Q102" s="585"/>
      <c r="R102" s="585"/>
      <c r="S102" s="585"/>
      <c r="T102" s="586"/>
      <c r="U102" s="587"/>
      <c r="V102" s="584"/>
      <c r="W102" s="587"/>
      <c r="X102" s="588"/>
      <c r="Y102" s="587"/>
      <c r="Z102" s="589"/>
      <c r="AA102" s="594"/>
      <c r="AB102" s="598"/>
      <c r="AC102" s="601"/>
      <c r="AD102" s="584"/>
      <c r="AE102" s="587"/>
      <c r="AF102" s="727"/>
      <c r="AG102" s="704"/>
      <c r="AH102" s="587"/>
      <c r="AI102" s="612"/>
    </row>
    <row r="103" spans="1:41" ht="15" hidden="1" x14ac:dyDescent="0.35">
      <c r="A103" s="1173">
        <v>45682</v>
      </c>
      <c r="B103" s="591">
        <v>28.06</v>
      </c>
      <c r="C103" s="592">
        <v>280600</v>
      </c>
      <c r="D103" s="592"/>
      <c r="E103" s="592"/>
      <c r="F103" s="927">
        <v>38.450000000000003</v>
      </c>
      <c r="G103" s="704">
        <v>384500</v>
      </c>
      <c r="H103" s="592"/>
      <c r="I103" s="592"/>
      <c r="J103" s="591">
        <v>26.65</v>
      </c>
      <c r="K103" s="585">
        <v>266500</v>
      </c>
      <c r="L103" s="586">
        <v>20</v>
      </c>
      <c r="M103" s="585">
        <v>136000</v>
      </c>
      <c r="N103" s="585"/>
      <c r="O103" s="585"/>
      <c r="P103" s="816"/>
      <c r="Q103" s="660"/>
      <c r="R103" s="660"/>
      <c r="S103" s="660"/>
      <c r="T103" s="586"/>
      <c r="U103" s="585"/>
      <c r="V103" s="584"/>
      <c r="W103" s="587"/>
      <c r="X103" s="588"/>
      <c r="Y103" s="587"/>
      <c r="Z103" s="584"/>
      <c r="AA103" s="587"/>
      <c r="AB103" s="589"/>
      <c r="AC103" s="594"/>
      <c r="AD103" s="589"/>
      <c r="AE103" s="587"/>
      <c r="AF103" s="584"/>
      <c r="AG103" s="587"/>
      <c r="AH103" s="587"/>
      <c r="AI103" s="612"/>
    </row>
    <row r="104" spans="1:41" ht="15" hidden="1" x14ac:dyDescent="0.35">
      <c r="A104" s="1174"/>
      <c r="B104" s="591"/>
      <c r="C104" s="592"/>
      <c r="D104" s="592"/>
      <c r="E104" s="592"/>
      <c r="F104" s="593"/>
      <c r="G104" s="592"/>
      <c r="H104" s="587"/>
      <c r="I104" s="587"/>
      <c r="J104" s="591"/>
      <c r="K104" s="585"/>
      <c r="L104" s="586"/>
      <c r="M104" s="585"/>
      <c r="N104" s="585"/>
      <c r="O104" s="585"/>
      <c r="P104" s="585"/>
      <c r="Q104" s="592"/>
      <c r="R104" s="592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9"/>
      <c r="AE104" s="587"/>
      <c r="AF104" s="584"/>
      <c r="AG104" s="587"/>
      <c r="AH104" s="587"/>
      <c r="AI104" s="612"/>
    </row>
    <row r="105" spans="1:41" ht="15" hidden="1" x14ac:dyDescent="0.35">
      <c r="A105" s="1174"/>
      <c r="B105" s="586"/>
      <c r="C105" s="587"/>
      <c r="D105" s="587"/>
      <c r="E105" s="587"/>
      <c r="F105" s="593"/>
      <c r="G105" s="592"/>
      <c r="H105" s="592"/>
      <c r="I105" s="592"/>
      <c r="J105" s="591"/>
      <c r="K105" s="585"/>
      <c r="L105" s="586"/>
      <c r="M105" s="585"/>
      <c r="N105" s="585"/>
      <c r="O105" s="585"/>
      <c r="P105" s="585"/>
      <c r="Q105" s="592"/>
      <c r="R105" s="592"/>
      <c r="S105" s="592"/>
      <c r="T105" s="586"/>
      <c r="U105" s="587"/>
      <c r="V105" s="584"/>
      <c r="W105" s="587"/>
      <c r="X105" s="588"/>
      <c r="Y105" s="587"/>
      <c r="Z105" s="584"/>
      <c r="AA105" s="587"/>
      <c r="AB105" s="589"/>
      <c r="AC105" s="594"/>
      <c r="AD105" s="589"/>
      <c r="AE105" s="587"/>
      <c r="AF105" s="584"/>
      <c r="AG105" s="587"/>
      <c r="AH105" s="587"/>
      <c r="AI105" s="612"/>
    </row>
    <row r="106" spans="1:41" ht="15" hidden="1" x14ac:dyDescent="0.35">
      <c r="A106" s="1175"/>
      <c r="B106" s="591"/>
      <c r="C106" s="592"/>
      <c r="D106" s="592"/>
      <c r="E106" s="592"/>
      <c r="F106" s="593"/>
      <c r="G106" s="592"/>
      <c r="H106" s="592"/>
      <c r="I106" s="592"/>
      <c r="J106" s="591"/>
      <c r="K106" s="585"/>
      <c r="L106" s="586"/>
      <c r="M106" s="587"/>
      <c r="N106" s="587"/>
      <c r="O106" s="587"/>
      <c r="P106" s="600"/>
      <c r="Q106" s="587"/>
      <c r="R106" s="587"/>
      <c r="S106" s="587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589"/>
      <c r="AE106" s="587"/>
      <c r="AF106" s="584"/>
      <c r="AG106" s="587"/>
      <c r="AH106" s="587"/>
      <c r="AI106" s="612"/>
      <c r="AO106" s="685"/>
    </row>
    <row r="107" spans="1:41" ht="15" hidden="1" x14ac:dyDescent="0.35">
      <c r="A107" s="1173">
        <v>45683</v>
      </c>
      <c r="B107" s="591">
        <v>42.4</v>
      </c>
      <c r="C107" s="592">
        <v>424000</v>
      </c>
      <c r="D107" s="592"/>
      <c r="E107" s="592"/>
      <c r="F107" s="593">
        <v>35.130000000000003</v>
      </c>
      <c r="G107" s="592">
        <v>351300</v>
      </c>
      <c r="H107" s="660">
        <v>10.94</v>
      </c>
      <c r="I107" s="592">
        <v>150000</v>
      </c>
      <c r="J107" s="591"/>
      <c r="K107" s="585"/>
      <c r="L107" s="586"/>
      <c r="M107" s="587"/>
      <c r="N107" s="587"/>
      <c r="O107" s="587"/>
      <c r="P107" s="585"/>
      <c r="Q107" s="585"/>
      <c r="R107" s="585"/>
      <c r="S107" s="585"/>
      <c r="T107" s="586"/>
      <c r="U107" s="587"/>
      <c r="V107" s="584"/>
      <c r="W107" s="587"/>
      <c r="X107" s="588"/>
      <c r="Y107" s="587"/>
      <c r="Z107" s="584"/>
      <c r="AA107" s="587"/>
      <c r="AB107" s="589"/>
      <c r="AC107" s="594"/>
      <c r="AD107" s="727"/>
      <c r="AE107" s="704"/>
      <c r="AF107" s="584"/>
      <c r="AG107" s="587"/>
      <c r="AH107" s="587"/>
      <c r="AI107" s="612"/>
      <c r="AO107" s="685"/>
    </row>
    <row r="108" spans="1:41" ht="15" hidden="1" x14ac:dyDescent="0.35">
      <c r="A108" s="1174"/>
      <c r="B108" s="591"/>
      <c r="C108" s="592"/>
      <c r="D108" s="592"/>
      <c r="E108" s="592"/>
      <c r="F108" s="593"/>
      <c r="G108" s="592"/>
      <c r="H108" s="592"/>
      <c r="I108" s="592"/>
      <c r="J108" s="591"/>
      <c r="K108" s="585"/>
      <c r="L108" s="586"/>
      <c r="M108" s="585"/>
      <c r="N108" s="585"/>
      <c r="O108" s="585"/>
      <c r="P108" s="585"/>
      <c r="Q108" s="585"/>
      <c r="R108" s="585"/>
      <c r="S108" s="585"/>
      <c r="T108" s="586"/>
      <c r="U108" s="587"/>
      <c r="V108" s="584"/>
      <c r="W108" s="587"/>
      <c r="X108" s="599"/>
      <c r="Y108" s="587"/>
      <c r="Z108" s="584"/>
      <c r="AA108" s="587"/>
      <c r="AB108" s="589"/>
      <c r="AC108" s="594"/>
      <c r="AD108" s="589"/>
      <c r="AE108" s="587"/>
      <c r="AF108" s="584"/>
      <c r="AG108" s="587"/>
      <c r="AH108" s="587"/>
      <c r="AI108" s="612"/>
      <c r="AO108" s="685"/>
    </row>
    <row r="109" spans="1:41" ht="15" hidden="1" x14ac:dyDescent="0.35">
      <c r="A109" s="1174"/>
      <c r="B109" s="591"/>
      <c r="C109" s="592"/>
      <c r="D109" s="592"/>
      <c r="E109" s="592"/>
      <c r="F109" s="593"/>
      <c r="G109" s="592"/>
      <c r="H109" s="592"/>
      <c r="I109" s="592"/>
      <c r="J109" s="591"/>
      <c r="K109" s="585"/>
      <c r="L109" s="586"/>
      <c r="M109" s="585"/>
      <c r="N109" s="585"/>
      <c r="O109" s="585"/>
      <c r="P109" s="585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9"/>
      <c r="AE109" s="587"/>
      <c r="AF109" s="584"/>
      <c r="AG109" s="587"/>
      <c r="AH109" s="587"/>
      <c r="AI109" s="612"/>
      <c r="AO109" s="685"/>
    </row>
    <row r="110" spans="1:41" ht="15" hidden="1" x14ac:dyDescent="0.35">
      <c r="A110" s="1175"/>
      <c r="B110" s="591"/>
      <c r="C110" s="592"/>
      <c r="D110" s="592"/>
      <c r="E110" s="592"/>
      <c r="F110" s="593"/>
      <c r="G110" s="592"/>
      <c r="H110" s="592"/>
      <c r="I110" s="592"/>
      <c r="J110" s="591"/>
      <c r="K110" s="839"/>
      <c r="L110" s="586"/>
      <c r="M110" s="585"/>
      <c r="N110" s="585"/>
      <c r="O110" s="585"/>
      <c r="P110" s="585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9"/>
      <c r="AC110" s="594"/>
      <c r="AD110" s="589"/>
      <c r="AE110" s="587"/>
      <c r="AF110" s="584"/>
      <c r="AG110" s="587"/>
      <c r="AH110" s="587"/>
      <c r="AI110" s="612"/>
    </row>
    <row r="111" spans="1:41" ht="15" hidden="1" x14ac:dyDescent="0.35">
      <c r="A111" s="1173">
        <v>45684</v>
      </c>
      <c r="B111" s="591"/>
      <c r="C111" s="592"/>
      <c r="D111" s="592"/>
      <c r="E111" s="592"/>
      <c r="F111" s="591">
        <v>15.06</v>
      </c>
      <c r="G111" s="592">
        <v>150600</v>
      </c>
      <c r="J111" s="591">
        <v>38.44</v>
      </c>
      <c r="K111" s="585">
        <v>384400</v>
      </c>
      <c r="L111" s="588"/>
      <c r="M111" s="600"/>
      <c r="N111" s="816"/>
      <c r="O111" s="585"/>
      <c r="P111" s="600"/>
      <c r="Q111" s="600"/>
      <c r="R111" s="585"/>
      <c r="S111" s="585"/>
      <c r="T111" s="586"/>
      <c r="U111" s="587"/>
      <c r="V111" s="584"/>
      <c r="W111" s="587"/>
      <c r="X111" s="588"/>
      <c r="Y111" s="587"/>
      <c r="Z111" s="584"/>
      <c r="AA111" s="587"/>
      <c r="AB111" s="584"/>
      <c r="AC111" s="587"/>
      <c r="AD111" s="589"/>
      <c r="AE111" s="587"/>
      <c r="AF111" s="584"/>
      <c r="AG111" s="587"/>
      <c r="AH111" s="587"/>
      <c r="AI111" s="612"/>
    </row>
    <row r="112" spans="1:41" ht="15" hidden="1" x14ac:dyDescent="0.35">
      <c r="A112" s="1174"/>
      <c r="B112" s="591"/>
      <c r="C112" s="592"/>
      <c r="D112" s="592"/>
      <c r="E112" s="592"/>
      <c r="F112" s="660"/>
      <c r="G112" s="592"/>
      <c r="H112" s="592"/>
      <c r="I112" s="592"/>
      <c r="J112" s="591"/>
      <c r="K112" s="585"/>
      <c r="L112" s="586"/>
      <c r="M112" s="585"/>
      <c r="N112" s="585"/>
      <c r="O112" s="585"/>
      <c r="P112" s="585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9"/>
      <c r="AE112" s="587"/>
      <c r="AF112" s="584"/>
      <c r="AG112" s="587"/>
      <c r="AH112" s="587"/>
      <c r="AI112" s="612"/>
    </row>
    <row r="113" spans="1:35" ht="15" hidden="1" x14ac:dyDescent="0.35">
      <c r="A113" s="1174"/>
      <c r="B113" s="591"/>
      <c r="C113" s="592"/>
      <c r="D113" s="592"/>
      <c r="E113" s="592"/>
      <c r="F113" s="593"/>
      <c r="G113" s="592"/>
      <c r="H113" s="592"/>
      <c r="I113" s="592"/>
      <c r="L113" s="586"/>
      <c r="M113" s="585"/>
      <c r="N113" s="585"/>
      <c r="O113" s="585"/>
      <c r="P113" s="585"/>
      <c r="Q113" s="585"/>
      <c r="R113" s="585"/>
      <c r="S113" s="585"/>
      <c r="T113" s="586"/>
      <c r="U113" s="587"/>
      <c r="V113" s="584"/>
      <c r="W113" s="587"/>
      <c r="X113" s="588"/>
      <c r="Y113" s="587"/>
      <c r="Z113" s="584"/>
      <c r="AA113" s="587"/>
      <c r="AB113" s="589"/>
      <c r="AC113" s="594"/>
      <c r="AD113" s="589"/>
      <c r="AE113" s="587"/>
      <c r="AF113" s="584"/>
      <c r="AG113" s="587"/>
      <c r="AH113" s="587"/>
      <c r="AI113" s="612"/>
    </row>
    <row r="114" spans="1:35" ht="15" hidden="1" x14ac:dyDescent="0.35">
      <c r="A114" s="1175"/>
      <c r="B114" s="591"/>
      <c r="C114" s="592"/>
      <c r="D114" s="592"/>
      <c r="E114" s="592"/>
      <c r="F114" s="591"/>
      <c r="G114" s="592"/>
      <c r="H114" s="592"/>
      <c r="I114" s="592"/>
      <c r="J114" s="591"/>
      <c r="K114" s="585"/>
      <c r="L114" s="586"/>
      <c r="M114" s="585"/>
      <c r="N114" s="816"/>
      <c r="O114" s="585"/>
      <c r="P114" s="585"/>
      <c r="Q114" s="585"/>
      <c r="R114" s="585"/>
      <c r="S114" s="585"/>
      <c r="T114" s="586"/>
      <c r="U114" s="585"/>
      <c r="V114" s="584"/>
      <c r="W114" s="587"/>
      <c r="X114" s="588"/>
      <c r="Y114" s="587"/>
      <c r="Z114" s="588"/>
      <c r="AA114" s="587"/>
      <c r="AB114" s="589"/>
      <c r="AC114" s="594"/>
      <c r="AD114" s="584"/>
      <c r="AE114" s="587"/>
      <c r="AF114" s="584"/>
      <c r="AG114" s="587"/>
      <c r="AH114" s="587"/>
      <c r="AI114" s="612"/>
    </row>
    <row r="115" spans="1:35" ht="15" hidden="1" x14ac:dyDescent="0.35">
      <c r="A115" s="1173">
        <v>45685</v>
      </c>
      <c r="C115" s="592"/>
      <c r="D115" s="592"/>
      <c r="E115" s="592"/>
      <c r="F115" s="593">
        <v>34.119999999999997</v>
      </c>
      <c r="G115" s="587">
        <v>341200</v>
      </c>
      <c r="H115" s="592"/>
      <c r="I115" s="592"/>
      <c r="J115" s="591">
        <v>18.64</v>
      </c>
      <c r="K115" s="585">
        <v>186400</v>
      </c>
      <c r="L115" s="586"/>
      <c r="M115" s="585"/>
      <c r="N115" s="585"/>
      <c r="O115" s="585"/>
      <c r="P115" s="585"/>
      <c r="Q115" s="585"/>
      <c r="R115" s="585"/>
      <c r="S115" s="585"/>
      <c r="T115" s="586"/>
      <c r="U115" s="587"/>
      <c r="V115" s="584">
        <v>20</v>
      </c>
      <c r="W115" s="587">
        <v>200000</v>
      </c>
      <c r="X115" s="588"/>
      <c r="Y115" s="587"/>
      <c r="Z115" s="588">
        <v>32.06</v>
      </c>
      <c r="AA115" s="587">
        <v>218008</v>
      </c>
      <c r="AB115" s="589"/>
      <c r="AC115" s="594"/>
      <c r="AD115" s="589"/>
      <c r="AE115" s="587"/>
      <c r="AF115" s="584"/>
      <c r="AG115" s="587"/>
      <c r="AH115" s="587"/>
      <c r="AI115" s="612"/>
    </row>
    <row r="116" spans="1:35" ht="15" hidden="1" x14ac:dyDescent="0.35">
      <c r="A116" s="1174"/>
      <c r="B116" s="593">
        <v>39.47</v>
      </c>
      <c r="C116" s="592">
        <v>394700</v>
      </c>
      <c r="D116" s="592"/>
      <c r="E116" s="592"/>
      <c r="F116" s="593"/>
      <c r="G116" s="592"/>
      <c r="H116" s="592"/>
      <c r="I116" s="592"/>
      <c r="J116" s="591"/>
      <c r="K116" s="585"/>
      <c r="L116" s="586"/>
      <c r="M116" s="585"/>
      <c r="N116" s="585"/>
      <c r="O116" s="585"/>
      <c r="P116" s="585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4"/>
      <c r="AD116" s="584"/>
      <c r="AE116" s="587"/>
      <c r="AF116" s="584">
        <v>25</v>
      </c>
      <c r="AG116" s="587">
        <v>250000</v>
      </c>
      <c r="AH116" s="587"/>
      <c r="AI116" s="612"/>
    </row>
    <row r="117" spans="1:35" ht="15" hidden="1" x14ac:dyDescent="0.35">
      <c r="A117" s="1174"/>
      <c r="B117" s="591"/>
      <c r="C117" s="592"/>
      <c r="D117" s="592"/>
      <c r="E117" s="592"/>
      <c r="F117" s="593"/>
      <c r="G117" s="592"/>
      <c r="H117" s="587"/>
      <c r="I117" s="587"/>
      <c r="J117" s="591"/>
      <c r="K117" s="585"/>
      <c r="L117" s="586"/>
      <c r="M117" s="585"/>
      <c r="N117" s="585"/>
      <c r="O117" s="585"/>
      <c r="P117" s="585"/>
      <c r="Q117" s="585"/>
      <c r="R117" s="585"/>
      <c r="S117" s="585"/>
      <c r="T117" s="586"/>
      <c r="U117" s="587"/>
      <c r="V117" s="584"/>
      <c r="W117" s="587"/>
      <c r="X117" s="588"/>
      <c r="Y117" s="587"/>
      <c r="Z117" s="584"/>
      <c r="AA117" s="587"/>
      <c r="AB117" s="589"/>
      <c r="AC117" s="590"/>
      <c r="AD117" s="599"/>
      <c r="AE117" s="600"/>
      <c r="AF117" s="588"/>
      <c r="AG117" s="587"/>
      <c r="AH117" s="587"/>
      <c r="AI117" s="612"/>
    </row>
    <row r="118" spans="1:35" ht="15" hidden="1" x14ac:dyDescent="0.35">
      <c r="A118" s="1175"/>
      <c r="B118" s="630"/>
      <c r="C118" s="587"/>
      <c r="D118" s="587"/>
      <c r="E118" s="587"/>
      <c r="F118" s="584"/>
      <c r="G118" s="585"/>
      <c r="H118" s="587"/>
      <c r="I118" s="587"/>
      <c r="J118" s="591"/>
      <c r="K118" s="587"/>
      <c r="L118" s="584"/>
      <c r="M118" s="587"/>
      <c r="N118" s="587"/>
      <c r="O118" s="587"/>
      <c r="P118" s="600"/>
      <c r="Q118" s="587"/>
      <c r="R118" s="587"/>
      <c r="S118" s="587"/>
      <c r="T118" s="586"/>
      <c r="U118" s="587"/>
      <c r="V118" s="584"/>
      <c r="W118" s="587"/>
      <c r="X118" s="620"/>
      <c r="Y118" s="583"/>
      <c r="Z118" s="584"/>
      <c r="AA118" s="587"/>
      <c r="AB118" s="589"/>
      <c r="AC118" s="594"/>
      <c r="AD118" s="589"/>
      <c r="AE118" s="587"/>
      <c r="AF118" s="584"/>
      <c r="AG118" s="587"/>
      <c r="AH118" s="587"/>
      <c r="AI118" s="612"/>
    </row>
    <row r="119" spans="1:35" ht="15" hidden="1" x14ac:dyDescent="0.35">
      <c r="A119" s="1173">
        <v>45686</v>
      </c>
      <c r="B119" s="966">
        <v>28.3</v>
      </c>
      <c r="C119" s="587">
        <v>283000</v>
      </c>
      <c r="F119" s="928">
        <v>23.61</v>
      </c>
      <c r="G119" s="585">
        <v>236100</v>
      </c>
      <c r="H119" s="587"/>
      <c r="I119" s="587"/>
      <c r="J119" s="591"/>
      <c r="K119" s="587"/>
      <c r="L119" s="584"/>
      <c r="M119" s="587"/>
      <c r="N119" s="587"/>
      <c r="O119" s="587"/>
      <c r="P119" s="600"/>
      <c r="Q119" s="587"/>
      <c r="R119" s="587"/>
      <c r="S119" s="587"/>
      <c r="T119" s="586"/>
      <c r="U119" s="587"/>
      <c r="X119" s="620"/>
      <c r="Y119" s="583"/>
      <c r="Z119" s="584"/>
      <c r="AA119" s="587"/>
      <c r="AB119" s="589"/>
      <c r="AC119" s="594"/>
      <c r="AD119" s="589"/>
      <c r="AE119" s="587"/>
      <c r="AF119" s="584"/>
      <c r="AG119" s="587"/>
      <c r="AH119" s="587"/>
      <c r="AI119" s="612"/>
    </row>
    <row r="120" spans="1:35" ht="15" hidden="1" x14ac:dyDescent="0.35">
      <c r="A120" s="1174"/>
      <c r="B120" s="630"/>
      <c r="C120" s="587"/>
      <c r="D120" s="587"/>
      <c r="E120" s="587"/>
      <c r="F120" s="584"/>
      <c r="G120" s="585"/>
      <c r="H120" s="587"/>
      <c r="I120" s="587"/>
      <c r="J120" s="591"/>
      <c r="K120" s="587"/>
      <c r="L120" s="584"/>
      <c r="M120" s="587"/>
      <c r="N120" s="587"/>
      <c r="O120" s="587"/>
      <c r="P120" s="600"/>
      <c r="Q120" s="587"/>
      <c r="R120" s="587"/>
      <c r="S120" s="587"/>
      <c r="T120" s="586"/>
      <c r="U120" s="587"/>
      <c r="V120" s="584"/>
      <c r="W120" s="587"/>
      <c r="X120" s="620"/>
      <c r="Y120" s="583"/>
      <c r="Z120" s="584"/>
      <c r="AA120" s="587"/>
      <c r="AB120" s="589"/>
      <c r="AC120" s="594"/>
      <c r="AD120" s="589"/>
      <c r="AE120" s="587"/>
      <c r="AF120" s="584"/>
      <c r="AG120" s="587"/>
      <c r="AH120" s="587"/>
      <c r="AI120" s="612"/>
    </row>
    <row r="121" spans="1:35" ht="15" hidden="1" x14ac:dyDescent="0.35">
      <c r="A121" s="1174"/>
      <c r="B121" s="630"/>
      <c r="C121" s="587"/>
      <c r="D121" s="587"/>
      <c r="E121" s="587"/>
      <c r="F121" s="584"/>
      <c r="G121" s="585"/>
      <c r="H121" s="587"/>
      <c r="I121" s="587"/>
      <c r="J121" s="591"/>
      <c r="K121" s="587"/>
      <c r="L121" s="584"/>
      <c r="M121" s="587"/>
      <c r="N121" s="587"/>
      <c r="O121" s="587"/>
      <c r="P121" s="600"/>
      <c r="Q121" s="587"/>
      <c r="R121" s="587"/>
      <c r="S121" s="587"/>
      <c r="T121" s="586"/>
      <c r="U121" s="587"/>
      <c r="V121" s="584"/>
      <c r="W121" s="587"/>
      <c r="X121" s="620"/>
      <c r="Y121" s="583"/>
      <c r="Z121" s="584"/>
      <c r="AA121" s="587"/>
      <c r="AB121" s="589"/>
      <c r="AC121" s="594"/>
      <c r="AD121" s="589"/>
      <c r="AE121" s="587"/>
      <c r="AF121" s="584"/>
      <c r="AG121" s="587"/>
      <c r="AH121" s="587"/>
      <c r="AI121" s="612"/>
    </row>
    <row r="122" spans="1:35" ht="13.5" hidden="1" customHeight="1" x14ac:dyDescent="0.35">
      <c r="A122" s="1175"/>
      <c r="B122" s="630"/>
      <c r="C122" s="587"/>
      <c r="D122" s="587"/>
      <c r="E122" s="587"/>
      <c r="F122" s="584"/>
      <c r="G122" s="585"/>
      <c r="H122" s="587"/>
      <c r="I122" s="587"/>
      <c r="J122" s="591"/>
      <c r="K122" s="587"/>
      <c r="L122" s="584"/>
      <c r="M122" s="587"/>
      <c r="N122" s="587"/>
      <c r="O122" s="587"/>
      <c r="P122" s="600"/>
      <c r="Q122" s="587"/>
      <c r="R122" s="587"/>
      <c r="S122" s="587"/>
      <c r="T122" s="586"/>
      <c r="U122" s="587"/>
      <c r="V122" s="584"/>
      <c r="W122" s="587"/>
      <c r="X122" s="620"/>
      <c r="Y122" s="583"/>
      <c r="Z122" s="584"/>
      <c r="AA122" s="587"/>
      <c r="AB122" s="589"/>
      <c r="AC122" s="594"/>
      <c r="AD122" s="589"/>
      <c r="AE122" s="587"/>
      <c r="AF122" s="584"/>
      <c r="AG122" s="587"/>
      <c r="AH122" s="587"/>
      <c r="AI122" s="612"/>
    </row>
    <row r="123" spans="1:35" ht="15" hidden="1" x14ac:dyDescent="0.35">
      <c r="A123" s="1173">
        <v>45687</v>
      </c>
      <c r="B123" s="630">
        <v>24.96</v>
      </c>
      <c r="C123" s="592">
        <v>249600</v>
      </c>
      <c r="D123" s="587"/>
      <c r="E123" s="587"/>
      <c r="F123" s="631">
        <v>23.95</v>
      </c>
      <c r="G123" s="585">
        <v>239500</v>
      </c>
      <c r="H123" s="587"/>
      <c r="I123" s="587"/>
      <c r="J123" s="591">
        <v>23.61</v>
      </c>
      <c r="K123" s="592">
        <v>236100</v>
      </c>
      <c r="L123" s="584"/>
      <c r="M123" s="592"/>
      <c r="N123" s="587"/>
      <c r="O123" s="587"/>
      <c r="P123" s="600"/>
      <c r="Q123" s="587"/>
      <c r="R123" s="587"/>
      <c r="S123" s="587"/>
      <c r="T123" s="586"/>
      <c r="U123" s="587"/>
      <c r="V123" s="584"/>
      <c r="W123" s="587"/>
      <c r="X123" s="620"/>
      <c r="Y123" s="583"/>
      <c r="Z123" s="584"/>
      <c r="AA123" s="587"/>
      <c r="AB123" s="589"/>
      <c r="AC123" s="594"/>
      <c r="AD123" s="589"/>
      <c r="AE123" s="587"/>
      <c r="AF123" s="584"/>
      <c r="AG123" s="587"/>
      <c r="AH123" s="587"/>
      <c r="AI123" s="612"/>
    </row>
    <row r="124" spans="1:35" ht="15" hidden="1" x14ac:dyDescent="0.35">
      <c r="A124" s="1174"/>
      <c r="B124" s="630"/>
      <c r="C124" s="587"/>
      <c r="D124" s="587"/>
      <c r="E124" s="587"/>
      <c r="F124" s="584"/>
      <c r="G124" s="585"/>
      <c r="H124" s="587"/>
      <c r="I124" s="587"/>
      <c r="J124" s="591"/>
      <c r="K124" s="587"/>
      <c r="L124" s="584"/>
      <c r="M124" s="587"/>
      <c r="N124" s="587"/>
      <c r="O124" s="587"/>
      <c r="P124" s="600"/>
      <c r="Q124" s="587"/>
      <c r="R124" s="587"/>
      <c r="S124" s="587"/>
      <c r="T124" s="586"/>
      <c r="U124" s="587"/>
      <c r="V124" s="584"/>
      <c r="W124" s="587"/>
      <c r="X124" s="620"/>
      <c r="Y124" s="583"/>
      <c r="Z124" s="584"/>
      <c r="AA124" s="587"/>
      <c r="AB124" s="589"/>
      <c r="AC124" s="594"/>
      <c r="AD124" s="589"/>
      <c r="AE124" s="587"/>
      <c r="AF124" s="584"/>
      <c r="AG124" s="587"/>
      <c r="AH124" s="587"/>
      <c r="AI124" s="612"/>
    </row>
    <row r="125" spans="1:35" ht="15" hidden="1" x14ac:dyDescent="0.35">
      <c r="A125" s="1174"/>
      <c r="B125" s="630"/>
      <c r="C125" s="587"/>
      <c r="D125" s="587"/>
      <c r="E125" s="587"/>
      <c r="F125" s="584"/>
      <c r="G125" s="585"/>
      <c r="H125" s="587"/>
      <c r="I125" s="587"/>
      <c r="J125" s="591"/>
      <c r="K125" s="587"/>
      <c r="L125" s="584"/>
      <c r="M125" s="587"/>
      <c r="N125" s="587"/>
      <c r="O125" s="587"/>
      <c r="P125" s="600"/>
      <c r="Q125" s="587"/>
      <c r="R125" s="587"/>
      <c r="S125" s="587"/>
      <c r="T125" s="586"/>
      <c r="U125" s="587"/>
      <c r="V125" s="584"/>
      <c r="W125" s="587"/>
      <c r="X125" s="620"/>
      <c r="Y125" s="583"/>
      <c r="Z125" s="584"/>
      <c r="AA125" s="587"/>
      <c r="AB125" s="589"/>
      <c r="AC125" s="594"/>
      <c r="AD125" s="589"/>
      <c r="AE125" s="587"/>
      <c r="AF125" s="584"/>
      <c r="AG125" s="587"/>
      <c r="AH125" s="587"/>
      <c r="AI125" s="612"/>
    </row>
    <row r="126" spans="1:35" ht="13.5" hidden="1" customHeight="1" x14ac:dyDescent="0.35">
      <c r="A126" s="1175"/>
      <c r="B126" s="630"/>
      <c r="C126" s="587"/>
      <c r="D126" s="587"/>
      <c r="E126" s="587"/>
      <c r="F126" s="584"/>
      <c r="G126" s="585"/>
      <c r="H126" s="587"/>
      <c r="I126" s="587"/>
      <c r="J126" s="591"/>
      <c r="K126" s="587"/>
      <c r="L126" s="584"/>
      <c r="M126" s="587"/>
      <c r="N126" s="587"/>
      <c r="O126" s="587"/>
      <c r="P126" s="600"/>
      <c r="Q126" s="587"/>
      <c r="R126" s="587"/>
      <c r="S126" s="587"/>
      <c r="T126" s="586"/>
      <c r="U126" s="587"/>
      <c r="V126" s="584"/>
      <c r="W126" s="587"/>
      <c r="X126" s="620"/>
      <c r="Y126" s="583"/>
      <c r="Z126" s="584"/>
      <c r="AA126" s="587"/>
      <c r="AB126" s="589"/>
      <c r="AC126" s="594"/>
      <c r="AD126" s="589"/>
      <c r="AE126" s="587"/>
      <c r="AF126" s="584"/>
      <c r="AG126" s="587"/>
      <c r="AH126" s="587"/>
      <c r="AI126" s="612"/>
    </row>
    <row r="127" spans="1:35" ht="15" hidden="1" x14ac:dyDescent="0.35">
      <c r="A127" s="1173">
        <v>45688</v>
      </c>
      <c r="B127" s="630">
        <v>19.559999999999999</v>
      </c>
      <c r="C127" s="592">
        <v>195600</v>
      </c>
      <c r="D127" s="587"/>
      <c r="E127" s="587"/>
      <c r="F127" s="584">
        <v>24.6</v>
      </c>
      <c r="G127" s="585">
        <v>246000</v>
      </c>
      <c r="H127" s="587"/>
      <c r="I127" s="587"/>
      <c r="J127" s="591">
        <v>10</v>
      </c>
      <c r="K127" s="592">
        <v>100000</v>
      </c>
      <c r="L127" s="584">
        <v>20</v>
      </c>
      <c r="M127" s="592">
        <v>136000</v>
      </c>
      <c r="N127" s="587">
        <v>20</v>
      </c>
      <c r="O127" s="587">
        <v>136000</v>
      </c>
      <c r="P127" s="600">
        <v>20</v>
      </c>
      <c r="Q127" s="587">
        <v>250000</v>
      </c>
      <c r="R127" s="587"/>
      <c r="S127" s="587"/>
      <c r="T127" s="586"/>
      <c r="U127" s="587"/>
      <c r="V127" s="584"/>
      <c r="W127" s="587"/>
      <c r="X127" s="620"/>
      <c r="Y127" s="583"/>
      <c r="Z127" s="584"/>
      <c r="AA127" s="587"/>
      <c r="AB127" s="589"/>
      <c r="AC127" s="594"/>
      <c r="AD127" s="589"/>
      <c r="AE127" s="587"/>
      <c r="AF127" s="584"/>
      <c r="AG127" s="587"/>
      <c r="AH127" s="587"/>
      <c r="AI127" s="612"/>
    </row>
    <row r="128" spans="1:35" ht="15" hidden="1" x14ac:dyDescent="0.35">
      <c r="A128" s="1174"/>
      <c r="B128" s="630"/>
      <c r="C128" s="587"/>
      <c r="D128" s="587"/>
      <c r="E128" s="587"/>
      <c r="F128" s="584"/>
      <c r="G128" s="585"/>
      <c r="H128" s="587"/>
      <c r="I128" s="587"/>
      <c r="J128" s="591"/>
      <c r="K128" s="587"/>
      <c r="L128" s="584"/>
      <c r="M128" s="587"/>
      <c r="N128" s="587"/>
      <c r="O128" s="587"/>
      <c r="P128" s="600"/>
      <c r="Q128" s="587"/>
      <c r="R128" s="587"/>
      <c r="S128" s="587"/>
      <c r="T128" s="586"/>
      <c r="U128" s="587"/>
      <c r="V128" s="584"/>
      <c r="W128" s="587"/>
      <c r="X128" s="620"/>
      <c r="Y128" s="583"/>
      <c r="Z128" s="584"/>
      <c r="AA128" s="587"/>
      <c r="AB128" s="589"/>
      <c r="AC128" s="594"/>
      <c r="AD128" s="589"/>
      <c r="AE128" s="587"/>
      <c r="AF128" s="584"/>
      <c r="AG128" s="587"/>
      <c r="AH128" s="587"/>
      <c r="AI128" s="612"/>
    </row>
    <row r="129" spans="1:35" ht="15" hidden="1" x14ac:dyDescent="0.35">
      <c r="A129" s="1174"/>
      <c r="B129" s="630"/>
      <c r="C129" s="587"/>
      <c r="D129" s="587"/>
      <c r="E129" s="587"/>
      <c r="F129" s="584"/>
      <c r="G129" s="585"/>
      <c r="H129" s="587"/>
      <c r="I129" s="587"/>
      <c r="J129" s="591"/>
      <c r="K129" s="587"/>
      <c r="L129" s="584"/>
      <c r="M129" s="587"/>
      <c r="N129" s="587"/>
      <c r="O129" s="587"/>
      <c r="P129" s="600"/>
      <c r="Q129" s="587"/>
      <c r="R129" s="587"/>
      <c r="S129" s="587"/>
      <c r="T129" s="586"/>
      <c r="U129" s="587"/>
      <c r="V129" s="584"/>
      <c r="W129" s="587"/>
      <c r="X129" s="620"/>
      <c r="Y129" s="583"/>
      <c r="Z129" s="584"/>
      <c r="AA129" s="587"/>
      <c r="AB129" s="589"/>
      <c r="AC129" s="594"/>
      <c r="AD129" s="589"/>
      <c r="AE129" s="587"/>
      <c r="AF129" s="584"/>
      <c r="AG129" s="587"/>
      <c r="AH129" s="587"/>
      <c r="AI129" s="612"/>
    </row>
    <row r="130" spans="1:35" ht="13.5" hidden="1" customHeight="1" x14ac:dyDescent="0.35">
      <c r="A130" s="1175"/>
      <c r="B130" s="630"/>
      <c r="C130" s="587"/>
      <c r="D130" s="587"/>
      <c r="E130" s="587"/>
      <c r="F130" s="584"/>
      <c r="G130" s="585"/>
      <c r="H130" s="587"/>
      <c r="I130" s="587"/>
      <c r="J130" s="591"/>
      <c r="K130" s="587"/>
      <c r="L130" s="584"/>
      <c r="M130" s="587"/>
      <c r="N130" s="587"/>
      <c r="O130" s="587"/>
      <c r="P130" s="600"/>
      <c r="Q130" s="587"/>
      <c r="R130" s="587"/>
      <c r="S130" s="587"/>
      <c r="T130" s="586"/>
      <c r="U130" s="587"/>
      <c r="V130" s="584"/>
      <c r="W130" s="587"/>
      <c r="X130" s="620"/>
      <c r="Y130" s="583"/>
      <c r="Z130" s="584"/>
      <c r="AA130" s="587"/>
      <c r="AB130" s="589"/>
      <c r="AC130" s="594"/>
      <c r="AD130" s="589"/>
      <c r="AE130" s="587"/>
      <c r="AF130" s="584"/>
      <c r="AG130" s="587"/>
      <c r="AH130" s="587"/>
      <c r="AI130" s="612"/>
    </row>
    <row r="131" spans="1:35" ht="15" hidden="1" x14ac:dyDescent="0.35">
      <c r="A131" s="630"/>
      <c r="B131" s="587"/>
      <c r="C131" s="587"/>
      <c r="D131" s="587"/>
      <c r="E131" s="584"/>
      <c r="F131" s="585"/>
      <c r="G131" s="587"/>
      <c r="H131" s="587"/>
      <c r="I131" s="591"/>
      <c r="J131" s="587"/>
      <c r="K131" s="584"/>
      <c r="L131" s="587"/>
      <c r="M131" s="587"/>
      <c r="N131" s="587"/>
      <c r="O131" s="600"/>
      <c r="P131" s="587"/>
      <c r="Q131" s="587"/>
      <c r="R131" s="587"/>
      <c r="S131" s="586"/>
      <c r="T131" s="587"/>
      <c r="U131" s="584"/>
      <c r="V131" s="587"/>
      <c r="W131" s="620"/>
      <c r="X131" s="583"/>
      <c r="Y131" s="584"/>
      <c r="Z131" s="587"/>
      <c r="AA131" s="589"/>
      <c r="AB131" s="594"/>
      <c r="AC131" s="589"/>
      <c r="AD131" s="587"/>
      <c r="AE131" s="584"/>
      <c r="AF131" s="587"/>
      <c r="AG131" s="587"/>
      <c r="AH131" s="612"/>
    </row>
    <row r="132" spans="1:35" s="663" customFormat="1" ht="15" hidden="1" x14ac:dyDescent="0.35">
      <c r="A132" s="1176" t="s">
        <v>113</v>
      </c>
      <c r="B132" s="602"/>
      <c r="C132" s="603">
        <f>SUM(C7:C131)</f>
        <v>8851300</v>
      </c>
      <c r="D132" s="602"/>
      <c r="E132" s="603">
        <f>SUM(E7:E131)</f>
        <v>0</v>
      </c>
      <c r="F132" s="608"/>
      <c r="G132" s="603">
        <f>SUM(G7:G131)</f>
        <v>8806400</v>
      </c>
      <c r="H132" s="602"/>
      <c r="I132" s="603">
        <f>SUM(I7:I131)</f>
        <v>150000</v>
      </c>
      <c r="J132" s="608"/>
      <c r="K132" s="603">
        <f>SUM(K7:K131)</f>
        <v>6467000</v>
      </c>
      <c r="L132" s="603"/>
      <c r="M132" s="603">
        <f>SUM(M7:M131)</f>
        <v>1224000</v>
      </c>
      <c r="N132" s="603"/>
      <c r="O132" s="603">
        <f>SUM(O7:O131)</f>
        <v>1531534</v>
      </c>
      <c r="P132" s="604"/>
      <c r="Q132" s="603">
        <f>SUM(Q7:Q131)</f>
        <v>1750000</v>
      </c>
      <c r="R132" s="604"/>
      <c r="S132" s="603">
        <f>SUM(S7:S131)</f>
        <v>0</v>
      </c>
      <c r="T132" s="603"/>
      <c r="U132" s="603">
        <f>SUM(U7:U131)</f>
        <v>1418208</v>
      </c>
      <c r="V132" s="603"/>
      <c r="W132" s="603">
        <f>SUM(W7:W131)</f>
        <v>600000</v>
      </c>
      <c r="X132" s="603"/>
      <c r="Y132" s="603">
        <f>SUM(Y7:Y131)</f>
        <v>1500000</v>
      </c>
      <c r="Z132" s="603"/>
      <c r="AA132" s="603">
        <f>SUM(AA7:AA131)</f>
        <v>409564</v>
      </c>
      <c r="AB132" s="603"/>
      <c r="AC132" s="603">
        <f>SUM(AC7:AC131)</f>
        <v>200000</v>
      </c>
      <c r="AD132" s="603"/>
      <c r="AE132" s="603">
        <f>SUM(AE7:AE131)</f>
        <v>200000</v>
      </c>
      <c r="AF132" s="603"/>
      <c r="AG132" s="603">
        <f>SUM(AG7:AG131)</f>
        <v>950000</v>
      </c>
      <c r="AH132" s="603">
        <f>SUM(B132:AG132)</f>
        <v>34058006</v>
      </c>
      <c r="AI132" s="610"/>
    </row>
    <row r="133" spans="1:35" s="663" customFormat="1" ht="15" hidden="1" x14ac:dyDescent="0.35">
      <c r="A133" s="1177"/>
      <c r="B133" s="812">
        <f>SUM(B7:B131)</f>
        <v>885.12999999999988</v>
      </c>
      <c r="C133" s="604"/>
      <c r="D133" s="812">
        <f>SUM(D7:D131)</f>
        <v>0</v>
      </c>
      <c r="E133" s="604"/>
      <c r="F133" s="605">
        <f>SUM(F7:F132)</f>
        <v>880.6400000000001</v>
      </c>
      <c r="G133" s="603"/>
      <c r="H133" s="812">
        <f>SUM(H7:H131)</f>
        <v>10.94</v>
      </c>
      <c r="I133" s="604"/>
      <c r="J133" s="605">
        <f>SUM(J7:J132)</f>
        <v>646.70000000000005</v>
      </c>
      <c r="K133" s="603"/>
      <c r="L133" s="605">
        <f>SUM(L7:L132)</f>
        <v>180</v>
      </c>
      <c r="M133" s="603"/>
      <c r="N133" s="605">
        <f>SUM(N7:N132)</f>
        <v>225.22</v>
      </c>
      <c r="O133" s="603"/>
      <c r="P133" s="605">
        <f>SUM(P7:P132)</f>
        <v>140</v>
      </c>
      <c r="Q133" s="603"/>
      <c r="R133" s="605">
        <f>SUM(R7:R132)</f>
        <v>0</v>
      </c>
      <c r="S133" s="603"/>
      <c r="T133" s="603">
        <f>SUM(T7:T132)</f>
        <v>208.56</v>
      </c>
      <c r="U133" s="603"/>
      <c r="V133" s="605">
        <f>SUM(V7:V132)</f>
        <v>60</v>
      </c>
      <c r="W133" s="603"/>
      <c r="X133" s="606">
        <f>SUM(X7:X132)</f>
        <v>120</v>
      </c>
      <c r="Y133" s="603"/>
      <c r="Z133" s="605">
        <f>SUM(Z7:Z132)</f>
        <v>60.230000000000004</v>
      </c>
      <c r="AA133" s="603"/>
      <c r="AB133" s="605">
        <f>SUM(AB6:AB132)</f>
        <v>20</v>
      </c>
      <c r="AC133" s="603"/>
      <c r="AD133" s="605">
        <f>SUM(AD7:AD132)</f>
        <v>20</v>
      </c>
      <c r="AE133" s="603"/>
      <c r="AF133" s="605">
        <f>SUM(AF7:AF132)</f>
        <v>95</v>
      </c>
      <c r="AG133" s="607"/>
      <c r="AH133" s="647">
        <f>SUM(B133:AG133)</f>
        <v>3552.4199999999996</v>
      </c>
      <c r="AI133" s="651"/>
    </row>
    <row r="134" spans="1:35" s="663" customFormat="1" ht="15" hidden="1" x14ac:dyDescent="0.35">
      <c r="A134" s="715"/>
      <c r="B134" s="828"/>
      <c r="C134" s="717"/>
      <c r="D134" s="718"/>
      <c r="E134" s="610"/>
      <c r="F134" s="718"/>
      <c r="G134" s="610"/>
      <c r="H134" s="718"/>
      <c r="I134" s="610"/>
      <c r="J134" s="718"/>
      <c r="K134" s="610"/>
      <c r="L134" s="718"/>
      <c r="M134" s="610"/>
      <c r="N134" s="718"/>
      <c r="O134" s="610"/>
      <c r="P134" s="610"/>
      <c r="Q134" s="610"/>
      <c r="R134" s="718"/>
      <c r="S134" s="610"/>
      <c r="T134" s="719"/>
      <c r="U134" s="610"/>
      <c r="V134" s="718"/>
      <c r="W134" s="610"/>
      <c r="X134" s="718"/>
      <c r="Y134" s="610"/>
      <c r="Z134" s="718"/>
      <c r="AA134" s="610"/>
      <c r="AB134" s="718"/>
      <c r="AC134" s="720"/>
      <c r="AD134" s="651"/>
      <c r="AE134" s="651"/>
    </row>
    <row r="135" spans="1:35" s="663" customFormat="1" ht="15" hidden="1" x14ac:dyDescent="0.35">
      <c r="A135" s="715"/>
      <c r="B135" s="828"/>
      <c r="C135" s="717"/>
      <c r="D135" s="718"/>
      <c r="E135" s="610"/>
      <c r="F135" s="718"/>
      <c r="G135" s="610"/>
      <c r="H135" s="718"/>
      <c r="I135" s="610"/>
      <c r="J135" s="718"/>
      <c r="K135" s="610"/>
      <c r="L135" s="718"/>
      <c r="M135" s="610"/>
      <c r="N135" s="718"/>
      <c r="O135" s="610"/>
      <c r="P135" s="610"/>
      <c r="Q135" s="610"/>
      <c r="R135" s="718"/>
      <c r="S135" s="610"/>
      <c r="T135" s="719"/>
      <c r="U135" s="610"/>
      <c r="V135" s="718"/>
      <c r="W135" s="610"/>
      <c r="X135" s="718"/>
      <c r="Y135" s="610"/>
      <c r="Z135" s="718"/>
      <c r="AA135" s="610"/>
      <c r="AB135" s="718"/>
      <c r="AC135" s="720"/>
      <c r="AD135" s="651"/>
      <c r="AE135" s="651"/>
    </row>
    <row r="136" spans="1:35" s="663" customFormat="1" ht="15" x14ac:dyDescent="0.35">
      <c r="A136" s="715"/>
      <c r="B136" s="828"/>
      <c r="C136" s="717"/>
      <c r="D136" s="718"/>
      <c r="E136" s="610"/>
      <c r="F136" s="718"/>
      <c r="G136" s="610"/>
      <c r="H136" s="718"/>
      <c r="I136" s="610"/>
      <c r="J136" s="718"/>
      <c r="K136" s="610"/>
      <c r="L136" s="718"/>
      <c r="M136" s="610"/>
      <c r="N136" s="718"/>
      <c r="O136" s="610"/>
      <c r="P136" s="610"/>
      <c r="Q136" s="610"/>
      <c r="R136" s="718"/>
      <c r="S136" s="610"/>
      <c r="T136" s="719"/>
      <c r="U136" s="610"/>
      <c r="V136" s="718"/>
      <c r="W136" s="610"/>
      <c r="X136" s="718"/>
      <c r="Y136" s="610"/>
      <c r="Z136" s="718"/>
      <c r="AA136" s="610"/>
      <c r="AB136" s="718"/>
      <c r="AC136" s="720"/>
      <c r="AD136" s="651"/>
      <c r="AE136" s="651"/>
    </row>
    <row r="137" spans="1:35" s="663" customFormat="1" ht="34.5" customHeight="1" x14ac:dyDescent="0.35">
      <c r="A137" s="1162" t="s">
        <v>0</v>
      </c>
      <c r="B137" s="1162"/>
      <c r="C137" s="1162"/>
      <c r="D137" s="1162"/>
      <c r="E137" s="1162"/>
      <c r="F137" s="1162"/>
      <c r="G137" s="1162"/>
      <c r="H137" s="1162"/>
      <c r="I137" s="1162"/>
      <c r="J137" s="1162"/>
      <c r="K137" s="1162"/>
      <c r="L137" s="1162"/>
      <c r="M137" s="1162"/>
      <c r="N137" s="1162"/>
      <c r="O137" s="1162"/>
      <c r="P137" s="1162"/>
      <c r="Q137" s="1162"/>
      <c r="R137" s="1162"/>
      <c r="S137" s="1162"/>
      <c r="T137" s="1162"/>
      <c r="U137" s="1162"/>
      <c r="V137" s="1162"/>
      <c r="W137" s="1162"/>
      <c r="X137" s="1162"/>
      <c r="Y137" s="827"/>
      <c r="Z137" s="827"/>
      <c r="AA137" s="827"/>
      <c r="AB137" s="827"/>
      <c r="AC137" s="827"/>
      <c r="AD137" s="827"/>
      <c r="AE137" s="827"/>
      <c r="AF137" s="827"/>
    </row>
    <row r="138" spans="1:35" ht="26.25" customHeight="1" x14ac:dyDescent="0.35">
      <c r="A138" s="1161" t="s">
        <v>627</v>
      </c>
      <c r="B138" s="1161"/>
      <c r="C138" s="1161"/>
      <c r="D138" s="1161"/>
      <c r="E138" s="1161"/>
      <c r="F138" s="1161"/>
      <c r="G138" s="1161"/>
      <c r="H138" s="1161"/>
      <c r="I138" s="1161"/>
      <c r="J138" s="1161"/>
      <c r="K138" s="1161"/>
      <c r="L138" s="1161"/>
      <c r="M138" s="1161"/>
      <c r="N138" s="1161"/>
      <c r="O138" s="1161"/>
      <c r="P138" s="1161"/>
      <c r="Q138" s="1161"/>
      <c r="R138" s="1161"/>
      <c r="S138" s="1161"/>
      <c r="T138" s="1161"/>
      <c r="U138" s="1161"/>
      <c r="V138" s="1161"/>
      <c r="W138" s="1161"/>
      <c r="X138" s="1161"/>
      <c r="Y138" s="826"/>
      <c r="Z138" s="827"/>
      <c r="AA138" s="827"/>
      <c r="AB138" s="827"/>
      <c r="AC138" s="827"/>
      <c r="AD138" s="827"/>
      <c r="AE138" s="827"/>
      <c r="AF138" s="827"/>
    </row>
    <row r="139" spans="1:35" ht="18" x14ac:dyDescent="0.35">
      <c r="A139" s="1166" t="s">
        <v>614</v>
      </c>
      <c r="B139" s="1166"/>
      <c r="C139" s="1166"/>
      <c r="D139" s="1166"/>
      <c r="E139" s="1166"/>
      <c r="F139" s="1166"/>
      <c r="G139" s="1166"/>
      <c r="H139" s="1166"/>
      <c r="I139" s="1166"/>
      <c r="J139" s="1166"/>
      <c r="K139" s="1166"/>
      <c r="L139" s="1166"/>
      <c r="M139" s="1166"/>
      <c r="N139" s="1166"/>
      <c r="O139" s="1166"/>
      <c r="P139" s="1166"/>
      <c r="Q139" s="1166"/>
      <c r="R139" s="1166"/>
      <c r="S139" s="1166"/>
      <c r="T139" s="1166"/>
      <c r="U139" s="1166"/>
      <c r="V139" s="1166"/>
      <c r="W139" s="1166"/>
      <c r="X139" s="1166" t="s">
        <v>615</v>
      </c>
      <c r="Y139" s="1166"/>
      <c r="Z139" s="827"/>
      <c r="AA139" s="827"/>
      <c r="AB139" s="827"/>
      <c r="AC139" s="827"/>
      <c r="AD139" s="827"/>
      <c r="AE139" s="827"/>
      <c r="AF139" s="827"/>
    </row>
    <row r="140" spans="1:35" s="663" customFormat="1" ht="48" customHeight="1" x14ac:dyDescent="0.35">
      <c r="A140" s="1178" t="s">
        <v>2</v>
      </c>
      <c r="B140" s="1132" t="s">
        <v>114</v>
      </c>
      <c r="C140" s="1137"/>
      <c r="D140" s="1137"/>
      <c r="E140" s="1137"/>
      <c r="F140" s="1137"/>
      <c r="G140" s="1133"/>
      <c r="H140" s="1138" t="s">
        <v>115</v>
      </c>
      <c r="I140" s="1140"/>
      <c r="J140" s="1140"/>
      <c r="K140" s="1140"/>
      <c r="L140" s="1140"/>
      <c r="M140" s="1140"/>
      <c r="N140" s="1140"/>
      <c r="O140" s="1140"/>
      <c r="P140" s="1140"/>
      <c r="Q140" s="1140"/>
      <c r="R140" s="1140"/>
      <c r="S140" s="1140"/>
      <c r="T140" s="1140"/>
      <c r="U140" s="1140"/>
      <c r="V140" s="1140"/>
      <c r="W140" s="1139"/>
      <c r="X140" s="1138" t="s">
        <v>116</v>
      </c>
      <c r="Y140" s="1139"/>
      <c r="Z140" s="751" t="s">
        <v>9</v>
      </c>
    </row>
    <row r="141" spans="1:35" s="663" customFormat="1" ht="15" customHeight="1" x14ac:dyDescent="0.35">
      <c r="A141" s="1179"/>
      <c r="B141" s="1132" t="s">
        <v>117</v>
      </c>
      <c r="C141" s="1133"/>
      <c r="D141" s="1132" t="s">
        <v>118</v>
      </c>
      <c r="E141" s="1133"/>
      <c r="F141" s="1132" t="s">
        <v>620</v>
      </c>
      <c r="G141" s="1133"/>
      <c r="H141" s="1132" t="s">
        <v>119</v>
      </c>
      <c r="I141" s="1133"/>
      <c r="J141" s="1132" t="s">
        <v>120</v>
      </c>
      <c r="K141" s="1133"/>
      <c r="L141" s="1132" t="s">
        <v>609</v>
      </c>
      <c r="M141" s="1133"/>
      <c r="N141" s="1132" t="s">
        <v>608</v>
      </c>
      <c r="O141" s="1133"/>
      <c r="P141" s="1132" t="s">
        <v>123</v>
      </c>
      <c r="Q141" s="1133"/>
      <c r="R141" s="1132" t="s">
        <v>123</v>
      </c>
      <c r="S141" s="1133"/>
      <c r="T141" s="1132" t="s">
        <v>618</v>
      </c>
      <c r="U141" s="1133"/>
      <c r="V141" s="1132" t="s">
        <v>610</v>
      </c>
      <c r="W141" s="1133"/>
      <c r="X141" s="1132" t="s">
        <v>126</v>
      </c>
      <c r="Y141" s="1133"/>
      <c r="Z141" s="648"/>
    </row>
    <row r="142" spans="1:35" s="663" customFormat="1" ht="15" customHeight="1" x14ac:dyDescent="0.35">
      <c r="A142" s="1180"/>
      <c r="B142" s="821" t="s">
        <v>21</v>
      </c>
      <c r="C142" s="854" t="s">
        <v>27</v>
      </c>
      <c r="D142" s="821" t="s">
        <v>21</v>
      </c>
      <c r="E142" s="854" t="s">
        <v>27</v>
      </c>
      <c r="F142" s="854" t="s">
        <v>127</v>
      </c>
      <c r="G142" s="854" t="s">
        <v>27</v>
      </c>
      <c r="H142" s="616" t="s">
        <v>128</v>
      </c>
      <c r="I142" s="854" t="s">
        <v>27</v>
      </c>
      <c r="J142" s="616" t="s">
        <v>128</v>
      </c>
      <c r="K142" s="854" t="s">
        <v>27</v>
      </c>
      <c r="L142" s="616" t="s">
        <v>128</v>
      </c>
      <c r="M142" s="854" t="s">
        <v>27</v>
      </c>
      <c r="N142" s="616" t="s">
        <v>17</v>
      </c>
      <c r="O142" s="854" t="s">
        <v>27</v>
      </c>
      <c r="P142" s="616" t="s">
        <v>17</v>
      </c>
      <c r="Q142" s="854" t="s">
        <v>27</v>
      </c>
      <c r="R142" s="616" t="s">
        <v>19</v>
      </c>
      <c r="S142" s="854" t="s">
        <v>27</v>
      </c>
      <c r="T142" s="616" t="s">
        <v>17</v>
      </c>
      <c r="U142" s="854" t="s">
        <v>27</v>
      </c>
      <c r="V142" s="616" t="s">
        <v>17</v>
      </c>
      <c r="W142" s="854" t="s">
        <v>27</v>
      </c>
      <c r="X142" s="616" t="s">
        <v>30</v>
      </c>
      <c r="Y142" s="854" t="s">
        <v>27</v>
      </c>
      <c r="Z142" s="648"/>
    </row>
    <row r="143" spans="1:35" s="663" customFormat="1" ht="15" customHeight="1" x14ac:dyDescent="0.35">
      <c r="A143" s="830"/>
      <c r="D143" s="821"/>
      <c r="E143" s="854"/>
      <c r="F143" s="854"/>
      <c r="G143" s="854"/>
      <c r="J143" s="616"/>
      <c r="K143" s="854"/>
      <c r="L143" s="616"/>
      <c r="M143" s="854"/>
      <c r="N143" s="616"/>
      <c r="O143" s="854"/>
      <c r="P143" s="616"/>
      <c r="Q143" s="854"/>
      <c r="R143" s="616"/>
      <c r="S143" s="854"/>
      <c r="T143" s="616"/>
      <c r="U143" s="854"/>
      <c r="V143" s="616"/>
      <c r="W143" s="854"/>
      <c r="X143" s="616"/>
      <c r="Y143" s="854"/>
      <c r="Z143" s="648"/>
    </row>
    <row r="144" spans="1:35" s="663" customFormat="1" x14ac:dyDescent="0.35">
      <c r="A144" s="1192">
        <v>45658</v>
      </c>
      <c r="B144" s="951"/>
      <c r="C144" s="621"/>
      <c r="D144" s="625"/>
      <c r="E144" s="621"/>
      <c r="F144" s="621"/>
      <c r="G144" s="621"/>
      <c r="H144" s="620"/>
      <c r="I144" s="621"/>
      <c r="J144" s="620"/>
      <c r="K144" s="621"/>
      <c r="L144" s="620"/>
      <c r="M144" s="621"/>
      <c r="N144" s="621"/>
      <c r="O144" s="621"/>
      <c r="P144" s="620"/>
      <c r="Q144" s="621"/>
      <c r="R144" s="621"/>
      <c r="S144" s="621"/>
      <c r="T144" s="621"/>
      <c r="U144" s="621"/>
      <c r="V144" s="620"/>
      <c r="W144" s="854"/>
      <c r="X144" s="620"/>
      <c r="Y144" s="854"/>
      <c r="Z144" s="854"/>
    </row>
    <row r="145" spans="1:28" x14ac:dyDescent="0.35">
      <c r="A145" s="1193"/>
      <c r="B145" s="738"/>
      <c r="C145" s="583"/>
      <c r="D145" s="727"/>
      <c r="E145" s="704"/>
      <c r="F145" s="704"/>
      <c r="G145" s="704"/>
      <c r="H145" s="598"/>
      <c r="I145" s="583"/>
      <c r="J145" s="598"/>
      <c r="K145" s="583"/>
      <c r="L145" s="598"/>
      <c r="M145" s="583"/>
      <c r="N145" s="583"/>
      <c r="O145" s="583"/>
      <c r="P145" s="598"/>
      <c r="Q145" s="583"/>
      <c r="R145" s="583"/>
      <c r="S145" s="583"/>
      <c r="T145" s="583"/>
      <c r="U145" s="583"/>
      <c r="V145" s="620"/>
      <c r="W145" s="583"/>
      <c r="X145" s="620"/>
      <c r="Y145" s="583"/>
      <c r="Z145" s="742"/>
      <c r="AB145" s="579"/>
    </row>
    <row r="146" spans="1:28" ht="15" customHeight="1" x14ac:dyDescent="0.35">
      <c r="A146" s="1181">
        <v>45659</v>
      </c>
      <c r="B146" s="625"/>
      <c r="C146" s="583"/>
      <c r="D146" s="625"/>
      <c r="E146" s="740"/>
      <c r="F146" s="820"/>
      <c r="G146" s="820"/>
      <c r="H146" s="744"/>
      <c r="I146" s="742"/>
      <c r="J146" s="744"/>
      <c r="K146" s="742"/>
      <c r="L146" s="744">
        <v>10</v>
      </c>
      <c r="M146" s="742">
        <v>100000</v>
      </c>
      <c r="N146" s="742"/>
      <c r="O146" s="742"/>
      <c r="P146" s="744"/>
      <c r="Q146" s="742"/>
      <c r="R146" s="742"/>
      <c r="S146" s="742"/>
      <c r="T146" s="742"/>
      <c r="U146" s="742"/>
      <c r="V146" s="745"/>
      <c r="W146" s="742"/>
      <c r="X146" s="745"/>
      <c r="Y146" s="742"/>
      <c r="Z146" s="742"/>
      <c r="AB146" s="579"/>
    </row>
    <row r="147" spans="1:28" ht="15" customHeight="1" x14ac:dyDescent="0.35">
      <c r="A147" s="1182"/>
      <c r="B147" s="738"/>
      <c r="C147" s="583"/>
      <c r="D147" s="598"/>
      <c r="E147" s="583"/>
      <c r="F147" s="583"/>
      <c r="G147" s="583"/>
      <c r="H147" s="598"/>
      <c r="I147" s="583"/>
      <c r="J147" s="598"/>
      <c r="K147" s="583"/>
      <c r="L147" s="598"/>
      <c r="M147" s="583"/>
      <c r="N147" s="818"/>
      <c r="O147" s="583"/>
      <c r="P147" s="598"/>
      <c r="Q147" s="583"/>
      <c r="R147" s="583"/>
      <c r="S147" s="583"/>
      <c r="T147" s="818"/>
      <c r="U147" s="583"/>
      <c r="V147" s="620"/>
      <c r="W147" s="583"/>
      <c r="X147" s="620"/>
      <c r="Y147" s="583"/>
      <c r="Z147" s="583"/>
      <c r="AB147" s="579"/>
    </row>
    <row r="148" spans="1:28" ht="15" customHeight="1" x14ac:dyDescent="0.35">
      <c r="A148" s="1192">
        <v>45660</v>
      </c>
      <c r="B148" s="738">
        <v>51.25</v>
      </c>
      <c r="C148" s="583">
        <v>348500</v>
      </c>
      <c r="D148" s="598">
        <v>52.6</v>
      </c>
      <c r="E148" s="740">
        <v>357680</v>
      </c>
      <c r="F148" s="740"/>
      <c r="G148" s="740"/>
      <c r="H148" s="598">
        <v>10</v>
      </c>
      <c r="I148" s="583">
        <v>100000</v>
      </c>
      <c r="J148" s="598">
        <v>10</v>
      </c>
      <c r="K148" s="583">
        <v>100000</v>
      </c>
      <c r="L148" s="598"/>
      <c r="M148" s="583"/>
      <c r="N148" s="818">
        <v>10</v>
      </c>
      <c r="O148" s="583">
        <v>100000</v>
      </c>
      <c r="P148" s="598"/>
      <c r="Q148" s="583"/>
      <c r="R148" s="583"/>
      <c r="S148" s="583"/>
      <c r="T148" s="583">
        <v>10</v>
      </c>
      <c r="U148" s="583">
        <v>100000</v>
      </c>
      <c r="V148" s="620"/>
      <c r="W148" s="583"/>
      <c r="X148" s="620"/>
      <c r="Y148" s="583"/>
      <c r="Z148" s="583"/>
      <c r="AB148" s="579"/>
    </row>
    <row r="149" spans="1:28" ht="15" customHeight="1" x14ac:dyDescent="0.35">
      <c r="A149" s="1193"/>
      <c r="B149" s="625"/>
      <c r="C149" s="583"/>
      <c r="D149" s="598"/>
      <c r="E149" s="740"/>
      <c r="F149" s="740"/>
      <c r="G149" s="740"/>
      <c r="H149" s="598"/>
      <c r="I149" s="583"/>
      <c r="J149" s="598"/>
      <c r="K149" s="583"/>
      <c r="L149" s="598"/>
      <c r="M149" s="583"/>
      <c r="N149" s="818"/>
      <c r="O149" s="583"/>
      <c r="P149" s="598"/>
      <c r="Q149" s="583"/>
      <c r="R149" s="583"/>
      <c r="S149" s="583"/>
      <c r="T149" s="583"/>
      <c r="U149" s="583"/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1">
        <v>45661</v>
      </c>
      <c r="B150" s="908"/>
      <c r="C150" s="583"/>
      <c r="D150" s="911"/>
      <c r="E150" s="740"/>
      <c r="F150" s="909"/>
      <c r="G150" s="740"/>
      <c r="H150" s="598"/>
      <c r="I150" s="583"/>
      <c r="J150" s="598"/>
      <c r="K150" s="583"/>
      <c r="L150" s="598">
        <v>10</v>
      </c>
      <c r="M150" s="583">
        <v>100000</v>
      </c>
      <c r="N150" s="583"/>
      <c r="O150" s="583"/>
      <c r="P150" s="598"/>
      <c r="Q150" s="583"/>
      <c r="R150" s="583"/>
      <c r="S150" s="583"/>
      <c r="T150" s="583"/>
      <c r="U150" s="583"/>
      <c r="V150" s="620"/>
      <c r="W150" s="583"/>
      <c r="X150" s="620"/>
      <c r="Y150" s="583"/>
      <c r="Z150" s="583"/>
      <c r="AB150" s="579"/>
    </row>
    <row r="151" spans="1:28" ht="15" customHeight="1" x14ac:dyDescent="0.35">
      <c r="A151" s="1182"/>
      <c r="B151" s="908"/>
      <c r="C151" s="583"/>
      <c r="D151" s="737"/>
      <c r="E151" s="583"/>
      <c r="F151" s="583"/>
      <c r="G151" s="583"/>
      <c r="H151" s="598"/>
      <c r="I151" s="583"/>
      <c r="J151" s="598"/>
      <c r="K151" s="583"/>
      <c r="L151" s="598"/>
      <c r="M151" s="583"/>
      <c r="N151" s="583"/>
      <c r="O151" s="583"/>
      <c r="P151" s="598"/>
      <c r="Q151" s="583"/>
      <c r="R151" s="583"/>
      <c r="S151" s="583"/>
      <c r="T151" s="583"/>
      <c r="U151" s="583"/>
      <c r="V151" s="620"/>
      <c r="W151" s="583"/>
      <c r="X151" s="620"/>
      <c r="Y151" s="583"/>
      <c r="Z151" s="583"/>
      <c r="AB151" s="579"/>
    </row>
    <row r="152" spans="1:28" ht="16" customHeight="1" x14ac:dyDescent="0.35">
      <c r="A152" s="1192">
        <v>45662</v>
      </c>
      <c r="B152" s="738"/>
      <c r="C152" s="583"/>
      <c r="D152" s="598">
        <v>56.22</v>
      </c>
      <c r="E152" s="740">
        <v>382296</v>
      </c>
      <c r="F152" s="740"/>
      <c r="G152" s="740"/>
      <c r="H152" s="598"/>
      <c r="I152" s="583"/>
      <c r="J152" s="598"/>
      <c r="K152" s="583"/>
      <c r="L152" s="598"/>
      <c r="M152" s="583"/>
      <c r="N152" s="583"/>
      <c r="O152" s="583"/>
      <c r="P152" s="583"/>
      <c r="Q152" s="583"/>
      <c r="R152" s="583"/>
      <c r="S152" s="583"/>
      <c r="T152" s="583"/>
      <c r="U152" s="583"/>
      <c r="V152" s="837"/>
      <c r="W152" s="583"/>
      <c r="X152" s="620"/>
      <c r="Y152" s="583"/>
      <c r="Z152" s="583"/>
      <c r="AB152" s="579"/>
    </row>
    <row r="153" spans="1:28" ht="15" customHeight="1" x14ac:dyDescent="0.35">
      <c r="A153" s="1193"/>
      <c r="B153" s="738"/>
      <c r="C153" s="583"/>
      <c r="D153" s="598"/>
      <c r="E153" s="740"/>
      <c r="F153" s="740"/>
      <c r="G153" s="740"/>
      <c r="H153" s="598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1">
        <v>45663</v>
      </c>
      <c r="B154" s="625">
        <v>54.4</v>
      </c>
      <c r="C154" s="740">
        <v>369920</v>
      </c>
      <c r="D154" s="598">
        <v>52.6</v>
      </c>
      <c r="E154" s="740">
        <v>357680</v>
      </c>
      <c r="F154" s="740"/>
      <c r="G154" s="740"/>
      <c r="H154" s="598"/>
      <c r="I154" s="583"/>
      <c r="J154" s="598">
        <v>10</v>
      </c>
      <c r="K154" s="583">
        <v>100000</v>
      </c>
      <c r="L154" s="598"/>
      <c r="M154" s="583"/>
      <c r="N154" s="583">
        <v>10</v>
      </c>
      <c r="O154" s="583">
        <v>100000</v>
      </c>
      <c r="P154" s="598"/>
      <c r="Q154" s="583"/>
      <c r="R154" s="583"/>
      <c r="S154" s="583"/>
      <c r="T154" s="583"/>
      <c r="U154" s="583"/>
      <c r="V154" s="620"/>
      <c r="W154" s="583"/>
      <c r="X154" s="620"/>
      <c r="Y154" s="583"/>
      <c r="Z154" s="583"/>
      <c r="AB154" s="579"/>
    </row>
    <row r="155" spans="1:28" ht="15" customHeight="1" x14ac:dyDescent="0.35">
      <c r="A155" s="1182"/>
      <c r="B155" s="738"/>
      <c r="C155" s="583"/>
      <c r="D155" s="598"/>
      <c r="E155" s="583"/>
      <c r="F155" s="583"/>
      <c r="G155" s="583"/>
      <c r="H155" s="598"/>
      <c r="I155" s="583"/>
      <c r="J155" s="598"/>
      <c r="K155" s="583"/>
      <c r="L155" s="598"/>
      <c r="M155" s="583"/>
      <c r="N155" s="818"/>
      <c r="O155" s="583"/>
      <c r="P155" s="598"/>
      <c r="Q155" s="583"/>
      <c r="R155" s="583"/>
      <c r="S155" s="583"/>
      <c r="T155" s="583"/>
      <c r="U155" s="583"/>
      <c r="V155" s="837"/>
      <c r="W155" s="583"/>
      <c r="X155" s="620"/>
      <c r="Y155" s="583"/>
      <c r="Z155" s="583"/>
      <c r="AB155" s="579"/>
    </row>
    <row r="156" spans="1:28" ht="15" customHeight="1" x14ac:dyDescent="0.35">
      <c r="A156" s="1192">
        <v>45664</v>
      </c>
      <c r="D156" s="598"/>
      <c r="E156" s="740"/>
      <c r="F156" s="740"/>
      <c r="G156" s="740"/>
      <c r="H156" s="598">
        <v>10</v>
      </c>
      <c r="I156" s="583">
        <v>100000</v>
      </c>
      <c r="J156" s="598"/>
      <c r="K156" s="583"/>
      <c r="L156" s="598">
        <v>10</v>
      </c>
      <c r="M156" s="583">
        <v>100000</v>
      </c>
      <c r="N156" s="583"/>
      <c r="O156" s="583"/>
      <c r="P156" s="598">
        <v>10</v>
      </c>
      <c r="Q156" s="583">
        <v>100000</v>
      </c>
      <c r="R156" s="583"/>
      <c r="S156" s="583"/>
      <c r="T156" s="583">
        <v>10</v>
      </c>
      <c r="U156" s="583">
        <v>100000</v>
      </c>
      <c r="V156" s="620"/>
      <c r="W156" s="583"/>
      <c r="X156" s="620"/>
      <c r="Y156" s="583"/>
      <c r="Z156" s="583"/>
      <c r="AB156" s="579"/>
    </row>
    <row r="157" spans="1:28" ht="15" customHeight="1" x14ac:dyDescent="0.35">
      <c r="A157" s="1193"/>
      <c r="B157" s="738"/>
      <c r="C157" s="583"/>
      <c r="D157" s="598"/>
      <c r="E157" s="740"/>
      <c r="F157" s="740"/>
      <c r="G157" s="740"/>
      <c r="H157" s="620"/>
      <c r="I157" s="583"/>
      <c r="J157" s="598"/>
      <c r="K157" s="583"/>
      <c r="L157" s="598"/>
      <c r="M157" s="583"/>
      <c r="N157" s="583"/>
      <c r="O157" s="583"/>
      <c r="P157" s="598"/>
      <c r="Q157" s="583"/>
      <c r="R157" s="583"/>
      <c r="S157" s="583"/>
      <c r="T157" s="818"/>
      <c r="U157" s="583"/>
      <c r="V157" s="620"/>
      <c r="W157" s="583"/>
      <c r="X157" s="620"/>
      <c r="Y157" s="583"/>
      <c r="Z157" s="583"/>
      <c r="AB157" s="579"/>
    </row>
    <row r="158" spans="1:28" ht="15" customHeight="1" x14ac:dyDescent="0.35">
      <c r="A158" s="1181">
        <v>45665</v>
      </c>
      <c r="D158" s="598"/>
      <c r="E158" s="740"/>
      <c r="F158" s="740"/>
      <c r="G158" s="740"/>
      <c r="H158" s="598"/>
      <c r="I158" s="583"/>
      <c r="L158" s="598"/>
      <c r="M158" s="583"/>
      <c r="N158" s="583"/>
      <c r="O158" s="583"/>
      <c r="P158" s="598"/>
      <c r="Q158" s="583"/>
      <c r="R158" s="583"/>
      <c r="S158" s="583"/>
      <c r="T158" s="583"/>
      <c r="U158" s="583"/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82"/>
      <c r="B159" s="625"/>
      <c r="C159" s="583"/>
      <c r="D159" s="598"/>
      <c r="E159" s="740"/>
      <c r="F159" s="740"/>
      <c r="G159" s="740"/>
      <c r="H159" s="598"/>
      <c r="I159" s="583"/>
      <c r="J159" s="598"/>
      <c r="K159" s="583"/>
      <c r="L159" s="598"/>
      <c r="M159" s="583"/>
      <c r="N159" s="583"/>
      <c r="O159" s="583"/>
      <c r="P159" s="598"/>
      <c r="Q159" s="583"/>
      <c r="R159" s="583"/>
      <c r="S159" s="583"/>
      <c r="T159" s="818"/>
      <c r="U159" s="583"/>
      <c r="V159" s="620"/>
      <c r="W159" s="583"/>
      <c r="X159" s="620"/>
      <c r="Y159" s="583"/>
      <c r="Z159" s="583"/>
      <c r="AB159" s="579"/>
    </row>
    <row r="160" spans="1:28" ht="15" customHeight="1" x14ac:dyDescent="0.35">
      <c r="A160" s="1192">
        <v>45666</v>
      </c>
      <c r="B160" s="738"/>
      <c r="C160" s="583"/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583"/>
      <c r="O160" s="583"/>
      <c r="P160" s="598"/>
      <c r="Q160" s="583"/>
      <c r="R160" s="583"/>
      <c r="S160" s="583"/>
      <c r="T160" s="818"/>
      <c r="U160" s="583"/>
      <c r="V160" s="818"/>
      <c r="W160" s="583"/>
      <c r="X160" s="620"/>
      <c r="Y160" s="583"/>
      <c r="Z160" s="583"/>
      <c r="AB160" s="579"/>
    </row>
    <row r="161" spans="1:28" ht="15" customHeight="1" x14ac:dyDescent="0.35">
      <c r="A161" s="1193"/>
      <c r="B161" s="625"/>
      <c r="C161" s="583"/>
      <c r="D161" s="598"/>
      <c r="E161" s="740"/>
      <c r="F161" s="740"/>
      <c r="G161" s="740"/>
      <c r="H161" s="598"/>
      <c r="I161" s="583"/>
      <c r="J161" s="598"/>
      <c r="K161" s="583"/>
      <c r="L161" s="598"/>
      <c r="M161" s="583"/>
      <c r="N161" s="583"/>
      <c r="O161" s="583"/>
      <c r="P161" s="598"/>
      <c r="Q161" s="583"/>
      <c r="R161" s="583"/>
      <c r="S161" s="583"/>
      <c r="T161" s="818"/>
      <c r="U161" s="583"/>
      <c r="V161" s="620"/>
      <c r="W161" s="583"/>
      <c r="X161" s="620"/>
      <c r="Y161" s="583"/>
      <c r="Z161" s="583"/>
      <c r="AB161" s="579"/>
    </row>
    <row r="162" spans="1:28" ht="15" customHeight="1" x14ac:dyDescent="0.35">
      <c r="A162" s="1181">
        <v>45667</v>
      </c>
      <c r="B162" s="738">
        <v>52.6</v>
      </c>
      <c r="C162" s="583">
        <v>357680</v>
      </c>
      <c r="D162" s="598"/>
      <c r="E162" s="740"/>
      <c r="F162" s="740"/>
      <c r="G162" s="740"/>
      <c r="H162" s="598">
        <v>10</v>
      </c>
      <c r="I162" s="583">
        <v>100000</v>
      </c>
      <c r="J162" s="598">
        <v>10</v>
      </c>
      <c r="K162" s="583">
        <v>100000</v>
      </c>
      <c r="L162" s="598">
        <v>10</v>
      </c>
      <c r="M162" s="583">
        <v>100000</v>
      </c>
      <c r="N162" s="583">
        <v>10</v>
      </c>
      <c r="O162" s="583">
        <v>100000</v>
      </c>
      <c r="P162" s="598"/>
      <c r="Q162" s="583"/>
      <c r="R162" s="583"/>
      <c r="S162" s="583"/>
      <c r="T162" s="583">
        <v>10</v>
      </c>
      <c r="U162" s="583">
        <v>100000</v>
      </c>
      <c r="V162" s="620">
        <v>10</v>
      </c>
      <c r="W162" s="583">
        <v>100000</v>
      </c>
      <c r="X162" s="620"/>
      <c r="Y162" s="583"/>
      <c r="Z162" s="583"/>
      <c r="AB162" s="579"/>
    </row>
    <row r="163" spans="1:28" ht="15" customHeight="1" x14ac:dyDescent="0.35">
      <c r="A163" s="1182"/>
      <c r="B163" s="738"/>
      <c r="C163" s="583"/>
      <c r="D163" s="598"/>
      <c r="E163" s="740"/>
      <c r="F163" s="740"/>
      <c r="G163" s="740"/>
      <c r="H163" s="598"/>
      <c r="I163" s="583"/>
      <c r="J163" s="598"/>
      <c r="K163" s="583"/>
      <c r="L163" s="598"/>
      <c r="M163" s="583"/>
      <c r="N163" s="818"/>
      <c r="O163" s="583"/>
      <c r="P163" s="598"/>
      <c r="Q163" s="583"/>
      <c r="R163" s="583"/>
      <c r="S163" s="583"/>
      <c r="T163" s="583"/>
      <c r="U163" s="583"/>
      <c r="V163" s="620"/>
      <c r="W163" s="583"/>
      <c r="X163" s="620"/>
      <c r="Y163" s="583"/>
      <c r="Z163" s="583"/>
      <c r="AB163" s="579"/>
    </row>
    <row r="164" spans="1:28" ht="15" customHeight="1" x14ac:dyDescent="0.35">
      <c r="A164" s="1192">
        <v>45668</v>
      </c>
      <c r="B164" s="738">
        <v>58.86</v>
      </c>
      <c r="C164" s="583">
        <v>400248</v>
      </c>
      <c r="D164" s="598"/>
      <c r="E164" s="740"/>
      <c r="F164" s="740"/>
      <c r="G164" s="740"/>
      <c r="H164" s="598"/>
      <c r="I164" s="583"/>
      <c r="J164" s="598"/>
      <c r="K164" s="583"/>
      <c r="L164" s="598"/>
      <c r="M164" s="583"/>
      <c r="N164" s="583"/>
      <c r="O164" s="583"/>
      <c r="P164" s="598"/>
      <c r="Q164" s="583"/>
      <c r="R164" s="596"/>
      <c r="S164" s="596"/>
      <c r="T164" s="596"/>
      <c r="U164" s="596"/>
      <c r="V164" s="597"/>
      <c r="W164" s="748"/>
      <c r="X164" s="597"/>
      <c r="Y164" s="748"/>
      <c r="Z164" s="583"/>
      <c r="AB164" s="579"/>
    </row>
    <row r="165" spans="1:28" ht="15" customHeight="1" x14ac:dyDescent="0.35">
      <c r="A165" s="1193"/>
      <c r="B165" s="738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818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ht="15" customHeight="1" x14ac:dyDescent="0.35">
      <c r="A166" s="1181">
        <v>45669</v>
      </c>
      <c r="B166" s="738"/>
      <c r="C166" s="583"/>
      <c r="D166" s="598"/>
      <c r="E166" s="740"/>
      <c r="F166" s="740"/>
      <c r="G166" s="740"/>
      <c r="H166" s="598"/>
      <c r="I166" s="583"/>
      <c r="J166" s="598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ht="15" customHeight="1" x14ac:dyDescent="0.35">
      <c r="A167" s="1182"/>
      <c r="B167" s="738"/>
      <c r="C167" s="583"/>
      <c r="D167" s="598"/>
      <c r="E167" s="740"/>
      <c r="F167" s="740"/>
      <c r="G167" s="740"/>
      <c r="H167" s="598"/>
      <c r="I167" s="583"/>
      <c r="J167" s="741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620"/>
      <c r="W167" s="583"/>
      <c r="X167" s="620"/>
      <c r="Y167" s="583"/>
      <c r="Z167" s="583"/>
      <c r="AB167" s="579"/>
    </row>
    <row r="168" spans="1:28" ht="15" customHeight="1" x14ac:dyDescent="0.35">
      <c r="A168" s="1192">
        <v>45670</v>
      </c>
      <c r="B168" s="738">
        <v>51.73</v>
      </c>
      <c r="C168" s="583">
        <v>351764</v>
      </c>
      <c r="D168" s="737">
        <v>53.6</v>
      </c>
      <c r="E168" s="740">
        <v>364480</v>
      </c>
      <c r="F168" s="740"/>
      <c r="G168" s="740"/>
      <c r="H168" s="598">
        <v>10</v>
      </c>
      <c r="I168" s="583">
        <v>100000</v>
      </c>
      <c r="J168" s="598">
        <v>10</v>
      </c>
      <c r="K168" s="583">
        <v>100000</v>
      </c>
      <c r="L168" s="598">
        <v>10</v>
      </c>
      <c r="M168" s="583">
        <v>100000</v>
      </c>
      <c r="N168" s="583">
        <v>10</v>
      </c>
      <c r="O168" s="583">
        <v>100000</v>
      </c>
      <c r="P168" s="598"/>
      <c r="Q168" s="583"/>
      <c r="R168" s="583"/>
      <c r="S168" s="583"/>
      <c r="T168" s="818">
        <v>10</v>
      </c>
      <c r="U168" s="583">
        <v>100000</v>
      </c>
      <c r="V168" s="620"/>
      <c r="W168" s="583"/>
      <c r="X168" s="620"/>
      <c r="Y168" s="583"/>
      <c r="Z168" s="583"/>
      <c r="AB168" s="579"/>
    </row>
    <row r="169" spans="1:28" s="601" customFormat="1" ht="15" customHeight="1" x14ac:dyDescent="0.35">
      <c r="A169" s="1193"/>
      <c r="B169" s="811"/>
      <c r="C169" s="583"/>
      <c r="D169" s="598"/>
      <c r="E169" s="740"/>
      <c r="F169" s="740"/>
      <c r="G169" s="740"/>
      <c r="H169" s="598"/>
      <c r="I169" s="583"/>
      <c r="J169" s="598"/>
      <c r="K169" s="583"/>
      <c r="L169" s="598"/>
      <c r="M169" s="583"/>
      <c r="N169" s="818"/>
      <c r="O169" s="583"/>
      <c r="P169" s="598"/>
      <c r="Q169" s="583"/>
      <c r="R169" s="583"/>
      <c r="S169" s="583"/>
      <c r="T169" s="583"/>
      <c r="U169" s="583"/>
      <c r="V169" s="620"/>
      <c r="W169" s="583"/>
      <c r="X169" s="620"/>
      <c r="Y169" s="583"/>
      <c r="Z169" s="583"/>
    </row>
    <row r="170" spans="1:28" ht="15" customHeight="1" x14ac:dyDescent="0.35">
      <c r="A170" s="1181">
        <v>45671</v>
      </c>
      <c r="B170" s="738"/>
      <c r="C170" s="583"/>
      <c r="D170" s="598"/>
      <c r="E170" s="740"/>
      <c r="F170" s="740"/>
      <c r="G170" s="740"/>
      <c r="H170" s="598"/>
      <c r="I170" s="583"/>
      <c r="J170" s="598"/>
      <c r="K170" s="583"/>
      <c r="L170" s="598"/>
      <c r="M170" s="583"/>
      <c r="N170" s="583"/>
      <c r="O170" s="583"/>
      <c r="P170" s="598"/>
      <c r="Q170" s="583"/>
      <c r="R170" s="583"/>
      <c r="S170" s="583"/>
      <c r="T170" s="583"/>
      <c r="U170" s="583"/>
      <c r="V170" s="620"/>
      <c r="W170" s="583"/>
      <c r="X170" s="620"/>
      <c r="Y170" s="583"/>
      <c r="Z170" s="583"/>
      <c r="AB170" s="579"/>
    </row>
    <row r="171" spans="1:28" ht="15" customHeight="1" x14ac:dyDescent="0.35">
      <c r="A171" s="1182"/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583"/>
      <c r="S171" s="583"/>
      <c r="T171" s="583"/>
      <c r="U171" s="583"/>
      <c r="V171" s="620"/>
      <c r="W171" s="583"/>
      <c r="X171" s="620"/>
      <c r="Y171" s="583"/>
      <c r="Z171" s="583"/>
      <c r="AB171" s="579"/>
    </row>
    <row r="172" spans="1:28" ht="15" customHeight="1" x14ac:dyDescent="0.35">
      <c r="A172" s="1192">
        <v>45672</v>
      </c>
      <c r="B172" s="738"/>
      <c r="C172" s="583"/>
      <c r="D172" s="598"/>
      <c r="E172" s="740"/>
      <c r="F172" s="740"/>
      <c r="G172" s="740"/>
      <c r="H172" s="598">
        <v>10</v>
      </c>
      <c r="I172" s="583">
        <v>100000</v>
      </c>
      <c r="J172" s="598">
        <v>10</v>
      </c>
      <c r="K172" s="583">
        <v>100000</v>
      </c>
      <c r="L172" s="598">
        <v>10</v>
      </c>
      <c r="M172" s="583">
        <v>100000</v>
      </c>
      <c r="N172" s="583">
        <v>10</v>
      </c>
      <c r="O172" s="583">
        <v>100000</v>
      </c>
      <c r="P172" s="598"/>
      <c r="Q172" s="583"/>
      <c r="R172" s="583"/>
      <c r="S172" s="583"/>
      <c r="T172" s="583">
        <v>10</v>
      </c>
      <c r="U172" s="583">
        <v>100000</v>
      </c>
      <c r="V172" s="620"/>
      <c r="W172" s="583"/>
      <c r="X172" s="620"/>
      <c r="Y172" s="583"/>
      <c r="Z172" s="583"/>
      <c r="AB172" s="579"/>
    </row>
    <row r="173" spans="1:28" ht="15" customHeight="1" x14ac:dyDescent="0.35">
      <c r="A173" s="1193"/>
      <c r="B173" s="738"/>
      <c r="C173" s="583"/>
      <c r="D173" s="598"/>
      <c r="E173" s="740"/>
      <c r="F173" s="740"/>
      <c r="G173" s="740"/>
      <c r="H173" s="598">
        <v>10</v>
      </c>
      <c r="I173" s="583">
        <v>100000</v>
      </c>
      <c r="J173" s="598"/>
      <c r="L173" s="598"/>
      <c r="M173" s="583"/>
      <c r="N173" s="583"/>
      <c r="O173" s="583"/>
      <c r="P173" s="598"/>
      <c r="Q173" s="583"/>
      <c r="R173" s="583"/>
      <c r="S173" s="583"/>
      <c r="T173" s="818"/>
      <c r="U173" s="583"/>
      <c r="V173" s="620"/>
      <c r="W173" s="583"/>
      <c r="X173" s="620"/>
      <c r="Y173" s="583"/>
      <c r="Z173" s="583"/>
      <c r="AB173" s="579"/>
    </row>
    <row r="174" spans="1:28" ht="15" customHeight="1" x14ac:dyDescent="0.35">
      <c r="A174" s="1181">
        <v>45673</v>
      </c>
      <c r="B174" s="738">
        <v>46</v>
      </c>
      <c r="C174" s="583">
        <v>312800</v>
      </c>
      <c r="D174" s="598">
        <v>58</v>
      </c>
      <c r="E174" s="740">
        <v>394400</v>
      </c>
      <c r="F174" s="740"/>
      <c r="G174" s="740"/>
      <c r="H174" s="598"/>
      <c r="I174" s="583"/>
      <c r="J174" s="598"/>
      <c r="K174" s="583"/>
      <c r="L174" s="598"/>
      <c r="M174" s="583"/>
      <c r="N174" s="583"/>
      <c r="O174" s="583"/>
      <c r="P174" s="598">
        <v>8.66</v>
      </c>
      <c r="Q174" s="583">
        <v>86600</v>
      </c>
      <c r="R174" s="583"/>
      <c r="S174" s="583"/>
      <c r="T174" s="583"/>
      <c r="U174" s="583"/>
      <c r="V174" s="620"/>
      <c r="W174" s="583"/>
      <c r="X174" s="620"/>
      <c r="Y174" s="583"/>
      <c r="Z174" s="583"/>
      <c r="AB174" s="579"/>
    </row>
    <row r="175" spans="1:28" ht="15" customHeight="1" x14ac:dyDescent="0.35">
      <c r="A175" s="1182"/>
      <c r="B175" s="738"/>
      <c r="C175" s="583"/>
      <c r="D175" s="598"/>
      <c r="E175" s="740"/>
      <c r="F175" s="740"/>
      <c r="G175" s="740"/>
      <c r="H175" s="598"/>
      <c r="I175" s="583"/>
      <c r="J175" s="625"/>
      <c r="K175" s="583"/>
      <c r="L175" s="598"/>
      <c r="M175" s="583"/>
      <c r="N175" s="583"/>
      <c r="O175" s="583"/>
      <c r="P175" s="598"/>
      <c r="Q175" s="583"/>
      <c r="R175" s="583"/>
      <c r="S175" s="583"/>
      <c r="T175" s="818"/>
      <c r="U175" s="583"/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92">
        <v>45674</v>
      </c>
      <c r="B176" s="738">
        <v>51.72</v>
      </c>
      <c r="C176" s="583">
        <v>351696</v>
      </c>
      <c r="D176" s="598">
        <v>53.62</v>
      </c>
      <c r="E176" s="740">
        <v>364616</v>
      </c>
      <c r="F176" s="740"/>
      <c r="G176" s="740"/>
      <c r="H176" s="598">
        <v>10</v>
      </c>
      <c r="I176" s="583">
        <v>100000</v>
      </c>
      <c r="J176" s="598">
        <v>10</v>
      </c>
      <c r="K176" s="583">
        <v>100000</v>
      </c>
      <c r="L176" s="598">
        <v>10</v>
      </c>
      <c r="M176" s="583">
        <v>100000</v>
      </c>
      <c r="N176" s="583">
        <v>10</v>
      </c>
      <c r="O176" s="583">
        <v>100000</v>
      </c>
      <c r="P176" s="598"/>
      <c r="Q176" s="583"/>
      <c r="R176" s="583"/>
      <c r="S176" s="583"/>
      <c r="T176" s="583">
        <v>10</v>
      </c>
      <c r="U176" s="583">
        <v>100000</v>
      </c>
      <c r="V176" s="620"/>
      <c r="W176" s="583"/>
      <c r="X176" s="620"/>
      <c r="Y176" s="583"/>
      <c r="Z176" s="583"/>
      <c r="AB176" s="579"/>
    </row>
    <row r="177" spans="1:28" ht="15" customHeight="1" x14ac:dyDescent="0.35">
      <c r="A177" s="1193"/>
      <c r="B177" s="738"/>
      <c r="C177" s="583"/>
      <c r="D177" s="598"/>
      <c r="E177" s="740"/>
      <c r="F177" s="740"/>
      <c r="G177" s="740"/>
      <c r="H177" s="598"/>
      <c r="I177" s="583"/>
      <c r="J177" s="598"/>
      <c r="K177" s="583"/>
      <c r="L177" s="598"/>
      <c r="M177" s="583"/>
      <c r="N177" s="818"/>
      <c r="O177" s="583"/>
      <c r="P177" s="598"/>
      <c r="Q177" s="583"/>
      <c r="R177" s="583"/>
      <c r="S177" s="583"/>
      <c r="T177" s="583"/>
      <c r="U177" s="583"/>
      <c r="V177" s="620"/>
      <c r="W177" s="583"/>
      <c r="X177" s="620"/>
      <c r="Y177" s="583"/>
      <c r="Z177" s="583"/>
      <c r="AB177" s="579"/>
    </row>
    <row r="178" spans="1:28" ht="15" customHeight="1" x14ac:dyDescent="0.35">
      <c r="A178" s="1181">
        <v>45675</v>
      </c>
      <c r="B178" s="738">
        <v>51.17</v>
      </c>
      <c r="C178" s="583">
        <v>347956</v>
      </c>
      <c r="D178" s="598">
        <v>53.6</v>
      </c>
      <c r="E178" s="740">
        <v>364480</v>
      </c>
      <c r="F178" s="740"/>
      <c r="G178" s="740"/>
      <c r="H178" s="598">
        <v>10</v>
      </c>
      <c r="I178" s="583">
        <v>100000</v>
      </c>
      <c r="J178" s="598">
        <v>10</v>
      </c>
      <c r="K178" s="583">
        <v>100000</v>
      </c>
      <c r="L178" s="598">
        <v>10</v>
      </c>
      <c r="M178" s="583">
        <v>100000</v>
      </c>
      <c r="N178" s="583">
        <v>10</v>
      </c>
      <c r="O178" s="583">
        <v>100000</v>
      </c>
      <c r="P178" s="598"/>
      <c r="Q178" s="583"/>
      <c r="R178" s="583"/>
      <c r="S178" s="583"/>
      <c r="T178" s="583">
        <v>10</v>
      </c>
      <c r="U178" s="583">
        <v>100000</v>
      </c>
      <c r="V178" s="620"/>
      <c r="W178" s="583"/>
      <c r="X178" s="620"/>
      <c r="Y178" s="583"/>
      <c r="Z178" s="583"/>
      <c r="AB178" s="579"/>
    </row>
    <row r="179" spans="1:28" ht="15" customHeight="1" x14ac:dyDescent="0.35">
      <c r="A179" s="1182"/>
      <c r="B179" s="738"/>
      <c r="C179" s="583"/>
      <c r="D179" s="598"/>
      <c r="E179" s="740"/>
      <c r="F179" s="740"/>
      <c r="G179" s="740"/>
      <c r="H179" s="598"/>
      <c r="I179" s="583"/>
      <c r="J179" s="598"/>
      <c r="K179" s="583"/>
      <c r="L179" s="598"/>
      <c r="M179" s="583"/>
      <c r="N179" s="583"/>
      <c r="O179" s="583"/>
      <c r="P179" s="598"/>
      <c r="Q179" s="583"/>
      <c r="R179" s="583"/>
      <c r="S179" s="583"/>
      <c r="T179" s="583"/>
      <c r="U179" s="583"/>
      <c r="V179" s="620"/>
      <c r="W179" s="583"/>
      <c r="X179" s="620"/>
      <c r="Y179" s="583"/>
      <c r="Z179" s="583"/>
      <c r="AB179" s="579"/>
    </row>
    <row r="180" spans="1:28" ht="15" customHeight="1" x14ac:dyDescent="0.35">
      <c r="A180" s="1192">
        <v>45676</v>
      </c>
      <c r="B180" s="738"/>
      <c r="C180" s="583"/>
      <c r="D180" s="598"/>
      <c r="E180" s="621"/>
      <c r="F180" s="740"/>
      <c r="G180" s="740"/>
      <c r="H180" s="598"/>
      <c r="I180" s="583"/>
      <c r="J180" s="598"/>
      <c r="K180" s="583"/>
      <c r="L180" s="598">
        <v>10</v>
      </c>
      <c r="M180" s="583">
        <v>100000</v>
      </c>
      <c r="N180" s="583"/>
      <c r="O180" s="583"/>
      <c r="P180" s="598"/>
      <c r="Q180" s="583"/>
      <c r="R180" s="583"/>
      <c r="S180" s="583"/>
      <c r="T180" s="818"/>
      <c r="U180" s="583"/>
      <c r="V180" s="620"/>
      <c r="W180" s="583"/>
      <c r="X180" s="620"/>
      <c r="Y180" s="583"/>
      <c r="Z180" s="583"/>
      <c r="AB180" s="579"/>
    </row>
    <row r="181" spans="1:28" ht="15" customHeight="1" x14ac:dyDescent="0.35">
      <c r="A181" s="1193"/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583"/>
      <c r="O181" s="583"/>
      <c r="P181" s="598"/>
      <c r="Q181" s="583"/>
      <c r="R181" s="583"/>
      <c r="S181" s="583"/>
      <c r="T181" s="583"/>
      <c r="U181" s="583"/>
      <c r="V181" s="620"/>
      <c r="W181" s="583"/>
      <c r="X181" s="620"/>
      <c r="Y181" s="583"/>
      <c r="Z181" s="583"/>
      <c r="AB181" s="579"/>
    </row>
    <row r="182" spans="1:28" ht="15" customHeight="1" x14ac:dyDescent="0.35">
      <c r="A182" s="1181">
        <v>45677</v>
      </c>
      <c r="B182" s="738"/>
      <c r="C182" s="583"/>
      <c r="D182" s="598"/>
      <c r="E182" s="740"/>
      <c r="F182" s="740"/>
      <c r="G182" s="740"/>
      <c r="H182" s="598"/>
      <c r="I182" s="583"/>
      <c r="J182" s="598"/>
      <c r="K182" s="583"/>
      <c r="L182" s="598"/>
      <c r="M182" s="583"/>
      <c r="N182" s="583"/>
      <c r="O182" s="583"/>
      <c r="P182" s="598"/>
      <c r="Q182" s="583"/>
      <c r="R182" s="583"/>
      <c r="S182" s="583"/>
      <c r="T182" s="818"/>
      <c r="U182" s="583"/>
      <c r="V182" s="625"/>
      <c r="W182" s="583"/>
      <c r="X182" s="620"/>
      <c r="Y182" s="583"/>
      <c r="Z182" s="583"/>
      <c r="AB182" s="579"/>
    </row>
    <row r="183" spans="1:28" ht="15" customHeight="1" x14ac:dyDescent="0.35">
      <c r="A183" s="1182"/>
      <c r="B183" s="738"/>
      <c r="C183" s="583"/>
      <c r="D183" s="598"/>
      <c r="E183" s="740"/>
      <c r="F183" s="740"/>
      <c r="G183" s="740"/>
      <c r="H183" s="598"/>
      <c r="I183" s="583"/>
      <c r="J183" s="598"/>
      <c r="K183" s="583"/>
      <c r="L183" s="598"/>
      <c r="M183" s="583"/>
      <c r="N183" s="583"/>
      <c r="O183" s="583"/>
      <c r="P183" s="598"/>
      <c r="Q183" s="583"/>
      <c r="R183" s="583"/>
      <c r="S183" s="583"/>
      <c r="T183" s="583"/>
      <c r="U183" s="583"/>
      <c r="V183" s="598"/>
      <c r="W183" s="583"/>
      <c r="X183" s="620"/>
      <c r="Y183" s="583"/>
      <c r="Z183" s="583"/>
      <c r="AB183" s="579"/>
    </row>
    <row r="184" spans="1:28" ht="15" customHeight="1" x14ac:dyDescent="0.35">
      <c r="A184" s="1192">
        <v>45678</v>
      </c>
      <c r="B184" s="738">
        <v>51.7</v>
      </c>
      <c r="C184" s="583">
        <v>351560</v>
      </c>
      <c r="D184" s="598">
        <v>53.6</v>
      </c>
      <c r="E184" s="740">
        <v>364480</v>
      </c>
      <c r="F184" s="740"/>
      <c r="G184" s="740"/>
      <c r="H184" s="598">
        <v>10</v>
      </c>
      <c r="I184" s="583">
        <v>100000</v>
      </c>
      <c r="J184" s="598">
        <v>10</v>
      </c>
      <c r="K184" s="583">
        <v>100000</v>
      </c>
      <c r="L184" s="598">
        <v>10</v>
      </c>
      <c r="M184" s="583">
        <v>100000</v>
      </c>
      <c r="N184" s="583">
        <v>10</v>
      </c>
      <c r="O184" s="583">
        <v>100000</v>
      </c>
      <c r="P184" s="598"/>
      <c r="Q184" s="583"/>
      <c r="R184" s="583"/>
      <c r="S184" s="583"/>
      <c r="T184" s="583">
        <v>10</v>
      </c>
      <c r="U184" s="583">
        <v>100000</v>
      </c>
      <c r="V184" s="620"/>
      <c r="W184" s="583"/>
      <c r="X184" s="620">
        <v>38.729999999999997</v>
      </c>
      <c r="Y184" s="583">
        <v>387300</v>
      </c>
      <c r="Z184" s="583"/>
      <c r="AB184" s="579"/>
    </row>
    <row r="185" spans="1:28" ht="15" customHeight="1" x14ac:dyDescent="0.35">
      <c r="A185" s="1193"/>
      <c r="B185" s="738"/>
      <c r="C185" s="583"/>
      <c r="D185" s="598"/>
      <c r="E185" s="740"/>
      <c r="F185" s="740"/>
      <c r="G185" s="740"/>
      <c r="H185" s="598"/>
      <c r="I185" s="583"/>
      <c r="J185" s="598"/>
      <c r="K185" s="583"/>
      <c r="L185" s="598"/>
      <c r="M185" s="583"/>
      <c r="N185" s="818"/>
      <c r="O185" s="583"/>
      <c r="P185" s="598"/>
      <c r="Q185" s="583"/>
      <c r="R185" s="583"/>
      <c r="S185" s="583"/>
      <c r="T185" s="583"/>
      <c r="U185" s="583"/>
      <c r="V185" s="620"/>
      <c r="W185" s="583"/>
      <c r="X185" s="620"/>
      <c r="Y185" s="583"/>
      <c r="Z185" s="583"/>
      <c r="AB185" s="579"/>
    </row>
    <row r="186" spans="1:28" ht="15" customHeight="1" x14ac:dyDescent="0.35">
      <c r="A186" s="1181">
        <v>45679</v>
      </c>
      <c r="B186" s="738">
        <v>51.7</v>
      </c>
      <c r="C186" s="583">
        <v>351560</v>
      </c>
      <c r="D186" s="598">
        <v>53.6</v>
      </c>
      <c r="E186" s="740">
        <v>364480</v>
      </c>
      <c r="F186" s="740"/>
      <c r="G186" s="740"/>
      <c r="H186" s="598">
        <v>10</v>
      </c>
      <c r="I186" s="583">
        <v>100000</v>
      </c>
      <c r="J186" s="598">
        <v>10</v>
      </c>
      <c r="K186" s="583">
        <v>100000</v>
      </c>
      <c r="L186" s="598">
        <v>10</v>
      </c>
      <c r="M186" s="583">
        <v>100000</v>
      </c>
      <c r="N186" s="583">
        <v>10</v>
      </c>
      <c r="O186" s="621">
        <v>100000</v>
      </c>
      <c r="P186" s="598"/>
      <c r="Q186" s="583"/>
      <c r="R186" s="583"/>
      <c r="S186" s="583"/>
      <c r="T186" s="831">
        <v>10</v>
      </c>
      <c r="U186" s="583">
        <v>100000</v>
      </c>
      <c r="V186" s="620"/>
      <c r="W186" s="583"/>
      <c r="X186" s="620"/>
      <c r="Y186" s="583"/>
      <c r="Z186" s="583"/>
      <c r="AB186" s="579"/>
    </row>
    <row r="187" spans="1:28" ht="18" customHeight="1" x14ac:dyDescent="0.35">
      <c r="A187" s="1182"/>
      <c r="B187" s="738"/>
      <c r="C187" s="583"/>
      <c r="D187" s="738"/>
      <c r="E187" s="583"/>
      <c r="F187" s="583"/>
      <c r="G187" s="583"/>
      <c r="H187" s="598"/>
      <c r="I187" s="583"/>
      <c r="J187" s="598"/>
      <c r="K187" s="583"/>
      <c r="L187" s="598"/>
      <c r="M187" s="583"/>
      <c r="N187" s="583"/>
      <c r="O187" s="583"/>
      <c r="P187" s="598"/>
      <c r="Q187" s="583"/>
      <c r="R187" s="583"/>
      <c r="S187" s="583"/>
      <c r="T187" s="583"/>
      <c r="U187" s="583"/>
      <c r="V187" s="620"/>
      <c r="W187" s="583"/>
      <c r="X187" s="620"/>
      <c r="Y187" s="583"/>
      <c r="Z187" s="583"/>
      <c r="AB187" s="579"/>
    </row>
    <row r="188" spans="1:28" ht="15" customHeight="1" x14ac:dyDescent="0.35">
      <c r="A188" s="1192">
        <v>45680</v>
      </c>
      <c r="B188" s="738"/>
      <c r="C188" s="583"/>
      <c r="D188" s="598"/>
      <c r="E188" s="740"/>
      <c r="F188" s="835"/>
      <c r="G188" s="740"/>
      <c r="H188" s="598">
        <v>10</v>
      </c>
      <c r="I188" s="583">
        <v>100000</v>
      </c>
      <c r="J188" s="598">
        <v>10</v>
      </c>
      <c r="K188" s="583">
        <v>100000</v>
      </c>
      <c r="L188" s="598">
        <v>10</v>
      </c>
      <c r="M188" s="583">
        <v>100000</v>
      </c>
      <c r="N188" s="583">
        <v>10</v>
      </c>
      <c r="O188" s="583">
        <v>100000</v>
      </c>
      <c r="P188" s="598"/>
      <c r="Q188" s="583"/>
      <c r="R188" s="583"/>
      <c r="S188" s="583"/>
      <c r="T188" s="583">
        <v>10</v>
      </c>
      <c r="U188" s="583">
        <v>100000</v>
      </c>
      <c r="V188" s="620">
        <v>8</v>
      </c>
      <c r="W188" s="583">
        <v>80000</v>
      </c>
      <c r="X188" s="620"/>
      <c r="Y188" s="583"/>
      <c r="Z188" s="583"/>
      <c r="AB188" s="579"/>
    </row>
    <row r="189" spans="1:28" ht="15" customHeight="1" x14ac:dyDescent="0.35">
      <c r="A189" s="1193"/>
      <c r="B189" s="625"/>
      <c r="C189" s="583"/>
      <c r="D189" s="835"/>
      <c r="E189" s="740"/>
      <c r="F189" s="835"/>
      <c r="G189" s="740"/>
      <c r="H189" s="598"/>
      <c r="I189" s="583"/>
      <c r="J189" s="598"/>
      <c r="K189" s="583"/>
      <c r="L189" s="598"/>
      <c r="M189" s="583"/>
      <c r="N189" s="583"/>
      <c r="O189" s="583"/>
      <c r="P189" s="598"/>
      <c r="Q189" s="583"/>
      <c r="R189" s="583"/>
      <c r="S189" s="583"/>
      <c r="T189" s="583"/>
      <c r="U189" s="583"/>
      <c r="V189" s="620"/>
      <c r="W189" s="583"/>
      <c r="X189" s="620"/>
      <c r="Y189" s="583"/>
      <c r="Z189" s="583"/>
      <c r="AB189" s="579"/>
    </row>
    <row r="190" spans="1:28" ht="15" customHeight="1" x14ac:dyDescent="0.35">
      <c r="A190" s="1181">
        <v>45681</v>
      </c>
      <c r="B190" s="625">
        <v>53.7</v>
      </c>
      <c r="C190" s="583">
        <v>365160</v>
      </c>
      <c r="D190" s="598">
        <v>59.62</v>
      </c>
      <c r="E190" s="740">
        <v>405420</v>
      </c>
      <c r="F190" s="740"/>
      <c r="G190" s="740"/>
      <c r="H190" s="738">
        <v>10</v>
      </c>
      <c r="I190" s="583">
        <v>100000</v>
      </c>
      <c r="J190" s="598">
        <v>10</v>
      </c>
      <c r="K190" s="583">
        <v>100000</v>
      </c>
      <c r="L190" s="598"/>
      <c r="M190" s="583"/>
      <c r="N190" s="583"/>
      <c r="O190" s="583"/>
      <c r="P190" s="598"/>
      <c r="Q190" s="583"/>
      <c r="R190" s="583"/>
      <c r="S190" s="583"/>
      <c r="T190" s="818">
        <v>10</v>
      </c>
      <c r="U190" s="583">
        <v>100000</v>
      </c>
      <c r="V190" s="620"/>
      <c r="W190" s="583"/>
      <c r="X190" s="620"/>
      <c r="Y190" s="583"/>
      <c r="Z190" s="583"/>
      <c r="AB190" s="579"/>
    </row>
    <row r="191" spans="1:28" ht="15" customHeight="1" x14ac:dyDescent="0.35">
      <c r="A191" s="1182"/>
      <c r="B191" s="738"/>
      <c r="C191" s="583"/>
      <c r="D191" s="598"/>
      <c r="E191" s="740"/>
      <c r="F191" s="740"/>
      <c r="G191" s="740"/>
      <c r="H191" s="598"/>
      <c r="I191" s="583"/>
      <c r="J191" s="598"/>
      <c r="K191" s="583"/>
      <c r="L191" s="598"/>
      <c r="M191" s="583"/>
      <c r="N191" s="818"/>
      <c r="O191" s="583"/>
      <c r="P191" s="598"/>
      <c r="Q191" s="583"/>
      <c r="R191" s="583"/>
      <c r="S191" s="583"/>
      <c r="T191" s="583"/>
      <c r="U191" s="583"/>
      <c r="V191" s="620"/>
      <c r="W191" s="583"/>
      <c r="X191" s="620"/>
      <c r="Y191" s="583"/>
      <c r="Z191" s="583"/>
      <c r="AB191" s="579"/>
    </row>
    <row r="192" spans="1:28" ht="15" customHeight="1" x14ac:dyDescent="0.35">
      <c r="A192" s="1192">
        <v>45682</v>
      </c>
      <c r="B192" s="738"/>
      <c r="C192" s="583"/>
      <c r="D192" s="598"/>
      <c r="E192" s="740"/>
      <c r="F192" s="740"/>
      <c r="G192" s="740"/>
      <c r="H192" s="598"/>
      <c r="I192" s="583"/>
      <c r="J192" s="598"/>
      <c r="K192" s="583"/>
      <c r="L192" s="598"/>
      <c r="M192" s="583"/>
      <c r="N192" s="583"/>
      <c r="O192" s="583"/>
      <c r="P192" s="598"/>
      <c r="Q192" s="583"/>
      <c r="R192" s="583"/>
      <c r="S192" s="583"/>
      <c r="T192" s="583"/>
      <c r="U192" s="583"/>
      <c r="V192" s="620"/>
      <c r="W192" s="583"/>
      <c r="X192" s="620"/>
      <c r="Y192" s="583"/>
      <c r="Z192" s="583"/>
      <c r="AB192" s="579"/>
    </row>
    <row r="193" spans="1:28" ht="15" customHeight="1" x14ac:dyDescent="0.35">
      <c r="A193" s="1193"/>
      <c r="B193" s="738"/>
      <c r="C193" s="583"/>
      <c r="D193" s="738"/>
      <c r="E193" s="583"/>
      <c r="F193" s="583"/>
      <c r="G193" s="583"/>
      <c r="H193" s="598"/>
      <c r="I193" s="583"/>
      <c r="J193" s="598"/>
      <c r="K193" s="583"/>
      <c r="L193" s="598"/>
      <c r="M193" s="583"/>
      <c r="N193" s="818"/>
      <c r="O193" s="583"/>
      <c r="P193" s="598"/>
      <c r="Q193" s="583"/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28" ht="15" customHeight="1" x14ac:dyDescent="0.35">
      <c r="A194" s="1181">
        <v>45683</v>
      </c>
      <c r="B194" s="929"/>
      <c r="C194" s="925"/>
      <c r="D194" s="925"/>
      <c r="E194" s="740"/>
      <c r="F194" s="740"/>
      <c r="G194" s="740"/>
      <c r="H194" s="598"/>
      <c r="I194" s="583"/>
      <c r="J194" s="598"/>
      <c r="K194" s="583"/>
      <c r="L194" s="598"/>
      <c r="M194" s="583"/>
      <c r="N194" s="583"/>
      <c r="O194" s="583"/>
      <c r="P194" s="598"/>
      <c r="Q194" s="583"/>
      <c r="R194" s="583"/>
      <c r="S194" s="583"/>
      <c r="T194" s="583"/>
      <c r="U194" s="583"/>
      <c r="V194" s="620"/>
      <c r="W194" s="583"/>
      <c r="X194" s="620"/>
      <c r="Y194" s="583"/>
      <c r="Z194" s="583"/>
      <c r="AB194" s="579"/>
    </row>
    <row r="195" spans="1:28" ht="15" customHeight="1" x14ac:dyDescent="0.35">
      <c r="A195" s="1182"/>
      <c r="B195" s="738"/>
      <c r="C195" s="583"/>
      <c r="D195" s="598"/>
      <c r="E195" s="740"/>
      <c r="F195" s="740"/>
      <c r="G195" s="740"/>
      <c r="H195" s="727"/>
      <c r="I195" s="704"/>
      <c r="J195" s="598"/>
      <c r="K195" s="583"/>
      <c r="L195" s="598"/>
      <c r="M195" s="583"/>
      <c r="N195" s="818"/>
      <c r="O195" s="583"/>
      <c r="P195" s="598"/>
      <c r="Q195" s="583"/>
      <c r="R195" s="583"/>
      <c r="S195" s="583"/>
      <c r="T195" s="818"/>
      <c r="U195" s="583"/>
      <c r="V195" s="620"/>
      <c r="W195" s="583"/>
      <c r="X195" s="620"/>
      <c r="Y195" s="583"/>
      <c r="Z195" s="583"/>
      <c r="AB195" s="579"/>
    </row>
    <row r="196" spans="1:28" ht="15" customHeight="1" x14ac:dyDescent="0.35">
      <c r="A196" s="1192">
        <v>45684</v>
      </c>
      <c r="B196" s="738"/>
      <c r="C196" s="583"/>
      <c r="D196" s="598"/>
      <c r="E196" s="740"/>
      <c r="F196" s="740"/>
      <c r="G196" s="740"/>
      <c r="H196" s="598"/>
      <c r="I196" s="583"/>
      <c r="J196" s="598"/>
      <c r="K196" s="583"/>
      <c r="L196" s="598"/>
      <c r="M196" s="583"/>
      <c r="N196" s="583"/>
      <c r="O196" s="583"/>
      <c r="P196" s="598"/>
      <c r="Q196" s="583"/>
      <c r="R196" s="583"/>
      <c r="S196" s="583"/>
      <c r="T196" s="583"/>
      <c r="U196" s="583"/>
      <c r="V196" s="620"/>
      <c r="W196" s="583"/>
      <c r="X196" s="620"/>
      <c r="Y196" s="583"/>
      <c r="Z196" s="583"/>
      <c r="AB196" s="579"/>
    </row>
    <row r="197" spans="1:28" ht="15" customHeight="1" x14ac:dyDescent="0.35">
      <c r="A197" s="1193"/>
      <c r="B197" s="749"/>
      <c r="C197" s="817"/>
      <c r="D197" s="598"/>
      <c r="E197" s="740"/>
      <c r="F197" s="740"/>
      <c r="G197" s="740"/>
      <c r="H197" s="741"/>
      <c r="I197" s="583"/>
      <c r="J197" s="598"/>
      <c r="K197" s="583"/>
      <c r="L197" s="598"/>
      <c r="M197" s="583"/>
      <c r="N197" s="583"/>
      <c r="O197" s="583"/>
      <c r="P197" s="598"/>
      <c r="Q197" s="583"/>
      <c r="R197" s="583"/>
      <c r="S197" s="583"/>
      <c r="T197" s="583"/>
      <c r="U197" s="583"/>
      <c r="V197" s="620"/>
      <c r="W197" s="583"/>
      <c r="X197" s="620"/>
      <c r="Y197" s="583"/>
      <c r="Z197" s="583"/>
      <c r="AB197" s="579"/>
    </row>
    <row r="198" spans="1:28" ht="15" customHeight="1" x14ac:dyDescent="0.35">
      <c r="A198" s="1181">
        <v>45685</v>
      </c>
      <c r="B198" s="749"/>
      <c r="C198" s="583"/>
      <c r="D198" s="598"/>
      <c r="E198" s="740"/>
      <c r="F198" s="740"/>
      <c r="G198" s="740"/>
      <c r="H198" s="598"/>
      <c r="I198" s="583"/>
      <c r="J198" s="598"/>
      <c r="K198" s="583"/>
      <c r="L198" s="598">
        <v>10</v>
      </c>
      <c r="M198" s="583">
        <v>100000</v>
      </c>
      <c r="N198" s="583"/>
      <c r="O198" s="583"/>
      <c r="P198" s="598"/>
      <c r="Q198" s="583"/>
      <c r="R198" s="583"/>
      <c r="S198" s="583"/>
      <c r="T198" s="583"/>
      <c r="U198" s="583"/>
      <c r="V198" s="620"/>
      <c r="W198" s="583"/>
      <c r="X198" s="620"/>
      <c r="Y198" s="583"/>
      <c r="Z198" s="583"/>
      <c r="AB198" s="579"/>
    </row>
    <row r="199" spans="1:28" ht="15" customHeight="1" x14ac:dyDescent="0.35">
      <c r="A199" s="1182"/>
      <c r="B199" s="780"/>
      <c r="C199" s="704"/>
      <c r="D199" s="727"/>
      <c r="E199" s="704"/>
      <c r="F199" s="704"/>
      <c r="G199" s="704"/>
      <c r="H199" s="727"/>
      <c r="I199" s="704"/>
      <c r="J199" s="727"/>
      <c r="K199" s="704"/>
      <c r="L199" s="598"/>
      <c r="M199" s="583"/>
      <c r="N199" s="583"/>
      <c r="O199" s="583"/>
      <c r="P199" s="598"/>
      <c r="Q199" s="583"/>
      <c r="R199" s="598"/>
      <c r="S199" s="583"/>
      <c r="T199" s="583"/>
      <c r="U199" s="583"/>
      <c r="V199" s="784"/>
      <c r="W199" s="704"/>
      <c r="X199" s="620"/>
      <c r="Y199" s="583"/>
      <c r="Z199" s="583"/>
      <c r="AB199" s="579"/>
    </row>
    <row r="200" spans="1:28" ht="15" customHeight="1" x14ac:dyDescent="0.35">
      <c r="A200" s="1192">
        <v>45686</v>
      </c>
      <c r="B200" s="780">
        <v>51.7</v>
      </c>
      <c r="C200" s="704">
        <v>351560</v>
      </c>
      <c r="D200" s="727">
        <v>53.6</v>
      </c>
      <c r="E200" s="704">
        <v>364480</v>
      </c>
      <c r="F200" s="704"/>
      <c r="G200" s="704"/>
      <c r="H200" s="727">
        <v>10</v>
      </c>
      <c r="I200" s="704">
        <v>100000</v>
      </c>
      <c r="J200" s="727">
        <v>10</v>
      </c>
      <c r="K200" s="704">
        <v>100000</v>
      </c>
      <c r="L200" s="598">
        <v>10</v>
      </c>
      <c r="M200" s="583">
        <v>100000</v>
      </c>
      <c r="N200" s="583">
        <v>10</v>
      </c>
      <c r="O200" s="583">
        <v>100000</v>
      </c>
      <c r="P200" s="598"/>
      <c r="Q200" s="583"/>
      <c r="R200" s="598"/>
      <c r="S200" s="583"/>
      <c r="T200" s="583">
        <v>10</v>
      </c>
      <c r="U200" s="583">
        <v>100000</v>
      </c>
      <c r="V200" s="784"/>
      <c r="W200" s="704"/>
      <c r="X200" s="620"/>
      <c r="Y200" s="583"/>
      <c r="Z200" s="583"/>
      <c r="AB200" s="579"/>
    </row>
    <row r="201" spans="1:28" ht="15" customHeight="1" x14ac:dyDescent="0.35">
      <c r="A201" s="1193"/>
      <c r="B201" s="780"/>
      <c r="C201" s="704"/>
      <c r="D201" s="727"/>
      <c r="E201" s="704"/>
      <c r="F201" s="704"/>
      <c r="G201" s="704"/>
      <c r="H201" s="727">
        <v>10</v>
      </c>
      <c r="I201" s="704">
        <v>100000</v>
      </c>
      <c r="J201" s="727"/>
      <c r="K201" s="704"/>
      <c r="L201" s="598"/>
      <c r="M201" s="583"/>
      <c r="N201" s="583"/>
      <c r="O201" s="583"/>
      <c r="P201" s="598"/>
      <c r="Q201" s="583"/>
      <c r="R201" s="598"/>
      <c r="S201" s="583"/>
      <c r="T201" s="583">
        <v>10</v>
      </c>
      <c r="U201" s="583">
        <v>100000</v>
      </c>
      <c r="V201" s="784"/>
      <c r="W201" s="704"/>
      <c r="X201" s="620"/>
      <c r="Y201" s="583"/>
      <c r="Z201" s="583"/>
      <c r="AB201" s="579"/>
    </row>
    <row r="202" spans="1:28" ht="15" customHeight="1" x14ac:dyDescent="0.35">
      <c r="A202" s="1181">
        <v>45687</v>
      </c>
      <c r="B202" s="780">
        <v>44.11</v>
      </c>
      <c r="C202" s="704">
        <v>299948</v>
      </c>
      <c r="D202" s="727"/>
      <c r="E202" s="704"/>
      <c r="F202" s="704"/>
      <c r="G202" s="704"/>
      <c r="H202" s="727"/>
      <c r="I202" s="704"/>
      <c r="J202" s="727"/>
      <c r="K202" s="704"/>
      <c r="L202" s="598">
        <v>8.41</v>
      </c>
      <c r="M202" s="583">
        <v>84100</v>
      </c>
      <c r="N202" s="583"/>
      <c r="O202" s="583"/>
      <c r="P202" s="598"/>
      <c r="Q202" s="583"/>
      <c r="R202" s="598"/>
      <c r="S202" s="583"/>
      <c r="T202" s="583"/>
      <c r="U202" s="583"/>
      <c r="V202" s="784"/>
      <c r="W202" s="704"/>
      <c r="X202" s="620"/>
      <c r="Y202" s="583"/>
      <c r="Z202" s="583"/>
      <c r="AB202" s="579"/>
    </row>
    <row r="203" spans="1:28" ht="15" customHeight="1" x14ac:dyDescent="0.35">
      <c r="A203" s="1182"/>
      <c r="B203" s="780"/>
      <c r="C203" s="704"/>
      <c r="D203" s="727"/>
      <c r="E203" s="704"/>
      <c r="F203" s="704"/>
      <c r="G203" s="704"/>
      <c r="H203" s="727"/>
      <c r="I203" s="704"/>
      <c r="J203" s="727"/>
      <c r="K203" s="704"/>
      <c r="L203" s="598"/>
      <c r="M203" s="583"/>
      <c r="N203" s="583"/>
      <c r="O203" s="583"/>
      <c r="P203" s="598"/>
      <c r="Q203" s="583"/>
      <c r="R203" s="598"/>
      <c r="S203" s="583"/>
      <c r="T203" s="583"/>
      <c r="U203" s="583"/>
      <c r="V203" s="784"/>
      <c r="W203" s="704"/>
      <c r="X203" s="620"/>
      <c r="Y203" s="583"/>
      <c r="Z203" s="583"/>
      <c r="AB203" s="579"/>
    </row>
    <row r="204" spans="1:28" ht="15" customHeight="1" x14ac:dyDescent="0.35">
      <c r="A204" s="1192">
        <v>45688</v>
      </c>
      <c r="B204" s="780">
        <v>51.07</v>
      </c>
      <c r="C204" s="704">
        <v>347276</v>
      </c>
      <c r="D204" s="727">
        <v>53.06</v>
      </c>
      <c r="E204" s="704">
        <v>360808</v>
      </c>
      <c r="F204" s="704"/>
      <c r="G204" s="704"/>
      <c r="H204" s="727">
        <v>10</v>
      </c>
      <c r="I204" s="704">
        <v>100000</v>
      </c>
      <c r="J204" s="727">
        <v>10</v>
      </c>
      <c r="K204" s="704">
        <v>100000</v>
      </c>
      <c r="L204" s="598">
        <v>10</v>
      </c>
      <c r="M204" s="583">
        <v>100000</v>
      </c>
      <c r="N204" s="583">
        <v>10</v>
      </c>
      <c r="O204" s="583">
        <v>100000</v>
      </c>
      <c r="P204" s="598"/>
      <c r="Q204" s="583"/>
      <c r="T204" s="583">
        <v>10</v>
      </c>
      <c r="U204" s="583">
        <v>100000</v>
      </c>
      <c r="V204" s="784">
        <v>10</v>
      </c>
      <c r="W204" s="704">
        <v>100000</v>
      </c>
      <c r="X204" s="620"/>
      <c r="Y204" s="583"/>
      <c r="Z204" s="583"/>
      <c r="AB204" s="579"/>
    </row>
    <row r="205" spans="1:28" ht="15" customHeight="1" x14ac:dyDescent="0.35">
      <c r="A205" s="1193"/>
      <c r="B205" s="780"/>
      <c r="C205" s="704"/>
      <c r="D205" s="727"/>
      <c r="E205" s="704"/>
      <c r="F205" s="704"/>
      <c r="G205" s="704"/>
      <c r="H205" s="727"/>
      <c r="I205" s="704"/>
      <c r="J205" s="727"/>
      <c r="K205" s="704"/>
      <c r="L205" s="598"/>
      <c r="M205" s="583"/>
      <c r="N205" s="583"/>
      <c r="O205" s="583"/>
      <c r="P205" s="598"/>
      <c r="Q205" s="583"/>
      <c r="R205" s="598"/>
      <c r="S205" s="583"/>
      <c r="T205" s="583"/>
      <c r="U205" s="583"/>
      <c r="V205" s="784"/>
      <c r="W205" s="704"/>
      <c r="X205" s="620"/>
      <c r="Y205" s="583"/>
      <c r="Z205" s="583"/>
      <c r="AB205" s="579"/>
    </row>
    <row r="206" spans="1:28" s="663" customFormat="1" ht="22" customHeight="1" x14ac:dyDescent="0.35">
      <c r="A206" s="1189" t="s">
        <v>113</v>
      </c>
      <c r="B206" s="750"/>
      <c r="C206" s="751">
        <f>SUM(C144:C205)</f>
        <v>4907628</v>
      </c>
      <c r="D206" s="616"/>
      <c r="E206" s="751">
        <f>SUM(E143:E205)</f>
        <v>4445300</v>
      </c>
      <c r="F206" s="616"/>
      <c r="G206" s="751">
        <f>SUM(G143:G205)</f>
        <v>0</v>
      </c>
      <c r="H206" s="616"/>
      <c r="I206" s="751">
        <f>SUM(I144:I205)</f>
        <v>1500000</v>
      </c>
      <c r="J206" s="616"/>
      <c r="K206" s="751">
        <f>SUM(K143:K205)</f>
        <v>1300000</v>
      </c>
      <c r="L206" s="616"/>
      <c r="M206" s="751">
        <f>SUM(M144:M205)</f>
        <v>1584100</v>
      </c>
      <c r="N206" s="616"/>
      <c r="O206" s="751">
        <f>SUM(O144:O205)</f>
        <v>1200000</v>
      </c>
      <c r="P206" s="616"/>
      <c r="Q206" s="751">
        <f>SUM(Q144:Q205)</f>
        <v>186600</v>
      </c>
      <c r="R206" s="616"/>
      <c r="S206" s="751">
        <f>SUM(S144:S205)</f>
        <v>0</v>
      </c>
      <c r="T206" s="616"/>
      <c r="U206" s="751">
        <f>SUM(U144:U205)</f>
        <v>1400000</v>
      </c>
      <c r="V206" s="616"/>
      <c r="W206" s="751">
        <f>SUM(W144:W205)</f>
        <v>280000</v>
      </c>
      <c r="X206" s="616"/>
      <c r="Y206" s="751">
        <f>SUM(Y144:Y205)</f>
        <v>387300</v>
      </c>
      <c r="Z206" s="751">
        <f>SUM(B206:Y206)</f>
        <v>17190928</v>
      </c>
    </row>
    <row r="207" spans="1:28" s="663" customFormat="1" ht="22" customHeight="1" x14ac:dyDescent="0.35">
      <c r="A207" s="1189"/>
      <c r="B207" s="802">
        <f>SUM(B144:B205)</f>
        <v>721.71000000000026</v>
      </c>
      <c r="C207" s="751"/>
      <c r="D207" s="616">
        <f>SUM(D143:D205)</f>
        <v>653.72</v>
      </c>
      <c r="E207" s="751"/>
      <c r="F207" s="616">
        <f>SUM(F143:F205)</f>
        <v>0</v>
      </c>
      <c r="G207" s="751"/>
      <c r="H207" s="616">
        <f>SUM(H144:H205)</f>
        <v>150</v>
      </c>
      <c r="I207" s="751"/>
      <c r="J207" s="754">
        <f>SUM(J143:J205)</f>
        <v>130</v>
      </c>
      <c r="K207" s="751"/>
      <c r="L207" s="616">
        <f>SUM(L144:L205)</f>
        <v>158.41</v>
      </c>
      <c r="M207" s="751"/>
      <c r="N207" s="829">
        <f>SUM(N144:N205)</f>
        <v>120</v>
      </c>
      <c r="O207" s="751"/>
      <c r="P207" s="754">
        <f>SUM(P144:P205)</f>
        <v>18.66</v>
      </c>
      <c r="Q207" s="751"/>
      <c r="R207" s="616">
        <f>SUM(R144:R205)</f>
        <v>0</v>
      </c>
      <c r="S207" s="751"/>
      <c r="T207" s="829">
        <f>SUM(T144:T205)</f>
        <v>140</v>
      </c>
      <c r="U207" s="751"/>
      <c r="V207" s="616">
        <f>SUM(V143:V205)</f>
        <v>28</v>
      </c>
      <c r="W207" s="751"/>
      <c r="X207" s="616">
        <f>SUM(X144:X205)</f>
        <v>38.729999999999997</v>
      </c>
      <c r="Y207" s="751"/>
      <c r="Z207" s="751">
        <f>SUM(B207:Y207)</f>
        <v>2159.2300000000005</v>
      </c>
    </row>
    <row r="208" spans="1:28" ht="24" customHeight="1" x14ac:dyDescent="0.35">
      <c r="A208" s="1189"/>
      <c r="B208" s="597"/>
      <c r="C208" s="756"/>
      <c r="D208" s="756"/>
      <c r="E208" s="756"/>
      <c r="F208" s="756"/>
      <c r="G208" s="756"/>
      <c r="H208" s="756"/>
      <c r="I208" s="756"/>
      <c r="J208" s="756"/>
      <c r="K208" s="756"/>
      <c r="L208" s="756"/>
      <c r="M208" s="756"/>
      <c r="N208" s="756"/>
      <c r="O208" s="756"/>
      <c r="P208" s="756"/>
      <c r="Q208" s="756"/>
      <c r="R208" s="819"/>
      <c r="S208" s="822"/>
      <c r="T208" s="822"/>
      <c r="U208" s="822"/>
      <c r="V208" s="822"/>
      <c r="W208" s="1190"/>
      <c r="X208" s="1190"/>
      <c r="Y208" s="1191"/>
      <c r="Z208" s="751">
        <f>Z206+AH132</f>
        <v>51248934</v>
      </c>
      <c r="AB208" s="579"/>
    </row>
    <row r="209" spans="1:32" ht="21.75" customHeight="1" x14ac:dyDescent="0.35">
      <c r="A209" s="757" t="s">
        <v>151</v>
      </c>
      <c r="B209" s="1147" t="s">
        <v>629</v>
      </c>
      <c r="C209" s="1147"/>
      <c r="D209" s="1147"/>
      <c r="E209" s="1147"/>
      <c r="F209" s="1147"/>
      <c r="G209" s="1147"/>
      <c r="H209" s="1147"/>
      <c r="I209" s="1147"/>
      <c r="J209" s="1147"/>
      <c r="K209" s="1147"/>
      <c r="L209" s="1147"/>
      <c r="M209" s="1147"/>
      <c r="N209" s="758"/>
      <c r="O209" s="601"/>
      <c r="P209" s="758"/>
      <c r="Q209" s="601"/>
      <c r="R209" s="759"/>
      <c r="S209" s="601"/>
      <c r="T209" s="601"/>
      <c r="U209" s="601"/>
      <c r="V209" s="758"/>
      <c r="W209" s="601"/>
      <c r="X209" s="758"/>
      <c r="Y209" s="601"/>
      <c r="Z209" s="794"/>
      <c r="AB209" s="639"/>
      <c r="AC209" s="638"/>
      <c r="AD209" s="638"/>
    </row>
    <row r="210" spans="1:32" ht="22" customHeight="1" x14ac:dyDescent="0.35">
      <c r="A210" s="757" t="s">
        <v>153</v>
      </c>
      <c r="B210" s="760"/>
      <c r="C210" s="1148"/>
      <c r="D210" s="1148"/>
      <c r="E210" s="1148"/>
      <c r="F210" s="761"/>
      <c r="G210" s="601"/>
      <c r="H210" s="758"/>
      <c r="N210" s="758"/>
      <c r="O210" s="601"/>
      <c r="P210" s="758"/>
      <c r="Q210" s="1149" t="s">
        <v>154</v>
      </c>
      <c r="R210" s="1149"/>
      <c r="S210" s="1149"/>
      <c r="T210" s="852"/>
      <c r="U210" s="852"/>
      <c r="V210" s="758"/>
      <c r="W210" s="601"/>
      <c r="X210" s="758"/>
      <c r="Y210" s="601"/>
      <c r="Z210" s="758"/>
      <c r="AA210" s="638">
        <f>AA214-Z208</f>
        <v>0</v>
      </c>
      <c r="AB210" s="639"/>
      <c r="AC210" s="638"/>
      <c r="AD210" s="641"/>
      <c r="AE210" s="641"/>
    </row>
    <row r="211" spans="1:32" ht="22" customHeight="1" x14ac:dyDescent="0.35">
      <c r="A211" s="757"/>
      <c r="B211" s="760"/>
      <c r="C211" s="851"/>
      <c r="D211" s="851"/>
      <c r="E211" s="851"/>
      <c r="F211" s="761"/>
      <c r="G211" s="601"/>
      <c r="H211" s="758"/>
      <c r="N211" s="758"/>
      <c r="O211" s="601"/>
      <c r="P211" s="758"/>
      <c r="Q211" s="852"/>
      <c r="R211" s="852"/>
      <c r="S211" s="852"/>
      <c r="T211" s="852"/>
      <c r="U211" s="852"/>
      <c r="V211" s="758"/>
      <c r="W211" s="601"/>
      <c r="X211" s="758"/>
      <c r="Y211" s="601"/>
      <c r="Z211" s="758"/>
      <c r="AA211" s="638"/>
      <c r="AB211" s="639"/>
      <c r="AC211" s="638"/>
      <c r="AD211" s="641"/>
      <c r="AE211" s="641"/>
    </row>
    <row r="212" spans="1:32" ht="22" customHeight="1" x14ac:dyDescent="0.35">
      <c r="A212" s="757"/>
      <c r="B212" s="760"/>
      <c r="C212" s="851"/>
      <c r="D212" s="851"/>
      <c r="E212" s="851"/>
      <c r="F212" s="761"/>
      <c r="G212" s="601"/>
      <c r="H212" s="758"/>
      <c r="N212" s="758"/>
      <c r="O212" s="601"/>
      <c r="P212" s="758"/>
      <c r="Q212" s="786"/>
      <c r="R212" s="786"/>
      <c r="S212" s="786"/>
      <c r="T212" s="786"/>
      <c r="U212" s="786"/>
      <c r="V212" s="758"/>
      <c r="W212" s="601"/>
      <c r="X212" s="758"/>
      <c r="Y212" s="601"/>
      <c r="Z212" s="758"/>
      <c r="AA212" s="638"/>
      <c r="AB212" s="639"/>
      <c r="AC212" s="638"/>
      <c r="AD212" s="641"/>
      <c r="AE212" s="641"/>
    </row>
    <row r="213" spans="1:32" ht="22" customHeight="1" x14ac:dyDescent="0.35">
      <c r="A213" s="757"/>
      <c r="B213" s="760"/>
      <c r="C213" s="851"/>
      <c r="D213" s="851"/>
      <c r="E213" s="851"/>
      <c r="F213" s="761"/>
      <c r="G213" s="601"/>
      <c r="H213" s="758"/>
      <c r="N213" s="758"/>
      <c r="O213" s="601"/>
      <c r="P213" s="758"/>
      <c r="Q213" s="786"/>
      <c r="R213" s="786"/>
      <c r="S213" s="786"/>
      <c r="T213" s="786"/>
      <c r="U213" s="786"/>
      <c r="V213" s="758"/>
      <c r="W213" s="601"/>
      <c r="X213" s="758"/>
      <c r="Y213" s="601"/>
      <c r="Z213" s="758"/>
      <c r="AA213" s="638"/>
      <c r="AB213" s="639"/>
      <c r="AC213" s="638"/>
      <c r="AD213" s="641"/>
      <c r="AE213" s="641"/>
    </row>
    <row r="214" spans="1:32" ht="22" customHeight="1" x14ac:dyDescent="0.35">
      <c r="A214" s="757"/>
      <c r="B214" s="760"/>
      <c r="C214" s="762"/>
      <c r="D214" s="761"/>
      <c r="E214" s="762"/>
      <c r="F214" s="761"/>
      <c r="G214" s="601"/>
      <c r="H214" s="758"/>
      <c r="N214" s="758"/>
      <c r="O214" s="601"/>
      <c r="P214" s="758"/>
      <c r="Q214" s="787"/>
      <c r="R214" s="788"/>
      <c r="S214" s="787"/>
      <c r="T214" s="787"/>
      <c r="U214" s="787"/>
      <c r="V214" s="758"/>
      <c r="W214" s="601"/>
      <c r="X214" s="758"/>
      <c r="Y214" s="601"/>
      <c r="Z214" s="758"/>
      <c r="AA214" s="638">
        <v>51248934</v>
      </c>
      <c r="AB214" s="639"/>
      <c r="AC214" s="642"/>
      <c r="AD214" s="638"/>
      <c r="AE214" s="638"/>
    </row>
    <row r="215" spans="1:32" ht="22" customHeight="1" x14ac:dyDescent="0.35">
      <c r="B215" s="763"/>
      <c r="C215" s="1150"/>
      <c r="D215" s="1150"/>
      <c r="E215" s="1150"/>
      <c r="F215" s="758"/>
      <c r="G215" s="601"/>
      <c r="H215" s="758"/>
      <c r="N215" s="758"/>
      <c r="O215" s="601"/>
      <c r="P215" s="758"/>
      <c r="Q215" s="1151" t="s">
        <v>155</v>
      </c>
      <c r="R215" s="1151"/>
      <c r="S215" s="1151"/>
      <c r="T215" s="853"/>
      <c r="U215" s="853"/>
      <c r="V215" s="758"/>
      <c r="W215" s="601"/>
      <c r="X215" s="758"/>
      <c r="Y215" s="601"/>
      <c r="Z215" s="758"/>
      <c r="AA215" s="638"/>
      <c r="AB215" s="639"/>
      <c r="AC215" s="639"/>
      <c r="AD215" s="638"/>
      <c r="AE215" s="638"/>
    </row>
    <row r="216" spans="1:32" ht="22" customHeight="1" x14ac:dyDescent="0.35">
      <c r="Y216" s="687"/>
      <c r="Z216" s="758"/>
      <c r="AA216" s="688"/>
      <c r="AB216" s="690"/>
      <c r="AC216" s="690"/>
      <c r="AD216" s="688"/>
      <c r="AE216" s="688"/>
    </row>
    <row r="217" spans="1:32" ht="32.25" customHeight="1" x14ac:dyDescent="0.35">
      <c r="A217" s="764"/>
      <c r="B217" s="765"/>
      <c r="C217" s="1184"/>
      <c r="D217" s="1184"/>
      <c r="E217" s="1184"/>
      <c r="F217" s="766"/>
      <c r="W217" s="679"/>
      <c r="X217" s="705"/>
      <c r="Y217" s="579">
        <v>41497072</v>
      </c>
      <c r="Z217" s="579">
        <f>Y217-Z208</f>
        <v>-9751862</v>
      </c>
      <c r="AA217" s="1185"/>
      <c r="AB217" s="1185"/>
      <c r="AC217" s="1185"/>
      <c r="AD217" s="849"/>
      <c r="AE217" s="849"/>
      <c r="AF217" s="579">
        <f>Z208-AF221</f>
        <v>1554464</v>
      </c>
    </row>
    <row r="218" spans="1:32" ht="22" customHeight="1" x14ac:dyDescent="0.35">
      <c r="C218" s="1186" t="s">
        <v>156</v>
      </c>
      <c r="D218" s="1186"/>
      <c r="E218" s="1186" t="s">
        <v>157</v>
      </c>
      <c r="F218" s="1186"/>
      <c r="G218" s="1186" t="s">
        <v>158</v>
      </c>
      <c r="H218" s="1186"/>
      <c r="I218" s="1186" t="s">
        <v>159</v>
      </c>
      <c r="J218" s="1186"/>
      <c r="K218" s="1186"/>
      <c r="L218" s="1186"/>
      <c r="M218" s="1186" t="s">
        <v>160</v>
      </c>
      <c r="N218" s="1186"/>
      <c r="O218" s="1187" t="s">
        <v>161</v>
      </c>
      <c r="P218" s="1188"/>
      <c r="R218" s="687"/>
      <c r="Z218" s="579"/>
      <c r="AA218" s="688"/>
      <c r="AB218" s="579"/>
    </row>
    <row r="219" spans="1:32" ht="22" customHeight="1" x14ac:dyDescent="0.35">
      <c r="C219" s="672" t="s">
        <v>30</v>
      </c>
      <c r="D219" s="850" t="s">
        <v>27</v>
      </c>
      <c r="E219" s="672" t="s">
        <v>30</v>
      </c>
      <c r="F219" s="850" t="s">
        <v>27</v>
      </c>
      <c r="G219" s="672" t="s">
        <v>30</v>
      </c>
      <c r="H219" s="850" t="s">
        <v>27</v>
      </c>
      <c r="I219" s="672" t="s">
        <v>30</v>
      </c>
      <c r="J219" s="672"/>
      <c r="K219" s="672"/>
      <c r="L219" s="850" t="s">
        <v>27</v>
      </c>
      <c r="M219" s="672" t="s">
        <v>30</v>
      </c>
      <c r="N219" s="850" t="s">
        <v>27</v>
      </c>
      <c r="O219" s="672" t="s">
        <v>30</v>
      </c>
      <c r="P219" s="850" t="s">
        <v>27</v>
      </c>
      <c r="R219" s="687"/>
      <c r="Z219" s="579"/>
      <c r="AA219" s="688"/>
      <c r="AB219" s="579"/>
    </row>
    <row r="220" spans="1:32" ht="22" customHeight="1" x14ac:dyDescent="0.35">
      <c r="C220" s="767">
        <f>B133</f>
        <v>885.12999999999988</v>
      </c>
      <c r="D220" s="768">
        <f>C132</f>
        <v>8851300</v>
      </c>
      <c r="E220" s="769">
        <f>L133</f>
        <v>180</v>
      </c>
      <c r="F220" s="770">
        <f>M132</f>
        <v>1224000</v>
      </c>
      <c r="G220" s="703">
        <f>V133</f>
        <v>60</v>
      </c>
      <c r="H220" s="770">
        <f>W132</f>
        <v>600000</v>
      </c>
      <c r="I220" s="771">
        <f>B207</f>
        <v>721.71000000000026</v>
      </c>
      <c r="J220" s="771"/>
      <c r="K220" s="771"/>
      <c r="L220" s="770">
        <f>C206</f>
        <v>4907628</v>
      </c>
      <c r="M220" s="727">
        <f>V207</f>
        <v>28</v>
      </c>
      <c r="N220" s="770">
        <f>W206</f>
        <v>280000</v>
      </c>
      <c r="O220" s="704"/>
      <c r="P220" s="704"/>
      <c r="R220" s="687"/>
      <c r="Z220" s="579"/>
      <c r="AA220" s="688"/>
      <c r="AB220" s="579"/>
    </row>
    <row r="221" spans="1:32" ht="22" customHeight="1" x14ac:dyDescent="0.35">
      <c r="C221" s="767">
        <f>F133</f>
        <v>880.6400000000001</v>
      </c>
      <c r="D221" s="768">
        <f>G132</f>
        <v>8806400</v>
      </c>
      <c r="E221" s="772" t="e">
        <f>#REF!</f>
        <v>#REF!</v>
      </c>
      <c r="F221" s="704" t="e">
        <f>#REF!</f>
        <v>#REF!</v>
      </c>
      <c r="G221" s="769">
        <f>X133</f>
        <v>120</v>
      </c>
      <c r="H221" s="704">
        <f>Y132</f>
        <v>1500000</v>
      </c>
      <c r="I221" s="769">
        <f>D207</f>
        <v>653.72</v>
      </c>
      <c r="J221" s="769"/>
      <c r="K221" s="769"/>
      <c r="L221" s="704">
        <f>E206</f>
        <v>4445300</v>
      </c>
      <c r="M221" s="773"/>
      <c r="N221" s="727"/>
      <c r="O221" s="704"/>
      <c r="P221" s="704"/>
      <c r="R221" s="687"/>
      <c r="Z221" s="579"/>
      <c r="AA221" s="688"/>
      <c r="AB221" s="579"/>
      <c r="AF221" s="794">
        <v>49694470</v>
      </c>
    </row>
    <row r="222" spans="1:32" ht="22" customHeight="1" x14ac:dyDescent="0.35">
      <c r="A222" s="774"/>
      <c r="B222" s="775"/>
      <c r="C222" s="767" t="e">
        <f>#REF!</f>
        <v>#REF!</v>
      </c>
      <c r="D222" s="776" t="e">
        <f>#REF!</f>
        <v>#REF!</v>
      </c>
      <c r="E222" s="769">
        <f>T133</f>
        <v>208.56</v>
      </c>
      <c r="F222" s="704">
        <f>U132</f>
        <v>1418208</v>
      </c>
      <c r="G222" s="777">
        <f>Z133</f>
        <v>60.230000000000004</v>
      </c>
      <c r="H222" s="778">
        <f>AA132</f>
        <v>409564</v>
      </c>
      <c r="I222" s="777" t="e">
        <f>#REF!</f>
        <v>#REF!</v>
      </c>
      <c r="J222" s="777"/>
      <c r="K222" s="777"/>
      <c r="L222" s="778" t="e">
        <f>#REF!</f>
        <v>#REF!</v>
      </c>
      <c r="M222" s="779"/>
      <c r="N222" s="780"/>
      <c r="O222" s="781"/>
      <c r="P222" s="781"/>
      <c r="R222" s="687"/>
      <c r="W222" s="1183"/>
      <c r="X222" s="1183"/>
      <c r="Y222" s="1183"/>
      <c r="Z222" s="782"/>
      <c r="AA222" s="701"/>
      <c r="AB222" s="579"/>
    </row>
    <row r="223" spans="1:32" ht="22" customHeight="1" x14ac:dyDescent="0.35">
      <c r="C223" s="773"/>
      <c r="D223" s="768"/>
      <c r="E223" s="783"/>
      <c r="F223" s="727"/>
      <c r="G223" s="769">
        <f>AB133</f>
        <v>20</v>
      </c>
      <c r="H223" s="704">
        <f>AC132</f>
        <v>200000</v>
      </c>
      <c r="I223" s="769">
        <f>H207</f>
        <v>150</v>
      </c>
      <c r="J223" s="769"/>
      <c r="K223" s="769"/>
      <c r="L223" s="704">
        <f>I206</f>
        <v>1500000</v>
      </c>
      <c r="M223" s="773"/>
      <c r="N223" s="727"/>
      <c r="O223" s="704"/>
      <c r="P223" s="704"/>
      <c r="R223" s="687"/>
      <c r="Z223" s="579"/>
      <c r="AA223" s="688"/>
      <c r="AB223" s="579"/>
    </row>
    <row r="224" spans="1:32" ht="22" customHeight="1" x14ac:dyDescent="0.35">
      <c r="C224" s="773"/>
      <c r="D224" s="768"/>
      <c r="E224" s="783"/>
      <c r="F224" s="727"/>
      <c r="G224" s="769">
        <f>AD133</f>
        <v>20</v>
      </c>
      <c r="H224" s="704">
        <f>AE132</f>
        <v>200000</v>
      </c>
      <c r="I224" s="769">
        <f>J207</f>
        <v>130</v>
      </c>
      <c r="J224" s="769"/>
      <c r="K224" s="769"/>
      <c r="L224" s="704">
        <f>K206</f>
        <v>1300000</v>
      </c>
      <c r="M224" s="779"/>
      <c r="N224" s="780"/>
      <c r="O224" s="704"/>
      <c r="P224" s="704"/>
      <c r="R224" s="687"/>
      <c r="Z224" s="579"/>
      <c r="AA224" s="688"/>
      <c r="AB224" s="579"/>
    </row>
    <row r="225" spans="1:28" ht="22" customHeight="1" x14ac:dyDescent="0.35">
      <c r="C225" s="773"/>
      <c r="D225" s="768"/>
      <c r="E225" s="773"/>
      <c r="F225" s="727"/>
      <c r="G225" s="769">
        <f>AF133</f>
        <v>95</v>
      </c>
      <c r="H225" s="704">
        <f>AG132</f>
        <v>950000</v>
      </c>
      <c r="I225" s="769">
        <f>P207</f>
        <v>18.66</v>
      </c>
      <c r="J225" s="769"/>
      <c r="K225" s="769"/>
      <c r="L225" s="704">
        <f>Q206</f>
        <v>186600</v>
      </c>
      <c r="M225" s="779"/>
      <c r="N225" s="780"/>
      <c r="O225" s="704"/>
      <c r="P225" s="704"/>
      <c r="R225" s="687"/>
      <c r="Z225" s="579"/>
      <c r="AA225" s="688"/>
      <c r="AB225" s="579"/>
    </row>
    <row r="226" spans="1:28" ht="22" customHeight="1" x14ac:dyDescent="0.35">
      <c r="C226" s="773"/>
      <c r="D226" s="784"/>
      <c r="E226" s="773"/>
      <c r="F226" s="727"/>
      <c r="G226" s="773"/>
      <c r="H226" s="785"/>
      <c r="I226" s="769">
        <f>L207</f>
        <v>158.41</v>
      </c>
      <c r="J226" s="769"/>
      <c r="K226" s="769"/>
      <c r="L226" s="704">
        <f>M206</f>
        <v>1584100</v>
      </c>
      <c r="M226" s="773"/>
      <c r="N226" s="727"/>
      <c r="O226" s="704"/>
      <c r="P226" s="704"/>
      <c r="R226" s="687"/>
      <c r="Z226" s="579"/>
      <c r="AA226" s="688"/>
      <c r="AB226" s="579"/>
    </row>
    <row r="227" spans="1:28" ht="24" customHeight="1" x14ac:dyDescent="0.35">
      <c r="C227" s="703" t="e">
        <f t="shared" ref="C227:N227" si="0">SUM(C220:C226)</f>
        <v>#REF!</v>
      </c>
      <c r="D227" s="704" t="e">
        <f t="shared" si="0"/>
        <v>#REF!</v>
      </c>
      <c r="E227" s="703" t="e">
        <f t="shared" si="0"/>
        <v>#REF!</v>
      </c>
      <c r="F227" s="704" t="e">
        <f t="shared" si="0"/>
        <v>#REF!</v>
      </c>
      <c r="G227" s="703">
        <f t="shared" si="0"/>
        <v>375.23</v>
      </c>
      <c r="H227" s="704">
        <f t="shared" si="0"/>
        <v>3859564</v>
      </c>
      <c r="I227" s="703" t="e">
        <f t="shared" si="0"/>
        <v>#REF!</v>
      </c>
      <c r="J227" s="703"/>
      <c r="K227" s="703"/>
      <c r="L227" s="704" t="e">
        <f>SUM(L220:L226)</f>
        <v>#REF!</v>
      </c>
      <c r="M227" s="703">
        <f t="shared" si="0"/>
        <v>28</v>
      </c>
      <c r="N227" s="704">
        <f t="shared" si="0"/>
        <v>280000</v>
      </c>
      <c r="O227" s="704" t="e">
        <f>M227+I227+G227+E227+C227</f>
        <v>#REF!</v>
      </c>
      <c r="P227" s="704" t="e">
        <f>D227+F227+H227+L227+N227</f>
        <v>#REF!</v>
      </c>
      <c r="R227" s="687"/>
      <c r="Z227" s="579"/>
      <c r="AB227" s="579"/>
    </row>
    <row r="228" spans="1:28" x14ac:dyDescent="0.35">
      <c r="S228" s="579" t="s">
        <v>162</v>
      </c>
      <c r="V228" s="579"/>
    </row>
    <row r="229" spans="1:28" ht="15" x14ac:dyDescent="0.35">
      <c r="D229" s="687" t="s">
        <v>28</v>
      </c>
      <c r="I229" s="706"/>
      <c r="J229" s="706"/>
      <c r="K229" s="706"/>
      <c r="L229" s="707"/>
    </row>
    <row r="230" spans="1:28" ht="15" x14ac:dyDescent="0.35">
      <c r="D230" s="708" t="s">
        <v>17</v>
      </c>
      <c r="I230" s="709"/>
      <c r="J230" s="709"/>
      <c r="K230" s="709"/>
      <c r="L230" s="710"/>
      <c r="V230" s="711"/>
    </row>
    <row r="231" spans="1:28" ht="15" x14ac:dyDescent="0.35">
      <c r="D231" s="687" t="s">
        <v>19</v>
      </c>
      <c r="I231" s="119"/>
      <c r="J231" s="119"/>
      <c r="K231" s="119"/>
      <c r="L231"/>
      <c r="N231" s="710"/>
      <c r="O231" s="119"/>
      <c r="P231" s="710"/>
      <c r="Q231" s="119"/>
      <c r="R231" s="712"/>
      <c r="V231" s="711"/>
    </row>
    <row r="232" spans="1:28" ht="15" x14ac:dyDescent="0.35">
      <c r="I232" s="119"/>
      <c r="J232" s="119"/>
      <c r="K232" s="119"/>
      <c r="L232"/>
      <c r="N232" s="710"/>
      <c r="O232" s="119"/>
      <c r="P232" s="710"/>
      <c r="Q232" s="119"/>
      <c r="R232" s="712"/>
      <c r="V232" s="711"/>
    </row>
    <row r="233" spans="1:28" ht="14.5" x14ac:dyDescent="0.35">
      <c r="I233" s="433"/>
      <c r="J233" s="433"/>
      <c r="K233" s="433"/>
      <c r="L233"/>
      <c r="V233" s="710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s="687" customFormat="1" x14ac:dyDescent="0.35">
      <c r="A239" s="579"/>
      <c r="C239" s="579"/>
      <c r="E239" s="579"/>
      <c r="G239" s="579"/>
      <c r="H239" s="579"/>
      <c r="I239" s="579"/>
      <c r="J239" s="579"/>
      <c r="K239" s="579"/>
      <c r="L239" s="579"/>
      <c r="M239" s="579"/>
      <c r="N239" s="579"/>
      <c r="O239" s="579"/>
      <c r="P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57" spans="2:28" x14ac:dyDescent="0.35">
      <c r="B257" s="687"/>
      <c r="H257" s="579"/>
      <c r="L257" s="579"/>
      <c r="N257" s="579"/>
      <c r="P257" s="579"/>
      <c r="R257" s="579"/>
      <c r="V257" s="579"/>
      <c r="X257" s="579"/>
      <c r="Z257" s="579"/>
      <c r="AB257" s="579"/>
    </row>
    <row r="258" spans="2:28" x14ac:dyDescent="0.35">
      <c r="B258" s="687"/>
      <c r="H258" s="579"/>
      <c r="L258" s="579"/>
      <c r="N258" s="579"/>
      <c r="P258" s="579"/>
      <c r="R258" s="579"/>
      <c r="V258" s="579"/>
      <c r="X258" s="579"/>
      <c r="Z258" s="579"/>
      <c r="AB258" s="579"/>
    </row>
    <row r="259" spans="2:28" x14ac:dyDescent="0.35">
      <c r="B259" s="687"/>
      <c r="H259" s="579"/>
      <c r="L259" s="579"/>
      <c r="N259" s="579"/>
      <c r="P259" s="579"/>
      <c r="R259" s="579"/>
      <c r="V259" s="579"/>
      <c r="X259" s="579"/>
      <c r="Z259" s="579"/>
      <c r="AB259" s="579"/>
    </row>
    <row r="260" spans="2:28" x14ac:dyDescent="0.35">
      <c r="B260" s="687"/>
      <c r="H260" s="579"/>
      <c r="L260" s="579"/>
      <c r="N260" s="579"/>
      <c r="P260" s="579"/>
      <c r="R260" s="579"/>
      <c r="V260" s="579"/>
      <c r="X260" s="579"/>
      <c r="Z260" s="579"/>
      <c r="AB260" s="579"/>
    </row>
    <row r="261" spans="2:28" x14ac:dyDescent="0.35">
      <c r="B261" s="687"/>
      <c r="H261" s="579"/>
      <c r="L261" s="579"/>
      <c r="N261" s="579"/>
      <c r="P261" s="579"/>
      <c r="R261" s="579"/>
      <c r="V261" s="579"/>
      <c r="X261" s="579"/>
      <c r="Z261" s="579"/>
      <c r="AB261" s="579"/>
    </row>
    <row r="283" spans="12:12" x14ac:dyDescent="0.35">
      <c r="L283" s="713"/>
    </row>
  </sheetData>
  <mergeCells count="121">
    <mergeCell ref="W222:Y222"/>
    <mergeCell ref="C218:D218"/>
    <mergeCell ref="E218:F218"/>
    <mergeCell ref="G218:H218"/>
    <mergeCell ref="I218:L218"/>
    <mergeCell ref="M218:N218"/>
    <mergeCell ref="O218:P218"/>
    <mergeCell ref="C210:E210"/>
    <mergeCell ref="Q210:S210"/>
    <mergeCell ref="C215:E215"/>
    <mergeCell ref="Q215:S215"/>
    <mergeCell ref="C217:E217"/>
    <mergeCell ref="AA217:AC217"/>
    <mergeCell ref="A200:A201"/>
    <mergeCell ref="A202:A203"/>
    <mergeCell ref="A204:A205"/>
    <mergeCell ref="A206:A208"/>
    <mergeCell ref="W208:Y208"/>
    <mergeCell ref="B209:M209"/>
    <mergeCell ref="A188:A189"/>
    <mergeCell ref="A190:A191"/>
    <mergeCell ref="A192:A193"/>
    <mergeCell ref="A194:A195"/>
    <mergeCell ref="A196:A197"/>
    <mergeCell ref="A198:A199"/>
    <mergeCell ref="A176:A177"/>
    <mergeCell ref="A178:A179"/>
    <mergeCell ref="A180:A181"/>
    <mergeCell ref="A182:A183"/>
    <mergeCell ref="A184:A185"/>
    <mergeCell ref="A186:A187"/>
    <mergeCell ref="A164:A165"/>
    <mergeCell ref="A166:A167"/>
    <mergeCell ref="A168:A169"/>
    <mergeCell ref="A170:A171"/>
    <mergeCell ref="A172:A173"/>
    <mergeCell ref="A174:A175"/>
    <mergeCell ref="A152:A153"/>
    <mergeCell ref="A154:A155"/>
    <mergeCell ref="A156:A157"/>
    <mergeCell ref="A158:A159"/>
    <mergeCell ref="A160:A161"/>
    <mergeCell ref="A162:A163"/>
    <mergeCell ref="V141:W141"/>
    <mergeCell ref="X141:Y141"/>
    <mergeCell ref="A144:A145"/>
    <mergeCell ref="A146:A147"/>
    <mergeCell ref="A148:A149"/>
    <mergeCell ref="A150:A151"/>
    <mergeCell ref="J141:K141"/>
    <mergeCell ref="L141:M141"/>
    <mergeCell ref="N141:O141"/>
    <mergeCell ref="P141:Q141"/>
    <mergeCell ref="R141:S141"/>
    <mergeCell ref="T141:U141"/>
    <mergeCell ref="A139:W139"/>
    <mergeCell ref="X139:Y139"/>
    <mergeCell ref="A140:A142"/>
    <mergeCell ref="B140:G140"/>
    <mergeCell ref="H140:W140"/>
    <mergeCell ref="X140:Y140"/>
    <mergeCell ref="B141:C141"/>
    <mergeCell ref="D141:E141"/>
    <mergeCell ref="F141:G141"/>
    <mergeCell ref="H141:I141"/>
    <mergeCell ref="A119:A122"/>
    <mergeCell ref="A123:A126"/>
    <mergeCell ref="A127:A130"/>
    <mergeCell ref="A132:A133"/>
    <mergeCell ref="A137:X137"/>
    <mergeCell ref="A138:X138"/>
    <mergeCell ref="A95:A98"/>
    <mergeCell ref="A99:A102"/>
    <mergeCell ref="A103:A106"/>
    <mergeCell ref="A107:A110"/>
    <mergeCell ref="A111:A114"/>
    <mergeCell ref="A115:A118"/>
    <mergeCell ref="A71:A74"/>
    <mergeCell ref="A75:A78"/>
    <mergeCell ref="A79:A82"/>
    <mergeCell ref="A83:A86"/>
    <mergeCell ref="A87:A90"/>
    <mergeCell ref="A91:A94"/>
    <mergeCell ref="A47:A50"/>
    <mergeCell ref="A51:A54"/>
    <mergeCell ref="A55:A58"/>
    <mergeCell ref="A59:A62"/>
    <mergeCell ref="A63:A66"/>
    <mergeCell ref="A67:A70"/>
    <mergeCell ref="A23:A26"/>
    <mergeCell ref="A27:A30"/>
    <mergeCell ref="A31:A34"/>
    <mergeCell ref="A35:A38"/>
    <mergeCell ref="A39:A42"/>
    <mergeCell ref="A43:A46"/>
    <mergeCell ref="R5:S5"/>
    <mergeCell ref="T5:U5"/>
    <mergeCell ref="A7:A10"/>
    <mergeCell ref="A11:A14"/>
    <mergeCell ref="A15:A18"/>
    <mergeCell ref="A19:A22"/>
    <mergeCell ref="A1:AD1"/>
    <mergeCell ref="A2:AD2"/>
    <mergeCell ref="A3:U3"/>
    <mergeCell ref="V3:AG3"/>
    <mergeCell ref="A4:A5"/>
    <mergeCell ref="V4:W4"/>
    <mergeCell ref="X4:Y4"/>
    <mergeCell ref="Z4:AA4"/>
    <mergeCell ref="AB4:AE4"/>
    <mergeCell ref="AF4:AG4"/>
    <mergeCell ref="B5:C5"/>
    <mergeCell ref="D5:E5"/>
    <mergeCell ref="F5:G5"/>
    <mergeCell ref="H5:I5"/>
    <mergeCell ref="J5:K5"/>
    <mergeCell ref="L5:M5"/>
    <mergeCell ref="N5:O5"/>
    <mergeCell ref="P5:Q5"/>
    <mergeCell ref="L4:U4"/>
    <mergeCell ref="B4:K4"/>
  </mergeCells>
  <printOptions horizontalCentered="1"/>
  <pageMargins left="0.25" right="0.25" top="0.75" bottom="0.75" header="0.3" footer="0.3"/>
  <pageSetup paperSize="9" scale="37" fitToHeight="0" orientation="landscape" horizontalDpi="360" verticalDpi="360" r:id="rId1"/>
  <rowBreaks count="1" manualBreakCount="1">
    <brk id="98" max="3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AD94-1CC2-9B4D-B43E-A6E0E9CC218E}">
  <sheetPr>
    <pageSetUpPr fitToPage="1"/>
  </sheetPr>
  <dimension ref="A1:BE283"/>
  <sheetViews>
    <sheetView topLeftCell="A138" zoomScale="87" zoomScaleNormal="70" zoomScaleSheetLayoutView="70" workbookViewId="0">
      <pane ySplit="5" topLeftCell="A143" activePane="bottomLeft" state="frozen"/>
      <selection activeCell="A138" sqref="A138"/>
      <selection pane="bottomLeft" activeCell="L156" sqref="L156"/>
    </sheetView>
  </sheetViews>
  <sheetFormatPr defaultColWidth="9.1796875" defaultRowHeight="14" x14ac:dyDescent="0.35"/>
  <cols>
    <col min="1" max="1" width="11.81640625" style="579" customWidth="1"/>
    <col min="2" max="2" width="13.453125" style="702" customWidth="1"/>
    <col min="3" max="3" width="16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1" style="687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4.453125" style="579" customWidth="1"/>
    <col min="14" max="14" width="15.81640625" style="687" customWidth="1"/>
    <col min="15" max="15" width="15.453125" style="579" customWidth="1"/>
    <col min="16" max="16" width="11.453125" style="687" customWidth="1"/>
    <col min="17" max="17" width="14.81640625" style="579" bestFit="1" customWidth="1"/>
    <col min="18" max="18" width="17.1796875" style="705" bestFit="1" customWidth="1"/>
    <col min="19" max="19" width="15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6.453125" style="579" customWidth="1"/>
    <col min="24" max="24" width="10.81640625" style="687" customWidth="1"/>
    <col min="25" max="25" width="16.453125" style="579" customWidth="1"/>
    <col min="26" max="26" width="18.81640625" style="687" bestFit="1" customWidth="1"/>
    <col min="27" max="27" width="22.816406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7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7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7" ht="18" x14ac:dyDescent="0.35">
      <c r="A2" s="1161" t="s">
        <v>626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7" ht="18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3" t="s">
        <v>613</v>
      </c>
      <c r="W3" s="1164"/>
      <c r="X3" s="1164"/>
      <c r="Y3" s="1164"/>
      <c r="Z3" s="1164"/>
      <c r="AA3" s="1164"/>
      <c r="AB3" s="1164"/>
      <c r="AC3" s="1164"/>
      <c r="AD3" s="1164"/>
      <c r="AE3" s="1164"/>
      <c r="AF3" s="1164"/>
      <c r="AG3" s="1165"/>
    </row>
    <row r="4" spans="1:57" s="663" customFormat="1" ht="26.25" customHeight="1" x14ac:dyDescent="0.35">
      <c r="A4" s="1167" t="s">
        <v>2</v>
      </c>
      <c r="B4" s="1168" t="s">
        <v>3</v>
      </c>
      <c r="C4" s="1169"/>
      <c r="D4" s="1169"/>
      <c r="E4" s="1169"/>
      <c r="F4" s="1169"/>
      <c r="G4" s="1169"/>
      <c r="H4" s="1169"/>
      <c r="I4" s="1170"/>
      <c r="J4" s="1168" t="s">
        <v>4</v>
      </c>
      <c r="K4" s="1169"/>
      <c r="L4" s="1169"/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94"/>
      <c r="AD4" s="1194"/>
      <c r="AE4" s="1172"/>
      <c r="AF4" s="1168" t="s">
        <v>7</v>
      </c>
      <c r="AG4" s="1170"/>
      <c r="AH4" s="843" t="s">
        <v>9</v>
      </c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X4" s="662"/>
      <c r="AY4" s="662"/>
      <c r="AZ4" s="662"/>
      <c r="BA4" s="662"/>
    </row>
    <row r="5" spans="1:57" s="669" customFormat="1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20</v>
      </c>
      <c r="Z5" s="664" t="s">
        <v>21</v>
      </c>
      <c r="AA5" s="843" t="s">
        <v>622</v>
      </c>
      <c r="AB5" s="664" t="s">
        <v>17</v>
      </c>
      <c r="AC5" s="667" t="s">
        <v>23</v>
      </c>
      <c r="AD5" s="664" t="s">
        <v>17</v>
      </c>
      <c r="AE5" s="843" t="s">
        <v>24</v>
      </c>
      <c r="AF5" s="664" t="s">
        <v>17</v>
      </c>
      <c r="AG5" s="842" t="s">
        <v>25</v>
      </c>
      <c r="AH5" s="910"/>
      <c r="AI5" s="661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  <c r="BB5" s="668"/>
      <c r="BC5" s="668"/>
      <c r="BD5" s="668"/>
      <c r="BE5" s="668"/>
    </row>
    <row r="6" spans="1:57" s="669" customFormat="1" x14ac:dyDescent="0.35">
      <c r="A6" s="670"/>
      <c r="B6" s="671" t="s">
        <v>26</v>
      </c>
      <c r="C6" s="850" t="s">
        <v>27</v>
      </c>
      <c r="D6" s="671" t="s">
        <v>164</v>
      </c>
      <c r="E6" s="850" t="s">
        <v>27</v>
      </c>
      <c r="F6" s="672" t="s">
        <v>26</v>
      </c>
      <c r="G6" s="850" t="s">
        <v>27</v>
      </c>
      <c r="H6" s="671" t="s">
        <v>164</v>
      </c>
      <c r="I6" s="850" t="s">
        <v>27</v>
      </c>
      <c r="J6" s="672" t="s">
        <v>26</v>
      </c>
      <c r="K6" s="673" t="s">
        <v>27</v>
      </c>
      <c r="L6" s="674" t="s">
        <v>28</v>
      </c>
      <c r="M6" s="850" t="s">
        <v>27</v>
      </c>
      <c r="N6" s="674" t="s">
        <v>28</v>
      </c>
      <c r="O6" s="850" t="s">
        <v>27</v>
      </c>
      <c r="P6" s="850" t="s">
        <v>19</v>
      </c>
      <c r="Q6" s="850" t="s">
        <v>27</v>
      </c>
      <c r="R6" s="850" t="s">
        <v>29</v>
      </c>
      <c r="S6" s="850" t="s">
        <v>27</v>
      </c>
      <c r="T6" s="672" t="s">
        <v>21</v>
      </c>
      <c r="U6" s="850" t="s">
        <v>27</v>
      </c>
      <c r="V6" s="672" t="s">
        <v>30</v>
      </c>
      <c r="W6" s="850" t="s">
        <v>27</v>
      </c>
      <c r="X6" s="672" t="s">
        <v>31</v>
      </c>
      <c r="Y6" s="850" t="s">
        <v>27</v>
      </c>
      <c r="Z6" s="675" t="s">
        <v>30</v>
      </c>
      <c r="AA6" s="844" t="s">
        <v>27</v>
      </c>
      <c r="AB6" s="676" t="s">
        <v>30</v>
      </c>
      <c r="AC6" s="677" t="s">
        <v>27</v>
      </c>
      <c r="AD6" s="676" t="s">
        <v>32</v>
      </c>
      <c r="AE6" s="844" t="s">
        <v>27</v>
      </c>
      <c r="AF6" s="675" t="s">
        <v>30</v>
      </c>
      <c r="AG6" s="850" t="s">
        <v>27</v>
      </c>
      <c r="AH6" s="845"/>
      <c r="AI6" s="678"/>
      <c r="AO6" s="679"/>
      <c r="AP6" s="679"/>
      <c r="AQ6" s="679"/>
      <c r="AR6" s="679"/>
      <c r="AS6" s="679"/>
      <c r="AT6" s="679"/>
    </row>
    <row r="7" spans="1:57" ht="15" x14ac:dyDescent="0.35">
      <c r="A7" s="1173">
        <v>45627</v>
      </c>
      <c r="B7" s="680">
        <v>28.21</v>
      </c>
      <c r="C7" s="954">
        <v>282100</v>
      </c>
      <c r="D7" s="545"/>
      <c r="E7" s="545"/>
      <c r="F7" s="592">
        <v>33</v>
      </c>
      <c r="G7" s="952">
        <v>330000</v>
      </c>
      <c r="J7" s="680">
        <v>25.98</v>
      </c>
      <c r="K7" s="955">
        <v>259800</v>
      </c>
      <c r="L7" s="682"/>
      <c r="M7" s="681"/>
      <c r="N7" s="682"/>
      <c r="O7" s="681"/>
      <c r="P7" s="682"/>
      <c r="Q7" s="681"/>
      <c r="R7" s="681"/>
      <c r="S7" s="681"/>
      <c r="T7" s="682">
        <v>38.86</v>
      </c>
      <c r="U7" s="953">
        <v>264250</v>
      </c>
      <c r="V7" s="549"/>
      <c r="W7" s="547"/>
      <c r="X7" s="546"/>
      <c r="Y7" s="547"/>
      <c r="Z7" s="549"/>
      <c r="AA7" s="547"/>
      <c r="AB7" s="683"/>
      <c r="AC7" s="728"/>
      <c r="AD7" s="683"/>
      <c r="AE7" s="547"/>
      <c r="AF7" s="549"/>
      <c r="AG7" s="547"/>
      <c r="AH7" s="547"/>
      <c r="AI7" s="684"/>
      <c r="AO7" s="685"/>
    </row>
    <row r="8" spans="1:57" ht="15" x14ac:dyDescent="0.35">
      <c r="A8" s="1174"/>
      <c r="B8" s="591"/>
      <c r="C8" s="592"/>
      <c r="D8" s="592"/>
      <c r="E8" s="592"/>
      <c r="F8" s="593"/>
      <c r="G8" s="592"/>
      <c r="H8" s="592"/>
      <c r="I8" s="592"/>
      <c r="J8" s="591"/>
      <c r="K8" s="585"/>
      <c r="L8" s="586"/>
      <c r="M8" s="585"/>
      <c r="N8" s="586"/>
      <c r="O8" s="585"/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9"/>
      <c r="AE8" s="587"/>
      <c r="AF8" s="584"/>
      <c r="AG8" s="587"/>
      <c r="AH8" s="587"/>
      <c r="AI8" s="612"/>
      <c r="AO8" s="685"/>
    </row>
    <row r="9" spans="1:57" ht="15" x14ac:dyDescent="0.35">
      <c r="A9" s="1174"/>
      <c r="B9" s="591"/>
      <c r="C9" s="592"/>
      <c r="D9" s="592"/>
      <c r="E9" s="592"/>
      <c r="F9" s="593"/>
      <c r="G9" s="592"/>
      <c r="H9" s="592"/>
      <c r="I9" s="592"/>
      <c r="J9" s="591"/>
      <c r="K9" s="585"/>
      <c r="L9" s="586"/>
      <c r="M9" s="585"/>
      <c r="N9" s="586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9"/>
      <c r="AE9" s="587"/>
      <c r="AF9" s="584"/>
      <c r="AG9" s="587"/>
      <c r="AH9" s="587"/>
      <c r="AI9" s="612"/>
    </row>
    <row r="10" spans="1:57" ht="15" x14ac:dyDescent="0.35">
      <c r="A10" s="1175"/>
      <c r="B10" s="591"/>
      <c r="C10" s="592"/>
      <c r="D10" s="592"/>
      <c r="E10" s="592"/>
      <c r="F10" s="593"/>
      <c r="G10" s="592"/>
      <c r="H10" s="592"/>
      <c r="I10" s="592"/>
      <c r="J10" s="591"/>
      <c r="K10" s="585"/>
      <c r="L10" s="586"/>
      <c r="M10" s="585"/>
      <c r="N10" s="586"/>
      <c r="O10" s="585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9"/>
      <c r="AE10" s="587"/>
      <c r="AF10" s="584"/>
      <c r="AG10" s="587"/>
      <c r="AH10" s="587"/>
      <c r="AI10" s="612"/>
      <c r="AO10" s="685"/>
    </row>
    <row r="11" spans="1:57" ht="15" x14ac:dyDescent="0.35">
      <c r="A11" s="1173">
        <v>45628</v>
      </c>
      <c r="B11" s="660">
        <v>40.369999999999997</v>
      </c>
      <c r="C11" s="952">
        <v>403700</v>
      </c>
      <c r="F11" s="660">
        <v>34.86</v>
      </c>
      <c r="G11" s="952">
        <v>348600</v>
      </c>
      <c r="J11" s="591">
        <v>26.46</v>
      </c>
      <c r="K11" s="956">
        <v>264600</v>
      </c>
      <c r="L11" s="586"/>
      <c r="M11" s="587"/>
      <c r="N11" s="584"/>
      <c r="O11" s="587"/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589"/>
      <c r="AC11" s="594"/>
      <c r="AD11" s="589"/>
      <c r="AE11" s="587"/>
      <c r="AF11" s="584"/>
      <c r="AG11" s="587"/>
      <c r="AH11" s="587"/>
      <c r="AI11" s="612"/>
    </row>
    <row r="12" spans="1:57" ht="15" x14ac:dyDescent="0.35">
      <c r="A12" s="1174"/>
      <c r="B12" s="591"/>
      <c r="C12" s="592"/>
      <c r="D12" s="592"/>
      <c r="E12" s="592"/>
      <c r="F12" s="593"/>
      <c r="G12" s="592"/>
      <c r="H12" s="592"/>
      <c r="I12" s="592"/>
      <c r="J12" s="591"/>
      <c r="K12" s="585"/>
      <c r="L12" s="586"/>
      <c r="M12" s="585"/>
      <c r="N12" s="586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97"/>
      <c r="AE12" s="583"/>
      <c r="AF12" s="598"/>
      <c r="AG12" s="587"/>
      <c r="AH12" s="587"/>
      <c r="AI12" s="612"/>
    </row>
    <row r="13" spans="1:57" ht="15" x14ac:dyDescent="0.35">
      <c r="A13" s="1174"/>
      <c r="B13" s="591"/>
      <c r="C13" s="592"/>
      <c r="D13" s="592"/>
      <c r="E13" s="592"/>
      <c r="F13" s="593"/>
      <c r="G13" s="592"/>
      <c r="H13" s="592"/>
      <c r="I13" s="592"/>
      <c r="J13" s="591"/>
      <c r="K13" s="585"/>
      <c r="L13" s="586"/>
      <c r="M13" s="585"/>
      <c r="N13" s="586"/>
      <c r="O13" s="585"/>
      <c r="P13" s="586"/>
      <c r="Q13" s="585"/>
      <c r="R13" s="585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6"/>
      <c r="AD13" s="597"/>
      <c r="AE13" s="583"/>
      <c r="AF13" s="598"/>
      <c r="AG13" s="587"/>
      <c r="AH13" s="587"/>
      <c r="AI13" s="612"/>
    </row>
    <row r="14" spans="1:57" ht="15" x14ac:dyDescent="0.35">
      <c r="A14" s="1175"/>
      <c r="B14" s="591"/>
      <c r="C14" s="592"/>
      <c r="D14" s="592"/>
      <c r="E14" s="592"/>
      <c r="F14" s="660">
        <v>33.69</v>
      </c>
      <c r="G14" s="952">
        <v>336900</v>
      </c>
      <c r="J14" s="591">
        <v>24.39</v>
      </c>
      <c r="K14" s="956">
        <v>243900</v>
      </c>
      <c r="L14" s="586"/>
      <c r="M14" s="585"/>
      <c r="N14" s="586"/>
      <c r="O14" s="585"/>
      <c r="P14" s="586"/>
      <c r="Q14" s="585"/>
      <c r="R14" s="816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9"/>
      <c r="AE14" s="587"/>
      <c r="AF14" s="584"/>
      <c r="AG14" s="587"/>
      <c r="AH14" s="587"/>
      <c r="AI14" s="612"/>
    </row>
    <row r="15" spans="1:57" ht="15" x14ac:dyDescent="0.35">
      <c r="A15" s="1173">
        <v>45629</v>
      </c>
      <c r="B15" s="591">
        <v>25.92</v>
      </c>
      <c r="C15" s="952">
        <v>259200</v>
      </c>
      <c r="D15" s="592"/>
      <c r="E15" s="592"/>
      <c r="F15" s="593"/>
      <c r="G15" s="592"/>
      <c r="H15" s="592"/>
      <c r="I15" s="592"/>
      <c r="J15" s="591"/>
      <c r="K15" s="585"/>
      <c r="L15" s="586"/>
      <c r="M15" s="585"/>
      <c r="N15" s="586">
        <v>20</v>
      </c>
      <c r="O15" s="956">
        <v>136000</v>
      </c>
      <c r="P15" s="586"/>
      <c r="Q15" s="585"/>
      <c r="R15" s="585"/>
      <c r="S15" s="585"/>
      <c r="T15" s="586"/>
      <c r="U15" s="587"/>
      <c r="V15" s="584">
        <v>20</v>
      </c>
      <c r="W15" s="653">
        <v>200000</v>
      </c>
      <c r="X15" s="588"/>
      <c r="Y15" s="587"/>
      <c r="Z15" s="584"/>
      <c r="AA15" s="587"/>
      <c r="AB15" s="589"/>
      <c r="AC15" s="594"/>
      <c r="AD15" s="589"/>
      <c r="AE15" s="587"/>
      <c r="AF15" s="584"/>
      <c r="AG15" s="587"/>
      <c r="AH15" s="587"/>
      <c r="AI15" s="612"/>
    </row>
    <row r="16" spans="1:57" ht="15" x14ac:dyDescent="0.35">
      <c r="A16" s="1174"/>
      <c r="B16" s="591"/>
      <c r="C16" s="592"/>
      <c r="D16" s="592"/>
      <c r="E16" s="592"/>
      <c r="F16" s="593"/>
      <c r="G16" s="592"/>
      <c r="H16" s="592"/>
      <c r="I16" s="592"/>
      <c r="J16" s="591"/>
      <c r="K16" s="585"/>
      <c r="L16" s="586"/>
      <c r="M16" s="585"/>
      <c r="N16" s="586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9"/>
      <c r="AE16" s="587"/>
      <c r="AF16" s="584"/>
      <c r="AG16" s="587"/>
      <c r="AH16" s="587"/>
      <c r="AI16" s="612"/>
    </row>
    <row r="17" spans="1:35" ht="15" x14ac:dyDescent="0.35">
      <c r="A17" s="1174"/>
      <c r="B17" s="591"/>
      <c r="C17" s="592"/>
      <c r="D17" s="592"/>
      <c r="E17" s="592"/>
      <c r="F17" s="593"/>
      <c r="G17" s="592"/>
      <c r="H17" s="592"/>
      <c r="I17" s="592"/>
      <c r="J17" s="591"/>
      <c r="K17" s="585"/>
      <c r="L17" s="586"/>
      <c r="M17" s="585"/>
      <c r="N17" s="586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9"/>
      <c r="AE17" s="587"/>
      <c r="AF17" s="584"/>
      <c r="AG17" s="587"/>
      <c r="AH17" s="587"/>
      <c r="AI17" s="612"/>
    </row>
    <row r="18" spans="1:35" ht="15" x14ac:dyDescent="0.35">
      <c r="A18" s="1175"/>
      <c r="B18" s="591"/>
      <c r="C18" s="592"/>
      <c r="D18" s="592"/>
      <c r="E18" s="592"/>
      <c r="F18" s="838"/>
      <c r="G18" s="585"/>
      <c r="H18" s="592"/>
      <c r="I18" s="592"/>
      <c r="J18" s="591"/>
      <c r="K18" s="585"/>
      <c r="L18" s="586"/>
      <c r="M18" s="585"/>
      <c r="N18" s="586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9"/>
      <c r="AE18" s="587"/>
      <c r="AF18" s="584"/>
      <c r="AG18" s="587"/>
      <c r="AH18" s="587"/>
      <c r="AI18" s="612"/>
    </row>
    <row r="19" spans="1:35" ht="15" x14ac:dyDescent="0.35">
      <c r="A19" s="1173">
        <v>45630</v>
      </c>
      <c r="B19" s="591">
        <v>31.06</v>
      </c>
      <c r="C19" s="952">
        <v>310600</v>
      </c>
      <c r="D19" s="592"/>
      <c r="E19" s="592"/>
      <c r="F19" s="793">
        <v>23.49</v>
      </c>
      <c r="G19" s="952">
        <v>234900</v>
      </c>
      <c r="H19" s="592"/>
      <c r="I19" s="592"/>
      <c r="J19" s="591">
        <v>27.69</v>
      </c>
      <c r="K19" s="956">
        <v>276900</v>
      </c>
      <c r="L19" s="586">
        <v>20</v>
      </c>
      <c r="M19" s="956">
        <v>136000</v>
      </c>
      <c r="N19" s="586"/>
      <c r="O19" s="585"/>
      <c r="P19" s="588"/>
      <c r="Q19" s="600"/>
      <c r="R19" s="585"/>
      <c r="S19" s="585"/>
      <c r="T19" s="586">
        <v>20</v>
      </c>
      <c r="U19" s="657">
        <v>136000</v>
      </c>
      <c r="V19" s="584"/>
      <c r="W19" s="587"/>
      <c r="X19" s="588">
        <v>20</v>
      </c>
      <c r="Y19" s="653">
        <v>242000</v>
      </c>
      <c r="Z19" s="584"/>
      <c r="AA19" s="587"/>
      <c r="AB19" s="589"/>
      <c r="AC19" s="594"/>
      <c r="AD19" s="589"/>
      <c r="AE19" s="587"/>
      <c r="AF19" s="584"/>
      <c r="AG19" s="587"/>
      <c r="AH19" s="587"/>
      <c r="AI19" s="612"/>
    </row>
    <row r="20" spans="1:35" ht="15" x14ac:dyDescent="0.35">
      <c r="A20" s="1174"/>
      <c r="B20" s="591"/>
      <c r="C20" s="592"/>
      <c r="D20" s="592"/>
      <c r="E20" s="592"/>
      <c r="F20" s="593"/>
      <c r="G20" s="592"/>
      <c r="H20" s="592"/>
      <c r="I20" s="592"/>
      <c r="J20" s="591"/>
      <c r="K20" s="585"/>
      <c r="L20" s="586"/>
      <c r="M20" s="585"/>
      <c r="N20" s="586"/>
      <c r="O20" s="585"/>
      <c r="P20" s="586">
        <v>20</v>
      </c>
      <c r="Q20" s="956">
        <v>242000</v>
      </c>
      <c r="R20" s="585"/>
      <c r="S20" s="585"/>
      <c r="T20" s="586"/>
      <c r="U20" s="587"/>
      <c r="V20" s="598"/>
      <c r="W20" s="583"/>
      <c r="X20" s="584"/>
      <c r="Y20" s="587"/>
      <c r="Z20" s="584"/>
      <c r="AA20" s="587"/>
      <c r="AB20" s="589"/>
      <c r="AC20" s="594"/>
      <c r="AD20" s="589"/>
      <c r="AE20" s="587"/>
      <c r="AF20" s="584"/>
      <c r="AG20" s="587"/>
      <c r="AH20" s="587"/>
      <c r="AI20" s="612"/>
    </row>
    <row r="21" spans="1:35" ht="15" x14ac:dyDescent="0.35">
      <c r="A21" s="1174"/>
      <c r="B21" s="591"/>
      <c r="C21" s="592"/>
      <c r="D21" s="592"/>
      <c r="E21" s="592"/>
      <c r="F21" s="593"/>
      <c r="G21" s="592"/>
      <c r="H21" s="592"/>
      <c r="I21" s="592"/>
      <c r="J21" s="591"/>
      <c r="K21" s="585"/>
      <c r="L21" s="586"/>
      <c r="M21" s="585"/>
      <c r="N21" s="586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9"/>
      <c r="AE21" s="587"/>
      <c r="AF21" s="584"/>
      <c r="AG21" s="587"/>
      <c r="AH21" s="587"/>
      <c r="AI21" s="612"/>
    </row>
    <row r="22" spans="1:35" ht="15" x14ac:dyDescent="0.35">
      <c r="A22" s="1175"/>
      <c r="B22" s="591"/>
      <c r="C22" s="592"/>
      <c r="D22" s="592"/>
      <c r="E22" s="592"/>
      <c r="F22" s="593"/>
      <c r="G22" s="592"/>
      <c r="H22" s="592"/>
      <c r="I22" s="592"/>
      <c r="J22" s="591"/>
      <c r="K22" s="592"/>
      <c r="L22" s="586"/>
      <c r="M22" s="585"/>
      <c r="N22" s="586"/>
      <c r="O22" s="585"/>
      <c r="P22" s="586"/>
      <c r="Q22" s="585"/>
      <c r="R22" s="816"/>
      <c r="S22" s="585"/>
      <c r="T22" s="586"/>
      <c r="U22" s="587"/>
      <c r="V22" s="584"/>
      <c r="W22" s="587"/>
      <c r="X22" s="588"/>
      <c r="Y22" s="587"/>
      <c r="Z22" s="589"/>
      <c r="AA22" s="587"/>
      <c r="AB22" s="589"/>
      <c r="AC22" s="594"/>
      <c r="AD22" s="589"/>
      <c r="AE22" s="587"/>
      <c r="AF22" s="584"/>
      <c r="AG22" s="587"/>
      <c r="AH22" s="587"/>
      <c r="AI22" s="612"/>
    </row>
    <row r="23" spans="1:35" ht="15" x14ac:dyDescent="0.35">
      <c r="A23" s="1173">
        <v>45631</v>
      </c>
      <c r="B23" s="702">
        <v>27.11</v>
      </c>
      <c r="C23" s="957">
        <v>271100</v>
      </c>
      <c r="D23" s="592"/>
      <c r="E23" s="592"/>
      <c r="F23" s="591">
        <v>24.84</v>
      </c>
      <c r="G23" s="952">
        <v>248400</v>
      </c>
      <c r="H23" s="592"/>
      <c r="I23" s="592"/>
      <c r="J23" s="591">
        <v>20.51</v>
      </c>
      <c r="K23" s="956">
        <v>205100</v>
      </c>
      <c r="L23" s="586"/>
      <c r="M23" s="585"/>
      <c r="N23" s="586">
        <v>20</v>
      </c>
      <c r="O23" s="956">
        <v>136000</v>
      </c>
      <c r="P23" s="586"/>
      <c r="Q23" s="585"/>
      <c r="R23" s="585"/>
      <c r="S23" s="585"/>
      <c r="T23" s="586">
        <v>20</v>
      </c>
      <c r="U23" s="657">
        <v>136000</v>
      </c>
      <c r="V23" s="584"/>
      <c r="W23" s="587"/>
      <c r="X23" s="588"/>
      <c r="Y23" s="587"/>
      <c r="Z23" s="584"/>
      <c r="AA23" s="587"/>
      <c r="AB23" s="589"/>
      <c r="AC23" s="594"/>
      <c r="AD23" s="589"/>
      <c r="AE23" s="587"/>
      <c r="AF23" s="584"/>
      <c r="AG23" s="587"/>
      <c r="AH23" s="587"/>
      <c r="AI23" s="612"/>
    </row>
    <row r="24" spans="1:35" ht="15" x14ac:dyDescent="0.35">
      <c r="A24" s="1174"/>
      <c r="B24" s="591"/>
      <c r="C24" s="592"/>
      <c r="D24" s="592"/>
      <c r="E24" s="592"/>
      <c r="F24" s="593"/>
      <c r="G24" s="592"/>
      <c r="H24" s="592"/>
      <c r="I24" s="592"/>
      <c r="J24" s="591"/>
      <c r="K24" s="585"/>
      <c r="L24" s="586"/>
      <c r="M24" s="585"/>
      <c r="N24" s="586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9"/>
      <c r="AE24" s="587"/>
      <c r="AF24" s="584"/>
      <c r="AG24" s="587"/>
      <c r="AH24" s="587"/>
      <c r="AI24" s="612"/>
    </row>
    <row r="25" spans="1:35" ht="15" x14ac:dyDescent="0.35">
      <c r="A25" s="1174"/>
      <c r="B25" s="591"/>
      <c r="C25" s="592"/>
      <c r="D25" s="592"/>
      <c r="E25" s="592"/>
      <c r="F25" s="593"/>
      <c r="G25" s="592"/>
      <c r="H25" s="592"/>
      <c r="I25" s="592"/>
      <c r="J25" s="591"/>
      <c r="K25" s="585"/>
      <c r="L25" s="586"/>
      <c r="M25" s="585"/>
      <c r="N25" s="586"/>
      <c r="O25" s="585"/>
      <c r="P25" s="586"/>
      <c r="Q25" s="585"/>
      <c r="R25" s="585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9"/>
      <c r="AE25" s="587"/>
      <c r="AF25" s="584"/>
      <c r="AG25" s="587"/>
      <c r="AH25" s="587"/>
      <c r="AI25" s="612"/>
    </row>
    <row r="26" spans="1:35" ht="15" x14ac:dyDescent="0.35">
      <c r="A26" s="1175"/>
      <c r="B26" s="591"/>
      <c r="C26" s="592"/>
      <c r="D26" s="592"/>
      <c r="E26" s="592"/>
      <c r="F26" s="593"/>
      <c r="G26" s="592"/>
      <c r="H26" s="592"/>
      <c r="I26" s="592"/>
      <c r="J26" s="591"/>
      <c r="K26" s="585"/>
      <c r="L26" s="586"/>
      <c r="M26" s="585"/>
      <c r="N26" s="586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9"/>
      <c r="AE26" s="587"/>
      <c r="AF26" s="584"/>
      <c r="AG26" s="587"/>
      <c r="AH26" s="587"/>
      <c r="AI26" s="612"/>
    </row>
    <row r="27" spans="1:35" ht="15" x14ac:dyDescent="0.35">
      <c r="A27" s="1173">
        <v>45632</v>
      </c>
      <c r="B27" s="591">
        <v>29.83</v>
      </c>
      <c r="C27" s="952">
        <v>298300</v>
      </c>
      <c r="D27" s="592"/>
      <c r="E27" s="592"/>
      <c r="F27" s="593">
        <v>33.799999999999997</v>
      </c>
      <c r="G27" s="952">
        <v>338000</v>
      </c>
      <c r="H27" s="592"/>
      <c r="I27" s="592"/>
      <c r="J27" s="591">
        <v>19.600000000000001</v>
      </c>
      <c r="K27" s="956">
        <v>196000</v>
      </c>
      <c r="L27" s="586"/>
      <c r="M27" s="585"/>
      <c r="N27" s="586"/>
      <c r="O27" s="585"/>
      <c r="P27" s="784"/>
      <c r="Q27" s="704"/>
      <c r="R27" s="704"/>
      <c r="S27" s="704"/>
      <c r="T27" s="586"/>
      <c r="U27" s="587"/>
      <c r="V27" s="584">
        <v>20</v>
      </c>
      <c r="W27" s="653">
        <v>200000</v>
      </c>
      <c r="X27" s="588"/>
      <c r="Y27" s="587"/>
      <c r="Z27" s="584"/>
      <c r="AA27" s="587"/>
      <c r="AB27" s="589"/>
      <c r="AC27" s="594"/>
      <c r="AD27" s="589"/>
      <c r="AE27" s="587"/>
      <c r="AF27" s="584"/>
      <c r="AG27" s="587"/>
      <c r="AH27" s="587"/>
      <c r="AI27" s="612"/>
    </row>
    <row r="28" spans="1:35" ht="15" x14ac:dyDescent="0.35">
      <c r="A28" s="1174"/>
      <c r="B28" s="591"/>
      <c r="C28" s="592"/>
      <c r="D28" s="592"/>
      <c r="E28" s="592"/>
      <c r="F28" s="593"/>
      <c r="G28" s="592"/>
      <c r="H28" s="592"/>
      <c r="I28" s="592"/>
      <c r="J28" s="591"/>
      <c r="K28" s="585"/>
      <c r="L28" s="586"/>
      <c r="M28" s="585"/>
      <c r="N28" s="586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4"/>
      <c r="AD28" s="589"/>
      <c r="AE28" s="587"/>
      <c r="AF28" s="584"/>
      <c r="AG28" s="587"/>
      <c r="AH28" s="587"/>
      <c r="AI28" s="612"/>
    </row>
    <row r="29" spans="1:35" ht="15" x14ac:dyDescent="0.35">
      <c r="A29" s="1174"/>
      <c r="B29" s="591"/>
      <c r="C29" s="592"/>
      <c r="D29" s="592"/>
      <c r="E29" s="592"/>
      <c r="F29" s="593"/>
      <c r="G29" s="592"/>
      <c r="H29" s="592"/>
      <c r="I29" s="592"/>
      <c r="J29" s="591"/>
      <c r="K29" s="585"/>
      <c r="L29" s="586"/>
      <c r="M29" s="585"/>
      <c r="N29" s="586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99"/>
      <c r="AE29" s="600"/>
      <c r="AF29" s="588"/>
      <c r="AG29" s="587"/>
      <c r="AH29" s="587"/>
      <c r="AI29" s="612"/>
    </row>
    <row r="30" spans="1:35" ht="15" x14ac:dyDescent="0.35">
      <c r="A30" s="1175"/>
      <c r="B30" s="591"/>
      <c r="C30" s="592"/>
      <c r="D30" s="592"/>
      <c r="E30" s="592"/>
      <c r="F30" s="593"/>
      <c r="G30" s="592"/>
      <c r="H30" s="592"/>
      <c r="I30" s="592"/>
      <c r="J30" s="591"/>
      <c r="K30" s="585"/>
      <c r="L30" s="586"/>
      <c r="M30" s="585"/>
      <c r="N30" s="586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0"/>
      <c r="AD30" s="599"/>
      <c r="AE30" s="600"/>
      <c r="AF30" s="588"/>
      <c r="AG30" s="587"/>
      <c r="AH30" s="587"/>
      <c r="AI30" s="612"/>
    </row>
    <row r="31" spans="1:35" ht="15" x14ac:dyDescent="0.35">
      <c r="A31" s="1173">
        <v>45633</v>
      </c>
      <c r="B31" s="930">
        <v>23.19</v>
      </c>
      <c r="C31" s="958">
        <v>231900</v>
      </c>
      <c r="D31" s="660"/>
      <c r="E31" s="592"/>
      <c r="F31" s="593">
        <v>29.85</v>
      </c>
      <c r="G31" s="952">
        <v>298500</v>
      </c>
      <c r="H31" s="660"/>
      <c r="I31" s="592"/>
      <c r="J31" s="792">
        <v>20.05</v>
      </c>
      <c r="K31" s="956">
        <v>200500</v>
      </c>
      <c r="L31" s="586">
        <v>20</v>
      </c>
      <c r="M31" s="956">
        <v>136000</v>
      </c>
      <c r="N31" s="586"/>
      <c r="O31" s="585"/>
      <c r="P31" s="586"/>
      <c r="Q31" s="585"/>
      <c r="R31" s="585"/>
      <c r="S31" s="585"/>
      <c r="T31" s="586"/>
      <c r="U31" s="587"/>
      <c r="V31" s="584"/>
      <c r="W31" s="587"/>
      <c r="X31" s="588">
        <v>20</v>
      </c>
      <c r="Y31" s="653">
        <v>242000</v>
      </c>
      <c r="Z31" s="584"/>
      <c r="AA31" s="587"/>
      <c r="AB31" s="589"/>
      <c r="AC31" s="594"/>
      <c r="AD31" s="589"/>
      <c r="AE31" s="587"/>
      <c r="AF31" s="584"/>
      <c r="AG31" s="587"/>
      <c r="AH31" s="587"/>
      <c r="AI31" s="612"/>
    </row>
    <row r="32" spans="1:35" ht="15" x14ac:dyDescent="0.35">
      <c r="A32" s="1174"/>
      <c r="B32" s="591"/>
      <c r="C32" s="592"/>
      <c r="D32" s="592"/>
      <c r="E32" s="592"/>
      <c r="F32" s="593"/>
      <c r="G32" s="592"/>
      <c r="H32" s="592"/>
      <c r="I32" s="592"/>
      <c r="J32" s="591"/>
      <c r="K32" s="585"/>
      <c r="L32" s="586">
        <v>40</v>
      </c>
      <c r="M32" s="956">
        <v>272000</v>
      </c>
      <c r="N32" s="586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9"/>
      <c r="AE32" s="587"/>
      <c r="AF32" s="584"/>
      <c r="AG32" s="587"/>
      <c r="AH32" s="587"/>
      <c r="AI32" s="612"/>
    </row>
    <row r="33" spans="1:35" ht="15" x14ac:dyDescent="0.35">
      <c r="A33" s="1174"/>
      <c r="B33" s="591"/>
      <c r="C33" s="592"/>
      <c r="D33" s="592"/>
      <c r="E33" s="592"/>
      <c r="F33" s="593"/>
      <c r="G33" s="592"/>
      <c r="H33" s="592"/>
      <c r="I33" s="592"/>
      <c r="J33" s="591"/>
      <c r="K33" s="585"/>
      <c r="L33" s="586"/>
      <c r="M33" s="585"/>
      <c r="N33" s="586"/>
      <c r="O33" s="585"/>
      <c r="P33" s="586"/>
      <c r="Q33" s="585"/>
      <c r="R33" s="585"/>
      <c r="S33" s="585"/>
      <c r="T33" s="586"/>
      <c r="U33" s="587"/>
      <c r="V33" s="584"/>
      <c r="W33" s="587"/>
      <c r="X33" s="584"/>
      <c r="Y33" s="587"/>
      <c r="Z33" s="584"/>
      <c r="AA33" s="587"/>
      <c r="AB33" s="589"/>
      <c r="AC33" s="594"/>
      <c r="AD33" s="589"/>
      <c r="AE33" s="587"/>
      <c r="AF33" s="584"/>
      <c r="AG33" s="587"/>
      <c r="AH33" s="587"/>
      <c r="AI33" s="612"/>
    </row>
    <row r="34" spans="1:35" ht="15" x14ac:dyDescent="0.35">
      <c r="A34" s="1175"/>
      <c r="B34" s="591"/>
      <c r="C34" s="592"/>
      <c r="D34" s="592"/>
      <c r="E34" s="592"/>
      <c r="F34" s="593"/>
      <c r="G34" s="592"/>
      <c r="H34" s="592"/>
      <c r="I34" s="592"/>
      <c r="J34" s="591"/>
      <c r="K34" s="585"/>
      <c r="L34" s="586"/>
      <c r="M34" s="585"/>
      <c r="N34" s="586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9"/>
      <c r="AE34" s="587"/>
      <c r="AF34" s="584"/>
      <c r="AG34" s="587"/>
      <c r="AH34" s="587"/>
      <c r="AI34" s="612"/>
    </row>
    <row r="35" spans="1:35" ht="15" x14ac:dyDescent="0.35">
      <c r="A35" s="1173">
        <v>45634</v>
      </c>
      <c r="B35" s="738">
        <v>34.200000000000003</v>
      </c>
      <c r="C35" s="958">
        <v>342000</v>
      </c>
      <c r="D35" s="592"/>
      <c r="E35" s="592"/>
      <c r="F35" s="593">
        <v>34.22</v>
      </c>
      <c r="G35" s="952">
        <v>342200</v>
      </c>
      <c r="H35" s="592"/>
      <c r="I35" s="592"/>
      <c r="J35" s="598">
        <v>19.600000000000001</v>
      </c>
      <c r="K35" s="958">
        <v>196000</v>
      </c>
      <c r="L35" s="586"/>
      <c r="M35" s="585"/>
      <c r="N35" s="586"/>
      <c r="O35" s="585"/>
      <c r="P35" s="586"/>
      <c r="Q35" s="585"/>
      <c r="R35" s="585"/>
      <c r="S35" s="585"/>
      <c r="T35" s="586"/>
      <c r="U35" s="587"/>
      <c r="V35" s="584"/>
      <c r="W35" s="587"/>
      <c r="X35" s="588"/>
      <c r="Y35" s="587"/>
      <c r="Z35" s="584"/>
      <c r="AA35" s="587"/>
      <c r="AB35" s="589"/>
      <c r="AC35" s="594"/>
      <c r="AD35" s="589"/>
      <c r="AE35" s="587"/>
      <c r="AF35" s="584"/>
      <c r="AG35" s="587"/>
      <c r="AH35" s="587"/>
      <c r="AI35" s="612"/>
    </row>
    <row r="36" spans="1:35" ht="15" x14ac:dyDescent="0.35">
      <c r="A36" s="1174"/>
      <c r="B36" s="591"/>
      <c r="C36" s="592"/>
      <c r="D36" s="592"/>
      <c r="E36" s="592"/>
      <c r="F36" s="593"/>
      <c r="G36" s="592"/>
      <c r="H36" s="592"/>
      <c r="I36" s="592"/>
      <c r="J36" s="591"/>
      <c r="K36" s="585"/>
      <c r="L36" s="586"/>
      <c r="M36" s="585"/>
      <c r="N36" s="586"/>
      <c r="O36" s="585"/>
      <c r="P36" s="586"/>
      <c r="Q36" s="585"/>
      <c r="R36" s="816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9"/>
      <c r="AE36" s="587"/>
      <c r="AF36" s="584"/>
      <c r="AG36" s="587"/>
      <c r="AH36" s="587"/>
      <c r="AI36" s="612"/>
    </row>
    <row r="37" spans="1:35" ht="15" x14ac:dyDescent="0.35">
      <c r="A37" s="1174"/>
      <c r="B37" s="591"/>
      <c r="C37" s="592"/>
      <c r="D37" s="592"/>
      <c r="E37" s="592"/>
      <c r="F37" s="593"/>
      <c r="G37" s="592"/>
      <c r="H37" s="592"/>
      <c r="I37" s="592"/>
      <c r="J37" s="591"/>
      <c r="K37" s="585"/>
      <c r="L37" s="586"/>
      <c r="M37" s="585"/>
      <c r="N37" s="586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9"/>
      <c r="AE37" s="587"/>
      <c r="AF37" s="584"/>
      <c r="AG37" s="587"/>
      <c r="AH37" s="587"/>
      <c r="AI37" s="612"/>
    </row>
    <row r="38" spans="1:35" ht="15" x14ac:dyDescent="0.35">
      <c r="A38" s="1175"/>
      <c r="B38" s="591"/>
      <c r="C38" s="592"/>
      <c r="D38" s="592"/>
      <c r="E38" s="592"/>
      <c r="F38" s="593"/>
      <c r="G38" s="592"/>
      <c r="H38" s="592"/>
      <c r="I38" s="592"/>
      <c r="J38" s="591"/>
      <c r="K38" s="585"/>
      <c r="L38" s="586"/>
      <c r="M38" s="585"/>
      <c r="N38" s="586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4"/>
      <c r="AE38" s="587"/>
      <c r="AF38" s="584"/>
      <c r="AG38" s="587"/>
      <c r="AH38" s="587"/>
      <c r="AI38" s="612"/>
    </row>
    <row r="39" spans="1:35" ht="15" x14ac:dyDescent="0.35">
      <c r="A39" s="1173">
        <v>45635</v>
      </c>
      <c r="B39" s="591">
        <v>29.98</v>
      </c>
      <c r="C39" s="952">
        <v>299800</v>
      </c>
      <c r="D39" s="592"/>
      <c r="E39" s="592"/>
      <c r="F39" s="593">
        <v>34.65</v>
      </c>
      <c r="G39" s="952">
        <v>346500</v>
      </c>
      <c r="H39" s="592"/>
      <c r="I39" s="592"/>
      <c r="J39" s="591">
        <v>28.29</v>
      </c>
      <c r="K39" s="956">
        <v>282900</v>
      </c>
      <c r="L39" s="586"/>
      <c r="M39" s="585"/>
      <c r="N39" s="586"/>
      <c r="O39" s="585"/>
      <c r="P39" s="586"/>
      <c r="Q39" s="585"/>
      <c r="R39" s="585"/>
      <c r="S39" s="585"/>
      <c r="T39" s="588"/>
      <c r="U39" s="587"/>
      <c r="V39" s="584">
        <v>20</v>
      </c>
      <c r="W39" s="653">
        <v>200000</v>
      </c>
      <c r="X39" s="588"/>
      <c r="Y39" s="587"/>
      <c r="Z39" s="584"/>
      <c r="AA39" s="587"/>
      <c r="AB39" s="589"/>
      <c r="AC39" s="594"/>
      <c r="AD39" s="589"/>
      <c r="AE39" s="587"/>
      <c r="AF39" s="584"/>
      <c r="AG39" s="587"/>
      <c r="AH39" s="587"/>
      <c r="AI39" s="612"/>
    </row>
    <row r="40" spans="1:35" ht="15" x14ac:dyDescent="0.35">
      <c r="A40" s="1174"/>
      <c r="B40" s="591"/>
      <c r="C40" s="592"/>
      <c r="D40" s="592"/>
      <c r="E40" s="592"/>
      <c r="F40" s="593"/>
      <c r="G40" s="592"/>
      <c r="H40" s="592"/>
      <c r="I40" s="592"/>
      <c r="J40" s="591"/>
      <c r="K40" s="585"/>
      <c r="L40" s="586"/>
      <c r="M40" s="585"/>
      <c r="N40" s="586"/>
      <c r="O40" s="585"/>
      <c r="P40" s="586"/>
      <c r="Q40" s="585"/>
      <c r="R40" s="816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9"/>
      <c r="AE40" s="587"/>
      <c r="AF40" s="584"/>
      <c r="AG40" s="587"/>
      <c r="AH40" s="587"/>
      <c r="AI40" s="612"/>
    </row>
    <row r="41" spans="1:35" ht="15" x14ac:dyDescent="0.35">
      <c r="A41" s="1174"/>
      <c r="B41" s="591"/>
      <c r="C41" s="592"/>
      <c r="D41" s="592"/>
      <c r="E41" s="592"/>
      <c r="F41" s="593"/>
      <c r="G41" s="592"/>
      <c r="H41" s="592"/>
      <c r="I41" s="592"/>
      <c r="J41" s="591"/>
      <c r="K41" s="585"/>
      <c r="L41" s="586"/>
      <c r="M41" s="585"/>
      <c r="N41" s="586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9"/>
      <c r="AE41" s="587"/>
      <c r="AF41" s="584"/>
      <c r="AG41" s="587"/>
      <c r="AH41" s="587"/>
      <c r="AI41" s="612"/>
    </row>
    <row r="42" spans="1:35" ht="15" x14ac:dyDescent="0.35">
      <c r="A42" s="1175"/>
      <c r="B42" s="591"/>
      <c r="C42" s="592"/>
      <c r="D42" s="592"/>
      <c r="E42" s="592"/>
      <c r="F42" s="593"/>
      <c r="G42" s="592"/>
      <c r="H42" s="592"/>
      <c r="I42" s="592"/>
      <c r="J42" s="591"/>
      <c r="K42" s="585"/>
      <c r="L42" s="586"/>
      <c r="M42" s="585"/>
      <c r="N42" s="586"/>
      <c r="O42" s="585"/>
      <c r="P42" s="586"/>
      <c r="Q42" s="585"/>
      <c r="R42" s="816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9"/>
      <c r="AE42" s="587"/>
      <c r="AF42" s="584"/>
      <c r="AG42" s="587"/>
      <c r="AH42" s="587"/>
      <c r="AI42" s="612"/>
    </row>
    <row r="43" spans="1:35" ht="15" x14ac:dyDescent="0.35">
      <c r="A43" s="1173">
        <v>45636</v>
      </c>
      <c r="B43" s="591">
        <v>34.090000000000003</v>
      </c>
      <c r="C43" s="952">
        <v>340900</v>
      </c>
      <c r="D43" s="592"/>
      <c r="E43" s="592"/>
      <c r="F43" s="793">
        <v>37.159999999999997</v>
      </c>
      <c r="G43" s="952">
        <v>371600</v>
      </c>
      <c r="H43" s="592"/>
      <c r="I43" s="592"/>
      <c r="J43" s="591">
        <v>33.46</v>
      </c>
      <c r="K43" s="956">
        <v>334600</v>
      </c>
      <c r="L43" s="586">
        <v>20</v>
      </c>
      <c r="M43" s="956">
        <v>136000</v>
      </c>
      <c r="N43" s="586">
        <v>20</v>
      </c>
      <c r="O43" s="956">
        <v>136000</v>
      </c>
      <c r="P43" s="926">
        <v>20</v>
      </c>
      <c r="Q43" s="956">
        <v>242000</v>
      </c>
      <c r="R43" s="591"/>
      <c r="S43" s="585"/>
      <c r="T43" s="586">
        <v>20</v>
      </c>
      <c r="U43" s="657">
        <v>136000</v>
      </c>
      <c r="V43" s="584"/>
      <c r="W43" s="587"/>
      <c r="X43" s="588"/>
      <c r="Y43" s="587"/>
      <c r="Z43" s="584"/>
      <c r="AA43" s="587"/>
      <c r="AB43" s="589"/>
      <c r="AC43" s="594"/>
      <c r="AD43" s="589"/>
      <c r="AE43" s="587"/>
      <c r="AF43" s="584"/>
      <c r="AG43" s="587"/>
      <c r="AH43" s="587"/>
      <c r="AI43" s="612"/>
    </row>
    <row r="44" spans="1:35" ht="15" x14ac:dyDescent="0.35">
      <c r="A44" s="1174"/>
      <c r="B44" s="591"/>
      <c r="C44" s="592"/>
      <c r="D44" s="592"/>
      <c r="E44" s="592"/>
      <c r="F44" s="593">
        <v>33.69</v>
      </c>
      <c r="G44" s="952">
        <v>336900</v>
      </c>
      <c r="H44" s="592"/>
      <c r="I44" s="592"/>
      <c r="J44" s="591"/>
      <c r="K44" s="585"/>
      <c r="L44" s="586"/>
      <c r="M44" s="585"/>
      <c r="N44" s="586"/>
      <c r="O44" s="585"/>
      <c r="P44" s="586"/>
      <c r="Q44" s="585"/>
      <c r="R44" s="816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9"/>
      <c r="AE44" s="587"/>
      <c r="AF44" s="584"/>
      <c r="AG44" s="587"/>
      <c r="AH44" s="587"/>
      <c r="AI44" s="612"/>
    </row>
    <row r="45" spans="1:35" ht="15" x14ac:dyDescent="0.35">
      <c r="A45" s="1174"/>
      <c r="B45" s="591"/>
      <c r="C45" s="592"/>
      <c r="D45" s="592"/>
      <c r="E45" s="592"/>
      <c r="F45" s="593"/>
      <c r="G45" s="592"/>
      <c r="H45" s="592"/>
      <c r="I45" s="592"/>
      <c r="J45" s="591"/>
      <c r="K45" s="585"/>
      <c r="L45" s="586"/>
      <c r="M45" s="585"/>
      <c r="N45" s="586"/>
      <c r="O45" s="585"/>
      <c r="P45" s="586"/>
      <c r="Q45" s="585"/>
      <c r="R45" s="816"/>
      <c r="S45" s="585"/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9"/>
      <c r="AE45" s="587"/>
      <c r="AF45" s="584"/>
      <c r="AG45" s="587"/>
      <c r="AH45" s="587"/>
      <c r="AI45" s="612"/>
    </row>
    <row r="46" spans="1:35" ht="15" x14ac:dyDescent="0.35">
      <c r="A46" s="1175"/>
      <c r="B46" s="591"/>
      <c r="C46" s="592"/>
      <c r="D46" s="592"/>
      <c r="E46" s="592"/>
      <c r="F46" s="593"/>
      <c r="G46" s="592"/>
      <c r="H46" s="592"/>
      <c r="I46" s="592"/>
      <c r="J46" s="591"/>
      <c r="K46" s="585"/>
      <c r="L46" s="586"/>
      <c r="M46" s="585"/>
      <c r="N46" s="586"/>
      <c r="O46" s="585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584"/>
      <c r="AA46" s="587"/>
      <c r="AB46" s="589"/>
      <c r="AC46" s="594"/>
      <c r="AD46" s="589"/>
      <c r="AE46" s="587"/>
      <c r="AF46" s="584"/>
      <c r="AG46" s="587"/>
      <c r="AH46" s="587"/>
      <c r="AI46" s="612"/>
    </row>
    <row r="47" spans="1:35" ht="15" x14ac:dyDescent="0.35">
      <c r="A47" s="1173">
        <v>45637</v>
      </c>
      <c r="B47" s="591">
        <v>30.44</v>
      </c>
      <c r="C47" s="952">
        <v>304400</v>
      </c>
      <c r="D47" s="592"/>
      <c r="E47" s="592"/>
      <c r="F47" s="593">
        <v>29.9</v>
      </c>
      <c r="G47" s="952">
        <v>299000</v>
      </c>
      <c r="H47" s="592"/>
      <c r="I47" s="592"/>
      <c r="J47" s="591">
        <v>36.85</v>
      </c>
      <c r="K47" s="959">
        <v>368500</v>
      </c>
      <c r="L47" s="586">
        <v>20</v>
      </c>
      <c r="M47" s="657">
        <v>136000</v>
      </c>
      <c r="N47" s="586"/>
      <c r="O47" s="585"/>
      <c r="P47" s="586"/>
      <c r="Q47" s="585"/>
      <c r="R47" s="585"/>
      <c r="S47" s="585"/>
      <c r="T47" s="586"/>
      <c r="U47" s="587"/>
      <c r="V47" s="584"/>
      <c r="W47" s="587"/>
      <c r="X47" s="588">
        <v>20</v>
      </c>
      <c r="Y47" s="653">
        <v>242000</v>
      </c>
      <c r="Z47" s="631"/>
      <c r="AA47" s="587"/>
      <c r="AB47" s="589"/>
      <c r="AC47" s="594"/>
      <c r="AD47" s="589"/>
      <c r="AE47" s="587"/>
      <c r="AF47" s="584"/>
      <c r="AG47" s="587"/>
      <c r="AH47" s="587"/>
      <c r="AI47" s="612"/>
    </row>
    <row r="48" spans="1:35" ht="15" x14ac:dyDescent="0.35">
      <c r="A48" s="1174"/>
      <c r="B48" s="591"/>
      <c r="C48" s="592"/>
      <c r="D48" s="592"/>
      <c r="E48" s="592"/>
      <c r="F48" s="593"/>
      <c r="G48" s="592"/>
      <c r="H48" s="592"/>
      <c r="I48" s="592"/>
      <c r="J48" s="591"/>
      <c r="K48" s="585"/>
      <c r="L48" s="586"/>
      <c r="M48" s="585"/>
      <c r="N48" s="586"/>
      <c r="O48" s="585"/>
      <c r="P48" s="586"/>
      <c r="Q48" s="585"/>
      <c r="R48" s="816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9"/>
      <c r="AE48" s="587"/>
      <c r="AF48" s="584"/>
      <c r="AG48" s="587"/>
      <c r="AH48" s="587"/>
      <c r="AI48" s="612"/>
    </row>
    <row r="49" spans="1:35" ht="15" x14ac:dyDescent="0.35">
      <c r="A49" s="1174"/>
      <c r="B49" s="591"/>
      <c r="C49" s="592"/>
      <c r="D49" s="592"/>
      <c r="E49" s="592"/>
      <c r="F49" s="593"/>
      <c r="G49" s="592"/>
      <c r="H49" s="592"/>
      <c r="I49" s="592"/>
      <c r="J49" s="591"/>
      <c r="K49" s="585"/>
      <c r="L49" s="586"/>
      <c r="M49" s="585"/>
      <c r="N49" s="586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589"/>
      <c r="AE49" s="587"/>
      <c r="AF49" s="584"/>
      <c r="AG49" s="587"/>
      <c r="AH49" s="587"/>
      <c r="AI49" s="612"/>
    </row>
    <row r="50" spans="1:35" ht="15" x14ac:dyDescent="0.35">
      <c r="A50" s="1175"/>
      <c r="B50" s="591"/>
      <c r="C50" s="592"/>
      <c r="D50" s="592"/>
      <c r="E50" s="592"/>
      <c r="F50" s="593"/>
      <c r="G50" s="592"/>
      <c r="H50" s="592"/>
      <c r="I50" s="592"/>
      <c r="J50" s="591"/>
      <c r="K50" s="585"/>
      <c r="L50" s="586"/>
      <c r="M50" s="585"/>
      <c r="N50" s="586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724"/>
      <c r="AA50" s="587"/>
      <c r="AB50" s="589"/>
      <c r="AC50" s="594"/>
      <c r="AD50" s="724"/>
      <c r="AE50" s="587"/>
      <c r="AF50" s="584"/>
      <c r="AG50" s="587"/>
      <c r="AH50" s="587"/>
      <c r="AI50" s="612"/>
    </row>
    <row r="51" spans="1:35" ht="15" x14ac:dyDescent="0.35">
      <c r="A51" s="1173">
        <v>45638</v>
      </c>
      <c r="B51" s="591">
        <v>31.72</v>
      </c>
      <c r="C51" s="952">
        <v>317200</v>
      </c>
      <c r="D51" s="592"/>
      <c r="E51" s="592"/>
      <c r="F51" s="593">
        <v>26.24</v>
      </c>
      <c r="G51" s="952">
        <v>262400</v>
      </c>
      <c r="H51" s="592"/>
      <c r="I51" s="592"/>
      <c r="J51" s="591"/>
      <c r="K51" s="585"/>
      <c r="L51" s="586"/>
      <c r="M51" s="585"/>
      <c r="N51" s="586">
        <v>20</v>
      </c>
      <c r="O51" s="956">
        <v>136000</v>
      </c>
      <c r="P51" s="586"/>
      <c r="Q51" s="585"/>
      <c r="R51" s="585"/>
      <c r="S51" s="585"/>
      <c r="T51" s="586"/>
      <c r="U51" s="587"/>
      <c r="V51" s="584"/>
      <c r="W51" s="587"/>
      <c r="X51" s="588"/>
      <c r="Y51" s="587"/>
      <c r="Z51" s="584">
        <v>26.62</v>
      </c>
      <c r="AA51" s="653">
        <v>181020</v>
      </c>
      <c r="AB51" s="589"/>
      <c r="AC51" s="594"/>
      <c r="AD51" s="589"/>
      <c r="AE51" s="587"/>
      <c r="AF51" s="584"/>
      <c r="AG51" s="587"/>
      <c r="AH51" s="587"/>
      <c r="AI51" s="612"/>
    </row>
    <row r="52" spans="1:35" ht="15" x14ac:dyDescent="0.35">
      <c r="A52" s="1174"/>
      <c r="B52" s="591"/>
      <c r="C52" s="592"/>
      <c r="D52" s="592"/>
      <c r="E52" s="592"/>
      <c r="F52" s="593"/>
      <c r="G52" s="592"/>
      <c r="H52" s="592"/>
      <c r="I52" s="592"/>
      <c r="J52" s="591"/>
      <c r="K52" s="585"/>
      <c r="L52" s="586"/>
      <c r="M52" s="585"/>
      <c r="N52" s="586">
        <v>20</v>
      </c>
      <c r="O52" s="956">
        <v>136000</v>
      </c>
      <c r="P52" s="586"/>
      <c r="Q52" s="585"/>
      <c r="R52" s="816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9"/>
      <c r="AE52" s="587"/>
      <c r="AF52" s="584"/>
      <c r="AG52" s="587"/>
      <c r="AH52" s="587"/>
      <c r="AI52" s="612"/>
    </row>
    <row r="53" spans="1:35" ht="15" x14ac:dyDescent="0.35">
      <c r="A53" s="1174"/>
      <c r="B53" s="591"/>
      <c r="C53" s="592"/>
      <c r="D53" s="592"/>
      <c r="E53" s="592"/>
      <c r="F53" s="593"/>
      <c r="G53" s="592"/>
      <c r="H53" s="592"/>
      <c r="I53" s="592"/>
      <c r="J53" s="591"/>
      <c r="K53" s="585"/>
      <c r="L53" s="586"/>
      <c r="M53" s="585"/>
      <c r="N53" s="586"/>
      <c r="O53" s="585"/>
      <c r="P53" s="586"/>
      <c r="Q53" s="585"/>
      <c r="R53" s="585"/>
      <c r="S53" s="585"/>
      <c r="T53" s="586"/>
      <c r="U53" s="587"/>
      <c r="V53" s="584"/>
      <c r="W53" s="587"/>
      <c r="X53" s="588"/>
      <c r="Y53" s="587"/>
      <c r="Z53" s="584"/>
      <c r="AA53" s="587"/>
      <c r="AB53" s="589"/>
      <c r="AC53" s="594"/>
      <c r="AD53" s="589"/>
      <c r="AE53" s="587"/>
      <c r="AF53" s="584"/>
      <c r="AG53" s="587"/>
      <c r="AH53" s="587"/>
      <c r="AI53" s="612"/>
    </row>
    <row r="54" spans="1:35" ht="15" x14ac:dyDescent="0.35">
      <c r="A54" s="1175"/>
      <c r="B54" s="591"/>
      <c r="C54" s="592"/>
      <c r="D54" s="592"/>
      <c r="E54" s="592"/>
      <c r="F54" s="593"/>
      <c r="G54" s="592"/>
      <c r="H54" s="592"/>
      <c r="I54" s="592"/>
      <c r="J54" s="591"/>
      <c r="K54" s="585"/>
      <c r="L54" s="586"/>
      <c r="M54" s="585"/>
      <c r="N54" s="585"/>
      <c r="O54" s="585"/>
      <c r="P54" s="586"/>
      <c r="Q54" s="592"/>
      <c r="R54" s="592"/>
      <c r="S54" s="592"/>
      <c r="T54" s="586"/>
      <c r="U54" s="585"/>
      <c r="V54" s="584"/>
      <c r="W54" s="587"/>
      <c r="X54" s="588"/>
      <c r="Y54" s="587"/>
      <c r="Z54" s="584"/>
      <c r="AA54" s="587"/>
      <c r="AB54" s="589"/>
      <c r="AC54" s="594"/>
      <c r="AD54" s="584"/>
      <c r="AE54" s="587"/>
      <c r="AF54" s="584"/>
      <c r="AG54" s="587"/>
      <c r="AH54" s="587"/>
      <c r="AI54" s="612"/>
    </row>
    <row r="55" spans="1:35" ht="15" x14ac:dyDescent="0.35">
      <c r="A55" s="1173">
        <v>45639</v>
      </c>
      <c r="B55" s="591">
        <v>26.34</v>
      </c>
      <c r="C55" s="952">
        <v>263400</v>
      </c>
      <c r="D55" s="592"/>
      <c r="E55" s="592"/>
      <c r="F55" s="593">
        <v>32.25</v>
      </c>
      <c r="G55" s="952">
        <v>322500</v>
      </c>
      <c r="H55" s="592"/>
      <c r="I55" s="592"/>
      <c r="J55" s="591">
        <v>36.22</v>
      </c>
      <c r="K55" s="956">
        <v>362200</v>
      </c>
      <c r="L55" s="586"/>
      <c r="M55" s="585"/>
      <c r="N55" s="585"/>
      <c r="O55" s="585"/>
      <c r="P55" s="586"/>
      <c r="Q55" s="585"/>
      <c r="R55" s="585"/>
      <c r="S55" s="585"/>
      <c r="T55" s="586"/>
      <c r="U55" s="587"/>
      <c r="V55" s="584">
        <v>20</v>
      </c>
      <c r="W55" s="653">
        <v>200000</v>
      </c>
      <c r="X55" s="588"/>
      <c r="Y55" s="587"/>
      <c r="Z55" s="584"/>
      <c r="AA55" s="587"/>
      <c r="AB55" s="589"/>
      <c r="AC55" s="594"/>
      <c r="AD55" s="589">
        <v>20</v>
      </c>
      <c r="AE55" s="653">
        <v>200000</v>
      </c>
      <c r="AF55" s="584"/>
      <c r="AG55" s="587"/>
      <c r="AH55" s="587"/>
      <c r="AI55" s="612"/>
    </row>
    <row r="56" spans="1:35" ht="15" x14ac:dyDescent="0.35">
      <c r="A56" s="1174"/>
      <c r="B56" s="591"/>
      <c r="C56" s="592"/>
      <c r="D56" s="592"/>
      <c r="E56" s="592"/>
      <c r="F56" s="593"/>
      <c r="G56" s="592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99"/>
      <c r="AE56" s="600"/>
      <c r="AF56" s="588"/>
      <c r="AG56" s="587"/>
      <c r="AH56" s="587"/>
      <c r="AI56" s="612"/>
    </row>
    <row r="57" spans="1:35" ht="15" x14ac:dyDescent="0.35">
      <c r="A57" s="1174"/>
      <c r="B57" s="591"/>
      <c r="C57" s="592"/>
      <c r="D57" s="592"/>
      <c r="E57" s="592"/>
      <c r="F57" s="593"/>
      <c r="G57" s="592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0"/>
      <c r="AD57" s="599"/>
      <c r="AE57" s="600"/>
      <c r="AF57" s="588"/>
      <c r="AG57" s="587"/>
      <c r="AH57" s="587"/>
      <c r="AI57" s="612"/>
    </row>
    <row r="58" spans="1:35" ht="15" x14ac:dyDescent="0.35">
      <c r="A58" s="1175"/>
      <c r="B58" s="591"/>
      <c r="C58" s="592"/>
      <c r="D58" s="592"/>
      <c r="E58" s="592"/>
      <c r="F58" s="593"/>
      <c r="G58" s="592"/>
      <c r="H58" s="585"/>
      <c r="I58" s="585"/>
      <c r="J58" s="591"/>
      <c r="K58" s="585"/>
      <c r="L58" s="586"/>
      <c r="M58" s="585"/>
      <c r="N58" s="816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834"/>
      <c r="AA58" s="587"/>
      <c r="AB58" s="589"/>
      <c r="AC58" s="594"/>
      <c r="AD58" s="589"/>
      <c r="AE58" s="587"/>
      <c r="AF58" s="584"/>
      <c r="AG58" s="587"/>
      <c r="AH58" s="587"/>
      <c r="AI58" s="612"/>
    </row>
    <row r="59" spans="1:35" ht="13" customHeight="1" x14ac:dyDescent="0.35">
      <c r="A59" s="1173">
        <v>45640</v>
      </c>
      <c r="B59" s="591"/>
      <c r="C59" s="585"/>
      <c r="D59" s="585"/>
      <c r="E59" s="585"/>
      <c r="F59" s="593">
        <v>32.25</v>
      </c>
      <c r="G59" s="952">
        <v>322500</v>
      </c>
      <c r="H59" s="592"/>
      <c r="I59" s="592"/>
      <c r="J59" s="591">
        <v>30</v>
      </c>
      <c r="K59" s="959">
        <v>300000</v>
      </c>
      <c r="L59" s="586">
        <v>55.19</v>
      </c>
      <c r="M59" s="956">
        <v>375292</v>
      </c>
      <c r="N59" s="585"/>
      <c r="O59" s="585"/>
      <c r="P59" s="586"/>
      <c r="Q59" s="585"/>
      <c r="R59" s="585"/>
      <c r="S59" s="585"/>
      <c r="T59" s="586"/>
      <c r="U59" s="587"/>
      <c r="V59" s="584"/>
      <c r="W59" s="587"/>
      <c r="X59" s="588"/>
      <c r="Y59" s="587"/>
      <c r="Z59" s="584"/>
      <c r="AA59" s="587"/>
      <c r="AB59" s="589"/>
      <c r="AC59" s="594"/>
      <c r="AD59" s="589"/>
      <c r="AE59" s="587"/>
      <c r="AF59" s="584"/>
      <c r="AG59" s="587"/>
      <c r="AH59" s="587"/>
      <c r="AI59" s="612"/>
    </row>
    <row r="60" spans="1:35" ht="15" x14ac:dyDescent="0.35">
      <c r="A60" s="1174"/>
      <c r="B60" s="591"/>
      <c r="C60" s="592"/>
      <c r="D60" s="592"/>
      <c r="E60" s="592"/>
      <c r="F60" s="593"/>
      <c r="G60" s="592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99"/>
      <c r="AE60" s="600"/>
      <c r="AF60" s="588"/>
      <c r="AG60" s="587"/>
      <c r="AH60" s="587"/>
      <c r="AI60" s="612"/>
    </row>
    <row r="61" spans="1:35" ht="15" x14ac:dyDescent="0.35">
      <c r="A61" s="1174"/>
      <c r="B61" s="591"/>
      <c r="C61" s="592"/>
      <c r="D61" s="592"/>
      <c r="E61" s="592"/>
      <c r="F61" s="593"/>
      <c r="G61" s="592"/>
      <c r="H61" s="592"/>
      <c r="I61" s="592"/>
      <c r="J61" s="591"/>
      <c r="K61" s="585"/>
      <c r="L61" s="586"/>
      <c r="M61" s="585"/>
      <c r="N61" s="585"/>
      <c r="O61" s="585"/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99"/>
      <c r="AE61" s="600"/>
      <c r="AF61" s="588"/>
      <c r="AG61" s="587"/>
      <c r="AH61" s="587"/>
      <c r="AI61" s="612"/>
    </row>
    <row r="62" spans="1:35" ht="15" x14ac:dyDescent="0.35">
      <c r="A62" s="1175"/>
      <c r="B62" s="591"/>
      <c r="C62" s="592"/>
      <c r="D62" s="592"/>
      <c r="E62" s="592"/>
      <c r="F62" s="593"/>
      <c r="G62" s="592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0"/>
      <c r="AD62" s="599"/>
      <c r="AE62" s="600"/>
      <c r="AF62" s="588"/>
      <c r="AG62" s="587"/>
      <c r="AH62" s="587"/>
      <c r="AI62" s="612"/>
    </row>
    <row r="63" spans="1:35" ht="15" x14ac:dyDescent="0.35">
      <c r="A63" s="1173">
        <v>45641</v>
      </c>
      <c r="B63" s="591"/>
      <c r="C63" s="592"/>
      <c r="D63" s="592"/>
      <c r="E63" s="592"/>
      <c r="F63" s="593">
        <v>18.72</v>
      </c>
      <c r="G63" s="952">
        <v>187200</v>
      </c>
      <c r="H63" s="592"/>
      <c r="I63" s="592"/>
      <c r="J63" s="591">
        <v>28.8</v>
      </c>
      <c r="K63" s="959">
        <v>288000</v>
      </c>
      <c r="L63" s="586"/>
      <c r="M63" s="585"/>
      <c r="N63" s="585"/>
      <c r="O63" s="585"/>
      <c r="P63" s="586"/>
      <c r="Q63" s="585"/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/>
      <c r="AC63" s="594"/>
      <c r="AD63" s="589"/>
      <c r="AE63" s="587"/>
      <c r="AF63" s="584"/>
      <c r="AG63" s="587"/>
      <c r="AH63" s="587"/>
      <c r="AI63" s="612"/>
    </row>
    <row r="64" spans="1:35" ht="15" x14ac:dyDescent="0.35">
      <c r="A64" s="1174"/>
      <c r="B64" s="591"/>
      <c r="C64" s="592"/>
      <c r="D64" s="592"/>
      <c r="E64" s="592"/>
      <c r="F64" s="593"/>
      <c r="G64" s="592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9"/>
      <c r="AE64" s="587"/>
      <c r="AF64" s="584"/>
      <c r="AG64" s="587"/>
      <c r="AH64" s="587"/>
      <c r="AI64" s="612"/>
    </row>
    <row r="65" spans="1:35" ht="15" x14ac:dyDescent="0.35">
      <c r="A65" s="1174"/>
      <c r="B65" s="591"/>
      <c r="C65" s="592"/>
      <c r="D65" s="592"/>
      <c r="E65" s="592"/>
      <c r="F65" s="593"/>
      <c r="G65" s="592"/>
      <c r="H65" s="592"/>
      <c r="I65" s="592"/>
      <c r="J65" s="591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9"/>
      <c r="AE65" s="587"/>
      <c r="AF65" s="584"/>
      <c r="AG65" s="587"/>
      <c r="AH65" s="587"/>
      <c r="AI65" s="612"/>
    </row>
    <row r="66" spans="1:35" ht="15" x14ac:dyDescent="0.35">
      <c r="A66" s="1175"/>
      <c r="B66" s="591"/>
      <c r="C66" s="592"/>
      <c r="D66" s="592"/>
      <c r="E66" s="592"/>
      <c r="F66" s="593"/>
      <c r="G66" s="592"/>
      <c r="H66" s="592"/>
      <c r="I66" s="592"/>
      <c r="J66" s="591"/>
      <c r="K66" s="585"/>
      <c r="L66" s="586"/>
      <c r="M66" s="585"/>
      <c r="N66" s="816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9"/>
      <c r="AE66" s="587"/>
      <c r="AF66" s="584"/>
      <c r="AG66" s="587"/>
      <c r="AH66" s="587"/>
      <c r="AI66" s="612"/>
    </row>
    <row r="67" spans="1:35" ht="15" x14ac:dyDescent="0.35">
      <c r="A67" s="1173">
        <v>45642</v>
      </c>
      <c r="B67" s="591"/>
      <c r="C67" s="592"/>
      <c r="D67" s="592"/>
      <c r="E67" s="592"/>
      <c r="F67" s="593">
        <v>43.07</v>
      </c>
      <c r="G67" s="952">
        <v>430700</v>
      </c>
      <c r="H67" s="592"/>
      <c r="I67" s="592"/>
      <c r="J67" s="591">
        <v>37.49</v>
      </c>
      <c r="K67" s="956">
        <v>374900</v>
      </c>
      <c r="L67" s="586"/>
      <c r="M67" s="585"/>
      <c r="N67" s="585">
        <v>20</v>
      </c>
      <c r="O67" s="956">
        <v>136000</v>
      </c>
      <c r="P67" s="586">
        <v>20</v>
      </c>
      <c r="Q67" s="956">
        <v>242000</v>
      </c>
      <c r="R67" s="585"/>
      <c r="S67" s="585"/>
      <c r="T67" s="586"/>
      <c r="U67" s="587"/>
      <c r="V67" s="584"/>
      <c r="W67" s="587"/>
      <c r="X67" s="588"/>
      <c r="Y67" s="587"/>
      <c r="Z67" s="584"/>
      <c r="AA67" s="587"/>
      <c r="AB67" s="589"/>
      <c r="AC67" s="594"/>
      <c r="AD67" s="589"/>
      <c r="AE67" s="587"/>
      <c r="AF67" s="584"/>
      <c r="AG67" s="587"/>
      <c r="AH67" s="587"/>
      <c r="AI67" s="612"/>
    </row>
    <row r="68" spans="1:35" ht="15" x14ac:dyDescent="0.35">
      <c r="A68" s="1174"/>
      <c r="B68" s="591"/>
      <c r="C68" s="592"/>
      <c r="D68" s="592"/>
      <c r="E68" s="592"/>
      <c r="F68" s="593"/>
      <c r="G68" s="592"/>
      <c r="H68" s="592"/>
      <c r="I68" s="592"/>
      <c r="J68" s="591"/>
      <c r="K68" s="585"/>
      <c r="L68" s="586"/>
      <c r="M68" s="585"/>
      <c r="N68" s="727"/>
      <c r="O68" s="704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9"/>
      <c r="AE68" s="587"/>
      <c r="AF68" s="584"/>
      <c r="AG68" s="587"/>
      <c r="AH68" s="587"/>
      <c r="AI68" s="612"/>
    </row>
    <row r="69" spans="1:35" ht="15" x14ac:dyDescent="0.35">
      <c r="A69" s="1174"/>
      <c r="B69" s="591"/>
      <c r="C69" s="592"/>
      <c r="D69" s="592"/>
      <c r="E69" s="592"/>
      <c r="F69" s="593"/>
      <c r="G69" s="592"/>
      <c r="H69" s="592"/>
      <c r="I69" s="592"/>
      <c r="J69" s="591"/>
      <c r="K69" s="585"/>
      <c r="L69" s="586"/>
      <c r="M69" s="585"/>
      <c r="N69" s="585"/>
      <c r="O69" s="585"/>
      <c r="P69" s="586"/>
      <c r="Q69" s="585"/>
      <c r="R69" s="585"/>
      <c r="S69" s="585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9"/>
      <c r="AE69" s="587"/>
      <c r="AF69" s="584"/>
      <c r="AG69" s="587"/>
      <c r="AH69" s="587"/>
      <c r="AI69" s="612"/>
    </row>
    <row r="70" spans="1:35" ht="15" x14ac:dyDescent="0.35">
      <c r="A70" s="1175"/>
      <c r="B70" s="591"/>
      <c r="C70" s="592"/>
      <c r="D70" s="592"/>
      <c r="E70" s="592"/>
      <c r="F70" s="593"/>
      <c r="G70" s="592"/>
      <c r="H70" s="592"/>
      <c r="I70" s="592"/>
      <c r="J70" s="591"/>
      <c r="K70" s="585"/>
      <c r="L70" s="586"/>
      <c r="M70" s="585"/>
      <c r="N70" s="816"/>
      <c r="O70" s="585"/>
      <c r="P70" s="586"/>
      <c r="Q70" s="592"/>
      <c r="R70" s="592"/>
      <c r="S70" s="592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9"/>
      <c r="AE70" s="587"/>
      <c r="AF70" s="584"/>
      <c r="AG70" s="587"/>
      <c r="AH70" s="587"/>
      <c r="AI70" s="612"/>
    </row>
    <row r="71" spans="1:35" ht="15" x14ac:dyDescent="0.35">
      <c r="A71" s="1173">
        <v>45643</v>
      </c>
      <c r="B71" s="591"/>
      <c r="C71" s="592"/>
      <c r="D71" s="592"/>
      <c r="E71" s="592"/>
      <c r="F71" s="593"/>
      <c r="G71" s="592"/>
      <c r="H71" s="592"/>
      <c r="I71" s="592"/>
      <c r="J71" s="591">
        <v>32.340000000000003</v>
      </c>
      <c r="K71" s="956">
        <v>323400</v>
      </c>
      <c r="L71" s="586">
        <v>20</v>
      </c>
      <c r="M71" s="956">
        <v>136000</v>
      </c>
      <c r="N71" s="585"/>
      <c r="O71" s="585"/>
      <c r="P71" s="586"/>
      <c r="Q71" s="585"/>
      <c r="R71" s="585"/>
      <c r="S71" s="585"/>
      <c r="T71" s="586"/>
      <c r="U71" s="587"/>
      <c r="V71" s="584"/>
      <c r="W71" s="587"/>
      <c r="X71" s="588">
        <v>20</v>
      </c>
      <c r="Y71" s="653">
        <v>242000</v>
      </c>
      <c r="Z71" s="584"/>
      <c r="AA71" s="587"/>
      <c r="AB71" s="589"/>
      <c r="AC71" s="594"/>
      <c r="AD71" s="589"/>
      <c r="AE71" s="587"/>
      <c r="AF71" s="584"/>
      <c r="AG71" s="587"/>
      <c r="AH71" s="587"/>
      <c r="AI71" s="612"/>
    </row>
    <row r="72" spans="1:35" ht="15" x14ac:dyDescent="0.35">
      <c r="A72" s="1174"/>
      <c r="B72" s="591"/>
      <c r="C72" s="592"/>
      <c r="D72" s="592"/>
      <c r="E72" s="592"/>
      <c r="F72" s="593">
        <v>40.049999999999997</v>
      </c>
      <c r="G72" s="952">
        <v>400500</v>
      </c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816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9"/>
      <c r="AE72" s="587"/>
      <c r="AF72" s="584"/>
      <c r="AG72" s="587"/>
      <c r="AH72" s="587"/>
      <c r="AI72" s="612"/>
    </row>
    <row r="73" spans="1:35" ht="15" x14ac:dyDescent="0.35">
      <c r="A73" s="1174"/>
      <c r="B73" s="591"/>
      <c r="C73" s="592"/>
      <c r="D73" s="592"/>
      <c r="E73" s="592"/>
      <c r="F73" s="593"/>
      <c r="G73" s="592"/>
      <c r="H73" s="704"/>
      <c r="I73" s="704"/>
      <c r="J73" s="591"/>
      <c r="K73" s="585"/>
      <c r="L73" s="586"/>
      <c r="M73" s="585"/>
      <c r="N73" s="585"/>
      <c r="O73" s="585"/>
      <c r="P73" s="586"/>
      <c r="Q73" s="585"/>
      <c r="R73" s="585"/>
      <c r="S73" s="585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9"/>
      <c r="AE73" s="587"/>
      <c r="AF73" s="584"/>
      <c r="AG73" s="587"/>
      <c r="AH73" s="587"/>
      <c r="AI73" s="612"/>
    </row>
    <row r="74" spans="1:35" ht="15" x14ac:dyDescent="0.35">
      <c r="A74" s="1175"/>
      <c r="B74" s="780"/>
      <c r="C74" s="704"/>
      <c r="D74" s="704"/>
      <c r="E74" s="704"/>
      <c r="F74" s="593"/>
      <c r="G74" s="592"/>
      <c r="H74" s="592"/>
      <c r="I74" s="592"/>
      <c r="J74" s="591"/>
      <c r="K74" s="585"/>
      <c r="L74" s="586"/>
      <c r="M74" s="585"/>
      <c r="N74" s="585"/>
      <c r="O74" s="585"/>
      <c r="P74" s="586"/>
      <c r="Q74" s="592"/>
      <c r="R74" s="592"/>
      <c r="S74" s="592"/>
      <c r="T74" s="586"/>
      <c r="U74" s="587"/>
      <c r="V74" s="584"/>
      <c r="W74" s="587"/>
      <c r="X74" s="588"/>
      <c r="Y74" s="587"/>
      <c r="Z74" s="584"/>
      <c r="AA74" s="587"/>
      <c r="AB74" s="589"/>
      <c r="AC74" s="594"/>
      <c r="AD74" s="589"/>
      <c r="AE74" s="587"/>
      <c r="AF74" s="584"/>
      <c r="AG74" s="587"/>
      <c r="AH74" s="587"/>
      <c r="AI74" s="612"/>
    </row>
    <row r="75" spans="1:35" ht="15" x14ac:dyDescent="0.35">
      <c r="A75" s="1173">
        <v>45644</v>
      </c>
      <c r="B75" s="591">
        <v>26.7</v>
      </c>
      <c r="C75" s="952">
        <v>267000</v>
      </c>
      <c r="D75" s="592"/>
      <c r="E75" s="592"/>
      <c r="F75" s="593"/>
      <c r="G75" s="592"/>
      <c r="H75" s="592"/>
      <c r="I75" s="592"/>
      <c r="J75" s="591"/>
      <c r="K75" s="585"/>
      <c r="L75" s="586"/>
      <c r="M75" s="585"/>
      <c r="N75" s="585"/>
      <c r="O75" s="585"/>
      <c r="P75" s="586"/>
      <c r="Q75" s="585"/>
      <c r="R75" s="585"/>
      <c r="S75" s="585"/>
      <c r="T75" s="586"/>
      <c r="U75" s="587"/>
      <c r="V75" s="584"/>
      <c r="W75" s="587"/>
      <c r="X75" s="588"/>
      <c r="Y75" s="587"/>
      <c r="Z75" s="586"/>
      <c r="AA75" s="587"/>
      <c r="AB75" s="589"/>
      <c r="AC75" s="594"/>
      <c r="AD75" s="589"/>
      <c r="AE75" s="587"/>
      <c r="AF75" s="584"/>
      <c r="AG75" s="587"/>
      <c r="AH75" s="587"/>
      <c r="AI75" s="612"/>
    </row>
    <row r="76" spans="1:35" ht="15" x14ac:dyDescent="0.35">
      <c r="A76" s="1174"/>
      <c r="B76" s="591"/>
      <c r="C76" s="592"/>
      <c r="D76" s="592"/>
      <c r="E76" s="592"/>
      <c r="F76" s="593"/>
      <c r="G76" s="592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6"/>
      <c r="AA76" s="587"/>
      <c r="AB76" s="589"/>
      <c r="AC76" s="594"/>
      <c r="AD76" s="589"/>
      <c r="AE76" s="587"/>
      <c r="AF76" s="584"/>
      <c r="AG76" s="587"/>
      <c r="AH76" s="587"/>
      <c r="AI76" s="612"/>
    </row>
    <row r="77" spans="1:35" ht="15" x14ac:dyDescent="0.35">
      <c r="A77" s="1174"/>
      <c r="B77" s="591"/>
      <c r="C77" s="592"/>
      <c r="D77" s="592"/>
      <c r="E77" s="592"/>
      <c r="F77" s="593"/>
      <c r="G77" s="592"/>
      <c r="H77" s="592"/>
      <c r="I77" s="592"/>
      <c r="J77" s="591"/>
      <c r="K77" s="585"/>
      <c r="L77" s="586"/>
      <c r="M77" s="585"/>
      <c r="N77" s="585"/>
      <c r="O77" s="585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0"/>
      <c r="AD77" s="599"/>
      <c r="AE77" s="600"/>
      <c r="AF77" s="588"/>
      <c r="AG77" s="587"/>
      <c r="AH77" s="587"/>
      <c r="AI77" s="612"/>
    </row>
    <row r="78" spans="1:35" ht="15" x14ac:dyDescent="0.35">
      <c r="A78" s="1175"/>
      <c r="B78" s="591"/>
      <c r="C78" s="592"/>
      <c r="D78" s="592"/>
      <c r="E78" s="592"/>
      <c r="F78" s="593"/>
      <c r="G78" s="592"/>
      <c r="H78" s="592"/>
      <c r="I78" s="592"/>
      <c r="J78" s="591"/>
      <c r="K78" s="585"/>
      <c r="L78" s="814"/>
      <c r="M78" s="587"/>
      <c r="N78" s="587"/>
      <c r="O78" s="587"/>
      <c r="P78" s="584"/>
      <c r="Q78" s="587"/>
      <c r="R78" s="587"/>
      <c r="S78" s="587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9"/>
      <c r="AE78" s="587"/>
      <c r="AF78" s="584"/>
      <c r="AG78" s="587"/>
      <c r="AH78" s="587"/>
      <c r="AI78" s="612"/>
    </row>
    <row r="79" spans="1:35" ht="15" x14ac:dyDescent="0.35">
      <c r="A79" s="1173">
        <v>45645</v>
      </c>
      <c r="B79" s="591">
        <v>37.21</v>
      </c>
      <c r="C79" s="952">
        <v>372100</v>
      </c>
      <c r="D79" s="592"/>
      <c r="E79" s="592"/>
      <c r="F79" s="593">
        <v>33.08</v>
      </c>
      <c r="G79" s="952">
        <v>330800</v>
      </c>
      <c r="H79" s="592"/>
      <c r="I79" s="592"/>
      <c r="J79" s="591"/>
      <c r="K79" s="585"/>
      <c r="L79" s="586">
        <v>20</v>
      </c>
      <c r="M79" s="657">
        <v>136000</v>
      </c>
      <c r="N79" s="587"/>
      <c r="O79" s="587"/>
      <c r="P79" s="586"/>
      <c r="Q79" s="585"/>
      <c r="R79" s="585"/>
      <c r="S79" s="585"/>
      <c r="T79" s="586"/>
      <c r="U79" s="587"/>
      <c r="V79" s="584"/>
      <c r="W79" s="587"/>
      <c r="X79" s="588"/>
      <c r="Y79" s="587"/>
      <c r="Z79" s="584"/>
      <c r="AA79" s="587"/>
      <c r="AB79" s="589"/>
      <c r="AC79" s="594"/>
      <c r="AD79" s="589"/>
      <c r="AE79" s="587"/>
      <c r="AF79" s="584"/>
      <c r="AG79" s="587"/>
      <c r="AH79" s="587"/>
      <c r="AI79" s="612"/>
    </row>
    <row r="80" spans="1:35" ht="15" x14ac:dyDescent="0.35">
      <c r="A80" s="1174"/>
      <c r="B80" s="591"/>
      <c r="C80" s="592"/>
      <c r="D80" s="592"/>
      <c r="E80" s="592"/>
      <c r="F80" s="593"/>
      <c r="G80" s="592"/>
      <c r="H80" s="592"/>
      <c r="I80" s="592"/>
      <c r="J80" s="591">
        <v>22.14</v>
      </c>
      <c r="K80" s="956">
        <v>221400</v>
      </c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99"/>
      <c r="AE80" s="600"/>
      <c r="AF80" s="588"/>
      <c r="AG80" s="587"/>
      <c r="AH80" s="587"/>
      <c r="AI80" s="612"/>
    </row>
    <row r="81" spans="1:35" ht="15" x14ac:dyDescent="0.35">
      <c r="A81" s="1174"/>
      <c r="B81" s="591"/>
      <c r="C81" s="592"/>
      <c r="D81" s="592"/>
      <c r="E81" s="592"/>
      <c r="F81" s="593"/>
      <c r="G81" s="592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0"/>
      <c r="AD81" s="599"/>
      <c r="AE81" s="600"/>
      <c r="AF81" s="588"/>
      <c r="AG81" s="587"/>
      <c r="AH81" s="587"/>
      <c r="AI81" s="612"/>
    </row>
    <row r="82" spans="1:35" ht="15" x14ac:dyDescent="0.35">
      <c r="A82" s="1175"/>
      <c r="B82" s="591"/>
      <c r="C82" s="592"/>
      <c r="D82" s="592"/>
      <c r="E82" s="592"/>
      <c r="F82" s="593"/>
      <c r="G82" s="592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94"/>
      <c r="AC82" s="833"/>
      <c r="AD82" s="836"/>
      <c r="AE82" s="587"/>
      <c r="AF82" s="584"/>
      <c r="AG82" s="587"/>
      <c r="AH82" s="587"/>
      <c r="AI82" s="612"/>
    </row>
    <row r="83" spans="1:35" ht="15" x14ac:dyDescent="0.35">
      <c r="A83" s="1173">
        <v>45646</v>
      </c>
      <c r="B83" s="792">
        <v>40.299999999999997</v>
      </c>
      <c r="C83" s="952">
        <v>403000</v>
      </c>
      <c r="D83" s="592"/>
      <c r="E83" s="592"/>
      <c r="F83" s="591">
        <v>32.11</v>
      </c>
      <c r="G83" s="952">
        <v>321100</v>
      </c>
      <c r="H83" s="592"/>
      <c r="I83" s="592"/>
      <c r="J83" s="591"/>
      <c r="K83" s="585"/>
      <c r="L83" s="586"/>
      <c r="M83" s="585"/>
      <c r="N83" s="600">
        <v>20</v>
      </c>
      <c r="O83" s="959">
        <v>136000</v>
      </c>
      <c r="P83" s="586">
        <v>20</v>
      </c>
      <c r="Q83" s="956">
        <v>242000</v>
      </c>
      <c r="R83" s="585"/>
      <c r="S83" s="585"/>
      <c r="T83" s="586"/>
      <c r="U83" s="587"/>
      <c r="V83" s="584">
        <v>20</v>
      </c>
      <c r="W83" s="653">
        <v>200000</v>
      </c>
      <c r="X83" s="588"/>
      <c r="Y83" s="587"/>
      <c r="Z83" s="584"/>
      <c r="AA83" s="587"/>
      <c r="AB83" s="589">
        <v>25</v>
      </c>
      <c r="AC83" s="960">
        <v>250000</v>
      </c>
      <c r="AD83" s="589"/>
      <c r="AE83" s="587"/>
      <c r="AF83" s="584"/>
      <c r="AG83" s="587"/>
      <c r="AH83" s="587"/>
      <c r="AI83" s="612"/>
    </row>
    <row r="84" spans="1:35" ht="15" x14ac:dyDescent="0.35">
      <c r="A84" s="1174"/>
      <c r="B84" s="591"/>
      <c r="C84" s="592"/>
      <c r="D84" s="592"/>
      <c r="E84" s="592"/>
      <c r="F84" s="591"/>
      <c r="G84" s="592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9"/>
      <c r="AE84" s="587"/>
      <c r="AF84" s="584"/>
      <c r="AG84" s="587"/>
      <c r="AH84" s="587"/>
      <c r="AI84" s="612"/>
    </row>
    <row r="85" spans="1:35" ht="15" x14ac:dyDescent="0.35">
      <c r="A85" s="1174"/>
      <c r="B85" s="591"/>
      <c r="C85" s="592"/>
      <c r="D85" s="592"/>
      <c r="E85" s="592"/>
      <c r="F85" s="591"/>
      <c r="G85" s="592"/>
      <c r="H85" s="592"/>
      <c r="I85" s="592"/>
      <c r="J85" s="591"/>
      <c r="K85" s="585"/>
      <c r="L85" s="586"/>
      <c r="M85" s="585"/>
      <c r="N85" s="585"/>
      <c r="O85" s="585"/>
      <c r="P85" s="586"/>
      <c r="Q85" s="585"/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9"/>
      <c r="AE85" s="587"/>
      <c r="AF85" s="584"/>
      <c r="AG85" s="587"/>
      <c r="AH85" s="587"/>
      <c r="AI85" s="612"/>
    </row>
    <row r="86" spans="1:35" ht="15" x14ac:dyDescent="0.35">
      <c r="A86" s="1175"/>
      <c r="B86" s="591"/>
      <c r="C86" s="592"/>
      <c r="D86" s="592"/>
      <c r="E86" s="592"/>
      <c r="F86" s="591"/>
      <c r="G86" s="592"/>
      <c r="H86" s="592"/>
      <c r="I86" s="592"/>
      <c r="J86" s="591"/>
      <c r="K86" s="585"/>
      <c r="L86" s="586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589"/>
      <c r="AC86" s="594"/>
      <c r="AD86" s="589"/>
      <c r="AE86" s="587"/>
      <c r="AF86" s="584"/>
      <c r="AG86" s="587"/>
      <c r="AH86" s="587"/>
      <c r="AI86" s="612"/>
    </row>
    <row r="87" spans="1:35" ht="15" x14ac:dyDescent="0.35">
      <c r="A87" s="1173">
        <v>45647</v>
      </c>
      <c r="B87" s="591">
        <v>38.35</v>
      </c>
      <c r="C87" s="952">
        <v>383500</v>
      </c>
      <c r="D87" s="592"/>
      <c r="E87" s="592"/>
      <c r="F87" s="593">
        <v>32.18</v>
      </c>
      <c r="G87" s="952">
        <v>321800</v>
      </c>
      <c r="H87" s="592"/>
      <c r="I87" s="592"/>
      <c r="J87" s="591">
        <v>37.25</v>
      </c>
      <c r="K87" s="657">
        <v>372500</v>
      </c>
      <c r="L87" s="588"/>
      <c r="M87" s="585"/>
      <c r="N87" s="585">
        <v>20</v>
      </c>
      <c r="O87" s="956">
        <v>136000</v>
      </c>
      <c r="P87" s="586"/>
      <c r="Q87" s="585"/>
      <c r="R87" s="585"/>
      <c r="S87" s="585"/>
      <c r="T87" s="586">
        <v>20</v>
      </c>
      <c r="U87" s="657">
        <v>136000</v>
      </c>
      <c r="V87" s="584"/>
      <c r="W87" s="587"/>
      <c r="X87" s="588">
        <v>20</v>
      </c>
      <c r="Y87" s="653">
        <v>242000</v>
      </c>
      <c r="Z87" s="584"/>
      <c r="AA87" s="587"/>
      <c r="AB87" s="724"/>
      <c r="AC87" s="594"/>
      <c r="AD87" s="589"/>
      <c r="AE87" s="587"/>
      <c r="AF87" s="584"/>
      <c r="AG87" s="587"/>
      <c r="AH87" s="587"/>
      <c r="AI87" s="612"/>
    </row>
    <row r="88" spans="1:35" ht="15" x14ac:dyDescent="0.35">
      <c r="A88" s="1174"/>
      <c r="B88" s="591"/>
      <c r="C88" s="592"/>
      <c r="D88" s="592"/>
      <c r="E88" s="592"/>
      <c r="F88" s="593"/>
      <c r="G88" s="592"/>
      <c r="H88" s="592"/>
      <c r="I88" s="592"/>
      <c r="J88" s="591"/>
      <c r="K88" s="587"/>
      <c r="L88" s="584"/>
      <c r="M88" s="585"/>
      <c r="N88" s="585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4"/>
      <c r="AD88" s="589"/>
      <c r="AE88" s="587"/>
      <c r="AF88" s="584"/>
      <c r="AG88" s="587"/>
      <c r="AH88" s="587"/>
      <c r="AI88" s="612"/>
    </row>
    <row r="89" spans="1:35" ht="15" x14ac:dyDescent="0.35">
      <c r="A89" s="1174"/>
      <c r="B89" s="591"/>
      <c r="C89" s="592"/>
      <c r="D89" s="592"/>
      <c r="E89" s="592"/>
      <c r="F89" s="593"/>
      <c r="G89" s="592"/>
      <c r="H89" s="592"/>
      <c r="I89" s="592"/>
      <c r="J89" s="591"/>
      <c r="K89" s="587"/>
      <c r="L89" s="584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0"/>
      <c r="AD89" s="599"/>
      <c r="AE89" s="600"/>
      <c r="AF89" s="588"/>
      <c r="AG89" s="587"/>
      <c r="AH89" s="587"/>
      <c r="AI89" s="612"/>
    </row>
    <row r="90" spans="1:35" ht="15" x14ac:dyDescent="0.35">
      <c r="A90" s="1175"/>
      <c r="B90" s="591"/>
      <c r="C90" s="592"/>
      <c r="D90" s="592"/>
      <c r="E90" s="592"/>
      <c r="F90" s="593"/>
      <c r="G90" s="592"/>
      <c r="H90" s="592"/>
      <c r="I90" s="592"/>
      <c r="J90" s="591"/>
      <c r="K90" s="585"/>
      <c r="L90" s="586"/>
      <c r="M90" s="585"/>
      <c r="N90" s="585"/>
      <c r="O90" s="585"/>
      <c r="P90" s="585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9"/>
      <c r="AE90" s="587"/>
      <c r="AF90" s="584"/>
      <c r="AG90" s="587"/>
      <c r="AH90" s="587"/>
      <c r="AI90" s="612"/>
    </row>
    <row r="91" spans="1:35" ht="15" x14ac:dyDescent="0.35">
      <c r="A91" s="1173">
        <v>45648</v>
      </c>
      <c r="B91" s="591">
        <v>35</v>
      </c>
      <c r="C91" s="952">
        <v>350000</v>
      </c>
      <c r="D91" s="592"/>
      <c r="E91" s="592"/>
      <c r="F91" s="593">
        <v>33.119999999999997</v>
      </c>
      <c r="G91" s="952">
        <v>331200</v>
      </c>
      <c r="H91" s="592"/>
      <c r="I91" s="592"/>
      <c r="J91" s="591">
        <v>26.75</v>
      </c>
      <c r="K91" s="956">
        <v>267500</v>
      </c>
      <c r="L91" s="586"/>
      <c r="M91" s="585"/>
      <c r="N91" s="586"/>
      <c r="O91" s="585"/>
      <c r="P91" s="585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9"/>
      <c r="AE91" s="587"/>
      <c r="AF91" s="584"/>
      <c r="AG91" s="587"/>
      <c r="AH91" s="587"/>
      <c r="AI91" s="612"/>
    </row>
    <row r="92" spans="1:35" ht="15" x14ac:dyDescent="0.35">
      <c r="A92" s="1174"/>
      <c r="B92" s="591"/>
      <c r="C92" s="592"/>
      <c r="D92" s="592"/>
      <c r="E92" s="592"/>
      <c r="F92" s="593"/>
      <c r="G92" s="592"/>
      <c r="H92" s="592"/>
      <c r="I92" s="592"/>
      <c r="J92" s="591"/>
      <c r="K92" s="585"/>
      <c r="L92" s="586"/>
      <c r="M92" s="585"/>
      <c r="N92" s="585">
        <v>20</v>
      </c>
      <c r="O92" s="956">
        <v>136000</v>
      </c>
      <c r="P92" s="585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9"/>
      <c r="AE92" s="587"/>
      <c r="AF92" s="584"/>
      <c r="AG92" s="587"/>
      <c r="AH92" s="587"/>
      <c r="AI92" s="612"/>
    </row>
    <row r="93" spans="1:35" ht="15" x14ac:dyDescent="0.35">
      <c r="A93" s="1174"/>
      <c r="B93" s="591"/>
      <c r="C93" s="592"/>
      <c r="D93" s="592"/>
      <c r="E93" s="592"/>
      <c r="F93" s="593"/>
      <c r="G93" s="592"/>
      <c r="H93" s="592"/>
      <c r="I93" s="592"/>
      <c r="J93" s="591"/>
      <c r="K93" s="585"/>
      <c r="L93" s="586"/>
      <c r="M93" s="585"/>
      <c r="N93" s="585"/>
      <c r="O93" s="585"/>
      <c r="P93" s="585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9"/>
      <c r="AE93" s="587"/>
      <c r="AF93" s="584"/>
      <c r="AG93" s="587"/>
      <c r="AH93" s="587"/>
      <c r="AI93" s="612"/>
    </row>
    <row r="94" spans="1:35" ht="15" x14ac:dyDescent="0.35">
      <c r="A94" s="1175"/>
      <c r="B94" s="591"/>
      <c r="C94" s="592"/>
      <c r="D94" s="592"/>
      <c r="E94" s="592"/>
      <c r="F94" s="593"/>
      <c r="G94" s="592"/>
      <c r="H94" s="704"/>
      <c r="I94" s="704"/>
      <c r="J94" s="591"/>
      <c r="K94" s="585"/>
      <c r="L94" s="586"/>
      <c r="M94" s="585"/>
      <c r="N94" s="585"/>
      <c r="O94" s="585"/>
      <c r="P94" s="585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9"/>
      <c r="AE94" s="587"/>
      <c r="AF94" s="584"/>
      <c r="AG94" s="587"/>
      <c r="AH94" s="587"/>
      <c r="AI94" s="612"/>
    </row>
    <row r="95" spans="1:35" ht="15" x14ac:dyDescent="0.35">
      <c r="A95" s="1173">
        <v>45649</v>
      </c>
      <c r="B95" s="780"/>
      <c r="C95" s="704"/>
      <c r="D95" s="704"/>
      <c r="E95" s="704"/>
      <c r="F95" s="593">
        <v>34.020000000000003</v>
      </c>
      <c r="G95" s="952">
        <v>340200</v>
      </c>
      <c r="H95" s="592"/>
      <c r="I95" s="592"/>
      <c r="J95" s="591">
        <v>18.899999999999999</v>
      </c>
      <c r="K95" s="956">
        <v>189000</v>
      </c>
      <c r="L95" s="586">
        <v>20</v>
      </c>
      <c r="M95" s="956">
        <v>136000</v>
      </c>
      <c r="N95" s="816"/>
      <c r="O95" s="585"/>
      <c r="P95" s="585"/>
      <c r="Q95" s="585"/>
      <c r="R95" s="585"/>
      <c r="S95" s="585"/>
      <c r="T95" s="586"/>
      <c r="U95" s="587"/>
      <c r="V95" s="584"/>
      <c r="W95" s="587"/>
      <c r="X95" s="588"/>
      <c r="Y95" s="587"/>
      <c r="Z95" s="584"/>
      <c r="AA95" s="587"/>
      <c r="AB95" s="589"/>
      <c r="AC95" s="594"/>
      <c r="AD95" s="589"/>
      <c r="AE95" s="587"/>
      <c r="AF95" s="584"/>
      <c r="AG95" s="587"/>
      <c r="AH95" s="587"/>
      <c r="AI95" s="612"/>
    </row>
    <row r="96" spans="1:35" ht="15" x14ac:dyDescent="0.35">
      <c r="A96" s="1174"/>
      <c r="B96" s="591">
        <v>29.2</v>
      </c>
      <c r="C96" s="952">
        <v>292000</v>
      </c>
      <c r="D96" s="592"/>
      <c r="E96" s="592"/>
      <c r="F96" s="593"/>
      <c r="G96" s="592"/>
      <c r="H96" s="592"/>
      <c r="I96" s="592"/>
      <c r="J96" s="591"/>
      <c r="K96" s="585"/>
      <c r="L96" s="586"/>
      <c r="M96" s="585"/>
      <c r="N96" s="585"/>
      <c r="O96" s="585"/>
      <c r="P96" s="585"/>
      <c r="Q96" s="585"/>
      <c r="R96" s="687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9"/>
      <c r="AE96" s="587"/>
      <c r="AF96" s="584"/>
      <c r="AG96" s="587"/>
      <c r="AH96" s="587"/>
      <c r="AI96" s="612"/>
    </row>
    <row r="97" spans="1:41" ht="15" x14ac:dyDescent="0.35">
      <c r="A97" s="1174"/>
      <c r="B97" s="591"/>
      <c r="C97" s="592"/>
      <c r="D97" s="592"/>
      <c r="E97" s="592"/>
      <c r="F97" s="593"/>
      <c r="G97" s="592"/>
      <c r="H97" s="592"/>
      <c r="I97" s="592"/>
      <c r="J97" s="591"/>
      <c r="K97" s="585"/>
      <c r="L97" s="586"/>
      <c r="M97" s="585"/>
      <c r="N97" s="585"/>
      <c r="O97" s="585"/>
      <c r="P97" s="585"/>
      <c r="Q97" s="585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89"/>
      <c r="AC97" s="594"/>
      <c r="AD97" s="589"/>
      <c r="AE97" s="587"/>
      <c r="AF97" s="584"/>
      <c r="AG97" s="587"/>
      <c r="AH97" s="587"/>
      <c r="AI97" s="612"/>
    </row>
    <row r="98" spans="1:41" ht="15" x14ac:dyDescent="0.35">
      <c r="A98" s="1175"/>
      <c r="B98" s="591"/>
      <c r="C98" s="592"/>
      <c r="D98" s="592"/>
      <c r="E98" s="592"/>
      <c r="F98" s="593"/>
      <c r="G98" s="592"/>
      <c r="H98" s="592"/>
      <c r="I98" s="592"/>
      <c r="J98" s="591"/>
      <c r="K98" s="585"/>
      <c r="L98" s="586"/>
      <c r="M98" s="585"/>
      <c r="N98" s="585"/>
      <c r="O98" s="585"/>
      <c r="P98" s="585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93"/>
      <c r="AC98" s="592"/>
      <c r="AD98" s="589"/>
      <c r="AE98" s="587"/>
      <c r="AF98" s="584"/>
      <c r="AG98" s="587"/>
      <c r="AH98" s="587"/>
      <c r="AI98" s="612"/>
    </row>
    <row r="99" spans="1:41" ht="15" x14ac:dyDescent="0.35">
      <c r="A99" s="1173">
        <v>45650</v>
      </c>
      <c r="B99" s="591">
        <v>25.12</v>
      </c>
      <c r="C99" s="952">
        <v>251200</v>
      </c>
      <c r="D99" s="592"/>
      <c r="E99" s="592"/>
      <c r="F99" s="593"/>
      <c r="G99" s="592"/>
      <c r="H99" s="592"/>
      <c r="I99" s="592"/>
      <c r="J99" s="591">
        <v>26.98</v>
      </c>
      <c r="K99" s="956">
        <v>269800</v>
      </c>
      <c r="L99" s="586"/>
      <c r="M99" s="585"/>
      <c r="N99" s="585">
        <v>20</v>
      </c>
      <c r="O99" s="956">
        <v>136000</v>
      </c>
      <c r="P99" s="585">
        <v>20</v>
      </c>
      <c r="Q99" s="956">
        <v>242000</v>
      </c>
      <c r="R99" s="585"/>
      <c r="S99" s="585"/>
      <c r="T99" s="586">
        <v>20</v>
      </c>
      <c r="U99" s="657">
        <v>136000</v>
      </c>
      <c r="V99" s="584"/>
      <c r="W99" s="587"/>
      <c r="X99" s="588"/>
      <c r="Y99" s="587"/>
      <c r="Z99" s="584"/>
      <c r="AA99" s="587"/>
      <c r="AB99" s="589"/>
      <c r="AC99" s="594"/>
      <c r="AD99" s="589"/>
      <c r="AE99" s="587"/>
      <c r="AF99" s="584"/>
      <c r="AG99" s="587"/>
      <c r="AH99" s="587"/>
      <c r="AI99" s="612"/>
    </row>
    <row r="100" spans="1:41" ht="15" x14ac:dyDescent="0.35">
      <c r="A100" s="1174"/>
      <c r="B100" s="591"/>
      <c r="C100" s="592"/>
      <c r="D100" s="592"/>
      <c r="E100" s="592"/>
      <c r="F100" s="593">
        <v>30.45</v>
      </c>
      <c r="G100" s="952">
        <v>304500</v>
      </c>
      <c r="H100" s="592"/>
      <c r="I100" s="592"/>
      <c r="J100" s="591"/>
      <c r="K100" s="585"/>
      <c r="L100" s="586"/>
      <c r="M100" s="585"/>
      <c r="N100" s="585"/>
      <c r="O100" s="585"/>
      <c r="P100" s="585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4"/>
      <c r="AD100" s="589"/>
      <c r="AE100" s="587"/>
      <c r="AF100" s="584"/>
      <c r="AG100" s="587"/>
      <c r="AH100" s="587"/>
      <c r="AI100" s="612"/>
    </row>
    <row r="101" spans="1:41" ht="15" x14ac:dyDescent="0.35">
      <c r="A101" s="1174"/>
      <c r="B101" s="591"/>
      <c r="C101" s="592"/>
      <c r="D101" s="592"/>
      <c r="E101" s="592"/>
      <c r="F101" s="593"/>
      <c r="G101" s="592"/>
      <c r="H101" s="592"/>
      <c r="I101" s="592"/>
      <c r="J101" s="591"/>
      <c r="K101" s="585"/>
      <c r="L101" s="586"/>
      <c r="M101" s="585"/>
      <c r="N101" s="585"/>
      <c r="O101" s="585"/>
      <c r="P101" s="585"/>
      <c r="Q101" s="585"/>
      <c r="R101" s="585"/>
      <c r="S101" s="585"/>
      <c r="T101" s="586"/>
      <c r="U101" s="587"/>
      <c r="V101" s="584"/>
      <c r="W101" s="587"/>
      <c r="X101" s="588"/>
      <c r="Y101" s="587"/>
      <c r="Z101" s="584"/>
      <c r="AA101" s="587"/>
      <c r="AB101" s="589"/>
      <c r="AC101" s="590"/>
      <c r="AD101" s="599"/>
      <c r="AE101" s="600"/>
      <c r="AF101" s="588"/>
      <c r="AG101" s="587"/>
      <c r="AH101" s="587"/>
      <c r="AI101" s="612"/>
    </row>
    <row r="102" spans="1:41" ht="15" x14ac:dyDescent="0.35">
      <c r="A102" s="1175"/>
      <c r="B102" s="591"/>
      <c r="C102" s="592"/>
      <c r="D102" s="592"/>
      <c r="E102" s="592"/>
      <c r="F102" s="593"/>
      <c r="G102" s="592"/>
      <c r="H102" s="592"/>
      <c r="I102" s="592"/>
      <c r="J102" s="591"/>
      <c r="K102" s="585"/>
      <c r="L102" s="586"/>
      <c r="M102" s="585"/>
      <c r="N102" s="585"/>
      <c r="O102" s="585"/>
      <c r="P102" s="585"/>
      <c r="Q102" s="585"/>
      <c r="R102" s="585"/>
      <c r="S102" s="585"/>
      <c r="T102" s="586"/>
      <c r="U102" s="587"/>
      <c r="V102" s="584"/>
      <c r="W102" s="587"/>
      <c r="X102" s="588"/>
      <c r="Y102" s="587"/>
      <c r="Z102" s="589"/>
      <c r="AA102" s="594"/>
      <c r="AB102" s="598"/>
      <c r="AC102" s="601"/>
      <c r="AD102" s="584"/>
      <c r="AE102" s="587"/>
      <c r="AF102" s="727"/>
      <c r="AG102" s="704"/>
      <c r="AH102" s="587"/>
      <c r="AI102" s="612"/>
    </row>
    <row r="103" spans="1:41" ht="15" x14ac:dyDescent="0.35">
      <c r="A103" s="1173">
        <v>45651</v>
      </c>
      <c r="B103" s="591">
        <v>30.97</v>
      </c>
      <c r="C103" s="952">
        <v>309700</v>
      </c>
      <c r="D103" s="592"/>
      <c r="E103" s="592"/>
      <c r="F103" s="927"/>
      <c r="G103" s="704"/>
      <c r="H103" s="592"/>
      <c r="I103" s="592"/>
      <c r="J103" s="591">
        <v>21.67</v>
      </c>
      <c r="K103" s="956">
        <v>216700</v>
      </c>
      <c r="L103" s="586"/>
      <c r="M103" s="585"/>
      <c r="N103" s="585">
        <v>20</v>
      </c>
      <c r="O103" s="956">
        <v>136000</v>
      </c>
      <c r="P103" s="816"/>
      <c r="Q103" s="660"/>
      <c r="R103" s="660"/>
      <c r="S103" s="660"/>
      <c r="T103" s="586"/>
      <c r="U103" s="585"/>
      <c r="V103" s="584"/>
      <c r="W103" s="587"/>
      <c r="X103" s="588"/>
      <c r="Y103" s="587"/>
      <c r="Z103" s="584"/>
      <c r="AA103" s="587"/>
      <c r="AB103" s="589"/>
      <c r="AC103" s="594"/>
      <c r="AD103" s="589"/>
      <c r="AE103" s="587"/>
      <c r="AF103" s="584"/>
      <c r="AG103" s="587"/>
      <c r="AH103" s="587"/>
      <c r="AI103" s="612"/>
    </row>
    <row r="104" spans="1:41" ht="15" x14ac:dyDescent="0.35">
      <c r="A104" s="1174"/>
      <c r="B104" s="591"/>
      <c r="C104" s="592"/>
      <c r="D104" s="592"/>
      <c r="E104" s="592"/>
      <c r="F104" s="593">
        <v>27.85</v>
      </c>
      <c r="G104" s="952">
        <v>278500</v>
      </c>
      <c r="H104" s="587"/>
      <c r="I104" s="587"/>
      <c r="J104" s="591"/>
      <c r="K104" s="585"/>
      <c r="L104" s="586"/>
      <c r="M104" s="585"/>
      <c r="N104" s="585"/>
      <c r="O104" s="585"/>
      <c r="P104" s="585"/>
      <c r="Q104" s="592"/>
      <c r="R104" s="592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9"/>
      <c r="AE104" s="587"/>
      <c r="AF104" s="584"/>
      <c r="AG104" s="587"/>
      <c r="AH104" s="587"/>
      <c r="AI104" s="612"/>
    </row>
    <row r="105" spans="1:41" ht="15" x14ac:dyDescent="0.35">
      <c r="A105" s="1174"/>
      <c r="B105" s="586"/>
      <c r="C105" s="587"/>
      <c r="D105" s="587"/>
      <c r="E105" s="587"/>
      <c r="F105" s="593"/>
      <c r="G105" s="592"/>
      <c r="H105" s="592"/>
      <c r="I105" s="592"/>
      <c r="J105" s="591"/>
      <c r="K105" s="585"/>
      <c r="L105" s="586"/>
      <c r="M105" s="585"/>
      <c r="N105" s="585"/>
      <c r="O105" s="585"/>
      <c r="P105" s="585"/>
      <c r="Q105" s="592"/>
      <c r="R105" s="592"/>
      <c r="S105" s="592"/>
      <c r="T105" s="586"/>
      <c r="U105" s="587"/>
      <c r="V105" s="584"/>
      <c r="W105" s="587"/>
      <c r="X105" s="588"/>
      <c r="Y105" s="587"/>
      <c r="Z105" s="584"/>
      <c r="AA105" s="587"/>
      <c r="AB105" s="589"/>
      <c r="AC105" s="594"/>
      <c r="AD105" s="589"/>
      <c r="AE105" s="587"/>
      <c r="AF105" s="584"/>
      <c r="AG105" s="587"/>
      <c r="AH105" s="587"/>
      <c r="AI105" s="612"/>
    </row>
    <row r="106" spans="1:41" ht="15" x14ac:dyDescent="0.35">
      <c r="A106" s="1175"/>
      <c r="B106" s="591"/>
      <c r="C106" s="592"/>
      <c r="D106" s="592"/>
      <c r="E106" s="592"/>
      <c r="F106" s="593"/>
      <c r="G106" s="592"/>
      <c r="H106" s="592"/>
      <c r="I106" s="592"/>
      <c r="J106" s="591"/>
      <c r="K106" s="585"/>
      <c r="L106" s="586"/>
      <c r="M106" s="587"/>
      <c r="N106" s="587"/>
      <c r="O106" s="587"/>
      <c r="P106" s="600"/>
      <c r="Q106" s="587"/>
      <c r="R106" s="587"/>
      <c r="S106" s="587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589"/>
      <c r="AE106" s="587"/>
      <c r="AF106" s="584"/>
      <c r="AG106" s="587"/>
      <c r="AH106" s="587"/>
      <c r="AI106" s="612"/>
      <c r="AO106" s="685"/>
    </row>
    <row r="107" spans="1:41" ht="15" x14ac:dyDescent="0.35">
      <c r="A107" s="1173">
        <v>45652</v>
      </c>
      <c r="B107" s="591">
        <v>29.49</v>
      </c>
      <c r="C107" s="952">
        <v>294900</v>
      </c>
      <c r="D107" s="592"/>
      <c r="E107" s="592"/>
      <c r="F107" s="593">
        <v>28.47</v>
      </c>
      <c r="G107" s="952">
        <v>284700</v>
      </c>
      <c r="H107" s="592"/>
      <c r="I107" s="592"/>
      <c r="J107" s="591">
        <v>16.66</v>
      </c>
      <c r="K107" s="956">
        <v>166600</v>
      </c>
      <c r="L107" s="586">
        <v>20</v>
      </c>
      <c r="M107" s="657">
        <v>136000</v>
      </c>
      <c r="N107" s="587"/>
      <c r="O107" s="587"/>
      <c r="P107" s="585"/>
      <c r="Q107" s="585"/>
      <c r="R107" s="585"/>
      <c r="S107" s="585"/>
      <c r="T107" s="586">
        <v>50.53</v>
      </c>
      <c r="U107" s="657">
        <v>398000</v>
      </c>
      <c r="V107" s="584">
        <v>20</v>
      </c>
      <c r="W107" s="653">
        <v>200000</v>
      </c>
      <c r="X107" s="588">
        <v>20</v>
      </c>
      <c r="Y107" s="653">
        <v>242000</v>
      </c>
      <c r="Z107" s="584"/>
      <c r="AA107" s="587"/>
      <c r="AB107" s="589"/>
      <c r="AC107" s="594"/>
      <c r="AD107" s="727"/>
      <c r="AE107" s="704"/>
      <c r="AF107" s="584"/>
      <c r="AG107" s="587"/>
      <c r="AH107" s="587"/>
      <c r="AI107" s="612"/>
      <c r="AO107" s="685"/>
    </row>
    <row r="108" spans="1:41" ht="15" x14ac:dyDescent="0.35">
      <c r="A108" s="1174"/>
      <c r="B108" s="591"/>
      <c r="C108" s="592"/>
      <c r="D108" s="592"/>
      <c r="E108" s="592"/>
      <c r="F108" s="593"/>
      <c r="G108" s="592"/>
      <c r="H108" s="592"/>
      <c r="I108" s="592"/>
      <c r="J108" s="591"/>
      <c r="K108" s="585"/>
      <c r="L108" s="586"/>
      <c r="M108" s="585"/>
      <c r="N108" s="585"/>
      <c r="O108" s="585"/>
      <c r="P108" s="585"/>
      <c r="Q108" s="585"/>
      <c r="R108" s="585"/>
      <c r="S108" s="585"/>
      <c r="T108" s="586"/>
      <c r="U108" s="587"/>
      <c r="V108" s="584"/>
      <c r="W108" s="587"/>
      <c r="X108" s="599"/>
      <c r="Y108" s="587"/>
      <c r="Z108" s="584"/>
      <c r="AA108" s="587"/>
      <c r="AB108" s="589"/>
      <c r="AC108" s="594"/>
      <c r="AD108" s="589"/>
      <c r="AE108" s="587"/>
      <c r="AF108" s="584"/>
      <c r="AG108" s="587"/>
      <c r="AH108" s="587"/>
      <c r="AI108" s="612"/>
      <c r="AO108" s="685"/>
    </row>
    <row r="109" spans="1:41" ht="15" x14ac:dyDescent="0.35">
      <c r="A109" s="1174"/>
      <c r="B109" s="591"/>
      <c r="C109" s="592"/>
      <c r="D109" s="592"/>
      <c r="E109" s="592"/>
      <c r="F109" s="593"/>
      <c r="G109" s="592"/>
      <c r="H109" s="592"/>
      <c r="I109" s="592"/>
      <c r="J109" s="591"/>
      <c r="K109" s="585"/>
      <c r="L109" s="586"/>
      <c r="M109" s="585"/>
      <c r="N109" s="585"/>
      <c r="O109" s="585"/>
      <c r="P109" s="585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9"/>
      <c r="AE109" s="587"/>
      <c r="AF109" s="584"/>
      <c r="AG109" s="587"/>
      <c r="AH109" s="587"/>
      <c r="AI109" s="612"/>
      <c r="AO109" s="685"/>
    </row>
    <row r="110" spans="1:41" ht="15" x14ac:dyDescent="0.35">
      <c r="A110" s="1175"/>
      <c r="B110" s="591"/>
      <c r="C110" s="592"/>
      <c r="D110" s="592"/>
      <c r="E110" s="592"/>
      <c r="F110" s="593"/>
      <c r="G110" s="592"/>
      <c r="H110" s="592"/>
      <c r="I110" s="592"/>
      <c r="J110" s="591"/>
      <c r="K110" s="839"/>
      <c r="L110" s="586"/>
      <c r="M110" s="585"/>
      <c r="N110" s="585"/>
      <c r="O110" s="585"/>
      <c r="P110" s="585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9"/>
      <c r="AC110" s="594"/>
      <c r="AD110" s="589"/>
      <c r="AE110" s="587"/>
      <c r="AF110" s="584"/>
      <c r="AG110" s="587"/>
      <c r="AH110" s="587"/>
      <c r="AI110" s="612"/>
    </row>
    <row r="111" spans="1:41" ht="15" x14ac:dyDescent="0.35">
      <c r="A111" s="1173">
        <v>45653</v>
      </c>
      <c r="B111" s="591"/>
      <c r="C111" s="592"/>
      <c r="D111" s="592"/>
      <c r="E111" s="592"/>
      <c r="F111" s="591"/>
      <c r="G111" s="592"/>
      <c r="J111" s="591">
        <v>22.85</v>
      </c>
      <c r="K111" s="956">
        <v>228500</v>
      </c>
      <c r="L111" s="588"/>
      <c r="M111" s="600"/>
      <c r="N111" s="816"/>
      <c r="O111" s="585"/>
      <c r="P111" s="600"/>
      <c r="Q111" s="600"/>
      <c r="R111" s="585"/>
      <c r="S111" s="585"/>
      <c r="T111" s="586"/>
      <c r="U111" s="587"/>
      <c r="V111" s="584"/>
      <c r="W111" s="587"/>
      <c r="X111" s="588"/>
      <c r="Y111" s="587"/>
      <c r="Z111" s="584"/>
      <c r="AA111" s="587"/>
      <c r="AB111" s="584"/>
      <c r="AC111" s="587"/>
      <c r="AD111" s="589"/>
      <c r="AE111" s="587"/>
      <c r="AF111" s="584"/>
      <c r="AG111" s="587"/>
      <c r="AH111" s="587"/>
      <c r="AI111" s="612"/>
    </row>
    <row r="112" spans="1:41" ht="15" x14ac:dyDescent="0.35">
      <c r="A112" s="1174"/>
      <c r="B112" s="591">
        <v>32.15</v>
      </c>
      <c r="C112" s="952">
        <v>321500</v>
      </c>
      <c r="D112" s="592"/>
      <c r="E112" s="592"/>
      <c r="F112" s="660">
        <v>31.37</v>
      </c>
      <c r="G112" s="952">
        <v>313700</v>
      </c>
      <c r="H112" s="592"/>
      <c r="I112" s="592"/>
      <c r="J112" s="591"/>
      <c r="K112" s="585"/>
      <c r="L112" s="586"/>
      <c r="M112" s="585"/>
      <c r="N112" s="585"/>
      <c r="O112" s="585"/>
      <c r="P112" s="585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9"/>
      <c r="AE112" s="587"/>
      <c r="AF112" s="584"/>
      <c r="AG112" s="587"/>
      <c r="AH112" s="587"/>
      <c r="AI112" s="612"/>
    </row>
    <row r="113" spans="1:35" ht="15" x14ac:dyDescent="0.35">
      <c r="A113" s="1174"/>
      <c r="B113" s="591"/>
      <c r="C113" s="592"/>
      <c r="D113" s="592"/>
      <c r="E113" s="592"/>
      <c r="F113" s="593"/>
      <c r="G113" s="592"/>
      <c r="H113" s="592"/>
      <c r="I113" s="592"/>
      <c r="L113" s="586"/>
      <c r="M113" s="585"/>
      <c r="N113" s="585"/>
      <c r="O113" s="585"/>
      <c r="P113" s="585"/>
      <c r="Q113" s="585"/>
      <c r="R113" s="585"/>
      <c r="S113" s="585"/>
      <c r="T113" s="586"/>
      <c r="U113" s="587"/>
      <c r="V113" s="584"/>
      <c r="W113" s="587"/>
      <c r="X113" s="588"/>
      <c r="Y113" s="587"/>
      <c r="Z113" s="584"/>
      <c r="AA113" s="587"/>
      <c r="AB113" s="589"/>
      <c r="AC113" s="594"/>
      <c r="AD113" s="589"/>
      <c r="AE113" s="587"/>
      <c r="AF113" s="584"/>
      <c r="AG113" s="587"/>
      <c r="AH113" s="587"/>
      <c r="AI113" s="612"/>
    </row>
    <row r="114" spans="1:35" ht="15" x14ac:dyDescent="0.35">
      <c r="A114" s="1175"/>
      <c r="B114" s="591"/>
      <c r="C114" s="592"/>
      <c r="D114" s="592"/>
      <c r="E114" s="592"/>
      <c r="F114" s="591"/>
      <c r="G114" s="592"/>
      <c r="H114" s="592"/>
      <c r="I114" s="592"/>
      <c r="J114" s="591"/>
      <c r="K114" s="585"/>
      <c r="L114" s="586"/>
      <c r="M114" s="585"/>
      <c r="N114" s="816"/>
      <c r="O114" s="585"/>
      <c r="P114" s="585"/>
      <c r="Q114" s="585"/>
      <c r="R114" s="585"/>
      <c r="S114" s="585"/>
      <c r="T114" s="586"/>
      <c r="U114" s="585"/>
      <c r="V114" s="584"/>
      <c r="W114" s="587"/>
      <c r="X114" s="588"/>
      <c r="Y114" s="587"/>
      <c r="Z114" s="588"/>
      <c r="AA114" s="587"/>
      <c r="AB114" s="589"/>
      <c r="AC114" s="594"/>
      <c r="AD114" s="584"/>
      <c r="AE114" s="587"/>
      <c r="AF114" s="584"/>
      <c r="AG114" s="587"/>
      <c r="AH114" s="587"/>
      <c r="AI114" s="612"/>
    </row>
    <row r="115" spans="1:35" ht="15" x14ac:dyDescent="0.35">
      <c r="A115" s="1173">
        <v>45654</v>
      </c>
      <c r="B115" s="702">
        <v>32.86</v>
      </c>
      <c r="C115" s="952">
        <v>328600</v>
      </c>
      <c r="D115" s="592"/>
      <c r="E115" s="592"/>
      <c r="F115" s="593">
        <v>29.72</v>
      </c>
      <c r="G115" s="657">
        <v>297200</v>
      </c>
      <c r="H115" s="592"/>
      <c r="I115" s="592"/>
      <c r="J115" s="591">
        <v>22.43</v>
      </c>
      <c r="K115" s="956">
        <v>224300</v>
      </c>
      <c r="L115" s="586"/>
      <c r="M115" s="585"/>
      <c r="N115" s="585">
        <v>20</v>
      </c>
      <c r="O115" s="956">
        <v>136000</v>
      </c>
      <c r="P115" s="585"/>
      <c r="Q115" s="585"/>
      <c r="R115" s="585"/>
      <c r="S115" s="585"/>
      <c r="T115" s="586"/>
      <c r="U115" s="587"/>
      <c r="V115" s="584">
        <v>25</v>
      </c>
      <c r="W115" s="653">
        <v>250000</v>
      </c>
      <c r="X115" s="588"/>
      <c r="Y115" s="587"/>
      <c r="Z115" s="588"/>
      <c r="AA115" s="587"/>
      <c r="AB115" s="589"/>
      <c r="AC115" s="594"/>
      <c r="AD115" s="589"/>
      <c r="AE115" s="587"/>
      <c r="AF115" s="584"/>
      <c r="AG115" s="587"/>
      <c r="AH115" s="587"/>
      <c r="AI115" s="612"/>
    </row>
    <row r="116" spans="1:35" ht="15" x14ac:dyDescent="0.35">
      <c r="A116" s="1174"/>
      <c r="B116" s="591"/>
      <c r="C116" s="592"/>
      <c r="D116" s="592"/>
      <c r="E116" s="592"/>
      <c r="F116" s="593"/>
      <c r="G116" s="592"/>
      <c r="H116" s="592"/>
      <c r="I116" s="592"/>
      <c r="J116" s="591"/>
      <c r="K116" s="585"/>
      <c r="L116" s="586"/>
      <c r="M116" s="585"/>
      <c r="N116" s="585"/>
      <c r="O116" s="585"/>
      <c r="P116" s="585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4"/>
      <c r="AD116" s="584"/>
      <c r="AE116" s="587"/>
      <c r="AF116" s="584"/>
      <c r="AG116" s="587"/>
      <c r="AH116" s="587"/>
      <c r="AI116" s="612"/>
    </row>
    <row r="117" spans="1:35" ht="15" x14ac:dyDescent="0.35">
      <c r="A117" s="1174"/>
      <c r="B117" s="591"/>
      <c r="C117" s="592"/>
      <c r="D117" s="592"/>
      <c r="E117" s="592"/>
      <c r="F117" s="593"/>
      <c r="G117" s="592"/>
      <c r="H117" s="587"/>
      <c r="I117" s="587"/>
      <c r="J117" s="591"/>
      <c r="K117" s="585"/>
      <c r="L117" s="586"/>
      <c r="M117" s="585"/>
      <c r="N117" s="585"/>
      <c r="O117" s="585"/>
      <c r="P117" s="585"/>
      <c r="Q117" s="585"/>
      <c r="R117" s="585"/>
      <c r="S117" s="585"/>
      <c r="T117" s="586"/>
      <c r="U117" s="587"/>
      <c r="V117" s="584"/>
      <c r="W117" s="587"/>
      <c r="X117" s="588"/>
      <c r="Y117" s="587"/>
      <c r="Z117" s="584"/>
      <c r="AA117" s="587"/>
      <c r="AB117" s="589"/>
      <c r="AC117" s="590"/>
      <c r="AD117" s="599"/>
      <c r="AE117" s="600"/>
      <c r="AF117" s="588"/>
      <c r="AG117" s="587"/>
      <c r="AH117" s="587"/>
      <c r="AI117" s="612"/>
    </row>
    <row r="118" spans="1:35" ht="15" x14ac:dyDescent="0.35">
      <c r="A118" s="1175"/>
      <c r="B118" s="630"/>
      <c r="C118" s="587"/>
      <c r="D118" s="587"/>
      <c r="E118" s="587"/>
      <c r="F118" s="584"/>
      <c r="G118" s="585"/>
      <c r="H118" s="587"/>
      <c r="I118" s="587"/>
      <c r="J118" s="591"/>
      <c r="K118" s="587"/>
      <c r="L118" s="584"/>
      <c r="M118" s="587"/>
      <c r="N118" s="587"/>
      <c r="O118" s="587"/>
      <c r="P118" s="600"/>
      <c r="Q118" s="587"/>
      <c r="R118" s="587"/>
      <c r="S118" s="587"/>
      <c r="T118" s="586"/>
      <c r="U118" s="587"/>
      <c r="V118" s="584"/>
      <c r="W118" s="587"/>
      <c r="X118" s="620"/>
      <c r="Y118" s="583"/>
      <c r="Z118" s="584"/>
      <c r="AA118" s="587"/>
      <c r="AB118" s="589"/>
      <c r="AC118" s="594"/>
      <c r="AD118" s="589"/>
      <c r="AE118" s="587"/>
      <c r="AF118" s="584"/>
      <c r="AG118" s="587"/>
      <c r="AH118" s="587"/>
      <c r="AI118" s="612"/>
    </row>
    <row r="119" spans="1:35" ht="15" x14ac:dyDescent="0.35">
      <c r="A119" s="1173">
        <v>45655</v>
      </c>
      <c r="B119" s="630">
        <v>24.17</v>
      </c>
      <c r="C119" s="657">
        <v>241700</v>
      </c>
      <c r="D119" s="587"/>
      <c r="E119" s="587"/>
      <c r="F119" s="928">
        <v>29.23</v>
      </c>
      <c r="G119" s="956">
        <v>292300</v>
      </c>
      <c r="H119" s="587"/>
      <c r="I119" s="587"/>
      <c r="J119" s="591">
        <v>23.29</v>
      </c>
      <c r="K119" s="657">
        <v>232900</v>
      </c>
      <c r="L119" s="584"/>
      <c r="M119" s="587"/>
      <c r="N119" s="587"/>
      <c r="O119" s="587"/>
      <c r="P119" s="600"/>
      <c r="Q119" s="587"/>
      <c r="R119" s="587"/>
      <c r="S119" s="587"/>
      <c r="T119" s="586"/>
      <c r="U119" s="587"/>
      <c r="X119" s="620"/>
      <c r="Y119" s="583"/>
      <c r="Z119" s="584"/>
      <c r="AA119" s="587"/>
      <c r="AB119" s="589"/>
      <c r="AC119" s="594"/>
      <c r="AD119" s="589"/>
      <c r="AE119" s="587"/>
      <c r="AF119" s="584"/>
      <c r="AG119" s="587"/>
      <c r="AH119" s="587"/>
      <c r="AI119" s="612"/>
    </row>
    <row r="120" spans="1:35" ht="15" x14ac:dyDescent="0.35">
      <c r="A120" s="1174"/>
      <c r="B120" s="630"/>
      <c r="C120" s="587"/>
      <c r="D120" s="587"/>
      <c r="E120" s="587"/>
      <c r="F120" s="584"/>
      <c r="G120" s="585"/>
      <c r="H120" s="587"/>
      <c r="I120" s="587"/>
      <c r="J120" s="591"/>
      <c r="K120" s="587"/>
      <c r="L120" s="584"/>
      <c r="M120" s="587"/>
      <c r="N120" s="587"/>
      <c r="O120" s="587"/>
      <c r="P120" s="600"/>
      <c r="Q120" s="587"/>
      <c r="R120" s="587"/>
      <c r="S120" s="587"/>
      <c r="T120" s="586"/>
      <c r="U120" s="587"/>
      <c r="V120" s="584"/>
      <c r="W120" s="587"/>
      <c r="X120" s="620"/>
      <c r="Y120" s="583"/>
      <c r="Z120" s="584"/>
      <c r="AA120" s="587"/>
      <c r="AB120" s="589"/>
      <c r="AC120" s="594"/>
      <c r="AD120" s="589"/>
      <c r="AE120" s="587"/>
      <c r="AF120" s="584"/>
      <c r="AG120" s="587"/>
      <c r="AH120" s="587"/>
      <c r="AI120" s="612"/>
    </row>
    <row r="121" spans="1:35" ht="15" x14ac:dyDescent="0.35">
      <c r="A121" s="1174"/>
      <c r="B121" s="630"/>
      <c r="C121" s="587"/>
      <c r="D121" s="587"/>
      <c r="E121" s="587"/>
      <c r="F121" s="584"/>
      <c r="G121" s="585"/>
      <c r="H121" s="587"/>
      <c r="I121" s="587"/>
      <c r="J121" s="591"/>
      <c r="K121" s="587"/>
      <c r="L121" s="584"/>
      <c r="M121" s="587"/>
      <c r="N121" s="587"/>
      <c r="O121" s="587"/>
      <c r="P121" s="600"/>
      <c r="Q121" s="587"/>
      <c r="R121" s="587"/>
      <c r="S121" s="587"/>
      <c r="T121" s="586"/>
      <c r="U121" s="587"/>
      <c r="V121" s="584"/>
      <c r="W121" s="587"/>
      <c r="X121" s="620"/>
      <c r="Y121" s="583"/>
      <c r="Z121" s="584"/>
      <c r="AA121" s="587"/>
      <c r="AB121" s="589"/>
      <c r="AC121" s="594"/>
      <c r="AD121" s="589"/>
      <c r="AE121" s="587"/>
      <c r="AF121" s="584"/>
      <c r="AG121" s="587"/>
      <c r="AH121" s="587"/>
      <c r="AI121" s="612"/>
    </row>
    <row r="122" spans="1:35" ht="13.5" customHeight="1" x14ac:dyDescent="0.35">
      <c r="A122" s="1175"/>
      <c r="B122" s="630"/>
      <c r="C122" s="587"/>
      <c r="D122" s="587"/>
      <c r="E122" s="587"/>
      <c r="F122" s="584"/>
      <c r="G122" s="585"/>
      <c r="H122" s="587"/>
      <c r="I122" s="587"/>
      <c r="J122" s="591"/>
      <c r="K122" s="587"/>
      <c r="L122" s="584"/>
      <c r="M122" s="587"/>
      <c r="N122" s="587"/>
      <c r="O122" s="587"/>
      <c r="P122" s="600"/>
      <c r="Q122" s="587"/>
      <c r="R122" s="587"/>
      <c r="S122" s="587"/>
      <c r="T122" s="586"/>
      <c r="U122" s="587"/>
      <c r="V122" s="584"/>
      <c r="W122" s="587"/>
      <c r="X122" s="620"/>
      <c r="Y122" s="583"/>
      <c r="Z122" s="584"/>
      <c r="AA122" s="587"/>
      <c r="AB122" s="589"/>
      <c r="AC122" s="594"/>
      <c r="AD122" s="589"/>
      <c r="AE122" s="587"/>
      <c r="AF122" s="584"/>
      <c r="AG122" s="587"/>
      <c r="AH122" s="587"/>
      <c r="AI122" s="612"/>
    </row>
    <row r="123" spans="1:35" ht="15" x14ac:dyDescent="0.35">
      <c r="A123" s="1173">
        <v>45656</v>
      </c>
      <c r="B123" s="630">
        <v>27.05</v>
      </c>
      <c r="C123" s="952">
        <v>270500</v>
      </c>
      <c r="D123" s="587"/>
      <c r="E123" s="587"/>
      <c r="F123" s="631">
        <v>28.58</v>
      </c>
      <c r="G123" s="956">
        <v>285800</v>
      </c>
      <c r="H123" s="587"/>
      <c r="I123" s="587"/>
      <c r="J123" s="591">
        <v>24.15</v>
      </c>
      <c r="K123" s="952">
        <v>241500</v>
      </c>
      <c r="L123" s="584">
        <v>20</v>
      </c>
      <c r="M123" s="952">
        <v>136000</v>
      </c>
      <c r="N123" s="587"/>
      <c r="O123" s="587"/>
      <c r="P123" s="600"/>
      <c r="Q123" s="587"/>
      <c r="R123" s="587"/>
      <c r="S123" s="587"/>
      <c r="T123" s="586">
        <v>20</v>
      </c>
      <c r="U123" s="657">
        <v>136000</v>
      </c>
      <c r="V123" s="584"/>
      <c r="W123" s="587"/>
      <c r="X123" s="620"/>
      <c r="Y123" s="583"/>
      <c r="Z123" s="584"/>
      <c r="AA123" s="587"/>
      <c r="AB123" s="589"/>
      <c r="AC123" s="594"/>
      <c r="AD123" s="589"/>
      <c r="AE123" s="587"/>
      <c r="AF123" s="584"/>
      <c r="AG123" s="587"/>
      <c r="AH123" s="587"/>
      <c r="AI123" s="612"/>
    </row>
    <row r="124" spans="1:35" ht="15" x14ac:dyDescent="0.35">
      <c r="A124" s="1174"/>
      <c r="B124" s="630"/>
      <c r="C124" s="587"/>
      <c r="D124" s="587"/>
      <c r="E124" s="587"/>
      <c r="F124" s="584"/>
      <c r="G124" s="585"/>
      <c r="H124" s="587"/>
      <c r="I124" s="587"/>
      <c r="J124" s="591"/>
      <c r="K124" s="587"/>
      <c r="L124" s="584"/>
      <c r="M124" s="587"/>
      <c r="N124" s="587"/>
      <c r="O124" s="587"/>
      <c r="P124" s="600"/>
      <c r="Q124" s="587"/>
      <c r="R124" s="587"/>
      <c r="S124" s="587"/>
      <c r="T124" s="586"/>
      <c r="U124" s="587"/>
      <c r="V124" s="584"/>
      <c r="W124" s="587"/>
      <c r="X124" s="620"/>
      <c r="Y124" s="583"/>
      <c r="Z124" s="584"/>
      <c r="AA124" s="587"/>
      <c r="AB124" s="589"/>
      <c r="AC124" s="594"/>
      <c r="AD124" s="589"/>
      <c r="AE124" s="587"/>
      <c r="AF124" s="584"/>
      <c r="AG124" s="587"/>
      <c r="AH124" s="587"/>
      <c r="AI124" s="612"/>
    </row>
    <row r="125" spans="1:35" ht="15" x14ac:dyDescent="0.35">
      <c r="A125" s="1174"/>
      <c r="B125" s="630"/>
      <c r="C125" s="587"/>
      <c r="D125" s="587"/>
      <c r="E125" s="587"/>
      <c r="F125" s="584"/>
      <c r="G125" s="585"/>
      <c r="H125" s="587"/>
      <c r="I125" s="587"/>
      <c r="J125" s="591"/>
      <c r="K125" s="587"/>
      <c r="L125" s="584"/>
      <c r="M125" s="587"/>
      <c r="N125" s="587"/>
      <c r="O125" s="587"/>
      <c r="P125" s="600"/>
      <c r="Q125" s="587"/>
      <c r="R125" s="587"/>
      <c r="S125" s="587"/>
      <c r="T125" s="586"/>
      <c r="U125" s="587"/>
      <c r="V125" s="584"/>
      <c r="W125" s="587"/>
      <c r="X125" s="620"/>
      <c r="Y125" s="583"/>
      <c r="Z125" s="584"/>
      <c r="AA125" s="587"/>
      <c r="AB125" s="589"/>
      <c r="AC125" s="594"/>
      <c r="AD125" s="589"/>
      <c r="AE125" s="587"/>
      <c r="AF125" s="584"/>
      <c r="AG125" s="587"/>
      <c r="AH125" s="587"/>
      <c r="AI125" s="612"/>
    </row>
    <row r="126" spans="1:35" ht="13.5" customHeight="1" x14ac:dyDescent="0.35">
      <c r="A126" s="1175"/>
      <c r="B126" s="630"/>
      <c r="C126" s="587"/>
      <c r="D126" s="587"/>
      <c r="E126" s="587"/>
      <c r="F126" s="584"/>
      <c r="G126" s="585"/>
      <c r="H126" s="587"/>
      <c r="I126" s="587"/>
      <c r="J126" s="591"/>
      <c r="K126" s="587"/>
      <c r="L126" s="584"/>
      <c r="M126" s="587"/>
      <c r="N126" s="587"/>
      <c r="O126" s="587"/>
      <c r="P126" s="600"/>
      <c r="Q126" s="587"/>
      <c r="R126" s="587"/>
      <c r="S126" s="587"/>
      <c r="T126" s="586"/>
      <c r="U126" s="587"/>
      <c r="V126" s="584"/>
      <c r="W126" s="587"/>
      <c r="X126" s="620"/>
      <c r="Y126" s="583"/>
      <c r="Z126" s="584"/>
      <c r="AA126" s="587"/>
      <c r="AB126" s="589"/>
      <c r="AC126" s="594"/>
      <c r="AD126" s="589"/>
      <c r="AE126" s="587"/>
      <c r="AF126" s="584"/>
      <c r="AG126" s="587"/>
      <c r="AH126" s="587"/>
      <c r="AI126" s="612"/>
    </row>
    <row r="127" spans="1:35" ht="15" x14ac:dyDescent="0.35">
      <c r="A127" s="1173">
        <v>45657</v>
      </c>
      <c r="B127" s="630">
        <v>29.45</v>
      </c>
      <c r="C127" s="952">
        <v>294500</v>
      </c>
      <c r="D127" s="587"/>
      <c r="E127" s="587"/>
      <c r="F127" s="584">
        <v>31.47</v>
      </c>
      <c r="G127" s="956">
        <v>314700</v>
      </c>
      <c r="H127" s="587"/>
      <c r="I127" s="587"/>
      <c r="J127" s="591">
        <v>21.85</v>
      </c>
      <c r="K127" s="952">
        <v>218500</v>
      </c>
      <c r="L127" s="584"/>
      <c r="M127" s="592"/>
      <c r="N127" s="587">
        <v>20</v>
      </c>
      <c r="O127" s="657">
        <v>136000</v>
      </c>
      <c r="P127" s="600">
        <v>20</v>
      </c>
      <c r="Q127" s="657">
        <v>242000</v>
      </c>
      <c r="R127" s="587"/>
      <c r="S127" s="587"/>
      <c r="T127" s="586"/>
      <c r="U127" s="587"/>
      <c r="V127" s="584"/>
      <c r="W127" s="587"/>
      <c r="X127" s="620"/>
      <c r="Y127" s="583"/>
      <c r="Z127" s="584">
        <v>29.24</v>
      </c>
      <c r="AA127" s="653">
        <v>198832</v>
      </c>
      <c r="AB127" s="589"/>
      <c r="AC127" s="594"/>
      <c r="AD127" s="589"/>
      <c r="AE127" s="587"/>
      <c r="AF127" s="584"/>
      <c r="AG127" s="587"/>
      <c r="AH127" s="587"/>
      <c r="AI127" s="612"/>
    </row>
    <row r="128" spans="1:35" ht="15" x14ac:dyDescent="0.35">
      <c r="A128" s="1174"/>
      <c r="B128" s="630"/>
      <c r="C128" s="587"/>
      <c r="D128" s="587"/>
      <c r="E128" s="587"/>
      <c r="F128" s="584"/>
      <c r="G128" s="585"/>
      <c r="H128" s="587"/>
      <c r="I128" s="587"/>
      <c r="J128" s="591"/>
      <c r="K128" s="587"/>
      <c r="L128" s="584"/>
      <c r="M128" s="587"/>
      <c r="N128" s="587"/>
      <c r="O128" s="587"/>
      <c r="P128" s="600"/>
      <c r="Q128" s="587"/>
      <c r="R128" s="587"/>
      <c r="S128" s="587"/>
      <c r="T128" s="586"/>
      <c r="U128" s="587"/>
      <c r="V128" s="584"/>
      <c r="W128" s="587"/>
      <c r="X128" s="620"/>
      <c r="Y128" s="583"/>
      <c r="Z128" s="584"/>
      <c r="AA128" s="587"/>
      <c r="AB128" s="589"/>
      <c r="AC128" s="594"/>
      <c r="AD128" s="589"/>
      <c r="AE128" s="587"/>
      <c r="AF128" s="584"/>
      <c r="AG128" s="587"/>
      <c r="AH128" s="587"/>
      <c r="AI128" s="612"/>
    </row>
    <row r="129" spans="1:35" ht="15" x14ac:dyDescent="0.35">
      <c r="A129" s="1174"/>
      <c r="B129" s="630"/>
      <c r="C129" s="587"/>
      <c r="D129" s="587"/>
      <c r="E129" s="587"/>
      <c r="F129" s="584"/>
      <c r="G129" s="585"/>
      <c r="H129" s="587"/>
      <c r="I129" s="587"/>
      <c r="J129" s="591"/>
      <c r="K129" s="587"/>
      <c r="L129" s="584"/>
      <c r="M129" s="587"/>
      <c r="N129" s="587"/>
      <c r="O129" s="587"/>
      <c r="P129" s="600"/>
      <c r="Q129" s="587"/>
      <c r="R129" s="587"/>
      <c r="S129" s="587"/>
      <c r="T129" s="586"/>
      <c r="U129" s="587"/>
      <c r="V129" s="584"/>
      <c r="W129" s="587"/>
      <c r="X129" s="620"/>
      <c r="Y129" s="583"/>
      <c r="Z129" s="584"/>
      <c r="AA129" s="587"/>
      <c r="AB129" s="589"/>
      <c r="AC129" s="594"/>
      <c r="AD129" s="589"/>
      <c r="AE129" s="587"/>
      <c r="AF129" s="584"/>
      <c r="AG129" s="587"/>
      <c r="AH129" s="587"/>
      <c r="AI129" s="612"/>
    </row>
    <row r="130" spans="1:35" ht="13.5" customHeight="1" x14ac:dyDescent="0.35">
      <c r="A130" s="1175"/>
      <c r="B130" s="630"/>
      <c r="C130" s="587"/>
      <c r="D130" s="587"/>
      <c r="E130" s="587"/>
      <c r="F130" s="584"/>
      <c r="G130" s="585"/>
      <c r="H130" s="587"/>
      <c r="I130" s="587"/>
      <c r="J130" s="591"/>
      <c r="K130" s="587"/>
      <c r="L130" s="584"/>
      <c r="M130" s="587"/>
      <c r="N130" s="587"/>
      <c r="O130" s="587"/>
      <c r="P130" s="600"/>
      <c r="Q130" s="587"/>
      <c r="R130" s="587"/>
      <c r="S130" s="587"/>
      <c r="T130" s="586"/>
      <c r="U130" s="587"/>
      <c r="V130" s="584"/>
      <c r="W130" s="587"/>
      <c r="X130" s="620"/>
      <c r="Y130" s="583"/>
      <c r="Z130" s="584"/>
      <c r="AA130" s="587"/>
      <c r="AB130" s="589"/>
      <c r="AC130" s="594"/>
      <c r="AD130" s="589"/>
      <c r="AE130" s="587"/>
      <c r="AF130" s="584"/>
      <c r="AG130" s="587"/>
      <c r="AH130" s="587"/>
      <c r="AI130" s="612"/>
    </row>
    <row r="131" spans="1:35" ht="15" hidden="1" x14ac:dyDescent="0.35">
      <c r="A131" s="630"/>
      <c r="B131" s="587"/>
      <c r="C131" s="587"/>
      <c r="D131" s="587"/>
      <c r="E131" s="584"/>
      <c r="F131" s="585"/>
      <c r="G131" s="587"/>
      <c r="H131" s="587"/>
      <c r="I131" s="591"/>
      <c r="J131" s="587"/>
      <c r="K131" s="584"/>
      <c r="L131" s="587"/>
      <c r="M131" s="587"/>
      <c r="N131" s="587"/>
      <c r="O131" s="600"/>
      <c r="P131" s="587"/>
      <c r="Q131" s="587"/>
      <c r="R131" s="587"/>
      <c r="S131" s="586"/>
      <c r="T131" s="587"/>
      <c r="U131" s="584"/>
      <c r="V131" s="587"/>
      <c r="W131" s="620"/>
      <c r="X131" s="583"/>
      <c r="Y131" s="584"/>
      <c r="Z131" s="587"/>
      <c r="AA131" s="589"/>
      <c r="AB131" s="594"/>
      <c r="AC131" s="589"/>
      <c r="AD131" s="587"/>
      <c r="AE131" s="584"/>
      <c r="AF131" s="587"/>
      <c r="AG131" s="587"/>
      <c r="AH131" s="612"/>
    </row>
    <row r="132" spans="1:35" s="663" customFormat="1" ht="15" x14ac:dyDescent="0.35">
      <c r="A132" s="1195" t="s">
        <v>113</v>
      </c>
      <c r="B132" s="942"/>
      <c r="C132" s="943">
        <f>SUM(C7:C131)</f>
        <v>8304800</v>
      </c>
      <c r="D132" s="942"/>
      <c r="E132" s="943">
        <f>SUM(E7:E131)</f>
        <v>0</v>
      </c>
      <c r="F132" s="944"/>
      <c r="G132" s="943">
        <f>SUM(G7:G131)</f>
        <v>9773800</v>
      </c>
      <c r="H132" s="942"/>
      <c r="I132" s="943">
        <f>SUM(I7:I131)</f>
        <v>0</v>
      </c>
      <c r="J132" s="944"/>
      <c r="K132" s="943">
        <f>SUM(K7:K131)</f>
        <v>7326500</v>
      </c>
      <c r="L132" s="943"/>
      <c r="M132" s="943">
        <f>SUM(M7:M131)</f>
        <v>1871292</v>
      </c>
      <c r="N132" s="943"/>
      <c r="O132" s="943">
        <f>SUM(O7:O131)</f>
        <v>1768000</v>
      </c>
      <c r="P132" s="945"/>
      <c r="Q132" s="943">
        <f>SUM(Q7:Q131)</f>
        <v>1452000</v>
      </c>
      <c r="R132" s="945"/>
      <c r="S132" s="943">
        <f>SUM(S7:S131)</f>
        <v>0</v>
      </c>
      <c r="T132" s="943"/>
      <c r="U132" s="943">
        <f>SUM(U7:U131)</f>
        <v>1478250</v>
      </c>
      <c r="V132" s="943"/>
      <c r="W132" s="943">
        <f>SUM(W7:W131)</f>
        <v>1450000</v>
      </c>
      <c r="X132" s="943"/>
      <c r="Y132" s="943">
        <f>SUM(Y7:Y131)</f>
        <v>1452000</v>
      </c>
      <c r="Z132" s="943"/>
      <c r="AA132" s="943">
        <f>SUM(AA7:AA131)</f>
        <v>379852</v>
      </c>
      <c r="AB132" s="943"/>
      <c r="AC132" s="943">
        <f>SUM(AC7:AC131)</f>
        <v>250000</v>
      </c>
      <c r="AD132" s="943"/>
      <c r="AE132" s="943">
        <f>SUM(AE7:AE131)</f>
        <v>200000</v>
      </c>
      <c r="AF132" s="943"/>
      <c r="AG132" s="943">
        <f>SUM(AG7:AG131)</f>
        <v>0</v>
      </c>
      <c r="AH132" s="943">
        <f>SUM(B132:AG132)</f>
        <v>35706494</v>
      </c>
      <c r="AI132" s="610"/>
    </row>
    <row r="133" spans="1:35" s="663" customFormat="1" ht="15" x14ac:dyDescent="0.35">
      <c r="A133" s="1196"/>
      <c r="B133" s="946">
        <f>SUM(B7:B131)</f>
        <v>830.48</v>
      </c>
      <c r="C133" s="945"/>
      <c r="D133" s="946">
        <f>SUM(D7:D131)</f>
        <v>0</v>
      </c>
      <c r="E133" s="945"/>
      <c r="F133" s="947">
        <f>SUM(F7:F132)</f>
        <v>977.38000000000011</v>
      </c>
      <c r="G133" s="943"/>
      <c r="H133" s="946">
        <f>SUM(H7:H131)</f>
        <v>0</v>
      </c>
      <c r="I133" s="945"/>
      <c r="J133" s="947">
        <f>SUM(J7:J132)</f>
        <v>732.64999999999986</v>
      </c>
      <c r="K133" s="943"/>
      <c r="L133" s="947">
        <f>SUM(L7:L132)</f>
        <v>275.19</v>
      </c>
      <c r="M133" s="943"/>
      <c r="N133" s="947">
        <f>SUM(N7:N132)</f>
        <v>260</v>
      </c>
      <c r="O133" s="943"/>
      <c r="P133" s="947">
        <f>SUM(P7:P132)</f>
        <v>120</v>
      </c>
      <c r="Q133" s="943"/>
      <c r="R133" s="947">
        <f>SUM(R7:R132)</f>
        <v>0</v>
      </c>
      <c r="S133" s="943"/>
      <c r="T133" s="943">
        <f>SUM(T7:T132)</f>
        <v>209.39000000000001</v>
      </c>
      <c r="U133" s="943"/>
      <c r="V133" s="947">
        <f>SUM(V7:V132)</f>
        <v>145</v>
      </c>
      <c r="W133" s="943"/>
      <c r="X133" s="948">
        <f>SUM(X7:X132)</f>
        <v>120</v>
      </c>
      <c r="Y133" s="943"/>
      <c r="Z133" s="947">
        <f>SUM(Z7:Z132)</f>
        <v>55.86</v>
      </c>
      <c r="AA133" s="943"/>
      <c r="AB133" s="947">
        <f>SUM(AB6:AB132)</f>
        <v>25</v>
      </c>
      <c r="AC133" s="943"/>
      <c r="AD133" s="947">
        <f>SUM(AD7:AD132)</f>
        <v>20</v>
      </c>
      <c r="AE133" s="943"/>
      <c r="AF133" s="947">
        <f>SUM(AF7:AF132)</f>
        <v>0</v>
      </c>
      <c r="AG133" s="949"/>
      <c r="AH133" s="950">
        <f>SUM(B133:AG133)</f>
        <v>3770.9500000000003</v>
      </c>
      <c r="AI133" s="651"/>
    </row>
    <row r="134" spans="1:35" s="663" customFormat="1" ht="15" x14ac:dyDescent="0.35">
      <c r="A134" s="715"/>
      <c r="B134" s="828"/>
      <c r="C134" s="717"/>
      <c r="D134" s="718"/>
      <c r="E134" s="610"/>
      <c r="F134" s="718"/>
      <c r="G134" s="610"/>
      <c r="H134" s="718"/>
      <c r="I134" s="610"/>
      <c r="J134" s="718"/>
      <c r="K134" s="610"/>
      <c r="L134" s="718"/>
      <c r="M134" s="610"/>
      <c r="N134" s="718"/>
      <c r="O134" s="610"/>
      <c r="P134" s="610"/>
      <c r="Q134" s="610"/>
      <c r="R134" s="718"/>
      <c r="S134" s="610"/>
      <c r="T134" s="719"/>
      <c r="U134" s="610"/>
      <c r="V134" s="718"/>
      <c r="W134" s="610"/>
      <c r="X134" s="718"/>
      <c r="Y134" s="610"/>
      <c r="Z134" s="718"/>
      <c r="AA134" s="610"/>
      <c r="AB134" s="718"/>
      <c r="AC134" s="720"/>
      <c r="AD134" s="651"/>
      <c r="AE134" s="651"/>
    </row>
    <row r="135" spans="1:35" s="663" customFormat="1" ht="15" x14ac:dyDescent="0.35">
      <c r="A135" s="715"/>
      <c r="B135" s="828"/>
      <c r="C135" s="717"/>
      <c r="D135" s="718"/>
      <c r="E135" s="610"/>
      <c r="F135" s="718"/>
      <c r="G135" s="610"/>
      <c r="H135" s="718"/>
      <c r="I135" s="610"/>
      <c r="J135" s="718"/>
      <c r="K135" s="610"/>
      <c r="L135" s="718"/>
      <c r="M135" s="610"/>
      <c r="N135" s="718"/>
      <c r="O135" s="610"/>
      <c r="P135" s="610"/>
      <c r="Q135" s="610"/>
      <c r="R135" s="718"/>
      <c r="S135" s="610"/>
      <c r="T135" s="719"/>
      <c r="U135" s="610"/>
      <c r="V135" s="718"/>
      <c r="W135" s="610"/>
      <c r="X135" s="718"/>
      <c r="Y135" s="610"/>
      <c r="Z135" s="718"/>
      <c r="AA135" s="610"/>
      <c r="AB135" s="718"/>
      <c r="AC135" s="720"/>
      <c r="AD135" s="651"/>
      <c r="AE135" s="651"/>
    </row>
    <row r="136" spans="1:35" s="663" customFormat="1" ht="15" x14ac:dyDescent="0.35">
      <c r="A136" s="715"/>
      <c r="B136" s="828"/>
      <c r="C136" s="717"/>
      <c r="D136" s="718"/>
      <c r="E136" s="610"/>
      <c r="F136" s="718"/>
      <c r="G136" s="610"/>
      <c r="H136" s="718"/>
      <c r="I136" s="610"/>
      <c r="J136" s="718"/>
      <c r="K136" s="610"/>
      <c r="L136" s="718"/>
      <c r="M136" s="610"/>
      <c r="N136" s="718"/>
      <c r="O136" s="610"/>
      <c r="P136" s="610"/>
      <c r="Q136" s="610"/>
      <c r="R136" s="718"/>
      <c r="S136" s="610"/>
      <c r="T136" s="719"/>
      <c r="U136" s="610"/>
      <c r="V136" s="718"/>
      <c r="W136" s="610"/>
      <c r="X136" s="718"/>
      <c r="Y136" s="610"/>
      <c r="Z136" s="718"/>
      <c r="AA136" s="610"/>
      <c r="AB136" s="718"/>
      <c r="AC136" s="720"/>
      <c r="AD136" s="651"/>
      <c r="AE136" s="651"/>
    </row>
    <row r="137" spans="1:35" s="663" customFormat="1" ht="34.5" customHeight="1" x14ac:dyDescent="0.35">
      <c r="A137" s="1162" t="s">
        <v>0</v>
      </c>
      <c r="B137" s="1162"/>
      <c r="C137" s="1162"/>
      <c r="D137" s="1162"/>
      <c r="E137" s="1162"/>
      <c r="F137" s="1162"/>
      <c r="G137" s="1162"/>
      <c r="H137" s="1162"/>
      <c r="I137" s="1162"/>
      <c r="J137" s="1162"/>
      <c r="K137" s="1162"/>
      <c r="L137" s="1162"/>
      <c r="M137" s="1162"/>
      <c r="N137" s="1162"/>
      <c r="O137" s="1162"/>
      <c r="P137" s="1162"/>
      <c r="Q137" s="1162"/>
      <c r="R137" s="1162"/>
      <c r="S137" s="1162"/>
      <c r="T137" s="1162"/>
      <c r="U137" s="1162"/>
      <c r="V137" s="1162"/>
      <c r="W137" s="1162"/>
      <c r="X137" s="1162"/>
      <c r="Y137" s="827"/>
      <c r="Z137" s="827"/>
      <c r="AA137" s="827"/>
      <c r="AB137" s="827"/>
      <c r="AC137" s="827"/>
      <c r="AD137" s="827"/>
      <c r="AE137" s="827"/>
      <c r="AF137" s="827"/>
    </row>
    <row r="138" spans="1:35" ht="26.25" customHeight="1" x14ac:dyDescent="0.35">
      <c r="A138" s="1161" t="s">
        <v>626</v>
      </c>
      <c r="B138" s="1161"/>
      <c r="C138" s="1161"/>
      <c r="D138" s="1161"/>
      <c r="E138" s="1161"/>
      <c r="F138" s="1161"/>
      <c r="G138" s="1161"/>
      <c r="H138" s="1161"/>
      <c r="I138" s="1161"/>
      <c r="J138" s="1161"/>
      <c r="K138" s="1161"/>
      <c r="L138" s="1161"/>
      <c r="M138" s="1161"/>
      <c r="N138" s="1161"/>
      <c r="O138" s="1161"/>
      <c r="P138" s="1161"/>
      <c r="Q138" s="1161"/>
      <c r="R138" s="1161"/>
      <c r="S138" s="1161"/>
      <c r="T138" s="1161"/>
      <c r="U138" s="1161"/>
      <c r="V138" s="1161"/>
      <c r="W138" s="1161"/>
      <c r="X138" s="1161"/>
      <c r="Y138" s="826"/>
      <c r="Z138" s="827"/>
      <c r="AA138" s="827"/>
      <c r="AB138" s="827"/>
      <c r="AC138" s="827"/>
      <c r="AD138" s="827"/>
      <c r="AE138" s="827"/>
      <c r="AF138" s="827"/>
    </row>
    <row r="139" spans="1:35" ht="18" x14ac:dyDescent="0.35">
      <c r="A139" s="1166" t="s">
        <v>614</v>
      </c>
      <c r="B139" s="1166"/>
      <c r="C139" s="1166"/>
      <c r="D139" s="1166"/>
      <c r="E139" s="1166"/>
      <c r="F139" s="1166"/>
      <c r="G139" s="1166"/>
      <c r="H139" s="1166"/>
      <c r="I139" s="1166"/>
      <c r="J139" s="1166"/>
      <c r="K139" s="1166"/>
      <c r="L139" s="1166"/>
      <c r="M139" s="1166"/>
      <c r="N139" s="1166"/>
      <c r="O139" s="1166"/>
      <c r="P139" s="1166"/>
      <c r="Q139" s="1166"/>
      <c r="R139" s="1166"/>
      <c r="S139" s="1166"/>
      <c r="T139" s="1166"/>
      <c r="U139" s="1166"/>
      <c r="V139" s="1166"/>
      <c r="W139" s="1166"/>
      <c r="X139" s="1166" t="s">
        <v>615</v>
      </c>
      <c r="Y139" s="1166"/>
      <c r="Z139" s="827"/>
      <c r="AA139" s="827"/>
      <c r="AB139" s="827"/>
      <c r="AC139" s="827"/>
      <c r="AD139" s="827"/>
      <c r="AE139" s="827"/>
      <c r="AF139" s="827"/>
    </row>
    <row r="140" spans="1:35" s="663" customFormat="1" ht="48" customHeight="1" x14ac:dyDescent="0.35">
      <c r="A140" s="1178" t="s">
        <v>2</v>
      </c>
      <c r="B140" s="1132" t="s">
        <v>114</v>
      </c>
      <c r="C140" s="1137"/>
      <c r="D140" s="1137"/>
      <c r="E140" s="1137"/>
      <c r="F140" s="1137"/>
      <c r="G140" s="1133"/>
      <c r="H140" s="1138" t="s">
        <v>115</v>
      </c>
      <c r="I140" s="1140"/>
      <c r="J140" s="1140"/>
      <c r="K140" s="1140"/>
      <c r="L140" s="1140"/>
      <c r="M140" s="1140"/>
      <c r="N140" s="1140"/>
      <c r="O140" s="1140"/>
      <c r="P140" s="1140"/>
      <c r="Q140" s="1140"/>
      <c r="R140" s="1140"/>
      <c r="S140" s="1140"/>
      <c r="T140" s="1140"/>
      <c r="U140" s="1140"/>
      <c r="V140" s="1140"/>
      <c r="W140" s="1139"/>
      <c r="X140" s="1138" t="s">
        <v>116</v>
      </c>
      <c r="Y140" s="1139"/>
      <c r="Z140" s="751" t="s">
        <v>9</v>
      </c>
    </row>
    <row r="141" spans="1:35" s="663" customFormat="1" ht="15" customHeight="1" x14ac:dyDescent="0.35">
      <c r="A141" s="1179"/>
      <c r="B141" s="1132" t="s">
        <v>117</v>
      </c>
      <c r="C141" s="1133"/>
      <c r="D141" s="1132" t="s">
        <v>118</v>
      </c>
      <c r="E141" s="1133"/>
      <c r="F141" s="1132" t="s">
        <v>620</v>
      </c>
      <c r="G141" s="1133"/>
      <c r="H141" s="1132" t="s">
        <v>119</v>
      </c>
      <c r="I141" s="1133"/>
      <c r="J141" s="1132" t="s">
        <v>120</v>
      </c>
      <c r="K141" s="1133"/>
      <c r="L141" s="1132" t="s">
        <v>609</v>
      </c>
      <c r="M141" s="1133"/>
      <c r="N141" s="1132" t="s">
        <v>608</v>
      </c>
      <c r="O141" s="1133"/>
      <c r="P141" s="1132" t="s">
        <v>123</v>
      </c>
      <c r="Q141" s="1133"/>
      <c r="R141" s="1132" t="s">
        <v>123</v>
      </c>
      <c r="S141" s="1133"/>
      <c r="T141" s="1132" t="s">
        <v>618</v>
      </c>
      <c r="U141" s="1133"/>
      <c r="V141" s="1132" t="s">
        <v>610</v>
      </c>
      <c r="W141" s="1133"/>
      <c r="X141" s="1132" t="s">
        <v>126</v>
      </c>
      <c r="Y141" s="1133"/>
      <c r="Z141" s="648"/>
    </row>
    <row r="142" spans="1:35" s="663" customFormat="1" ht="15" customHeight="1" x14ac:dyDescent="0.35">
      <c r="A142" s="1180"/>
      <c r="B142" s="821" t="s">
        <v>21</v>
      </c>
      <c r="C142" s="854" t="s">
        <v>27</v>
      </c>
      <c r="D142" s="821" t="s">
        <v>21</v>
      </c>
      <c r="E142" s="854" t="s">
        <v>27</v>
      </c>
      <c r="F142" s="854" t="s">
        <v>127</v>
      </c>
      <c r="G142" s="854" t="s">
        <v>27</v>
      </c>
      <c r="H142" s="616" t="s">
        <v>128</v>
      </c>
      <c r="I142" s="854" t="s">
        <v>27</v>
      </c>
      <c r="J142" s="616" t="s">
        <v>128</v>
      </c>
      <c r="K142" s="854" t="s">
        <v>27</v>
      </c>
      <c r="L142" s="616" t="s">
        <v>128</v>
      </c>
      <c r="M142" s="854" t="s">
        <v>27</v>
      </c>
      <c r="N142" s="616" t="s">
        <v>17</v>
      </c>
      <c r="O142" s="854" t="s">
        <v>27</v>
      </c>
      <c r="P142" s="616" t="s">
        <v>17</v>
      </c>
      <c r="Q142" s="854" t="s">
        <v>27</v>
      </c>
      <c r="R142" s="616" t="s">
        <v>19</v>
      </c>
      <c r="S142" s="854" t="s">
        <v>27</v>
      </c>
      <c r="T142" s="616" t="s">
        <v>17</v>
      </c>
      <c r="U142" s="854" t="s">
        <v>27</v>
      </c>
      <c r="V142" s="616" t="s">
        <v>17</v>
      </c>
      <c r="W142" s="854" t="s">
        <v>27</v>
      </c>
      <c r="X142" s="616" t="s">
        <v>30</v>
      </c>
      <c r="Y142" s="854" t="s">
        <v>27</v>
      </c>
      <c r="Z142" s="648"/>
    </row>
    <row r="143" spans="1:35" s="663" customFormat="1" ht="15" customHeight="1" x14ac:dyDescent="0.35">
      <c r="A143" s="830"/>
      <c r="D143" s="821"/>
      <c r="E143" s="854"/>
      <c r="F143" s="854"/>
      <c r="G143" s="854"/>
      <c r="J143" s="616"/>
      <c r="K143" s="854"/>
      <c r="L143" s="616"/>
      <c r="M143" s="854"/>
      <c r="N143" s="616"/>
      <c r="O143" s="854"/>
      <c r="P143" s="616"/>
      <c r="Q143" s="854"/>
      <c r="R143" s="616"/>
      <c r="S143" s="854"/>
      <c r="T143" s="616"/>
      <c r="U143" s="854"/>
      <c r="V143" s="616"/>
      <c r="W143" s="854"/>
      <c r="X143" s="616"/>
      <c r="Y143" s="854"/>
      <c r="Z143" s="648"/>
    </row>
    <row r="144" spans="1:35" s="663" customFormat="1" x14ac:dyDescent="0.35">
      <c r="A144" s="1192">
        <v>45627</v>
      </c>
      <c r="B144" s="951">
        <v>49.73</v>
      </c>
      <c r="C144" s="961">
        <v>338164</v>
      </c>
      <c r="D144" s="625">
        <v>48.92</v>
      </c>
      <c r="E144" s="961">
        <v>332656</v>
      </c>
      <c r="F144" s="621"/>
      <c r="G144" s="621"/>
      <c r="H144" s="620">
        <v>10</v>
      </c>
      <c r="I144" s="961">
        <v>100000</v>
      </c>
      <c r="J144" s="620">
        <v>10</v>
      </c>
      <c r="K144" s="961">
        <v>100000</v>
      </c>
      <c r="L144" s="620">
        <v>10</v>
      </c>
      <c r="M144" s="961">
        <v>100000</v>
      </c>
      <c r="N144" s="621">
        <v>10</v>
      </c>
      <c r="O144" s="961">
        <v>100000</v>
      </c>
      <c r="P144" s="620"/>
      <c r="Q144" s="621"/>
      <c r="R144" s="621"/>
      <c r="S144" s="621"/>
      <c r="T144" s="621">
        <v>10</v>
      </c>
      <c r="U144" s="961">
        <v>100000</v>
      </c>
      <c r="V144" s="620"/>
      <c r="W144" s="854"/>
      <c r="X144" s="620"/>
      <c r="Y144" s="854"/>
      <c r="Z144" s="854"/>
    </row>
    <row r="145" spans="1:28" x14ac:dyDescent="0.35">
      <c r="A145" s="1193"/>
      <c r="B145" s="738"/>
      <c r="C145" s="583"/>
      <c r="D145" s="727"/>
      <c r="E145" s="704"/>
      <c r="F145" s="704"/>
      <c r="G145" s="704"/>
      <c r="H145" s="598">
        <v>10</v>
      </c>
      <c r="I145" s="962">
        <v>100000</v>
      </c>
      <c r="J145" s="598"/>
      <c r="K145" s="583"/>
      <c r="L145" s="598"/>
      <c r="M145" s="583"/>
      <c r="N145" s="583"/>
      <c r="O145" s="583"/>
      <c r="P145" s="598"/>
      <c r="Q145" s="583"/>
      <c r="R145" s="583"/>
      <c r="S145" s="583"/>
      <c r="T145" s="583"/>
      <c r="U145" s="583"/>
      <c r="V145" s="620"/>
      <c r="W145" s="583"/>
      <c r="X145" s="620"/>
      <c r="Y145" s="583"/>
      <c r="Z145" s="742"/>
      <c r="AB145" s="579"/>
    </row>
    <row r="146" spans="1:28" ht="15" customHeight="1" x14ac:dyDescent="0.35">
      <c r="A146" s="1181">
        <v>45628</v>
      </c>
      <c r="B146" s="625"/>
      <c r="C146" s="583"/>
      <c r="D146" s="625">
        <v>45.09</v>
      </c>
      <c r="E146" s="963">
        <v>306610</v>
      </c>
      <c r="F146" s="820"/>
      <c r="G146" s="820"/>
      <c r="H146" s="744"/>
      <c r="I146" s="742"/>
      <c r="J146" s="744"/>
      <c r="K146" s="742"/>
      <c r="L146" s="744"/>
      <c r="M146" s="742"/>
      <c r="N146" s="742"/>
      <c r="O146" s="742"/>
      <c r="P146" s="744"/>
      <c r="Q146" s="742"/>
      <c r="R146" s="742"/>
      <c r="S146" s="742"/>
      <c r="T146" s="742"/>
      <c r="U146" s="742"/>
      <c r="V146" s="745"/>
      <c r="W146" s="742"/>
      <c r="X146" s="745"/>
      <c r="Y146" s="742"/>
      <c r="Z146" s="742"/>
      <c r="AB146" s="579"/>
    </row>
    <row r="147" spans="1:28" ht="15" customHeight="1" x14ac:dyDescent="0.35">
      <c r="A147" s="1182"/>
      <c r="B147" s="738"/>
      <c r="C147" s="583"/>
      <c r="D147" s="598"/>
      <c r="E147" s="583"/>
      <c r="F147" s="583"/>
      <c r="G147" s="583"/>
      <c r="H147" s="598"/>
      <c r="I147" s="583"/>
      <c r="J147" s="598"/>
      <c r="K147" s="583"/>
      <c r="L147" s="598"/>
      <c r="M147" s="583"/>
      <c r="N147" s="818"/>
      <c r="O147" s="583"/>
      <c r="P147" s="598"/>
      <c r="Q147" s="583"/>
      <c r="R147" s="583"/>
      <c r="S147" s="583"/>
      <c r="T147" s="818"/>
      <c r="U147" s="583"/>
      <c r="V147" s="620"/>
      <c r="W147" s="583"/>
      <c r="X147" s="620"/>
      <c r="Y147" s="583"/>
      <c r="Z147" s="583"/>
      <c r="AB147" s="579"/>
    </row>
    <row r="148" spans="1:28" ht="15" customHeight="1" x14ac:dyDescent="0.35">
      <c r="A148" s="1192">
        <v>45629</v>
      </c>
      <c r="B148" s="738"/>
      <c r="C148" s="583"/>
      <c r="D148" s="598"/>
      <c r="E148" s="740"/>
      <c r="F148" s="740"/>
      <c r="G148" s="740"/>
      <c r="H148" s="598"/>
      <c r="I148" s="583"/>
      <c r="J148" s="598"/>
      <c r="K148" s="583"/>
      <c r="L148" s="598"/>
      <c r="M148" s="583"/>
      <c r="N148" s="818"/>
      <c r="O148" s="583"/>
      <c r="P148" s="598"/>
      <c r="Q148" s="583"/>
      <c r="R148" s="583"/>
      <c r="S148" s="583"/>
      <c r="T148" s="583"/>
      <c r="U148" s="583"/>
      <c r="V148" s="620">
        <v>8.4600000000000009</v>
      </c>
      <c r="W148" s="962">
        <v>84600</v>
      </c>
      <c r="X148" s="620"/>
      <c r="Y148" s="583"/>
      <c r="Z148" s="583"/>
      <c r="AB148" s="579"/>
    </row>
    <row r="149" spans="1:28" ht="15" customHeight="1" x14ac:dyDescent="0.35">
      <c r="A149" s="1193"/>
      <c r="B149" s="625"/>
      <c r="C149" s="583"/>
      <c r="D149" s="598"/>
      <c r="E149" s="740"/>
      <c r="F149" s="740"/>
      <c r="G149" s="740"/>
      <c r="H149" s="598"/>
      <c r="I149" s="583"/>
      <c r="J149" s="598"/>
      <c r="K149" s="583"/>
      <c r="L149" s="598"/>
      <c r="M149" s="583"/>
      <c r="N149" s="818"/>
      <c r="O149" s="583"/>
      <c r="P149" s="598"/>
      <c r="Q149" s="583"/>
      <c r="R149" s="583"/>
      <c r="S149" s="583"/>
      <c r="T149" s="583"/>
      <c r="U149" s="583"/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1">
        <v>45630</v>
      </c>
      <c r="B150" s="908"/>
      <c r="C150" s="583"/>
      <c r="D150" s="911"/>
      <c r="E150" s="740"/>
      <c r="F150" s="909"/>
      <c r="G150" s="740"/>
      <c r="H150" s="598"/>
      <c r="I150" s="583"/>
      <c r="J150" s="598"/>
      <c r="K150" s="583"/>
      <c r="L150" s="598"/>
      <c r="M150" s="583"/>
      <c r="N150" s="583"/>
      <c r="O150" s="583"/>
      <c r="P150" s="598"/>
      <c r="Q150" s="583"/>
      <c r="R150" s="583"/>
      <c r="S150" s="583"/>
      <c r="T150" s="583"/>
      <c r="U150" s="583"/>
      <c r="V150" s="620"/>
      <c r="W150" s="583"/>
      <c r="X150" s="620"/>
      <c r="Y150" s="583"/>
      <c r="Z150" s="583"/>
      <c r="AB150" s="579"/>
    </row>
    <row r="151" spans="1:28" ht="15" customHeight="1" x14ac:dyDescent="0.35">
      <c r="A151" s="1182"/>
      <c r="B151" s="908"/>
      <c r="C151" s="583"/>
      <c r="D151" s="737"/>
      <c r="E151" s="583"/>
      <c r="F151" s="583"/>
      <c r="G151" s="583"/>
      <c r="H151" s="598"/>
      <c r="I151" s="583"/>
      <c r="J151" s="598"/>
      <c r="K151" s="583"/>
      <c r="L151" s="598"/>
      <c r="M151" s="583"/>
      <c r="N151" s="583"/>
      <c r="O151" s="583"/>
      <c r="P151" s="598"/>
      <c r="Q151" s="583"/>
      <c r="R151" s="583"/>
      <c r="S151" s="583"/>
      <c r="T151" s="583"/>
      <c r="U151" s="583"/>
      <c r="V151" s="620"/>
      <c r="W151" s="583"/>
      <c r="X151" s="620"/>
      <c r="Y151" s="583"/>
      <c r="Z151" s="583"/>
      <c r="AB151" s="579"/>
    </row>
    <row r="152" spans="1:28" ht="16" customHeight="1" x14ac:dyDescent="0.35">
      <c r="A152" s="1192">
        <v>45631</v>
      </c>
      <c r="B152" s="738">
        <v>47.8</v>
      </c>
      <c r="C152" s="962">
        <v>325040</v>
      </c>
      <c r="D152" s="598">
        <v>48.36</v>
      </c>
      <c r="E152" s="963">
        <v>328848</v>
      </c>
      <c r="F152" s="740"/>
      <c r="G152" s="740"/>
      <c r="H152" s="598">
        <v>10</v>
      </c>
      <c r="I152" s="962">
        <v>100000</v>
      </c>
      <c r="J152" s="598">
        <v>10</v>
      </c>
      <c r="K152" s="962">
        <v>100000</v>
      </c>
      <c r="L152" s="598">
        <v>10</v>
      </c>
      <c r="M152" s="962">
        <v>100000</v>
      </c>
      <c r="N152" s="583">
        <v>10</v>
      </c>
      <c r="O152" s="962">
        <v>100000</v>
      </c>
      <c r="P152" s="583"/>
      <c r="Q152" s="583"/>
      <c r="R152" s="583"/>
      <c r="S152" s="583"/>
      <c r="T152" s="583">
        <v>10</v>
      </c>
      <c r="U152" s="962">
        <v>100000</v>
      </c>
      <c r="V152" s="837"/>
      <c r="W152" s="583"/>
      <c r="X152" s="620">
        <v>40.22</v>
      </c>
      <c r="Y152" s="962">
        <v>402200</v>
      </c>
      <c r="Z152" s="583"/>
      <c r="AB152" s="579"/>
    </row>
    <row r="153" spans="1:28" ht="15" customHeight="1" x14ac:dyDescent="0.35">
      <c r="A153" s="1193"/>
      <c r="B153" s="738"/>
      <c r="C153" s="583"/>
      <c r="D153" s="598"/>
      <c r="E153" s="740"/>
      <c r="F153" s="740"/>
      <c r="G153" s="740"/>
      <c r="H153" s="598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1">
        <v>45632</v>
      </c>
      <c r="B154" s="625"/>
      <c r="C154" s="740"/>
      <c r="D154" s="598"/>
      <c r="E154" s="740"/>
      <c r="F154" s="740"/>
      <c r="G154" s="740"/>
      <c r="H154" s="598"/>
      <c r="I154" s="583"/>
      <c r="J154" s="598"/>
      <c r="K154" s="583"/>
      <c r="L154" s="598"/>
      <c r="M154" s="583"/>
      <c r="N154" s="583"/>
      <c r="O154" s="583"/>
      <c r="P154" s="598"/>
      <c r="Q154" s="583"/>
      <c r="R154" s="583"/>
      <c r="S154" s="583"/>
      <c r="T154" s="583"/>
      <c r="U154" s="583"/>
      <c r="V154" s="620"/>
      <c r="W154" s="583"/>
      <c r="X154" s="620"/>
      <c r="Y154" s="583"/>
      <c r="Z154" s="583"/>
      <c r="AB154" s="579"/>
    </row>
    <row r="155" spans="1:28" ht="15" customHeight="1" x14ac:dyDescent="0.35">
      <c r="A155" s="1182"/>
      <c r="B155" s="738"/>
      <c r="C155" s="583"/>
      <c r="D155" s="598"/>
      <c r="E155" s="583"/>
      <c r="F155" s="583"/>
      <c r="G155" s="583"/>
      <c r="H155" s="598"/>
      <c r="I155" s="583"/>
      <c r="J155" s="598"/>
      <c r="K155" s="583"/>
      <c r="L155" s="598"/>
      <c r="M155" s="583"/>
      <c r="N155" s="818"/>
      <c r="O155" s="583"/>
      <c r="P155" s="598"/>
      <c r="Q155" s="583"/>
      <c r="R155" s="583"/>
      <c r="S155" s="583"/>
      <c r="T155" s="583"/>
      <c r="U155" s="583"/>
      <c r="V155" s="837"/>
      <c r="W155" s="583"/>
      <c r="X155" s="620"/>
      <c r="Y155" s="583"/>
      <c r="Z155" s="583"/>
      <c r="AB155" s="579"/>
    </row>
    <row r="156" spans="1:28" ht="15" customHeight="1" x14ac:dyDescent="0.35">
      <c r="A156" s="1192">
        <v>45633</v>
      </c>
      <c r="D156" s="598"/>
      <c r="E156" s="740"/>
      <c r="F156" s="740"/>
      <c r="G156" s="740"/>
      <c r="H156" s="598"/>
      <c r="I156" s="583"/>
      <c r="J156" s="598"/>
      <c r="K156" s="583"/>
      <c r="L156" s="598"/>
      <c r="M156" s="583"/>
      <c r="N156" s="583"/>
      <c r="O156" s="583"/>
      <c r="P156" s="598"/>
      <c r="Q156" s="583"/>
      <c r="R156" s="583"/>
      <c r="S156" s="583"/>
      <c r="T156" s="583"/>
      <c r="U156" s="583"/>
      <c r="V156" s="620"/>
      <c r="W156" s="583"/>
      <c r="X156" s="620"/>
      <c r="Y156" s="583"/>
      <c r="Z156" s="583"/>
      <c r="AB156" s="579"/>
    </row>
    <row r="157" spans="1:28" ht="15" customHeight="1" x14ac:dyDescent="0.35">
      <c r="A157" s="1193"/>
      <c r="B157" s="738"/>
      <c r="C157" s="583"/>
      <c r="D157" s="598"/>
      <c r="E157" s="740"/>
      <c r="F157" s="740"/>
      <c r="G157" s="740"/>
      <c r="H157" s="620"/>
      <c r="I157" s="583"/>
      <c r="J157" s="598"/>
      <c r="K157" s="583"/>
      <c r="L157" s="598"/>
      <c r="M157" s="583"/>
      <c r="N157" s="583"/>
      <c r="O157" s="583"/>
      <c r="P157" s="598"/>
      <c r="Q157" s="583"/>
      <c r="R157" s="583"/>
      <c r="S157" s="583"/>
      <c r="T157" s="818"/>
      <c r="U157" s="583"/>
      <c r="V157" s="620"/>
      <c r="W157" s="583"/>
      <c r="X157" s="620"/>
      <c r="Y157" s="583"/>
      <c r="Z157" s="583"/>
      <c r="AB157" s="579"/>
    </row>
    <row r="158" spans="1:28" ht="15" customHeight="1" x14ac:dyDescent="0.35">
      <c r="A158" s="1181">
        <v>45634</v>
      </c>
      <c r="B158" s="702">
        <v>53.18</v>
      </c>
      <c r="C158" s="964">
        <v>361620</v>
      </c>
      <c r="D158" s="598">
        <v>56.55</v>
      </c>
      <c r="E158" s="963">
        <v>384540</v>
      </c>
      <c r="F158" s="740"/>
      <c r="G158" s="740"/>
      <c r="H158" s="598"/>
      <c r="I158" s="583"/>
      <c r="L158" s="598"/>
      <c r="M158" s="583"/>
      <c r="N158" s="583"/>
      <c r="O158" s="583"/>
      <c r="P158" s="598">
        <v>10</v>
      </c>
      <c r="Q158" s="962">
        <v>100000</v>
      </c>
      <c r="R158" s="583"/>
      <c r="S158" s="583"/>
      <c r="T158" s="583">
        <v>91.19</v>
      </c>
      <c r="U158" s="583">
        <v>91900</v>
      </c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82"/>
      <c r="B159" s="625"/>
      <c r="C159" s="583"/>
      <c r="D159" s="598"/>
      <c r="E159" s="740"/>
      <c r="F159" s="740"/>
      <c r="G159" s="740"/>
      <c r="H159" s="598"/>
      <c r="I159" s="583"/>
      <c r="J159" s="598"/>
      <c r="K159" s="583"/>
      <c r="L159" s="598"/>
      <c r="M159" s="583"/>
      <c r="N159" s="583"/>
      <c r="O159" s="583"/>
      <c r="P159" s="598"/>
      <c r="Q159" s="583"/>
      <c r="R159" s="583"/>
      <c r="S159" s="583"/>
      <c r="T159" s="818"/>
      <c r="U159" s="583"/>
      <c r="V159" s="620"/>
      <c r="W159" s="583"/>
      <c r="X159" s="620"/>
      <c r="Y159" s="583"/>
      <c r="Z159" s="583"/>
      <c r="AB159" s="579"/>
    </row>
    <row r="160" spans="1:28" ht="15" customHeight="1" x14ac:dyDescent="0.35">
      <c r="A160" s="1192">
        <v>45635</v>
      </c>
      <c r="B160" s="738">
        <v>47.85</v>
      </c>
      <c r="C160" s="583">
        <v>325380</v>
      </c>
      <c r="D160" s="598">
        <v>48.25</v>
      </c>
      <c r="E160" s="740">
        <v>328100</v>
      </c>
      <c r="F160" s="740"/>
      <c r="G160" s="740"/>
      <c r="H160" s="598">
        <v>10</v>
      </c>
      <c r="I160" s="583">
        <v>100000</v>
      </c>
      <c r="J160" s="598">
        <v>10</v>
      </c>
      <c r="K160" s="583">
        <v>100000</v>
      </c>
      <c r="L160" s="598">
        <v>10</v>
      </c>
      <c r="M160" s="583">
        <v>100000</v>
      </c>
      <c r="N160" s="583">
        <v>10</v>
      </c>
      <c r="O160" s="583">
        <v>100000</v>
      </c>
      <c r="P160" s="598">
        <v>10</v>
      </c>
      <c r="Q160" s="583">
        <v>100000</v>
      </c>
      <c r="R160" s="583"/>
      <c r="S160" s="583"/>
      <c r="T160" s="818">
        <v>10</v>
      </c>
      <c r="U160" s="583">
        <v>100000</v>
      </c>
      <c r="V160" s="818"/>
      <c r="W160" s="583"/>
      <c r="X160" s="620"/>
      <c r="Y160" s="583"/>
      <c r="Z160" s="583"/>
      <c r="AB160" s="579"/>
    </row>
    <row r="161" spans="1:28" ht="15" customHeight="1" x14ac:dyDescent="0.35">
      <c r="A161" s="1193"/>
      <c r="B161" s="625"/>
      <c r="C161" s="583"/>
      <c r="D161" s="598"/>
      <c r="E161" s="740"/>
      <c r="F161" s="740"/>
      <c r="G161" s="740"/>
      <c r="H161" s="598"/>
      <c r="I161" s="583"/>
      <c r="J161" s="598"/>
      <c r="K161" s="583"/>
      <c r="L161" s="598"/>
      <c r="M161" s="583"/>
      <c r="N161" s="583"/>
      <c r="O161" s="583"/>
      <c r="P161" s="598"/>
      <c r="Q161" s="583"/>
      <c r="R161" s="583"/>
      <c r="S161" s="583"/>
      <c r="T161" s="818"/>
      <c r="U161" s="583"/>
      <c r="V161" s="620"/>
      <c r="W161" s="583"/>
      <c r="X161" s="620"/>
      <c r="Y161" s="583"/>
      <c r="Z161" s="583"/>
      <c r="AB161" s="579"/>
    </row>
    <row r="162" spans="1:28" ht="15" customHeight="1" x14ac:dyDescent="0.35">
      <c r="A162" s="1181">
        <v>45636</v>
      </c>
      <c r="B162" s="738"/>
      <c r="C162" s="583"/>
      <c r="D162" s="598"/>
      <c r="E162" s="740"/>
      <c r="F162" s="740"/>
      <c r="G162" s="740"/>
      <c r="H162" s="598"/>
      <c r="I162" s="583"/>
      <c r="J162" s="598"/>
      <c r="K162" s="583"/>
      <c r="L162" s="598">
        <v>10</v>
      </c>
      <c r="M162" s="583">
        <v>100000</v>
      </c>
      <c r="N162" s="583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ht="15" customHeight="1" x14ac:dyDescent="0.35">
      <c r="A163" s="1182"/>
      <c r="B163" s="738"/>
      <c r="C163" s="583"/>
      <c r="D163" s="598"/>
      <c r="E163" s="740"/>
      <c r="F163" s="740"/>
      <c r="G163" s="740"/>
      <c r="H163" s="598"/>
      <c r="I163" s="583"/>
      <c r="J163" s="598"/>
      <c r="K163" s="583"/>
      <c r="L163" s="598"/>
      <c r="M163" s="583"/>
      <c r="N163" s="818"/>
      <c r="O163" s="583"/>
      <c r="P163" s="598"/>
      <c r="Q163" s="583"/>
      <c r="R163" s="583"/>
      <c r="S163" s="583"/>
      <c r="T163" s="583"/>
      <c r="U163" s="583"/>
      <c r="V163" s="620"/>
      <c r="W163" s="583"/>
      <c r="X163" s="620"/>
      <c r="Y163" s="583"/>
      <c r="Z163" s="583"/>
      <c r="AB163" s="579"/>
    </row>
    <row r="164" spans="1:28" ht="15" customHeight="1" x14ac:dyDescent="0.35">
      <c r="A164" s="1192">
        <v>45637</v>
      </c>
      <c r="B164" s="738">
        <v>51.6</v>
      </c>
      <c r="C164" s="583">
        <v>350880</v>
      </c>
      <c r="D164" s="598">
        <v>49.7</v>
      </c>
      <c r="E164" s="740">
        <v>337960</v>
      </c>
      <c r="F164" s="740"/>
      <c r="G164" s="740"/>
      <c r="H164" s="598">
        <v>10</v>
      </c>
      <c r="I164" s="583">
        <v>100000</v>
      </c>
      <c r="J164" s="598">
        <v>10</v>
      </c>
      <c r="K164" s="583">
        <v>100000</v>
      </c>
      <c r="L164" s="598">
        <v>10</v>
      </c>
      <c r="M164" s="583">
        <v>100000</v>
      </c>
      <c r="N164" s="583">
        <v>10</v>
      </c>
      <c r="O164" s="583">
        <v>100000</v>
      </c>
      <c r="P164" s="598"/>
      <c r="Q164" s="583"/>
      <c r="R164" s="596"/>
      <c r="S164" s="596"/>
      <c r="T164" s="596">
        <v>10</v>
      </c>
      <c r="U164" s="596">
        <v>100000</v>
      </c>
      <c r="V164" s="597">
        <v>10</v>
      </c>
      <c r="W164" s="748">
        <v>100000</v>
      </c>
      <c r="X164" s="597"/>
      <c r="Y164" s="748"/>
      <c r="Z164" s="583"/>
      <c r="AB164" s="579"/>
    </row>
    <row r="165" spans="1:28" ht="15" customHeight="1" x14ac:dyDescent="0.35">
      <c r="A165" s="1193"/>
      <c r="B165" s="738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818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ht="15" customHeight="1" x14ac:dyDescent="0.35">
      <c r="A166" s="1181">
        <v>45638</v>
      </c>
      <c r="B166" s="738"/>
      <c r="C166" s="583"/>
      <c r="D166" s="598"/>
      <c r="E166" s="740"/>
      <c r="F166" s="740"/>
      <c r="G166" s="740"/>
      <c r="H166" s="598"/>
      <c r="I166" s="583"/>
      <c r="J166" s="598">
        <v>10</v>
      </c>
      <c r="K166" s="583">
        <v>100000</v>
      </c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ht="15" customHeight="1" x14ac:dyDescent="0.35">
      <c r="A167" s="1182"/>
      <c r="B167" s="738"/>
      <c r="C167" s="583"/>
      <c r="D167" s="598"/>
      <c r="E167" s="740"/>
      <c r="F167" s="740"/>
      <c r="G167" s="740"/>
      <c r="H167" s="598"/>
      <c r="I167" s="583"/>
      <c r="J167" s="741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620"/>
      <c r="W167" s="583"/>
      <c r="X167" s="620"/>
      <c r="Y167" s="583"/>
      <c r="Z167" s="583"/>
      <c r="AB167" s="579"/>
    </row>
    <row r="168" spans="1:28" ht="15" customHeight="1" x14ac:dyDescent="0.35">
      <c r="A168" s="1192">
        <v>45639</v>
      </c>
      <c r="B168" s="738"/>
      <c r="C168" s="583"/>
      <c r="D168" s="931"/>
      <c r="E168" s="740"/>
      <c r="F168" s="740"/>
      <c r="G168" s="740"/>
      <c r="H168" s="598">
        <v>10</v>
      </c>
      <c r="I168" s="583">
        <v>100000</v>
      </c>
      <c r="J168" s="598"/>
      <c r="K168" s="583"/>
      <c r="L168" s="598">
        <v>10</v>
      </c>
      <c r="M168" s="583">
        <v>100000</v>
      </c>
      <c r="N168" s="583">
        <v>10</v>
      </c>
      <c r="O168" s="583">
        <v>100000</v>
      </c>
      <c r="P168" s="598"/>
      <c r="Q168" s="583"/>
      <c r="R168" s="583"/>
      <c r="S168" s="583"/>
      <c r="T168" s="818">
        <v>10</v>
      </c>
      <c r="U168" s="583">
        <v>100000</v>
      </c>
      <c r="V168" s="620"/>
      <c r="W168" s="583"/>
      <c r="X168" s="620"/>
      <c r="Y168" s="583"/>
      <c r="Z168" s="583"/>
      <c r="AB168" s="579"/>
    </row>
    <row r="169" spans="1:28" s="601" customFormat="1" ht="15" customHeight="1" x14ac:dyDescent="0.35">
      <c r="A169" s="1193"/>
      <c r="B169" s="811"/>
      <c r="C169" s="583"/>
      <c r="D169" s="598"/>
      <c r="E169" s="740"/>
      <c r="F169" s="740"/>
      <c r="G169" s="740"/>
      <c r="H169" s="598"/>
      <c r="I169" s="583"/>
      <c r="J169" s="598"/>
      <c r="K169" s="583"/>
      <c r="L169" s="598"/>
      <c r="M169" s="583"/>
      <c r="N169" s="818"/>
      <c r="O169" s="583"/>
      <c r="P169" s="598"/>
      <c r="Q169" s="583"/>
      <c r="R169" s="583"/>
      <c r="S169" s="583"/>
      <c r="T169" s="583"/>
      <c r="U169" s="583"/>
      <c r="V169" s="620"/>
      <c r="W169" s="583"/>
      <c r="X169" s="620"/>
      <c r="Y169" s="583"/>
      <c r="Z169" s="583"/>
    </row>
    <row r="170" spans="1:28" ht="15" customHeight="1" x14ac:dyDescent="0.35">
      <c r="A170" s="1181">
        <v>45640</v>
      </c>
      <c r="B170" s="738">
        <v>48</v>
      </c>
      <c r="C170" s="583">
        <v>326400</v>
      </c>
      <c r="D170" s="598">
        <v>50.01</v>
      </c>
      <c r="E170" s="740">
        <v>340070</v>
      </c>
      <c r="F170" s="740"/>
      <c r="G170" s="740"/>
      <c r="H170" s="598">
        <v>10</v>
      </c>
      <c r="I170" s="583">
        <v>100000</v>
      </c>
      <c r="J170" s="598"/>
      <c r="K170" s="583"/>
      <c r="L170" s="598"/>
      <c r="M170" s="583"/>
      <c r="N170" s="583"/>
      <c r="O170" s="583"/>
      <c r="P170" s="598"/>
      <c r="Q170" s="583"/>
      <c r="R170" s="583"/>
      <c r="S170" s="583"/>
      <c r="T170" s="583"/>
      <c r="U170" s="583"/>
      <c r="V170" s="620"/>
      <c r="W170" s="583"/>
      <c r="X170" s="620"/>
      <c r="Y170" s="583"/>
      <c r="Z170" s="583"/>
      <c r="AB170" s="579"/>
    </row>
    <row r="171" spans="1:28" ht="15" customHeight="1" x14ac:dyDescent="0.35">
      <c r="A171" s="1182"/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583"/>
      <c r="S171" s="583"/>
      <c r="T171" s="583"/>
      <c r="U171" s="583"/>
      <c r="V171" s="620"/>
      <c r="W171" s="583"/>
      <c r="X171" s="620"/>
      <c r="Y171" s="583"/>
      <c r="Z171" s="583"/>
      <c r="AB171" s="579"/>
    </row>
    <row r="172" spans="1:28" ht="15" customHeight="1" x14ac:dyDescent="0.35">
      <c r="A172" s="1192">
        <v>45641</v>
      </c>
      <c r="B172" s="738"/>
      <c r="C172" s="583"/>
      <c r="D172" s="598"/>
      <c r="E172" s="740"/>
      <c r="F172" s="740"/>
      <c r="G172" s="740"/>
      <c r="H172" s="598"/>
      <c r="I172" s="583"/>
      <c r="J172" s="598"/>
      <c r="K172" s="583"/>
      <c r="L172" s="598"/>
      <c r="M172" s="583"/>
      <c r="N172" s="583"/>
      <c r="O172" s="583"/>
      <c r="P172" s="598"/>
      <c r="Q172" s="583"/>
      <c r="R172" s="583"/>
      <c r="S172" s="583"/>
      <c r="T172" s="583"/>
      <c r="U172" s="583"/>
      <c r="V172" s="620"/>
      <c r="W172" s="583"/>
      <c r="X172" s="620"/>
      <c r="Y172" s="583"/>
      <c r="Z172" s="583"/>
      <c r="AB172" s="579"/>
    </row>
    <row r="173" spans="1:28" ht="15" customHeight="1" x14ac:dyDescent="0.35">
      <c r="A173" s="1193"/>
      <c r="B173" s="738"/>
      <c r="C173" s="583"/>
      <c r="D173" s="598"/>
      <c r="E173" s="740"/>
      <c r="F173" s="740"/>
      <c r="G173" s="740"/>
      <c r="H173" s="598"/>
      <c r="I173" s="583"/>
      <c r="J173" s="598"/>
      <c r="L173" s="598"/>
      <c r="M173" s="583"/>
      <c r="N173" s="583"/>
      <c r="O173" s="583"/>
      <c r="P173" s="598"/>
      <c r="Q173" s="583"/>
      <c r="R173" s="583"/>
      <c r="S173" s="583"/>
      <c r="T173" s="818"/>
      <c r="U173" s="583"/>
      <c r="V173" s="620"/>
      <c r="W173" s="583"/>
      <c r="X173" s="620"/>
      <c r="Y173" s="583"/>
      <c r="Z173" s="583"/>
      <c r="AB173" s="579"/>
    </row>
    <row r="174" spans="1:28" ht="15" customHeight="1" x14ac:dyDescent="0.35">
      <c r="A174" s="1181">
        <v>45642</v>
      </c>
      <c r="B174" s="738">
        <v>48</v>
      </c>
      <c r="C174" s="583">
        <v>326400</v>
      </c>
      <c r="D174" s="598"/>
      <c r="E174" s="740"/>
      <c r="F174" s="740"/>
      <c r="G174" s="740"/>
      <c r="H174" s="598"/>
      <c r="I174" s="583"/>
      <c r="J174" s="598"/>
      <c r="K174" s="583"/>
      <c r="L174" s="598"/>
      <c r="M174" s="583"/>
      <c r="N174" s="583"/>
      <c r="O174" s="583"/>
      <c r="P174" s="598"/>
      <c r="Q174" s="583"/>
      <c r="R174" s="583"/>
      <c r="S174" s="583"/>
      <c r="T174" s="583">
        <v>6</v>
      </c>
      <c r="U174" s="583">
        <v>60000</v>
      </c>
      <c r="V174" s="620"/>
      <c r="W174" s="583"/>
      <c r="X174" s="620"/>
      <c r="Y174" s="583"/>
      <c r="Z174" s="583"/>
      <c r="AB174" s="579"/>
    </row>
    <row r="175" spans="1:28" ht="15" customHeight="1" x14ac:dyDescent="0.35">
      <c r="A175" s="1182"/>
      <c r="B175" s="738"/>
      <c r="C175" s="583"/>
      <c r="D175" s="598"/>
      <c r="E175" s="740"/>
      <c r="F175" s="740"/>
      <c r="G175" s="740"/>
      <c r="H175" s="598"/>
      <c r="I175" s="583"/>
      <c r="J175" s="625"/>
      <c r="K175" s="583"/>
      <c r="L175" s="598"/>
      <c r="M175" s="583"/>
      <c r="N175" s="583"/>
      <c r="O175" s="583"/>
      <c r="P175" s="598"/>
      <c r="Q175" s="583"/>
      <c r="R175" s="583"/>
      <c r="S175" s="583"/>
      <c r="T175" s="818"/>
      <c r="U175" s="583"/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92">
        <v>45643</v>
      </c>
      <c r="B176" s="738"/>
      <c r="C176" s="583"/>
      <c r="D176" s="598"/>
      <c r="E176" s="740"/>
      <c r="F176" s="740"/>
      <c r="G176" s="740"/>
      <c r="H176" s="598"/>
      <c r="I176" s="583"/>
      <c r="J176" s="598"/>
      <c r="K176" s="583"/>
      <c r="L176" s="598"/>
      <c r="M176" s="583"/>
      <c r="N176" s="583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28" ht="15" customHeight="1" x14ac:dyDescent="0.35">
      <c r="A177" s="1193"/>
      <c r="B177" s="738"/>
      <c r="C177" s="583"/>
      <c r="D177" s="598"/>
      <c r="E177" s="740"/>
      <c r="F177" s="740"/>
      <c r="G177" s="740"/>
      <c r="H177" s="598"/>
      <c r="I177" s="583"/>
      <c r="J177" s="598"/>
      <c r="K177" s="583"/>
      <c r="L177" s="598"/>
      <c r="M177" s="583"/>
      <c r="N177" s="818"/>
      <c r="O177" s="583"/>
      <c r="P177" s="598"/>
      <c r="Q177" s="583"/>
      <c r="R177" s="583"/>
      <c r="S177" s="583"/>
      <c r="T177" s="583"/>
      <c r="U177" s="583"/>
      <c r="V177" s="620"/>
      <c r="W177" s="583"/>
      <c r="X177" s="620"/>
      <c r="Y177" s="583"/>
      <c r="Z177" s="583"/>
      <c r="AB177" s="579"/>
    </row>
    <row r="178" spans="1:28" ht="15" customHeight="1" x14ac:dyDescent="0.35">
      <c r="A178" s="1181">
        <v>45644</v>
      </c>
      <c r="B178" s="738">
        <v>54.49</v>
      </c>
      <c r="C178" s="583">
        <v>370532</v>
      </c>
      <c r="D178" s="598">
        <v>52.31</v>
      </c>
      <c r="E178" s="740">
        <v>355708</v>
      </c>
      <c r="F178" s="740"/>
      <c r="G178" s="740"/>
      <c r="H178" s="598"/>
      <c r="I178" s="583"/>
      <c r="J178" s="598">
        <v>10</v>
      </c>
      <c r="K178" s="583">
        <v>100000</v>
      </c>
      <c r="L178" s="598">
        <v>10</v>
      </c>
      <c r="M178" s="583">
        <v>100000</v>
      </c>
      <c r="N178" s="583">
        <v>10</v>
      </c>
      <c r="O178" s="583">
        <v>100000</v>
      </c>
      <c r="P178" s="598"/>
      <c r="Q178" s="583"/>
      <c r="R178" s="583"/>
      <c r="S178" s="583"/>
      <c r="T178" s="583">
        <v>10</v>
      </c>
      <c r="U178" s="583">
        <v>100000</v>
      </c>
      <c r="V178" s="620"/>
      <c r="W178" s="583"/>
      <c r="X178" s="620"/>
      <c r="Y178" s="583"/>
      <c r="Z178" s="583"/>
      <c r="AB178" s="579"/>
    </row>
    <row r="179" spans="1:28" ht="15" customHeight="1" x14ac:dyDescent="0.35">
      <c r="A179" s="1182"/>
      <c r="B179" s="738"/>
      <c r="C179" s="583"/>
      <c r="D179" s="598"/>
      <c r="E179" s="740"/>
      <c r="F179" s="740"/>
      <c r="G179" s="740"/>
      <c r="H179" s="598"/>
      <c r="I179" s="583"/>
      <c r="J179" s="598"/>
      <c r="K179" s="583"/>
      <c r="L179" s="598"/>
      <c r="M179" s="583"/>
      <c r="N179" s="583"/>
      <c r="O179" s="583"/>
      <c r="P179" s="598"/>
      <c r="Q179" s="583"/>
      <c r="R179" s="583"/>
      <c r="S179" s="583"/>
      <c r="T179" s="583"/>
      <c r="U179" s="583"/>
      <c r="V179" s="620"/>
      <c r="W179" s="583"/>
      <c r="X179" s="620"/>
      <c r="Y179" s="583"/>
      <c r="Z179" s="583"/>
      <c r="AB179" s="579"/>
    </row>
    <row r="180" spans="1:28" ht="15" customHeight="1" x14ac:dyDescent="0.35">
      <c r="A180" s="1192">
        <v>45645</v>
      </c>
      <c r="B180" s="738"/>
      <c r="C180" s="583"/>
      <c r="D180" s="598"/>
      <c r="E180" s="621"/>
      <c r="F180" s="740"/>
      <c r="G180" s="740"/>
      <c r="H180" s="598">
        <v>10</v>
      </c>
      <c r="I180" s="583">
        <v>100000</v>
      </c>
      <c r="J180" s="598"/>
      <c r="K180" s="583"/>
      <c r="L180" s="598"/>
      <c r="M180" s="583"/>
      <c r="N180" s="583"/>
      <c r="O180" s="583"/>
      <c r="P180" s="598"/>
      <c r="Q180" s="583"/>
      <c r="R180" s="583"/>
      <c r="S180" s="583"/>
      <c r="T180" s="818"/>
      <c r="U180" s="583"/>
      <c r="V180" s="620"/>
      <c r="W180" s="583"/>
      <c r="X180" s="620"/>
      <c r="Y180" s="583"/>
      <c r="Z180" s="583"/>
      <c r="AB180" s="579"/>
    </row>
    <row r="181" spans="1:28" ht="15" customHeight="1" x14ac:dyDescent="0.35">
      <c r="A181" s="1193"/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583"/>
      <c r="O181" s="583"/>
      <c r="P181" s="598"/>
      <c r="Q181" s="583"/>
      <c r="R181" s="583"/>
      <c r="S181" s="583"/>
      <c r="T181" s="583"/>
      <c r="U181" s="583"/>
      <c r="V181" s="620"/>
      <c r="W181" s="583"/>
      <c r="X181" s="620"/>
      <c r="Y181" s="583"/>
      <c r="Z181" s="583"/>
      <c r="AB181" s="579"/>
    </row>
    <row r="182" spans="1:28" ht="15" customHeight="1" x14ac:dyDescent="0.35">
      <c r="A182" s="1181">
        <v>45646</v>
      </c>
      <c r="B182" s="738"/>
      <c r="C182" s="583"/>
      <c r="D182" s="598"/>
      <c r="E182" s="740"/>
      <c r="F182" s="740"/>
      <c r="G182" s="740"/>
      <c r="H182" s="598"/>
      <c r="I182" s="583"/>
      <c r="J182" s="598"/>
      <c r="K182" s="583"/>
      <c r="L182" s="598"/>
      <c r="M182" s="583"/>
      <c r="N182" s="583"/>
      <c r="O182" s="583"/>
      <c r="P182" s="598"/>
      <c r="Q182" s="583"/>
      <c r="R182" s="583"/>
      <c r="S182" s="583"/>
      <c r="T182" s="818"/>
      <c r="U182" s="583"/>
      <c r="V182" s="625">
        <v>10</v>
      </c>
      <c r="W182" s="583">
        <v>100000</v>
      </c>
      <c r="X182" s="620"/>
      <c r="Y182" s="583"/>
      <c r="Z182" s="583"/>
      <c r="AB182" s="579"/>
    </row>
    <row r="183" spans="1:28" ht="15" customHeight="1" x14ac:dyDescent="0.35">
      <c r="A183" s="1182"/>
      <c r="B183" s="738"/>
      <c r="C183" s="583"/>
      <c r="D183" s="598"/>
      <c r="E183" s="740"/>
      <c r="F183" s="740"/>
      <c r="G183" s="740"/>
      <c r="H183" s="598"/>
      <c r="I183" s="583"/>
      <c r="J183" s="598"/>
      <c r="K183" s="583"/>
      <c r="L183" s="598"/>
      <c r="M183" s="583"/>
      <c r="N183" s="583"/>
      <c r="O183" s="583"/>
      <c r="P183" s="598"/>
      <c r="Q183" s="583"/>
      <c r="R183" s="583"/>
      <c r="S183" s="583"/>
      <c r="T183" s="583"/>
      <c r="U183" s="583"/>
      <c r="V183" s="598"/>
      <c r="W183" s="583"/>
      <c r="X183" s="620"/>
      <c r="Y183" s="583"/>
      <c r="Z183" s="583"/>
      <c r="AB183" s="579"/>
    </row>
    <row r="184" spans="1:28" ht="15" customHeight="1" x14ac:dyDescent="0.35">
      <c r="A184" s="1192">
        <v>45647</v>
      </c>
      <c r="B184" s="738">
        <v>48.5</v>
      </c>
      <c r="C184" s="583">
        <v>329800</v>
      </c>
      <c r="D184" s="598"/>
      <c r="E184" s="740"/>
      <c r="F184" s="740"/>
      <c r="G184" s="740"/>
      <c r="H184" s="598">
        <v>10</v>
      </c>
      <c r="I184" s="583">
        <v>100000</v>
      </c>
      <c r="J184" s="598">
        <v>10</v>
      </c>
      <c r="K184" s="583">
        <v>100000</v>
      </c>
      <c r="L184" s="598">
        <v>10</v>
      </c>
      <c r="M184" s="583">
        <v>100000</v>
      </c>
      <c r="N184" s="583">
        <v>10</v>
      </c>
      <c r="O184" s="583">
        <v>100000</v>
      </c>
      <c r="P184" s="598"/>
      <c r="Q184" s="583"/>
      <c r="R184" s="583"/>
      <c r="S184" s="583"/>
      <c r="T184" s="583">
        <v>10</v>
      </c>
      <c r="U184" s="583">
        <v>100000</v>
      </c>
      <c r="V184" s="620"/>
      <c r="W184" s="583"/>
      <c r="X184" s="620"/>
      <c r="Y184" s="583"/>
      <c r="Z184" s="583"/>
      <c r="AB184" s="579"/>
    </row>
    <row r="185" spans="1:28" ht="15" customHeight="1" x14ac:dyDescent="0.35">
      <c r="A185" s="1193"/>
      <c r="B185" s="738"/>
      <c r="C185" s="583"/>
      <c r="D185" s="598"/>
      <c r="E185" s="740"/>
      <c r="F185" s="740"/>
      <c r="G185" s="740"/>
      <c r="H185" s="598"/>
      <c r="I185" s="583"/>
      <c r="J185" s="598"/>
      <c r="K185" s="583"/>
      <c r="L185" s="598"/>
      <c r="M185" s="583"/>
      <c r="N185" s="818"/>
      <c r="O185" s="583"/>
      <c r="P185" s="598"/>
      <c r="Q185" s="583"/>
      <c r="R185" s="583"/>
      <c r="S185" s="583"/>
      <c r="T185" s="583"/>
      <c r="U185" s="583"/>
      <c r="V185" s="620"/>
      <c r="W185" s="583"/>
      <c r="X185" s="620"/>
      <c r="Y185" s="583"/>
      <c r="Z185" s="583"/>
      <c r="AB185" s="579"/>
    </row>
    <row r="186" spans="1:28" ht="15" customHeight="1" x14ac:dyDescent="0.35">
      <c r="A186" s="1181">
        <v>45648</v>
      </c>
      <c r="B186" s="738"/>
      <c r="C186" s="583"/>
      <c r="D186" s="598">
        <v>60</v>
      </c>
      <c r="E186" s="740">
        <v>408000</v>
      </c>
      <c r="F186" s="740"/>
      <c r="G186" s="740"/>
      <c r="H186" s="598"/>
      <c r="I186" s="583"/>
      <c r="J186" s="598"/>
      <c r="K186" s="583"/>
      <c r="L186" s="598">
        <v>10</v>
      </c>
      <c r="M186" s="583">
        <v>100000</v>
      </c>
      <c r="N186" s="583"/>
      <c r="O186" s="621"/>
      <c r="P186" s="598"/>
      <c r="Q186" s="583"/>
      <c r="R186" s="583"/>
      <c r="S186" s="583"/>
      <c r="T186" s="831"/>
      <c r="U186" s="583"/>
      <c r="V186" s="620"/>
      <c r="W186" s="583"/>
      <c r="X186" s="620"/>
      <c r="Y186" s="583"/>
      <c r="Z186" s="583"/>
      <c r="AB186" s="579"/>
    </row>
    <row r="187" spans="1:28" ht="18" customHeight="1" x14ac:dyDescent="0.35">
      <c r="A187" s="1182"/>
      <c r="B187" s="738"/>
      <c r="C187" s="583"/>
      <c r="D187" s="738"/>
      <c r="E187" s="583"/>
      <c r="F187" s="583"/>
      <c r="G187" s="583"/>
      <c r="H187" s="598"/>
      <c r="I187" s="583"/>
      <c r="J187" s="598"/>
      <c r="K187" s="583"/>
      <c r="L187" s="598"/>
      <c r="M187" s="583"/>
      <c r="N187" s="583"/>
      <c r="O187" s="583"/>
      <c r="P187" s="598"/>
      <c r="Q187" s="583"/>
      <c r="R187" s="583"/>
      <c r="S187" s="583"/>
      <c r="T187" s="583"/>
      <c r="U187" s="583"/>
      <c r="V187" s="620"/>
      <c r="W187" s="583"/>
      <c r="X187" s="620"/>
      <c r="Y187" s="583"/>
      <c r="Z187" s="583"/>
      <c r="AB187" s="579"/>
    </row>
    <row r="188" spans="1:28" ht="15" customHeight="1" x14ac:dyDescent="0.35">
      <c r="A188" s="1192">
        <v>45649</v>
      </c>
      <c r="B188" s="738">
        <v>45.09</v>
      </c>
      <c r="C188" s="583">
        <v>306612</v>
      </c>
      <c r="D188" s="598"/>
      <c r="E188" s="740"/>
      <c r="F188" s="835"/>
      <c r="G188" s="740"/>
      <c r="H188" s="598"/>
      <c r="I188" s="583"/>
      <c r="J188" s="598"/>
      <c r="K188" s="583"/>
      <c r="L188" s="598"/>
      <c r="M188" s="583"/>
      <c r="N188" s="583"/>
      <c r="O188" s="583"/>
      <c r="P188" s="598"/>
      <c r="Q188" s="583"/>
      <c r="R188" s="583"/>
      <c r="S188" s="583"/>
      <c r="T188" s="583"/>
      <c r="U188" s="583"/>
      <c r="V188" s="620"/>
      <c r="W188" s="583"/>
      <c r="X188" s="620"/>
      <c r="Y188" s="583"/>
      <c r="Z188" s="583"/>
      <c r="AB188" s="579"/>
    </row>
    <row r="189" spans="1:28" ht="15" customHeight="1" x14ac:dyDescent="0.35">
      <c r="A189" s="1193"/>
      <c r="B189" s="625"/>
      <c r="C189" s="583"/>
      <c r="D189" s="835"/>
      <c r="E189" s="740"/>
      <c r="F189" s="835"/>
      <c r="G189" s="740"/>
      <c r="H189" s="598"/>
      <c r="I189" s="583"/>
      <c r="J189" s="598"/>
      <c r="K189" s="583"/>
      <c r="L189" s="598"/>
      <c r="M189" s="583"/>
      <c r="N189" s="583"/>
      <c r="O189" s="583"/>
      <c r="P189" s="598"/>
      <c r="Q189" s="583"/>
      <c r="R189" s="583"/>
      <c r="S189" s="583"/>
      <c r="T189" s="583"/>
      <c r="U189" s="583"/>
      <c r="V189" s="620"/>
      <c r="W189" s="583"/>
      <c r="X189" s="620"/>
      <c r="Y189" s="583"/>
      <c r="Z189" s="583"/>
      <c r="AB189" s="579"/>
    </row>
    <row r="190" spans="1:28" ht="15" customHeight="1" x14ac:dyDescent="0.35">
      <c r="A190" s="1181">
        <v>45650</v>
      </c>
      <c r="B190" s="625"/>
      <c r="C190" s="583"/>
      <c r="D190" s="598"/>
      <c r="E190" s="740"/>
      <c r="F190" s="740"/>
      <c r="G190" s="740"/>
      <c r="H190" s="738"/>
      <c r="I190" s="583"/>
      <c r="J190" s="598">
        <v>10</v>
      </c>
      <c r="K190" s="583">
        <v>100000</v>
      </c>
      <c r="L190" s="598">
        <v>10</v>
      </c>
      <c r="M190" s="583">
        <v>100000</v>
      </c>
      <c r="N190" s="583">
        <v>10</v>
      </c>
      <c r="O190" s="583">
        <v>100000</v>
      </c>
      <c r="P190" s="598"/>
      <c r="Q190" s="583"/>
      <c r="R190" s="583"/>
      <c r="S190" s="583"/>
      <c r="T190" s="818">
        <v>10</v>
      </c>
      <c r="U190" s="583">
        <v>100000</v>
      </c>
      <c r="V190" s="620"/>
      <c r="W190" s="583"/>
      <c r="X190" s="620"/>
      <c r="Y190" s="583"/>
      <c r="Z190" s="583"/>
      <c r="AB190" s="579"/>
    </row>
    <row r="191" spans="1:28" ht="15" customHeight="1" x14ac:dyDescent="0.35">
      <c r="A191" s="1182"/>
      <c r="B191" s="738"/>
      <c r="C191" s="583"/>
      <c r="D191" s="598"/>
      <c r="E191" s="740"/>
      <c r="F191" s="740"/>
      <c r="G191" s="740"/>
      <c r="H191" s="598"/>
      <c r="I191" s="583"/>
      <c r="J191" s="598"/>
      <c r="K191" s="583"/>
      <c r="L191" s="598"/>
      <c r="M191" s="583"/>
      <c r="N191" s="818"/>
      <c r="O191" s="583"/>
      <c r="P191" s="598"/>
      <c r="Q191" s="583"/>
      <c r="R191" s="583"/>
      <c r="S191" s="583"/>
      <c r="T191" s="583"/>
      <c r="U191" s="583"/>
      <c r="V191" s="620"/>
      <c r="W191" s="583"/>
      <c r="X191" s="620"/>
      <c r="Y191" s="583"/>
      <c r="Z191" s="583"/>
      <c r="AB191" s="579"/>
    </row>
    <row r="192" spans="1:28" ht="15" customHeight="1" x14ac:dyDescent="0.35">
      <c r="A192" s="1192">
        <v>45651</v>
      </c>
      <c r="B192" s="738"/>
      <c r="C192" s="583"/>
      <c r="D192" s="598">
        <v>53.84</v>
      </c>
      <c r="E192" s="740">
        <v>366112</v>
      </c>
      <c r="F192" s="740"/>
      <c r="G192" s="740"/>
      <c r="H192" s="598">
        <v>10</v>
      </c>
      <c r="I192" s="583">
        <v>100000</v>
      </c>
      <c r="J192" s="598"/>
      <c r="K192" s="583"/>
      <c r="L192" s="598">
        <v>10</v>
      </c>
      <c r="M192" s="583">
        <v>100000</v>
      </c>
      <c r="N192" s="583">
        <v>10</v>
      </c>
      <c r="O192" s="583">
        <v>100000</v>
      </c>
      <c r="P192" s="598"/>
      <c r="Q192" s="583"/>
      <c r="R192" s="583"/>
      <c r="S192" s="583"/>
      <c r="T192" s="583"/>
      <c r="U192" s="583"/>
      <c r="V192" s="620"/>
      <c r="W192" s="583"/>
      <c r="X192" s="620"/>
      <c r="Y192" s="583"/>
      <c r="Z192" s="583"/>
      <c r="AB192" s="579"/>
    </row>
    <row r="193" spans="1:28" ht="15" customHeight="1" x14ac:dyDescent="0.35">
      <c r="A193" s="1193"/>
      <c r="B193" s="738"/>
      <c r="C193" s="583"/>
      <c r="D193" s="738"/>
      <c r="E193" s="583"/>
      <c r="F193" s="583"/>
      <c r="G193" s="583"/>
      <c r="H193" s="598"/>
      <c r="I193" s="583"/>
      <c r="J193" s="598"/>
      <c r="K193" s="583"/>
      <c r="L193" s="598"/>
      <c r="M193" s="583"/>
      <c r="N193" s="818"/>
      <c r="O193" s="583"/>
      <c r="P193" s="598"/>
      <c r="Q193" s="583"/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28" ht="15" customHeight="1" x14ac:dyDescent="0.35">
      <c r="A194" s="1181">
        <v>45652</v>
      </c>
      <c r="B194" s="929"/>
      <c r="C194" s="925"/>
      <c r="D194" s="925"/>
      <c r="E194" s="740"/>
      <c r="F194" s="740"/>
      <c r="G194" s="740"/>
      <c r="H194" s="598"/>
      <c r="I194" s="583"/>
      <c r="J194" s="598"/>
      <c r="K194" s="583"/>
      <c r="L194" s="598"/>
      <c r="M194" s="583"/>
      <c r="N194" s="583"/>
      <c r="O194" s="583"/>
      <c r="P194" s="598"/>
      <c r="Q194" s="583"/>
      <c r="R194" s="583"/>
      <c r="S194" s="583"/>
      <c r="T194" s="583">
        <v>10</v>
      </c>
      <c r="U194" s="583">
        <v>100000</v>
      </c>
      <c r="V194" s="620"/>
      <c r="W194" s="583"/>
      <c r="X194" s="620"/>
      <c r="Y194" s="583"/>
      <c r="Z194" s="583"/>
      <c r="AB194" s="579"/>
    </row>
    <row r="195" spans="1:28" ht="15" customHeight="1" x14ac:dyDescent="0.35">
      <c r="A195" s="1182"/>
      <c r="B195" s="738"/>
      <c r="C195" s="583"/>
      <c r="D195" s="598"/>
      <c r="E195" s="740"/>
      <c r="F195" s="740"/>
      <c r="G195" s="740"/>
      <c r="H195" s="727"/>
      <c r="I195" s="704"/>
      <c r="J195" s="598"/>
      <c r="K195" s="583"/>
      <c r="L195" s="598"/>
      <c r="M195" s="583"/>
      <c r="N195" s="818"/>
      <c r="O195" s="583"/>
      <c r="P195" s="598"/>
      <c r="Q195" s="583"/>
      <c r="R195" s="583"/>
      <c r="S195" s="583"/>
      <c r="T195" s="818"/>
      <c r="U195" s="583"/>
      <c r="V195" s="620"/>
      <c r="W195" s="583"/>
      <c r="X195" s="620"/>
      <c r="Y195" s="583"/>
      <c r="Z195" s="583"/>
      <c r="AB195" s="579"/>
    </row>
    <row r="196" spans="1:28" ht="15" customHeight="1" x14ac:dyDescent="0.35">
      <c r="A196" s="1192">
        <v>45653</v>
      </c>
      <c r="B196" s="738">
        <v>51.5</v>
      </c>
      <c r="C196" s="583">
        <v>350200</v>
      </c>
      <c r="D196" s="598"/>
      <c r="E196" s="740"/>
      <c r="F196" s="740"/>
      <c r="G196" s="740"/>
      <c r="H196" s="598">
        <v>10</v>
      </c>
      <c r="I196" s="583">
        <v>100000</v>
      </c>
      <c r="J196" s="598"/>
      <c r="K196" s="583"/>
      <c r="L196" s="598">
        <v>10</v>
      </c>
      <c r="M196" s="583">
        <v>100000</v>
      </c>
      <c r="N196" s="583">
        <v>10</v>
      </c>
      <c r="O196" s="583">
        <v>100000</v>
      </c>
      <c r="P196" s="598"/>
      <c r="Q196" s="583"/>
      <c r="R196" s="583"/>
      <c r="S196" s="583"/>
      <c r="T196" s="583">
        <v>10</v>
      </c>
      <c r="U196" s="583">
        <v>100000</v>
      </c>
      <c r="V196" s="620"/>
      <c r="W196" s="583"/>
      <c r="X196" s="620"/>
      <c r="Y196" s="583"/>
      <c r="Z196" s="583"/>
      <c r="AB196" s="579"/>
    </row>
    <row r="197" spans="1:28" ht="15" customHeight="1" x14ac:dyDescent="0.35">
      <c r="A197" s="1193"/>
      <c r="B197" s="749"/>
      <c r="C197" s="817"/>
      <c r="D197" s="598"/>
      <c r="E197" s="740"/>
      <c r="F197" s="740"/>
      <c r="G197" s="740"/>
      <c r="H197" s="741"/>
      <c r="I197" s="583"/>
      <c r="J197" s="598"/>
      <c r="K197" s="583"/>
      <c r="L197" s="598"/>
      <c r="M197" s="583"/>
      <c r="N197" s="583"/>
      <c r="O197" s="583"/>
      <c r="P197" s="598"/>
      <c r="Q197" s="583"/>
      <c r="R197" s="583"/>
      <c r="S197" s="583"/>
      <c r="T197" s="583"/>
      <c r="U197" s="583"/>
      <c r="V197" s="620"/>
      <c r="W197" s="583"/>
      <c r="X197" s="620"/>
      <c r="Y197" s="583"/>
      <c r="Z197" s="583"/>
      <c r="AB197" s="579"/>
    </row>
    <row r="198" spans="1:28" ht="15" customHeight="1" x14ac:dyDescent="0.35">
      <c r="A198" s="1181">
        <v>45654</v>
      </c>
      <c r="B198" s="749"/>
      <c r="C198" s="583"/>
      <c r="D198" s="598"/>
      <c r="E198" s="740"/>
      <c r="F198" s="740"/>
      <c r="G198" s="740"/>
      <c r="H198" s="598"/>
      <c r="I198" s="583"/>
      <c r="J198" s="598"/>
      <c r="K198" s="583"/>
      <c r="L198" s="598"/>
      <c r="M198" s="583"/>
      <c r="N198" s="583"/>
      <c r="O198" s="583"/>
      <c r="P198" s="598"/>
      <c r="Q198" s="583"/>
      <c r="R198" s="583"/>
      <c r="S198" s="583"/>
      <c r="T198" s="583"/>
      <c r="U198" s="583"/>
      <c r="V198" s="620"/>
      <c r="W198" s="583"/>
      <c r="X198" s="620"/>
      <c r="Y198" s="583"/>
      <c r="Z198" s="583"/>
      <c r="AB198" s="579"/>
    </row>
    <row r="199" spans="1:28" ht="15" customHeight="1" x14ac:dyDescent="0.35">
      <c r="A199" s="1182"/>
      <c r="B199" s="780"/>
      <c r="C199" s="704"/>
      <c r="D199" s="727"/>
      <c r="E199" s="704"/>
      <c r="F199" s="704"/>
      <c r="G199" s="704"/>
      <c r="H199" s="727"/>
      <c r="I199" s="704"/>
      <c r="J199" s="727"/>
      <c r="K199" s="704"/>
      <c r="L199" s="598"/>
      <c r="M199" s="583"/>
      <c r="N199" s="583"/>
      <c r="O199" s="583"/>
      <c r="P199" s="598"/>
      <c r="Q199" s="583"/>
      <c r="R199" s="598"/>
      <c r="S199" s="583"/>
      <c r="T199" s="583"/>
      <c r="U199" s="583"/>
      <c r="V199" s="784"/>
      <c r="W199" s="704"/>
      <c r="X199" s="620"/>
      <c r="Y199" s="583"/>
      <c r="Z199" s="583"/>
      <c r="AB199" s="579"/>
    </row>
    <row r="200" spans="1:28" ht="15" customHeight="1" x14ac:dyDescent="0.35">
      <c r="A200" s="1192">
        <v>45655</v>
      </c>
      <c r="B200" s="780"/>
      <c r="C200" s="704"/>
      <c r="D200" s="727"/>
      <c r="E200" s="704"/>
      <c r="F200" s="704"/>
      <c r="G200" s="704"/>
      <c r="H200" s="727"/>
      <c r="I200" s="704"/>
      <c r="J200" s="727"/>
      <c r="K200" s="704"/>
      <c r="L200" s="598"/>
      <c r="M200" s="583"/>
      <c r="N200" s="583"/>
      <c r="O200" s="583"/>
      <c r="P200" s="598"/>
      <c r="Q200" s="583"/>
      <c r="R200" s="598"/>
      <c r="S200" s="583"/>
      <c r="T200" s="583"/>
      <c r="U200" s="583"/>
      <c r="V200" s="784"/>
      <c r="W200" s="704"/>
      <c r="X200" s="620"/>
      <c r="Y200" s="583"/>
      <c r="Z200" s="583"/>
      <c r="AB200" s="579"/>
    </row>
    <row r="201" spans="1:28" ht="15" customHeight="1" x14ac:dyDescent="0.35">
      <c r="A201" s="1193"/>
      <c r="B201" s="780"/>
      <c r="C201" s="704"/>
      <c r="D201" s="727"/>
      <c r="E201" s="704"/>
      <c r="F201" s="704"/>
      <c r="G201" s="704"/>
      <c r="H201" s="727"/>
      <c r="I201" s="704"/>
      <c r="J201" s="727"/>
      <c r="K201" s="704"/>
      <c r="L201" s="598"/>
      <c r="M201" s="583"/>
      <c r="N201" s="583"/>
      <c r="O201" s="583"/>
      <c r="P201" s="598"/>
      <c r="Q201" s="583"/>
      <c r="R201" s="598"/>
      <c r="S201" s="583"/>
      <c r="T201" s="583"/>
      <c r="U201" s="583"/>
      <c r="V201" s="784"/>
      <c r="W201" s="704"/>
      <c r="X201" s="620"/>
      <c r="Y201" s="583"/>
      <c r="Z201" s="583"/>
      <c r="AB201" s="579"/>
    </row>
    <row r="202" spans="1:28" ht="15" customHeight="1" x14ac:dyDescent="0.35">
      <c r="A202" s="1181">
        <v>45656</v>
      </c>
      <c r="B202" s="780"/>
      <c r="C202" s="704"/>
      <c r="D202" s="727">
        <v>53.91</v>
      </c>
      <c r="E202" s="704">
        <v>365908</v>
      </c>
      <c r="F202" s="704"/>
      <c r="G202" s="704"/>
      <c r="H202" s="727"/>
      <c r="I202" s="704"/>
      <c r="J202" s="727">
        <v>10</v>
      </c>
      <c r="K202" s="704">
        <v>100000</v>
      </c>
      <c r="L202" s="598"/>
      <c r="M202" s="583"/>
      <c r="N202" s="583"/>
      <c r="O202" s="583"/>
      <c r="P202" s="598"/>
      <c r="Q202" s="583"/>
      <c r="R202" s="598"/>
      <c r="S202" s="583"/>
      <c r="T202" s="583"/>
      <c r="U202" s="583"/>
      <c r="V202" s="784"/>
      <c r="W202" s="704"/>
      <c r="X202" s="620"/>
      <c r="Y202" s="583"/>
      <c r="Z202" s="583"/>
      <c r="AB202" s="579"/>
    </row>
    <row r="203" spans="1:28" ht="15" customHeight="1" x14ac:dyDescent="0.35">
      <c r="A203" s="1182"/>
      <c r="B203" s="780"/>
      <c r="C203" s="704"/>
      <c r="D203" s="727"/>
      <c r="E203" s="704"/>
      <c r="F203" s="704"/>
      <c r="G203" s="704"/>
      <c r="H203" s="727"/>
      <c r="I203" s="704"/>
      <c r="J203" s="727"/>
      <c r="K203" s="704"/>
      <c r="L203" s="598"/>
      <c r="M203" s="583"/>
      <c r="N203" s="583"/>
      <c r="O203" s="583"/>
      <c r="P203" s="598"/>
      <c r="Q203" s="583"/>
      <c r="R203" s="598"/>
      <c r="S203" s="583"/>
      <c r="T203" s="583"/>
      <c r="U203" s="583"/>
      <c r="V203" s="784"/>
      <c r="W203" s="704"/>
      <c r="X203" s="620"/>
      <c r="Y203" s="583"/>
      <c r="Z203" s="583"/>
      <c r="AB203" s="579"/>
    </row>
    <row r="204" spans="1:28" ht="15" customHeight="1" x14ac:dyDescent="0.35">
      <c r="A204" s="1192">
        <v>45657</v>
      </c>
      <c r="B204" s="780">
        <v>40.83</v>
      </c>
      <c r="C204" s="704">
        <v>277644</v>
      </c>
      <c r="D204" s="727">
        <v>50.65</v>
      </c>
      <c r="E204" s="704">
        <v>344420</v>
      </c>
      <c r="F204" s="704"/>
      <c r="G204" s="704"/>
      <c r="H204" s="727">
        <v>20</v>
      </c>
      <c r="I204" s="704">
        <v>200000</v>
      </c>
      <c r="J204" s="727">
        <v>10</v>
      </c>
      <c r="K204" s="704">
        <v>100000</v>
      </c>
      <c r="L204" s="598">
        <v>10</v>
      </c>
      <c r="M204" s="583">
        <v>100000</v>
      </c>
      <c r="N204" s="583">
        <v>10</v>
      </c>
      <c r="O204" s="583">
        <v>100000</v>
      </c>
      <c r="P204" s="598">
        <v>10</v>
      </c>
      <c r="Q204" s="583">
        <v>100000</v>
      </c>
      <c r="T204" s="583"/>
      <c r="U204" s="583"/>
      <c r="V204" s="784">
        <v>10</v>
      </c>
      <c r="W204" s="704">
        <v>100000</v>
      </c>
      <c r="X204" s="620"/>
      <c r="Y204" s="583"/>
      <c r="Z204" s="583"/>
      <c r="AB204" s="579"/>
    </row>
    <row r="205" spans="1:28" ht="15" customHeight="1" x14ac:dyDescent="0.35">
      <c r="A205" s="1193"/>
      <c r="B205" s="780"/>
      <c r="C205" s="704"/>
      <c r="D205" s="727"/>
      <c r="E205" s="704"/>
      <c r="F205" s="704"/>
      <c r="G205" s="704"/>
      <c r="H205" s="727"/>
      <c r="I205" s="704"/>
      <c r="J205" s="727"/>
      <c r="K205" s="704"/>
      <c r="L205" s="598"/>
      <c r="M205" s="583"/>
      <c r="N205" s="583"/>
      <c r="O205" s="583"/>
      <c r="P205" s="598"/>
      <c r="Q205" s="583"/>
      <c r="R205" s="598"/>
      <c r="S205" s="583"/>
      <c r="T205" s="583"/>
      <c r="U205" s="583"/>
      <c r="V205" s="784"/>
      <c r="W205" s="704"/>
      <c r="X205" s="620"/>
      <c r="Y205" s="583"/>
      <c r="Z205" s="583"/>
      <c r="AB205" s="579"/>
    </row>
    <row r="206" spans="1:28" s="663" customFormat="1" ht="22" customHeight="1" x14ac:dyDescent="0.35">
      <c r="A206" s="1189" t="s">
        <v>113</v>
      </c>
      <c r="B206" s="932"/>
      <c r="C206" s="933">
        <f>SUM(C144:C205)</f>
        <v>3988672</v>
      </c>
      <c r="D206" s="934"/>
      <c r="E206" s="933">
        <f>SUM(E143:E205)</f>
        <v>4198932</v>
      </c>
      <c r="F206" s="934"/>
      <c r="G206" s="933">
        <f>SUM(G143:G205)</f>
        <v>0</v>
      </c>
      <c r="H206" s="934"/>
      <c r="I206" s="933">
        <f>SUM(I144:I205)</f>
        <v>1300000</v>
      </c>
      <c r="J206" s="934"/>
      <c r="K206" s="933">
        <f>SUM(K143:K205)</f>
        <v>1000000</v>
      </c>
      <c r="L206" s="934"/>
      <c r="M206" s="933">
        <f>SUM(M144:M205)</f>
        <v>1300000</v>
      </c>
      <c r="N206" s="934"/>
      <c r="O206" s="933">
        <f>SUM(O144:O205)</f>
        <v>1100000</v>
      </c>
      <c r="P206" s="934"/>
      <c r="Q206" s="933">
        <f>SUM(Q144:Q205)</f>
        <v>300000</v>
      </c>
      <c r="R206" s="934"/>
      <c r="S206" s="933">
        <f>SUM(S144:S205)</f>
        <v>0</v>
      </c>
      <c r="T206" s="934"/>
      <c r="U206" s="933">
        <f>SUM(U144:U205)</f>
        <v>1151900</v>
      </c>
      <c r="V206" s="934"/>
      <c r="W206" s="933">
        <f>SUM(W144:W205)</f>
        <v>384600</v>
      </c>
      <c r="X206" s="934"/>
      <c r="Y206" s="933">
        <f>SUM(Y144:Y205)</f>
        <v>402200</v>
      </c>
      <c r="Z206" s="933">
        <f>SUM(B206:Y206)</f>
        <v>15126304</v>
      </c>
    </row>
    <row r="207" spans="1:28" s="663" customFormat="1" ht="22" customHeight="1" x14ac:dyDescent="0.35">
      <c r="A207" s="1189"/>
      <c r="B207" s="935">
        <f>SUM(B144:B205)</f>
        <v>586.57000000000005</v>
      </c>
      <c r="C207" s="933"/>
      <c r="D207" s="934">
        <f>SUM(D143:D205)</f>
        <v>617.58999999999992</v>
      </c>
      <c r="E207" s="933"/>
      <c r="F207" s="934">
        <f>SUM(F143:F205)</f>
        <v>0</v>
      </c>
      <c r="G207" s="933"/>
      <c r="H207" s="934">
        <f>SUM(H144:H205)</f>
        <v>130</v>
      </c>
      <c r="I207" s="933"/>
      <c r="J207" s="936">
        <f>SUM(J143:J205)</f>
        <v>100</v>
      </c>
      <c r="K207" s="933"/>
      <c r="L207" s="934">
        <f>SUM(L144:L205)</f>
        <v>130</v>
      </c>
      <c r="M207" s="933"/>
      <c r="N207" s="937">
        <f>SUM(N144:N205)</f>
        <v>110</v>
      </c>
      <c r="O207" s="933"/>
      <c r="P207" s="936">
        <f>SUM(P144:P205)</f>
        <v>30</v>
      </c>
      <c r="Q207" s="933"/>
      <c r="R207" s="934">
        <f>SUM(R144:R205)</f>
        <v>0</v>
      </c>
      <c r="S207" s="933"/>
      <c r="T207" s="937">
        <f>SUM(T144:T205)</f>
        <v>197.19</v>
      </c>
      <c r="U207" s="933"/>
      <c r="V207" s="934">
        <f>SUM(V143:V205)</f>
        <v>38.46</v>
      </c>
      <c r="W207" s="933"/>
      <c r="X207" s="934">
        <f>SUM(X144:X205)</f>
        <v>40.22</v>
      </c>
      <c r="Y207" s="933"/>
      <c r="Z207" s="933">
        <f>SUM(B207:Y207)</f>
        <v>1980.03</v>
      </c>
    </row>
    <row r="208" spans="1:28" ht="24" customHeight="1" x14ac:dyDescent="0.35">
      <c r="A208" s="1189"/>
      <c r="B208" s="938"/>
      <c r="C208" s="939"/>
      <c r="D208" s="939"/>
      <c r="E208" s="939"/>
      <c r="F208" s="939"/>
      <c r="G208" s="939"/>
      <c r="H208" s="939"/>
      <c r="I208" s="939"/>
      <c r="J208" s="939"/>
      <c r="K208" s="939"/>
      <c r="L208" s="939"/>
      <c r="M208" s="939"/>
      <c r="N208" s="939"/>
      <c r="O208" s="939"/>
      <c r="P208" s="939"/>
      <c r="Q208" s="939"/>
      <c r="R208" s="940"/>
      <c r="S208" s="941"/>
      <c r="T208" s="941"/>
      <c r="U208" s="941"/>
      <c r="V208" s="941"/>
      <c r="W208" s="1197"/>
      <c r="X208" s="1197"/>
      <c r="Y208" s="1198"/>
      <c r="Z208" s="933">
        <f>Z206+AH132</f>
        <v>50832798</v>
      </c>
      <c r="AB208" s="579"/>
    </row>
    <row r="209" spans="1:32" ht="21.75" customHeight="1" x14ac:dyDescent="0.35">
      <c r="A209" s="757" t="s">
        <v>151</v>
      </c>
      <c r="B209" s="1147" t="s">
        <v>625</v>
      </c>
      <c r="C209" s="1147"/>
      <c r="D209" s="1147"/>
      <c r="E209" s="1147"/>
      <c r="F209" s="1147"/>
      <c r="G209" s="1147"/>
      <c r="H209" s="1147"/>
      <c r="I209" s="1147"/>
      <c r="J209" s="1147"/>
      <c r="K209" s="1147"/>
      <c r="L209" s="1147"/>
      <c r="M209" s="1147"/>
      <c r="N209" s="758"/>
      <c r="O209" s="601"/>
      <c r="P209" s="758"/>
      <c r="Q209" s="601"/>
      <c r="R209" s="759"/>
      <c r="S209" s="601"/>
      <c r="T209" s="601"/>
      <c r="U209" s="601"/>
      <c r="V209" s="758"/>
      <c r="W209" s="601"/>
      <c r="X209" s="758"/>
      <c r="Y209" s="601"/>
      <c r="Z209" s="794"/>
      <c r="AB209" s="639"/>
      <c r="AC209" s="638"/>
      <c r="AD209" s="638"/>
    </row>
    <row r="210" spans="1:32" ht="22" customHeight="1" x14ac:dyDescent="0.35">
      <c r="A210" s="757" t="s">
        <v>153</v>
      </c>
      <c r="B210" s="760"/>
      <c r="C210" s="1148"/>
      <c r="D210" s="1148"/>
      <c r="E210" s="1148"/>
      <c r="F210" s="761"/>
      <c r="G210" s="601"/>
      <c r="H210" s="758"/>
      <c r="N210" s="758"/>
      <c r="O210" s="601"/>
      <c r="P210" s="758"/>
      <c r="Q210" s="1149" t="s">
        <v>154</v>
      </c>
      <c r="R210" s="1149"/>
      <c r="S210" s="1149"/>
      <c r="T210" s="852"/>
      <c r="U210" s="852"/>
      <c r="V210" s="758"/>
      <c r="W210" s="601"/>
      <c r="X210" s="758"/>
      <c r="Y210" s="601"/>
      <c r="Z210" s="758"/>
      <c r="AA210" s="638">
        <f>AA214-Z208</f>
        <v>-3170626</v>
      </c>
      <c r="AB210" s="639"/>
      <c r="AC210" s="638"/>
      <c r="AD210" s="641"/>
      <c r="AE210" s="641"/>
    </row>
    <row r="211" spans="1:32" ht="22" customHeight="1" x14ac:dyDescent="0.35">
      <c r="A211" s="757"/>
      <c r="B211" s="760"/>
      <c r="C211" s="851"/>
      <c r="D211" s="851"/>
      <c r="E211" s="851"/>
      <c r="F211" s="761"/>
      <c r="G211" s="601"/>
      <c r="H211" s="758"/>
      <c r="N211" s="758"/>
      <c r="O211" s="601"/>
      <c r="P211" s="758"/>
      <c r="Q211" s="852"/>
      <c r="R211" s="852"/>
      <c r="S211" s="852"/>
      <c r="T211" s="852"/>
      <c r="U211" s="852"/>
      <c r="V211" s="758"/>
      <c r="W211" s="601"/>
      <c r="X211" s="758"/>
      <c r="Y211" s="601"/>
      <c r="Z211" s="758"/>
      <c r="AA211" s="638"/>
      <c r="AB211" s="639"/>
      <c r="AC211" s="638"/>
      <c r="AD211" s="641"/>
      <c r="AE211" s="641"/>
    </row>
    <row r="212" spans="1:32" ht="22" customHeight="1" x14ac:dyDescent="0.35">
      <c r="A212" s="757"/>
      <c r="B212" s="760"/>
      <c r="C212" s="851"/>
      <c r="D212" s="851"/>
      <c r="E212" s="851"/>
      <c r="F212" s="761"/>
      <c r="G212" s="601"/>
      <c r="H212" s="758"/>
      <c r="N212" s="758"/>
      <c r="O212" s="601"/>
      <c r="P212" s="758"/>
      <c r="Q212" s="786"/>
      <c r="R212" s="786"/>
      <c r="S212" s="786"/>
      <c r="T212" s="786"/>
      <c r="U212" s="786"/>
      <c r="V212" s="758"/>
      <c r="W212" s="601"/>
      <c r="X212" s="758"/>
      <c r="Y212" s="601"/>
      <c r="Z212" s="758"/>
      <c r="AA212" s="638"/>
      <c r="AB212" s="639"/>
      <c r="AC212" s="638"/>
      <c r="AD212" s="641"/>
      <c r="AE212" s="641"/>
    </row>
    <row r="213" spans="1:32" ht="22" customHeight="1" x14ac:dyDescent="0.35">
      <c r="A213" s="757"/>
      <c r="B213" s="760"/>
      <c r="C213" s="851"/>
      <c r="D213" s="851"/>
      <c r="E213" s="851"/>
      <c r="F213" s="761"/>
      <c r="G213" s="601"/>
      <c r="H213" s="758"/>
      <c r="N213" s="758"/>
      <c r="O213" s="601"/>
      <c r="P213" s="758"/>
      <c r="Q213" s="786"/>
      <c r="R213" s="786"/>
      <c r="S213" s="786"/>
      <c r="T213" s="786"/>
      <c r="U213" s="786"/>
      <c r="V213" s="758"/>
      <c r="W213" s="601"/>
      <c r="X213" s="758"/>
      <c r="Y213" s="601"/>
      <c r="Z213" s="758"/>
      <c r="AA213" s="638"/>
      <c r="AB213" s="639"/>
      <c r="AC213" s="638"/>
      <c r="AD213" s="641"/>
      <c r="AE213" s="641"/>
    </row>
    <row r="214" spans="1:32" ht="22" customHeight="1" x14ac:dyDescent="0.35">
      <c r="A214" s="757"/>
      <c r="B214" s="760"/>
      <c r="C214" s="762"/>
      <c r="D214" s="761"/>
      <c r="E214" s="762"/>
      <c r="F214" s="761"/>
      <c r="G214" s="601"/>
      <c r="H214" s="758"/>
      <c r="N214" s="758"/>
      <c r="O214" s="601"/>
      <c r="P214" s="758"/>
      <c r="Q214" s="787"/>
      <c r="R214" s="788"/>
      <c r="S214" s="787"/>
      <c r="T214" s="787"/>
      <c r="U214" s="787"/>
      <c r="V214" s="758"/>
      <c r="W214" s="601"/>
      <c r="X214" s="758"/>
      <c r="Y214" s="601"/>
      <c r="Z214" s="758"/>
      <c r="AA214" s="638">
        <v>47662172</v>
      </c>
      <c r="AB214" s="639"/>
      <c r="AC214" s="642"/>
      <c r="AD214" s="638"/>
      <c r="AE214" s="638"/>
    </row>
    <row r="215" spans="1:32" ht="22" customHeight="1" x14ac:dyDescent="0.35">
      <c r="B215" s="763"/>
      <c r="C215" s="1150"/>
      <c r="D215" s="1150"/>
      <c r="E215" s="1150"/>
      <c r="F215" s="758"/>
      <c r="G215" s="601"/>
      <c r="H215" s="758"/>
      <c r="N215" s="758"/>
      <c r="O215" s="601"/>
      <c r="P215" s="758"/>
      <c r="Q215" s="1151" t="s">
        <v>155</v>
      </c>
      <c r="R215" s="1151"/>
      <c r="S215" s="1151"/>
      <c r="T215" s="853"/>
      <c r="U215" s="853"/>
      <c r="V215" s="758"/>
      <c r="W215" s="601"/>
      <c r="X215" s="758"/>
      <c r="Y215" s="601"/>
      <c r="Z215" s="758"/>
      <c r="AA215" s="638"/>
      <c r="AB215" s="639"/>
      <c r="AC215" s="639"/>
      <c r="AD215" s="638"/>
      <c r="AE215" s="638"/>
    </row>
    <row r="216" spans="1:32" ht="22" customHeight="1" x14ac:dyDescent="0.35">
      <c r="Y216" s="687"/>
      <c r="Z216" s="758"/>
      <c r="AA216" s="688"/>
      <c r="AB216" s="690"/>
      <c r="AC216" s="690"/>
      <c r="AD216" s="688"/>
      <c r="AE216" s="688"/>
    </row>
    <row r="217" spans="1:32" ht="32.25" customHeight="1" x14ac:dyDescent="0.35">
      <c r="A217" s="764"/>
      <c r="B217" s="765"/>
      <c r="C217" s="1184"/>
      <c r="D217" s="1184"/>
      <c r="E217" s="1184"/>
      <c r="F217" s="766"/>
      <c r="W217" s="679"/>
      <c r="X217" s="705"/>
      <c r="Y217" s="579">
        <v>41497072</v>
      </c>
      <c r="Z217" s="579">
        <f>Y217-Z208</f>
        <v>-9335726</v>
      </c>
      <c r="AA217" s="1185"/>
      <c r="AB217" s="1185"/>
      <c r="AC217" s="1185"/>
      <c r="AD217" s="849"/>
      <c r="AE217" s="849"/>
      <c r="AF217" s="579">
        <f>Z208-AF221</f>
        <v>1138328</v>
      </c>
    </row>
    <row r="218" spans="1:32" ht="22" customHeight="1" x14ac:dyDescent="0.35">
      <c r="C218" s="1186" t="s">
        <v>156</v>
      </c>
      <c r="D218" s="1186"/>
      <c r="E218" s="1186" t="s">
        <v>157</v>
      </c>
      <c r="F218" s="1186"/>
      <c r="G218" s="1186" t="s">
        <v>158</v>
      </c>
      <c r="H218" s="1186"/>
      <c r="I218" s="1186" t="s">
        <v>159</v>
      </c>
      <c r="J218" s="1186"/>
      <c r="K218" s="1186"/>
      <c r="L218" s="1186"/>
      <c r="M218" s="1186" t="s">
        <v>160</v>
      </c>
      <c r="N218" s="1186"/>
      <c r="O218" s="1187" t="s">
        <v>161</v>
      </c>
      <c r="P218" s="1188"/>
      <c r="R218" s="687"/>
      <c r="Z218" s="579"/>
      <c r="AA218" s="688"/>
      <c r="AB218" s="579"/>
    </row>
    <row r="219" spans="1:32" ht="22" customHeight="1" x14ac:dyDescent="0.35">
      <c r="C219" s="672" t="s">
        <v>30</v>
      </c>
      <c r="D219" s="850" t="s">
        <v>27</v>
      </c>
      <c r="E219" s="672" t="s">
        <v>30</v>
      </c>
      <c r="F219" s="850" t="s">
        <v>27</v>
      </c>
      <c r="G219" s="672" t="s">
        <v>30</v>
      </c>
      <c r="H219" s="850" t="s">
        <v>27</v>
      </c>
      <c r="I219" s="672" t="s">
        <v>30</v>
      </c>
      <c r="J219" s="672"/>
      <c r="K219" s="672"/>
      <c r="L219" s="850" t="s">
        <v>27</v>
      </c>
      <c r="M219" s="672" t="s">
        <v>30</v>
      </c>
      <c r="N219" s="850" t="s">
        <v>27</v>
      </c>
      <c r="O219" s="672" t="s">
        <v>30</v>
      </c>
      <c r="P219" s="850" t="s">
        <v>27</v>
      </c>
      <c r="R219" s="687"/>
      <c r="Z219" s="579"/>
      <c r="AA219" s="688"/>
      <c r="AB219" s="579"/>
    </row>
    <row r="220" spans="1:32" ht="22" customHeight="1" x14ac:dyDescent="0.35">
      <c r="C220" s="767">
        <f>B133</f>
        <v>830.48</v>
      </c>
      <c r="D220" s="768">
        <f>C132</f>
        <v>8304800</v>
      </c>
      <c r="E220" s="769">
        <f>L133</f>
        <v>275.19</v>
      </c>
      <c r="F220" s="770">
        <f>M132</f>
        <v>1871292</v>
      </c>
      <c r="G220" s="703">
        <f>V133</f>
        <v>145</v>
      </c>
      <c r="H220" s="770">
        <f>W132</f>
        <v>1450000</v>
      </c>
      <c r="I220" s="771">
        <f>B207</f>
        <v>586.57000000000005</v>
      </c>
      <c r="J220" s="771"/>
      <c r="K220" s="771"/>
      <c r="L220" s="770">
        <f>C206</f>
        <v>3988672</v>
      </c>
      <c r="M220" s="727">
        <f>V207</f>
        <v>38.46</v>
      </c>
      <c r="N220" s="770">
        <f>W206</f>
        <v>384600</v>
      </c>
      <c r="O220" s="704"/>
      <c r="P220" s="704"/>
      <c r="R220" s="687"/>
      <c r="Z220" s="579"/>
      <c r="AA220" s="688"/>
      <c r="AB220" s="579"/>
    </row>
    <row r="221" spans="1:32" ht="22" customHeight="1" x14ac:dyDescent="0.35">
      <c r="C221" s="767">
        <f>F133</f>
        <v>977.38000000000011</v>
      </c>
      <c r="D221" s="768">
        <f>G132</f>
        <v>9773800</v>
      </c>
      <c r="E221" s="772" t="e">
        <f>#REF!</f>
        <v>#REF!</v>
      </c>
      <c r="F221" s="704" t="e">
        <f>#REF!</f>
        <v>#REF!</v>
      </c>
      <c r="G221" s="769">
        <f>X133</f>
        <v>120</v>
      </c>
      <c r="H221" s="704">
        <f>Y132</f>
        <v>1452000</v>
      </c>
      <c r="I221" s="769">
        <f>D207</f>
        <v>617.58999999999992</v>
      </c>
      <c r="J221" s="769"/>
      <c r="K221" s="769"/>
      <c r="L221" s="704">
        <f>E206</f>
        <v>4198932</v>
      </c>
      <c r="M221" s="773"/>
      <c r="N221" s="727"/>
      <c r="O221" s="704"/>
      <c r="P221" s="704"/>
      <c r="R221" s="687"/>
      <c r="Z221" s="579"/>
      <c r="AA221" s="688"/>
      <c r="AB221" s="579"/>
      <c r="AF221" s="794">
        <v>49694470</v>
      </c>
    </row>
    <row r="222" spans="1:32" ht="22" customHeight="1" x14ac:dyDescent="0.35">
      <c r="A222" s="774"/>
      <c r="B222" s="775"/>
      <c r="C222" s="767" t="e">
        <f>#REF!</f>
        <v>#REF!</v>
      </c>
      <c r="D222" s="776" t="e">
        <f>#REF!</f>
        <v>#REF!</v>
      </c>
      <c r="E222" s="769">
        <f>T133</f>
        <v>209.39000000000001</v>
      </c>
      <c r="F222" s="704">
        <f>U132</f>
        <v>1478250</v>
      </c>
      <c r="G222" s="777">
        <f>Z133</f>
        <v>55.86</v>
      </c>
      <c r="H222" s="778">
        <f>AA132</f>
        <v>379852</v>
      </c>
      <c r="I222" s="777" t="e">
        <f>#REF!</f>
        <v>#REF!</v>
      </c>
      <c r="J222" s="777"/>
      <c r="K222" s="777"/>
      <c r="L222" s="778" t="e">
        <f>#REF!</f>
        <v>#REF!</v>
      </c>
      <c r="M222" s="779"/>
      <c r="N222" s="780"/>
      <c r="O222" s="781"/>
      <c r="P222" s="781"/>
      <c r="R222" s="687"/>
      <c r="W222" s="1183"/>
      <c r="X222" s="1183"/>
      <c r="Y222" s="1183"/>
      <c r="Z222" s="782"/>
      <c r="AA222" s="701"/>
      <c r="AB222" s="579"/>
    </row>
    <row r="223" spans="1:32" ht="22" customHeight="1" x14ac:dyDescent="0.35">
      <c r="C223" s="773"/>
      <c r="D223" s="768"/>
      <c r="E223" s="783"/>
      <c r="F223" s="727"/>
      <c r="G223" s="769">
        <f>AB133</f>
        <v>25</v>
      </c>
      <c r="H223" s="704">
        <f>AC132</f>
        <v>250000</v>
      </c>
      <c r="I223" s="769">
        <f>H207</f>
        <v>130</v>
      </c>
      <c r="J223" s="769"/>
      <c r="K223" s="769"/>
      <c r="L223" s="704">
        <f>I206</f>
        <v>1300000</v>
      </c>
      <c r="M223" s="773"/>
      <c r="N223" s="727"/>
      <c r="O223" s="704"/>
      <c r="P223" s="704"/>
      <c r="R223" s="687"/>
      <c r="Z223" s="579"/>
      <c r="AA223" s="688"/>
      <c r="AB223" s="579"/>
    </row>
    <row r="224" spans="1:32" ht="22" customHeight="1" x14ac:dyDescent="0.35">
      <c r="C224" s="773"/>
      <c r="D224" s="768"/>
      <c r="E224" s="783"/>
      <c r="F224" s="727"/>
      <c r="G224" s="769">
        <f>AD133</f>
        <v>20</v>
      </c>
      <c r="H224" s="704">
        <f>AE132</f>
        <v>200000</v>
      </c>
      <c r="I224" s="769">
        <f>J207</f>
        <v>100</v>
      </c>
      <c r="J224" s="769"/>
      <c r="K224" s="769"/>
      <c r="L224" s="704">
        <f>K206</f>
        <v>1000000</v>
      </c>
      <c r="M224" s="779"/>
      <c r="N224" s="780"/>
      <c r="O224" s="704"/>
      <c r="P224" s="704"/>
      <c r="R224" s="687"/>
      <c r="Z224" s="579"/>
      <c r="AA224" s="688"/>
      <c r="AB224" s="579"/>
    </row>
    <row r="225" spans="1:28" ht="22" customHeight="1" x14ac:dyDescent="0.35">
      <c r="C225" s="773"/>
      <c r="D225" s="768"/>
      <c r="E225" s="773"/>
      <c r="F225" s="727"/>
      <c r="G225" s="769">
        <f>AF133</f>
        <v>0</v>
      </c>
      <c r="H225" s="704">
        <f>AG132</f>
        <v>0</v>
      </c>
      <c r="I225" s="769">
        <f>P207</f>
        <v>30</v>
      </c>
      <c r="J225" s="769"/>
      <c r="K225" s="769"/>
      <c r="L225" s="704">
        <f>Q206</f>
        <v>300000</v>
      </c>
      <c r="M225" s="779"/>
      <c r="N225" s="780"/>
      <c r="O225" s="704"/>
      <c r="P225" s="704"/>
      <c r="R225" s="687"/>
      <c r="Z225" s="579"/>
      <c r="AA225" s="688"/>
      <c r="AB225" s="579"/>
    </row>
    <row r="226" spans="1:28" ht="22" customHeight="1" x14ac:dyDescent="0.35">
      <c r="C226" s="773"/>
      <c r="D226" s="784"/>
      <c r="E226" s="773"/>
      <c r="F226" s="727"/>
      <c r="G226" s="773"/>
      <c r="H226" s="785"/>
      <c r="I226" s="769">
        <f>L207</f>
        <v>130</v>
      </c>
      <c r="J226" s="769"/>
      <c r="K226" s="769"/>
      <c r="L226" s="704">
        <f>M206</f>
        <v>1300000</v>
      </c>
      <c r="M226" s="773"/>
      <c r="N226" s="727"/>
      <c r="O226" s="704"/>
      <c r="P226" s="704"/>
      <c r="R226" s="687"/>
      <c r="Z226" s="579"/>
      <c r="AA226" s="688"/>
      <c r="AB226" s="579"/>
    </row>
    <row r="227" spans="1:28" ht="24" customHeight="1" x14ac:dyDescent="0.35">
      <c r="C227" s="703" t="e">
        <f t="shared" ref="C227:N227" si="0">SUM(C220:C226)</f>
        <v>#REF!</v>
      </c>
      <c r="D227" s="704" t="e">
        <f t="shared" si="0"/>
        <v>#REF!</v>
      </c>
      <c r="E227" s="703" t="e">
        <f t="shared" si="0"/>
        <v>#REF!</v>
      </c>
      <c r="F227" s="704" t="e">
        <f t="shared" si="0"/>
        <v>#REF!</v>
      </c>
      <c r="G227" s="703">
        <f t="shared" si="0"/>
        <v>365.86</v>
      </c>
      <c r="H227" s="704">
        <f t="shared" si="0"/>
        <v>3731852</v>
      </c>
      <c r="I227" s="703" t="e">
        <f t="shared" si="0"/>
        <v>#REF!</v>
      </c>
      <c r="J227" s="703"/>
      <c r="K227" s="703"/>
      <c r="L227" s="704" t="e">
        <f>SUM(L220:L226)</f>
        <v>#REF!</v>
      </c>
      <c r="M227" s="703">
        <f t="shared" si="0"/>
        <v>38.46</v>
      </c>
      <c r="N227" s="704">
        <f t="shared" si="0"/>
        <v>384600</v>
      </c>
      <c r="O227" s="704" t="e">
        <f>M227+I227+G227+E227+C227</f>
        <v>#REF!</v>
      </c>
      <c r="P227" s="704" t="e">
        <f>D227+F227+H227+L227+N227</f>
        <v>#REF!</v>
      </c>
      <c r="R227" s="687"/>
      <c r="Z227" s="579"/>
      <c r="AB227" s="579"/>
    </row>
    <row r="228" spans="1:28" x14ac:dyDescent="0.35">
      <c r="S228" s="579" t="s">
        <v>162</v>
      </c>
      <c r="V228" s="579"/>
    </row>
    <row r="229" spans="1:28" ht="15" x14ac:dyDescent="0.35">
      <c r="D229" s="687" t="s">
        <v>28</v>
      </c>
      <c r="I229" s="706"/>
      <c r="J229" s="706"/>
      <c r="K229" s="706"/>
      <c r="L229" s="707"/>
    </row>
    <row r="230" spans="1:28" ht="15" x14ac:dyDescent="0.35">
      <c r="D230" s="708" t="s">
        <v>17</v>
      </c>
      <c r="I230" s="709"/>
      <c r="J230" s="709"/>
      <c r="K230" s="709"/>
      <c r="L230" s="710"/>
      <c r="V230" s="711"/>
    </row>
    <row r="231" spans="1:28" ht="15" x14ac:dyDescent="0.35">
      <c r="D231" s="687" t="s">
        <v>19</v>
      </c>
      <c r="I231" s="119"/>
      <c r="J231" s="119"/>
      <c r="K231" s="119"/>
      <c r="L231"/>
      <c r="N231" s="710"/>
      <c r="O231" s="119"/>
      <c r="P231" s="710"/>
      <c r="Q231" s="119"/>
      <c r="R231" s="712"/>
      <c r="V231" s="711"/>
    </row>
    <row r="232" spans="1:28" ht="15" x14ac:dyDescent="0.35">
      <c r="I232" s="119"/>
      <c r="J232" s="119"/>
      <c r="K232" s="119"/>
      <c r="L232"/>
      <c r="N232" s="710"/>
      <c r="O232" s="119"/>
      <c r="P232" s="710"/>
      <c r="Q232" s="119"/>
      <c r="R232" s="712"/>
      <c r="V232" s="711"/>
    </row>
    <row r="233" spans="1:28" ht="14.5" x14ac:dyDescent="0.35">
      <c r="I233" s="433"/>
      <c r="J233" s="433"/>
      <c r="K233" s="433"/>
      <c r="L233"/>
      <c r="V233" s="710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s="687" customFormat="1" x14ac:dyDescent="0.35">
      <c r="A239" s="579"/>
      <c r="C239" s="579"/>
      <c r="E239" s="579"/>
      <c r="G239" s="579"/>
      <c r="H239" s="579"/>
      <c r="I239" s="579"/>
      <c r="J239" s="579"/>
      <c r="K239" s="579"/>
      <c r="L239" s="579"/>
      <c r="M239" s="579"/>
      <c r="N239" s="579"/>
      <c r="O239" s="579"/>
      <c r="P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57" spans="2:28" x14ac:dyDescent="0.35">
      <c r="B257" s="687"/>
      <c r="H257" s="579"/>
      <c r="L257" s="579"/>
      <c r="N257" s="579"/>
      <c r="P257" s="579"/>
      <c r="R257" s="579"/>
      <c r="V257" s="579"/>
      <c r="X257" s="579"/>
      <c r="Z257" s="579"/>
      <c r="AB257" s="579"/>
    </row>
    <row r="258" spans="2:28" x14ac:dyDescent="0.35">
      <c r="B258" s="687"/>
      <c r="H258" s="579"/>
      <c r="L258" s="579"/>
      <c r="N258" s="579"/>
      <c r="P258" s="579"/>
      <c r="R258" s="579"/>
      <c r="V258" s="579"/>
      <c r="X258" s="579"/>
      <c r="Z258" s="579"/>
      <c r="AB258" s="579"/>
    </row>
    <row r="259" spans="2:28" x14ac:dyDescent="0.35">
      <c r="B259" s="687"/>
      <c r="H259" s="579"/>
      <c r="L259" s="579"/>
      <c r="N259" s="579"/>
      <c r="P259" s="579"/>
      <c r="R259" s="579"/>
      <c r="V259" s="579"/>
      <c r="X259" s="579"/>
      <c r="Z259" s="579"/>
      <c r="AB259" s="579"/>
    </row>
    <row r="260" spans="2:28" x14ac:dyDescent="0.35">
      <c r="B260" s="687"/>
      <c r="H260" s="579"/>
      <c r="L260" s="579"/>
      <c r="N260" s="579"/>
      <c r="P260" s="579"/>
      <c r="R260" s="579"/>
      <c r="V260" s="579"/>
      <c r="X260" s="579"/>
      <c r="Z260" s="579"/>
      <c r="AB260" s="579"/>
    </row>
    <row r="261" spans="2:28" x14ac:dyDescent="0.35">
      <c r="B261" s="687"/>
      <c r="H261" s="579"/>
      <c r="L261" s="579"/>
      <c r="N261" s="579"/>
      <c r="P261" s="579"/>
      <c r="R261" s="579"/>
      <c r="V261" s="579"/>
      <c r="X261" s="579"/>
      <c r="Z261" s="579"/>
      <c r="AB261" s="579"/>
    </row>
    <row r="283" spans="12:12" x14ac:dyDescent="0.35">
      <c r="L283" s="713"/>
    </row>
  </sheetData>
  <mergeCells count="121">
    <mergeCell ref="W222:Y222"/>
    <mergeCell ref="A123:A126"/>
    <mergeCell ref="A202:A203"/>
    <mergeCell ref="C217:E217"/>
    <mergeCell ref="AA217:AC217"/>
    <mergeCell ref="C218:D218"/>
    <mergeCell ref="E218:F218"/>
    <mergeCell ref="G218:H218"/>
    <mergeCell ref="I218:L218"/>
    <mergeCell ref="M218:N218"/>
    <mergeCell ref="O218:P218"/>
    <mergeCell ref="A206:A208"/>
    <mergeCell ref="W208:Y208"/>
    <mergeCell ref="B209:M209"/>
    <mergeCell ref="C210:E210"/>
    <mergeCell ref="Q210:S210"/>
    <mergeCell ref="C215:E215"/>
    <mergeCell ref="Q215:S215"/>
    <mergeCell ref="A192:A193"/>
    <mergeCell ref="A194:A195"/>
    <mergeCell ref="A196:A197"/>
    <mergeCell ref="A198:A199"/>
    <mergeCell ref="A200:A201"/>
    <mergeCell ref="A204:A205"/>
    <mergeCell ref="A180:A181"/>
    <mergeCell ref="A182:A183"/>
    <mergeCell ref="A184:A185"/>
    <mergeCell ref="A186:A187"/>
    <mergeCell ref="A188:A189"/>
    <mergeCell ref="A190:A191"/>
    <mergeCell ref="A168:A169"/>
    <mergeCell ref="A170:A171"/>
    <mergeCell ref="A172:A173"/>
    <mergeCell ref="A174:A175"/>
    <mergeCell ref="A176:A177"/>
    <mergeCell ref="A178:A179"/>
    <mergeCell ref="A156:A157"/>
    <mergeCell ref="A158:A159"/>
    <mergeCell ref="A160:A161"/>
    <mergeCell ref="A162:A163"/>
    <mergeCell ref="A164:A165"/>
    <mergeCell ref="A166:A167"/>
    <mergeCell ref="A144:A145"/>
    <mergeCell ref="A146:A147"/>
    <mergeCell ref="A148:A149"/>
    <mergeCell ref="A150:A151"/>
    <mergeCell ref="A152:A153"/>
    <mergeCell ref="A154:A155"/>
    <mergeCell ref="N141:O141"/>
    <mergeCell ref="P141:Q141"/>
    <mergeCell ref="R141:S141"/>
    <mergeCell ref="T141:U141"/>
    <mergeCell ref="V141:W141"/>
    <mergeCell ref="X141:Y141"/>
    <mergeCell ref="A140:A142"/>
    <mergeCell ref="B140:G140"/>
    <mergeCell ref="H140:W140"/>
    <mergeCell ref="X140:Y140"/>
    <mergeCell ref="B141:C141"/>
    <mergeCell ref="D141:E141"/>
    <mergeCell ref="F141:G141"/>
    <mergeCell ref="H141:I141"/>
    <mergeCell ref="J141:K141"/>
    <mergeCell ref="L141:M141"/>
    <mergeCell ref="A119:A122"/>
    <mergeCell ref="A127:A130"/>
    <mergeCell ref="A132:A133"/>
    <mergeCell ref="A137:X137"/>
    <mergeCell ref="A138:X138"/>
    <mergeCell ref="A139:W139"/>
    <mergeCell ref="X139:Y139"/>
    <mergeCell ref="A95:A98"/>
    <mergeCell ref="A99:A102"/>
    <mergeCell ref="A103:A106"/>
    <mergeCell ref="A107:A110"/>
    <mergeCell ref="A111:A114"/>
    <mergeCell ref="A115:A118"/>
    <mergeCell ref="A71:A74"/>
    <mergeCell ref="A75:A78"/>
    <mergeCell ref="A79:A82"/>
    <mergeCell ref="A83:A86"/>
    <mergeCell ref="A87:A90"/>
    <mergeCell ref="A91:A94"/>
    <mergeCell ref="A47:A50"/>
    <mergeCell ref="A51:A54"/>
    <mergeCell ref="A55:A58"/>
    <mergeCell ref="A59:A62"/>
    <mergeCell ref="A63:A66"/>
    <mergeCell ref="A67:A70"/>
    <mergeCell ref="A23:A26"/>
    <mergeCell ref="A27:A30"/>
    <mergeCell ref="A31:A34"/>
    <mergeCell ref="A35:A38"/>
    <mergeCell ref="A39:A42"/>
    <mergeCell ref="A43:A46"/>
    <mergeCell ref="R5:S5"/>
    <mergeCell ref="T5:U5"/>
    <mergeCell ref="A7:A10"/>
    <mergeCell ref="A11:A14"/>
    <mergeCell ref="A15:A18"/>
    <mergeCell ref="A19:A22"/>
    <mergeCell ref="A1:AD1"/>
    <mergeCell ref="A2:AD2"/>
    <mergeCell ref="A3:U3"/>
    <mergeCell ref="V3:AG3"/>
    <mergeCell ref="A4:A5"/>
    <mergeCell ref="B4:I4"/>
    <mergeCell ref="J4:U4"/>
    <mergeCell ref="V4:W4"/>
    <mergeCell ref="X4:Y4"/>
    <mergeCell ref="Z4:AA4"/>
    <mergeCell ref="AB4:AE4"/>
    <mergeCell ref="AF4:AG4"/>
    <mergeCell ref="B5:C5"/>
    <mergeCell ref="D5:E5"/>
    <mergeCell ref="F5:G5"/>
    <mergeCell ref="H5:I5"/>
    <mergeCell ref="J5:K5"/>
    <mergeCell ref="L5:M5"/>
    <mergeCell ref="N5:O5"/>
    <mergeCell ref="P5:Q5"/>
  </mergeCells>
  <printOptions horizontalCentered="1"/>
  <pageMargins left="0.25" right="0.25" top="0.75" bottom="0.75" header="0.3" footer="0.3"/>
  <pageSetup paperSize="9" scale="25" fitToHeight="0" orientation="landscape" horizontalDpi="360" verticalDpi="360" r:id="rId1"/>
  <rowBreaks count="1" manualBreakCount="1">
    <brk id="97" max="3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2446-8DF9-6348-A51D-6D130CCAAFEC}">
  <sheetPr>
    <pageSetUpPr fitToPage="1"/>
  </sheetPr>
  <dimension ref="A1:BE277"/>
  <sheetViews>
    <sheetView zoomScale="85" zoomScaleNormal="70" zoomScaleSheetLayoutView="70" workbookViewId="0">
      <selection activeCell="G19" sqref="G19"/>
    </sheetView>
  </sheetViews>
  <sheetFormatPr defaultColWidth="9.1796875" defaultRowHeight="14" x14ac:dyDescent="0.35"/>
  <cols>
    <col min="1" max="1" width="11.81640625" style="579" customWidth="1"/>
    <col min="2" max="2" width="13.453125" style="702" customWidth="1"/>
    <col min="3" max="3" width="16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1" style="687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4.453125" style="579" customWidth="1"/>
    <col min="14" max="14" width="15.81640625" style="687" customWidth="1"/>
    <col min="15" max="15" width="15.453125" style="579" customWidth="1"/>
    <col min="16" max="16" width="11.453125" style="687" customWidth="1"/>
    <col min="17" max="17" width="14.81640625" style="579" bestFit="1" customWidth="1"/>
    <col min="18" max="18" width="17.1796875" style="705" bestFit="1" customWidth="1"/>
    <col min="19" max="19" width="15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6.453125" style="579" customWidth="1"/>
    <col min="24" max="24" width="10.81640625" style="687" customWidth="1"/>
    <col min="25" max="25" width="16.453125" style="579" customWidth="1"/>
    <col min="26" max="26" width="18.81640625" style="687" bestFit="1" customWidth="1"/>
    <col min="27" max="27" width="22.816406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7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7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7" ht="18" x14ac:dyDescent="0.35">
      <c r="A2" s="1161" t="s">
        <v>624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7" ht="18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3" t="s">
        <v>613</v>
      </c>
      <c r="W3" s="1164"/>
      <c r="X3" s="1164"/>
      <c r="Y3" s="1164"/>
      <c r="Z3" s="1164"/>
      <c r="AA3" s="1164"/>
      <c r="AB3" s="1164"/>
      <c r="AC3" s="1164"/>
      <c r="AD3" s="1164"/>
      <c r="AE3" s="1164"/>
      <c r="AF3" s="1164"/>
      <c r="AG3" s="1165"/>
    </row>
    <row r="4" spans="1:57" s="663" customFormat="1" ht="26.25" customHeight="1" x14ac:dyDescent="0.35">
      <c r="A4" s="1167" t="s">
        <v>2</v>
      </c>
      <c r="B4" s="1168" t="s">
        <v>3</v>
      </c>
      <c r="C4" s="1169"/>
      <c r="D4" s="1169"/>
      <c r="E4" s="1169"/>
      <c r="F4" s="1169"/>
      <c r="G4" s="1169"/>
      <c r="H4" s="1169"/>
      <c r="I4" s="1170"/>
      <c r="J4" s="1168" t="s">
        <v>4</v>
      </c>
      <c r="K4" s="1169"/>
      <c r="L4" s="1169"/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94"/>
      <c r="AD4" s="1194"/>
      <c r="AE4" s="1172"/>
      <c r="AF4" s="1168" t="s">
        <v>7</v>
      </c>
      <c r="AG4" s="1170"/>
      <c r="AH4" s="843" t="s">
        <v>9</v>
      </c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X4" s="662"/>
      <c r="AY4" s="662"/>
      <c r="AZ4" s="662"/>
      <c r="BA4" s="662"/>
    </row>
    <row r="5" spans="1:57" s="669" customFormat="1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20</v>
      </c>
      <c r="Z5" s="664" t="s">
        <v>21</v>
      </c>
      <c r="AA5" s="843" t="s">
        <v>622</v>
      </c>
      <c r="AB5" s="664" t="s">
        <v>17</v>
      </c>
      <c r="AC5" s="667" t="s">
        <v>23</v>
      </c>
      <c r="AD5" s="664" t="s">
        <v>17</v>
      </c>
      <c r="AE5" s="843" t="s">
        <v>24</v>
      </c>
      <c r="AF5" s="664" t="s">
        <v>17</v>
      </c>
      <c r="AG5" s="842" t="s">
        <v>25</v>
      </c>
      <c r="AH5" s="910"/>
      <c r="AI5" s="661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  <c r="BB5" s="668"/>
      <c r="BC5" s="668"/>
      <c r="BD5" s="668"/>
      <c r="BE5" s="668"/>
    </row>
    <row r="6" spans="1:57" s="669" customFormat="1" x14ac:dyDescent="0.35">
      <c r="A6" s="670"/>
      <c r="B6" s="671" t="s">
        <v>26</v>
      </c>
      <c r="C6" s="850" t="s">
        <v>27</v>
      </c>
      <c r="D6" s="671" t="s">
        <v>164</v>
      </c>
      <c r="E6" s="850" t="s">
        <v>27</v>
      </c>
      <c r="F6" s="672" t="s">
        <v>26</v>
      </c>
      <c r="G6" s="850" t="s">
        <v>27</v>
      </c>
      <c r="H6" s="671" t="s">
        <v>164</v>
      </c>
      <c r="I6" s="850" t="s">
        <v>27</v>
      </c>
      <c r="J6" s="672" t="s">
        <v>26</v>
      </c>
      <c r="K6" s="673" t="s">
        <v>27</v>
      </c>
      <c r="L6" s="674" t="s">
        <v>28</v>
      </c>
      <c r="M6" s="850" t="s">
        <v>27</v>
      </c>
      <c r="N6" s="674" t="s">
        <v>28</v>
      </c>
      <c r="O6" s="850" t="s">
        <v>27</v>
      </c>
      <c r="P6" s="850" t="s">
        <v>19</v>
      </c>
      <c r="Q6" s="850" t="s">
        <v>27</v>
      </c>
      <c r="R6" s="850" t="s">
        <v>29</v>
      </c>
      <c r="S6" s="850" t="s">
        <v>27</v>
      </c>
      <c r="T6" s="672" t="s">
        <v>21</v>
      </c>
      <c r="U6" s="850" t="s">
        <v>27</v>
      </c>
      <c r="V6" s="672" t="s">
        <v>30</v>
      </c>
      <c r="W6" s="850" t="s">
        <v>27</v>
      </c>
      <c r="X6" s="672" t="s">
        <v>31</v>
      </c>
      <c r="Y6" s="850" t="s">
        <v>27</v>
      </c>
      <c r="Z6" s="675" t="s">
        <v>30</v>
      </c>
      <c r="AA6" s="844" t="s">
        <v>27</v>
      </c>
      <c r="AB6" s="676" t="s">
        <v>30</v>
      </c>
      <c r="AC6" s="677" t="s">
        <v>27</v>
      </c>
      <c r="AD6" s="676" t="s">
        <v>32</v>
      </c>
      <c r="AE6" s="844" t="s">
        <v>27</v>
      </c>
      <c r="AF6" s="675" t="s">
        <v>30</v>
      </c>
      <c r="AG6" s="850" t="s">
        <v>27</v>
      </c>
      <c r="AH6" s="845"/>
      <c r="AI6" s="678"/>
      <c r="AO6" s="679"/>
      <c r="AP6" s="679"/>
      <c r="AQ6" s="679"/>
      <c r="AR6" s="679"/>
      <c r="AS6" s="679"/>
      <c r="AT6" s="679"/>
    </row>
    <row r="7" spans="1:57" ht="15" x14ac:dyDescent="0.35">
      <c r="A7" s="1173">
        <v>45597</v>
      </c>
      <c r="B7" s="680">
        <v>35.049999999999997</v>
      </c>
      <c r="C7" s="545">
        <v>350500</v>
      </c>
      <c r="D7" s="545"/>
      <c r="E7" s="545"/>
      <c r="F7" s="544">
        <v>40.799999999999997</v>
      </c>
      <c r="G7" s="545">
        <v>408000</v>
      </c>
      <c r="H7" s="592"/>
      <c r="I7" s="592"/>
      <c r="J7" s="680">
        <v>29.98</v>
      </c>
      <c r="K7" s="681">
        <v>299800</v>
      </c>
      <c r="L7" s="682"/>
      <c r="M7" s="681"/>
      <c r="N7" s="682">
        <v>20</v>
      </c>
      <c r="O7" s="681">
        <v>136000</v>
      </c>
      <c r="P7" s="682">
        <v>20</v>
      </c>
      <c r="Q7" s="681">
        <v>242000</v>
      </c>
      <c r="R7" s="681"/>
      <c r="S7" s="681"/>
      <c r="T7" s="682"/>
      <c r="U7" s="547"/>
      <c r="V7" s="549"/>
      <c r="W7" s="547"/>
      <c r="X7" s="546"/>
      <c r="Y7" s="547"/>
      <c r="Z7" s="549"/>
      <c r="AA7" s="547"/>
      <c r="AB7" s="683">
        <v>20</v>
      </c>
      <c r="AC7" s="728">
        <v>200000</v>
      </c>
      <c r="AD7" s="683"/>
      <c r="AE7" s="547"/>
      <c r="AF7" s="549">
        <v>25</v>
      </c>
      <c r="AG7" s="547">
        <v>250000</v>
      </c>
      <c r="AH7" s="547"/>
      <c r="AI7" s="684"/>
      <c r="AO7" s="685"/>
    </row>
    <row r="8" spans="1:57" ht="15" x14ac:dyDescent="0.35">
      <c r="A8" s="1174"/>
      <c r="B8" s="591"/>
      <c r="C8" s="592"/>
      <c r="D8" s="592"/>
      <c r="E8" s="592"/>
      <c r="F8" s="593"/>
      <c r="G8" s="592"/>
      <c r="H8" s="592"/>
      <c r="I8" s="592"/>
      <c r="J8" s="591"/>
      <c r="K8" s="585"/>
      <c r="L8" s="586"/>
      <c r="M8" s="585"/>
      <c r="N8" s="586"/>
      <c r="O8" s="585"/>
      <c r="P8" s="586"/>
      <c r="Q8" s="585"/>
      <c r="R8" s="585"/>
      <c r="S8" s="585"/>
      <c r="T8" s="586"/>
      <c r="U8" s="587"/>
      <c r="V8" s="584"/>
      <c r="W8" s="587"/>
      <c r="X8" s="588">
        <v>20</v>
      </c>
      <c r="Y8" s="587">
        <v>242000</v>
      </c>
      <c r="Z8" s="584"/>
      <c r="AA8" s="587"/>
      <c r="AB8" s="589"/>
      <c r="AC8" s="594"/>
      <c r="AD8" s="589"/>
      <c r="AE8" s="587"/>
      <c r="AF8" s="584"/>
      <c r="AG8" s="587"/>
      <c r="AH8" s="587"/>
      <c r="AI8" s="612"/>
      <c r="AO8" s="685"/>
    </row>
    <row r="9" spans="1:57" ht="15" x14ac:dyDescent="0.35">
      <c r="A9" s="1174"/>
      <c r="B9" s="591"/>
      <c r="C9" s="592"/>
      <c r="D9" s="592"/>
      <c r="E9" s="592"/>
      <c r="F9" s="593"/>
      <c r="G9" s="592"/>
      <c r="H9" s="592"/>
      <c r="I9" s="592"/>
      <c r="J9" s="591"/>
      <c r="K9" s="585"/>
      <c r="L9" s="586"/>
      <c r="M9" s="585"/>
      <c r="N9" s="586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9"/>
      <c r="AE9" s="587"/>
      <c r="AF9" s="584"/>
      <c r="AG9" s="587"/>
      <c r="AH9" s="587"/>
      <c r="AI9" s="612"/>
    </row>
    <row r="10" spans="1:57" ht="15" x14ac:dyDescent="0.35">
      <c r="A10" s="1175"/>
      <c r="B10" s="591"/>
      <c r="C10" s="592"/>
      <c r="D10" s="592"/>
      <c r="E10" s="592"/>
      <c r="F10" s="593"/>
      <c r="G10" s="592"/>
      <c r="H10" s="592"/>
      <c r="I10" s="592"/>
      <c r="J10" s="591"/>
      <c r="K10" s="585"/>
      <c r="L10" s="586"/>
      <c r="M10" s="585"/>
      <c r="N10" s="586"/>
      <c r="O10" s="585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9"/>
      <c r="AE10" s="587"/>
      <c r="AF10" s="584"/>
      <c r="AG10" s="587"/>
      <c r="AH10" s="587"/>
      <c r="AI10" s="612"/>
      <c r="AO10" s="685"/>
    </row>
    <row r="11" spans="1:57" ht="15" x14ac:dyDescent="0.35">
      <c r="A11" s="1173">
        <v>45598</v>
      </c>
      <c r="B11" s="595">
        <v>34.22</v>
      </c>
      <c r="C11" s="592">
        <v>342200</v>
      </c>
      <c r="D11" s="592"/>
      <c r="E11" s="592"/>
      <c r="F11" s="593">
        <v>32.369999999999997</v>
      </c>
      <c r="G11" s="592">
        <v>323700</v>
      </c>
      <c r="H11" s="592"/>
      <c r="I11" s="592"/>
      <c r="J11" s="591">
        <v>24.17</v>
      </c>
      <c r="K11" s="585">
        <v>241700</v>
      </c>
      <c r="L11" s="586"/>
      <c r="M11" s="587"/>
      <c r="N11" s="584">
        <v>40</v>
      </c>
      <c r="O11" s="587">
        <v>272000</v>
      </c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589"/>
      <c r="AC11" s="594"/>
      <c r="AD11" s="589"/>
      <c r="AE11" s="587"/>
      <c r="AF11" s="584"/>
      <c r="AG11" s="587"/>
      <c r="AH11" s="587"/>
      <c r="AI11" s="612"/>
    </row>
    <row r="12" spans="1:57" ht="15" x14ac:dyDescent="0.35">
      <c r="A12" s="1174"/>
      <c r="B12" s="591"/>
      <c r="C12" s="592"/>
      <c r="D12" s="592"/>
      <c r="E12" s="592"/>
      <c r="F12" s="593"/>
      <c r="G12" s="592"/>
      <c r="H12" s="592"/>
      <c r="I12" s="592"/>
      <c r="J12" s="591"/>
      <c r="K12" s="585"/>
      <c r="L12" s="586"/>
      <c r="M12" s="585"/>
      <c r="N12" s="586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97"/>
      <c r="AE12" s="583"/>
      <c r="AF12" s="598"/>
      <c r="AG12" s="587"/>
      <c r="AH12" s="587"/>
      <c r="AI12" s="612"/>
    </row>
    <row r="13" spans="1:57" ht="15" x14ac:dyDescent="0.35">
      <c r="A13" s="1174"/>
      <c r="B13" s="591"/>
      <c r="C13" s="592"/>
      <c r="D13" s="592"/>
      <c r="E13" s="592"/>
      <c r="F13" s="593"/>
      <c r="G13" s="592"/>
      <c r="H13" s="592"/>
      <c r="I13" s="592"/>
      <c r="J13" s="591"/>
      <c r="K13" s="585"/>
      <c r="L13" s="586"/>
      <c r="M13" s="585"/>
      <c r="N13" s="586"/>
      <c r="O13" s="585"/>
      <c r="P13" s="586"/>
      <c r="Q13" s="585"/>
      <c r="R13" s="585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6"/>
      <c r="AD13" s="597"/>
      <c r="AE13" s="583"/>
      <c r="AF13" s="598"/>
      <c r="AG13" s="587"/>
      <c r="AH13" s="587"/>
      <c r="AI13" s="612"/>
    </row>
    <row r="14" spans="1:57" ht="15" x14ac:dyDescent="0.35">
      <c r="A14" s="1175"/>
      <c r="B14" s="591"/>
      <c r="C14" s="592"/>
      <c r="D14" s="592"/>
      <c r="E14" s="592"/>
      <c r="F14" s="593"/>
      <c r="G14" s="592"/>
      <c r="H14" s="592"/>
      <c r="I14" s="592"/>
      <c r="J14" s="591"/>
      <c r="K14" s="585"/>
      <c r="L14" s="586"/>
      <c r="M14" s="585"/>
      <c r="N14" s="586"/>
      <c r="O14" s="585"/>
      <c r="P14" s="586"/>
      <c r="Q14" s="585"/>
      <c r="R14" s="816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9"/>
      <c r="AE14" s="587"/>
      <c r="AF14" s="584"/>
      <c r="AG14" s="587"/>
      <c r="AH14" s="587"/>
      <c r="AI14" s="612"/>
    </row>
    <row r="15" spans="1:57" ht="15" x14ac:dyDescent="0.35">
      <c r="A15" s="1173">
        <v>45599</v>
      </c>
      <c r="B15" s="591">
        <v>28.12</v>
      </c>
      <c r="C15" s="592">
        <v>281200</v>
      </c>
      <c r="D15" s="592"/>
      <c r="E15" s="592"/>
      <c r="F15" s="593">
        <v>29.26</v>
      </c>
      <c r="G15" s="592">
        <v>292600</v>
      </c>
      <c r="H15" s="592"/>
      <c r="I15" s="592"/>
      <c r="J15" s="591"/>
      <c r="K15" s="585"/>
      <c r="L15" s="586"/>
      <c r="M15" s="585"/>
      <c r="N15" s="586"/>
      <c r="O15" s="585"/>
      <c r="P15" s="586"/>
      <c r="Q15" s="585"/>
      <c r="R15" s="585"/>
      <c r="S15" s="585"/>
      <c r="T15" s="586">
        <v>20</v>
      </c>
      <c r="U15" s="587">
        <v>136000</v>
      </c>
      <c r="V15" s="584"/>
      <c r="W15" s="587"/>
      <c r="X15" s="588"/>
      <c r="Y15" s="587"/>
      <c r="Z15" s="584"/>
      <c r="AA15" s="587"/>
      <c r="AB15" s="589"/>
      <c r="AC15" s="594"/>
      <c r="AD15" s="589"/>
      <c r="AE15" s="587"/>
      <c r="AF15" s="584"/>
      <c r="AG15" s="587"/>
      <c r="AH15" s="587"/>
      <c r="AI15" s="612"/>
    </row>
    <row r="16" spans="1:57" ht="15" x14ac:dyDescent="0.35">
      <c r="A16" s="1174"/>
      <c r="B16" s="591"/>
      <c r="C16" s="592"/>
      <c r="D16" s="592"/>
      <c r="E16" s="592"/>
      <c r="F16" s="593"/>
      <c r="G16" s="592"/>
      <c r="H16" s="592"/>
      <c r="I16" s="592"/>
      <c r="J16" s="591">
        <v>23.19</v>
      </c>
      <c r="K16" s="585">
        <v>231900</v>
      </c>
      <c r="L16" s="586"/>
      <c r="M16" s="585"/>
      <c r="N16" s="586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9"/>
      <c r="AE16" s="587"/>
      <c r="AF16" s="584"/>
      <c r="AG16" s="587"/>
      <c r="AH16" s="587"/>
      <c r="AI16" s="612"/>
    </row>
    <row r="17" spans="1:35" ht="15" x14ac:dyDescent="0.35">
      <c r="A17" s="1174"/>
      <c r="B17" s="591"/>
      <c r="C17" s="592"/>
      <c r="D17" s="592"/>
      <c r="E17" s="592"/>
      <c r="F17" s="593"/>
      <c r="G17" s="592"/>
      <c r="H17" s="592"/>
      <c r="I17" s="592"/>
      <c r="J17" s="591"/>
      <c r="K17" s="585"/>
      <c r="L17" s="586"/>
      <c r="M17" s="585"/>
      <c r="N17" s="586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9"/>
      <c r="AE17" s="587"/>
      <c r="AF17" s="584"/>
      <c r="AG17" s="587"/>
      <c r="AH17" s="587"/>
      <c r="AI17" s="612"/>
    </row>
    <row r="18" spans="1:35" ht="15" x14ac:dyDescent="0.35">
      <c r="A18" s="1175"/>
      <c r="B18" s="591"/>
      <c r="C18" s="592"/>
      <c r="D18" s="592"/>
      <c r="E18" s="592"/>
      <c r="F18" s="838"/>
      <c r="G18" s="585"/>
      <c r="H18" s="592"/>
      <c r="I18" s="592"/>
      <c r="J18" s="591"/>
      <c r="K18" s="585"/>
      <c r="L18" s="586"/>
      <c r="M18" s="585"/>
      <c r="N18" s="586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9"/>
      <c r="AE18" s="587"/>
      <c r="AF18" s="584"/>
      <c r="AG18" s="587"/>
      <c r="AH18" s="587"/>
      <c r="AI18" s="612"/>
    </row>
    <row r="19" spans="1:35" ht="15" x14ac:dyDescent="0.35">
      <c r="A19" s="1173">
        <v>45600</v>
      </c>
      <c r="B19" s="591">
        <v>26.86</v>
      </c>
      <c r="C19" s="592">
        <v>268600</v>
      </c>
      <c r="D19" s="592"/>
      <c r="E19" s="592"/>
      <c r="F19" s="793">
        <v>34.5</v>
      </c>
      <c r="G19" s="592">
        <v>345000</v>
      </c>
      <c r="H19" s="592"/>
      <c r="I19" s="592"/>
      <c r="J19" s="591"/>
      <c r="K19" s="585"/>
      <c r="L19" s="586">
        <v>20</v>
      </c>
      <c r="M19" s="585">
        <v>136000</v>
      </c>
      <c r="N19" s="586"/>
      <c r="O19" s="585"/>
      <c r="P19" s="588"/>
      <c r="Q19" s="600"/>
      <c r="R19" s="585"/>
      <c r="S19" s="585"/>
      <c r="T19" s="586"/>
      <c r="U19" s="587"/>
      <c r="V19" s="584"/>
      <c r="W19" s="587"/>
      <c r="X19" s="588"/>
      <c r="Y19" s="587"/>
      <c r="Z19" s="584">
        <v>21.04</v>
      </c>
      <c r="AA19" s="587">
        <v>143070</v>
      </c>
      <c r="AB19" s="589"/>
      <c r="AC19" s="594"/>
      <c r="AD19" s="589"/>
      <c r="AE19" s="587"/>
      <c r="AF19" s="584"/>
      <c r="AG19" s="587"/>
      <c r="AH19" s="587"/>
      <c r="AI19" s="612"/>
    </row>
    <row r="20" spans="1:35" ht="15" x14ac:dyDescent="0.35">
      <c r="A20" s="1174"/>
      <c r="B20" s="591"/>
      <c r="C20" s="592"/>
      <c r="D20" s="592"/>
      <c r="E20" s="592"/>
      <c r="F20" s="593"/>
      <c r="G20" s="592"/>
      <c r="H20" s="592"/>
      <c r="I20" s="592"/>
      <c r="J20" s="591">
        <v>23.5</v>
      </c>
      <c r="K20" s="585">
        <v>235000</v>
      </c>
      <c r="L20" s="586"/>
      <c r="M20" s="585"/>
      <c r="N20" s="586"/>
      <c r="O20" s="585"/>
      <c r="P20" s="586"/>
      <c r="Q20" s="585"/>
      <c r="R20" s="585"/>
      <c r="S20" s="585"/>
      <c r="T20" s="586"/>
      <c r="U20" s="587"/>
      <c r="V20" s="598"/>
      <c r="W20" s="583"/>
      <c r="X20" s="584"/>
      <c r="Y20" s="587"/>
      <c r="Z20" s="584"/>
      <c r="AA20" s="587"/>
      <c r="AB20" s="589"/>
      <c r="AC20" s="594"/>
      <c r="AD20" s="589"/>
      <c r="AE20" s="587"/>
      <c r="AF20" s="584"/>
      <c r="AG20" s="587"/>
      <c r="AH20" s="587"/>
      <c r="AI20" s="612"/>
    </row>
    <row r="21" spans="1:35" ht="15" x14ac:dyDescent="0.35">
      <c r="A21" s="1174"/>
      <c r="B21" s="591"/>
      <c r="C21" s="592"/>
      <c r="D21" s="592"/>
      <c r="E21" s="592"/>
      <c r="F21" s="593"/>
      <c r="G21" s="592"/>
      <c r="H21" s="592"/>
      <c r="I21" s="592"/>
      <c r="J21" s="591"/>
      <c r="K21" s="585"/>
      <c r="L21" s="586"/>
      <c r="M21" s="585"/>
      <c r="N21" s="586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9"/>
      <c r="AE21" s="587"/>
      <c r="AF21" s="584"/>
      <c r="AG21" s="587"/>
      <c r="AH21" s="587"/>
      <c r="AI21" s="612"/>
    </row>
    <row r="22" spans="1:35" ht="15" x14ac:dyDescent="0.35">
      <c r="A22" s="1175"/>
      <c r="B22" s="591"/>
      <c r="C22" s="592"/>
      <c r="D22" s="592"/>
      <c r="E22" s="592"/>
      <c r="F22" s="593"/>
      <c r="G22" s="592"/>
      <c r="H22" s="592"/>
      <c r="I22" s="592"/>
      <c r="J22" s="591"/>
      <c r="K22" s="592"/>
      <c r="L22" s="586"/>
      <c r="M22" s="585"/>
      <c r="N22" s="586"/>
      <c r="O22" s="585"/>
      <c r="P22" s="586"/>
      <c r="Q22" s="585"/>
      <c r="R22" s="816"/>
      <c r="S22" s="585"/>
      <c r="T22" s="586"/>
      <c r="U22" s="587"/>
      <c r="V22" s="584"/>
      <c r="W22" s="587"/>
      <c r="X22" s="588"/>
      <c r="Y22" s="587"/>
      <c r="Z22" s="589"/>
      <c r="AA22" s="587"/>
      <c r="AB22" s="589"/>
      <c r="AC22" s="594"/>
      <c r="AD22" s="589"/>
      <c r="AE22" s="587"/>
      <c r="AF22" s="584"/>
      <c r="AG22" s="587"/>
      <c r="AH22" s="587"/>
      <c r="AI22" s="612"/>
    </row>
    <row r="23" spans="1:35" ht="15" x14ac:dyDescent="0.35">
      <c r="A23" s="1173">
        <v>45601</v>
      </c>
      <c r="B23" s="591">
        <v>26.18</v>
      </c>
      <c r="C23" s="592">
        <v>261800</v>
      </c>
      <c r="D23" s="592"/>
      <c r="E23" s="592"/>
      <c r="F23" s="593">
        <v>27.99</v>
      </c>
      <c r="G23" s="592">
        <v>279900</v>
      </c>
      <c r="H23" s="592"/>
      <c r="I23" s="592"/>
      <c r="J23" s="591"/>
      <c r="K23" s="585"/>
      <c r="L23" s="586"/>
      <c r="M23" s="585"/>
      <c r="N23" s="586"/>
      <c r="O23" s="585"/>
      <c r="P23" s="586"/>
      <c r="Q23" s="585"/>
      <c r="R23" s="585"/>
      <c r="S23" s="585"/>
      <c r="T23" s="586"/>
      <c r="U23" s="587"/>
      <c r="V23" s="584"/>
      <c r="W23" s="587"/>
      <c r="X23" s="588"/>
      <c r="Y23" s="587"/>
      <c r="Z23" s="584"/>
      <c r="AA23" s="587"/>
      <c r="AB23" s="589"/>
      <c r="AC23" s="594"/>
      <c r="AD23" s="589"/>
      <c r="AE23" s="587"/>
      <c r="AF23" s="584"/>
      <c r="AG23" s="587"/>
      <c r="AH23" s="587"/>
      <c r="AI23" s="612"/>
    </row>
    <row r="24" spans="1:35" ht="15" x14ac:dyDescent="0.35">
      <c r="A24" s="1174"/>
      <c r="B24" s="591"/>
      <c r="C24" s="592"/>
      <c r="D24" s="592"/>
      <c r="E24" s="592"/>
      <c r="F24" s="593"/>
      <c r="G24" s="592"/>
      <c r="H24" s="592"/>
      <c r="I24" s="592"/>
      <c r="J24" s="591"/>
      <c r="K24" s="585"/>
      <c r="L24" s="586"/>
      <c r="M24" s="585"/>
      <c r="N24" s="586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9"/>
      <c r="AE24" s="587"/>
      <c r="AF24" s="584"/>
      <c r="AG24" s="587"/>
      <c r="AH24" s="587"/>
      <c r="AI24" s="612"/>
    </row>
    <row r="25" spans="1:35" ht="15" x14ac:dyDescent="0.35">
      <c r="A25" s="1174"/>
      <c r="B25" s="591"/>
      <c r="C25" s="592"/>
      <c r="D25" s="592"/>
      <c r="E25" s="592"/>
      <c r="F25" s="593"/>
      <c r="G25" s="592"/>
      <c r="H25" s="592"/>
      <c r="I25" s="592"/>
      <c r="J25" s="591"/>
      <c r="K25" s="585"/>
      <c r="L25" s="586"/>
      <c r="M25" s="585"/>
      <c r="N25" s="586"/>
      <c r="O25" s="585"/>
      <c r="P25" s="586"/>
      <c r="Q25" s="585"/>
      <c r="R25" s="585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9"/>
      <c r="AE25" s="587"/>
      <c r="AF25" s="584"/>
      <c r="AG25" s="587"/>
      <c r="AH25" s="587"/>
      <c r="AI25" s="612"/>
    </row>
    <row r="26" spans="1:35" ht="15" x14ac:dyDescent="0.35">
      <c r="A26" s="1175"/>
      <c r="B26" s="591"/>
      <c r="C26" s="592"/>
      <c r="D26" s="592"/>
      <c r="E26" s="592"/>
      <c r="F26" s="593"/>
      <c r="G26" s="592"/>
      <c r="H26" s="592"/>
      <c r="I26" s="592"/>
      <c r="J26" s="591"/>
      <c r="K26" s="585"/>
      <c r="L26" s="586"/>
      <c r="M26" s="585"/>
      <c r="N26" s="586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9"/>
      <c r="AE26" s="587"/>
      <c r="AF26" s="584"/>
      <c r="AG26" s="587"/>
      <c r="AH26" s="587"/>
      <c r="AI26" s="612"/>
    </row>
    <row r="27" spans="1:35" ht="15" x14ac:dyDescent="0.35">
      <c r="A27" s="1173">
        <v>45602</v>
      </c>
      <c r="B27" s="591">
        <v>28.38</v>
      </c>
      <c r="C27" s="592">
        <v>283800</v>
      </c>
      <c r="D27" s="592"/>
      <c r="E27" s="592"/>
      <c r="F27" s="593"/>
      <c r="G27" s="592"/>
      <c r="H27" s="592"/>
      <c r="I27" s="592"/>
      <c r="J27" s="591">
        <v>38.67</v>
      </c>
      <c r="K27" s="585">
        <v>386700</v>
      </c>
      <c r="L27" s="586"/>
      <c r="M27" s="585"/>
      <c r="N27" s="586"/>
      <c r="O27" s="585"/>
      <c r="P27" s="784"/>
      <c r="Q27" s="704"/>
      <c r="R27" s="704"/>
      <c r="S27" s="704"/>
      <c r="T27" s="586"/>
      <c r="U27" s="587"/>
      <c r="V27" s="584"/>
      <c r="W27" s="587"/>
      <c r="X27" s="588"/>
      <c r="Y27" s="587"/>
      <c r="Z27" s="584"/>
      <c r="AA27" s="587"/>
      <c r="AB27" s="589"/>
      <c r="AC27" s="594"/>
      <c r="AD27" s="589"/>
      <c r="AE27" s="587"/>
      <c r="AF27" s="584"/>
      <c r="AG27" s="587"/>
      <c r="AH27" s="587"/>
      <c r="AI27" s="612"/>
    </row>
    <row r="28" spans="1:35" ht="15" x14ac:dyDescent="0.35">
      <c r="A28" s="1174"/>
      <c r="B28" s="591"/>
      <c r="C28" s="592"/>
      <c r="D28" s="592"/>
      <c r="E28" s="592"/>
      <c r="F28" s="593">
        <v>27.45</v>
      </c>
      <c r="G28" s="592">
        <v>274500</v>
      </c>
      <c r="H28" s="592"/>
      <c r="I28" s="592"/>
      <c r="J28" s="591"/>
      <c r="K28" s="585"/>
      <c r="L28" s="586"/>
      <c r="M28" s="585"/>
      <c r="N28" s="586">
        <v>20</v>
      </c>
      <c r="O28" s="585">
        <v>136000</v>
      </c>
      <c r="P28" s="586"/>
      <c r="Q28" s="585"/>
      <c r="R28" s="585"/>
      <c r="S28" s="585"/>
      <c r="T28" s="586"/>
      <c r="U28" s="587"/>
      <c r="V28" s="584"/>
      <c r="W28" s="587"/>
      <c r="X28" s="588">
        <v>20</v>
      </c>
      <c r="Y28" s="587">
        <v>242000</v>
      </c>
      <c r="Z28" s="584"/>
      <c r="AA28" s="587"/>
      <c r="AB28" s="589"/>
      <c r="AC28" s="594"/>
      <c r="AD28" s="589"/>
      <c r="AE28" s="587"/>
      <c r="AF28" s="584"/>
      <c r="AG28" s="587"/>
      <c r="AH28" s="587"/>
      <c r="AI28" s="612"/>
    </row>
    <row r="29" spans="1:35" ht="15" x14ac:dyDescent="0.35">
      <c r="A29" s="1174"/>
      <c r="B29" s="591"/>
      <c r="C29" s="592"/>
      <c r="D29" s="592"/>
      <c r="E29" s="592"/>
      <c r="F29" s="593"/>
      <c r="G29" s="592"/>
      <c r="H29" s="592"/>
      <c r="I29" s="592"/>
      <c r="J29" s="591"/>
      <c r="K29" s="585"/>
      <c r="L29" s="586"/>
      <c r="M29" s="585"/>
      <c r="N29" s="586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99"/>
      <c r="AE29" s="600"/>
      <c r="AF29" s="588"/>
      <c r="AG29" s="587"/>
      <c r="AH29" s="587"/>
      <c r="AI29" s="612"/>
    </row>
    <row r="30" spans="1:35" ht="15" x14ac:dyDescent="0.35">
      <c r="A30" s="1175"/>
      <c r="B30" s="591"/>
      <c r="C30" s="592"/>
      <c r="D30" s="592"/>
      <c r="E30" s="592"/>
      <c r="F30" s="593"/>
      <c r="G30" s="592"/>
      <c r="H30" s="592"/>
      <c r="I30" s="592"/>
      <c r="J30" s="591"/>
      <c r="K30" s="585"/>
      <c r="L30" s="586"/>
      <c r="M30" s="585"/>
      <c r="N30" s="586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0"/>
      <c r="AD30" s="599"/>
      <c r="AE30" s="600"/>
      <c r="AF30" s="588"/>
      <c r="AG30" s="587"/>
      <c r="AH30" s="587"/>
      <c r="AI30" s="612"/>
    </row>
    <row r="31" spans="1:35" ht="15" x14ac:dyDescent="0.35">
      <c r="A31" s="1173">
        <v>45603</v>
      </c>
      <c r="B31" s="591">
        <v>30.92</v>
      </c>
      <c r="C31" s="592">
        <v>309200</v>
      </c>
      <c r="D31" s="660"/>
      <c r="E31" s="592"/>
      <c r="F31" s="593">
        <v>31.76</v>
      </c>
      <c r="G31" s="592">
        <v>317600</v>
      </c>
      <c r="H31" s="660"/>
      <c r="I31" s="592"/>
      <c r="J31" s="591"/>
      <c r="K31" s="585"/>
      <c r="L31" s="586">
        <v>20</v>
      </c>
      <c r="M31" s="585">
        <v>136000</v>
      </c>
      <c r="N31" s="586"/>
      <c r="O31" s="585"/>
      <c r="P31" s="586"/>
      <c r="Q31" s="585"/>
      <c r="R31" s="585"/>
      <c r="S31" s="585"/>
      <c r="T31" s="586"/>
      <c r="U31" s="587"/>
      <c r="V31" s="584"/>
      <c r="W31" s="587"/>
      <c r="X31" s="588"/>
      <c r="Y31" s="587"/>
      <c r="Z31" s="584"/>
      <c r="AA31" s="587"/>
      <c r="AB31" s="589"/>
      <c r="AC31" s="594"/>
      <c r="AD31" s="589"/>
      <c r="AE31" s="587"/>
      <c r="AF31" s="584"/>
      <c r="AG31" s="587"/>
      <c r="AH31" s="587"/>
      <c r="AI31" s="612"/>
    </row>
    <row r="32" spans="1:35" ht="15" x14ac:dyDescent="0.35">
      <c r="A32" s="1174"/>
      <c r="B32" s="591"/>
      <c r="C32" s="592"/>
      <c r="D32" s="592"/>
      <c r="E32" s="592"/>
      <c r="F32" s="593"/>
      <c r="G32" s="592"/>
      <c r="H32" s="592"/>
      <c r="I32" s="592"/>
      <c r="J32" s="591"/>
      <c r="K32" s="585"/>
      <c r="L32" s="586"/>
      <c r="M32" s="585"/>
      <c r="N32" s="586"/>
      <c r="O32" s="585"/>
      <c r="P32" s="586">
        <v>20</v>
      </c>
      <c r="Q32" s="585">
        <v>242000</v>
      </c>
      <c r="R32" s="585"/>
      <c r="S32" s="585"/>
      <c r="T32" s="586">
        <v>20</v>
      </c>
      <c r="U32" s="587">
        <v>136000</v>
      </c>
      <c r="V32" s="584"/>
      <c r="W32" s="587"/>
      <c r="X32" s="588"/>
      <c r="Y32" s="587"/>
      <c r="Z32" s="584"/>
      <c r="AA32" s="587"/>
      <c r="AB32" s="589"/>
      <c r="AC32" s="594"/>
      <c r="AD32" s="589">
        <v>20</v>
      </c>
      <c r="AE32" s="587">
        <v>200000</v>
      </c>
      <c r="AF32" s="584">
        <v>20</v>
      </c>
      <c r="AG32" s="587">
        <v>200000</v>
      </c>
      <c r="AH32" s="587"/>
      <c r="AI32" s="612"/>
    </row>
    <row r="33" spans="1:35" ht="15" x14ac:dyDescent="0.35">
      <c r="A33" s="1174"/>
      <c r="B33" s="591"/>
      <c r="C33" s="592"/>
      <c r="D33" s="592"/>
      <c r="E33" s="592"/>
      <c r="F33" s="593"/>
      <c r="G33" s="592"/>
      <c r="H33" s="592"/>
      <c r="I33" s="592"/>
      <c r="J33" s="591"/>
      <c r="K33" s="585"/>
      <c r="L33" s="586"/>
      <c r="M33" s="585"/>
      <c r="N33" s="586"/>
      <c r="O33" s="585"/>
      <c r="P33" s="586"/>
      <c r="Q33" s="585"/>
      <c r="R33" s="585"/>
      <c r="S33" s="585"/>
      <c r="T33" s="586"/>
      <c r="U33" s="587"/>
      <c r="V33" s="584"/>
      <c r="W33" s="587"/>
      <c r="X33" s="584"/>
      <c r="Y33" s="587"/>
      <c r="Z33" s="584"/>
      <c r="AA33" s="587"/>
      <c r="AB33" s="589"/>
      <c r="AC33" s="594"/>
      <c r="AD33" s="589"/>
      <c r="AE33" s="587"/>
      <c r="AF33" s="584"/>
      <c r="AG33" s="587"/>
      <c r="AH33" s="587"/>
      <c r="AI33" s="612"/>
    </row>
    <row r="34" spans="1:35" ht="15" x14ac:dyDescent="0.35">
      <c r="A34" s="1175"/>
      <c r="B34" s="591"/>
      <c r="C34" s="592"/>
      <c r="D34" s="592"/>
      <c r="E34" s="592"/>
      <c r="F34" s="593"/>
      <c r="G34" s="592"/>
      <c r="H34" s="592"/>
      <c r="I34" s="592"/>
      <c r="J34" s="591"/>
      <c r="K34" s="585"/>
      <c r="L34" s="586"/>
      <c r="M34" s="585"/>
      <c r="N34" s="586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9"/>
      <c r="AE34" s="587"/>
      <c r="AF34" s="584"/>
      <c r="AG34" s="587"/>
      <c r="AH34" s="587"/>
      <c r="AI34" s="612"/>
    </row>
    <row r="35" spans="1:35" ht="15" x14ac:dyDescent="0.35">
      <c r="A35" s="1173">
        <v>45604</v>
      </c>
      <c r="B35" s="591">
        <v>32.28</v>
      </c>
      <c r="C35" s="592">
        <v>322800</v>
      </c>
      <c r="D35" s="592"/>
      <c r="E35" s="592"/>
      <c r="F35" s="593">
        <v>28.02</v>
      </c>
      <c r="G35" s="592">
        <v>280200</v>
      </c>
      <c r="H35" s="592"/>
      <c r="I35" s="592"/>
      <c r="J35" s="591"/>
      <c r="K35" s="585"/>
      <c r="L35" s="586"/>
      <c r="M35" s="585"/>
      <c r="N35" s="586"/>
      <c r="O35" s="585"/>
      <c r="P35" s="586"/>
      <c r="Q35" s="585"/>
      <c r="R35" s="585"/>
      <c r="S35" s="585"/>
      <c r="T35" s="586">
        <v>20</v>
      </c>
      <c r="U35" s="587">
        <v>136000</v>
      </c>
      <c r="V35" s="584"/>
      <c r="W35" s="587"/>
      <c r="X35" s="588"/>
      <c r="Y35" s="587"/>
      <c r="Z35" s="584"/>
      <c r="AA35" s="587"/>
      <c r="AB35" s="589"/>
      <c r="AC35" s="594"/>
      <c r="AD35" s="589"/>
      <c r="AE35" s="587"/>
      <c r="AF35" s="584"/>
      <c r="AG35" s="587"/>
      <c r="AH35" s="587"/>
      <c r="AI35" s="612"/>
    </row>
    <row r="36" spans="1:35" ht="15" x14ac:dyDescent="0.35">
      <c r="A36" s="1174"/>
      <c r="B36" s="591"/>
      <c r="C36" s="592"/>
      <c r="D36" s="592"/>
      <c r="E36" s="592"/>
      <c r="F36" s="593"/>
      <c r="G36" s="592"/>
      <c r="H36" s="592"/>
      <c r="I36" s="592"/>
      <c r="J36" s="591"/>
      <c r="K36" s="585"/>
      <c r="L36" s="586"/>
      <c r="M36" s="585"/>
      <c r="N36" s="586"/>
      <c r="O36" s="585"/>
      <c r="P36" s="586"/>
      <c r="Q36" s="585"/>
      <c r="R36" s="816">
        <v>11.16</v>
      </c>
      <c r="S36" s="585">
        <v>150000</v>
      </c>
      <c r="T36" s="586"/>
      <c r="U36" s="587"/>
      <c r="V36" s="584"/>
      <c r="W36" s="587"/>
      <c r="X36" s="588">
        <v>20</v>
      </c>
      <c r="Y36" s="587">
        <v>242000</v>
      </c>
      <c r="Z36" s="584"/>
      <c r="AA36" s="587"/>
      <c r="AB36" s="589"/>
      <c r="AC36" s="594"/>
      <c r="AD36" s="589"/>
      <c r="AE36" s="587"/>
      <c r="AF36" s="584"/>
      <c r="AG36" s="587"/>
      <c r="AH36" s="587"/>
      <c r="AI36" s="612"/>
    </row>
    <row r="37" spans="1:35" ht="15" x14ac:dyDescent="0.35">
      <c r="A37" s="1174"/>
      <c r="B37" s="591"/>
      <c r="C37" s="592"/>
      <c r="D37" s="592"/>
      <c r="E37" s="592"/>
      <c r="F37" s="593"/>
      <c r="G37" s="592"/>
      <c r="H37" s="592"/>
      <c r="I37" s="592"/>
      <c r="J37" s="591"/>
      <c r="K37" s="585"/>
      <c r="L37" s="586"/>
      <c r="M37" s="585"/>
      <c r="N37" s="586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9"/>
      <c r="AE37" s="587"/>
      <c r="AF37" s="584"/>
      <c r="AG37" s="587"/>
      <c r="AH37" s="587"/>
      <c r="AI37" s="612"/>
    </row>
    <row r="38" spans="1:35" ht="15" x14ac:dyDescent="0.35">
      <c r="A38" s="1175"/>
      <c r="B38" s="591"/>
      <c r="C38" s="592"/>
      <c r="D38" s="592"/>
      <c r="E38" s="592"/>
      <c r="F38" s="593"/>
      <c r="G38" s="592"/>
      <c r="H38" s="592"/>
      <c r="I38" s="592"/>
      <c r="J38" s="591"/>
      <c r="K38" s="585"/>
      <c r="L38" s="586"/>
      <c r="M38" s="585"/>
      <c r="N38" s="586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4"/>
      <c r="AE38" s="587"/>
      <c r="AF38" s="584"/>
      <c r="AG38" s="587"/>
      <c r="AH38" s="587"/>
      <c r="AI38" s="612"/>
    </row>
    <row r="39" spans="1:35" ht="15" x14ac:dyDescent="0.35">
      <c r="A39" s="1173">
        <v>45605</v>
      </c>
      <c r="B39" s="591"/>
      <c r="C39" s="592"/>
      <c r="D39" s="592"/>
      <c r="E39" s="592"/>
      <c r="F39" s="593">
        <v>29.73</v>
      </c>
      <c r="G39" s="592">
        <v>297300</v>
      </c>
      <c r="H39" s="592"/>
      <c r="I39" s="592"/>
      <c r="J39" s="591"/>
      <c r="K39" s="585"/>
      <c r="L39" s="586"/>
      <c r="M39" s="585"/>
      <c r="N39" s="586"/>
      <c r="O39" s="585"/>
      <c r="P39" s="586"/>
      <c r="Q39" s="585"/>
      <c r="R39" s="585"/>
      <c r="S39" s="585"/>
      <c r="T39" s="588">
        <v>20</v>
      </c>
      <c r="U39" s="587">
        <v>136000</v>
      </c>
      <c r="V39" s="584"/>
      <c r="W39" s="587"/>
      <c r="X39" s="588"/>
      <c r="Y39" s="587"/>
      <c r="Z39" s="584"/>
      <c r="AA39" s="587"/>
      <c r="AB39" s="589"/>
      <c r="AC39" s="594"/>
      <c r="AD39" s="589"/>
      <c r="AE39" s="587"/>
      <c r="AF39" s="584"/>
      <c r="AG39" s="587"/>
      <c r="AH39" s="587"/>
      <c r="AI39" s="612"/>
    </row>
    <row r="40" spans="1:35" ht="15" x14ac:dyDescent="0.35">
      <c r="A40" s="1174"/>
      <c r="B40" s="591"/>
      <c r="C40" s="592"/>
      <c r="D40" s="592"/>
      <c r="E40" s="592"/>
      <c r="F40" s="593"/>
      <c r="G40" s="592"/>
      <c r="H40" s="592"/>
      <c r="I40" s="592"/>
      <c r="J40" s="591">
        <v>36.06</v>
      </c>
      <c r="K40" s="585">
        <v>360600</v>
      </c>
      <c r="L40" s="586"/>
      <c r="M40" s="585"/>
      <c r="N40" s="586"/>
      <c r="O40" s="585"/>
      <c r="P40" s="586"/>
      <c r="Q40" s="585"/>
      <c r="R40" s="816">
        <v>11.16</v>
      </c>
      <c r="S40" s="585">
        <v>150000</v>
      </c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9"/>
      <c r="AE40" s="587"/>
      <c r="AF40" s="584"/>
      <c r="AG40" s="587"/>
      <c r="AH40" s="587"/>
      <c r="AI40" s="612"/>
    </row>
    <row r="41" spans="1:35" ht="15" x14ac:dyDescent="0.35">
      <c r="A41" s="1174"/>
      <c r="B41" s="591"/>
      <c r="C41" s="592"/>
      <c r="D41" s="592"/>
      <c r="E41" s="592"/>
      <c r="F41" s="593"/>
      <c r="G41" s="592"/>
      <c r="H41" s="592"/>
      <c r="I41" s="592"/>
      <c r="J41" s="591"/>
      <c r="K41" s="585"/>
      <c r="L41" s="586"/>
      <c r="M41" s="585"/>
      <c r="N41" s="586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9"/>
      <c r="AE41" s="587"/>
      <c r="AF41" s="584"/>
      <c r="AG41" s="587"/>
      <c r="AH41" s="587"/>
      <c r="AI41" s="612"/>
    </row>
    <row r="42" spans="1:35" ht="15" x14ac:dyDescent="0.35">
      <c r="A42" s="1175"/>
      <c r="B42" s="591"/>
      <c r="C42" s="592"/>
      <c r="D42" s="592"/>
      <c r="E42" s="592"/>
      <c r="F42" s="593"/>
      <c r="G42" s="592"/>
      <c r="H42" s="592"/>
      <c r="I42" s="592"/>
      <c r="J42" s="591"/>
      <c r="K42" s="585"/>
      <c r="L42" s="586"/>
      <c r="M42" s="585"/>
      <c r="N42" s="586"/>
      <c r="O42" s="585"/>
      <c r="P42" s="586"/>
      <c r="Q42" s="585"/>
      <c r="R42" s="816">
        <v>18.600000000000001</v>
      </c>
      <c r="S42" s="585">
        <v>250000</v>
      </c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9"/>
      <c r="AE42" s="587"/>
      <c r="AF42" s="584"/>
      <c r="AG42" s="587"/>
      <c r="AH42" s="587"/>
      <c r="AI42" s="612"/>
    </row>
    <row r="43" spans="1:35" ht="15" x14ac:dyDescent="0.35">
      <c r="A43" s="1173">
        <v>45606</v>
      </c>
      <c r="B43" s="591"/>
      <c r="C43" s="592"/>
      <c r="D43" s="592"/>
      <c r="E43" s="592"/>
      <c r="F43" s="793">
        <v>31.78</v>
      </c>
      <c r="G43" s="592">
        <v>317800</v>
      </c>
      <c r="H43" s="592"/>
      <c r="I43" s="592"/>
      <c r="J43" s="591">
        <v>10</v>
      </c>
      <c r="K43" s="585">
        <v>100000</v>
      </c>
      <c r="L43" s="586"/>
      <c r="M43" s="585"/>
      <c r="N43" s="586">
        <v>20</v>
      </c>
      <c r="O43" s="585">
        <v>136000</v>
      </c>
      <c r="P43" s="926"/>
      <c r="Q43" s="585"/>
      <c r="R43" s="591">
        <v>11.16</v>
      </c>
      <c r="S43" s="585">
        <v>150000</v>
      </c>
      <c r="T43" s="586"/>
      <c r="U43" s="587"/>
      <c r="V43" s="584"/>
      <c r="W43" s="587"/>
      <c r="X43" s="588"/>
      <c r="Y43" s="587"/>
      <c r="Z43" s="584"/>
      <c r="AA43" s="587"/>
      <c r="AB43" s="589"/>
      <c r="AC43" s="594"/>
      <c r="AD43" s="589"/>
      <c r="AE43" s="587"/>
      <c r="AF43" s="584"/>
      <c r="AG43" s="587"/>
      <c r="AH43" s="587"/>
      <c r="AI43" s="612"/>
    </row>
    <row r="44" spans="1:35" ht="15" x14ac:dyDescent="0.35">
      <c r="A44" s="1174"/>
      <c r="B44" s="591"/>
      <c r="C44" s="592"/>
      <c r="D44" s="592"/>
      <c r="E44" s="592"/>
      <c r="F44" s="593"/>
      <c r="G44" s="592"/>
      <c r="H44" s="592"/>
      <c r="I44" s="592"/>
      <c r="J44" s="591"/>
      <c r="K44" s="585"/>
      <c r="L44" s="586"/>
      <c r="M44" s="585"/>
      <c r="N44" s="586"/>
      <c r="O44" s="585"/>
      <c r="P44" s="586"/>
      <c r="Q44" s="585"/>
      <c r="R44" s="816">
        <v>18.600000000000001</v>
      </c>
      <c r="S44" s="585">
        <v>250000</v>
      </c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9"/>
      <c r="AE44" s="587"/>
      <c r="AF44" s="584"/>
      <c r="AG44" s="587"/>
      <c r="AH44" s="587"/>
      <c r="AI44" s="612"/>
    </row>
    <row r="45" spans="1:35" ht="15" x14ac:dyDescent="0.35">
      <c r="A45" s="1174"/>
      <c r="B45" s="591"/>
      <c r="C45" s="592"/>
      <c r="D45" s="592"/>
      <c r="E45" s="592"/>
      <c r="F45" s="593"/>
      <c r="G45" s="592"/>
      <c r="H45" s="592"/>
      <c r="I45" s="592"/>
      <c r="J45" s="591"/>
      <c r="K45" s="585"/>
      <c r="L45" s="586"/>
      <c r="M45" s="585"/>
      <c r="N45" s="586"/>
      <c r="O45" s="585"/>
      <c r="P45" s="586"/>
      <c r="Q45" s="585"/>
      <c r="R45" s="816">
        <v>58.18</v>
      </c>
      <c r="S45" s="585">
        <v>781940</v>
      </c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9"/>
      <c r="AE45" s="587"/>
      <c r="AF45" s="584"/>
      <c r="AG45" s="587"/>
      <c r="AH45" s="587"/>
      <c r="AI45" s="612"/>
    </row>
    <row r="46" spans="1:35" ht="15" x14ac:dyDescent="0.35">
      <c r="A46" s="1175"/>
      <c r="B46" s="591"/>
      <c r="C46" s="592"/>
      <c r="D46" s="592"/>
      <c r="E46" s="592"/>
      <c r="F46" s="593"/>
      <c r="G46" s="592"/>
      <c r="H46" s="592"/>
      <c r="I46" s="592"/>
      <c r="J46" s="591"/>
      <c r="K46" s="585"/>
      <c r="L46" s="586"/>
      <c r="M46" s="585"/>
      <c r="N46" s="586"/>
      <c r="O46" s="585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584"/>
      <c r="AA46" s="587"/>
      <c r="AB46" s="589"/>
      <c r="AC46" s="594"/>
      <c r="AD46" s="589"/>
      <c r="AE46" s="587"/>
      <c r="AF46" s="584"/>
      <c r="AG46" s="587"/>
      <c r="AH46" s="587"/>
      <c r="AI46" s="612"/>
    </row>
    <row r="47" spans="1:35" ht="15" x14ac:dyDescent="0.35">
      <c r="A47" s="1173">
        <v>45607</v>
      </c>
      <c r="B47" s="591"/>
      <c r="C47" s="592"/>
      <c r="D47" s="592"/>
      <c r="E47" s="592"/>
      <c r="F47" s="593">
        <v>37.130000000000003</v>
      </c>
      <c r="G47" s="592">
        <v>371300</v>
      </c>
      <c r="H47" s="592"/>
      <c r="I47" s="592"/>
      <c r="J47" s="591">
        <v>34.92</v>
      </c>
      <c r="K47" s="600">
        <v>349200</v>
      </c>
      <c r="L47" s="586">
        <v>20</v>
      </c>
      <c r="M47" s="587">
        <v>136000</v>
      </c>
      <c r="N47" s="586">
        <v>20</v>
      </c>
      <c r="O47" s="585">
        <v>136000</v>
      </c>
      <c r="P47" s="586"/>
      <c r="Q47" s="585"/>
      <c r="R47" s="585"/>
      <c r="S47" s="585"/>
      <c r="T47" s="586"/>
      <c r="U47" s="587"/>
      <c r="V47" s="584"/>
      <c r="W47" s="587"/>
      <c r="X47" s="588"/>
      <c r="Y47" s="587"/>
      <c r="Z47" s="631"/>
      <c r="AA47" s="587"/>
      <c r="AB47" s="589"/>
      <c r="AC47" s="594"/>
      <c r="AD47" s="589"/>
      <c r="AE47" s="587"/>
      <c r="AF47" s="584"/>
      <c r="AG47" s="587"/>
      <c r="AH47" s="587"/>
      <c r="AI47" s="612"/>
    </row>
    <row r="48" spans="1:35" ht="15" x14ac:dyDescent="0.35">
      <c r="A48" s="1174"/>
      <c r="B48" s="591"/>
      <c r="C48" s="592"/>
      <c r="D48" s="592"/>
      <c r="E48" s="592"/>
      <c r="F48" s="593"/>
      <c r="G48" s="592"/>
      <c r="H48" s="592"/>
      <c r="I48" s="592"/>
      <c r="J48" s="591"/>
      <c r="K48" s="585"/>
      <c r="L48" s="586"/>
      <c r="M48" s="585"/>
      <c r="N48" s="586"/>
      <c r="O48" s="585"/>
      <c r="P48" s="586"/>
      <c r="Q48" s="585"/>
      <c r="R48" s="816">
        <v>11.16</v>
      </c>
      <c r="S48" s="585">
        <v>150000</v>
      </c>
      <c r="T48" s="586"/>
      <c r="U48" s="587"/>
      <c r="V48" s="584"/>
      <c r="W48" s="587"/>
      <c r="X48" s="588">
        <v>20</v>
      </c>
      <c r="Y48" s="587">
        <v>242000</v>
      </c>
      <c r="Z48" s="584"/>
      <c r="AA48" s="587"/>
      <c r="AB48" s="589"/>
      <c r="AC48" s="594"/>
      <c r="AD48" s="589"/>
      <c r="AE48" s="587"/>
      <c r="AF48" s="584"/>
      <c r="AG48" s="587"/>
      <c r="AH48" s="587"/>
      <c r="AI48" s="612"/>
    </row>
    <row r="49" spans="1:35" ht="15" x14ac:dyDescent="0.35">
      <c r="A49" s="1174"/>
      <c r="B49" s="591"/>
      <c r="C49" s="592"/>
      <c r="D49" s="592"/>
      <c r="E49" s="592"/>
      <c r="F49" s="593"/>
      <c r="G49" s="592"/>
      <c r="H49" s="592"/>
      <c r="I49" s="592"/>
      <c r="J49" s="591"/>
      <c r="K49" s="585"/>
      <c r="L49" s="586"/>
      <c r="M49" s="585"/>
      <c r="N49" s="586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589"/>
      <c r="AE49" s="587"/>
      <c r="AF49" s="584"/>
      <c r="AG49" s="587"/>
      <c r="AH49" s="587"/>
      <c r="AI49" s="612"/>
    </row>
    <row r="50" spans="1:35" ht="15" x14ac:dyDescent="0.35">
      <c r="A50" s="1175"/>
      <c r="B50" s="591"/>
      <c r="C50" s="592"/>
      <c r="D50" s="592"/>
      <c r="E50" s="592"/>
      <c r="F50" s="593"/>
      <c r="G50" s="592"/>
      <c r="H50" s="592"/>
      <c r="I50" s="592"/>
      <c r="J50" s="591"/>
      <c r="K50" s="585"/>
      <c r="L50" s="586"/>
      <c r="M50" s="585"/>
      <c r="N50" s="586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724"/>
      <c r="AA50" s="587"/>
      <c r="AB50" s="589"/>
      <c r="AC50" s="594"/>
      <c r="AD50" s="724"/>
      <c r="AE50" s="587"/>
      <c r="AF50" s="584"/>
      <c r="AG50" s="587"/>
      <c r="AH50" s="587"/>
      <c r="AI50" s="612"/>
    </row>
    <row r="51" spans="1:35" ht="15" x14ac:dyDescent="0.35">
      <c r="A51" s="1173">
        <v>45608</v>
      </c>
      <c r="B51" s="591">
        <v>38.909999999999997</v>
      </c>
      <c r="C51" s="592">
        <v>389100</v>
      </c>
      <c r="D51" s="592"/>
      <c r="E51" s="592"/>
      <c r="F51" s="593"/>
      <c r="G51" s="592"/>
      <c r="H51" s="592"/>
      <c r="I51" s="592"/>
      <c r="J51" s="591">
        <v>32.42</v>
      </c>
      <c r="K51" s="585">
        <v>324200</v>
      </c>
      <c r="L51" s="586"/>
      <c r="M51" s="585"/>
      <c r="N51" s="586"/>
      <c r="O51" s="585"/>
      <c r="P51" s="586"/>
      <c r="Q51" s="585"/>
      <c r="R51" s="585"/>
      <c r="S51" s="585"/>
      <c r="T51" s="586">
        <v>20</v>
      </c>
      <c r="U51" s="587">
        <v>136000</v>
      </c>
      <c r="V51" s="584"/>
      <c r="W51" s="587"/>
      <c r="X51" s="588"/>
      <c r="Y51" s="587"/>
      <c r="Z51" s="584">
        <v>24.5</v>
      </c>
      <c r="AA51" s="587">
        <v>166600</v>
      </c>
      <c r="AB51" s="589"/>
      <c r="AC51" s="594"/>
      <c r="AD51" s="589"/>
      <c r="AE51" s="587"/>
      <c r="AF51" s="584"/>
      <c r="AG51" s="587"/>
      <c r="AH51" s="587"/>
      <c r="AI51" s="612"/>
    </row>
    <row r="52" spans="1:35" ht="15" x14ac:dyDescent="0.35">
      <c r="A52" s="1174"/>
      <c r="B52" s="591"/>
      <c r="C52" s="592"/>
      <c r="D52" s="592"/>
      <c r="E52" s="592"/>
      <c r="F52" s="593"/>
      <c r="G52" s="592"/>
      <c r="H52" s="592"/>
      <c r="I52" s="592"/>
      <c r="J52" s="591"/>
      <c r="K52" s="585"/>
      <c r="L52" s="586"/>
      <c r="M52" s="585"/>
      <c r="N52" s="586"/>
      <c r="O52" s="585"/>
      <c r="P52" s="586"/>
      <c r="Q52" s="585"/>
      <c r="R52" s="816">
        <v>18.600000000000001</v>
      </c>
      <c r="S52" s="585">
        <v>250000</v>
      </c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9">
        <v>20</v>
      </c>
      <c r="AE52" s="587">
        <v>200000</v>
      </c>
      <c r="AF52" s="584"/>
      <c r="AG52" s="587"/>
      <c r="AH52" s="587"/>
      <c r="AI52" s="612"/>
    </row>
    <row r="53" spans="1:35" ht="15" x14ac:dyDescent="0.35">
      <c r="A53" s="1174"/>
      <c r="B53" s="591"/>
      <c r="C53" s="592"/>
      <c r="D53" s="592"/>
      <c r="E53" s="592"/>
      <c r="F53" s="593"/>
      <c r="G53" s="592"/>
      <c r="H53" s="592"/>
      <c r="I53" s="592"/>
      <c r="J53" s="591"/>
      <c r="K53" s="585"/>
      <c r="L53" s="586"/>
      <c r="M53" s="585"/>
      <c r="N53" s="586"/>
      <c r="O53" s="585"/>
      <c r="P53" s="586"/>
      <c r="Q53" s="585"/>
      <c r="R53" s="585"/>
      <c r="S53" s="585"/>
      <c r="T53" s="586"/>
      <c r="U53" s="587"/>
      <c r="V53" s="584"/>
      <c r="W53" s="587"/>
      <c r="X53" s="588"/>
      <c r="Y53" s="587"/>
      <c r="Z53" s="584"/>
      <c r="AA53" s="587"/>
      <c r="AB53" s="589"/>
      <c r="AC53" s="594"/>
      <c r="AD53" s="589"/>
      <c r="AE53" s="587"/>
      <c r="AF53" s="584"/>
      <c r="AG53" s="587"/>
      <c r="AH53" s="587"/>
      <c r="AI53" s="612"/>
    </row>
    <row r="54" spans="1:35" ht="15" x14ac:dyDescent="0.35">
      <c r="A54" s="1175"/>
      <c r="B54" s="591"/>
      <c r="C54" s="592"/>
      <c r="D54" s="592"/>
      <c r="E54" s="592"/>
      <c r="F54" s="593"/>
      <c r="G54" s="592"/>
      <c r="H54" s="592"/>
      <c r="I54" s="592"/>
      <c r="J54" s="591"/>
      <c r="K54" s="585"/>
      <c r="L54" s="586"/>
      <c r="M54" s="585"/>
      <c r="N54" s="585"/>
      <c r="O54" s="585"/>
      <c r="P54" s="586"/>
      <c r="Q54" s="592"/>
      <c r="R54" s="592"/>
      <c r="S54" s="592"/>
      <c r="T54" s="586"/>
      <c r="U54" s="585"/>
      <c r="V54" s="584"/>
      <c r="W54" s="587"/>
      <c r="X54" s="588"/>
      <c r="Y54" s="587"/>
      <c r="Z54" s="584"/>
      <c r="AA54" s="587"/>
      <c r="AB54" s="589"/>
      <c r="AC54" s="594"/>
      <c r="AD54" s="584"/>
      <c r="AE54" s="587"/>
      <c r="AF54" s="584"/>
      <c r="AG54" s="587"/>
      <c r="AH54" s="587"/>
      <c r="AI54" s="612"/>
    </row>
    <row r="55" spans="1:35" ht="15" x14ac:dyDescent="0.35">
      <c r="A55" s="1173">
        <v>45609</v>
      </c>
      <c r="B55" s="591">
        <v>34.159999999999997</v>
      </c>
      <c r="C55" s="592">
        <v>341600</v>
      </c>
      <c r="D55" s="592"/>
      <c r="E55" s="592"/>
      <c r="F55" s="593"/>
      <c r="G55" s="592"/>
      <c r="H55" s="592"/>
      <c r="I55" s="592"/>
      <c r="J55" s="591"/>
      <c r="K55" s="585"/>
      <c r="L55" s="586"/>
      <c r="M55" s="585"/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/>
      <c r="AA55" s="587"/>
      <c r="AB55" s="589"/>
      <c r="AC55" s="594"/>
      <c r="AD55" s="589"/>
      <c r="AE55" s="587"/>
      <c r="AF55" s="584"/>
      <c r="AG55" s="587"/>
      <c r="AH55" s="587"/>
      <c r="AI55" s="612"/>
    </row>
    <row r="56" spans="1:35" ht="15" x14ac:dyDescent="0.35">
      <c r="A56" s="1174"/>
      <c r="B56" s="591"/>
      <c r="C56" s="592"/>
      <c r="D56" s="592"/>
      <c r="E56" s="592"/>
      <c r="F56" s="593"/>
      <c r="G56" s="592"/>
      <c r="H56" s="592"/>
      <c r="I56" s="592"/>
      <c r="J56" s="591">
        <v>39.11</v>
      </c>
      <c r="K56" s="585">
        <v>391100</v>
      </c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>
        <v>20</v>
      </c>
      <c r="Y56" s="587">
        <v>242000</v>
      </c>
      <c r="Z56" s="584">
        <v>20</v>
      </c>
      <c r="AA56" s="587">
        <v>136000</v>
      </c>
      <c r="AB56" s="589"/>
      <c r="AC56" s="590"/>
      <c r="AD56" s="599"/>
      <c r="AE56" s="600"/>
      <c r="AF56" s="588"/>
      <c r="AG56" s="587"/>
      <c r="AH56" s="587"/>
      <c r="AI56" s="612"/>
    </row>
    <row r="57" spans="1:35" ht="15" x14ac:dyDescent="0.35">
      <c r="A57" s="1174"/>
      <c r="B57" s="591"/>
      <c r="C57" s="592"/>
      <c r="D57" s="592"/>
      <c r="E57" s="592"/>
      <c r="F57" s="593"/>
      <c r="G57" s="592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0"/>
      <c r="AD57" s="599"/>
      <c r="AE57" s="600"/>
      <c r="AF57" s="588"/>
      <c r="AG57" s="587"/>
      <c r="AH57" s="587"/>
      <c r="AI57" s="612"/>
    </row>
    <row r="58" spans="1:35" ht="15" x14ac:dyDescent="0.35">
      <c r="A58" s="1175"/>
      <c r="B58" s="591"/>
      <c r="C58" s="592"/>
      <c r="D58" s="592"/>
      <c r="E58" s="592"/>
      <c r="F58" s="593"/>
      <c r="G58" s="592"/>
      <c r="H58" s="585"/>
      <c r="I58" s="585"/>
      <c r="J58" s="591"/>
      <c r="K58" s="585"/>
      <c r="L58" s="586"/>
      <c r="M58" s="585"/>
      <c r="N58" s="816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834"/>
      <c r="AA58" s="587"/>
      <c r="AB58" s="589"/>
      <c r="AC58" s="594"/>
      <c r="AD58" s="589"/>
      <c r="AE58" s="587"/>
      <c r="AF58" s="584"/>
      <c r="AG58" s="587"/>
      <c r="AH58" s="587"/>
      <c r="AI58" s="612"/>
    </row>
    <row r="59" spans="1:35" ht="13" customHeight="1" x14ac:dyDescent="0.35">
      <c r="A59" s="1173">
        <v>45610</v>
      </c>
      <c r="B59" s="591">
        <v>29.53</v>
      </c>
      <c r="C59" s="585">
        <v>295300</v>
      </c>
      <c r="D59" s="585"/>
      <c r="E59" s="585"/>
      <c r="F59" s="593">
        <v>37.47</v>
      </c>
      <c r="G59" s="592">
        <v>374700</v>
      </c>
      <c r="H59" s="592"/>
      <c r="I59" s="592"/>
      <c r="J59" s="591">
        <v>35.54</v>
      </c>
      <c r="K59" s="600">
        <v>355400</v>
      </c>
      <c r="L59" s="586">
        <v>20</v>
      </c>
      <c r="M59" s="585">
        <v>136000</v>
      </c>
      <c r="N59" s="585"/>
      <c r="O59" s="585"/>
      <c r="P59" s="586"/>
      <c r="Q59" s="585"/>
      <c r="R59" s="585"/>
      <c r="S59" s="585"/>
      <c r="T59" s="586">
        <v>20</v>
      </c>
      <c r="U59" s="587">
        <v>136000</v>
      </c>
      <c r="V59" s="584"/>
      <c r="W59" s="587"/>
      <c r="X59" s="588"/>
      <c r="Y59" s="587"/>
      <c r="Z59" s="584"/>
      <c r="AA59" s="587"/>
      <c r="AB59" s="589"/>
      <c r="AC59" s="594"/>
      <c r="AD59" s="589"/>
      <c r="AE59" s="587"/>
      <c r="AF59" s="584"/>
      <c r="AG59" s="587"/>
      <c r="AH59" s="587"/>
      <c r="AI59" s="612"/>
    </row>
    <row r="60" spans="1:35" ht="15" x14ac:dyDescent="0.35">
      <c r="A60" s="1174"/>
      <c r="B60" s="591"/>
      <c r="C60" s="592"/>
      <c r="D60" s="592"/>
      <c r="E60" s="592"/>
      <c r="F60" s="593"/>
      <c r="G60" s="592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99"/>
      <c r="AE60" s="600"/>
      <c r="AF60" s="588"/>
      <c r="AG60" s="587"/>
      <c r="AH60" s="587"/>
      <c r="AI60" s="612"/>
    </row>
    <row r="61" spans="1:35" ht="15" x14ac:dyDescent="0.35">
      <c r="A61" s="1174"/>
      <c r="B61" s="591"/>
      <c r="C61" s="592"/>
      <c r="D61" s="592"/>
      <c r="E61" s="592"/>
      <c r="F61" s="593"/>
      <c r="G61" s="592"/>
      <c r="H61" s="592"/>
      <c r="I61" s="592"/>
      <c r="J61" s="591"/>
      <c r="K61" s="585"/>
      <c r="L61" s="586"/>
      <c r="M61" s="585"/>
      <c r="N61" s="585"/>
      <c r="O61" s="585"/>
      <c r="P61" s="586">
        <v>20</v>
      </c>
      <c r="Q61" s="585">
        <v>242000</v>
      </c>
      <c r="R61" s="585"/>
      <c r="S61" s="585"/>
      <c r="T61" s="586"/>
      <c r="U61" s="587"/>
      <c r="V61" s="584"/>
      <c r="W61" s="587"/>
      <c r="X61" s="588">
        <v>20</v>
      </c>
      <c r="Y61" s="587">
        <v>242000</v>
      </c>
      <c r="Z61" s="584"/>
      <c r="AA61" s="587"/>
      <c r="AB61" s="589"/>
      <c r="AC61" s="590"/>
      <c r="AD61" s="599"/>
      <c r="AE61" s="600"/>
      <c r="AF61" s="588"/>
      <c r="AG61" s="587"/>
      <c r="AH61" s="587"/>
      <c r="AI61" s="612"/>
    </row>
    <row r="62" spans="1:35" ht="15" x14ac:dyDescent="0.35">
      <c r="A62" s="1175"/>
      <c r="B62" s="591"/>
      <c r="C62" s="592"/>
      <c r="D62" s="592"/>
      <c r="E62" s="592"/>
      <c r="F62" s="593"/>
      <c r="G62" s="592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0"/>
      <c r="AD62" s="599"/>
      <c r="AE62" s="600"/>
      <c r="AF62" s="588"/>
      <c r="AG62" s="587"/>
      <c r="AH62" s="587"/>
      <c r="AI62" s="612"/>
    </row>
    <row r="63" spans="1:35" ht="15" x14ac:dyDescent="0.35">
      <c r="A63" s="1173">
        <v>45611</v>
      </c>
      <c r="B63" s="591">
        <v>30.76</v>
      </c>
      <c r="C63" s="592">
        <v>307600</v>
      </c>
      <c r="D63" s="592"/>
      <c r="E63" s="592"/>
      <c r="F63" s="593">
        <v>32.89</v>
      </c>
      <c r="G63" s="592">
        <v>328900</v>
      </c>
      <c r="H63" s="592"/>
      <c r="I63" s="592"/>
      <c r="J63" s="591">
        <v>28.95</v>
      </c>
      <c r="K63" s="600">
        <v>289500</v>
      </c>
      <c r="L63" s="586"/>
      <c r="M63" s="585"/>
      <c r="N63" s="585">
        <v>20</v>
      </c>
      <c r="O63" s="585">
        <v>136000</v>
      </c>
      <c r="P63" s="586"/>
      <c r="Q63" s="585"/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/>
      <c r="AC63" s="594"/>
      <c r="AD63" s="589"/>
      <c r="AE63" s="587"/>
      <c r="AF63" s="584"/>
      <c r="AG63" s="587"/>
      <c r="AH63" s="587"/>
      <c r="AI63" s="612"/>
    </row>
    <row r="64" spans="1:35" ht="15" x14ac:dyDescent="0.35">
      <c r="A64" s="1174"/>
      <c r="B64" s="591"/>
      <c r="C64" s="592"/>
      <c r="D64" s="592"/>
      <c r="E64" s="592"/>
      <c r="F64" s="593"/>
      <c r="G64" s="592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9"/>
      <c r="AE64" s="587"/>
      <c r="AF64" s="584"/>
      <c r="AG64" s="587"/>
      <c r="AH64" s="587"/>
      <c r="AI64" s="612"/>
    </row>
    <row r="65" spans="1:35" ht="15" x14ac:dyDescent="0.35">
      <c r="A65" s="1174"/>
      <c r="B65" s="591"/>
      <c r="C65" s="592"/>
      <c r="D65" s="592"/>
      <c r="E65" s="592"/>
      <c r="F65" s="593"/>
      <c r="G65" s="592"/>
      <c r="H65" s="592"/>
      <c r="I65" s="592"/>
      <c r="J65" s="591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9"/>
      <c r="AE65" s="587"/>
      <c r="AF65" s="584"/>
      <c r="AG65" s="587"/>
      <c r="AH65" s="587"/>
      <c r="AI65" s="612"/>
    </row>
    <row r="66" spans="1:35" ht="15" x14ac:dyDescent="0.35">
      <c r="A66" s="1175"/>
      <c r="B66" s="591"/>
      <c r="C66" s="592"/>
      <c r="D66" s="592"/>
      <c r="E66" s="592"/>
      <c r="F66" s="593"/>
      <c r="G66" s="592"/>
      <c r="H66" s="592"/>
      <c r="I66" s="592"/>
      <c r="J66" s="591"/>
      <c r="K66" s="585"/>
      <c r="L66" s="586"/>
      <c r="M66" s="585"/>
      <c r="N66" s="816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9"/>
      <c r="AE66" s="587"/>
      <c r="AF66" s="584"/>
      <c r="AG66" s="587"/>
      <c r="AH66" s="587"/>
      <c r="AI66" s="612"/>
    </row>
    <row r="67" spans="1:35" ht="15" x14ac:dyDescent="0.35">
      <c r="A67" s="1173">
        <v>45612</v>
      </c>
      <c r="B67" s="591"/>
      <c r="C67" s="592"/>
      <c r="D67" s="592"/>
      <c r="E67" s="592"/>
      <c r="F67" s="593">
        <v>28.94</v>
      </c>
      <c r="G67" s="592">
        <v>289400</v>
      </c>
      <c r="H67" s="592"/>
      <c r="I67" s="592"/>
      <c r="J67" s="591"/>
      <c r="K67" s="585"/>
      <c r="L67" s="586"/>
      <c r="M67" s="585"/>
      <c r="N67" s="585"/>
      <c r="O67" s="585"/>
      <c r="P67" s="586"/>
      <c r="Q67" s="585"/>
      <c r="R67" s="585"/>
      <c r="S67" s="585"/>
      <c r="T67" s="586"/>
      <c r="U67" s="587"/>
      <c r="V67" s="584"/>
      <c r="W67" s="587"/>
      <c r="X67" s="588"/>
      <c r="Y67" s="587"/>
      <c r="Z67" s="584"/>
      <c r="AA67" s="587"/>
      <c r="AB67" s="589"/>
      <c r="AC67" s="594"/>
      <c r="AD67" s="589"/>
      <c r="AE67" s="587"/>
      <c r="AF67" s="584"/>
      <c r="AG67" s="587"/>
      <c r="AH67" s="587"/>
      <c r="AI67" s="612"/>
    </row>
    <row r="68" spans="1:35" ht="15" x14ac:dyDescent="0.35">
      <c r="A68" s="1174"/>
      <c r="B68" s="591">
        <v>30.16</v>
      </c>
      <c r="C68" s="592">
        <v>301600</v>
      </c>
      <c r="D68" s="592"/>
      <c r="E68" s="592"/>
      <c r="F68" s="593"/>
      <c r="G68" s="592"/>
      <c r="H68" s="592"/>
      <c r="I68" s="592"/>
      <c r="J68" s="591"/>
      <c r="K68" s="585"/>
      <c r="L68" s="586"/>
      <c r="M68" s="585"/>
      <c r="N68" s="727"/>
      <c r="O68" s="704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9"/>
      <c r="AE68" s="587"/>
      <c r="AF68" s="584"/>
      <c r="AG68" s="587"/>
      <c r="AH68" s="587"/>
      <c r="AI68" s="612"/>
    </row>
    <row r="69" spans="1:35" ht="15" x14ac:dyDescent="0.35">
      <c r="A69" s="1174"/>
      <c r="B69" s="591"/>
      <c r="C69" s="592"/>
      <c r="D69" s="592"/>
      <c r="E69" s="592"/>
      <c r="F69" s="593"/>
      <c r="G69" s="592"/>
      <c r="H69" s="592"/>
      <c r="I69" s="592"/>
      <c r="J69" s="591"/>
      <c r="K69" s="585"/>
      <c r="L69" s="586"/>
      <c r="M69" s="585"/>
      <c r="N69" s="585"/>
      <c r="O69" s="585"/>
      <c r="P69" s="586"/>
      <c r="Q69" s="585"/>
      <c r="R69" s="585"/>
      <c r="S69" s="585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9">
        <v>20</v>
      </c>
      <c r="AE69" s="587">
        <v>200000</v>
      </c>
      <c r="AF69" s="584"/>
      <c r="AG69" s="587"/>
      <c r="AH69" s="587"/>
      <c r="AI69" s="612"/>
    </row>
    <row r="70" spans="1:35" ht="15" x14ac:dyDescent="0.35">
      <c r="A70" s="1175"/>
      <c r="B70" s="591"/>
      <c r="C70" s="592"/>
      <c r="D70" s="592"/>
      <c r="E70" s="592"/>
      <c r="F70" s="593"/>
      <c r="G70" s="592"/>
      <c r="H70" s="592"/>
      <c r="I70" s="592"/>
      <c r="J70" s="591"/>
      <c r="K70" s="585"/>
      <c r="L70" s="586"/>
      <c r="M70" s="585"/>
      <c r="N70" s="816"/>
      <c r="O70" s="585"/>
      <c r="P70" s="586"/>
      <c r="Q70" s="592"/>
      <c r="R70" s="592"/>
      <c r="S70" s="592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9"/>
      <c r="AE70" s="587"/>
      <c r="AF70" s="584"/>
      <c r="AG70" s="587"/>
      <c r="AH70" s="587"/>
      <c r="AI70" s="612"/>
    </row>
    <row r="71" spans="1:35" ht="15" x14ac:dyDescent="0.35">
      <c r="A71" s="1173">
        <v>45613</v>
      </c>
      <c r="B71" s="591"/>
      <c r="C71" s="592"/>
      <c r="D71" s="592"/>
      <c r="E71" s="592"/>
      <c r="F71" s="593">
        <v>39.64</v>
      </c>
      <c r="G71" s="592">
        <v>396400</v>
      </c>
      <c r="H71" s="592"/>
      <c r="I71" s="592"/>
      <c r="J71" s="591">
        <v>38.85</v>
      </c>
      <c r="K71" s="585">
        <v>388500</v>
      </c>
      <c r="L71" s="586"/>
      <c r="M71" s="585"/>
      <c r="N71" s="585"/>
      <c r="O71" s="585"/>
      <c r="P71" s="586"/>
      <c r="Q71" s="585"/>
      <c r="R71" s="585"/>
      <c r="S71" s="585"/>
      <c r="T71" s="586"/>
      <c r="U71" s="587"/>
      <c r="V71" s="584"/>
      <c r="W71" s="587"/>
      <c r="X71" s="588"/>
      <c r="Y71" s="587"/>
      <c r="Z71" s="584"/>
      <c r="AA71" s="587"/>
      <c r="AB71" s="589"/>
      <c r="AC71" s="594"/>
      <c r="AD71" s="589"/>
      <c r="AE71" s="587"/>
      <c r="AF71" s="584"/>
      <c r="AG71" s="587"/>
      <c r="AH71" s="587"/>
      <c r="AI71" s="612"/>
    </row>
    <row r="72" spans="1:35" ht="15" x14ac:dyDescent="0.35">
      <c r="A72" s="1174"/>
      <c r="B72" s="591">
        <v>39.26</v>
      </c>
      <c r="C72" s="592">
        <v>392600</v>
      </c>
      <c r="D72" s="592"/>
      <c r="E72" s="592"/>
      <c r="F72" s="593"/>
      <c r="G72" s="592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816">
        <v>11.16</v>
      </c>
      <c r="S72" s="585">
        <v>150000</v>
      </c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9"/>
      <c r="AE72" s="587"/>
      <c r="AF72" s="584"/>
      <c r="AG72" s="587"/>
      <c r="AH72" s="587"/>
      <c r="AI72" s="612"/>
    </row>
    <row r="73" spans="1:35" ht="15" x14ac:dyDescent="0.35">
      <c r="A73" s="1174"/>
      <c r="B73" s="591"/>
      <c r="C73" s="592"/>
      <c r="D73" s="592"/>
      <c r="E73" s="592"/>
      <c r="F73" s="593"/>
      <c r="G73" s="592"/>
      <c r="H73" s="704"/>
      <c r="I73" s="704"/>
      <c r="J73" s="591"/>
      <c r="K73" s="585"/>
      <c r="L73" s="586"/>
      <c r="M73" s="585"/>
      <c r="N73" s="585"/>
      <c r="O73" s="585"/>
      <c r="P73" s="586"/>
      <c r="Q73" s="585"/>
      <c r="R73" s="585"/>
      <c r="S73" s="585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9"/>
      <c r="AE73" s="587"/>
      <c r="AF73" s="584"/>
      <c r="AG73" s="587"/>
      <c r="AH73" s="587"/>
      <c r="AI73" s="612"/>
    </row>
    <row r="74" spans="1:35" ht="15" x14ac:dyDescent="0.35">
      <c r="A74" s="1175"/>
      <c r="B74" s="780"/>
      <c r="C74" s="704"/>
      <c r="D74" s="704"/>
      <c r="E74" s="704"/>
      <c r="F74" s="593"/>
      <c r="G74" s="592"/>
      <c r="H74" s="592"/>
      <c r="I74" s="592"/>
      <c r="J74" s="591"/>
      <c r="K74" s="585"/>
      <c r="L74" s="586"/>
      <c r="M74" s="585"/>
      <c r="N74" s="585"/>
      <c r="O74" s="585"/>
      <c r="P74" s="586"/>
      <c r="Q74" s="592"/>
      <c r="R74" s="592"/>
      <c r="S74" s="592"/>
      <c r="T74" s="586"/>
      <c r="U74" s="587"/>
      <c r="V74" s="584"/>
      <c r="W74" s="587"/>
      <c r="X74" s="588"/>
      <c r="Y74" s="587"/>
      <c r="Z74" s="584"/>
      <c r="AA74" s="587"/>
      <c r="AB74" s="589"/>
      <c r="AC74" s="594"/>
      <c r="AD74" s="589"/>
      <c r="AE74" s="587"/>
      <c r="AF74" s="584"/>
      <c r="AG74" s="587"/>
      <c r="AH74" s="587"/>
      <c r="AI74" s="612"/>
    </row>
    <row r="75" spans="1:35" ht="15" x14ac:dyDescent="0.35">
      <c r="A75" s="1173">
        <v>45614</v>
      </c>
      <c r="B75" s="591">
        <v>32.72</v>
      </c>
      <c r="C75" s="592">
        <v>327200</v>
      </c>
      <c r="D75" s="592"/>
      <c r="E75" s="592"/>
      <c r="F75" s="593">
        <v>29.66</v>
      </c>
      <c r="G75" s="592">
        <v>296600</v>
      </c>
      <c r="H75" s="592"/>
      <c r="I75" s="592"/>
      <c r="J75" s="591"/>
      <c r="K75" s="585"/>
      <c r="L75" s="586">
        <v>20</v>
      </c>
      <c r="M75" s="585">
        <v>136000</v>
      </c>
      <c r="N75" s="585">
        <v>20</v>
      </c>
      <c r="O75" s="585">
        <v>136000</v>
      </c>
      <c r="P75" s="586"/>
      <c r="Q75" s="585"/>
      <c r="R75" s="585"/>
      <c r="S75" s="585"/>
      <c r="T75" s="586"/>
      <c r="U75" s="587"/>
      <c r="V75" s="584"/>
      <c r="W75" s="587"/>
      <c r="X75" s="588"/>
      <c r="Y75" s="587"/>
      <c r="Z75" s="586"/>
      <c r="AA75" s="587"/>
      <c r="AB75" s="589"/>
      <c r="AC75" s="594"/>
      <c r="AD75" s="589"/>
      <c r="AE75" s="587"/>
      <c r="AF75" s="584"/>
      <c r="AG75" s="587"/>
      <c r="AH75" s="587"/>
      <c r="AI75" s="612"/>
    </row>
    <row r="76" spans="1:35" ht="15" x14ac:dyDescent="0.35">
      <c r="A76" s="1174"/>
      <c r="B76" s="591"/>
      <c r="C76" s="592"/>
      <c r="D76" s="592"/>
      <c r="E76" s="592"/>
      <c r="F76" s="593"/>
      <c r="G76" s="592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>
        <v>10</v>
      </c>
      <c r="W76" s="587">
        <v>100000</v>
      </c>
      <c r="X76" s="588">
        <v>20</v>
      </c>
      <c r="Y76" s="587">
        <v>242000</v>
      </c>
      <c r="Z76" s="586"/>
      <c r="AA76" s="587"/>
      <c r="AB76" s="589"/>
      <c r="AC76" s="594"/>
      <c r="AD76" s="589"/>
      <c r="AE76" s="587"/>
      <c r="AF76" s="584">
        <v>20</v>
      </c>
      <c r="AG76" s="587">
        <v>200000</v>
      </c>
      <c r="AH76" s="587"/>
      <c r="AI76" s="612"/>
    </row>
    <row r="77" spans="1:35" ht="15" x14ac:dyDescent="0.35">
      <c r="A77" s="1174"/>
      <c r="B77" s="591"/>
      <c r="C77" s="592"/>
      <c r="D77" s="592"/>
      <c r="E77" s="592"/>
      <c r="F77" s="593"/>
      <c r="G77" s="592"/>
      <c r="H77" s="592"/>
      <c r="I77" s="592"/>
      <c r="J77" s="591"/>
      <c r="K77" s="585"/>
      <c r="L77" s="586"/>
      <c r="M77" s="585"/>
      <c r="N77" s="585"/>
      <c r="O77" s="585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0"/>
      <c r="AD77" s="599"/>
      <c r="AE77" s="600"/>
      <c r="AF77" s="588"/>
      <c r="AG77" s="587"/>
      <c r="AH77" s="587"/>
      <c r="AI77" s="612"/>
    </row>
    <row r="78" spans="1:35" ht="15" x14ac:dyDescent="0.35">
      <c r="A78" s="1175"/>
      <c r="B78" s="591"/>
      <c r="C78" s="592"/>
      <c r="D78" s="592"/>
      <c r="E78" s="592"/>
      <c r="F78" s="593"/>
      <c r="G78" s="592"/>
      <c r="H78" s="592"/>
      <c r="I78" s="592"/>
      <c r="J78" s="591"/>
      <c r="K78" s="585"/>
      <c r="L78" s="814"/>
      <c r="M78" s="587"/>
      <c r="N78" s="587"/>
      <c r="O78" s="587"/>
      <c r="P78" s="584"/>
      <c r="Q78" s="587"/>
      <c r="R78" s="587"/>
      <c r="S78" s="587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9"/>
      <c r="AE78" s="587"/>
      <c r="AF78" s="584"/>
      <c r="AG78" s="587"/>
      <c r="AH78" s="587"/>
      <c r="AI78" s="612"/>
    </row>
    <row r="79" spans="1:35" ht="15" x14ac:dyDescent="0.35">
      <c r="A79" s="1173">
        <v>45615</v>
      </c>
      <c r="B79" s="591">
        <v>33.270000000000003</v>
      </c>
      <c r="C79" s="592">
        <v>332700</v>
      </c>
      <c r="D79" s="592"/>
      <c r="E79" s="592"/>
      <c r="F79" s="593">
        <v>35.619999999999997</v>
      </c>
      <c r="G79" s="592">
        <v>356200</v>
      </c>
      <c r="H79" s="592"/>
      <c r="I79" s="592"/>
      <c r="J79" s="591"/>
      <c r="K79" s="585"/>
      <c r="L79" s="586"/>
      <c r="M79" s="587"/>
      <c r="N79" s="587"/>
      <c r="O79" s="587"/>
      <c r="P79" s="586"/>
      <c r="Q79" s="585"/>
      <c r="R79" s="585"/>
      <c r="S79" s="585"/>
      <c r="T79" s="586"/>
      <c r="U79" s="587"/>
      <c r="V79" s="584"/>
      <c r="W79" s="587"/>
      <c r="X79" s="588"/>
      <c r="Y79" s="587"/>
      <c r="Z79" s="584"/>
      <c r="AA79" s="587"/>
      <c r="AB79" s="589"/>
      <c r="AC79" s="594"/>
      <c r="AD79" s="589"/>
      <c r="AE79" s="587"/>
      <c r="AF79" s="584"/>
      <c r="AG79" s="587"/>
      <c r="AH79" s="587"/>
      <c r="AI79" s="612"/>
    </row>
    <row r="80" spans="1:35" ht="15" x14ac:dyDescent="0.35">
      <c r="A80" s="1174"/>
      <c r="B80" s="591"/>
      <c r="C80" s="592"/>
      <c r="D80" s="592"/>
      <c r="E80" s="592"/>
      <c r="F80" s="593"/>
      <c r="G80" s="592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>
        <v>20</v>
      </c>
      <c r="Y80" s="587">
        <v>242000</v>
      </c>
      <c r="Z80" s="584"/>
      <c r="AA80" s="587"/>
      <c r="AB80" s="589"/>
      <c r="AC80" s="590"/>
      <c r="AD80" s="599"/>
      <c r="AE80" s="600"/>
      <c r="AF80" s="588"/>
      <c r="AG80" s="587"/>
      <c r="AH80" s="587"/>
      <c r="AI80" s="612"/>
    </row>
    <row r="81" spans="1:35" ht="15" x14ac:dyDescent="0.35">
      <c r="A81" s="1174"/>
      <c r="B81" s="591"/>
      <c r="C81" s="592"/>
      <c r="D81" s="592"/>
      <c r="E81" s="592"/>
      <c r="F81" s="593"/>
      <c r="G81" s="592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0"/>
      <c r="AD81" s="599"/>
      <c r="AE81" s="600"/>
      <c r="AF81" s="588"/>
      <c r="AG81" s="587"/>
      <c r="AH81" s="587"/>
      <c r="AI81" s="612"/>
    </row>
    <row r="82" spans="1:35" ht="15" x14ac:dyDescent="0.35">
      <c r="A82" s="1175"/>
      <c r="B82" s="591"/>
      <c r="C82" s="592"/>
      <c r="D82" s="592"/>
      <c r="E82" s="592"/>
      <c r="F82" s="593"/>
      <c r="G82" s="592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94"/>
      <c r="AC82" s="833"/>
      <c r="AD82" s="836"/>
      <c r="AE82" s="587"/>
      <c r="AF82" s="584"/>
      <c r="AG82" s="587"/>
      <c r="AH82" s="587"/>
      <c r="AI82" s="612"/>
    </row>
    <row r="83" spans="1:35" ht="15" x14ac:dyDescent="0.35">
      <c r="A83" s="1173">
        <v>45616</v>
      </c>
      <c r="B83" s="591">
        <v>29.1</v>
      </c>
      <c r="C83" s="592">
        <v>291000</v>
      </c>
      <c r="D83" s="592"/>
      <c r="E83" s="592"/>
      <c r="F83" s="591">
        <v>31.91</v>
      </c>
      <c r="G83" s="592">
        <v>319100</v>
      </c>
      <c r="H83" s="592"/>
      <c r="I83" s="592"/>
      <c r="J83" s="591"/>
      <c r="K83" s="585"/>
      <c r="L83" s="586"/>
      <c r="M83" s="585"/>
      <c r="N83" s="600">
        <v>20</v>
      </c>
      <c r="O83" s="600">
        <v>136000</v>
      </c>
      <c r="P83" s="586"/>
      <c r="Q83" s="585"/>
      <c r="R83" s="585"/>
      <c r="S83" s="585"/>
      <c r="T83" s="586">
        <v>20</v>
      </c>
      <c r="U83" s="587">
        <v>136000</v>
      </c>
      <c r="V83" s="584"/>
      <c r="W83" s="587"/>
      <c r="X83" s="588"/>
      <c r="Y83" s="587"/>
      <c r="Z83" s="584"/>
      <c r="AA83" s="587"/>
      <c r="AB83" s="589"/>
      <c r="AC83" s="594"/>
      <c r="AD83" s="589"/>
      <c r="AE83" s="587"/>
      <c r="AF83" s="584"/>
      <c r="AG83" s="587"/>
      <c r="AH83" s="587"/>
      <c r="AI83" s="612"/>
    </row>
    <row r="84" spans="1:35" ht="15" x14ac:dyDescent="0.35">
      <c r="A84" s="1174"/>
      <c r="B84" s="591"/>
      <c r="C84" s="592"/>
      <c r="D84" s="592"/>
      <c r="E84" s="592"/>
      <c r="F84" s="591"/>
      <c r="G84" s="592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9"/>
      <c r="AE84" s="587"/>
      <c r="AF84" s="584"/>
      <c r="AG84" s="587"/>
      <c r="AH84" s="587"/>
      <c r="AI84" s="612"/>
    </row>
    <row r="85" spans="1:35" ht="15" x14ac:dyDescent="0.35">
      <c r="A85" s="1174"/>
      <c r="B85" s="591"/>
      <c r="C85" s="592"/>
      <c r="D85" s="592"/>
      <c r="E85" s="592"/>
      <c r="F85" s="591"/>
      <c r="G85" s="592"/>
      <c r="H85" s="592"/>
      <c r="I85" s="592"/>
      <c r="J85" s="591"/>
      <c r="K85" s="585"/>
      <c r="L85" s="586"/>
      <c r="M85" s="585"/>
      <c r="N85" s="585"/>
      <c r="O85" s="585"/>
      <c r="P85" s="586">
        <v>20</v>
      </c>
      <c r="Q85" s="585">
        <v>242000</v>
      </c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9"/>
      <c r="AE85" s="587"/>
      <c r="AF85" s="584"/>
      <c r="AG85" s="587"/>
      <c r="AH85" s="587"/>
      <c r="AI85" s="612"/>
    </row>
    <row r="86" spans="1:35" ht="15" x14ac:dyDescent="0.35">
      <c r="A86" s="1175"/>
      <c r="B86" s="591"/>
      <c r="C86" s="592"/>
      <c r="D86" s="592"/>
      <c r="E86" s="592"/>
      <c r="F86" s="591"/>
      <c r="G86" s="592"/>
      <c r="H86" s="592"/>
      <c r="I86" s="592"/>
      <c r="J86" s="591"/>
      <c r="K86" s="585"/>
      <c r="L86" s="586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589"/>
      <c r="AC86" s="594"/>
      <c r="AD86" s="589"/>
      <c r="AE86" s="587"/>
      <c r="AF86" s="584"/>
      <c r="AG86" s="587"/>
      <c r="AH86" s="587"/>
      <c r="AI86" s="612"/>
    </row>
    <row r="87" spans="1:35" ht="15" x14ac:dyDescent="0.35">
      <c r="A87" s="1173">
        <v>45617</v>
      </c>
      <c r="B87" s="591">
        <v>35.590000000000003</v>
      </c>
      <c r="C87" s="592">
        <v>355900</v>
      </c>
      <c r="D87" s="592"/>
      <c r="E87" s="592"/>
      <c r="F87" s="593">
        <v>36.58</v>
      </c>
      <c r="G87" s="592">
        <v>365800</v>
      </c>
      <c r="H87" s="592"/>
      <c r="I87" s="592"/>
      <c r="J87" s="591">
        <v>22.58</v>
      </c>
      <c r="K87" s="587">
        <v>225800</v>
      </c>
      <c r="L87" s="588">
        <v>20</v>
      </c>
      <c r="M87" s="585">
        <v>136000</v>
      </c>
      <c r="N87" s="585"/>
      <c r="O87" s="585"/>
      <c r="P87" s="586"/>
      <c r="Q87" s="585"/>
      <c r="R87" s="585"/>
      <c r="S87" s="585"/>
      <c r="T87" s="586"/>
      <c r="U87" s="587"/>
      <c r="V87" s="584"/>
      <c r="W87" s="587"/>
      <c r="X87" s="588"/>
      <c r="Y87" s="587"/>
      <c r="Z87" s="584"/>
      <c r="AA87" s="587"/>
      <c r="AB87" s="724"/>
      <c r="AC87" s="594"/>
      <c r="AD87" s="589"/>
      <c r="AE87" s="587"/>
      <c r="AF87" s="584"/>
      <c r="AG87" s="587"/>
      <c r="AH87" s="587"/>
      <c r="AI87" s="612"/>
    </row>
    <row r="88" spans="1:35" ht="15" x14ac:dyDescent="0.35">
      <c r="A88" s="1174"/>
      <c r="B88" s="591"/>
      <c r="C88" s="592"/>
      <c r="D88" s="592"/>
      <c r="E88" s="592"/>
      <c r="F88" s="593"/>
      <c r="G88" s="592"/>
      <c r="H88" s="592"/>
      <c r="I88" s="592"/>
      <c r="J88" s="591"/>
      <c r="K88" s="587"/>
      <c r="L88" s="584"/>
      <c r="M88" s="585"/>
      <c r="N88" s="585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4"/>
      <c r="AD88" s="589">
        <v>20</v>
      </c>
      <c r="AE88" s="587">
        <v>200000</v>
      </c>
      <c r="AF88" s="584"/>
      <c r="AG88" s="587"/>
      <c r="AH88" s="587"/>
      <c r="AI88" s="612"/>
    </row>
    <row r="89" spans="1:35" ht="15" x14ac:dyDescent="0.35">
      <c r="A89" s="1174"/>
      <c r="B89" s="591"/>
      <c r="C89" s="592"/>
      <c r="D89" s="592"/>
      <c r="E89" s="592"/>
      <c r="F89" s="593"/>
      <c r="G89" s="592"/>
      <c r="H89" s="592"/>
      <c r="I89" s="592"/>
      <c r="J89" s="591"/>
      <c r="K89" s="587"/>
      <c r="L89" s="584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0"/>
      <c r="AD89" s="599" t="s">
        <v>184</v>
      </c>
      <c r="AE89" s="600"/>
      <c r="AF89" s="588"/>
      <c r="AG89" s="587"/>
      <c r="AH89" s="587"/>
      <c r="AI89" s="612"/>
    </row>
    <row r="90" spans="1:35" ht="15" x14ac:dyDescent="0.35">
      <c r="A90" s="1175"/>
      <c r="B90" s="591"/>
      <c r="C90" s="592"/>
      <c r="D90" s="592"/>
      <c r="E90" s="592"/>
      <c r="F90" s="593"/>
      <c r="G90" s="592"/>
      <c r="H90" s="592"/>
      <c r="I90" s="592"/>
      <c r="J90" s="591"/>
      <c r="K90" s="585"/>
      <c r="L90" s="586"/>
      <c r="M90" s="585"/>
      <c r="N90" s="585"/>
      <c r="O90" s="585"/>
      <c r="P90" s="585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9"/>
      <c r="AE90" s="587"/>
      <c r="AF90" s="584"/>
      <c r="AG90" s="587"/>
      <c r="AH90" s="587"/>
      <c r="AI90" s="612"/>
    </row>
    <row r="91" spans="1:35" ht="15" x14ac:dyDescent="0.35">
      <c r="A91" s="1173">
        <v>45618</v>
      </c>
      <c r="B91" s="591"/>
      <c r="C91" s="592"/>
      <c r="D91" s="592"/>
      <c r="E91" s="592"/>
      <c r="F91" s="593">
        <v>29.81</v>
      </c>
      <c r="G91" s="592">
        <v>298100</v>
      </c>
      <c r="H91" s="592"/>
      <c r="I91" s="592"/>
      <c r="J91" s="591"/>
      <c r="K91" s="585"/>
      <c r="L91" s="586"/>
      <c r="M91" s="585"/>
      <c r="N91" s="586"/>
      <c r="O91" s="585"/>
      <c r="P91" s="585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9"/>
      <c r="AE91" s="587"/>
      <c r="AF91" s="584"/>
      <c r="AG91" s="587"/>
      <c r="AH91" s="587"/>
      <c r="AI91" s="612"/>
    </row>
    <row r="92" spans="1:35" ht="15" x14ac:dyDescent="0.35">
      <c r="A92" s="1174"/>
      <c r="B92" s="591"/>
      <c r="C92" s="592"/>
      <c r="D92" s="592"/>
      <c r="E92" s="592"/>
      <c r="F92" s="593"/>
      <c r="G92" s="592"/>
      <c r="H92" s="592"/>
      <c r="I92" s="592"/>
      <c r="J92" s="591"/>
      <c r="K92" s="585"/>
      <c r="L92" s="586"/>
      <c r="M92" s="585"/>
      <c r="N92" s="585"/>
      <c r="O92" s="585"/>
      <c r="P92" s="585"/>
      <c r="Q92" s="585"/>
      <c r="R92" s="585"/>
      <c r="S92" s="585"/>
      <c r="T92" s="586"/>
      <c r="U92" s="587"/>
      <c r="V92" s="584">
        <v>9.01</v>
      </c>
      <c r="W92" s="587">
        <v>90100</v>
      </c>
      <c r="X92" s="588">
        <v>20</v>
      </c>
      <c r="Y92" s="587">
        <v>242000</v>
      </c>
      <c r="Z92" s="584"/>
      <c r="AA92" s="587"/>
      <c r="AB92" s="589"/>
      <c r="AC92" s="594"/>
      <c r="AD92" s="589"/>
      <c r="AE92" s="587"/>
      <c r="AF92" s="584"/>
      <c r="AG92" s="587"/>
      <c r="AH92" s="587"/>
      <c r="AI92" s="612"/>
    </row>
    <row r="93" spans="1:35" ht="15" x14ac:dyDescent="0.35">
      <c r="A93" s="1174"/>
      <c r="B93" s="591"/>
      <c r="C93" s="592"/>
      <c r="D93" s="592"/>
      <c r="E93" s="592"/>
      <c r="F93" s="593"/>
      <c r="G93" s="592"/>
      <c r="H93" s="592"/>
      <c r="I93" s="592"/>
      <c r="J93" s="591"/>
      <c r="K93" s="585"/>
      <c r="L93" s="586"/>
      <c r="M93" s="585"/>
      <c r="N93" s="585"/>
      <c r="O93" s="585"/>
      <c r="P93" s="585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9"/>
      <c r="AE93" s="587"/>
      <c r="AF93" s="584"/>
      <c r="AG93" s="587"/>
      <c r="AH93" s="587"/>
      <c r="AI93" s="612"/>
    </row>
    <row r="94" spans="1:35" ht="15" x14ac:dyDescent="0.35">
      <c r="A94" s="1175"/>
      <c r="B94" s="591"/>
      <c r="C94" s="592"/>
      <c r="D94" s="592"/>
      <c r="E94" s="592"/>
      <c r="F94" s="593"/>
      <c r="G94" s="592"/>
      <c r="H94" s="704"/>
      <c r="I94" s="704"/>
      <c r="J94" s="591"/>
      <c r="K94" s="585"/>
      <c r="L94" s="586"/>
      <c r="M94" s="585"/>
      <c r="N94" s="585"/>
      <c r="O94" s="585"/>
      <c r="P94" s="585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9"/>
      <c r="AE94" s="587"/>
      <c r="AF94" s="584"/>
      <c r="AG94" s="587"/>
      <c r="AH94" s="587"/>
      <c r="AI94" s="612"/>
    </row>
    <row r="95" spans="1:35" ht="15" x14ac:dyDescent="0.35">
      <c r="A95" s="1173">
        <v>45619</v>
      </c>
      <c r="B95" s="780">
        <v>34.51</v>
      </c>
      <c r="C95" s="704">
        <v>345100</v>
      </c>
      <c r="D95" s="704"/>
      <c r="E95" s="704"/>
      <c r="F95" s="593">
        <v>28.64</v>
      </c>
      <c r="G95" s="592">
        <v>286400</v>
      </c>
      <c r="H95" s="592"/>
      <c r="I95" s="592"/>
      <c r="J95" s="591"/>
      <c r="K95" s="585"/>
      <c r="L95" s="586"/>
      <c r="M95" s="585"/>
      <c r="N95" s="816">
        <v>41.27</v>
      </c>
      <c r="O95" s="585">
        <v>280636</v>
      </c>
      <c r="P95" s="585"/>
      <c r="Q95" s="585"/>
      <c r="R95" s="585"/>
      <c r="S95" s="585"/>
      <c r="T95" s="586">
        <v>20</v>
      </c>
      <c r="U95" s="587">
        <v>136000</v>
      </c>
      <c r="V95" s="584"/>
      <c r="W95" s="587"/>
      <c r="X95" s="588"/>
      <c r="Y95" s="587"/>
      <c r="Z95" s="584"/>
      <c r="AA95" s="587"/>
      <c r="AB95" s="589"/>
      <c r="AC95" s="594"/>
      <c r="AD95" s="589"/>
      <c r="AE95" s="587"/>
      <c r="AF95" s="584"/>
      <c r="AG95" s="587"/>
      <c r="AH95" s="587"/>
      <c r="AI95" s="612"/>
    </row>
    <row r="96" spans="1:35" ht="15" x14ac:dyDescent="0.35">
      <c r="A96" s="1174"/>
      <c r="B96" s="591"/>
      <c r="C96" s="592"/>
      <c r="D96" s="592"/>
      <c r="E96" s="592"/>
      <c r="F96" s="593"/>
      <c r="G96" s="592"/>
      <c r="H96" s="592"/>
      <c r="I96" s="592"/>
      <c r="J96" s="591"/>
      <c r="K96" s="585"/>
      <c r="L96" s="586"/>
      <c r="M96" s="585"/>
      <c r="N96" s="585"/>
      <c r="O96" s="585"/>
      <c r="P96" s="585"/>
      <c r="Q96" s="585"/>
      <c r="R96" s="687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9"/>
      <c r="AE96" s="587"/>
      <c r="AF96" s="584"/>
      <c r="AG96" s="587"/>
      <c r="AH96" s="587"/>
      <c r="AI96" s="612"/>
    </row>
    <row r="97" spans="1:41" ht="15" x14ac:dyDescent="0.35">
      <c r="A97" s="1174"/>
      <c r="B97" s="591"/>
      <c r="C97" s="592"/>
      <c r="D97" s="592"/>
      <c r="E97" s="592"/>
      <c r="F97" s="593"/>
      <c r="G97" s="592"/>
      <c r="H97" s="592"/>
      <c r="I97" s="592"/>
      <c r="J97" s="591"/>
      <c r="K97" s="585"/>
      <c r="L97" s="586"/>
      <c r="M97" s="585"/>
      <c r="N97" s="585"/>
      <c r="O97" s="585"/>
      <c r="P97" s="585"/>
      <c r="Q97" s="585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89"/>
      <c r="AC97" s="594"/>
      <c r="AD97" s="589"/>
      <c r="AE97" s="587"/>
      <c r="AF97" s="584"/>
      <c r="AG97" s="587"/>
      <c r="AH97" s="587"/>
      <c r="AI97" s="612"/>
    </row>
    <row r="98" spans="1:41" ht="15" x14ac:dyDescent="0.35">
      <c r="A98" s="1175"/>
      <c r="B98" s="591"/>
      <c r="C98" s="592"/>
      <c r="D98" s="592"/>
      <c r="E98" s="592"/>
      <c r="F98" s="593"/>
      <c r="G98" s="592"/>
      <c r="H98" s="592"/>
      <c r="I98" s="592"/>
      <c r="J98" s="591"/>
      <c r="K98" s="585"/>
      <c r="L98" s="586"/>
      <c r="M98" s="585"/>
      <c r="N98" s="585"/>
      <c r="O98" s="585"/>
      <c r="P98" s="585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93"/>
      <c r="AC98" s="592"/>
      <c r="AD98" s="589"/>
      <c r="AE98" s="587"/>
      <c r="AF98" s="584"/>
      <c r="AG98" s="587"/>
      <c r="AH98" s="587"/>
      <c r="AI98" s="612"/>
    </row>
    <row r="99" spans="1:41" ht="15" x14ac:dyDescent="0.35">
      <c r="A99" s="1173">
        <v>45620</v>
      </c>
      <c r="B99" s="591">
        <v>31.86</v>
      </c>
      <c r="C99" s="592">
        <v>318600</v>
      </c>
      <c r="D99" s="592"/>
      <c r="E99" s="592"/>
      <c r="F99" s="593">
        <v>28.91</v>
      </c>
      <c r="G99" s="592">
        <v>289100</v>
      </c>
      <c r="H99" s="592"/>
      <c r="I99" s="592"/>
      <c r="J99" s="591">
        <v>38.06</v>
      </c>
      <c r="K99" s="585">
        <v>380600</v>
      </c>
      <c r="L99" s="586"/>
      <c r="M99" s="585"/>
      <c r="N99" s="585"/>
      <c r="O99" s="585"/>
      <c r="P99" s="585"/>
      <c r="Q99" s="585"/>
      <c r="R99" s="585"/>
      <c r="S99" s="585"/>
      <c r="T99" s="586"/>
      <c r="U99" s="587"/>
      <c r="V99" s="584"/>
      <c r="W99" s="587"/>
      <c r="X99" s="588"/>
      <c r="Y99" s="587"/>
      <c r="Z99" s="584"/>
      <c r="AA99" s="587"/>
      <c r="AB99" s="589"/>
      <c r="AC99" s="594"/>
      <c r="AD99" s="589"/>
      <c r="AE99" s="587"/>
      <c r="AF99" s="584"/>
      <c r="AG99" s="587"/>
      <c r="AH99" s="587"/>
      <c r="AI99" s="612"/>
    </row>
    <row r="100" spans="1:41" ht="15" x14ac:dyDescent="0.35">
      <c r="A100" s="1174"/>
      <c r="B100" s="591"/>
      <c r="C100" s="592"/>
      <c r="D100" s="592"/>
      <c r="E100" s="592"/>
      <c r="F100" s="593"/>
      <c r="G100" s="592"/>
      <c r="H100" s="592"/>
      <c r="I100" s="592"/>
      <c r="J100" s="591"/>
      <c r="K100" s="585"/>
      <c r="L100" s="586"/>
      <c r="M100" s="585"/>
      <c r="N100" s="585"/>
      <c r="O100" s="585"/>
      <c r="P100" s="585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4"/>
      <c r="AD100" s="589"/>
      <c r="AE100" s="587"/>
      <c r="AF100" s="584"/>
      <c r="AG100" s="587"/>
      <c r="AH100" s="587"/>
      <c r="AI100" s="612"/>
    </row>
    <row r="101" spans="1:41" ht="15" x14ac:dyDescent="0.35">
      <c r="A101" s="1174"/>
      <c r="B101" s="591"/>
      <c r="C101" s="592"/>
      <c r="D101" s="592"/>
      <c r="E101" s="592"/>
      <c r="F101" s="593"/>
      <c r="G101" s="592"/>
      <c r="H101" s="592"/>
      <c r="I101" s="592"/>
      <c r="J101" s="591"/>
      <c r="K101" s="585"/>
      <c r="L101" s="586"/>
      <c r="M101" s="585"/>
      <c r="N101" s="585"/>
      <c r="O101" s="585"/>
      <c r="P101" s="585"/>
      <c r="Q101" s="585"/>
      <c r="R101" s="585"/>
      <c r="S101" s="585"/>
      <c r="T101" s="586"/>
      <c r="U101" s="587"/>
      <c r="V101" s="584"/>
      <c r="W101" s="587"/>
      <c r="X101" s="588"/>
      <c r="Y101" s="587"/>
      <c r="Z101" s="584"/>
      <c r="AA101" s="587"/>
      <c r="AB101" s="589"/>
      <c r="AC101" s="590"/>
      <c r="AD101" s="599"/>
      <c r="AE101" s="600"/>
      <c r="AF101" s="588"/>
      <c r="AG101" s="587"/>
      <c r="AH101" s="587"/>
      <c r="AI101" s="612"/>
    </row>
    <row r="102" spans="1:41" ht="15" x14ac:dyDescent="0.35">
      <c r="A102" s="1175"/>
      <c r="B102" s="591"/>
      <c r="C102" s="592"/>
      <c r="D102" s="592"/>
      <c r="E102" s="592"/>
      <c r="F102" s="593"/>
      <c r="G102" s="592"/>
      <c r="H102" s="592"/>
      <c r="I102" s="592"/>
      <c r="J102" s="591"/>
      <c r="K102" s="585"/>
      <c r="L102" s="586">
        <v>20</v>
      </c>
      <c r="M102" s="585">
        <v>136000</v>
      </c>
      <c r="N102" s="585"/>
      <c r="O102" s="585"/>
      <c r="P102" s="585"/>
      <c r="Q102" s="585"/>
      <c r="R102" s="585"/>
      <c r="S102" s="585"/>
      <c r="T102" s="586"/>
      <c r="U102" s="587"/>
      <c r="V102" s="584"/>
      <c r="W102" s="587"/>
      <c r="X102" s="588"/>
      <c r="Y102" s="587"/>
      <c r="Z102" s="589"/>
      <c r="AA102" s="594"/>
      <c r="AB102" s="598"/>
      <c r="AC102" s="601"/>
      <c r="AD102" s="584"/>
      <c r="AE102" s="587"/>
      <c r="AF102" s="727"/>
      <c r="AG102" s="704"/>
      <c r="AH102" s="587"/>
      <c r="AI102" s="612"/>
    </row>
    <row r="103" spans="1:41" ht="15" x14ac:dyDescent="0.35">
      <c r="A103" s="1173">
        <v>45621</v>
      </c>
      <c r="B103" s="591">
        <v>29.7</v>
      </c>
      <c r="C103" s="592">
        <v>297000</v>
      </c>
      <c r="D103" s="592"/>
      <c r="E103" s="592"/>
      <c r="F103" s="927">
        <v>26.91</v>
      </c>
      <c r="G103" s="704">
        <v>269100</v>
      </c>
      <c r="H103" s="592"/>
      <c r="I103" s="592"/>
      <c r="J103" s="591">
        <v>22.41</v>
      </c>
      <c r="K103" s="585">
        <v>224100</v>
      </c>
      <c r="L103" s="586"/>
      <c r="M103" s="585"/>
      <c r="N103" s="585"/>
      <c r="O103" s="585"/>
      <c r="P103" s="816"/>
      <c r="Q103" s="660"/>
      <c r="R103" s="660"/>
      <c r="S103" s="660"/>
      <c r="T103" s="586"/>
      <c r="U103" s="585"/>
      <c r="V103" s="584"/>
      <c r="W103" s="587"/>
      <c r="X103" s="588"/>
      <c r="Y103" s="587"/>
      <c r="Z103" s="584"/>
      <c r="AA103" s="587"/>
      <c r="AB103" s="589"/>
      <c r="AC103" s="594"/>
      <c r="AD103" s="589"/>
      <c r="AE103" s="587"/>
      <c r="AF103" s="584"/>
      <c r="AG103" s="587"/>
      <c r="AH103" s="587"/>
      <c r="AI103" s="612"/>
    </row>
    <row r="104" spans="1:41" ht="15" x14ac:dyDescent="0.35">
      <c r="A104" s="1174"/>
      <c r="B104" s="591"/>
      <c r="C104" s="592"/>
      <c r="D104" s="592"/>
      <c r="E104" s="592"/>
      <c r="F104" s="593"/>
      <c r="G104" s="592"/>
      <c r="H104" s="587"/>
      <c r="I104" s="587"/>
      <c r="J104" s="591"/>
      <c r="K104" s="585"/>
      <c r="L104" s="586"/>
      <c r="M104" s="585"/>
      <c r="N104" s="585"/>
      <c r="O104" s="585"/>
      <c r="P104" s="585"/>
      <c r="Q104" s="592"/>
      <c r="R104" s="592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9"/>
      <c r="AE104" s="587"/>
      <c r="AF104" s="584"/>
      <c r="AG104" s="587"/>
      <c r="AH104" s="587"/>
      <c r="AI104" s="612"/>
    </row>
    <row r="105" spans="1:41" ht="15" x14ac:dyDescent="0.35">
      <c r="A105" s="1174"/>
      <c r="B105" s="586"/>
      <c r="C105" s="587"/>
      <c r="D105" s="587"/>
      <c r="E105" s="587"/>
      <c r="F105" s="593"/>
      <c r="G105" s="592"/>
      <c r="H105" s="592"/>
      <c r="I105" s="592"/>
      <c r="J105" s="591"/>
      <c r="K105" s="585"/>
      <c r="L105" s="586"/>
      <c r="M105" s="585"/>
      <c r="N105" s="585"/>
      <c r="O105" s="585"/>
      <c r="P105" s="585"/>
      <c r="Q105" s="592"/>
      <c r="R105" s="592"/>
      <c r="S105" s="592"/>
      <c r="T105" s="586"/>
      <c r="U105" s="587"/>
      <c r="V105" s="584"/>
      <c r="W105" s="587"/>
      <c r="X105" s="588">
        <v>20</v>
      </c>
      <c r="Y105" s="587">
        <v>242000</v>
      </c>
      <c r="Z105" s="584"/>
      <c r="AA105" s="587"/>
      <c r="AB105" s="589"/>
      <c r="AC105" s="594"/>
      <c r="AD105" s="589"/>
      <c r="AE105" s="587"/>
      <c r="AF105" s="584"/>
      <c r="AG105" s="587"/>
      <c r="AH105" s="587"/>
      <c r="AI105" s="612"/>
    </row>
    <row r="106" spans="1:41" ht="15" x14ac:dyDescent="0.35">
      <c r="A106" s="1175"/>
      <c r="B106" s="591"/>
      <c r="C106" s="592"/>
      <c r="D106" s="592"/>
      <c r="E106" s="592"/>
      <c r="F106" s="593"/>
      <c r="G106" s="592"/>
      <c r="H106" s="592"/>
      <c r="I106" s="592"/>
      <c r="J106" s="591"/>
      <c r="K106" s="585"/>
      <c r="L106" s="586"/>
      <c r="M106" s="587"/>
      <c r="N106" s="587"/>
      <c r="O106" s="587"/>
      <c r="P106" s="600"/>
      <c r="Q106" s="587"/>
      <c r="R106" s="587"/>
      <c r="S106" s="587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589"/>
      <c r="AE106" s="587"/>
      <c r="AF106" s="584"/>
      <c r="AG106" s="587"/>
      <c r="AH106" s="587"/>
      <c r="AI106" s="612"/>
      <c r="AO106" s="685"/>
    </row>
    <row r="107" spans="1:41" ht="15" x14ac:dyDescent="0.35">
      <c r="A107" s="1173">
        <v>45622</v>
      </c>
      <c r="B107" s="591">
        <v>32.03</v>
      </c>
      <c r="C107" s="592">
        <v>320300</v>
      </c>
      <c r="D107" s="592"/>
      <c r="E107" s="592"/>
      <c r="F107" s="593">
        <v>30.62</v>
      </c>
      <c r="G107" s="592">
        <v>306200</v>
      </c>
      <c r="H107" s="592"/>
      <c r="I107" s="592"/>
      <c r="J107" s="591">
        <v>20.78</v>
      </c>
      <c r="K107" s="585">
        <v>207800</v>
      </c>
      <c r="L107" s="586"/>
      <c r="M107" s="587"/>
      <c r="N107" s="587">
        <v>20</v>
      </c>
      <c r="O107" s="587">
        <v>136000</v>
      </c>
      <c r="P107" s="585"/>
      <c r="Q107" s="585"/>
      <c r="R107" s="585"/>
      <c r="S107" s="585"/>
      <c r="T107" s="586"/>
      <c r="U107" s="587"/>
      <c r="V107" s="584"/>
      <c r="W107" s="587"/>
      <c r="X107" s="588"/>
      <c r="Y107" s="587"/>
      <c r="Z107" s="584"/>
      <c r="AA107" s="587"/>
      <c r="AB107" s="589"/>
      <c r="AC107" s="594"/>
      <c r="AD107" s="727"/>
      <c r="AE107" s="704"/>
      <c r="AF107" s="584"/>
      <c r="AG107" s="587"/>
      <c r="AH107" s="587"/>
      <c r="AI107" s="612"/>
      <c r="AO107" s="685"/>
    </row>
    <row r="108" spans="1:41" ht="15" x14ac:dyDescent="0.35">
      <c r="A108" s="1174"/>
      <c r="B108" s="591"/>
      <c r="C108" s="592"/>
      <c r="D108" s="592"/>
      <c r="E108" s="592"/>
      <c r="F108" s="593"/>
      <c r="G108" s="592"/>
      <c r="H108" s="592"/>
      <c r="I108" s="592"/>
      <c r="J108" s="591"/>
      <c r="K108" s="585"/>
      <c r="L108" s="586"/>
      <c r="M108" s="585"/>
      <c r="N108" s="585"/>
      <c r="O108" s="585"/>
      <c r="P108" s="585"/>
      <c r="Q108" s="585"/>
      <c r="R108" s="585"/>
      <c r="S108" s="585"/>
      <c r="T108" s="586"/>
      <c r="U108" s="587"/>
      <c r="V108" s="584"/>
      <c r="W108" s="587"/>
      <c r="X108" s="599"/>
      <c r="Y108" s="587"/>
      <c r="Z108" s="584">
        <v>29.28</v>
      </c>
      <c r="AA108" s="587">
        <v>199104</v>
      </c>
      <c r="AB108" s="589"/>
      <c r="AC108" s="594"/>
      <c r="AD108" s="589"/>
      <c r="AE108" s="587"/>
      <c r="AF108" s="584"/>
      <c r="AG108" s="587"/>
      <c r="AH108" s="587"/>
      <c r="AI108" s="612"/>
      <c r="AO108" s="685"/>
    </row>
    <row r="109" spans="1:41" ht="15" x14ac:dyDescent="0.35">
      <c r="A109" s="1174"/>
      <c r="B109" s="591"/>
      <c r="C109" s="592"/>
      <c r="D109" s="592"/>
      <c r="E109" s="592"/>
      <c r="F109" s="593"/>
      <c r="G109" s="592"/>
      <c r="H109" s="592"/>
      <c r="I109" s="592"/>
      <c r="J109" s="591"/>
      <c r="K109" s="585"/>
      <c r="L109" s="586"/>
      <c r="M109" s="585"/>
      <c r="N109" s="585"/>
      <c r="O109" s="585"/>
      <c r="P109" s="585">
        <v>20</v>
      </c>
      <c r="Q109" s="585">
        <v>242000</v>
      </c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9"/>
      <c r="AE109" s="587"/>
      <c r="AF109" s="584"/>
      <c r="AG109" s="587"/>
      <c r="AH109" s="587"/>
      <c r="AI109" s="612"/>
      <c r="AO109" s="685"/>
    </row>
    <row r="110" spans="1:41" ht="15" x14ac:dyDescent="0.35">
      <c r="A110" s="1175"/>
      <c r="B110" s="591"/>
      <c r="C110" s="592"/>
      <c r="D110" s="592"/>
      <c r="E110" s="592"/>
      <c r="F110" s="593"/>
      <c r="G110" s="592"/>
      <c r="H110" s="592"/>
      <c r="I110" s="592"/>
      <c r="J110" s="591"/>
      <c r="K110" s="839"/>
      <c r="L110" s="586"/>
      <c r="M110" s="585"/>
      <c r="N110" s="585"/>
      <c r="O110" s="585"/>
      <c r="P110" s="585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9"/>
      <c r="AC110" s="594"/>
      <c r="AD110" s="589"/>
      <c r="AE110" s="587"/>
      <c r="AF110" s="584"/>
      <c r="AG110" s="587"/>
      <c r="AH110" s="587"/>
      <c r="AI110" s="612"/>
    </row>
    <row r="111" spans="1:41" ht="15" x14ac:dyDescent="0.35">
      <c r="A111" s="1173">
        <v>45623</v>
      </c>
      <c r="B111" s="591">
        <v>35.21</v>
      </c>
      <c r="C111" s="592">
        <v>352100</v>
      </c>
      <c r="D111" s="592"/>
      <c r="E111" s="592"/>
      <c r="F111" s="593">
        <v>25.06</v>
      </c>
      <c r="G111" s="592">
        <v>250600</v>
      </c>
      <c r="H111" s="592"/>
      <c r="I111" s="592"/>
      <c r="J111" s="591">
        <v>28.86</v>
      </c>
      <c r="K111" s="585">
        <v>288600</v>
      </c>
      <c r="L111" s="588"/>
      <c r="M111" s="600"/>
      <c r="N111" s="816"/>
      <c r="O111" s="585"/>
      <c r="P111" s="600"/>
      <c r="Q111" s="600"/>
      <c r="R111" s="585"/>
      <c r="S111" s="585"/>
      <c r="T111" s="586">
        <v>50.71</v>
      </c>
      <c r="U111" s="587">
        <v>344830</v>
      </c>
      <c r="V111" s="584"/>
      <c r="W111" s="587"/>
      <c r="X111" s="588"/>
      <c r="Y111" s="587"/>
      <c r="Z111" s="584"/>
      <c r="AA111" s="587"/>
      <c r="AB111" s="584"/>
      <c r="AC111" s="587"/>
      <c r="AD111" s="589"/>
      <c r="AE111" s="587"/>
      <c r="AF111" s="584"/>
      <c r="AG111" s="587"/>
      <c r="AH111" s="587"/>
      <c r="AI111" s="612"/>
    </row>
    <row r="112" spans="1:41" ht="15" x14ac:dyDescent="0.35">
      <c r="A112" s="1174"/>
      <c r="B112" s="591"/>
      <c r="C112" s="592"/>
      <c r="D112" s="592"/>
      <c r="E112" s="592"/>
      <c r="F112" s="593"/>
      <c r="G112" s="592"/>
      <c r="H112" s="592"/>
      <c r="I112" s="592"/>
      <c r="J112" s="591"/>
      <c r="K112" s="585"/>
      <c r="L112" s="586"/>
      <c r="M112" s="585"/>
      <c r="N112" s="585"/>
      <c r="O112" s="585"/>
      <c r="P112" s="585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9"/>
      <c r="AE112" s="587"/>
      <c r="AF112" s="584"/>
      <c r="AG112" s="587"/>
      <c r="AH112" s="587"/>
      <c r="AI112" s="612"/>
    </row>
    <row r="113" spans="1:35" ht="15" x14ac:dyDescent="0.35">
      <c r="A113" s="1174"/>
      <c r="B113" s="591"/>
      <c r="C113" s="592"/>
      <c r="D113" s="592"/>
      <c r="E113" s="592"/>
      <c r="F113" s="593"/>
      <c r="G113" s="592"/>
      <c r="H113" s="592"/>
      <c r="I113" s="592"/>
      <c r="J113" s="591"/>
      <c r="K113" s="585"/>
      <c r="L113" s="586"/>
      <c r="M113" s="585"/>
      <c r="N113" s="585"/>
      <c r="O113" s="585"/>
      <c r="P113" s="585"/>
      <c r="Q113" s="585"/>
      <c r="R113" s="585"/>
      <c r="S113" s="585"/>
      <c r="T113" s="586"/>
      <c r="U113" s="587"/>
      <c r="V113" s="584"/>
      <c r="W113" s="587"/>
      <c r="X113" s="588"/>
      <c r="Y113" s="587"/>
      <c r="Z113" s="584"/>
      <c r="AA113" s="587"/>
      <c r="AB113" s="589"/>
      <c r="AC113" s="594"/>
      <c r="AD113" s="589"/>
      <c r="AE113" s="587"/>
      <c r="AF113" s="584"/>
      <c r="AG113" s="587"/>
      <c r="AH113" s="587"/>
      <c r="AI113" s="612"/>
    </row>
    <row r="114" spans="1:35" ht="15" x14ac:dyDescent="0.35">
      <c r="A114" s="1175"/>
      <c r="B114" s="591"/>
      <c r="C114" s="592"/>
      <c r="D114" s="592"/>
      <c r="E114" s="592"/>
      <c r="F114" s="591"/>
      <c r="G114" s="592"/>
      <c r="H114" s="592"/>
      <c r="I114" s="592"/>
      <c r="J114" s="591"/>
      <c r="K114" s="585"/>
      <c r="L114" s="586"/>
      <c r="M114" s="585"/>
      <c r="N114" s="816"/>
      <c r="O114" s="585"/>
      <c r="P114" s="585"/>
      <c r="Q114" s="585"/>
      <c r="R114" s="585"/>
      <c r="S114" s="585"/>
      <c r="T114" s="586"/>
      <c r="U114" s="585"/>
      <c r="V114" s="584"/>
      <c r="W114" s="587"/>
      <c r="X114" s="588"/>
      <c r="Y114" s="587"/>
      <c r="Z114" s="588"/>
      <c r="AA114" s="587"/>
      <c r="AB114" s="589"/>
      <c r="AC114" s="594"/>
      <c r="AD114" s="584"/>
      <c r="AE114" s="587"/>
      <c r="AF114" s="584"/>
      <c r="AG114" s="587"/>
      <c r="AH114" s="587"/>
      <c r="AI114" s="612"/>
    </row>
    <row r="115" spans="1:35" ht="15" x14ac:dyDescent="0.35">
      <c r="A115" s="1173">
        <v>45624</v>
      </c>
      <c r="B115" s="591">
        <v>29.63</v>
      </c>
      <c r="C115" s="592">
        <v>296300</v>
      </c>
      <c r="D115" s="592"/>
      <c r="E115" s="592"/>
      <c r="F115" s="593">
        <v>27.68</v>
      </c>
      <c r="G115" s="587">
        <v>276800</v>
      </c>
      <c r="H115" s="592"/>
      <c r="I115" s="592"/>
      <c r="J115" s="591">
        <v>27.56</v>
      </c>
      <c r="K115" s="600">
        <v>275600</v>
      </c>
      <c r="L115" s="586"/>
      <c r="M115" s="585"/>
      <c r="N115" s="585"/>
      <c r="O115" s="585"/>
      <c r="P115" s="585"/>
      <c r="Q115" s="585"/>
      <c r="R115" s="585"/>
      <c r="S115" s="585"/>
      <c r="T115" s="586"/>
      <c r="U115" s="587"/>
      <c r="V115" s="584"/>
      <c r="W115" s="587"/>
      <c r="X115" s="588"/>
      <c r="Y115" s="587"/>
      <c r="Z115" s="588"/>
      <c r="AA115" s="587"/>
      <c r="AB115" s="589"/>
      <c r="AC115" s="594"/>
      <c r="AD115" s="589"/>
      <c r="AE115" s="587"/>
      <c r="AF115" s="584"/>
      <c r="AG115" s="587"/>
      <c r="AH115" s="587"/>
      <c r="AI115" s="612"/>
    </row>
    <row r="116" spans="1:35" ht="15" x14ac:dyDescent="0.35">
      <c r="A116" s="1174"/>
      <c r="B116" s="591"/>
      <c r="C116" s="592"/>
      <c r="D116" s="592"/>
      <c r="E116" s="592"/>
      <c r="F116" s="593"/>
      <c r="G116" s="592"/>
      <c r="H116" s="592"/>
      <c r="I116" s="592"/>
      <c r="J116" s="591"/>
      <c r="K116" s="585"/>
      <c r="L116" s="586"/>
      <c r="M116" s="585"/>
      <c r="N116" s="585"/>
      <c r="O116" s="585"/>
      <c r="P116" s="585"/>
      <c r="Q116" s="585"/>
      <c r="R116" s="585"/>
      <c r="S116" s="585"/>
      <c r="T116" s="586"/>
      <c r="U116" s="587"/>
      <c r="V116" s="584"/>
      <c r="W116" s="587"/>
      <c r="X116" s="588">
        <v>20</v>
      </c>
      <c r="Y116" s="587">
        <v>242000</v>
      </c>
      <c r="Z116" s="584"/>
      <c r="AA116" s="587"/>
      <c r="AB116" s="589"/>
      <c r="AC116" s="594"/>
      <c r="AD116" s="584">
        <v>20</v>
      </c>
      <c r="AE116" s="587">
        <v>200000</v>
      </c>
      <c r="AF116" s="584"/>
      <c r="AG116" s="587"/>
      <c r="AH116" s="587"/>
      <c r="AI116" s="612"/>
    </row>
    <row r="117" spans="1:35" ht="15" x14ac:dyDescent="0.35">
      <c r="A117" s="1174"/>
      <c r="B117" s="591"/>
      <c r="C117" s="592"/>
      <c r="D117" s="592"/>
      <c r="E117" s="592"/>
      <c r="F117" s="593"/>
      <c r="G117" s="592"/>
      <c r="H117" s="587"/>
      <c r="I117" s="587"/>
      <c r="J117" s="591"/>
      <c r="K117" s="585"/>
      <c r="L117" s="586"/>
      <c r="M117" s="585"/>
      <c r="N117" s="585"/>
      <c r="O117" s="585"/>
      <c r="P117" s="585"/>
      <c r="Q117" s="585"/>
      <c r="R117" s="585"/>
      <c r="S117" s="585"/>
      <c r="T117" s="586"/>
      <c r="U117" s="587"/>
      <c r="V117" s="584"/>
      <c r="W117" s="587"/>
      <c r="X117" s="588"/>
      <c r="Y117" s="587"/>
      <c r="Z117" s="584"/>
      <c r="AA117" s="587"/>
      <c r="AB117" s="589"/>
      <c r="AC117" s="590"/>
      <c r="AD117" s="599"/>
      <c r="AE117" s="600"/>
      <c r="AF117" s="588"/>
      <c r="AG117" s="587"/>
      <c r="AH117" s="587"/>
      <c r="AI117" s="612"/>
    </row>
    <row r="118" spans="1:35" ht="15" x14ac:dyDescent="0.35">
      <c r="A118" s="1175"/>
      <c r="B118" s="630"/>
      <c r="C118" s="587"/>
      <c r="D118" s="587"/>
      <c r="E118" s="587"/>
      <c r="F118" s="584"/>
      <c r="G118" s="585"/>
      <c r="H118" s="587"/>
      <c r="I118" s="587"/>
      <c r="J118" s="591"/>
      <c r="K118" s="587"/>
      <c r="L118" s="584"/>
      <c r="M118" s="587"/>
      <c r="N118" s="587"/>
      <c r="O118" s="587"/>
      <c r="P118" s="600"/>
      <c r="Q118" s="587"/>
      <c r="R118" s="587"/>
      <c r="S118" s="587"/>
      <c r="T118" s="586"/>
      <c r="U118" s="587"/>
      <c r="V118" s="584"/>
      <c r="W118" s="587"/>
      <c r="X118" s="620"/>
      <c r="Y118" s="583"/>
      <c r="Z118" s="584"/>
      <c r="AA118" s="587"/>
      <c r="AB118" s="589"/>
      <c r="AC118" s="594"/>
      <c r="AD118" s="589"/>
      <c r="AE118" s="587"/>
      <c r="AF118" s="584"/>
      <c r="AG118" s="587"/>
      <c r="AH118" s="587"/>
      <c r="AI118" s="612"/>
    </row>
    <row r="119" spans="1:35" ht="15" x14ac:dyDescent="0.35">
      <c r="A119" s="1173">
        <v>45625</v>
      </c>
      <c r="B119" s="630">
        <v>25.08</v>
      </c>
      <c r="C119" s="587">
        <v>250800</v>
      </c>
      <c r="D119" s="587"/>
      <c r="E119" s="587"/>
      <c r="F119" s="928">
        <v>32.79</v>
      </c>
      <c r="G119" s="585">
        <v>327900</v>
      </c>
      <c r="H119" s="587"/>
      <c r="I119" s="587"/>
      <c r="J119" s="591">
        <v>21.92</v>
      </c>
      <c r="K119" s="587">
        <v>219200</v>
      </c>
      <c r="L119" s="584"/>
      <c r="M119" s="587"/>
      <c r="N119" s="587"/>
      <c r="O119" s="587"/>
      <c r="P119" s="600"/>
      <c r="Q119" s="587"/>
      <c r="R119" s="587"/>
      <c r="S119" s="587"/>
      <c r="T119" s="586"/>
      <c r="U119" s="587"/>
      <c r="V119" s="584"/>
      <c r="W119" s="587"/>
      <c r="X119" s="620"/>
      <c r="Y119" s="583"/>
      <c r="Z119" s="584"/>
      <c r="AA119" s="587"/>
      <c r="AB119" s="589"/>
      <c r="AC119" s="594"/>
      <c r="AD119" s="589"/>
      <c r="AE119" s="587"/>
      <c r="AF119" s="584"/>
      <c r="AG119" s="587"/>
      <c r="AH119" s="587"/>
      <c r="AI119" s="612"/>
    </row>
    <row r="120" spans="1:35" ht="15" x14ac:dyDescent="0.35">
      <c r="A120" s="1174"/>
      <c r="B120" s="630"/>
      <c r="C120" s="587"/>
      <c r="D120" s="587"/>
      <c r="E120" s="587"/>
      <c r="F120" s="584"/>
      <c r="G120" s="585"/>
      <c r="H120" s="587"/>
      <c r="I120" s="587"/>
      <c r="J120" s="591"/>
      <c r="K120" s="587"/>
      <c r="L120" s="584"/>
      <c r="M120" s="587"/>
      <c r="N120" s="587"/>
      <c r="O120" s="587"/>
      <c r="P120" s="600"/>
      <c r="Q120" s="587"/>
      <c r="R120" s="587"/>
      <c r="S120" s="587"/>
      <c r="T120" s="586"/>
      <c r="U120" s="587"/>
      <c r="V120" s="584"/>
      <c r="W120" s="587"/>
      <c r="X120" s="620"/>
      <c r="Y120" s="583"/>
      <c r="Z120" s="584"/>
      <c r="AA120" s="587"/>
      <c r="AB120" s="589"/>
      <c r="AC120" s="594"/>
      <c r="AD120" s="589"/>
      <c r="AE120" s="587"/>
      <c r="AF120" s="584"/>
      <c r="AG120" s="587"/>
      <c r="AH120" s="587"/>
      <c r="AI120" s="612"/>
    </row>
    <row r="121" spans="1:35" ht="15" x14ac:dyDescent="0.35">
      <c r="A121" s="1174"/>
      <c r="B121" s="630"/>
      <c r="C121" s="587"/>
      <c r="D121" s="587"/>
      <c r="E121" s="587"/>
      <c r="F121" s="584"/>
      <c r="G121" s="585"/>
      <c r="H121" s="587"/>
      <c r="I121" s="587"/>
      <c r="J121" s="591"/>
      <c r="K121" s="587"/>
      <c r="L121" s="584"/>
      <c r="M121" s="587"/>
      <c r="N121" s="587"/>
      <c r="O121" s="587"/>
      <c r="P121" s="600"/>
      <c r="Q121" s="587"/>
      <c r="R121" s="587"/>
      <c r="S121" s="587"/>
      <c r="T121" s="586"/>
      <c r="U121" s="587"/>
      <c r="V121" s="584"/>
      <c r="W121" s="587"/>
      <c r="X121" s="620"/>
      <c r="Y121" s="583"/>
      <c r="Z121" s="584"/>
      <c r="AA121" s="587"/>
      <c r="AB121" s="589"/>
      <c r="AC121" s="594"/>
      <c r="AD121" s="589"/>
      <c r="AE121" s="587"/>
      <c r="AF121" s="584"/>
      <c r="AG121" s="587"/>
      <c r="AH121" s="587"/>
      <c r="AI121" s="612"/>
    </row>
    <row r="122" spans="1:35" ht="13.5" customHeight="1" x14ac:dyDescent="0.35">
      <c r="A122" s="1175"/>
      <c r="B122" s="630"/>
      <c r="C122" s="587"/>
      <c r="D122" s="587"/>
      <c r="E122" s="587"/>
      <c r="F122" s="584"/>
      <c r="G122" s="585"/>
      <c r="H122" s="587"/>
      <c r="I122" s="587"/>
      <c r="J122" s="591"/>
      <c r="K122" s="587"/>
      <c r="L122" s="584"/>
      <c r="M122" s="587"/>
      <c r="N122" s="587"/>
      <c r="O122" s="587"/>
      <c r="P122" s="600"/>
      <c r="Q122" s="587"/>
      <c r="R122" s="587"/>
      <c r="S122" s="587"/>
      <c r="T122" s="586"/>
      <c r="U122" s="587"/>
      <c r="V122" s="584"/>
      <c r="W122" s="587"/>
      <c r="X122" s="620"/>
      <c r="Y122" s="583"/>
      <c r="Z122" s="584"/>
      <c r="AA122" s="587"/>
      <c r="AB122" s="589"/>
      <c r="AC122" s="594"/>
      <c r="AD122" s="589"/>
      <c r="AE122" s="587"/>
      <c r="AF122" s="584"/>
      <c r="AG122" s="587"/>
      <c r="AH122" s="587"/>
      <c r="AI122" s="612"/>
    </row>
    <row r="123" spans="1:35" ht="15" x14ac:dyDescent="0.35">
      <c r="A123" s="1173">
        <v>45626</v>
      </c>
      <c r="B123" s="630">
        <v>24.48</v>
      </c>
      <c r="C123" s="592">
        <v>244800</v>
      </c>
      <c r="D123" s="587"/>
      <c r="E123" s="587"/>
      <c r="F123" s="584">
        <v>30.58</v>
      </c>
      <c r="G123" s="585">
        <v>305800</v>
      </c>
      <c r="H123" s="587"/>
      <c r="I123" s="587"/>
      <c r="J123" s="591">
        <v>21.68</v>
      </c>
      <c r="K123" s="592">
        <v>216800</v>
      </c>
      <c r="L123" s="584">
        <v>20</v>
      </c>
      <c r="M123" s="592">
        <v>136000</v>
      </c>
      <c r="N123" s="587"/>
      <c r="O123" s="587"/>
      <c r="P123" s="600"/>
      <c r="Q123" s="587"/>
      <c r="R123" s="587"/>
      <c r="S123" s="587"/>
      <c r="T123" s="586"/>
      <c r="U123" s="587"/>
      <c r="V123" s="584"/>
      <c r="W123" s="587"/>
      <c r="X123" s="620"/>
      <c r="Y123" s="583"/>
      <c r="Z123" s="584"/>
      <c r="AA123" s="587"/>
      <c r="AB123" s="589"/>
      <c r="AC123" s="594"/>
      <c r="AD123" s="589"/>
      <c r="AE123" s="587"/>
      <c r="AF123" s="584"/>
      <c r="AG123" s="587"/>
      <c r="AH123" s="587"/>
      <c r="AI123" s="612"/>
    </row>
    <row r="124" spans="1:35" ht="15" x14ac:dyDescent="0.35">
      <c r="A124" s="1174"/>
      <c r="B124" s="630"/>
      <c r="C124" s="587"/>
      <c r="D124" s="587"/>
      <c r="E124" s="587"/>
      <c r="F124" s="584"/>
      <c r="G124" s="585"/>
      <c r="H124" s="587"/>
      <c r="I124" s="587"/>
      <c r="J124" s="591"/>
      <c r="K124" s="587"/>
      <c r="L124" s="584"/>
      <c r="M124" s="587"/>
      <c r="N124" s="587"/>
      <c r="O124" s="587"/>
      <c r="P124" s="600"/>
      <c r="Q124" s="587"/>
      <c r="R124" s="587"/>
      <c r="S124" s="587"/>
      <c r="T124" s="586"/>
      <c r="U124" s="587"/>
      <c r="V124" s="584"/>
      <c r="W124" s="587"/>
      <c r="X124" s="620"/>
      <c r="Y124" s="583"/>
      <c r="Z124" s="584"/>
      <c r="AA124" s="587"/>
      <c r="AB124" s="589"/>
      <c r="AC124" s="594"/>
      <c r="AD124" s="589"/>
      <c r="AE124" s="587"/>
      <c r="AF124" s="584">
        <v>25</v>
      </c>
      <c r="AG124" s="587">
        <v>250000</v>
      </c>
      <c r="AH124" s="587"/>
      <c r="AI124" s="612"/>
    </row>
    <row r="125" spans="1:35" ht="15" x14ac:dyDescent="0.35">
      <c r="A125" s="1174"/>
      <c r="B125" s="630"/>
      <c r="C125" s="587"/>
      <c r="D125" s="587"/>
      <c r="E125" s="587"/>
      <c r="F125" s="584"/>
      <c r="G125" s="585"/>
      <c r="H125" s="587"/>
      <c r="I125" s="587"/>
      <c r="J125" s="591"/>
      <c r="K125" s="587"/>
      <c r="L125" s="584">
        <v>20</v>
      </c>
      <c r="M125" s="587">
        <v>136000</v>
      </c>
      <c r="N125" s="587"/>
      <c r="O125" s="587"/>
      <c r="P125" s="600"/>
      <c r="Q125" s="587"/>
      <c r="R125" s="587"/>
      <c r="S125" s="587"/>
      <c r="T125" s="586"/>
      <c r="U125" s="587"/>
      <c r="V125" s="584"/>
      <c r="W125" s="587"/>
      <c r="X125" s="620"/>
      <c r="Y125" s="583"/>
      <c r="Z125" s="584"/>
      <c r="AA125" s="587"/>
      <c r="AB125" s="589"/>
      <c r="AC125" s="594"/>
      <c r="AD125" s="589"/>
      <c r="AE125" s="587"/>
      <c r="AF125" s="584"/>
      <c r="AG125" s="587"/>
      <c r="AH125" s="587"/>
      <c r="AI125" s="612"/>
    </row>
    <row r="126" spans="1:35" ht="13.5" customHeight="1" x14ac:dyDescent="0.35">
      <c r="A126" s="1175"/>
      <c r="B126" s="630"/>
      <c r="C126" s="587"/>
      <c r="D126" s="587"/>
      <c r="E126" s="587"/>
      <c r="F126" s="584"/>
      <c r="G126" s="585"/>
      <c r="H126" s="587"/>
      <c r="I126" s="587"/>
      <c r="J126" s="591"/>
      <c r="K126" s="587"/>
      <c r="L126" s="584"/>
      <c r="M126" s="587"/>
      <c r="N126" s="587"/>
      <c r="O126" s="587"/>
      <c r="P126" s="600"/>
      <c r="Q126" s="587"/>
      <c r="R126" s="587"/>
      <c r="S126" s="587"/>
      <c r="T126" s="586"/>
      <c r="U126" s="587"/>
      <c r="V126" s="584"/>
      <c r="W126" s="587"/>
      <c r="X126" s="620"/>
      <c r="Y126" s="583"/>
      <c r="Z126" s="584"/>
      <c r="AA126" s="587"/>
      <c r="AB126" s="589"/>
      <c r="AC126" s="594"/>
      <c r="AD126" s="589"/>
      <c r="AE126" s="587"/>
      <c r="AF126" s="584"/>
      <c r="AG126" s="587"/>
      <c r="AH126" s="587"/>
      <c r="AI126" s="612"/>
    </row>
    <row r="127" spans="1:35" ht="15" hidden="1" x14ac:dyDescent="0.35">
      <c r="A127" s="630"/>
      <c r="B127" s="587"/>
      <c r="C127" s="587"/>
      <c r="D127" s="587"/>
      <c r="E127" s="584"/>
      <c r="F127" s="585"/>
      <c r="G127" s="587"/>
      <c r="H127" s="587"/>
      <c r="I127" s="591"/>
      <c r="J127" s="587"/>
      <c r="K127" s="584"/>
      <c r="L127" s="587"/>
      <c r="M127" s="587"/>
      <c r="N127" s="587"/>
      <c r="O127" s="600"/>
      <c r="P127" s="587"/>
      <c r="Q127" s="587"/>
      <c r="R127" s="587"/>
      <c r="S127" s="586"/>
      <c r="T127" s="587"/>
      <c r="U127" s="584"/>
      <c r="V127" s="587"/>
      <c r="W127" s="620"/>
      <c r="X127" s="583"/>
      <c r="Y127" s="584"/>
      <c r="Z127" s="587"/>
      <c r="AA127" s="589"/>
      <c r="AB127" s="594"/>
      <c r="AC127" s="589"/>
      <c r="AD127" s="587"/>
      <c r="AE127" s="584"/>
      <c r="AF127" s="587"/>
      <c r="AG127" s="587"/>
      <c r="AH127" s="612"/>
    </row>
    <row r="128" spans="1:35" s="663" customFormat="1" ht="15" x14ac:dyDescent="0.35">
      <c r="A128" s="1176" t="s">
        <v>113</v>
      </c>
      <c r="B128" s="602"/>
      <c r="C128" s="603">
        <f>SUM(C7:C127)</f>
        <v>8179700</v>
      </c>
      <c r="D128" s="602"/>
      <c r="E128" s="603">
        <f>SUM(E7:E127)</f>
        <v>0</v>
      </c>
      <c r="F128" s="608"/>
      <c r="G128" s="603">
        <f>SUM(G7:G127)</f>
        <v>8845000</v>
      </c>
      <c r="H128" s="602"/>
      <c r="I128" s="603">
        <f>SUM(I7:I127)</f>
        <v>0</v>
      </c>
      <c r="J128" s="608"/>
      <c r="K128" s="603">
        <f>SUM(K7:K127)</f>
        <v>5992100</v>
      </c>
      <c r="L128" s="603"/>
      <c r="M128" s="603">
        <f>SUM(M7:M127)</f>
        <v>1224000</v>
      </c>
      <c r="N128" s="603"/>
      <c r="O128" s="603">
        <f>SUM(O7:O127)</f>
        <v>1640636</v>
      </c>
      <c r="P128" s="604"/>
      <c r="Q128" s="603">
        <f>SUM(Q7:Q127)</f>
        <v>1210000</v>
      </c>
      <c r="R128" s="604"/>
      <c r="S128" s="603">
        <f>SUM(S7:S127)</f>
        <v>2281940</v>
      </c>
      <c r="T128" s="603"/>
      <c r="U128" s="603">
        <f>SUM(U7:U127)</f>
        <v>1432830</v>
      </c>
      <c r="V128" s="603"/>
      <c r="W128" s="603">
        <f>SUM(W7:W127)</f>
        <v>190100</v>
      </c>
      <c r="X128" s="603"/>
      <c r="Y128" s="603">
        <f>SUM(Y7:Y127)</f>
        <v>2662000</v>
      </c>
      <c r="Z128" s="603"/>
      <c r="AA128" s="603">
        <f>SUM(AA7:AA127)</f>
        <v>644774</v>
      </c>
      <c r="AB128" s="603"/>
      <c r="AC128" s="603">
        <f>SUM(AC7:AC127)</f>
        <v>200000</v>
      </c>
      <c r="AD128" s="603"/>
      <c r="AE128" s="603">
        <f>SUM(AE7:AE127)</f>
        <v>1000000</v>
      </c>
      <c r="AF128" s="603"/>
      <c r="AG128" s="603">
        <f>SUM(AG7:AG127)</f>
        <v>900000</v>
      </c>
      <c r="AH128" s="603">
        <f>SUM(B128:AG128)</f>
        <v>36403080</v>
      </c>
      <c r="AI128" s="610"/>
    </row>
    <row r="129" spans="1:35" s="663" customFormat="1" ht="15" x14ac:dyDescent="0.35">
      <c r="A129" s="1177"/>
      <c r="B129" s="812">
        <f>SUM(B7:B127)</f>
        <v>817.97000000000014</v>
      </c>
      <c r="C129" s="604"/>
      <c r="D129" s="812">
        <f>SUM(D7:D127)</f>
        <v>0</v>
      </c>
      <c r="E129" s="604"/>
      <c r="F129" s="605">
        <f>SUM(F7:F128)</f>
        <v>884.49999999999977</v>
      </c>
      <c r="G129" s="603"/>
      <c r="H129" s="812">
        <f>SUM(H7:H127)</f>
        <v>0</v>
      </c>
      <c r="I129" s="604"/>
      <c r="J129" s="605">
        <f>SUM(J7:J128)</f>
        <v>599.20999999999992</v>
      </c>
      <c r="K129" s="603"/>
      <c r="L129" s="605">
        <f>SUM(L7:L128)</f>
        <v>180</v>
      </c>
      <c r="M129" s="603"/>
      <c r="N129" s="605">
        <f>SUM(N7:N128)</f>
        <v>241.27</v>
      </c>
      <c r="O129" s="603"/>
      <c r="P129" s="605">
        <f>SUM(P7:P128)</f>
        <v>100</v>
      </c>
      <c r="Q129" s="603"/>
      <c r="R129" s="605">
        <f>SUM(R7:R128)</f>
        <v>169.78</v>
      </c>
      <c r="S129" s="603"/>
      <c r="T129" s="603">
        <f>SUM(T7:T128)</f>
        <v>210.71</v>
      </c>
      <c r="U129" s="603"/>
      <c r="V129" s="605">
        <f>SUM(V7:V128)</f>
        <v>19.009999999999998</v>
      </c>
      <c r="W129" s="603"/>
      <c r="X129" s="606">
        <f>SUM(X7:X128)</f>
        <v>220</v>
      </c>
      <c r="Y129" s="603"/>
      <c r="Z129" s="605">
        <f>SUM(Z7:Z128)</f>
        <v>94.82</v>
      </c>
      <c r="AA129" s="603"/>
      <c r="AB129" s="605">
        <f>SUM(AB6:AB128)</f>
        <v>20</v>
      </c>
      <c r="AC129" s="603"/>
      <c r="AD129" s="605">
        <f>SUM(AD7:AD128)</f>
        <v>100</v>
      </c>
      <c r="AE129" s="603"/>
      <c r="AF129" s="605">
        <f>SUM(AF7:AF128)</f>
        <v>90</v>
      </c>
      <c r="AG129" s="607"/>
      <c r="AH129" s="647">
        <f>SUM(B129:AG129)</f>
        <v>3747.2700000000004</v>
      </c>
      <c r="AI129" s="651"/>
    </row>
    <row r="130" spans="1:35" s="663" customFormat="1" ht="15" x14ac:dyDescent="0.35">
      <c r="A130" s="715"/>
      <c r="B130" s="828"/>
      <c r="C130" s="717"/>
      <c r="D130" s="718"/>
      <c r="E130" s="610"/>
      <c r="F130" s="718"/>
      <c r="G130" s="610"/>
      <c r="H130" s="718"/>
      <c r="I130" s="610"/>
      <c r="J130" s="718"/>
      <c r="K130" s="610"/>
      <c r="L130" s="718"/>
      <c r="M130" s="610"/>
      <c r="N130" s="718"/>
      <c r="O130" s="610"/>
      <c r="P130" s="610"/>
      <c r="Q130" s="610"/>
      <c r="R130" s="718"/>
      <c r="S130" s="610"/>
      <c r="T130" s="719"/>
      <c r="U130" s="610"/>
      <c r="V130" s="718"/>
      <c r="W130" s="610"/>
      <c r="X130" s="718"/>
      <c r="Y130" s="610"/>
      <c r="Z130" s="718"/>
      <c r="AA130" s="610"/>
      <c r="AB130" s="718"/>
      <c r="AC130" s="720"/>
      <c r="AD130" s="651"/>
      <c r="AE130" s="651"/>
    </row>
    <row r="131" spans="1:35" s="663" customFormat="1" ht="15" x14ac:dyDescent="0.35">
      <c r="A131" s="715"/>
      <c r="B131" s="828"/>
      <c r="C131" s="717"/>
      <c r="D131" s="718"/>
      <c r="E131" s="610"/>
      <c r="F131" s="718"/>
      <c r="G131" s="610"/>
      <c r="H131" s="718"/>
      <c r="I131" s="610"/>
      <c r="J131" s="718"/>
      <c r="K131" s="610"/>
      <c r="L131" s="718"/>
      <c r="M131" s="610"/>
      <c r="N131" s="718"/>
      <c r="O131" s="610"/>
      <c r="P131" s="610"/>
      <c r="Q131" s="610"/>
      <c r="R131" s="718"/>
      <c r="S131" s="610"/>
      <c r="T131" s="719"/>
      <c r="U131" s="610"/>
      <c r="V131" s="718"/>
      <c r="W131" s="610"/>
      <c r="X131" s="718"/>
      <c r="Y131" s="610"/>
      <c r="Z131" s="718"/>
      <c r="AA131" s="610"/>
      <c r="AB131" s="718"/>
      <c r="AC131" s="720"/>
      <c r="AD131" s="651"/>
      <c r="AE131" s="651"/>
    </row>
    <row r="132" spans="1:35" s="663" customFormat="1" ht="15" x14ac:dyDescent="0.35">
      <c r="A132" s="715"/>
      <c r="B132" s="828"/>
      <c r="C132" s="717"/>
      <c r="D132" s="718"/>
      <c r="E132" s="610"/>
      <c r="F132" s="718"/>
      <c r="G132" s="610"/>
      <c r="H132" s="718"/>
      <c r="I132" s="610"/>
      <c r="J132" s="718"/>
      <c r="K132" s="610"/>
      <c r="L132" s="718"/>
      <c r="M132" s="610"/>
      <c r="N132" s="718"/>
      <c r="O132" s="610"/>
      <c r="P132" s="610"/>
      <c r="Q132" s="610"/>
      <c r="R132" s="718"/>
      <c r="S132" s="610"/>
      <c r="T132" s="719"/>
      <c r="U132" s="610"/>
      <c r="V132" s="718"/>
      <c r="W132" s="610"/>
      <c r="X132" s="718"/>
      <c r="Y132" s="610"/>
      <c r="Z132" s="718"/>
      <c r="AA132" s="610"/>
      <c r="AB132" s="718"/>
      <c r="AC132" s="720"/>
      <c r="AD132" s="651"/>
      <c r="AE132" s="651"/>
    </row>
    <row r="133" spans="1:35" s="663" customFormat="1" ht="34.5" customHeight="1" x14ac:dyDescent="0.35">
      <c r="A133" s="1162" t="s">
        <v>0</v>
      </c>
      <c r="B133" s="1162"/>
      <c r="C133" s="1162"/>
      <c r="D133" s="1162"/>
      <c r="E133" s="1162"/>
      <c r="F133" s="1162"/>
      <c r="G133" s="1162"/>
      <c r="H133" s="1162"/>
      <c r="I133" s="1162"/>
      <c r="J133" s="1162"/>
      <c r="K133" s="1162"/>
      <c r="L133" s="1162"/>
      <c r="M133" s="1162"/>
      <c r="N133" s="1162"/>
      <c r="O133" s="1162"/>
      <c r="P133" s="1162"/>
      <c r="Q133" s="1162"/>
      <c r="R133" s="1162"/>
      <c r="S133" s="1162"/>
      <c r="T133" s="1162"/>
      <c r="U133" s="1162"/>
      <c r="V133" s="1162"/>
      <c r="W133" s="1162"/>
      <c r="X133" s="1162"/>
      <c r="Y133" s="827"/>
      <c r="Z133" s="827"/>
      <c r="AA133" s="827"/>
      <c r="AB133" s="827"/>
      <c r="AC133" s="827"/>
      <c r="AD133" s="827"/>
      <c r="AE133" s="827"/>
      <c r="AF133" s="827"/>
    </row>
    <row r="134" spans="1:35" ht="26.25" customHeight="1" x14ac:dyDescent="0.35">
      <c r="A134" s="1161" t="s">
        <v>624</v>
      </c>
      <c r="B134" s="1161"/>
      <c r="C134" s="1161"/>
      <c r="D134" s="1161"/>
      <c r="E134" s="1161"/>
      <c r="F134" s="1161"/>
      <c r="G134" s="1161"/>
      <c r="H134" s="1161"/>
      <c r="I134" s="1161"/>
      <c r="J134" s="1161"/>
      <c r="K134" s="1161"/>
      <c r="L134" s="1161"/>
      <c r="M134" s="1161"/>
      <c r="N134" s="1161"/>
      <c r="O134" s="1161"/>
      <c r="P134" s="1161"/>
      <c r="Q134" s="1161"/>
      <c r="R134" s="1161"/>
      <c r="S134" s="1161"/>
      <c r="T134" s="1161"/>
      <c r="U134" s="1161"/>
      <c r="V134" s="1161"/>
      <c r="W134" s="1161"/>
      <c r="X134" s="1161"/>
      <c r="Y134" s="826"/>
      <c r="Z134" s="827"/>
      <c r="AA134" s="827"/>
      <c r="AB134" s="827"/>
      <c r="AC134" s="827"/>
      <c r="AD134" s="827"/>
      <c r="AE134" s="827"/>
      <c r="AF134" s="827"/>
    </row>
    <row r="135" spans="1:35" ht="18" x14ac:dyDescent="0.35">
      <c r="A135" s="1166" t="s">
        <v>614</v>
      </c>
      <c r="B135" s="1166"/>
      <c r="C135" s="1166"/>
      <c r="D135" s="1166"/>
      <c r="E135" s="1166"/>
      <c r="F135" s="1166"/>
      <c r="G135" s="1166"/>
      <c r="H135" s="1166"/>
      <c r="I135" s="1166"/>
      <c r="J135" s="1166"/>
      <c r="K135" s="1166"/>
      <c r="L135" s="1166"/>
      <c r="M135" s="1166"/>
      <c r="N135" s="1166"/>
      <c r="O135" s="1166"/>
      <c r="P135" s="1166"/>
      <c r="Q135" s="1166"/>
      <c r="R135" s="1166"/>
      <c r="S135" s="1166"/>
      <c r="T135" s="1166"/>
      <c r="U135" s="1166"/>
      <c r="V135" s="1166"/>
      <c r="W135" s="1166"/>
      <c r="X135" s="1166" t="s">
        <v>615</v>
      </c>
      <c r="Y135" s="1166"/>
      <c r="Z135" s="827"/>
      <c r="AA135" s="827"/>
      <c r="AB135" s="827"/>
      <c r="AC135" s="827"/>
      <c r="AD135" s="827"/>
      <c r="AE135" s="827"/>
      <c r="AF135" s="827"/>
    </row>
    <row r="136" spans="1:35" s="663" customFormat="1" ht="48" customHeight="1" x14ac:dyDescent="0.35">
      <c r="A136" s="1178" t="s">
        <v>2</v>
      </c>
      <c r="B136" s="1132" t="s">
        <v>114</v>
      </c>
      <c r="C136" s="1137"/>
      <c r="D136" s="1137"/>
      <c r="E136" s="1137"/>
      <c r="F136" s="1137"/>
      <c r="G136" s="1133"/>
      <c r="H136" s="1138" t="s">
        <v>115</v>
      </c>
      <c r="I136" s="1140"/>
      <c r="J136" s="1140"/>
      <c r="K136" s="1140"/>
      <c r="L136" s="1140"/>
      <c r="M136" s="1140"/>
      <c r="N136" s="1140"/>
      <c r="O136" s="1140"/>
      <c r="P136" s="1140"/>
      <c r="Q136" s="1140"/>
      <c r="R136" s="1140"/>
      <c r="S136" s="1140"/>
      <c r="T136" s="1140"/>
      <c r="U136" s="1140"/>
      <c r="V136" s="1140"/>
      <c r="W136" s="1139"/>
      <c r="X136" s="1138" t="s">
        <v>116</v>
      </c>
      <c r="Y136" s="1139"/>
      <c r="Z136" s="751" t="s">
        <v>9</v>
      </c>
    </row>
    <row r="137" spans="1:35" s="663" customFormat="1" ht="15" customHeight="1" x14ac:dyDescent="0.35">
      <c r="A137" s="1179"/>
      <c r="B137" s="1132" t="s">
        <v>117</v>
      </c>
      <c r="C137" s="1133"/>
      <c r="D137" s="1132" t="s">
        <v>118</v>
      </c>
      <c r="E137" s="1133"/>
      <c r="F137" s="1132" t="s">
        <v>620</v>
      </c>
      <c r="G137" s="1133"/>
      <c r="H137" s="1132" t="s">
        <v>119</v>
      </c>
      <c r="I137" s="1133"/>
      <c r="J137" s="1132" t="s">
        <v>120</v>
      </c>
      <c r="K137" s="1133"/>
      <c r="L137" s="1132" t="s">
        <v>609</v>
      </c>
      <c r="M137" s="1133"/>
      <c r="N137" s="1132" t="s">
        <v>608</v>
      </c>
      <c r="O137" s="1133"/>
      <c r="P137" s="1132" t="s">
        <v>123</v>
      </c>
      <c r="Q137" s="1133"/>
      <c r="R137" s="1132" t="s">
        <v>123</v>
      </c>
      <c r="S137" s="1133"/>
      <c r="T137" s="1132" t="s">
        <v>618</v>
      </c>
      <c r="U137" s="1133"/>
      <c r="V137" s="1132" t="s">
        <v>610</v>
      </c>
      <c r="W137" s="1133"/>
      <c r="X137" s="1132" t="s">
        <v>126</v>
      </c>
      <c r="Y137" s="1133"/>
      <c r="Z137" s="648"/>
    </row>
    <row r="138" spans="1:35" s="663" customFormat="1" ht="15" customHeight="1" x14ac:dyDescent="0.35">
      <c r="A138" s="1180"/>
      <c r="B138" s="821" t="s">
        <v>21</v>
      </c>
      <c r="C138" s="854" t="s">
        <v>27</v>
      </c>
      <c r="D138" s="821" t="s">
        <v>21</v>
      </c>
      <c r="E138" s="854" t="s">
        <v>27</v>
      </c>
      <c r="F138" s="854" t="s">
        <v>127</v>
      </c>
      <c r="G138" s="854" t="s">
        <v>27</v>
      </c>
      <c r="H138" s="616" t="s">
        <v>128</v>
      </c>
      <c r="I138" s="854" t="s">
        <v>27</v>
      </c>
      <c r="J138" s="616" t="s">
        <v>128</v>
      </c>
      <c r="K138" s="854" t="s">
        <v>27</v>
      </c>
      <c r="L138" s="616" t="s">
        <v>128</v>
      </c>
      <c r="M138" s="854" t="s">
        <v>27</v>
      </c>
      <c r="N138" s="616" t="s">
        <v>17</v>
      </c>
      <c r="O138" s="854" t="s">
        <v>27</v>
      </c>
      <c r="P138" s="616" t="s">
        <v>17</v>
      </c>
      <c r="Q138" s="854" t="s">
        <v>27</v>
      </c>
      <c r="R138" s="616" t="s">
        <v>19</v>
      </c>
      <c r="S138" s="854" t="s">
        <v>27</v>
      </c>
      <c r="T138" s="616" t="s">
        <v>17</v>
      </c>
      <c r="U138" s="854" t="s">
        <v>27</v>
      </c>
      <c r="V138" s="616" t="s">
        <v>17</v>
      </c>
      <c r="W138" s="854" t="s">
        <v>27</v>
      </c>
      <c r="X138" s="616" t="s">
        <v>30</v>
      </c>
      <c r="Y138" s="854" t="s">
        <v>27</v>
      </c>
      <c r="Z138" s="648"/>
    </row>
    <row r="139" spans="1:35" s="663" customFormat="1" ht="15" customHeight="1" x14ac:dyDescent="0.35">
      <c r="A139" s="830"/>
      <c r="B139" s="821"/>
      <c r="C139" s="854"/>
      <c r="D139" s="821"/>
      <c r="E139" s="854"/>
      <c r="F139" s="854"/>
      <c r="G139" s="854"/>
      <c r="H139" s="616"/>
      <c r="I139" s="854"/>
      <c r="J139" s="616"/>
      <c r="K139" s="854"/>
      <c r="L139" s="616"/>
      <c r="M139" s="854"/>
      <c r="N139" s="616"/>
      <c r="O139" s="854"/>
      <c r="P139" s="616"/>
      <c r="Q139" s="854"/>
      <c r="R139" s="616"/>
      <c r="S139" s="854"/>
      <c r="T139" s="616"/>
      <c r="U139" s="854"/>
      <c r="V139" s="616"/>
      <c r="W139" s="854"/>
      <c r="X139" s="616"/>
      <c r="Y139" s="854"/>
      <c r="Z139" s="648"/>
    </row>
    <row r="140" spans="1:35" s="663" customFormat="1" ht="15" customHeight="1" x14ac:dyDescent="0.35">
      <c r="A140" s="1192">
        <v>45597</v>
      </c>
      <c r="B140" s="738">
        <v>48.19</v>
      </c>
      <c r="C140" s="621">
        <v>327692</v>
      </c>
      <c r="D140" s="625">
        <v>47.39</v>
      </c>
      <c r="E140" s="621">
        <v>322252</v>
      </c>
      <c r="F140" s="621"/>
      <c r="G140" s="621"/>
      <c r="H140" s="620">
        <v>10</v>
      </c>
      <c r="I140" s="621">
        <v>100000</v>
      </c>
      <c r="J140" s="620">
        <v>10</v>
      </c>
      <c r="K140" s="621">
        <v>100000</v>
      </c>
      <c r="L140" s="620">
        <v>10</v>
      </c>
      <c r="M140" s="621">
        <v>100000</v>
      </c>
      <c r="N140" s="621">
        <v>10</v>
      </c>
      <c r="O140" s="621">
        <v>100000</v>
      </c>
      <c r="P140" s="620"/>
      <c r="Q140" s="621"/>
      <c r="R140" s="621"/>
      <c r="S140" s="621"/>
      <c r="T140" s="621">
        <v>10</v>
      </c>
      <c r="U140" s="621">
        <v>100000</v>
      </c>
      <c r="V140" s="620"/>
      <c r="W140" s="854"/>
      <c r="X140" s="620"/>
      <c r="Y140" s="854"/>
      <c r="Z140" s="854"/>
    </row>
    <row r="141" spans="1:35" x14ac:dyDescent="0.35">
      <c r="A141" s="1193"/>
      <c r="B141" s="738"/>
      <c r="C141" s="583"/>
      <c r="D141" s="727"/>
      <c r="E141" s="704"/>
      <c r="F141" s="704"/>
      <c r="G141" s="704"/>
      <c r="H141" s="598"/>
      <c r="I141" s="583"/>
      <c r="J141" s="598"/>
      <c r="K141" s="583"/>
      <c r="L141" s="598"/>
      <c r="M141" s="583"/>
      <c r="N141" s="583"/>
      <c r="O141" s="583"/>
      <c r="P141" s="598"/>
      <c r="Q141" s="583"/>
      <c r="R141" s="583"/>
      <c r="S141" s="583"/>
      <c r="T141" s="583"/>
      <c r="U141" s="583"/>
      <c r="V141" s="620"/>
      <c r="W141" s="583"/>
      <c r="X141" s="620"/>
      <c r="Y141" s="583"/>
      <c r="Z141" s="742"/>
      <c r="AB141" s="579"/>
    </row>
    <row r="142" spans="1:35" ht="15" customHeight="1" x14ac:dyDescent="0.35">
      <c r="A142" s="1181">
        <v>45598</v>
      </c>
      <c r="B142" s="625"/>
      <c r="C142" s="583"/>
      <c r="D142" s="625"/>
      <c r="E142" s="740"/>
      <c r="F142" s="820"/>
      <c r="G142" s="820"/>
      <c r="H142" s="744"/>
      <c r="I142" s="742"/>
      <c r="J142" s="744"/>
      <c r="K142" s="742"/>
      <c r="L142" s="744"/>
      <c r="M142" s="742"/>
      <c r="N142" s="742"/>
      <c r="O142" s="742"/>
      <c r="P142" s="744"/>
      <c r="Q142" s="742"/>
      <c r="R142" s="742"/>
      <c r="S142" s="742"/>
      <c r="T142" s="742"/>
      <c r="U142" s="742"/>
      <c r="V142" s="745"/>
      <c r="W142" s="742"/>
      <c r="X142" s="745"/>
      <c r="Y142" s="742"/>
      <c r="Z142" s="742"/>
      <c r="AB142" s="579"/>
    </row>
    <row r="143" spans="1:35" ht="15" customHeight="1" x14ac:dyDescent="0.35">
      <c r="A143" s="1182"/>
      <c r="B143" s="738"/>
      <c r="C143" s="583"/>
      <c r="D143" s="598"/>
      <c r="E143" s="583"/>
      <c r="F143" s="583"/>
      <c r="G143" s="583"/>
      <c r="H143" s="598"/>
      <c r="I143" s="583"/>
      <c r="J143" s="598"/>
      <c r="K143" s="583"/>
      <c r="L143" s="598"/>
      <c r="M143" s="583"/>
      <c r="N143" s="818"/>
      <c r="O143" s="583"/>
      <c r="P143" s="598"/>
      <c r="Q143" s="583"/>
      <c r="R143" s="583"/>
      <c r="S143" s="583"/>
      <c r="T143" s="818"/>
      <c r="U143" s="583"/>
      <c r="V143" s="620"/>
      <c r="W143" s="583"/>
      <c r="X143" s="620"/>
      <c r="Y143" s="583"/>
      <c r="Z143" s="583"/>
      <c r="AB143" s="579"/>
    </row>
    <row r="144" spans="1:35" ht="15" customHeight="1" x14ac:dyDescent="0.35">
      <c r="A144" s="1192">
        <v>45599</v>
      </c>
      <c r="B144" s="738"/>
      <c r="C144" s="583"/>
      <c r="D144" s="598"/>
      <c r="E144" s="740"/>
      <c r="F144" s="740"/>
      <c r="G144" s="740"/>
      <c r="H144" s="598"/>
      <c r="I144" s="583"/>
      <c r="J144" s="598"/>
      <c r="K144" s="583"/>
      <c r="L144" s="598"/>
      <c r="M144" s="583"/>
      <c r="N144" s="818"/>
      <c r="O144" s="583"/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583"/>
      <c r="AB144" s="579"/>
    </row>
    <row r="145" spans="1:28" ht="15" customHeight="1" x14ac:dyDescent="0.35">
      <c r="A145" s="1193"/>
      <c r="B145" s="625"/>
      <c r="C145" s="583"/>
      <c r="D145" s="598"/>
      <c r="E145" s="740"/>
      <c r="F145" s="740"/>
      <c r="G145" s="740"/>
      <c r="H145" s="598"/>
      <c r="I145" s="583"/>
      <c r="J145" s="598"/>
      <c r="K145" s="583"/>
      <c r="L145" s="598"/>
      <c r="M145" s="583"/>
      <c r="N145" s="818"/>
      <c r="O145" s="583"/>
      <c r="P145" s="598"/>
      <c r="Q145" s="583"/>
      <c r="R145" s="583"/>
      <c r="S145" s="583"/>
      <c r="T145" s="583"/>
      <c r="U145" s="583"/>
      <c r="V145" s="620"/>
      <c r="W145" s="583"/>
      <c r="X145" s="620"/>
      <c r="Y145" s="583"/>
      <c r="Z145" s="583"/>
      <c r="AB145" s="579"/>
    </row>
    <row r="146" spans="1:28" ht="15" customHeight="1" x14ac:dyDescent="0.35">
      <c r="A146" s="1181">
        <v>45600</v>
      </c>
      <c r="B146" s="908"/>
      <c r="C146" s="583"/>
      <c r="D146" s="911"/>
      <c r="E146" s="740"/>
      <c r="F146" s="909"/>
      <c r="G146" s="740"/>
      <c r="H146" s="598"/>
      <c r="I146" s="583"/>
      <c r="J146" s="598"/>
      <c r="K146" s="583"/>
      <c r="L146" s="598">
        <v>9</v>
      </c>
      <c r="M146" s="583">
        <v>90000</v>
      </c>
      <c r="N146" s="583"/>
      <c r="O146" s="583"/>
      <c r="P146" s="598"/>
      <c r="Q146" s="583"/>
      <c r="R146" s="583"/>
      <c r="S146" s="583"/>
      <c r="T146" s="583"/>
      <c r="U146" s="583"/>
      <c r="V146" s="620"/>
      <c r="W146" s="583"/>
      <c r="X146" s="620"/>
      <c r="Y146" s="583"/>
      <c r="Z146" s="583"/>
      <c r="AB146" s="579"/>
    </row>
    <row r="147" spans="1:28" ht="15" customHeight="1" x14ac:dyDescent="0.35">
      <c r="A147" s="1182"/>
      <c r="B147" s="908"/>
      <c r="C147" s="583"/>
      <c r="D147" s="737"/>
      <c r="E147" s="583"/>
      <c r="F147" s="583"/>
      <c r="G147" s="583"/>
      <c r="H147" s="598"/>
      <c r="I147" s="583"/>
      <c r="J147" s="598"/>
      <c r="K147" s="583"/>
      <c r="L147" s="598"/>
      <c r="M147" s="583"/>
      <c r="N147" s="583"/>
      <c r="O147" s="583"/>
      <c r="P147" s="598"/>
      <c r="Q147" s="583"/>
      <c r="R147" s="583"/>
      <c r="S147" s="583"/>
      <c r="T147" s="583"/>
      <c r="U147" s="583"/>
      <c r="V147" s="620"/>
      <c r="W147" s="583"/>
      <c r="X147" s="620"/>
      <c r="Y147" s="583"/>
      <c r="Z147" s="583"/>
      <c r="AB147" s="579"/>
    </row>
    <row r="148" spans="1:28" ht="16" customHeight="1" x14ac:dyDescent="0.35">
      <c r="A148" s="1192">
        <v>45601</v>
      </c>
      <c r="B148" s="738">
        <v>48.97</v>
      </c>
      <c r="C148" s="583">
        <v>332996</v>
      </c>
      <c r="D148" s="598">
        <v>49.87</v>
      </c>
      <c r="E148" s="740">
        <v>339116</v>
      </c>
      <c r="F148" s="740"/>
      <c r="G148" s="740"/>
      <c r="H148" s="598">
        <v>10</v>
      </c>
      <c r="I148" s="583">
        <v>100000</v>
      </c>
      <c r="J148" s="598">
        <v>10</v>
      </c>
      <c r="K148" s="583">
        <v>100000</v>
      </c>
      <c r="L148" s="598">
        <v>10</v>
      </c>
      <c r="M148" s="583">
        <v>100000</v>
      </c>
      <c r="N148" s="583">
        <v>10</v>
      </c>
      <c r="O148" s="583">
        <v>100000</v>
      </c>
      <c r="P148" s="583">
        <v>10</v>
      </c>
      <c r="Q148" s="583">
        <v>100000</v>
      </c>
      <c r="R148" s="583"/>
      <c r="S148" s="583"/>
      <c r="T148" s="583">
        <v>10</v>
      </c>
      <c r="U148" s="583">
        <v>100000</v>
      </c>
      <c r="V148" s="837"/>
      <c r="W148" s="583"/>
      <c r="X148" s="620"/>
      <c r="Y148" s="583"/>
      <c r="Z148" s="583"/>
      <c r="AB148" s="579"/>
    </row>
    <row r="149" spans="1:28" ht="15" customHeight="1" x14ac:dyDescent="0.35">
      <c r="A149" s="1193"/>
      <c r="B149" s="738">
        <v>36.93</v>
      </c>
      <c r="C149" s="583">
        <v>251124</v>
      </c>
      <c r="D149" s="598"/>
      <c r="E149" s="740"/>
      <c r="F149" s="740"/>
      <c r="G149" s="740"/>
      <c r="H149" s="598"/>
      <c r="I149" s="583"/>
      <c r="J149" s="598"/>
      <c r="K149" s="583"/>
      <c r="L149" s="598"/>
      <c r="M149" s="583"/>
      <c r="N149" s="583"/>
      <c r="O149" s="583"/>
      <c r="P149" s="598"/>
      <c r="Q149" s="583"/>
      <c r="R149" s="583"/>
      <c r="S149" s="583"/>
      <c r="T149" s="583"/>
      <c r="U149" s="583"/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1">
        <v>45602</v>
      </c>
      <c r="B150" s="625"/>
      <c r="C150" s="740"/>
      <c r="D150" s="598">
        <v>52.18</v>
      </c>
      <c r="E150" s="740">
        <v>354824</v>
      </c>
      <c r="F150" s="740"/>
      <c r="G150" s="740"/>
      <c r="H150" s="598"/>
      <c r="I150" s="583"/>
      <c r="J150" s="598"/>
      <c r="K150" s="583"/>
      <c r="L150" s="598"/>
      <c r="M150" s="583"/>
      <c r="N150" s="583"/>
      <c r="O150" s="583"/>
      <c r="P150" s="598"/>
      <c r="Q150" s="583"/>
      <c r="R150" s="583"/>
      <c r="S150" s="583"/>
      <c r="T150" s="583"/>
      <c r="U150" s="583"/>
      <c r="V150" s="620"/>
      <c r="W150" s="583"/>
      <c r="X150" s="620"/>
      <c r="Y150" s="583"/>
      <c r="Z150" s="583"/>
      <c r="AB150" s="579"/>
    </row>
    <row r="151" spans="1:28" ht="15" customHeight="1" x14ac:dyDescent="0.35">
      <c r="A151" s="1182"/>
      <c r="B151" s="738"/>
      <c r="C151" s="583"/>
      <c r="D151" s="598"/>
      <c r="E151" s="583"/>
      <c r="F151" s="583"/>
      <c r="G151" s="583"/>
      <c r="H151" s="598"/>
      <c r="I151" s="583"/>
      <c r="J151" s="598"/>
      <c r="K151" s="583"/>
      <c r="L151" s="598"/>
      <c r="M151" s="583"/>
      <c r="N151" s="818"/>
      <c r="O151" s="583"/>
      <c r="P151" s="598"/>
      <c r="Q151" s="583"/>
      <c r="R151" s="583"/>
      <c r="S151" s="583"/>
      <c r="T151" s="583"/>
      <c r="U151" s="583"/>
      <c r="V151" s="837"/>
      <c r="W151" s="583"/>
      <c r="X151" s="620"/>
      <c r="Y151" s="583"/>
      <c r="Z151" s="583"/>
      <c r="AB151" s="579"/>
    </row>
    <row r="152" spans="1:28" ht="15" customHeight="1" x14ac:dyDescent="0.35">
      <c r="A152" s="1192">
        <v>45603</v>
      </c>
      <c r="B152" s="930">
        <v>48.5</v>
      </c>
      <c r="C152" s="583">
        <v>329800</v>
      </c>
      <c r="D152" s="598">
        <v>49.24</v>
      </c>
      <c r="E152" s="740">
        <v>334832</v>
      </c>
      <c r="F152" s="740"/>
      <c r="G152" s="740"/>
      <c r="H152" s="598">
        <v>10</v>
      </c>
      <c r="I152" s="583">
        <v>100000</v>
      </c>
      <c r="J152" s="598">
        <v>10</v>
      </c>
      <c r="K152" s="583">
        <v>100000</v>
      </c>
      <c r="L152" s="598">
        <v>10</v>
      </c>
      <c r="M152" s="583">
        <v>100000</v>
      </c>
      <c r="N152" s="583">
        <v>10</v>
      </c>
      <c r="O152" s="583">
        <v>100000</v>
      </c>
      <c r="P152" s="598"/>
      <c r="Q152" s="583"/>
      <c r="R152" s="583"/>
      <c r="S152" s="583"/>
      <c r="T152" s="583">
        <v>10</v>
      </c>
      <c r="U152" s="583">
        <v>100000</v>
      </c>
      <c r="V152" s="620">
        <v>9.1999999999999993</v>
      </c>
      <c r="W152" s="583">
        <v>92000</v>
      </c>
      <c r="X152" s="620"/>
      <c r="Y152" s="583"/>
      <c r="Z152" s="583"/>
      <c r="AB152" s="579"/>
    </row>
    <row r="153" spans="1:28" ht="15" customHeight="1" x14ac:dyDescent="0.35">
      <c r="A153" s="1193"/>
      <c r="B153" s="738"/>
      <c r="C153" s="583"/>
      <c r="D153" s="598"/>
      <c r="E153" s="740"/>
      <c r="F153" s="740"/>
      <c r="G153" s="740"/>
      <c r="H153" s="620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818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1">
        <v>45604</v>
      </c>
      <c r="B154" s="738"/>
      <c r="C154" s="583"/>
      <c r="D154" s="598"/>
      <c r="E154" s="740"/>
      <c r="F154" s="740"/>
      <c r="G154" s="740"/>
      <c r="H154" s="598"/>
      <c r="I154" s="583"/>
      <c r="J154" s="598"/>
      <c r="K154" s="583"/>
      <c r="L154" s="598"/>
      <c r="M154" s="583"/>
      <c r="N154" s="583"/>
      <c r="O154" s="583"/>
      <c r="P154" s="598"/>
      <c r="Q154" s="583"/>
      <c r="R154" s="583"/>
      <c r="S154" s="583"/>
      <c r="T154" s="583"/>
      <c r="U154" s="583"/>
      <c r="V154" s="620"/>
      <c r="W154" s="583"/>
      <c r="X154" s="620"/>
      <c r="Y154" s="583"/>
      <c r="Z154" s="583"/>
      <c r="AB154" s="579"/>
    </row>
    <row r="155" spans="1:28" ht="15" customHeight="1" x14ac:dyDescent="0.35">
      <c r="A155" s="1182"/>
      <c r="B155" s="625"/>
      <c r="C155" s="583"/>
      <c r="D155" s="598"/>
      <c r="E155" s="740"/>
      <c r="F155" s="740"/>
      <c r="G155" s="740"/>
      <c r="H155" s="598"/>
      <c r="I155" s="583"/>
      <c r="J155" s="598"/>
      <c r="K155" s="583"/>
      <c r="L155" s="598"/>
      <c r="M155" s="583"/>
      <c r="N155" s="583"/>
      <c r="O155" s="583"/>
      <c r="P155" s="598"/>
      <c r="Q155" s="583"/>
      <c r="R155" s="583"/>
      <c r="S155" s="583"/>
      <c r="T155" s="818"/>
      <c r="U155" s="583"/>
      <c r="V155" s="620"/>
      <c r="W155" s="583"/>
      <c r="X155" s="620"/>
      <c r="Y155" s="583"/>
      <c r="Z155" s="583"/>
      <c r="AB155" s="579"/>
    </row>
    <row r="156" spans="1:28" ht="15" customHeight="1" x14ac:dyDescent="0.35">
      <c r="A156" s="1192">
        <v>45605</v>
      </c>
      <c r="B156" s="738"/>
      <c r="C156" s="583"/>
      <c r="D156" s="598"/>
      <c r="E156" s="740"/>
      <c r="F156" s="740"/>
      <c r="G156" s="740"/>
      <c r="H156" s="598"/>
      <c r="I156" s="583"/>
      <c r="J156" s="598"/>
      <c r="K156" s="583"/>
      <c r="L156" s="598"/>
      <c r="M156" s="583"/>
      <c r="N156" s="583"/>
      <c r="O156" s="583"/>
      <c r="P156" s="598"/>
      <c r="Q156" s="583"/>
      <c r="R156" s="583"/>
      <c r="S156" s="583"/>
      <c r="T156" s="818"/>
      <c r="U156" s="583"/>
      <c r="V156" s="818"/>
      <c r="W156" s="583"/>
      <c r="X156" s="620"/>
      <c r="Y156" s="583"/>
      <c r="Z156" s="583"/>
      <c r="AB156" s="579"/>
    </row>
    <row r="157" spans="1:28" ht="15" customHeight="1" x14ac:dyDescent="0.35">
      <c r="A157" s="1193"/>
      <c r="B157" s="625"/>
      <c r="C157" s="583"/>
      <c r="D157" s="598"/>
      <c r="E157" s="740"/>
      <c r="F157" s="740"/>
      <c r="G157" s="740"/>
      <c r="H157" s="598"/>
      <c r="I157" s="583"/>
      <c r="J157" s="598"/>
      <c r="K157" s="583"/>
      <c r="L157" s="598"/>
      <c r="M157" s="583"/>
      <c r="N157" s="583"/>
      <c r="O157" s="583"/>
      <c r="P157" s="598"/>
      <c r="Q157" s="583"/>
      <c r="R157" s="583"/>
      <c r="S157" s="583"/>
      <c r="T157" s="818"/>
      <c r="U157" s="583"/>
      <c r="V157" s="620"/>
      <c r="W157" s="583"/>
      <c r="X157" s="620"/>
      <c r="Y157" s="583"/>
      <c r="Z157" s="583"/>
      <c r="AB157" s="579"/>
    </row>
    <row r="158" spans="1:28" ht="15" customHeight="1" x14ac:dyDescent="0.35">
      <c r="A158" s="1181">
        <v>45606</v>
      </c>
      <c r="B158" s="738"/>
      <c r="C158" s="583"/>
      <c r="D158" s="598">
        <v>54.8</v>
      </c>
      <c r="E158" s="740">
        <v>372640</v>
      </c>
      <c r="F158" s="740"/>
      <c r="G158" s="740"/>
      <c r="H158" s="598">
        <v>10</v>
      </c>
      <c r="I158" s="583">
        <v>100000</v>
      </c>
      <c r="J158" s="598">
        <v>10</v>
      </c>
      <c r="K158" s="583">
        <v>100000</v>
      </c>
      <c r="L158" s="598"/>
      <c r="M158" s="583"/>
      <c r="N158" s="583"/>
      <c r="O158" s="583"/>
      <c r="P158" s="598"/>
      <c r="Q158" s="583"/>
      <c r="R158" s="583"/>
      <c r="S158" s="583"/>
      <c r="T158" s="583">
        <v>10</v>
      </c>
      <c r="U158" s="583">
        <v>100000</v>
      </c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82"/>
      <c r="B159" s="738">
        <v>47.96</v>
      </c>
      <c r="C159" s="583">
        <v>326128</v>
      </c>
      <c r="D159" s="598"/>
      <c r="E159" s="740"/>
      <c r="F159" s="740"/>
      <c r="G159" s="740"/>
      <c r="H159" s="598"/>
      <c r="I159" s="583"/>
      <c r="J159" s="598"/>
      <c r="K159" s="583"/>
      <c r="L159" s="598"/>
      <c r="M159" s="583"/>
      <c r="N159" s="818"/>
      <c r="O159" s="583"/>
      <c r="P159" s="598"/>
      <c r="Q159" s="583"/>
      <c r="R159" s="583"/>
      <c r="S159" s="583"/>
      <c r="T159" s="583"/>
      <c r="U159" s="583"/>
      <c r="V159" s="620"/>
      <c r="W159" s="583"/>
      <c r="X159" s="620"/>
      <c r="Y159" s="583"/>
      <c r="Z159" s="583"/>
      <c r="AB159" s="579"/>
    </row>
    <row r="160" spans="1:28" ht="15" customHeight="1" x14ac:dyDescent="0.35">
      <c r="A160" s="1192">
        <v>45607</v>
      </c>
      <c r="B160" s="738"/>
      <c r="C160" s="583"/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583"/>
      <c r="O160" s="583"/>
      <c r="P160" s="598"/>
      <c r="Q160" s="583"/>
      <c r="R160" s="596"/>
      <c r="S160" s="596"/>
      <c r="T160" s="596"/>
      <c r="U160" s="596"/>
      <c r="V160" s="597"/>
      <c r="W160" s="748"/>
      <c r="X160" s="597"/>
      <c r="Y160" s="748"/>
      <c r="Z160" s="583"/>
      <c r="AB160" s="579"/>
    </row>
    <row r="161" spans="1:28" ht="15" customHeight="1" x14ac:dyDescent="0.35">
      <c r="A161" s="1193"/>
      <c r="B161" s="738"/>
      <c r="C161" s="583"/>
      <c r="D161" s="598"/>
      <c r="E161" s="740"/>
      <c r="F161" s="740"/>
      <c r="G161" s="740"/>
      <c r="H161" s="598"/>
      <c r="I161" s="583"/>
      <c r="J161" s="598"/>
      <c r="K161" s="583"/>
      <c r="L161" s="598"/>
      <c r="M161" s="583"/>
      <c r="N161" s="818"/>
      <c r="O161" s="583"/>
      <c r="P161" s="598"/>
      <c r="Q161" s="583"/>
      <c r="R161" s="583"/>
      <c r="S161" s="583"/>
      <c r="T161" s="583"/>
      <c r="U161" s="583"/>
      <c r="V161" s="620"/>
      <c r="W161" s="583"/>
      <c r="X161" s="620"/>
      <c r="Y161" s="583"/>
      <c r="Z161" s="583"/>
      <c r="AB161" s="579"/>
    </row>
    <row r="162" spans="1:28" ht="15" customHeight="1" x14ac:dyDescent="0.35">
      <c r="A162" s="1181">
        <v>45608</v>
      </c>
      <c r="B162" s="738">
        <v>56.77</v>
      </c>
      <c r="C162" s="583">
        <v>386036</v>
      </c>
      <c r="D162" s="598">
        <v>48.5</v>
      </c>
      <c r="E162" s="740">
        <v>329800</v>
      </c>
      <c r="F162" s="740"/>
      <c r="G162" s="740"/>
      <c r="H162" s="598">
        <v>10</v>
      </c>
      <c r="I162" s="583">
        <v>100000</v>
      </c>
      <c r="J162" s="598">
        <v>10</v>
      </c>
      <c r="K162" s="583">
        <v>100000</v>
      </c>
      <c r="L162" s="598">
        <v>10</v>
      </c>
      <c r="M162" s="583">
        <v>100000</v>
      </c>
      <c r="N162" s="583">
        <v>10</v>
      </c>
      <c r="O162" s="583">
        <v>100000</v>
      </c>
      <c r="P162" s="598"/>
      <c r="Q162" s="583"/>
      <c r="R162" s="583"/>
      <c r="S162" s="583"/>
      <c r="T162" s="583">
        <v>10</v>
      </c>
      <c r="U162" s="583">
        <v>100000</v>
      </c>
      <c r="V162" s="620"/>
      <c r="W162" s="583"/>
      <c r="X162" s="620"/>
      <c r="Y162" s="583"/>
      <c r="Z162" s="583"/>
      <c r="AB162" s="579"/>
    </row>
    <row r="163" spans="1:28" ht="15" customHeight="1" x14ac:dyDescent="0.35">
      <c r="A163" s="1182"/>
      <c r="B163" s="738"/>
      <c r="C163" s="583"/>
      <c r="D163" s="598"/>
      <c r="E163" s="740"/>
      <c r="F163" s="740"/>
      <c r="G163" s="740"/>
      <c r="H163" s="598"/>
      <c r="I163" s="583"/>
      <c r="J163" s="741"/>
      <c r="K163" s="583"/>
      <c r="L163" s="598"/>
      <c r="M163" s="583"/>
      <c r="N163" s="583"/>
      <c r="O163" s="583"/>
      <c r="P163" s="598"/>
      <c r="Q163" s="583"/>
      <c r="R163" s="583"/>
      <c r="S163" s="583"/>
      <c r="T163" s="583"/>
      <c r="U163" s="583"/>
      <c r="V163" s="620"/>
      <c r="W163" s="583"/>
      <c r="X163" s="620"/>
      <c r="Y163" s="583"/>
      <c r="Z163" s="583"/>
      <c r="AB163" s="579"/>
    </row>
    <row r="164" spans="1:28" ht="15" customHeight="1" x14ac:dyDescent="0.35">
      <c r="A164" s="1192">
        <v>45609</v>
      </c>
      <c r="B164" s="738"/>
      <c r="C164" s="583"/>
      <c r="D164" s="931">
        <v>45</v>
      </c>
      <c r="E164" s="740">
        <v>306000</v>
      </c>
      <c r="F164" s="740"/>
      <c r="G164" s="740"/>
      <c r="H164" s="598">
        <v>10</v>
      </c>
      <c r="I164" s="583">
        <v>100000</v>
      </c>
      <c r="J164" s="598"/>
      <c r="K164" s="583"/>
      <c r="L164" s="598"/>
      <c r="M164" s="583"/>
      <c r="N164" s="583"/>
      <c r="O164" s="583"/>
      <c r="P164" s="598">
        <v>10</v>
      </c>
      <c r="Q164" s="583">
        <v>100000</v>
      </c>
      <c r="R164" s="583"/>
      <c r="S164" s="583"/>
      <c r="T164" s="818"/>
      <c r="U164" s="583"/>
      <c r="V164" s="620"/>
      <c r="W164" s="583"/>
      <c r="X164" s="620"/>
      <c r="Y164" s="583"/>
      <c r="Z164" s="583"/>
      <c r="AB164" s="579"/>
    </row>
    <row r="165" spans="1:28" s="601" customFormat="1" ht="15" customHeight="1" x14ac:dyDescent="0.35">
      <c r="A165" s="1193"/>
      <c r="B165" s="811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818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</row>
    <row r="166" spans="1:28" ht="15" customHeight="1" x14ac:dyDescent="0.35">
      <c r="A166" s="1181">
        <v>45610</v>
      </c>
      <c r="B166" s="738"/>
      <c r="C166" s="583"/>
      <c r="D166" s="598">
        <v>49.7</v>
      </c>
      <c r="E166" s="740">
        <v>337960</v>
      </c>
      <c r="F166" s="740"/>
      <c r="G166" s="740"/>
      <c r="H166" s="598"/>
      <c r="I166" s="583"/>
      <c r="J166" s="598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ht="15" customHeight="1" x14ac:dyDescent="0.35">
      <c r="A167" s="1182"/>
      <c r="B167" s="738"/>
      <c r="C167" s="583"/>
      <c r="D167" s="598"/>
      <c r="E167" s="740"/>
      <c r="F167" s="740"/>
      <c r="G167" s="740"/>
      <c r="H167" s="598"/>
      <c r="I167" s="583"/>
      <c r="J167" s="598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620">
        <v>10</v>
      </c>
      <c r="W167" s="583">
        <v>100000</v>
      </c>
      <c r="X167" s="620"/>
      <c r="Y167" s="583"/>
      <c r="Z167" s="583"/>
      <c r="AB167" s="579"/>
    </row>
    <row r="168" spans="1:28" ht="15" customHeight="1" x14ac:dyDescent="0.35">
      <c r="A168" s="1192">
        <v>45611</v>
      </c>
      <c r="B168" s="738"/>
      <c r="C168" s="583"/>
      <c r="D168" s="598"/>
      <c r="E168" s="740"/>
      <c r="F168" s="740"/>
      <c r="G168" s="740"/>
      <c r="H168" s="598"/>
      <c r="I168" s="583"/>
      <c r="J168" s="598"/>
      <c r="K168" s="583"/>
      <c r="L168" s="598"/>
      <c r="M168" s="583"/>
      <c r="N168" s="583"/>
      <c r="O168" s="583"/>
      <c r="P168" s="598"/>
      <c r="Q168" s="583"/>
      <c r="R168" s="583"/>
      <c r="S168" s="583"/>
      <c r="T168" s="583"/>
      <c r="U168" s="583"/>
      <c r="V168" s="620"/>
      <c r="W168" s="583"/>
      <c r="X168" s="620"/>
      <c r="Y168" s="583"/>
      <c r="Z168" s="583"/>
      <c r="AB168" s="579"/>
    </row>
    <row r="169" spans="1:28" ht="15" customHeight="1" x14ac:dyDescent="0.35">
      <c r="A169" s="1193"/>
      <c r="B169" s="738"/>
      <c r="C169" s="583"/>
      <c r="D169" s="598"/>
      <c r="E169" s="740"/>
      <c r="F169" s="740"/>
      <c r="G169" s="740"/>
      <c r="H169" s="598"/>
      <c r="I169" s="583"/>
      <c r="J169" s="598"/>
      <c r="L169" s="598"/>
      <c r="M169" s="583"/>
      <c r="N169" s="583"/>
      <c r="O169" s="583"/>
      <c r="P169" s="598"/>
      <c r="Q169" s="583"/>
      <c r="R169" s="583"/>
      <c r="S169" s="583"/>
      <c r="T169" s="818"/>
      <c r="U169" s="583"/>
      <c r="V169" s="620"/>
      <c r="W169" s="583"/>
      <c r="X169" s="620"/>
      <c r="Y169" s="583"/>
      <c r="Z169" s="583"/>
      <c r="AB169" s="579"/>
    </row>
    <row r="170" spans="1:28" ht="15" customHeight="1" x14ac:dyDescent="0.35">
      <c r="A170" s="1181">
        <v>45612</v>
      </c>
      <c r="B170" s="738"/>
      <c r="C170" s="583"/>
      <c r="D170" s="598"/>
      <c r="E170" s="740"/>
      <c r="F170" s="740"/>
      <c r="G170" s="740"/>
      <c r="H170" s="598"/>
      <c r="I170" s="583"/>
      <c r="J170" s="598"/>
      <c r="K170" s="583"/>
      <c r="L170" s="598"/>
      <c r="M170" s="583"/>
      <c r="N170" s="583"/>
      <c r="O170" s="583"/>
      <c r="P170" s="598"/>
      <c r="Q170" s="583"/>
      <c r="R170" s="583"/>
      <c r="S170" s="583"/>
      <c r="T170" s="583"/>
      <c r="U170" s="583"/>
      <c r="V170" s="620"/>
      <c r="W170" s="583"/>
      <c r="X170" s="620"/>
      <c r="Y170" s="583"/>
      <c r="Z170" s="583"/>
      <c r="AB170" s="579"/>
    </row>
    <row r="171" spans="1:28" ht="15" customHeight="1" x14ac:dyDescent="0.35">
      <c r="A171" s="1182"/>
      <c r="B171" s="738"/>
      <c r="C171" s="583"/>
      <c r="D171" s="598"/>
      <c r="E171" s="740"/>
      <c r="F171" s="740"/>
      <c r="G171" s="740"/>
      <c r="H171" s="598"/>
      <c r="I171" s="583"/>
      <c r="J171" s="625"/>
      <c r="K171" s="583"/>
      <c r="L171" s="598"/>
      <c r="M171" s="583"/>
      <c r="N171" s="583"/>
      <c r="O171" s="583"/>
      <c r="P171" s="598"/>
      <c r="Q171" s="583"/>
      <c r="R171" s="583"/>
      <c r="S171" s="583"/>
      <c r="T171" s="818"/>
      <c r="U171" s="583"/>
      <c r="V171" s="620"/>
      <c r="W171" s="583"/>
      <c r="X171" s="620"/>
      <c r="Y171" s="583"/>
      <c r="Z171" s="583"/>
      <c r="AB171" s="579"/>
    </row>
    <row r="172" spans="1:28" ht="15" customHeight="1" x14ac:dyDescent="0.35">
      <c r="A172" s="1192">
        <v>45613</v>
      </c>
      <c r="B172" s="738"/>
      <c r="C172" s="583"/>
      <c r="D172" s="598"/>
      <c r="E172" s="740"/>
      <c r="F172" s="740"/>
      <c r="G172" s="740"/>
      <c r="H172" s="598"/>
      <c r="I172" s="583"/>
      <c r="J172" s="598"/>
      <c r="K172" s="583"/>
      <c r="L172" s="598">
        <v>10</v>
      </c>
      <c r="M172" s="583">
        <v>100000</v>
      </c>
      <c r="N172" s="583"/>
      <c r="O172" s="583"/>
      <c r="P172" s="598"/>
      <c r="Q172" s="583"/>
      <c r="R172" s="583"/>
      <c r="S172" s="583"/>
      <c r="T172" s="583"/>
      <c r="U172" s="583"/>
      <c r="V172" s="620"/>
      <c r="W172" s="583"/>
      <c r="X172" s="620"/>
      <c r="Y172" s="583"/>
      <c r="Z172" s="583"/>
      <c r="AB172" s="579"/>
    </row>
    <row r="173" spans="1:28" ht="15" customHeight="1" x14ac:dyDescent="0.35">
      <c r="A173" s="1193"/>
      <c r="B173" s="738"/>
      <c r="C173" s="583"/>
      <c r="D173" s="598">
        <v>49.87</v>
      </c>
      <c r="E173" s="740">
        <v>339116</v>
      </c>
      <c r="F173" s="740"/>
      <c r="G173" s="740"/>
      <c r="H173" s="598"/>
      <c r="I173" s="583"/>
      <c r="J173" s="598"/>
      <c r="K173" s="583"/>
      <c r="L173" s="598"/>
      <c r="M173" s="583"/>
      <c r="N173" s="818"/>
      <c r="O173" s="583"/>
      <c r="P173" s="598"/>
      <c r="Q173" s="583"/>
      <c r="R173" s="583"/>
      <c r="S173" s="583"/>
      <c r="T173" s="583"/>
      <c r="U173" s="583"/>
      <c r="V173" s="620"/>
      <c r="W173" s="583"/>
      <c r="X173" s="620"/>
      <c r="Y173" s="583"/>
      <c r="Z173" s="583"/>
      <c r="AB173" s="579"/>
    </row>
    <row r="174" spans="1:28" ht="15" customHeight="1" x14ac:dyDescent="0.35">
      <c r="A174" s="1181">
        <v>45614</v>
      </c>
      <c r="B174" s="738"/>
      <c r="C174" s="583"/>
      <c r="D174" s="598"/>
      <c r="E174" s="740"/>
      <c r="F174" s="740"/>
      <c r="G174" s="740"/>
      <c r="H174" s="598"/>
      <c r="I174" s="583"/>
      <c r="J174" s="598"/>
      <c r="K174" s="583"/>
      <c r="L174" s="598">
        <v>10</v>
      </c>
      <c r="M174" s="583">
        <v>100000</v>
      </c>
      <c r="N174" s="583">
        <v>10</v>
      </c>
      <c r="O174" s="583">
        <v>100000</v>
      </c>
      <c r="P174" s="598"/>
      <c r="Q174" s="583"/>
      <c r="R174" s="583"/>
      <c r="S174" s="583"/>
      <c r="T174" s="583"/>
      <c r="U174" s="583"/>
      <c r="V174" s="620"/>
      <c r="W174" s="583"/>
      <c r="X174" s="620"/>
      <c r="Y174" s="583"/>
      <c r="Z174" s="583"/>
      <c r="AB174" s="579"/>
    </row>
    <row r="175" spans="1:28" ht="15" customHeight="1" x14ac:dyDescent="0.35">
      <c r="A175" s="1182"/>
      <c r="B175" s="738"/>
      <c r="C175" s="583"/>
      <c r="D175" s="598"/>
      <c r="E175" s="740"/>
      <c r="F175" s="740"/>
      <c r="G175" s="740"/>
      <c r="H175" s="598"/>
      <c r="I175" s="583"/>
      <c r="J175" s="598"/>
      <c r="K175" s="583"/>
      <c r="L175" s="598"/>
      <c r="M175" s="583"/>
      <c r="N175" s="583"/>
      <c r="O175" s="583"/>
      <c r="P175" s="598"/>
      <c r="Q175" s="583"/>
      <c r="R175" s="583"/>
      <c r="S175" s="583"/>
      <c r="T175" s="583"/>
      <c r="U175" s="583"/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92">
        <v>45615</v>
      </c>
      <c r="B176" s="738">
        <v>47.85</v>
      </c>
      <c r="C176" s="583">
        <v>325380</v>
      </c>
      <c r="D176" s="598" t="s">
        <v>184</v>
      </c>
      <c r="E176" s="621"/>
      <c r="F176" s="740"/>
      <c r="G176" s="740"/>
      <c r="H176" s="598"/>
      <c r="I176" s="583"/>
      <c r="J176" s="598">
        <v>10</v>
      </c>
      <c r="K176" s="583">
        <v>100000</v>
      </c>
      <c r="L176" s="598">
        <v>10</v>
      </c>
      <c r="M176" s="583">
        <v>100000</v>
      </c>
      <c r="N176" s="583">
        <v>10</v>
      </c>
      <c r="O176" s="583">
        <v>100000</v>
      </c>
      <c r="P176" s="598"/>
      <c r="Q176" s="583"/>
      <c r="R176" s="583"/>
      <c r="S176" s="583"/>
      <c r="T176" s="818"/>
      <c r="U176" s="583"/>
      <c r="V176" s="620"/>
      <c r="W176" s="583"/>
      <c r="X176" s="620"/>
      <c r="Y176" s="583"/>
      <c r="Z176" s="583"/>
      <c r="AB176" s="579"/>
    </row>
    <row r="177" spans="1:28" ht="15" customHeight="1" x14ac:dyDescent="0.35">
      <c r="A177" s="1193"/>
      <c r="B177" s="738"/>
      <c r="C177" s="583"/>
      <c r="D177" s="598"/>
      <c r="E177" s="740"/>
      <c r="F177" s="740"/>
      <c r="G177" s="740"/>
      <c r="H177" s="598"/>
      <c r="I177" s="583"/>
      <c r="J177" s="598">
        <v>10</v>
      </c>
      <c r="K177" s="583">
        <v>100000</v>
      </c>
      <c r="L177" s="598"/>
      <c r="M177" s="583"/>
      <c r="N177" s="583"/>
      <c r="O177" s="583"/>
      <c r="P177" s="598"/>
      <c r="Q177" s="583"/>
      <c r="R177" s="583"/>
      <c r="S177" s="583"/>
      <c r="T177" s="583"/>
      <c r="U177" s="583"/>
      <c r="V177" s="620"/>
      <c r="W177" s="583"/>
      <c r="X177" s="620"/>
      <c r="Y177" s="583"/>
      <c r="Z177" s="583"/>
      <c r="AB177" s="579"/>
    </row>
    <row r="178" spans="1:28" ht="15" customHeight="1" x14ac:dyDescent="0.35">
      <c r="A178" s="1181">
        <v>45616</v>
      </c>
      <c r="B178" s="738">
        <v>57.81</v>
      </c>
      <c r="C178" s="583">
        <v>393312</v>
      </c>
      <c r="D178" s="598"/>
      <c r="E178" s="740"/>
      <c r="F178" s="740"/>
      <c r="G178" s="740"/>
      <c r="H178" s="598"/>
      <c r="I178" s="583"/>
      <c r="J178" s="598"/>
      <c r="K178" s="583"/>
      <c r="L178" s="598"/>
      <c r="M178" s="583"/>
      <c r="N178" s="583"/>
      <c r="O178" s="583"/>
      <c r="P178" s="598"/>
      <c r="Q178" s="583"/>
      <c r="R178" s="583"/>
      <c r="S178" s="583"/>
      <c r="T178" s="818"/>
      <c r="U178" s="583"/>
      <c r="V178" s="620"/>
      <c r="W178" s="583"/>
      <c r="X178" s="620"/>
      <c r="Y178" s="583"/>
      <c r="Z178" s="583"/>
      <c r="AB178" s="579"/>
    </row>
    <row r="179" spans="1:28" ht="15" customHeight="1" x14ac:dyDescent="0.35">
      <c r="A179" s="1182"/>
      <c r="B179" s="738"/>
      <c r="C179" s="583"/>
      <c r="D179" s="598"/>
      <c r="E179" s="740"/>
      <c r="F179" s="740"/>
      <c r="G179" s="740"/>
      <c r="H179" s="598"/>
      <c r="I179" s="583"/>
      <c r="J179" s="598"/>
      <c r="K179" s="583"/>
      <c r="L179" s="598"/>
      <c r="M179" s="583"/>
      <c r="N179" s="583"/>
      <c r="O179" s="583"/>
      <c r="P179" s="598"/>
      <c r="Q179" s="583"/>
      <c r="R179" s="583"/>
      <c r="S179" s="583"/>
      <c r="T179" s="583"/>
      <c r="U179" s="583"/>
      <c r="V179" s="598"/>
      <c r="W179" s="583"/>
      <c r="X179" s="620"/>
      <c r="Y179" s="583"/>
      <c r="Z179" s="583"/>
      <c r="AB179" s="579"/>
    </row>
    <row r="180" spans="1:28" ht="15" customHeight="1" x14ac:dyDescent="0.35">
      <c r="A180" s="1192">
        <v>45617</v>
      </c>
      <c r="B180" s="738"/>
      <c r="C180" s="583"/>
      <c r="D180" s="598"/>
      <c r="E180" s="740"/>
      <c r="F180" s="740"/>
      <c r="G180" s="740"/>
      <c r="H180" s="598"/>
      <c r="I180" s="583"/>
      <c r="J180" s="598"/>
      <c r="K180" s="583"/>
      <c r="L180" s="598"/>
      <c r="M180" s="583"/>
      <c r="N180" s="583"/>
      <c r="O180" s="583"/>
      <c r="P180" s="598"/>
      <c r="Q180" s="583"/>
      <c r="R180" s="583"/>
      <c r="S180" s="583"/>
      <c r="T180" s="583"/>
      <c r="U180" s="583"/>
      <c r="V180" s="620"/>
      <c r="W180" s="583"/>
      <c r="X180" s="620"/>
      <c r="Y180" s="583"/>
      <c r="Z180" s="583"/>
      <c r="AB180" s="579"/>
    </row>
    <row r="181" spans="1:28" ht="15" customHeight="1" x14ac:dyDescent="0.35">
      <c r="A181" s="1193"/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818"/>
      <c r="O181" s="583"/>
      <c r="P181" s="598"/>
      <c r="Q181" s="583"/>
      <c r="R181" s="583"/>
      <c r="S181" s="583"/>
      <c r="T181" s="583"/>
      <c r="U181" s="583"/>
      <c r="V181" s="620"/>
      <c r="W181" s="583"/>
      <c r="X181" s="620"/>
      <c r="Y181" s="583"/>
      <c r="Z181" s="583"/>
      <c r="AB181" s="579"/>
    </row>
    <row r="182" spans="1:28" ht="15" customHeight="1" x14ac:dyDescent="0.35">
      <c r="A182" s="1181">
        <v>45618</v>
      </c>
      <c r="B182" s="738"/>
      <c r="C182" s="583"/>
      <c r="D182" s="598"/>
      <c r="E182" s="740"/>
      <c r="F182" s="740"/>
      <c r="G182" s="740"/>
      <c r="H182" s="598"/>
      <c r="I182" s="583"/>
      <c r="J182" s="598"/>
      <c r="K182" s="583"/>
      <c r="L182" s="598"/>
      <c r="M182" s="583"/>
      <c r="N182" s="583"/>
      <c r="O182" s="621"/>
      <c r="P182" s="598"/>
      <c r="Q182" s="583"/>
      <c r="R182" s="583"/>
      <c r="S182" s="583"/>
      <c r="T182" s="831"/>
      <c r="U182" s="583"/>
      <c r="V182" s="620"/>
      <c r="W182" s="583"/>
      <c r="X182" s="620"/>
      <c r="Y182" s="583"/>
      <c r="Z182" s="583"/>
      <c r="AB182" s="579"/>
    </row>
    <row r="183" spans="1:28" ht="18" customHeight="1" x14ac:dyDescent="0.35">
      <c r="A183" s="1182"/>
      <c r="B183" s="738"/>
      <c r="C183" s="583"/>
      <c r="D183" s="738"/>
      <c r="E183" s="583"/>
      <c r="F183" s="583"/>
      <c r="G183" s="583"/>
      <c r="H183" s="598"/>
      <c r="I183" s="583"/>
      <c r="J183" s="598"/>
      <c r="K183" s="583"/>
      <c r="L183" s="598"/>
      <c r="M183" s="583"/>
      <c r="N183" s="583"/>
      <c r="O183" s="583"/>
      <c r="P183" s="598"/>
      <c r="Q183" s="583"/>
      <c r="R183" s="583"/>
      <c r="S183" s="583"/>
      <c r="T183" s="583"/>
      <c r="U183" s="583"/>
      <c r="V183" s="620"/>
      <c r="W183" s="583"/>
      <c r="X183" s="620"/>
      <c r="Y183" s="583"/>
      <c r="Z183" s="583"/>
      <c r="AB183" s="579"/>
    </row>
    <row r="184" spans="1:28" ht="15" customHeight="1" x14ac:dyDescent="0.35">
      <c r="A184" s="1192">
        <v>45619</v>
      </c>
      <c r="B184" s="738"/>
      <c r="C184" s="583"/>
      <c r="D184" s="598"/>
      <c r="E184" s="740"/>
      <c r="F184" s="835"/>
      <c r="G184" s="740"/>
      <c r="H184" s="598"/>
      <c r="I184" s="583"/>
      <c r="J184" s="598"/>
      <c r="K184" s="583"/>
      <c r="L184" s="598"/>
      <c r="M184" s="583"/>
      <c r="N184" s="583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ht="15" customHeight="1" x14ac:dyDescent="0.35">
      <c r="A185" s="1193"/>
      <c r="B185" s="625"/>
      <c r="C185" s="583"/>
      <c r="D185" s="835"/>
      <c r="E185" s="740"/>
      <c r="F185" s="835"/>
      <c r="G185" s="740"/>
      <c r="H185" s="598"/>
      <c r="I185" s="583"/>
      <c r="J185" s="598"/>
      <c r="K185" s="583"/>
      <c r="L185" s="598"/>
      <c r="M185" s="583"/>
      <c r="N185" s="583"/>
      <c r="O185" s="583"/>
      <c r="P185" s="598"/>
      <c r="Q185" s="583"/>
      <c r="R185" s="583"/>
      <c r="S185" s="583"/>
      <c r="T185" s="583"/>
      <c r="U185" s="583"/>
      <c r="V185" s="620">
        <v>8.26</v>
      </c>
      <c r="W185" s="583">
        <v>82600</v>
      </c>
      <c r="X185" s="620"/>
      <c r="Y185" s="583"/>
      <c r="Z185" s="583"/>
      <c r="AB185" s="579"/>
    </row>
    <row r="186" spans="1:28" ht="15" customHeight="1" x14ac:dyDescent="0.35">
      <c r="A186" s="1181">
        <v>45620</v>
      </c>
      <c r="B186" s="625"/>
      <c r="C186" s="583"/>
      <c r="D186" s="598"/>
      <c r="E186" s="740"/>
      <c r="F186" s="740"/>
      <c r="G186" s="740"/>
      <c r="H186" s="738"/>
      <c r="I186" s="583"/>
      <c r="J186" s="598"/>
      <c r="K186" s="583"/>
      <c r="L186" s="598"/>
      <c r="M186" s="583"/>
      <c r="N186" s="583"/>
      <c r="O186" s="583"/>
      <c r="P186" s="598"/>
      <c r="Q186" s="583"/>
      <c r="R186" s="583"/>
      <c r="S186" s="583"/>
      <c r="T186" s="818"/>
      <c r="U186" s="583"/>
      <c r="V186" s="620"/>
      <c r="W186" s="583"/>
      <c r="X186" s="620"/>
      <c r="Y186" s="583"/>
      <c r="Z186" s="583"/>
      <c r="AB186" s="579"/>
    </row>
    <row r="187" spans="1:28" ht="15" customHeight="1" x14ac:dyDescent="0.35">
      <c r="A187" s="1182"/>
      <c r="B187" s="738"/>
      <c r="C187" s="583"/>
      <c r="D187" s="598"/>
      <c r="E187" s="740"/>
      <c r="F187" s="740"/>
      <c r="G187" s="740"/>
      <c r="H187" s="598"/>
      <c r="I187" s="583"/>
      <c r="J187" s="598"/>
      <c r="K187" s="583"/>
      <c r="L187" s="598"/>
      <c r="M187" s="583"/>
      <c r="N187" s="818"/>
      <c r="O187" s="583"/>
      <c r="P187" s="598"/>
      <c r="Q187" s="583"/>
      <c r="R187" s="583"/>
      <c r="S187" s="583"/>
      <c r="T187" s="583"/>
      <c r="U187" s="583"/>
      <c r="V187" s="620"/>
      <c r="W187" s="583"/>
      <c r="X187" s="620"/>
      <c r="Y187" s="583"/>
      <c r="Z187" s="583"/>
      <c r="AB187" s="579"/>
    </row>
    <row r="188" spans="1:28" ht="15" customHeight="1" x14ac:dyDescent="0.35">
      <c r="A188" s="1192">
        <v>45621</v>
      </c>
      <c r="B188" s="738"/>
      <c r="C188" s="583"/>
      <c r="D188" s="598"/>
      <c r="E188" s="740"/>
      <c r="F188" s="740"/>
      <c r="G188" s="740"/>
      <c r="H188" s="598"/>
      <c r="I188" s="583"/>
      <c r="J188" s="598"/>
      <c r="K188" s="583"/>
      <c r="L188" s="598"/>
      <c r="M188" s="583"/>
      <c r="N188" s="583"/>
      <c r="O188" s="583"/>
      <c r="P188" s="598"/>
      <c r="Q188" s="583"/>
      <c r="R188" s="583"/>
      <c r="S188" s="583"/>
      <c r="T188" s="583"/>
      <c r="U188" s="583"/>
      <c r="V188" s="620"/>
      <c r="W188" s="583"/>
      <c r="X188" s="620"/>
      <c r="Y188" s="583"/>
      <c r="Z188" s="583"/>
      <c r="AB188" s="579"/>
    </row>
    <row r="189" spans="1:28" ht="15" customHeight="1" x14ac:dyDescent="0.35">
      <c r="A189" s="1193"/>
      <c r="B189" s="738"/>
      <c r="C189" s="583"/>
      <c r="D189" s="738"/>
      <c r="E189" s="583"/>
      <c r="F189" s="583"/>
      <c r="G189" s="583"/>
      <c r="H189" s="598"/>
      <c r="I189" s="583"/>
      <c r="J189" s="598"/>
      <c r="K189" s="583"/>
      <c r="L189" s="598"/>
      <c r="M189" s="583"/>
      <c r="N189" s="818"/>
      <c r="O189" s="583"/>
      <c r="P189" s="598"/>
      <c r="Q189" s="583"/>
      <c r="R189" s="583"/>
      <c r="S189" s="583"/>
      <c r="T189" s="583"/>
      <c r="U189" s="583"/>
      <c r="V189" s="620"/>
      <c r="W189" s="583"/>
      <c r="X189" s="620"/>
      <c r="Y189" s="583"/>
      <c r="Z189" s="583"/>
      <c r="AB189" s="579"/>
    </row>
    <row r="190" spans="1:28" ht="15" customHeight="1" x14ac:dyDescent="0.35">
      <c r="A190" s="1181">
        <v>45622</v>
      </c>
      <c r="B190" s="929">
        <v>58.61</v>
      </c>
      <c r="C190" s="925">
        <v>398548</v>
      </c>
      <c r="D190" s="925"/>
      <c r="E190" s="740"/>
      <c r="F190" s="740"/>
      <c r="G190" s="740"/>
      <c r="H190" s="598"/>
      <c r="I190" s="583"/>
      <c r="J190" s="598"/>
      <c r="K190" s="583"/>
      <c r="L190" s="598"/>
      <c r="M190" s="583"/>
      <c r="N190" s="583"/>
      <c r="O190" s="583"/>
      <c r="P190" s="598"/>
      <c r="Q190" s="583"/>
      <c r="R190" s="583"/>
      <c r="S190" s="583"/>
      <c r="T190" s="583"/>
      <c r="U190" s="583"/>
      <c r="V190" s="620"/>
      <c r="W190" s="583"/>
      <c r="X190" s="620">
        <v>30</v>
      </c>
      <c r="Y190" s="583">
        <v>300000</v>
      </c>
      <c r="Z190" s="583"/>
      <c r="AB190" s="579"/>
    </row>
    <row r="191" spans="1:28" ht="15" customHeight="1" x14ac:dyDescent="0.35">
      <c r="A191" s="1182"/>
      <c r="B191" s="738"/>
      <c r="C191" s="583"/>
      <c r="D191" s="598"/>
      <c r="E191" s="740"/>
      <c r="F191" s="740"/>
      <c r="G191" s="740"/>
      <c r="H191" s="727"/>
      <c r="I191" s="704"/>
      <c r="J191" s="598"/>
      <c r="K191" s="583"/>
      <c r="L191" s="598"/>
      <c r="M191" s="583"/>
      <c r="N191" s="818"/>
      <c r="O191" s="583"/>
      <c r="P191" s="598"/>
      <c r="Q191" s="583"/>
      <c r="R191" s="583"/>
      <c r="S191" s="583"/>
      <c r="T191" s="818"/>
      <c r="U191" s="583"/>
      <c r="V191" s="620"/>
      <c r="W191" s="583"/>
      <c r="X191" s="620"/>
      <c r="Y191" s="583"/>
      <c r="Z191" s="583"/>
      <c r="AB191" s="579"/>
    </row>
    <row r="192" spans="1:28" ht="15" customHeight="1" x14ac:dyDescent="0.35">
      <c r="A192" s="1192">
        <v>45623</v>
      </c>
      <c r="B192" s="738"/>
      <c r="C192" s="583"/>
      <c r="D192" s="598"/>
      <c r="E192" s="740"/>
      <c r="F192" s="740"/>
      <c r="G192" s="740"/>
      <c r="H192" s="598"/>
      <c r="I192" s="583"/>
      <c r="J192" s="598"/>
      <c r="K192" s="583"/>
      <c r="L192" s="598"/>
      <c r="M192" s="583"/>
      <c r="N192" s="583"/>
      <c r="O192" s="583"/>
      <c r="P192" s="598"/>
      <c r="Q192" s="583"/>
      <c r="R192" s="583"/>
      <c r="S192" s="583"/>
      <c r="T192" s="583"/>
      <c r="U192" s="583"/>
      <c r="V192" s="620"/>
      <c r="W192" s="583"/>
      <c r="X192" s="620"/>
      <c r="Y192" s="583"/>
      <c r="Z192" s="583"/>
      <c r="AB192" s="579"/>
    </row>
    <row r="193" spans="1:31" ht="15" customHeight="1" x14ac:dyDescent="0.35">
      <c r="A193" s="1193"/>
      <c r="B193" s="749"/>
      <c r="C193" s="817"/>
      <c r="D193" s="598"/>
      <c r="E193" s="740"/>
      <c r="F193" s="740"/>
      <c r="G193" s="740"/>
      <c r="H193" s="741"/>
      <c r="I193" s="583"/>
      <c r="J193" s="598"/>
      <c r="K193" s="583"/>
      <c r="L193" s="598"/>
      <c r="M193" s="583"/>
      <c r="N193" s="583"/>
      <c r="O193" s="583"/>
      <c r="P193" s="598"/>
      <c r="Q193" s="583"/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31" ht="15" customHeight="1" x14ac:dyDescent="0.35">
      <c r="A194" s="1181">
        <v>45624</v>
      </c>
      <c r="B194" s="749"/>
      <c r="C194" s="583"/>
      <c r="D194" s="598"/>
      <c r="E194" s="740"/>
      <c r="F194" s="740"/>
      <c r="G194" s="740"/>
      <c r="H194" s="598"/>
      <c r="I194" s="583"/>
      <c r="J194" s="598"/>
      <c r="K194" s="583"/>
      <c r="L194" s="598"/>
      <c r="M194" s="583"/>
      <c r="N194" s="583"/>
      <c r="O194" s="583"/>
      <c r="P194" s="598"/>
      <c r="Q194" s="583"/>
      <c r="R194" s="583"/>
      <c r="S194" s="583"/>
      <c r="T194" s="583"/>
      <c r="U194" s="583"/>
      <c r="V194" s="620"/>
      <c r="W194" s="583"/>
      <c r="X194" s="620"/>
      <c r="Y194" s="583"/>
      <c r="Z194" s="583"/>
      <c r="AB194" s="579"/>
    </row>
    <row r="195" spans="1:31" ht="15" customHeight="1" x14ac:dyDescent="0.35">
      <c r="A195" s="1182"/>
      <c r="B195" s="780"/>
      <c r="C195" s="704"/>
      <c r="D195" s="727"/>
      <c r="E195" s="704"/>
      <c r="F195" s="704"/>
      <c r="G195" s="704"/>
      <c r="H195" s="727"/>
      <c r="I195" s="704"/>
      <c r="J195" s="727"/>
      <c r="K195" s="704"/>
      <c r="L195" s="598"/>
      <c r="M195" s="583"/>
      <c r="N195" s="583"/>
      <c r="O195" s="583"/>
      <c r="P195" s="598"/>
      <c r="Q195" s="583"/>
      <c r="R195" s="598"/>
      <c r="S195" s="583"/>
      <c r="T195" s="583"/>
      <c r="U195" s="583"/>
      <c r="V195" s="784"/>
      <c r="W195" s="704"/>
      <c r="X195" s="620"/>
      <c r="Y195" s="583"/>
      <c r="Z195" s="583"/>
      <c r="AB195" s="579"/>
    </row>
    <row r="196" spans="1:31" ht="15" customHeight="1" x14ac:dyDescent="0.35">
      <c r="A196" s="1192">
        <v>45625</v>
      </c>
      <c r="B196" s="780">
        <v>53.13</v>
      </c>
      <c r="C196" s="704">
        <v>361284</v>
      </c>
      <c r="D196" s="727"/>
      <c r="E196" s="704"/>
      <c r="F196" s="704"/>
      <c r="G196" s="704"/>
      <c r="H196" s="727"/>
      <c r="I196" s="704"/>
      <c r="J196" s="727">
        <v>10</v>
      </c>
      <c r="K196" s="704">
        <v>100000</v>
      </c>
      <c r="L196" s="598">
        <v>10</v>
      </c>
      <c r="M196" s="583">
        <v>100000</v>
      </c>
      <c r="N196" s="583">
        <v>10</v>
      </c>
      <c r="O196" s="583">
        <v>100000</v>
      </c>
      <c r="P196" s="598"/>
      <c r="Q196" s="583"/>
      <c r="R196" s="598"/>
      <c r="S196" s="583"/>
      <c r="T196" s="583"/>
      <c r="U196" s="583"/>
      <c r="V196" s="784"/>
      <c r="W196" s="704"/>
      <c r="X196" s="620"/>
      <c r="Y196" s="583"/>
      <c r="Z196" s="583"/>
      <c r="AB196" s="579"/>
    </row>
    <row r="197" spans="1:31" ht="15" customHeight="1" x14ac:dyDescent="0.35">
      <c r="A197" s="1193"/>
      <c r="B197" s="780"/>
      <c r="C197" s="704"/>
      <c r="D197" s="727"/>
      <c r="E197" s="704"/>
      <c r="F197" s="704"/>
      <c r="G197" s="704"/>
      <c r="H197" s="727"/>
      <c r="I197" s="704"/>
      <c r="J197" s="727"/>
      <c r="K197" s="704"/>
      <c r="L197" s="598">
        <v>10</v>
      </c>
      <c r="M197" s="583">
        <v>100000</v>
      </c>
      <c r="N197" s="583"/>
      <c r="O197" s="583"/>
      <c r="P197" s="598"/>
      <c r="Q197" s="583"/>
      <c r="R197" s="598"/>
      <c r="S197" s="583"/>
      <c r="T197" s="583"/>
      <c r="U197" s="583"/>
      <c r="V197" s="784"/>
      <c r="W197" s="704"/>
      <c r="X197" s="620"/>
      <c r="Y197" s="583"/>
      <c r="Z197" s="583"/>
      <c r="AB197" s="579"/>
    </row>
    <row r="198" spans="1:31" ht="15" customHeight="1" x14ac:dyDescent="0.35">
      <c r="A198" s="1181">
        <v>45626</v>
      </c>
      <c r="B198" s="780"/>
      <c r="C198" s="704"/>
      <c r="D198" s="727">
        <v>47.89</v>
      </c>
      <c r="E198" s="704">
        <v>325652</v>
      </c>
      <c r="F198" s="704"/>
      <c r="G198" s="704"/>
      <c r="H198" s="727"/>
      <c r="I198" s="704"/>
      <c r="J198" s="727">
        <v>10</v>
      </c>
      <c r="K198" s="704">
        <v>100000</v>
      </c>
      <c r="L198" s="598"/>
      <c r="M198" s="583"/>
      <c r="N198" s="583"/>
      <c r="O198" s="583"/>
      <c r="P198" s="598"/>
      <c r="Q198" s="583"/>
      <c r="R198" s="598"/>
      <c r="S198" s="583"/>
      <c r="T198" s="583"/>
      <c r="U198" s="583"/>
      <c r="V198" s="784"/>
      <c r="W198" s="704"/>
      <c r="X198" s="620"/>
      <c r="Y198" s="583"/>
      <c r="Z198" s="583"/>
      <c r="AB198" s="579"/>
    </row>
    <row r="199" spans="1:31" ht="15" customHeight="1" x14ac:dyDescent="0.35">
      <c r="A199" s="1182"/>
      <c r="B199" s="780"/>
      <c r="C199" s="704"/>
      <c r="D199" s="727"/>
      <c r="E199" s="704"/>
      <c r="F199" s="704"/>
      <c r="G199" s="704"/>
      <c r="H199" s="727"/>
      <c r="I199" s="704"/>
      <c r="J199" s="727"/>
      <c r="K199" s="704"/>
      <c r="L199" s="598"/>
      <c r="M199" s="583"/>
      <c r="N199" s="583"/>
      <c r="O199" s="583"/>
      <c r="P199" s="598"/>
      <c r="Q199" s="583"/>
      <c r="R199" s="598"/>
      <c r="S199" s="583"/>
      <c r="T199" s="583"/>
      <c r="U199" s="583"/>
      <c r="V199" s="784"/>
      <c r="W199" s="704"/>
      <c r="X199" s="620"/>
      <c r="Y199" s="583"/>
      <c r="Z199" s="583"/>
      <c r="AB199" s="579"/>
    </row>
    <row r="200" spans="1:31" s="663" customFormat="1" ht="22" customHeight="1" x14ac:dyDescent="0.35">
      <c r="A200" s="1189" t="s">
        <v>113</v>
      </c>
      <c r="B200" s="750"/>
      <c r="C200" s="751">
        <f>SUM(C139:C199)</f>
        <v>3432300</v>
      </c>
      <c r="D200" s="616"/>
      <c r="E200" s="751">
        <f>SUM(E139:E199)</f>
        <v>3362192</v>
      </c>
      <c r="F200" s="616"/>
      <c r="G200" s="751">
        <f>SUM(G139:G199)</f>
        <v>0</v>
      </c>
      <c r="H200" s="616"/>
      <c r="I200" s="751">
        <f>SUM(I139:I199)</f>
        <v>600000</v>
      </c>
      <c r="J200" s="616"/>
      <c r="K200" s="751">
        <f>SUM(K139:K199)</f>
        <v>900000</v>
      </c>
      <c r="L200" s="616"/>
      <c r="M200" s="751">
        <f>SUM(M140:M199)</f>
        <v>990000</v>
      </c>
      <c r="N200" s="616"/>
      <c r="O200" s="751">
        <f>SUM(O140:O199)</f>
        <v>700000</v>
      </c>
      <c r="P200" s="616"/>
      <c r="Q200" s="751">
        <f>SUM(Q140:Q199)</f>
        <v>200000</v>
      </c>
      <c r="R200" s="616"/>
      <c r="S200" s="751">
        <f>SUM(S140:S199)</f>
        <v>0</v>
      </c>
      <c r="T200" s="616"/>
      <c r="U200" s="751">
        <f>SUM(U140:U199)</f>
        <v>500000</v>
      </c>
      <c r="V200" s="616"/>
      <c r="W200" s="751">
        <f>SUM(W140:W199)</f>
        <v>274600</v>
      </c>
      <c r="X200" s="616"/>
      <c r="Y200" s="751">
        <f>SUM(Y140:Y199)</f>
        <v>300000</v>
      </c>
      <c r="Z200" s="751">
        <f>SUM(B200:Y200)</f>
        <v>11259092</v>
      </c>
    </row>
    <row r="201" spans="1:31" s="663" customFormat="1" ht="22" customHeight="1" x14ac:dyDescent="0.35">
      <c r="A201" s="1189"/>
      <c r="B201" s="802">
        <f>SUM(B139:B199)</f>
        <v>504.72</v>
      </c>
      <c r="C201" s="751"/>
      <c r="D201" s="616">
        <f>SUM(D139:D199)</f>
        <v>494.44</v>
      </c>
      <c r="E201" s="751"/>
      <c r="F201" s="616">
        <f>SUM(F139:F199)</f>
        <v>0</v>
      </c>
      <c r="G201" s="751"/>
      <c r="H201" s="616">
        <f>SUM(H139:H199)</f>
        <v>60</v>
      </c>
      <c r="I201" s="751"/>
      <c r="J201" s="754">
        <f>SUM(J139:J199)</f>
        <v>90</v>
      </c>
      <c r="K201" s="751"/>
      <c r="L201" s="616">
        <f>SUM(L140:L199)</f>
        <v>99</v>
      </c>
      <c r="M201" s="751"/>
      <c r="N201" s="829">
        <f>SUM(N140:N199)</f>
        <v>70</v>
      </c>
      <c r="O201" s="751"/>
      <c r="P201" s="754">
        <f>SUM(P140:P199)</f>
        <v>20</v>
      </c>
      <c r="Q201" s="751"/>
      <c r="R201" s="616">
        <f>SUM(R140:R199)</f>
        <v>0</v>
      </c>
      <c r="S201" s="751"/>
      <c r="T201" s="829">
        <f>SUM(T140:T199)</f>
        <v>50</v>
      </c>
      <c r="U201" s="751"/>
      <c r="V201" s="616">
        <f>SUM(V139:V199)</f>
        <v>27.46</v>
      </c>
      <c r="W201" s="751"/>
      <c r="X201" s="616">
        <f>SUM(X140:X199)</f>
        <v>30</v>
      </c>
      <c r="Y201" s="751"/>
      <c r="Z201" s="751">
        <f>SUM(B201:Y201)</f>
        <v>1445.6200000000001</v>
      </c>
    </row>
    <row r="202" spans="1:31" ht="24" customHeight="1" x14ac:dyDescent="0.35">
      <c r="A202" s="1189"/>
      <c r="B202" s="597"/>
      <c r="C202" s="756"/>
      <c r="D202" s="756"/>
      <c r="E202" s="756"/>
      <c r="F202" s="756"/>
      <c r="G202" s="756"/>
      <c r="H202" s="756"/>
      <c r="I202" s="756"/>
      <c r="J202" s="756"/>
      <c r="K202" s="756"/>
      <c r="L202" s="756"/>
      <c r="M202" s="756"/>
      <c r="N202" s="756"/>
      <c r="O202" s="756"/>
      <c r="P202" s="756"/>
      <c r="Q202" s="756"/>
      <c r="R202" s="819"/>
      <c r="S202" s="822"/>
      <c r="T202" s="822"/>
      <c r="U202" s="822"/>
      <c r="V202" s="822"/>
      <c r="W202" s="1190"/>
      <c r="X202" s="1190"/>
      <c r="Y202" s="1191"/>
      <c r="Z202" s="751">
        <f>Z200+AH128</f>
        <v>47662172</v>
      </c>
      <c r="AB202" s="579"/>
    </row>
    <row r="203" spans="1:31" ht="21.75" customHeight="1" x14ac:dyDescent="0.35">
      <c r="A203" s="757" t="s">
        <v>151</v>
      </c>
      <c r="B203" s="1147" t="s">
        <v>625</v>
      </c>
      <c r="C203" s="1147"/>
      <c r="D203" s="1147"/>
      <c r="E203" s="1147"/>
      <c r="F203" s="1147"/>
      <c r="G203" s="1147"/>
      <c r="H203" s="1147"/>
      <c r="I203" s="1147"/>
      <c r="J203" s="1147"/>
      <c r="K203" s="1147"/>
      <c r="L203" s="1147"/>
      <c r="M203" s="1147"/>
      <c r="N203" s="758"/>
      <c r="O203" s="601"/>
      <c r="P203" s="758"/>
      <c r="Q203" s="601"/>
      <c r="R203" s="759"/>
      <c r="S203" s="601"/>
      <c r="T203" s="601"/>
      <c r="U203" s="601"/>
      <c r="V203" s="758"/>
      <c r="W203" s="601"/>
      <c r="X203" s="758"/>
      <c r="Y203" s="601"/>
      <c r="Z203" s="794"/>
      <c r="AB203" s="639"/>
      <c r="AC203" s="638"/>
      <c r="AD203" s="638"/>
    </row>
    <row r="204" spans="1:31" ht="22" customHeight="1" x14ac:dyDescent="0.35">
      <c r="A204" s="757" t="s">
        <v>153</v>
      </c>
      <c r="B204" s="760"/>
      <c r="C204" s="1148"/>
      <c r="D204" s="1148"/>
      <c r="E204" s="1148"/>
      <c r="F204" s="761"/>
      <c r="G204" s="601"/>
      <c r="H204" s="758"/>
      <c r="N204" s="758"/>
      <c r="O204" s="601"/>
      <c r="P204" s="758"/>
      <c r="Q204" s="1149" t="s">
        <v>154</v>
      </c>
      <c r="R204" s="1149"/>
      <c r="S204" s="1149"/>
      <c r="T204" s="852"/>
      <c r="U204" s="852"/>
      <c r="V204" s="758"/>
      <c r="W204" s="601"/>
      <c r="X204" s="758"/>
      <c r="Y204" s="601"/>
      <c r="Z204" s="758"/>
      <c r="AA204" s="638">
        <f>AA208-Z202</f>
        <v>0</v>
      </c>
      <c r="AB204" s="639"/>
      <c r="AC204" s="638"/>
      <c r="AD204" s="641"/>
      <c r="AE204" s="641"/>
    </row>
    <row r="205" spans="1:31" ht="22" customHeight="1" x14ac:dyDescent="0.35">
      <c r="A205" s="757"/>
      <c r="B205" s="760"/>
      <c r="C205" s="851"/>
      <c r="D205" s="851"/>
      <c r="E205" s="851"/>
      <c r="F205" s="761"/>
      <c r="G205" s="601"/>
      <c r="H205" s="758"/>
      <c r="N205" s="758"/>
      <c r="O205" s="601"/>
      <c r="P205" s="758"/>
      <c r="Q205" s="852"/>
      <c r="R205" s="852"/>
      <c r="S205" s="852"/>
      <c r="T205" s="852"/>
      <c r="U205" s="852"/>
      <c r="V205" s="758"/>
      <c r="W205" s="601"/>
      <c r="X205" s="758"/>
      <c r="Y205" s="601"/>
      <c r="Z205" s="758"/>
      <c r="AA205" s="638"/>
      <c r="AB205" s="639"/>
      <c r="AC205" s="638"/>
      <c r="AD205" s="641"/>
      <c r="AE205" s="641"/>
    </row>
    <row r="206" spans="1:31" ht="22" customHeight="1" x14ac:dyDescent="0.35">
      <c r="A206" s="757"/>
      <c r="B206" s="760"/>
      <c r="C206" s="851"/>
      <c r="D206" s="851"/>
      <c r="E206" s="851"/>
      <c r="F206" s="761"/>
      <c r="G206" s="601"/>
      <c r="H206" s="758"/>
      <c r="N206" s="758"/>
      <c r="O206" s="601"/>
      <c r="P206" s="758"/>
      <c r="Q206" s="786"/>
      <c r="R206" s="786"/>
      <c r="S206" s="786"/>
      <c r="T206" s="786"/>
      <c r="U206" s="786"/>
      <c r="V206" s="758"/>
      <c r="W206" s="601"/>
      <c r="X206" s="758"/>
      <c r="Y206" s="601"/>
      <c r="Z206" s="758"/>
      <c r="AA206" s="638"/>
      <c r="AB206" s="639"/>
      <c r="AC206" s="638"/>
      <c r="AD206" s="641"/>
      <c r="AE206" s="641"/>
    </row>
    <row r="207" spans="1:31" ht="22" customHeight="1" x14ac:dyDescent="0.35">
      <c r="A207" s="757"/>
      <c r="B207" s="760"/>
      <c r="C207" s="851"/>
      <c r="D207" s="851"/>
      <c r="E207" s="851"/>
      <c r="F207" s="761"/>
      <c r="G207" s="601"/>
      <c r="H207" s="758"/>
      <c r="N207" s="758"/>
      <c r="O207" s="601"/>
      <c r="P207" s="758"/>
      <c r="Q207" s="786"/>
      <c r="R207" s="786"/>
      <c r="S207" s="786"/>
      <c r="T207" s="786"/>
      <c r="U207" s="786"/>
      <c r="V207" s="758"/>
      <c r="W207" s="601"/>
      <c r="X207" s="758"/>
      <c r="Y207" s="601"/>
      <c r="Z207" s="758"/>
      <c r="AA207" s="638"/>
      <c r="AB207" s="639"/>
      <c r="AC207" s="638"/>
      <c r="AD207" s="641"/>
      <c r="AE207" s="641"/>
    </row>
    <row r="208" spans="1:31" ht="22" customHeight="1" x14ac:dyDescent="0.35">
      <c r="A208" s="757"/>
      <c r="B208" s="760"/>
      <c r="C208" s="762"/>
      <c r="D208" s="761"/>
      <c r="E208" s="762"/>
      <c r="F208" s="761"/>
      <c r="G208" s="601"/>
      <c r="H208" s="758"/>
      <c r="N208" s="758"/>
      <c r="O208" s="601"/>
      <c r="P208" s="758"/>
      <c r="Q208" s="787"/>
      <c r="R208" s="788"/>
      <c r="S208" s="787"/>
      <c r="T208" s="787"/>
      <c r="U208" s="787"/>
      <c r="V208" s="758"/>
      <c r="W208" s="601"/>
      <c r="X208" s="758"/>
      <c r="Y208" s="601"/>
      <c r="Z208" s="758"/>
      <c r="AA208" s="638">
        <v>47662172</v>
      </c>
      <c r="AB208" s="639"/>
      <c r="AC208" s="642"/>
      <c r="AD208" s="638"/>
      <c r="AE208" s="638"/>
    </row>
    <row r="209" spans="1:32" ht="22" customHeight="1" x14ac:dyDescent="0.35">
      <c r="B209" s="763"/>
      <c r="C209" s="1150"/>
      <c r="D209" s="1150"/>
      <c r="E209" s="1150"/>
      <c r="F209" s="758"/>
      <c r="G209" s="601"/>
      <c r="H209" s="758"/>
      <c r="N209" s="758"/>
      <c r="O209" s="601"/>
      <c r="P209" s="758"/>
      <c r="Q209" s="1151" t="s">
        <v>155</v>
      </c>
      <c r="R209" s="1151"/>
      <c r="S209" s="1151"/>
      <c r="T209" s="853"/>
      <c r="U209" s="853"/>
      <c r="V209" s="758"/>
      <c r="W209" s="601"/>
      <c r="X209" s="758"/>
      <c r="Y209" s="601"/>
      <c r="Z209" s="758"/>
      <c r="AA209" s="638"/>
      <c r="AB209" s="639"/>
      <c r="AC209" s="639"/>
      <c r="AD209" s="638"/>
      <c r="AE209" s="638"/>
    </row>
    <row r="210" spans="1:32" ht="22" customHeight="1" x14ac:dyDescent="0.35">
      <c r="Y210" s="687"/>
      <c r="Z210" s="758"/>
      <c r="AA210" s="688"/>
      <c r="AB210" s="690"/>
      <c r="AC210" s="690"/>
      <c r="AD210" s="688"/>
      <c r="AE210" s="688"/>
    </row>
    <row r="211" spans="1:32" ht="32.25" customHeight="1" x14ac:dyDescent="0.35">
      <c r="A211" s="764"/>
      <c r="B211" s="765"/>
      <c r="C211" s="1184"/>
      <c r="D211" s="1184"/>
      <c r="E211" s="1184"/>
      <c r="F211" s="766"/>
      <c r="W211" s="679"/>
      <c r="X211" s="705"/>
      <c r="Y211" s="579">
        <v>41497072</v>
      </c>
      <c r="Z211" s="579">
        <f>Y211-Z202</f>
        <v>-6165100</v>
      </c>
      <c r="AA211" s="1185"/>
      <c r="AB211" s="1185"/>
      <c r="AC211" s="1185"/>
      <c r="AD211" s="849"/>
      <c r="AE211" s="849"/>
      <c r="AF211" s="579">
        <f>Z202-AF215</f>
        <v>-2032298</v>
      </c>
    </row>
    <row r="212" spans="1:32" ht="22" customHeight="1" x14ac:dyDescent="0.35">
      <c r="C212" s="1186" t="s">
        <v>156</v>
      </c>
      <c r="D212" s="1186"/>
      <c r="E212" s="1186" t="s">
        <v>157</v>
      </c>
      <c r="F212" s="1186"/>
      <c r="G212" s="1186" t="s">
        <v>158</v>
      </c>
      <c r="H212" s="1186"/>
      <c r="I212" s="1186" t="s">
        <v>159</v>
      </c>
      <c r="J212" s="1186"/>
      <c r="K212" s="1186"/>
      <c r="L212" s="1186"/>
      <c r="M212" s="1186" t="s">
        <v>160</v>
      </c>
      <c r="N212" s="1186"/>
      <c r="O212" s="1187" t="s">
        <v>161</v>
      </c>
      <c r="P212" s="1188"/>
      <c r="R212" s="687"/>
      <c r="Z212" s="579"/>
      <c r="AA212" s="688"/>
      <c r="AB212" s="579"/>
    </row>
    <row r="213" spans="1:32" ht="22" customHeight="1" x14ac:dyDescent="0.35">
      <c r="C213" s="672" t="s">
        <v>30</v>
      </c>
      <c r="D213" s="850" t="s">
        <v>27</v>
      </c>
      <c r="E213" s="672" t="s">
        <v>30</v>
      </c>
      <c r="F213" s="850" t="s">
        <v>27</v>
      </c>
      <c r="G213" s="672" t="s">
        <v>30</v>
      </c>
      <c r="H213" s="850" t="s">
        <v>27</v>
      </c>
      <c r="I213" s="672" t="s">
        <v>30</v>
      </c>
      <c r="J213" s="672"/>
      <c r="K213" s="672"/>
      <c r="L213" s="850" t="s">
        <v>27</v>
      </c>
      <c r="M213" s="672" t="s">
        <v>30</v>
      </c>
      <c r="N213" s="850" t="s">
        <v>27</v>
      </c>
      <c r="O213" s="672" t="s">
        <v>30</v>
      </c>
      <c r="P213" s="850" t="s">
        <v>27</v>
      </c>
      <c r="R213" s="687"/>
      <c r="Z213" s="579"/>
      <c r="AA213" s="688"/>
      <c r="AB213" s="579"/>
    </row>
    <row r="214" spans="1:32" ht="22" customHeight="1" x14ac:dyDescent="0.35">
      <c r="C214" s="767">
        <f>B129</f>
        <v>817.97000000000014</v>
      </c>
      <c r="D214" s="768">
        <f>C128</f>
        <v>8179700</v>
      </c>
      <c r="E214" s="769">
        <f>L129</f>
        <v>180</v>
      </c>
      <c r="F214" s="770">
        <f>M128</f>
        <v>1224000</v>
      </c>
      <c r="G214" s="703">
        <f>V129</f>
        <v>19.009999999999998</v>
      </c>
      <c r="H214" s="770">
        <f>W128</f>
        <v>190100</v>
      </c>
      <c r="I214" s="771">
        <f>B201</f>
        <v>504.72</v>
      </c>
      <c r="J214" s="771"/>
      <c r="K214" s="771"/>
      <c r="L214" s="770">
        <f>C200</f>
        <v>3432300</v>
      </c>
      <c r="M214" s="727">
        <f>V201</f>
        <v>27.46</v>
      </c>
      <c r="N214" s="770">
        <f>W200</f>
        <v>274600</v>
      </c>
      <c r="O214" s="704"/>
      <c r="P214" s="704"/>
      <c r="R214" s="687"/>
      <c r="Z214" s="579"/>
      <c r="AA214" s="688"/>
      <c r="AB214" s="579"/>
    </row>
    <row r="215" spans="1:32" ht="22" customHeight="1" x14ac:dyDescent="0.35">
      <c r="C215" s="767">
        <f>F129</f>
        <v>884.49999999999977</v>
      </c>
      <c r="D215" s="768">
        <f>G128</f>
        <v>8845000</v>
      </c>
      <c r="E215" s="772" t="e">
        <f>#REF!</f>
        <v>#REF!</v>
      </c>
      <c r="F215" s="704" t="e">
        <f>#REF!</f>
        <v>#REF!</v>
      </c>
      <c r="G215" s="769">
        <f>X129</f>
        <v>220</v>
      </c>
      <c r="H215" s="704">
        <f>Y128</f>
        <v>2662000</v>
      </c>
      <c r="I215" s="769">
        <f>D201</f>
        <v>494.44</v>
      </c>
      <c r="J215" s="769"/>
      <c r="K215" s="769"/>
      <c r="L215" s="704">
        <f>E200</f>
        <v>3362192</v>
      </c>
      <c r="M215" s="773"/>
      <c r="N215" s="727"/>
      <c r="O215" s="704"/>
      <c r="P215" s="704"/>
      <c r="R215" s="687"/>
      <c r="Z215" s="579"/>
      <c r="AA215" s="688"/>
      <c r="AB215" s="579"/>
      <c r="AF215" s="794">
        <v>49694470</v>
      </c>
    </row>
    <row r="216" spans="1:32" ht="22" customHeight="1" x14ac:dyDescent="0.35">
      <c r="A216" s="774"/>
      <c r="B216" s="775"/>
      <c r="C216" s="767" t="e">
        <f>#REF!</f>
        <v>#REF!</v>
      </c>
      <c r="D216" s="776" t="e">
        <f>#REF!</f>
        <v>#REF!</v>
      </c>
      <c r="E216" s="769">
        <f>T129</f>
        <v>210.71</v>
      </c>
      <c r="F216" s="704">
        <f>U128</f>
        <v>1432830</v>
      </c>
      <c r="G216" s="777">
        <f>Z129</f>
        <v>94.82</v>
      </c>
      <c r="H216" s="778">
        <f>AA128</f>
        <v>644774</v>
      </c>
      <c r="I216" s="777" t="e">
        <f>#REF!</f>
        <v>#REF!</v>
      </c>
      <c r="J216" s="777"/>
      <c r="K216" s="777"/>
      <c r="L216" s="778" t="e">
        <f>#REF!</f>
        <v>#REF!</v>
      </c>
      <c r="M216" s="779"/>
      <c r="N216" s="780"/>
      <c r="O216" s="781"/>
      <c r="P216" s="781"/>
      <c r="R216" s="687"/>
      <c r="W216" s="1183"/>
      <c r="X216" s="1183"/>
      <c r="Y216" s="1183"/>
      <c r="Z216" s="782"/>
      <c r="AA216" s="701"/>
      <c r="AB216" s="579"/>
    </row>
    <row r="217" spans="1:32" ht="22" customHeight="1" x14ac:dyDescent="0.35">
      <c r="C217" s="773"/>
      <c r="D217" s="768"/>
      <c r="E217" s="783"/>
      <c r="F217" s="727"/>
      <c r="G217" s="769">
        <f>AB129</f>
        <v>20</v>
      </c>
      <c r="H217" s="704">
        <f>AC128</f>
        <v>200000</v>
      </c>
      <c r="I217" s="769">
        <f>H201</f>
        <v>60</v>
      </c>
      <c r="J217" s="769"/>
      <c r="K217" s="769"/>
      <c r="L217" s="704">
        <f>I200</f>
        <v>600000</v>
      </c>
      <c r="M217" s="773"/>
      <c r="N217" s="727"/>
      <c r="O217" s="704"/>
      <c r="P217" s="704"/>
      <c r="R217" s="687"/>
      <c r="Z217" s="579"/>
      <c r="AA217" s="688"/>
      <c r="AB217" s="579"/>
    </row>
    <row r="218" spans="1:32" ht="22" customHeight="1" x14ac:dyDescent="0.35">
      <c r="C218" s="773"/>
      <c r="D218" s="768"/>
      <c r="E218" s="783"/>
      <c r="F218" s="727"/>
      <c r="G218" s="769">
        <f>AD129</f>
        <v>100</v>
      </c>
      <c r="H218" s="704">
        <f>AE128</f>
        <v>1000000</v>
      </c>
      <c r="I218" s="769">
        <f>J201</f>
        <v>90</v>
      </c>
      <c r="J218" s="769"/>
      <c r="K218" s="769"/>
      <c r="L218" s="704">
        <f>K200</f>
        <v>900000</v>
      </c>
      <c r="M218" s="779"/>
      <c r="N218" s="780"/>
      <c r="O218" s="704"/>
      <c r="P218" s="704"/>
      <c r="R218" s="687"/>
      <c r="Z218" s="579"/>
      <c r="AA218" s="688"/>
      <c r="AB218" s="579"/>
    </row>
    <row r="219" spans="1:32" ht="22" customHeight="1" x14ac:dyDescent="0.35">
      <c r="C219" s="773"/>
      <c r="D219" s="768"/>
      <c r="E219" s="773"/>
      <c r="F219" s="727"/>
      <c r="G219" s="769">
        <f>AF129</f>
        <v>90</v>
      </c>
      <c r="H219" s="704">
        <f>AG128</f>
        <v>900000</v>
      </c>
      <c r="I219" s="769">
        <f>P201</f>
        <v>20</v>
      </c>
      <c r="J219" s="769"/>
      <c r="K219" s="769"/>
      <c r="L219" s="704">
        <f>Q200</f>
        <v>200000</v>
      </c>
      <c r="M219" s="779"/>
      <c r="N219" s="780"/>
      <c r="O219" s="704"/>
      <c r="P219" s="704"/>
      <c r="R219" s="687"/>
      <c r="Z219" s="579"/>
      <c r="AA219" s="688"/>
      <c r="AB219" s="579"/>
    </row>
    <row r="220" spans="1:32" ht="22" customHeight="1" x14ac:dyDescent="0.35">
      <c r="C220" s="773"/>
      <c r="D220" s="784"/>
      <c r="E220" s="773"/>
      <c r="F220" s="727"/>
      <c r="G220" s="773"/>
      <c r="H220" s="785"/>
      <c r="I220" s="769">
        <f>L201</f>
        <v>99</v>
      </c>
      <c r="J220" s="769"/>
      <c r="K220" s="769"/>
      <c r="L220" s="704">
        <f>M200</f>
        <v>990000</v>
      </c>
      <c r="M220" s="773"/>
      <c r="N220" s="727"/>
      <c r="O220" s="704"/>
      <c r="P220" s="704"/>
      <c r="R220" s="687"/>
      <c r="Z220" s="579"/>
      <c r="AA220" s="688"/>
      <c r="AB220" s="579"/>
    </row>
    <row r="221" spans="1:32" ht="24" customHeight="1" x14ac:dyDescent="0.35">
      <c r="C221" s="703" t="e">
        <f t="shared" ref="C221:N221" si="0">SUM(C214:C220)</f>
        <v>#REF!</v>
      </c>
      <c r="D221" s="704" t="e">
        <f t="shared" si="0"/>
        <v>#REF!</v>
      </c>
      <c r="E221" s="703" t="e">
        <f t="shared" si="0"/>
        <v>#REF!</v>
      </c>
      <c r="F221" s="704" t="e">
        <f t="shared" si="0"/>
        <v>#REF!</v>
      </c>
      <c r="G221" s="703">
        <f t="shared" si="0"/>
        <v>543.82999999999993</v>
      </c>
      <c r="H221" s="704">
        <f t="shared" si="0"/>
        <v>5596874</v>
      </c>
      <c r="I221" s="703" t="e">
        <f t="shared" si="0"/>
        <v>#REF!</v>
      </c>
      <c r="J221" s="703"/>
      <c r="K221" s="703"/>
      <c r="L221" s="704" t="e">
        <f>SUM(L214:L220)</f>
        <v>#REF!</v>
      </c>
      <c r="M221" s="703">
        <f t="shared" si="0"/>
        <v>27.46</v>
      </c>
      <c r="N221" s="704">
        <f t="shared" si="0"/>
        <v>274600</v>
      </c>
      <c r="O221" s="704" t="e">
        <f>M221+I221+G221+E221+C221</f>
        <v>#REF!</v>
      </c>
      <c r="P221" s="704" t="e">
        <f>D221+F221+H221+L221+N221</f>
        <v>#REF!</v>
      </c>
      <c r="R221" s="687"/>
      <c r="Z221" s="579"/>
      <c r="AB221" s="579"/>
    </row>
    <row r="222" spans="1:32" x14ac:dyDescent="0.35">
      <c r="S222" s="579" t="s">
        <v>162</v>
      </c>
      <c r="V222" s="579"/>
    </row>
    <row r="223" spans="1:32" ht="15" x14ac:dyDescent="0.35">
      <c r="D223" s="687" t="s">
        <v>28</v>
      </c>
      <c r="I223" s="706"/>
      <c r="J223" s="706"/>
      <c r="K223" s="706"/>
      <c r="L223" s="707"/>
    </row>
    <row r="224" spans="1:32" ht="15" x14ac:dyDescent="0.35">
      <c r="D224" s="708" t="s">
        <v>17</v>
      </c>
      <c r="I224" s="709"/>
      <c r="J224" s="709"/>
      <c r="K224" s="709"/>
      <c r="L224" s="710"/>
      <c r="V224" s="711"/>
    </row>
    <row r="225" spans="1:28" ht="15" x14ac:dyDescent="0.35">
      <c r="D225" s="687" t="s">
        <v>19</v>
      </c>
      <c r="I225" s="119"/>
      <c r="J225" s="119"/>
      <c r="K225" s="119"/>
      <c r="L225"/>
      <c r="N225" s="710"/>
      <c r="O225" s="119"/>
      <c r="P225" s="710"/>
      <c r="Q225" s="119"/>
      <c r="R225" s="712"/>
      <c r="V225" s="711"/>
    </row>
    <row r="226" spans="1:28" ht="15" x14ac:dyDescent="0.35">
      <c r="I226" s="119"/>
      <c r="J226" s="119"/>
      <c r="K226" s="119"/>
      <c r="L226"/>
      <c r="N226" s="710"/>
      <c r="O226" s="119"/>
      <c r="P226" s="710"/>
      <c r="Q226" s="119"/>
      <c r="R226" s="712"/>
      <c r="V226" s="711"/>
    </row>
    <row r="227" spans="1:28" ht="14.5" x14ac:dyDescent="0.35">
      <c r="I227" s="433"/>
      <c r="J227" s="433"/>
      <c r="K227" s="433"/>
      <c r="L227"/>
      <c r="V227" s="710"/>
    </row>
    <row r="228" spans="1:28" x14ac:dyDescent="0.35">
      <c r="B228" s="687"/>
      <c r="H228" s="579"/>
      <c r="L228" s="579"/>
      <c r="N228" s="579"/>
      <c r="P228" s="579"/>
      <c r="R228" s="579"/>
      <c r="V228" s="579"/>
      <c r="X228" s="579"/>
      <c r="Z228" s="579"/>
      <c r="AB228" s="579"/>
    </row>
    <row r="229" spans="1:28" x14ac:dyDescent="0.35">
      <c r="B229" s="687"/>
      <c r="H229" s="579"/>
      <c r="L229" s="579"/>
      <c r="N229" s="579"/>
      <c r="P229" s="579"/>
      <c r="R229" s="579"/>
      <c r="V229" s="579"/>
      <c r="X229" s="579"/>
      <c r="Z229" s="579"/>
      <c r="AB229" s="579"/>
    </row>
    <row r="230" spans="1:28" x14ac:dyDescent="0.35">
      <c r="B230" s="687"/>
      <c r="H230" s="579"/>
      <c r="L230" s="579"/>
      <c r="N230" s="579"/>
      <c r="P230" s="579"/>
      <c r="R230" s="579"/>
      <c r="V230" s="579"/>
      <c r="X230" s="579"/>
      <c r="Z230" s="579"/>
      <c r="AB230" s="579"/>
    </row>
    <row r="231" spans="1:28" x14ac:dyDescent="0.35">
      <c r="B231" s="687"/>
      <c r="H231" s="579"/>
      <c r="L231" s="579"/>
      <c r="N231" s="579"/>
      <c r="P231" s="579"/>
      <c r="R231" s="579"/>
      <c r="V231" s="579"/>
      <c r="X231" s="579"/>
      <c r="Z231" s="579"/>
      <c r="AB231" s="579"/>
    </row>
    <row r="232" spans="1:28" x14ac:dyDescent="0.35">
      <c r="B232" s="687"/>
      <c r="H232" s="579"/>
      <c r="L232" s="579"/>
      <c r="N232" s="579"/>
      <c r="P232" s="579"/>
      <c r="R232" s="579"/>
      <c r="V232" s="579"/>
      <c r="X232" s="579"/>
      <c r="Z232" s="579"/>
      <c r="AB232" s="579"/>
    </row>
    <row r="233" spans="1:28" s="687" customFormat="1" x14ac:dyDescent="0.35">
      <c r="A233" s="579"/>
      <c r="C233" s="579"/>
      <c r="E233" s="579"/>
      <c r="G233" s="579"/>
      <c r="H233" s="579"/>
      <c r="I233" s="579"/>
      <c r="J233" s="579"/>
      <c r="K233" s="579"/>
      <c r="L233" s="579"/>
      <c r="M233" s="579"/>
      <c r="N233" s="579"/>
      <c r="O233" s="579"/>
      <c r="P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77" spans="12:12" x14ac:dyDescent="0.35">
      <c r="L277" s="713"/>
    </row>
  </sheetData>
  <mergeCells count="119">
    <mergeCell ref="W216:Y216"/>
    <mergeCell ref="C212:D212"/>
    <mergeCell ref="E212:F212"/>
    <mergeCell ref="G212:H212"/>
    <mergeCell ref="I212:L212"/>
    <mergeCell ref="M212:N212"/>
    <mergeCell ref="O212:P212"/>
    <mergeCell ref="C204:E204"/>
    <mergeCell ref="Q204:S204"/>
    <mergeCell ref="C209:E209"/>
    <mergeCell ref="Q209:S209"/>
    <mergeCell ref="C211:E211"/>
    <mergeCell ref="AA211:AC211"/>
    <mergeCell ref="A196:A197"/>
    <mergeCell ref="A198:A199"/>
    <mergeCell ref="A200:A202"/>
    <mergeCell ref="W202:Y202"/>
    <mergeCell ref="B203:M203"/>
    <mergeCell ref="A184:A185"/>
    <mergeCell ref="A186:A187"/>
    <mergeCell ref="A188:A189"/>
    <mergeCell ref="A190:A191"/>
    <mergeCell ref="A192:A193"/>
    <mergeCell ref="A194:A195"/>
    <mergeCell ref="A172:A173"/>
    <mergeCell ref="A174:A175"/>
    <mergeCell ref="A176:A177"/>
    <mergeCell ref="A178:A179"/>
    <mergeCell ref="A180:A181"/>
    <mergeCell ref="A182:A183"/>
    <mergeCell ref="A160:A161"/>
    <mergeCell ref="A162:A163"/>
    <mergeCell ref="A164:A165"/>
    <mergeCell ref="A166:A167"/>
    <mergeCell ref="A168:A169"/>
    <mergeCell ref="A170:A171"/>
    <mergeCell ref="A148:A149"/>
    <mergeCell ref="A150:A151"/>
    <mergeCell ref="A152:A153"/>
    <mergeCell ref="A154:A155"/>
    <mergeCell ref="A156:A157"/>
    <mergeCell ref="A158:A159"/>
    <mergeCell ref="V137:W137"/>
    <mergeCell ref="X137:Y137"/>
    <mergeCell ref="A140:A141"/>
    <mergeCell ref="A142:A143"/>
    <mergeCell ref="A144:A145"/>
    <mergeCell ref="A146:A147"/>
    <mergeCell ref="J137:K137"/>
    <mergeCell ref="L137:M137"/>
    <mergeCell ref="N137:O137"/>
    <mergeCell ref="P137:Q137"/>
    <mergeCell ref="R137:S137"/>
    <mergeCell ref="T137:U137"/>
    <mergeCell ref="A135:W135"/>
    <mergeCell ref="X135:Y135"/>
    <mergeCell ref="A136:A138"/>
    <mergeCell ref="B136:G136"/>
    <mergeCell ref="H136:W136"/>
    <mergeCell ref="X136:Y136"/>
    <mergeCell ref="B137:C137"/>
    <mergeCell ref="D137:E137"/>
    <mergeCell ref="F137:G137"/>
    <mergeCell ref="H137:I137"/>
    <mergeCell ref="A119:A122"/>
    <mergeCell ref="A123:A126"/>
    <mergeCell ref="A128:A129"/>
    <mergeCell ref="A133:X133"/>
    <mergeCell ref="A134:X134"/>
    <mergeCell ref="A95:A98"/>
    <mergeCell ref="A99:A102"/>
    <mergeCell ref="A103:A106"/>
    <mergeCell ref="A107:A110"/>
    <mergeCell ref="A111:A114"/>
    <mergeCell ref="A115:A118"/>
    <mergeCell ref="A71:A74"/>
    <mergeCell ref="A75:A78"/>
    <mergeCell ref="A79:A82"/>
    <mergeCell ref="A83:A86"/>
    <mergeCell ref="A87:A90"/>
    <mergeCell ref="A91:A94"/>
    <mergeCell ref="A47:A50"/>
    <mergeCell ref="A51:A54"/>
    <mergeCell ref="A55:A58"/>
    <mergeCell ref="A59:A62"/>
    <mergeCell ref="A63:A66"/>
    <mergeCell ref="A67:A70"/>
    <mergeCell ref="A23:A26"/>
    <mergeCell ref="A27:A30"/>
    <mergeCell ref="A31:A34"/>
    <mergeCell ref="A35:A38"/>
    <mergeCell ref="A39:A42"/>
    <mergeCell ref="A43:A46"/>
    <mergeCell ref="R5:S5"/>
    <mergeCell ref="T5:U5"/>
    <mergeCell ref="A7:A10"/>
    <mergeCell ref="A11:A14"/>
    <mergeCell ref="A15:A18"/>
    <mergeCell ref="A19:A22"/>
    <mergeCell ref="A1:AD1"/>
    <mergeCell ref="A2:AD2"/>
    <mergeCell ref="A3:U3"/>
    <mergeCell ref="V3:AG3"/>
    <mergeCell ref="A4:A5"/>
    <mergeCell ref="B4:I4"/>
    <mergeCell ref="J4:U4"/>
    <mergeCell ref="V4:W4"/>
    <mergeCell ref="X4:Y4"/>
    <mergeCell ref="Z4:AA4"/>
    <mergeCell ref="AB4:AE4"/>
    <mergeCell ref="AF4:AG4"/>
    <mergeCell ref="B5:C5"/>
    <mergeCell ref="D5:E5"/>
    <mergeCell ref="F5:G5"/>
    <mergeCell ref="H5:I5"/>
    <mergeCell ref="J5:K5"/>
    <mergeCell ref="L5:M5"/>
    <mergeCell ref="N5:O5"/>
    <mergeCell ref="P5:Q5"/>
  </mergeCells>
  <printOptions horizontalCentered="1"/>
  <pageMargins left="0.25" right="0.25" top="0.75" bottom="0.75" header="0.3" footer="0.3"/>
  <pageSetup paperSize="9" scale="25" fitToHeight="0" orientation="landscape" horizontalDpi="360" verticalDpi="360" r:id="rId1"/>
  <rowBreaks count="1" manualBreakCount="1">
    <brk id="97" max="3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FE39-6C8D-49F8-B373-D0D47C2B6059}">
  <sheetPr>
    <pageSetUpPr fitToPage="1"/>
  </sheetPr>
  <dimension ref="A1:BE283"/>
  <sheetViews>
    <sheetView topLeftCell="A139" zoomScaleNormal="100" zoomScaleSheetLayoutView="70" workbookViewId="0">
      <pane ySplit="4" topLeftCell="A162" activePane="bottomLeft" state="frozen"/>
      <selection activeCell="A139" sqref="A139"/>
      <selection pane="bottomLeft" activeCell="W206" activeCellId="2" sqref="M206 O206 W206"/>
    </sheetView>
  </sheetViews>
  <sheetFormatPr defaultColWidth="9.1796875" defaultRowHeight="14" x14ac:dyDescent="0.35"/>
  <cols>
    <col min="1" max="1" width="11.81640625" style="579" customWidth="1"/>
    <col min="2" max="2" width="13.453125" style="702" customWidth="1"/>
    <col min="3" max="3" width="16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1" style="687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4.453125" style="579" customWidth="1"/>
    <col min="14" max="14" width="15.81640625" style="687" customWidth="1"/>
    <col min="15" max="15" width="15.453125" style="579" customWidth="1"/>
    <col min="16" max="16" width="11.453125" style="687" customWidth="1"/>
    <col min="17" max="17" width="14.81640625" style="579" bestFit="1" customWidth="1"/>
    <col min="18" max="18" width="17.1796875" style="705" bestFit="1" customWidth="1"/>
    <col min="19" max="19" width="15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6.453125" style="579" customWidth="1"/>
    <col min="24" max="24" width="10.81640625" style="687" customWidth="1"/>
    <col min="25" max="25" width="16.453125" style="579" customWidth="1"/>
    <col min="26" max="26" width="18.81640625" style="687" bestFit="1" customWidth="1"/>
    <col min="27" max="27" width="22.816406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7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7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7" ht="18" x14ac:dyDescent="0.35">
      <c r="A2" s="1161" t="s">
        <v>623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7" ht="18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3" t="s">
        <v>613</v>
      </c>
      <c r="W3" s="1164"/>
      <c r="X3" s="1164"/>
      <c r="Y3" s="1164"/>
      <c r="Z3" s="1164"/>
      <c r="AA3" s="1164"/>
      <c r="AB3" s="1164"/>
      <c r="AC3" s="1164"/>
      <c r="AD3" s="1164"/>
      <c r="AE3" s="1164"/>
      <c r="AF3" s="1164"/>
      <c r="AG3" s="1165"/>
    </row>
    <row r="4" spans="1:57" s="663" customFormat="1" ht="26.25" customHeight="1" x14ac:dyDescent="0.35">
      <c r="A4" s="1167" t="s">
        <v>2</v>
      </c>
      <c r="B4" s="1168" t="s">
        <v>3</v>
      </c>
      <c r="C4" s="1169"/>
      <c r="D4" s="1169"/>
      <c r="E4" s="1169"/>
      <c r="F4" s="1169"/>
      <c r="G4" s="1169"/>
      <c r="H4" s="1169"/>
      <c r="I4" s="1170"/>
      <c r="J4" s="1168" t="s">
        <v>4</v>
      </c>
      <c r="K4" s="1169"/>
      <c r="L4" s="1169"/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94"/>
      <c r="AD4" s="1194"/>
      <c r="AE4" s="1172"/>
      <c r="AF4" s="1168" t="s">
        <v>7</v>
      </c>
      <c r="AG4" s="1170"/>
      <c r="AH4" s="843" t="s">
        <v>9</v>
      </c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X4" s="662"/>
      <c r="AY4" s="662"/>
      <c r="AZ4" s="662"/>
      <c r="BA4" s="662"/>
    </row>
    <row r="5" spans="1:57" s="669" customFormat="1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20</v>
      </c>
      <c r="Z5" s="664" t="s">
        <v>21</v>
      </c>
      <c r="AA5" s="843" t="s">
        <v>622</v>
      </c>
      <c r="AB5" s="664" t="s">
        <v>17</v>
      </c>
      <c r="AC5" s="667" t="s">
        <v>23</v>
      </c>
      <c r="AD5" s="664" t="s">
        <v>17</v>
      </c>
      <c r="AE5" s="843" t="s">
        <v>24</v>
      </c>
      <c r="AF5" s="664" t="s">
        <v>17</v>
      </c>
      <c r="AG5" s="842" t="s">
        <v>25</v>
      </c>
      <c r="AH5" s="910"/>
      <c r="AI5" s="661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  <c r="BB5" s="668"/>
      <c r="BC5" s="668"/>
      <c r="BD5" s="668"/>
      <c r="BE5" s="668"/>
    </row>
    <row r="6" spans="1:57" s="669" customFormat="1" x14ac:dyDescent="0.35">
      <c r="A6" s="670"/>
      <c r="B6" s="671" t="s">
        <v>26</v>
      </c>
      <c r="C6" s="850" t="s">
        <v>27</v>
      </c>
      <c r="D6" s="671" t="s">
        <v>164</v>
      </c>
      <c r="E6" s="850" t="s">
        <v>27</v>
      </c>
      <c r="F6" s="672" t="s">
        <v>26</v>
      </c>
      <c r="G6" s="850" t="s">
        <v>27</v>
      </c>
      <c r="H6" s="671" t="s">
        <v>164</v>
      </c>
      <c r="I6" s="850" t="s">
        <v>27</v>
      </c>
      <c r="J6" s="672" t="s">
        <v>26</v>
      </c>
      <c r="K6" s="673" t="s">
        <v>27</v>
      </c>
      <c r="L6" s="674" t="s">
        <v>28</v>
      </c>
      <c r="M6" s="850" t="s">
        <v>27</v>
      </c>
      <c r="N6" s="674" t="s">
        <v>28</v>
      </c>
      <c r="O6" s="850" t="s">
        <v>27</v>
      </c>
      <c r="P6" s="850" t="s">
        <v>19</v>
      </c>
      <c r="Q6" s="850" t="s">
        <v>27</v>
      </c>
      <c r="R6" s="850" t="s">
        <v>29</v>
      </c>
      <c r="S6" s="850" t="s">
        <v>27</v>
      </c>
      <c r="T6" s="672" t="s">
        <v>21</v>
      </c>
      <c r="U6" s="850" t="s">
        <v>27</v>
      </c>
      <c r="V6" s="672" t="s">
        <v>30</v>
      </c>
      <c r="W6" s="850" t="s">
        <v>27</v>
      </c>
      <c r="X6" s="672" t="s">
        <v>31</v>
      </c>
      <c r="Y6" s="850" t="s">
        <v>27</v>
      </c>
      <c r="Z6" s="675" t="s">
        <v>30</v>
      </c>
      <c r="AA6" s="844" t="s">
        <v>27</v>
      </c>
      <c r="AB6" s="676" t="s">
        <v>30</v>
      </c>
      <c r="AC6" s="677" t="s">
        <v>27</v>
      </c>
      <c r="AD6" s="676" t="s">
        <v>32</v>
      </c>
      <c r="AE6" s="844" t="s">
        <v>27</v>
      </c>
      <c r="AF6" s="675" t="s">
        <v>30</v>
      </c>
      <c r="AG6" s="850" t="s">
        <v>27</v>
      </c>
      <c r="AH6" s="845"/>
      <c r="AI6" s="678"/>
      <c r="AO6" s="679"/>
      <c r="AP6" s="679"/>
      <c r="AQ6" s="679"/>
      <c r="AR6" s="679"/>
      <c r="AS6" s="679"/>
      <c r="AT6" s="679"/>
    </row>
    <row r="7" spans="1:57" s="575" customFormat="1" ht="15" x14ac:dyDescent="0.35">
      <c r="A7" s="1173">
        <v>45566</v>
      </c>
      <c r="B7" s="680">
        <v>34.07</v>
      </c>
      <c r="C7" s="545">
        <v>340700</v>
      </c>
      <c r="D7" s="545"/>
      <c r="E7" s="545"/>
      <c r="F7" s="544">
        <v>18.420000000000002</v>
      </c>
      <c r="G7" s="545">
        <v>184200</v>
      </c>
      <c r="H7" s="592"/>
      <c r="I7" s="592"/>
      <c r="J7" s="680">
        <v>25.71</v>
      </c>
      <c r="K7" s="681">
        <v>257100</v>
      </c>
      <c r="L7" s="682"/>
      <c r="M7" s="681"/>
      <c r="N7" s="682">
        <v>20</v>
      </c>
      <c r="O7" s="681">
        <v>136000</v>
      </c>
      <c r="P7" s="682"/>
      <c r="Q7" s="681"/>
      <c r="R7" s="681"/>
      <c r="S7" s="681"/>
      <c r="T7" s="682"/>
      <c r="U7" s="547"/>
      <c r="V7" s="549">
        <v>20</v>
      </c>
      <c r="W7" s="547">
        <v>200000</v>
      </c>
      <c r="X7" s="546">
        <v>21.4</v>
      </c>
      <c r="Y7" s="547">
        <v>259000</v>
      </c>
      <c r="Z7" s="549"/>
      <c r="AA7" s="547"/>
      <c r="AB7" s="683"/>
      <c r="AC7" s="728"/>
      <c r="AD7" s="683"/>
      <c r="AE7" s="547"/>
      <c r="AF7" s="549"/>
      <c r="AG7" s="547"/>
      <c r="AH7" s="547"/>
      <c r="AI7" s="913"/>
      <c r="AO7" s="914"/>
    </row>
    <row r="8" spans="1:57" ht="15" x14ac:dyDescent="0.35">
      <c r="A8" s="1174"/>
      <c r="B8" s="591"/>
      <c r="C8" s="592"/>
      <c r="D8" s="592"/>
      <c r="E8" s="592"/>
      <c r="F8" s="593"/>
      <c r="G8" s="592"/>
      <c r="H8" s="592"/>
      <c r="I8" s="592"/>
      <c r="J8" s="591"/>
      <c r="K8" s="585"/>
      <c r="L8" s="586"/>
      <c r="M8" s="585"/>
      <c r="N8" s="586"/>
      <c r="O8" s="585"/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9"/>
      <c r="AE8" s="587"/>
      <c r="AF8" s="584"/>
      <c r="AG8" s="587"/>
      <c r="AH8" s="587"/>
      <c r="AI8" s="612"/>
      <c r="AO8" s="685"/>
    </row>
    <row r="9" spans="1:57" ht="15" x14ac:dyDescent="0.35">
      <c r="A9" s="1174"/>
      <c r="B9" s="591"/>
      <c r="C9" s="592"/>
      <c r="D9" s="592"/>
      <c r="E9" s="592"/>
      <c r="F9" s="593"/>
      <c r="G9" s="592"/>
      <c r="H9" s="592"/>
      <c r="I9" s="592"/>
      <c r="J9" s="591"/>
      <c r="K9" s="585"/>
      <c r="L9" s="586"/>
      <c r="M9" s="585"/>
      <c r="N9" s="586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9"/>
      <c r="AE9" s="587"/>
      <c r="AF9" s="584"/>
      <c r="AG9" s="587"/>
      <c r="AH9" s="587"/>
      <c r="AI9" s="612"/>
    </row>
    <row r="10" spans="1:57" ht="15" x14ac:dyDescent="0.35">
      <c r="A10" s="1175"/>
      <c r="B10" s="591"/>
      <c r="C10" s="592"/>
      <c r="D10" s="592"/>
      <c r="E10" s="592"/>
      <c r="F10" s="593"/>
      <c r="G10" s="592"/>
      <c r="H10" s="592"/>
      <c r="I10" s="592"/>
      <c r="J10" s="591"/>
      <c r="K10" s="585"/>
      <c r="L10" s="586"/>
      <c r="M10" s="585"/>
      <c r="N10" s="586"/>
      <c r="O10" s="585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9"/>
      <c r="AE10" s="587"/>
      <c r="AF10" s="584"/>
      <c r="AG10" s="587"/>
      <c r="AH10" s="587"/>
      <c r="AI10" s="612"/>
      <c r="AO10" s="685"/>
    </row>
    <row r="11" spans="1:57" s="575" customFormat="1" ht="15" x14ac:dyDescent="0.35">
      <c r="A11" s="1173">
        <v>45567</v>
      </c>
      <c r="B11" s="595">
        <v>31.54</v>
      </c>
      <c r="C11" s="592">
        <v>315400</v>
      </c>
      <c r="D11" s="592"/>
      <c r="E11" s="592"/>
      <c r="F11" s="593">
        <v>30.27</v>
      </c>
      <c r="G11" s="592">
        <v>302700</v>
      </c>
      <c r="H11" s="592"/>
      <c r="I11" s="592"/>
      <c r="J11" s="591">
        <v>19.489999999999998</v>
      </c>
      <c r="K11" s="585">
        <v>194900</v>
      </c>
      <c r="L11" s="586">
        <v>20</v>
      </c>
      <c r="M11" s="587">
        <v>136000</v>
      </c>
      <c r="N11" s="584"/>
      <c r="O11" s="587"/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>
        <v>24.87</v>
      </c>
      <c r="AA11" s="587">
        <v>169120</v>
      </c>
      <c r="AB11" s="589"/>
      <c r="AC11" s="594"/>
      <c r="AD11" s="589">
        <v>20</v>
      </c>
      <c r="AE11" s="587">
        <v>200000</v>
      </c>
      <c r="AF11" s="584"/>
      <c r="AG11" s="587"/>
      <c r="AH11" s="587"/>
      <c r="AI11" s="915"/>
    </row>
    <row r="12" spans="1:57" ht="15" x14ac:dyDescent="0.35">
      <c r="A12" s="1174"/>
      <c r="B12" s="591"/>
      <c r="C12" s="592"/>
      <c r="D12" s="592"/>
      <c r="E12" s="592"/>
      <c r="F12" s="593"/>
      <c r="G12" s="592"/>
      <c r="H12" s="592"/>
      <c r="I12" s="592"/>
      <c r="J12" s="591"/>
      <c r="K12" s="585"/>
      <c r="L12" s="586"/>
      <c r="M12" s="585"/>
      <c r="N12" s="586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97"/>
      <c r="AE12" s="583"/>
      <c r="AF12" s="598"/>
      <c r="AG12" s="587"/>
      <c r="AH12" s="587"/>
      <c r="AI12" s="612"/>
    </row>
    <row r="13" spans="1:57" ht="15" x14ac:dyDescent="0.35">
      <c r="A13" s="1174"/>
      <c r="B13" s="591"/>
      <c r="C13" s="592"/>
      <c r="D13" s="592"/>
      <c r="E13" s="592"/>
      <c r="F13" s="593"/>
      <c r="G13" s="592"/>
      <c r="H13" s="592"/>
      <c r="I13" s="592"/>
      <c r="J13" s="591"/>
      <c r="K13" s="585"/>
      <c r="L13" s="586"/>
      <c r="M13" s="585"/>
      <c r="N13" s="586"/>
      <c r="O13" s="585"/>
      <c r="P13" s="586"/>
      <c r="Q13" s="585"/>
      <c r="R13" s="585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6"/>
      <c r="AD13" s="597"/>
      <c r="AE13" s="583"/>
      <c r="AF13" s="598"/>
      <c r="AG13" s="587"/>
      <c r="AH13" s="587"/>
      <c r="AI13" s="612"/>
    </row>
    <row r="14" spans="1:57" ht="15" x14ac:dyDescent="0.35">
      <c r="A14" s="1175"/>
      <c r="B14" s="591"/>
      <c r="C14" s="592"/>
      <c r="D14" s="592"/>
      <c r="E14" s="592"/>
      <c r="F14" s="593"/>
      <c r="G14" s="592"/>
      <c r="H14" s="592"/>
      <c r="I14" s="592"/>
      <c r="J14" s="591"/>
      <c r="K14" s="585"/>
      <c r="L14" s="586"/>
      <c r="M14" s="585"/>
      <c r="N14" s="586"/>
      <c r="O14" s="585"/>
      <c r="P14" s="586"/>
      <c r="Q14" s="585"/>
      <c r="R14" s="816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9"/>
      <c r="AE14" s="587"/>
      <c r="AF14" s="584"/>
      <c r="AG14" s="587"/>
      <c r="AH14" s="587"/>
      <c r="AI14" s="612"/>
    </row>
    <row r="15" spans="1:57" s="575" customFormat="1" ht="15" x14ac:dyDescent="0.35">
      <c r="A15" s="1173">
        <v>45568</v>
      </c>
      <c r="B15" s="591">
        <v>24.85</v>
      </c>
      <c r="C15" s="592">
        <v>248500</v>
      </c>
      <c r="D15" s="592"/>
      <c r="E15" s="592"/>
      <c r="F15" s="593">
        <v>36.880000000000003</v>
      </c>
      <c r="G15" s="592">
        <v>368800</v>
      </c>
      <c r="H15" s="592"/>
      <c r="I15" s="592"/>
      <c r="J15" s="591">
        <v>19.239999999999998</v>
      </c>
      <c r="K15" s="585">
        <v>192400</v>
      </c>
      <c r="L15" s="586"/>
      <c r="M15" s="585"/>
      <c r="N15" s="586"/>
      <c r="O15" s="585"/>
      <c r="P15" s="586"/>
      <c r="Q15" s="585"/>
      <c r="R15" s="585"/>
      <c r="S15" s="585"/>
      <c r="T15" s="586">
        <v>20</v>
      </c>
      <c r="U15" s="587">
        <v>136000</v>
      </c>
      <c r="V15" s="584"/>
      <c r="W15" s="587"/>
      <c r="X15" s="588">
        <v>20</v>
      </c>
      <c r="Y15" s="587">
        <v>242000</v>
      </c>
      <c r="Z15" s="584"/>
      <c r="AA15" s="587"/>
      <c r="AB15" s="589"/>
      <c r="AC15" s="594"/>
      <c r="AD15" s="589"/>
      <c r="AE15" s="587"/>
      <c r="AF15" s="584"/>
      <c r="AG15" s="587"/>
      <c r="AH15" s="587"/>
      <c r="AI15" s="915"/>
    </row>
    <row r="16" spans="1:57" ht="15" x14ac:dyDescent="0.35">
      <c r="A16" s="1174"/>
      <c r="B16" s="591"/>
      <c r="C16" s="592"/>
      <c r="D16" s="592"/>
      <c r="E16" s="592"/>
      <c r="F16" s="593"/>
      <c r="G16" s="592"/>
      <c r="H16" s="592"/>
      <c r="I16" s="592"/>
      <c r="J16" s="591"/>
      <c r="K16" s="585"/>
      <c r="L16" s="586"/>
      <c r="M16" s="585"/>
      <c r="N16" s="586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9"/>
      <c r="AE16" s="587"/>
      <c r="AF16" s="584"/>
      <c r="AG16" s="587"/>
      <c r="AH16" s="587"/>
      <c r="AI16" s="612"/>
    </row>
    <row r="17" spans="1:35" ht="15" x14ac:dyDescent="0.35">
      <c r="A17" s="1174"/>
      <c r="B17" s="591"/>
      <c r="C17" s="592"/>
      <c r="D17" s="592"/>
      <c r="E17" s="592"/>
      <c r="F17" s="593"/>
      <c r="G17" s="592"/>
      <c r="H17" s="592"/>
      <c r="I17" s="592"/>
      <c r="J17" s="591"/>
      <c r="K17" s="585"/>
      <c r="L17" s="586"/>
      <c r="M17" s="585"/>
      <c r="N17" s="586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9"/>
      <c r="AE17" s="587"/>
      <c r="AF17" s="584"/>
      <c r="AG17" s="587"/>
      <c r="AH17" s="587"/>
      <c r="AI17" s="612"/>
    </row>
    <row r="18" spans="1:35" ht="15" x14ac:dyDescent="0.35">
      <c r="A18" s="1175"/>
      <c r="B18" s="591"/>
      <c r="C18" s="592"/>
      <c r="D18" s="592"/>
      <c r="E18" s="592"/>
      <c r="F18" s="838"/>
      <c r="G18" s="585"/>
      <c r="H18" s="592"/>
      <c r="I18" s="592"/>
      <c r="J18" s="591"/>
      <c r="K18" s="585"/>
      <c r="L18" s="586"/>
      <c r="M18" s="585"/>
      <c r="N18" s="586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9"/>
      <c r="AE18" s="587"/>
      <c r="AF18" s="584"/>
      <c r="AG18" s="587"/>
      <c r="AH18" s="587"/>
      <c r="AI18" s="612"/>
    </row>
    <row r="19" spans="1:35" s="575" customFormat="1" ht="15" x14ac:dyDescent="0.35">
      <c r="A19" s="1173">
        <v>45569</v>
      </c>
      <c r="B19" s="591">
        <v>29.31</v>
      </c>
      <c r="C19" s="592">
        <v>293100</v>
      </c>
      <c r="D19" s="592"/>
      <c r="E19" s="592"/>
      <c r="F19" s="593">
        <v>26.01</v>
      </c>
      <c r="G19" s="592">
        <v>260100</v>
      </c>
      <c r="H19" s="592"/>
      <c r="I19" s="592"/>
      <c r="J19" s="591">
        <v>16.829999999999998</v>
      </c>
      <c r="K19" s="585">
        <v>168300</v>
      </c>
      <c r="L19" s="586"/>
      <c r="M19" s="585"/>
      <c r="N19" s="586">
        <v>20</v>
      </c>
      <c r="O19" s="585">
        <v>136000</v>
      </c>
      <c r="P19" s="588"/>
      <c r="Q19" s="600"/>
      <c r="R19" s="585"/>
      <c r="S19" s="585"/>
      <c r="T19" s="586"/>
      <c r="U19" s="587"/>
      <c r="V19" s="584"/>
      <c r="W19" s="587"/>
      <c r="X19" s="588">
        <v>20</v>
      </c>
      <c r="Y19" s="587">
        <v>242000</v>
      </c>
      <c r="Z19" s="584"/>
      <c r="AA19" s="587"/>
      <c r="AB19" s="589"/>
      <c r="AC19" s="594"/>
      <c r="AD19" s="589"/>
      <c r="AE19" s="587"/>
      <c r="AF19" s="584"/>
      <c r="AG19" s="587"/>
      <c r="AH19" s="587"/>
      <c r="AI19" s="915"/>
    </row>
    <row r="20" spans="1:35" ht="15" x14ac:dyDescent="0.35">
      <c r="A20" s="1174"/>
      <c r="B20" s="591"/>
      <c r="C20" s="592"/>
      <c r="D20" s="592"/>
      <c r="E20" s="592"/>
      <c r="F20" s="593"/>
      <c r="G20" s="592"/>
      <c r="H20" s="592"/>
      <c r="I20" s="592"/>
      <c r="J20" s="591"/>
      <c r="K20" s="585"/>
      <c r="L20" s="586"/>
      <c r="M20" s="585"/>
      <c r="N20" s="586"/>
      <c r="O20" s="585"/>
      <c r="P20" s="586"/>
      <c r="Q20" s="585"/>
      <c r="R20" s="585"/>
      <c r="S20" s="585"/>
      <c r="T20" s="586"/>
      <c r="U20" s="587"/>
      <c r="V20" s="598"/>
      <c r="W20" s="583"/>
      <c r="X20" s="584"/>
      <c r="Y20" s="587"/>
      <c r="Z20" s="584"/>
      <c r="AA20" s="587"/>
      <c r="AB20" s="589"/>
      <c r="AC20" s="594"/>
      <c r="AD20" s="589"/>
      <c r="AE20" s="587"/>
      <c r="AF20" s="584"/>
      <c r="AG20" s="587"/>
      <c r="AH20" s="587"/>
      <c r="AI20" s="612"/>
    </row>
    <row r="21" spans="1:35" ht="15" x14ac:dyDescent="0.35">
      <c r="A21" s="1174"/>
      <c r="B21" s="591"/>
      <c r="C21" s="592"/>
      <c r="D21" s="592"/>
      <c r="E21" s="592"/>
      <c r="F21" s="593"/>
      <c r="G21" s="592"/>
      <c r="H21" s="592"/>
      <c r="I21" s="592"/>
      <c r="J21" s="591"/>
      <c r="K21" s="585"/>
      <c r="L21" s="586"/>
      <c r="M21" s="585"/>
      <c r="N21" s="586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9"/>
      <c r="AE21" s="587"/>
      <c r="AF21" s="584"/>
      <c r="AG21" s="587"/>
      <c r="AH21" s="587"/>
      <c r="AI21" s="612"/>
    </row>
    <row r="22" spans="1:35" ht="15" x14ac:dyDescent="0.35">
      <c r="A22" s="1175"/>
      <c r="B22" s="591"/>
      <c r="C22" s="592"/>
      <c r="D22" s="592"/>
      <c r="E22" s="592"/>
      <c r="F22" s="593"/>
      <c r="G22" s="592"/>
      <c r="H22" s="592"/>
      <c r="I22" s="592"/>
      <c r="J22" s="591"/>
      <c r="K22" s="592"/>
      <c r="L22" s="586"/>
      <c r="M22" s="585"/>
      <c r="N22" s="586"/>
      <c r="O22" s="585"/>
      <c r="P22" s="586"/>
      <c r="Q22" s="585"/>
      <c r="R22" s="816"/>
      <c r="S22" s="585"/>
      <c r="T22" s="586"/>
      <c r="U22" s="587"/>
      <c r="V22" s="584"/>
      <c r="W22" s="587"/>
      <c r="X22" s="588"/>
      <c r="Y22" s="587"/>
      <c r="Z22" s="589"/>
      <c r="AA22" s="587"/>
      <c r="AB22" s="589"/>
      <c r="AC22" s="594"/>
      <c r="AD22" s="589"/>
      <c r="AE22" s="587"/>
      <c r="AF22" s="584"/>
      <c r="AG22" s="587"/>
      <c r="AH22" s="587"/>
      <c r="AI22" s="612"/>
    </row>
    <row r="23" spans="1:35" s="575" customFormat="1" ht="15" x14ac:dyDescent="0.35">
      <c r="A23" s="1173">
        <v>45570</v>
      </c>
      <c r="B23" s="591">
        <v>28.6</v>
      </c>
      <c r="C23" s="592">
        <v>286000</v>
      </c>
      <c r="D23" s="592"/>
      <c r="E23" s="592"/>
      <c r="F23" s="593">
        <v>29.26</v>
      </c>
      <c r="G23" s="592">
        <v>292600</v>
      </c>
      <c r="H23" s="592"/>
      <c r="I23" s="592"/>
      <c r="J23" s="591">
        <v>31.06</v>
      </c>
      <c r="K23" s="585">
        <v>310600</v>
      </c>
      <c r="L23" s="586"/>
      <c r="M23" s="585"/>
      <c r="N23" s="586"/>
      <c r="O23" s="585"/>
      <c r="P23" s="586"/>
      <c r="Q23" s="585"/>
      <c r="R23" s="585"/>
      <c r="S23" s="585"/>
      <c r="T23" s="586">
        <v>60</v>
      </c>
      <c r="U23" s="587">
        <v>408000</v>
      </c>
      <c r="V23" s="584"/>
      <c r="W23" s="587"/>
      <c r="X23" s="588"/>
      <c r="Y23" s="587"/>
      <c r="Z23" s="584"/>
      <c r="AA23" s="587"/>
      <c r="AB23" s="589"/>
      <c r="AC23" s="594"/>
      <c r="AD23" s="589"/>
      <c r="AE23" s="587"/>
      <c r="AF23" s="584"/>
      <c r="AG23" s="587"/>
      <c r="AH23" s="587"/>
      <c r="AI23" s="915"/>
    </row>
    <row r="24" spans="1:35" ht="15" x14ac:dyDescent="0.35">
      <c r="A24" s="1174"/>
      <c r="B24" s="591"/>
      <c r="C24" s="592"/>
      <c r="D24" s="592"/>
      <c r="E24" s="592"/>
      <c r="F24" s="593"/>
      <c r="G24" s="592"/>
      <c r="H24" s="592"/>
      <c r="I24" s="592"/>
      <c r="J24" s="591"/>
      <c r="K24" s="585"/>
      <c r="L24" s="586"/>
      <c r="M24" s="585"/>
      <c r="N24" s="586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9"/>
      <c r="AE24" s="587"/>
      <c r="AF24" s="584"/>
      <c r="AG24" s="587"/>
      <c r="AH24" s="587"/>
      <c r="AI24" s="612"/>
    </row>
    <row r="25" spans="1:35" ht="15" x14ac:dyDescent="0.35">
      <c r="A25" s="1174"/>
      <c r="B25" s="591"/>
      <c r="C25" s="592"/>
      <c r="D25" s="592"/>
      <c r="E25" s="592"/>
      <c r="F25" s="593"/>
      <c r="G25" s="592"/>
      <c r="H25" s="592"/>
      <c r="I25" s="592"/>
      <c r="J25" s="591"/>
      <c r="K25" s="585"/>
      <c r="L25" s="586"/>
      <c r="M25" s="585"/>
      <c r="N25" s="586"/>
      <c r="O25" s="585"/>
      <c r="P25" s="586"/>
      <c r="Q25" s="585"/>
      <c r="R25" s="585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9"/>
      <c r="AE25" s="587"/>
      <c r="AF25" s="584"/>
      <c r="AG25" s="587"/>
      <c r="AH25" s="587"/>
      <c r="AI25" s="612"/>
    </row>
    <row r="26" spans="1:35" ht="15" x14ac:dyDescent="0.35">
      <c r="A26" s="1175"/>
      <c r="B26" s="591"/>
      <c r="C26" s="592"/>
      <c r="D26" s="592"/>
      <c r="E26" s="592"/>
      <c r="F26" s="593"/>
      <c r="G26" s="592"/>
      <c r="H26" s="592"/>
      <c r="I26" s="592"/>
      <c r="J26" s="591"/>
      <c r="K26" s="585"/>
      <c r="L26" s="586"/>
      <c r="M26" s="585"/>
      <c r="N26" s="586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9"/>
      <c r="AE26" s="587"/>
      <c r="AF26" s="584"/>
      <c r="AG26" s="587"/>
      <c r="AH26" s="587"/>
      <c r="AI26" s="612"/>
    </row>
    <row r="27" spans="1:35" s="575" customFormat="1" ht="15" x14ac:dyDescent="0.35">
      <c r="A27" s="1173">
        <v>45571</v>
      </c>
      <c r="B27" s="591">
        <v>32.979999999999997</v>
      </c>
      <c r="C27" s="592">
        <v>329800</v>
      </c>
      <c r="D27" s="592"/>
      <c r="E27" s="592"/>
      <c r="F27" s="593">
        <v>29.71</v>
      </c>
      <c r="G27" s="592">
        <v>297100</v>
      </c>
      <c r="H27" s="592"/>
      <c r="I27" s="592"/>
      <c r="J27" s="591">
        <v>26.09</v>
      </c>
      <c r="K27" s="585">
        <v>260900</v>
      </c>
      <c r="L27" s="586">
        <v>20</v>
      </c>
      <c r="M27" s="585">
        <v>136000</v>
      </c>
      <c r="N27" s="586">
        <v>20</v>
      </c>
      <c r="O27" s="585">
        <v>136000</v>
      </c>
      <c r="P27" s="784"/>
      <c r="Q27" s="704"/>
      <c r="R27" s="704"/>
      <c r="S27" s="704"/>
      <c r="T27" s="586"/>
      <c r="U27" s="587"/>
      <c r="V27" s="584"/>
      <c r="W27" s="587"/>
      <c r="X27" s="588"/>
      <c r="Y27" s="587"/>
      <c r="Z27" s="584"/>
      <c r="AA27" s="587"/>
      <c r="AB27" s="589"/>
      <c r="AC27" s="594"/>
      <c r="AD27" s="589"/>
      <c r="AE27" s="587"/>
      <c r="AF27" s="584"/>
      <c r="AG27" s="587"/>
      <c r="AH27" s="587"/>
      <c r="AI27" s="915"/>
    </row>
    <row r="28" spans="1:35" ht="15" x14ac:dyDescent="0.35">
      <c r="A28" s="1174"/>
      <c r="B28" s="591"/>
      <c r="C28" s="592"/>
      <c r="D28" s="592"/>
      <c r="E28" s="592"/>
      <c r="F28" s="593"/>
      <c r="G28" s="592"/>
      <c r="H28" s="592"/>
      <c r="I28" s="592"/>
      <c r="J28" s="591"/>
      <c r="K28" s="585"/>
      <c r="L28" s="586"/>
      <c r="M28" s="585"/>
      <c r="N28" s="586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4"/>
      <c r="AD28" s="589"/>
      <c r="AE28" s="587"/>
      <c r="AF28" s="584"/>
      <c r="AG28" s="587"/>
      <c r="AH28" s="587"/>
      <c r="AI28" s="612"/>
    </row>
    <row r="29" spans="1:35" ht="15" x14ac:dyDescent="0.35">
      <c r="A29" s="1174"/>
      <c r="B29" s="591"/>
      <c r="C29" s="592"/>
      <c r="D29" s="592"/>
      <c r="E29" s="592"/>
      <c r="F29" s="593"/>
      <c r="G29" s="592"/>
      <c r="H29" s="592"/>
      <c r="I29" s="592"/>
      <c r="J29" s="591"/>
      <c r="K29" s="585"/>
      <c r="L29" s="586"/>
      <c r="M29" s="585"/>
      <c r="N29" s="586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99"/>
      <c r="AE29" s="600"/>
      <c r="AF29" s="588"/>
      <c r="AG29" s="587"/>
      <c r="AH29" s="587"/>
      <c r="AI29" s="612"/>
    </row>
    <row r="30" spans="1:35" ht="15" x14ac:dyDescent="0.35">
      <c r="A30" s="1175"/>
      <c r="B30" s="591"/>
      <c r="C30" s="592"/>
      <c r="D30" s="592"/>
      <c r="E30" s="592"/>
      <c r="F30" s="593"/>
      <c r="G30" s="592"/>
      <c r="H30" s="592"/>
      <c r="I30" s="592"/>
      <c r="J30" s="591"/>
      <c r="K30" s="585"/>
      <c r="L30" s="586"/>
      <c r="M30" s="585"/>
      <c r="N30" s="586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0"/>
      <c r="AD30" s="599"/>
      <c r="AE30" s="600"/>
      <c r="AF30" s="588"/>
      <c r="AG30" s="587"/>
      <c r="AH30" s="587"/>
      <c r="AI30" s="612"/>
    </row>
    <row r="31" spans="1:35" s="575" customFormat="1" ht="15" x14ac:dyDescent="0.35">
      <c r="A31" s="1173">
        <v>45572</v>
      </c>
      <c r="B31" s="591">
        <v>32.22</v>
      </c>
      <c r="C31" s="592">
        <v>322200</v>
      </c>
      <c r="D31" s="660"/>
      <c r="E31" s="592"/>
      <c r="F31" s="593">
        <v>34.31</v>
      </c>
      <c r="G31" s="592">
        <v>343100</v>
      </c>
      <c r="H31" s="660"/>
      <c r="I31" s="592"/>
      <c r="J31" s="591"/>
      <c r="K31" s="585"/>
      <c r="L31" s="586"/>
      <c r="M31" s="585"/>
      <c r="N31" s="586"/>
      <c r="O31" s="585"/>
      <c r="P31" s="586">
        <v>20</v>
      </c>
      <c r="Q31" s="585">
        <v>242000</v>
      </c>
      <c r="R31" s="585"/>
      <c r="S31" s="585"/>
      <c r="T31" s="586"/>
      <c r="U31" s="587"/>
      <c r="V31" s="584"/>
      <c r="W31" s="587"/>
      <c r="X31" s="588">
        <v>20</v>
      </c>
      <c r="Y31" s="587">
        <v>242000</v>
      </c>
      <c r="Z31" s="584"/>
      <c r="AA31" s="587"/>
      <c r="AB31" s="589"/>
      <c r="AC31" s="594"/>
      <c r="AD31" s="589"/>
      <c r="AE31" s="587"/>
      <c r="AF31" s="584"/>
      <c r="AG31" s="587"/>
      <c r="AH31" s="587"/>
      <c r="AI31" s="915"/>
    </row>
    <row r="32" spans="1:35" ht="15" x14ac:dyDescent="0.35">
      <c r="A32" s="1174"/>
      <c r="B32" s="591"/>
      <c r="C32" s="592"/>
      <c r="D32" s="592"/>
      <c r="E32" s="592"/>
      <c r="F32" s="593"/>
      <c r="G32" s="592"/>
      <c r="H32" s="592"/>
      <c r="I32" s="592"/>
      <c r="J32" s="591">
        <v>18.98</v>
      </c>
      <c r="K32" s="585">
        <v>189800</v>
      </c>
      <c r="L32" s="586"/>
      <c r="M32" s="585"/>
      <c r="N32" s="586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9"/>
      <c r="AE32" s="587"/>
      <c r="AF32" s="584"/>
      <c r="AG32" s="587"/>
      <c r="AH32" s="587"/>
      <c r="AI32" s="612"/>
    </row>
    <row r="33" spans="1:35" ht="15" x14ac:dyDescent="0.35">
      <c r="A33" s="1174"/>
      <c r="B33" s="591"/>
      <c r="C33" s="592"/>
      <c r="D33" s="592"/>
      <c r="E33" s="592"/>
      <c r="F33" s="593"/>
      <c r="G33" s="592"/>
      <c r="H33" s="592"/>
      <c r="I33" s="592"/>
      <c r="J33" s="591"/>
      <c r="K33" s="585"/>
      <c r="L33" s="586"/>
      <c r="M33" s="585"/>
      <c r="N33" s="586"/>
      <c r="O33" s="585"/>
      <c r="P33" s="586"/>
      <c r="Q33" s="585"/>
      <c r="R33" s="585"/>
      <c r="S33" s="585"/>
      <c r="T33" s="586"/>
      <c r="U33" s="587"/>
      <c r="V33" s="584"/>
      <c r="W33" s="587"/>
      <c r="X33" s="584"/>
      <c r="Y33" s="587"/>
      <c r="Z33" s="584"/>
      <c r="AA33" s="587"/>
      <c r="AB33" s="589"/>
      <c r="AC33" s="594"/>
      <c r="AD33" s="589"/>
      <c r="AE33" s="587"/>
      <c r="AF33" s="584"/>
      <c r="AG33" s="587"/>
      <c r="AH33" s="587"/>
      <c r="AI33" s="612"/>
    </row>
    <row r="34" spans="1:35" ht="15" x14ac:dyDescent="0.35">
      <c r="A34" s="1175"/>
      <c r="B34" s="591"/>
      <c r="C34" s="592"/>
      <c r="D34" s="592"/>
      <c r="E34" s="592"/>
      <c r="F34" s="593"/>
      <c r="G34" s="592"/>
      <c r="H34" s="592"/>
      <c r="I34" s="592"/>
      <c r="J34" s="591"/>
      <c r="K34" s="585"/>
      <c r="L34" s="586"/>
      <c r="M34" s="585"/>
      <c r="N34" s="586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9"/>
      <c r="AE34" s="587"/>
      <c r="AF34" s="584"/>
      <c r="AG34" s="587"/>
      <c r="AH34" s="587"/>
      <c r="AI34" s="612"/>
    </row>
    <row r="35" spans="1:35" s="575" customFormat="1" ht="15" x14ac:dyDescent="0.35">
      <c r="A35" s="1173">
        <v>45573</v>
      </c>
      <c r="B35" s="591">
        <v>33.82</v>
      </c>
      <c r="C35" s="592">
        <v>338200</v>
      </c>
      <c r="D35" s="592"/>
      <c r="E35" s="592"/>
      <c r="F35" s="593">
        <v>27.03</v>
      </c>
      <c r="G35" s="592">
        <v>270300</v>
      </c>
      <c r="H35" s="592"/>
      <c r="I35" s="592"/>
      <c r="J35" s="591">
        <v>33.340000000000003</v>
      </c>
      <c r="K35" s="585">
        <v>333400</v>
      </c>
      <c r="L35" s="586"/>
      <c r="M35" s="585"/>
      <c r="N35" s="586">
        <v>20</v>
      </c>
      <c r="O35" s="585">
        <v>136000</v>
      </c>
      <c r="P35" s="586"/>
      <c r="Q35" s="585"/>
      <c r="R35" s="585"/>
      <c r="S35" s="585"/>
      <c r="T35" s="586"/>
      <c r="U35" s="587"/>
      <c r="V35" s="584">
        <v>20</v>
      </c>
      <c r="W35" s="587">
        <v>200000</v>
      </c>
      <c r="X35" s="588"/>
      <c r="Y35" s="587"/>
      <c r="Z35" s="584">
        <v>27.27</v>
      </c>
      <c r="AA35" s="587">
        <v>185440</v>
      </c>
      <c r="AB35" s="589"/>
      <c r="AC35" s="594"/>
      <c r="AD35" s="589">
        <v>20</v>
      </c>
      <c r="AE35" s="587">
        <v>200000</v>
      </c>
      <c r="AF35" s="584"/>
      <c r="AG35" s="587"/>
      <c r="AH35" s="587"/>
      <c r="AI35" s="915"/>
    </row>
    <row r="36" spans="1:35" ht="15" x14ac:dyDescent="0.35">
      <c r="A36" s="1174"/>
      <c r="B36" s="591"/>
      <c r="C36" s="592"/>
      <c r="D36" s="592"/>
      <c r="E36" s="592"/>
      <c r="F36" s="593"/>
      <c r="G36" s="592"/>
      <c r="H36" s="592"/>
      <c r="I36" s="592"/>
      <c r="J36" s="591"/>
      <c r="K36" s="585"/>
      <c r="L36" s="586"/>
      <c r="M36" s="585"/>
      <c r="N36" s="586"/>
      <c r="O36" s="585"/>
      <c r="P36" s="586"/>
      <c r="Q36" s="585"/>
      <c r="R36" s="585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9"/>
      <c r="AE36" s="587"/>
      <c r="AF36" s="584"/>
      <c r="AG36" s="587"/>
      <c r="AH36" s="587"/>
      <c r="AI36" s="612"/>
    </row>
    <row r="37" spans="1:35" ht="15" x14ac:dyDescent="0.35">
      <c r="A37" s="1174"/>
      <c r="B37" s="591"/>
      <c r="C37" s="592"/>
      <c r="D37" s="592"/>
      <c r="E37" s="592"/>
      <c r="F37" s="593"/>
      <c r="G37" s="592"/>
      <c r="H37" s="592"/>
      <c r="I37" s="592"/>
      <c r="J37" s="591"/>
      <c r="K37" s="585"/>
      <c r="L37" s="586"/>
      <c r="M37" s="585"/>
      <c r="N37" s="586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9"/>
      <c r="AE37" s="587"/>
      <c r="AF37" s="584"/>
      <c r="AG37" s="587"/>
      <c r="AH37" s="587"/>
      <c r="AI37" s="612"/>
    </row>
    <row r="38" spans="1:35" ht="15" x14ac:dyDescent="0.35">
      <c r="A38" s="1175"/>
      <c r="B38" s="591"/>
      <c r="C38" s="592"/>
      <c r="D38" s="592"/>
      <c r="E38" s="592"/>
      <c r="F38" s="593"/>
      <c r="G38" s="592"/>
      <c r="H38" s="592"/>
      <c r="I38" s="592"/>
      <c r="J38" s="591"/>
      <c r="K38" s="585"/>
      <c r="L38" s="586"/>
      <c r="M38" s="585"/>
      <c r="N38" s="586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4"/>
      <c r="AE38" s="587"/>
      <c r="AF38" s="584"/>
      <c r="AG38" s="587"/>
      <c r="AH38" s="587"/>
      <c r="AI38" s="612"/>
    </row>
    <row r="39" spans="1:35" s="575" customFormat="1" ht="15" x14ac:dyDescent="0.35">
      <c r="A39" s="1173">
        <v>45574</v>
      </c>
      <c r="B39" s="591">
        <v>31.89</v>
      </c>
      <c r="C39" s="592">
        <v>318900</v>
      </c>
      <c r="D39" s="592"/>
      <c r="E39" s="592"/>
      <c r="F39" s="593">
        <v>32.700000000000003</v>
      </c>
      <c r="G39" s="592">
        <v>327000</v>
      </c>
      <c r="H39" s="592"/>
      <c r="I39" s="592"/>
      <c r="J39" s="591">
        <v>20.58</v>
      </c>
      <c r="K39" s="585">
        <v>205800</v>
      </c>
      <c r="L39" s="586">
        <v>20</v>
      </c>
      <c r="M39" s="585">
        <v>136000</v>
      </c>
      <c r="N39" s="586"/>
      <c r="O39" s="585"/>
      <c r="P39" s="586"/>
      <c r="Q39" s="585"/>
      <c r="R39" s="585"/>
      <c r="S39" s="585"/>
      <c r="T39" s="588"/>
      <c r="U39" s="587"/>
      <c r="V39" s="584"/>
      <c r="W39" s="587"/>
      <c r="X39" s="588">
        <v>20</v>
      </c>
      <c r="Y39" s="587">
        <v>242000</v>
      </c>
      <c r="Z39" s="584"/>
      <c r="AA39" s="587"/>
      <c r="AB39" s="589"/>
      <c r="AC39" s="594"/>
      <c r="AD39" s="589"/>
      <c r="AE39" s="587"/>
      <c r="AF39" s="584"/>
      <c r="AG39" s="587"/>
      <c r="AH39" s="587"/>
      <c r="AI39" s="915"/>
    </row>
    <row r="40" spans="1:35" ht="15" x14ac:dyDescent="0.35">
      <c r="A40" s="1174"/>
      <c r="B40" s="591"/>
      <c r="C40" s="592"/>
      <c r="D40" s="592"/>
      <c r="E40" s="592"/>
      <c r="F40" s="593"/>
      <c r="G40" s="592"/>
      <c r="H40" s="592"/>
      <c r="I40" s="592"/>
      <c r="J40" s="591"/>
      <c r="K40" s="585"/>
      <c r="L40" s="586"/>
      <c r="M40" s="585"/>
      <c r="N40" s="586"/>
      <c r="O40" s="585"/>
      <c r="P40" s="586"/>
      <c r="Q40" s="585"/>
      <c r="R40" s="585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9"/>
      <c r="AE40" s="587"/>
      <c r="AF40" s="584"/>
      <c r="AG40" s="587"/>
      <c r="AH40" s="587"/>
      <c r="AI40" s="612"/>
    </row>
    <row r="41" spans="1:35" ht="15" x14ac:dyDescent="0.35">
      <c r="A41" s="1174"/>
      <c r="B41" s="591"/>
      <c r="C41" s="592"/>
      <c r="D41" s="592"/>
      <c r="E41" s="592"/>
      <c r="F41" s="593"/>
      <c r="G41" s="592"/>
      <c r="H41" s="592"/>
      <c r="I41" s="592"/>
      <c r="J41" s="591"/>
      <c r="K41" s="585"/>
      <c r="L41" s="586"/>
      <c r="M41" s="585"/>
      <c r="N41" s="586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9"/>
      <c r="AE41" s="587"/>
      <c r="AF41" s="584"/>
      <c r="AG41" s="587"/>
      <c r="AH41" s="587"/>
      <c r="AI41" s="612"/>
    </row>
    <row r="42" spans="1:35" ht="15" x14ac:dyDescent="0.35">
      <c r="A42" s="1175"/>
      <c r="B42" s="591"/>
      <c r="C42" s="592"/>
      <c r="D42" s="592"/>
      <c r="E42" s="592"/>
      <c r="F42" s="593"/>
      <c r="G42" s="592"/>
      <c r="H42" s="592"/>
      <c r="I42" s="592"/>
      <c r="J42" s="591"/>
      <c r="K42" s="585"/>
      <c r="L42" s="586"/>
      <c r="M42" s="585"/>
      <c r="N42" s="586"/>
      <c r="O42" s="585"/>
      <c r="P42" s="586"/>
      <c r="Q42" s="585"/>
      <c r="R42" s="585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9"/>
      <c r="AE42" s="587"/>
      <c r="AF42" s="584"/>
      <c r="AG42" s="587"/>
      <c r="AH42" s="587"/>
      <c r="AI42" s="612"/>
    </row>
    <row r="43" spans="1:35" s="575" customFormat="1" ht="15" x14ac:dyDescent="0.35">
      <c r="A43" s="1173">
        <v>45575</v>
      </c>
      <c r="B43" s="591">
        <v>31.64</v>
      </c>
      <c r="C43" s="592">
        <v>316400</v>
      </c>
      <c r="D43" s="592"/>
      <c r="E43" s="592"/>
      <c r="F43" s="593">
        <v>34.14</v>
      </c>
      <c r="G43" s="592">
        <v>341400</v>
      </c>
      <c r="H43" s="592"/>
      <c r="I43" s="592"/>
      <c r="J43" s="591">
        <v>17.420000000000002</v>
      </c>
      <c r="K43" s="585">
        <v>174200</v>
      </c>
      <c r="L43" s="586"/>
      <c r="M43" s="585"/>
      <c r="N43" s="586"/>
      <c r="O43" s="585"/>
      <c r="P43" s="586"/>
      <c r="Q43" s="585"/>
      <c r="R43" s="585"/>
      <c r="S43" s="585"/>
      <c r="T43" s="586">
        <v>20</v>
      </c>
      <c r="U43" s="587">
        <v>136000</v>
      </c>
      <c r="V43" s="584"/>
      <c r="W43" s="587"/>
      <c r="X43" s="588">
        <v>20</v>
      </c>
      <c r="Y43" s="587">
        <v>242000</v>
      </c>
      <c r="Z43" s="584"/>
      <c r="AA43" s="587"/>
      <c r="AB43" s="589"/>
      <c r="AC43" s="594"/>
      <c r="AD43" s="589"/>
      <c r="AE43" s="587"/>
      <c r="AF43" s="584"/>
      <c r="AG43" s="587"/>
      <c r="AH43" s="587"/>
      <c r="AI43" s="915"/>
    </row>
    <row r="44" spans="1:35" ht="15" x14ac:dyDescent="0.35">
      <c r="A44" s="1174"/>
      <c r="B44" s="591"/>
      <c r="C44" s="592"/>
      <c r="D44" s="592"/>
      <c r="E44" s="592"/>
      <c r="F44" s="593"/>
      <c r="G44" s="592"/>
      <c r="H44" s="592"/>
      <c r="I44" s="592"/>
      <c r="J44" s="591"/>
      <c r="K44" s="585"/>
      <c r="L44" s="586"/>
      <c r="M44" s="585"/>
      <c r="N44" s="586"/>
      <c r="O44" s="585"/>
      <c r="P44" s="586"/>
      <c r="Q44" s="585"/>
      <c r="R44" s="585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9"/>
      <c r="AE44" s="587"/>
      <c r="AF44" s="584"/>
      <c r="AG44" s="587"/>
      <c r="AH44" s="587"/>
      <c r="AI44" s="612"/>
    </row>
    <row r="45" spans="1:35" ht="15" x14ac:dyDescent="0.35">
      <c r="A45" s="1174"/>
      <c r="B45" s="591"/>
      <c r="C45" s="592"/>
      <c r="D45" s="592"/>
      <c r="E45" s="592"/>
      <c r="F45" s="593"/>
      <c r="G45" s="592"/>
      <c r="H45" s="592"/>
      <c r="I45" s="592"/>
      <c r="J45" s="591"/>
      <c r="K45" s="585"/>
      <c r="L45" s="586"/>
      <c r="M45" s="585"/>
      <c r="N45" s="586"/>
      <c r="O45" s="585"/>
      <c r="P45" s="586"/>
      <c r="Q45" s="585"/>
      <c r="R45" s="585"/>
      <c r="S45" s="585"/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9"/>
      <c r="AE45" s="587"/>
      <c r="AF45" s="584"/>
      <c r="AG45" s="587"/>
      <c r="AH45" s="587"/>
      <c r="AI45" s="612"/>
    </row>
    <row r="46" spans="1:35" ht="15" x14ac:dyDescent="0.35">
      <c r="A46" s="1175"/>
      <c r="B46" s="591"/>
      <c r="C46" s="592"/>
      <c r="D46" s="592"/>
      <c r="E46" s="592"/>
      <c r="F46" s="593"/>
      <c r="G46" s="592"/>
      <c r="H46" s="592"/>
      <c r="I46" s="592"/>
      <c r="J46" s="591"/>
      <c r="K46" s="585"/>
      <c r="L46" s="586"/>
      <c r="M46" s="585"/>
      <c r="N46" s="586"/>
      <c r="O46" s="585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584"/>
      <c r="AA46" s="587"/>
      <c r="AB46" s="589"/>
      <c r="AC46" s="594"/>
      <c r="AD46" s="589"/>
      <c r="AE46" s="587"/>
      <c r="AF46" s="584"/>
      <c r="AG46" s="587"/>
      <c r="AH46" s="587"/>
      <c r="AI46" s="612"/>
    </row>
    <row r="47" spans="1:35" s="575" customFormat="1" ht="15" x14ac:dyDescent="0.35">
      <c r="A47" s="1173">
        <v>45576</v>
      </c>
      <c r="B47" s="591">
        <v>27.32</v>
      </c>
      <c r="C47" s="592">
        <v>273200</v>
      </c>
      <c r="D47" s="592"/>
      <c r="E47" s="592"/>
      <c r="F47" s="593">
        <v>34.46</v>
      </c>
      <c r="G47" s="592">
        <v>344600</v>
      </c>
      <c r="H47" s="592"/>
      <c r="I47" s="592"/>
      <c r="J47" s="591">
        <v>15.23</v>
      </c>
      <c r="K47" s="600">
        <v>152300</v>
      </c>
      <c r="L47" s="586"/>
      <c r="M47" s="587"/>
      <c r="N47" s="584">
        <v>60</v>
      </c>
      <c r="O47" s="587">
        <v>408000</v>
      </c>
      <c r="P47" s="586"/>
      <c r="Q47" s="585"/>
      <c r="R47" s="585"/>
      <c r="S47" s="585"/>
      <c r="T47" s="586"/>
      <c r="U47" s="587"/>
      <c r="V47" s="584"/>
      <c r="W47" s="587"/>
      <c r="X47" s="588"/>
      <c r="Y47" s="587"/>
      <c r="Z47" s="631"/>
      <c r="AA47" s="587"/>
      <c r="AB47" s="589"/>
      <c r="AC47" s="594"/>
      <c r="AD47" s="589"/>
      <c r="AE47" s="587"/>
      <c r="AF47" s="584"/>
      <c r="AG47" s="587"/>
      <c r="AH47" s="587"/>
      <c r="AI47" s="915"/>
    </row>
    <row r="48" spans="1:35" ht="15" x14ac:dyDescent="0.35">
      <c r="A48" s="1174"/>
      <c r="B48" s="591"/>
      <c r="C48" s="592"/>
      <c r="D48" s="592"/>
      <c r="E48" s="592"/>
      <c r="F48" s="593"/>
      <c r="G48" s="592"/>
      <c r="H48" s="592"/>
      <c r="I48" s="592"/>
      <c r="J48" s="591"/>
      <c r="K48" s="585"/>
      <c r="L48" s="586"/>
      <c r="M48" s="585"/>
      <c r="N48" s="586"/>
      <c r="O48" s="585"/>
      <c r="P48" s="586"/>
      <c r="Q48" s="585"/>
      <c r="R48" s="585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9"/>
      <c r="AE48" s="587"/>
      <c r="AF48" s="584"/>
      <c r="AG48" s="587"/>
      <c r="AH48" s="587"/>
      <c r="AI48" s="612"/>
    </row>
    <row r="49" spans="1:35" ht="15" x14ac:dyDescent="0.35">
      <c r="A49" s="1174"/>
      <c r="B49" s="591"/>
      <c r="C49" s="592"/>
      <c r="D49" s="592"/>
      <c r="E49" s="592"/>
      <c r="F49" s="593"/>
      <c r="G49" s="592"/>
      <c r="H49" s="592"/>
      <c r="I49" s="592"/>
      <c r="J49" s="591"/>
      <c r="K49" s="585"/>
      <c r="L49" s="586"/>
      <c r="M49" s="585"/>
      <c r="N49" s="586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589"/>
      <c r="AE49" s="587"/>
      <c r="AF49" s="584"/>
      <c r="AG49" s="587"/>
      <c r="AH49" s="587"/>
      <c r="AI49" s="612"/>
    </row>
    <row r="50" spans="1:35" ht="15" x14ac:dyDescent="0.35">
      <c r="A50" s="1175"/>
      <c r="B50" s="591"/>
      <c r="C50" s="592"/>
      <c r="D50" s="592"/>
      <c r="E50" s="592"/>
      <c r="F50" s="593"/>
      <c r="G50" s="592"/>
      <c r="H50" s="592"/>
      <c r="I50" s="592"/>
      <c r="J50" s="591"/>
      <c r="K50" s="585"/>
      <c r="L50" s="586"/>
      <c r="M50" s="585"/>
      <c r="N50" s="586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724"/>
      <c r="AA50" s="587"/>
      <c r="AB50" s="589"/>
      <c r="AC50" s="594"/>
      <c r="AD50" s="724"/>
      <c r="AE50" s="587"/>
      <c r="AF50" s="584"/>
      <c r="AG50" s="587"/>
      <c r="AH50" s="587"/>
      <c r="AI50" s="612"/>
    </row>
    <row r="51" spans="1:35" s="575" customFormat="1" ht="15" x14ac:dyDescent="0.35">
      <c r="A51" s="1173">
        <v>45577</v>
      </c>
      <c r="B51" s="591">
        <v>38.64</v>
      </c>
      <c r="C51" s="592">
        <v>386400</v>
      </c>
      <c r="D51" s="592"/>
      <c r="E51" s="592"/>
      <c r="F51" s="593">
        <v>35.619999999999997</v>
      </c>
      <c r="G51" s="592">
        <v>356200</v>
      </c>
      <c r="H51" s="592"/>
      <c r="I51" s="592"/>
      <c r="J51" s="591">
        <v>15.64</v>
      </c>
      <c r="K51" s="585">
        <v>156400</v>
      </c>
      <c r="L51" s="586"/>
      <c r="M51" s="585"/>
      <c r="N51" s="586"/>
      <c r="O51" s="585"/>
      <c r="P51" s="586"/>
      <c r="Q51" s="585"/>
      <c r="R51" s="585"/>
      <c r="S51" s="585"/>
      <c r="T51" s="586"/>
      <c r="U51" s="587"/>
      <c r="V51" s="584"/>
      <c r="W51" s="587"/>
      <c r="X51" s="588">
        <v>20</v>
      </c>
      <c r="Y51" s="587">
        <v>242000</v>
      </c>
      <c r="Z51" s="584"/>
      <c r="AA51" s="587"/>
      <c r="AB51" s="589"/>
      <c r="AC51" s="594"/>
      <c r="AD51" s="589"/>
      <c r="AE51" s="587"/>
      <c r="AF51" s="584"/>
      <c r="AG51" s="587"/>
      <c r="AH51" s="587"/>
      <c r="AI51" s="915"/>
    </row>
    <row r="52" spans="1:35" ht="15" x14ac:dyDescent="0.35">
      <c r="A52" s="1174"/>
      <c r="B52" s="591"/>
      <c r="C52" s="592"/>
      <c r="D52" s="592"/>
      <c r="E52" s="592"/>
      <c r="F52" s="593"/>
      <c r="G52" s="592"/>
      <c r="H52" s="592"/>
      <c r="I52" s="592"/>
      <c r="J52" s="591"/>
      <c r="K52" s="585"/>
      <c r="L52" s="586"/>
      <c r="M52" s="585"/>
      <c r="N52" s="586"/>
      <c r="O52" s="585"/>
      <c r="P52" s="586"/>
      <c r="Q52" s="585"/>
      <c r="R52" s="585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9"/>
      <c r="AE52" s="587"/>
      <c r="AF52" s="584"/>
      <c r="AG52" s="587"/>
      <c r="AH52" s="587"/>
      <c r="AI52" s="612"/>
    </row>
    <row r="53" spans="1:35" ht="15" x14ac:dyDescent="0.35">
      <c r="A53" s="1174"/>
      <c r="B53" s="591"/>
      <c r="C53" s="592"/>
      <c r="D53" s="592"/>
      <c r="E53" s="592"/>
      <c r="F53" s="593"/>
      <c r="G53" s="592"/>
      <c r="H53" s="592"/>
      <c r="I53" s="592"/>
      <c r="J53" s="591"/>
      <c r="K53" s="585"/>
      <c r="L53" s="586"/>
      <c r="M53" s="585"/>
      <c r="N53" s="586"/>
      <c r="O53" s="585"/>
      <c r="P53" s="586"/>
      <c r="Q53" s="585"/>
      <c r="R53" s="585"/>
      <c r="S53" s="585"/>
      <c r="T53" s="586"/>
      <c r="U53" s="587"/>
      <c r="V53" s="584"/>
      <c r="W53" s="587"/>
      <c r="X53" s="588"/>
      <c r="Y53" s="587"/>
      <c r="Z53" s="584"/>
      <c r="AA53" s="587"/>
      <c r="AB53" s="589"/>
      <c r="AC53" s="594"/>
      <c r="AD53" s="589"/>
      <c r="AE53" s="587"/>
      <c r="AF53" s="584"/>
      <c r="AG53" s="587"/>
      <c r="AH53" s="587"/>
      <c r="AI53" s="612"/>
    </row>
    <row r="54" spans="1:35" ht="15" x14ac:dyDescent="0.35">
      <c r="A54" s="1175"/>
      <c r="B54" s="591"/>
      <c r="C54" s="592"/>
      <c r="D54" s="592"/>
      <c r="E54" s="592"/>
      <c r="F54" s="593"/>
      <c r="G54" s="592"/>
      <c r="H54" s="592"/>
      <c r="I54" s="592"/>
      <c r="J54" s="591"/>
      <c r="K54" s="585"/>
      <c r="L54" s="586"/>
      <c r="M54" s="585"/>
      <c r="N54" s="585"/>
      <c r="O54" s="585"/>
      <c r="P54" s="586"/>
      <c r="Q54" s="592"/>
      <c r="R54" s="592"/>
      <c r="S54" s="592"/>
      <c r="T54" s="586"/>
      <c r="U54" s="585"/>
      <c r="V54" s="584"/>
      <c r="W54" s="587"/>
      <c r="X54" s="588"/>
      <c r="Y54" s="587"/>
      <c r="Z54" s="584"/>
      <c r="AA54" s="587"/>
      <c r="AB54" s="589"/>
      <c r="AC54" s="594"/>
      <c r="AD54" s="584"/>
      <c r="AE54" s="587"/>
      <c r="AF54" s="584"/>
      <c r="AG54" s="587"/>
      <c r="AH54" s="587"/>
      <c r="AI54" s="612"/>
    </row>
    <row r="55" spans="1:35" s="575" customFormat="1" ht="15" x14ac:dyDescent="0.35">
      <c r="A55" s="1173">
        <v>45578</v>
      </c>
      <c r="B55" s="591">
        <v>38.369999999999997</v>
      </c>
      <c r="C55" s="592">
        <v>383700</v>
      </c>
      <c r="D55" s="592"/>
      <c r="E55" s="592"/>
      <c r="F55" s="593">
        <v>39.369999999999997</v>
      </c>
      <c r="G55" s="592">
        <v>393700</v>
      </c>
      <c r="H55" s="592"/>
      <c r="I55" s="592"/>
      <c r="J55" s="591">
        <v>14.73</v>
      </c>
      <c r="K55" s="585">
        <v>147300</v>
      </c>
      <c r="L55" s="586">
        <v>20</v>
      </c>
      <c r="M55" s="585">
        <v>136000</v>
      </c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>
        <v>27.61</v>
      </c>
      <c r="AA55" s="587">
        <v>187750</v>
      </c>
      <c r="AB55" s="589"/>
      <c r="AC55" s="594"/>
      <c r="AD55" s="589"/>
      <c r="AE55" s="587"/>
      <c r="AF55" s="584"/>
      <c r="AG55" s="587"/>
      <c r="AH55" s="587"/>
      <c r="AI55" s="915"/>
    </row>
    <row r="56" spans="1:35" ht="15" x14ac:dyDescent="0.35">
      <c r="A56" s="1174"/>
      <c r="B56" s="591"/>
      <c r="C56" s="592"/>
      <c r="D56" s="592"/>
      <c r="E56" s="592"/>
      <c r="F56" s="593"/>
      <c r="G56" s="592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99"/>
      <c r="AE56" s="600"/>
      <c r="AF56" s="588"/>
      <c r="AG56" s="587"/>
      <c r="AH56" s="587"/>
      <c r="AI56" s="612"/>
    </row>
    <row r="57" spans="1:35" ht="15" x14ac:dyDescent="0.35">
      <c r="A57" s="1174"/>
      <c r="B57" s="591"/>
      <c r="C57" s="592"/>
      <c r="D57" s="592"/>
      <c r="E57" s="592"/>
      <c r="F57" s="593"/>
      <c r="G57" s="592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0"/>
      <c r="AD57" s="599"/>
      <c r="AE57" s="600"/>
      <c r="AF57" s="588"/>
      <c r="AG57" s="587"/>
      <c r="AH57" s="587"/>
      <c r="AI57" s="612"/>
    </row>
    <row r="58" spans="1:35" ht="15" x14ac:dyDescent="0.35">
      <c r="A58" s="1175"/>
      <c r="B58" s="591"/>
      <c r="C58" s="592"/>
      <c r="D58" s="592"/>
      <c r="E58" s="592"/>
      <c r="F58" s="593"/>
      <c r="G58" s="592"/>
      <c r="H58" s="585"/>
      <c r="I58" s="585"/>
      <c r="J58" s="591"/>
      <c r="K58" s="585"/>
      <c r="L58" s="586"/>
      <c r="M58" s="585"/>
      <c r="N58" s="816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834"/>
      <c r="AA58" s="587"/>
      <c r="AB58" s="589"/>
      <c r="AC58" s="594"/>
      <c r="AD58" s="589"/>
      <c r="AE58" s="587"/>
      <c r="AF58" s="584"/>
      <c r="AG58" s="587"/>
      <c r="AH58" s="587"/>
      <c r="AI58" s="612"/>
    </row>
    <row r="59" spans="1:35" s="575" customFormat="1" ht="15" x14ac:dyDescent="0.35">
      <c r="A59" s="1173">
        <v>45579</v>
      </c>
      <c r="B59" s="591">
        <v>31.7</v>
      </c>
      <c r="C59" s="585">
        <v>317000</v>
      </c>
      <c r="D59" s="585"/>
      <c r="E59" s="585"/>
      <c r="F59" s="593">
        <v>32.76</v>
      </c>
      <c r="G59" s="592">
        <v>327600</v>
      </c>
      <c r="H59" s="592"/>
      <c r="I59" s="592"/>
      <c r="J59" s="591">
        <v>26.41</v>
      </c>
      <c r="K59" s="600">
        <v>264100</v>
      </c>
      <c r="L59" s="586"/>
      <c r="M59" s="585"/>
      <c r="N59" s="585">
        <v>20</v>
      </c>
      <c r="O59" s="585">
        <v>136000</v>
      </c>
      <c r="P59" s="586"/>
      <c r="Q59" s="585"/>
      <c r="R59" s="585"/>
      <c r="S59" s="585"/>
      <c r="T59" s="586">
        <v>20</v>
      </c>
      <c r="U59" s="587">
        <v>136000</v>
      </c>
      <c r="V59" s="584">
        <v>20</v>
      </c>
      <c r="W59" s="587">
        <v>200000</v>
      </c>
      <c r="X59" s="588">
        <v>20</v>
      </c>
      <c r="Y59" s="587">
        <v>242000</v>
      </c>
      <c r="Z59" s="584"/>
      <c r="AA59" s="587"/>
      <c r="AB59" s="589"/>
      <c r="AC59" s="594"/>
      <c r="AD59" s="589">
        <v>20</v>
      </c>
      <c r="AE59" s="587">
        <v>200000</v>
      </c>
      <c r="AF59" s="584"/>
      <c r="AG59" s="587"/>
      <c r="AH59" s="587"/>
      <c r="AI59" s="915"/>
    </row>
    <row r="60" spans="1:35" s="917" customFormat="1" ht="15" x14ac:dyDescent="0.35">
      <c r="A60" s="1174"/>
      <c r="B60" s="591"/>
      <c r="C60" s="592"/>
      <c r="D60" s="592"/>
      <c r="E60" s="592"/>
      <c r="F60" s="593"/>
      <c r="G60" s="592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99"/>
      <c r="AE60" s="600"/>
      <c r="AF60" s="588"/>
      <c r="AG60" s="587"/>
      <c r="AH60" s="587"/>
      <c r="AI60" s="916"/>
    </row>
    <row r="61" spans="1:35" ht="15" x14ac:dyDescent="0.35">
      <c r="A61" s="1174"/>
      <c r="B61" s="591"/>
      <c r="C61" s="592"/>
      <c r="D61" s="592"/>
      <c r="E61" s="592"/>
      <c r="F61" s="593"/>
      <c r="G61" s="592"/>
      <c r="H61" s="592"/>
      <c r="I61" s="592"/>
      <c r="J61" s="591"/>
      <c r="K61" s="585"/>
      <c r="L61" s="586"/>
      <c r="M61" s="585"/>
      <c r="N61" s="585"/>
      <c r="O61" s="585"/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99"/>
      <c r="AE61" s="600"/>
      <c r="AF61" s="588"/>
      <c r="AG61" s="587"/>
      <c r="AH61" s="587"/>
      <c r="AI61" s="612"/>
    </row>
    <row r="62" spans="1:35" ht="15" x14ac:dyDescent="0.35">
      <c r="A62" s="1175"/>
      <c r="B62" s="591"/>
      <c r="C62" s="592"/>
      <c r="D62" s="592"/>
      <c r="E62" s="592"/>
      <c r="F62" s="593"/>
      <c r="G62" s="592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>
        <v>20</v>
      </c>
      <c r="Y62" s="587">
        <v>242000</v>
      </c>
      <c r="Z62" s="584"/>
      <c r="AA62" s="587"/>
      <c r="AB62" s="589"/>
      <c r="AC62" s="590"/>
      <c r="AD62" s="599"/>
      <c r="AE62" s="600"/>
      <c r="AF62" s="588"/>
      <c r="AG62" s="587"/>
      <c r="AH62" s="587"/>
      <c r="AI62" s="612"/>
    </row>
    <row r="63" spans="1:35" s="575" customFormat="1" ht="15" x14ac:dyDescent="0.35">
      <c r="A63" s="1173">
        <v>45580</v>
      </c>
      <c r="B63" s="591">
        <v>33.049999999999997</v>
      </c>
      <c r="C63" s="592">
        <v>330500</v>
      </c>
      <c r="D63" s="592"/>
      <c r="E63" s="592"/>
      <c r="F63" s="593">
        <v>31.75</v>
      </c>
      <c r="G63" s="592">
        <v>317500</v>
      </c>
      <c r="H63" s="592"/>
      <c r="I63" s="592"/>
      <c r="J63" s="591">
        <v>20.66</v>
      </c>
      <c r="K63" s="600">
        <v>206600</v>
      </c>
      <c r="L63" s="586">
        <v>20</v>
      </c>
      <c r="M63" s="585">
        <v>136000</v>
      </c>
      <c r="N63" s="585"/>
      <c r="O63" s="585"/>
      <c r="P63" s="586"/>
      <c r="Q63" s="585"/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/>
      <c r="AC63" s="594"/>
      <c r="AD63" s="589"/>
      <c r="AE63" s="587"/>
      <c r="AF63" s="584"/>
      <c r="AG63" s="587"/>
      <c r="AH63" s="587"/>
      <c r="AI63" s="915"/>
    </row>
    <row r="64" spans="1:35" ht="15" x14ac:dyDescent="0.35">
      <c r="A64" s="1174"/>
      <c r="B64" s="591"/>
      <c r="C64" s="592"/>
      <c r="D64" s="592"/>
      <c r="E64" s="592"/>
      <c r="F64" s="593"/>
      <c r="G64" s="592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9"/>
      <c r="AE64" s="587"/>
      <c r="AF64" s="584"/>
      <c r="AG64" s="587"/>
      <c r="AH64" s="587"/>
      <c r="AI64" s="612"/>
    </row>
    <row r="65" spans="1:35" ht="15" x14ac:dyDescent="0.35">
      <c r="A65" s="1174"/>
      <c r="B65" s="591"/>
      <c r="C65" s="592"/>
      <c r="D65" s="592"/>
      <c r="E65" s="592"/>
      <c r="F65" s="593"/>
      <c r="G65" s="592"/>
      <c r="H65" s="592"/>
      <c r="I65" s="592"/>
      <c r="J65" s="591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9"/>
      <c r="AE65" s="587"/>
      <c r="AF65" s="584"/>
      <c r="AG65" s="587"/>
      <c r="AH65" s="587"/>
      <c r="AI65" s="612"/>
    </row>
    <row r="66" spans="1:35" ht="15" x14ac:dyDescent="0.35">
      <c r="A66" s="1175"/>
      <c r="B66" s="591"/>
      <c r="C66" s="592"/>
      <c r="D66" s="592"/>
      <c r="E66" s="592"/>
      <c r="F66" s="593"/>
      <c r="G66" s="592"/>
      <c r="H66" s="592"/>
      <c r="I66" s="592"/>
      <c r="J66" s="591"/>
      <c r="K66" s="585"/>
      <c r="L66" s="586"/>
      <c r="M66" s="585"/>
      <c r="N66" s="816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9"/>
      <c r="AE66" s="587"/>
      <c r="AF66" s="584"/>
      <c r="AG66" s="587"/>
      <c r="AH66" s="587"/>
      <c r="AI66" s="612"/>
    </row>
    <row r="67" spans="1:35" s="575" customFormat="1" ht="15" x14ac:dyDescent="0.35">
      <c r="A67" s="1173">
        <v>45581</v>
      </c>
      <c r="B67" s="591">
        <v>29.8</v>
      </c>
      <c r="C67" s="592">
        <v>298000</v>
      </c>
      <c r="D67" s="592"/>
      <c r="E67" s="592"/>
      <c r="F67" s="593">
        <v>27.14</v>
      </c>
      <c r="G67" s="592">
        <v>271400</v>
      </c>
      <c r="H67" s="592"/>
      <c r="I67" s="592"/>
      <c r="J67" s="591">
        <v>26.5</v>
      </c>
      <c r="K67" s="585">
        <v>265000</v>
      </c>
      <c r="L67" s="586"/>
      <c r="M67" s="585"/>
      <c r="N67" s="585"/>
      <c r="O67" s="585"/>
      <c r="P67" s="586"/>
      <c r="Q67" s="585"/>
      <c r="R67" s="585"/>
      <c r="S67" s="585"/>
      <c r="T67" s="586"/>
      <c r="U67" s="587"/>
      <c r="V67" s="584"/>
      <c r="W67" s="587"/>
      <c r="X67" s="588">
        <v>20</v>
      </c>
      <c r="Y67" s="587">
        <v>242000</v>
      </c>
      <c r="Z67" s="584"/>
      <c r="AA67" s="587"/>
      <c r="AB67" s="589"/>
      <c r="AC67" s="594"/>
      <c r="AD67" s="589"/>
      <c r="AE67" s="587"/>
      <c r="AF67" s="584"/>
      <c r="AG67" s="587"/>
      <c r="AH67" s="587"/>
      <c r="AI67" s="915"/>
    </row>
    <row r="68" spans="1:35" ht="15" x14ac:dyDescent="0.35">
      <c r="A68" s="1174"/>
      <c r="B68" s="591"/>
      <c r="C68" s="592"/>
      <c r="D68" s="592"/>
      <c r="E68" s="592"/>
      <c r="F68" s="593"/>
      <c r="G68" s="592"/>
      <c r="H68" s="592"/>
      <c r="I68" s="592"/>
      <c r="J68" s="591"/>
      <c r="K68" s="585"/>
      <c r="L68" s="586"/>
      <c r="M68" s="585"/>
      <c r="N68" s="727"/>
      <c r="O68" s="704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9"/>
      <c r="AE68" s="587"/>
      <c r="AF68" s="584"/>
      <c r="AG68" s="587"/>
      <c r="AH68" s="587"/>
      <c r="AI68" s="612"/>
    </row>
    <row r="69" spans="1:35" ht="15" x14ac:dyDescent="0.35">
      <c r="A69" s="1174"/>
      <c r="B69" s="591"/>
      <c r="C69" s="592"/>
      <c r="D69" s="592"/>
      <c r="E69" s="592"/>
      <c r="F69" s="593"/>
      <c r="G69" s="592"/>
      <c r="H69" s="592"/>
      <c r="I69" s="592"/>
      <c r="J69" s="591"/>
      <c r="K69" s="585"/>
      <c r="L69" s="586"/>
      <c r="M69" s="585"/>
      <c r="N69" s="585"/>
      <c r="O69" s="585"/>
      <c r="P69" s="586"/>
      <c r="Q69" s="585"/>
      <c r="R69" s="585"/>
      <c r="S69" s="585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9"/>
      <c r="AE69" s="587"/>
      <c r="AF69" s="584"/>
      <c r="AG69" s="587"/>
      <c r="AH69" s="587"/>
      <c r="AI69" s="612"/>
    </row>
    <row r="70" spans="1:35" ht="15" x14ac:dyDescent="0.35">
      <c r="A70" s="1175"/>
      <c r="B70" s="591"/>
      <c r="C70" s="592"/>
      <c r="D70" s="592"/>
      <c r="E70" s="592"/>
      <c r="F70" s="593"/>
      <c r="G70" s="592"/>
      <c r="H70" s="592"/>
      <c r="I70" s="592"/>
      <c r="J70" s="591"/>
      <c r="K70" s="585"/>
      <c r="L70" s="586"/>
      <c r="M70" s="585"/>
      <c r="N70" s="816"/>
      <c r="O70" s="585"/>
      <c r="P70" s="586"/>
      <c r="Q70" s="592"/>
      <c r="R70" s="592"/>
      <c r="S70" s="592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9"/>
      <c r="AE70" s="587"/>
      <c r="AF70" s="584"/>
      <c r="AG70" s="587"/>
      <c r="AH70" s="587"/>
      <c r="AI70" s="612"/>
    </row>
    <row r="71" spans="1:35" s="575" customFormat="1" ht="15" x14ac:dyDescent="0.35">
      <c r="A71" s="1173">
        <v>45582</v>
      </c>
      <c r="B71" s="591">
        <v>29.77</v>
      </c>
      <c r="C71" s="592">
        <v>297700</v>
      </c>
      <c r="D71" s="592"/>
      <c r="E71" s="592"/>
      <c r="F71" s="593">
        <v>34.520000000000003</v>
      </c>
      <c r="G71" s="592">
        <v>345200</v>
      </c>
      <c r="H71" s="592"/>
      <c r="I71" s="592"/>
      <c r="J71" s="591"/>
      <c r="K71" s="585"/>
      <c r="L71" s="586"/>
      <c r="M71" s="585"/>
      <c r="N71" s="585"/>
      <c r="O71" s="585"/>
      <c r="P71" s="586"/>
      <c r="Q71" s="585"/>
      <c r="R71" s="585"/>
      <c r="S71" s="585"/>
      <c r="T71" s="586"/>
      <c r="U71" s="587"/>
      <c r="V71" s="584"/>
      <c r="W71" s="587"/>
      <c r="X71" s="588">
        <v>20</v>
      </c>
      <c r="Y71" s="587">
        <v>242000</v>
      </c>
      <c r="Z71" s="584"/>
      <c r="AA71" s="587"/>
      <c r="AB71" s="589"/>
      <c r="AC71" s="594"/>
      <c r="AD71" s="589"/>
      <c r="AE71" s="587"/>
      <c r="AF71" s="584"/>
      <c r="AG71" s="587"/>
      <c r="AH71" s="587"/>
      <c r="AI71" s="915"/>
    </row>
    <row r="72" spans="1:35" ht="15" x14ac:dyDescent="0.35">
      <c r="A72" s="1174"/>
      <c r="B72" s="591"/>
      <c r="C72" s="592"/>
      <c r="D72" s="592"/>
      <c r="E72" s="592"/>
      <c r="F72" s="593"/>
      <c r="G72" s="592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585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9"/>
      <c r="AE72" s="587"/>
      <c r="AF72" s="584"/>
      <c r="AG72" s="587"/>
      <c r="AH72" s="587"/>
      <c r="AI72" s="612"/>
    </row>
    <row r="73" spans="1:35" ht="15" x14ac:dyDescent="0.35">
      <c r="A73" s="1174"/>
      <c r="B73" s="591"/>
      <c r="C73" s="592"/>
      <c r="D73" s="592"/>
      <c r="E73" s="592"/>
      <c r="F73" s="593"/>
      <c r="G73" s="592"/>
      <c r="H73" s="704"/>
      <c r="I73" s="704"/>
      <c r="J73" s="591"/>
      <c r="K73" s="585"/>
      <c r="L73" s="586"/>
      <c r="M73" s="585"/>
      <c r="N73" s="585"/>
      <c r="O73" s="585"/>
      <c r="P73" s="586"/>
      <c r="Q73" s="585"/>
      <c r="R73" s="585"/>
      <c r="S73" s="585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9"/>
      <c r="AE73" s="587"/>
      <c r="AF73" s="584"/>
      <c r="AG73" s="587"/>
      <c r="AH73" s="587"/>
      <c r="AI73" s="612"/>
    </row>
    <row r="74" spans="1:35" ht="15" x14ac:dyDescent="0.35">
      <c r="A74" s="1175"/>
      <c r="B74" s="780"/>
      <c r="C74" s="704"/>
      <c r="D74" s="704"/>
      <c r="E74" s="704"/>
      <c r="F74" s="593"/>
      <c r="G74" s="592"/>
      <c r="H74" s="592"/>
      <c r="I74" s="592"/>
      <c r="J74" s="591"/>
      <c r="K74" s="585"/>
      <c r="L74" s="586"/>
      <c r="M74" s="585"/>
      <c r="N74" s="585"/>
      <c r="O74" s="585"/>
      <c r="P74" s="586"/>
      <c r="Q74" s="592"/>
      <c r="R74" s="592"/>
      <c r="S74" s="592"/>
      <c r="T74" s="586"/>
      <c r="U74" s="587"/>
      <c r="V74" s="584"/>
      <c r="W74" s="587"/>
      <c r="X74" s="588"/>
      <c r="Y74" s="587"/>
      <c r="Z74" s="584"/>
      <c r="AA74" s="587"/>
      <c r="AB74" s="589"/>
      <c r="AC74" s="594"/>
      <c r="AD74" s="589"/>
      <c r="AE74" s="587"/>
      <c r="AF74" s="584"/>
      <c r="AG74" s="587"/>
      <c r="AH74" s="587"/>
      <c r="AI74" s="612"/>
    </row>
    <row r="75" spans="1:35" s="575" customFormat="1" ht="15" x14ac:dyDescent="0.35">
      <c r="A75" s="1173">
        <v>45583</v>
      </c>
      <c r="B75" s="591">
        <v>24.28</v>
      </c>
      <c r="C75" s="592">
        <v>242800</v>
      </c>
      <c r="D75" s="592"/>
      <c r="E75" s="592"/>
      <c r="F75" s="593">
        <v>31.09</v>
      </c>
      <c r="G75" s="592">
        <v>310900</v>
      </c>
      <c r="H75" s="592"/>
      <c r="I75" s="592"/>
      <c r="J75" s="591"/>
      <c r="K75" s="585"/>
      <c r="L75" s="586">
        <v>20</v>
      </c>
      <c r="M75" s="585">
        <v>136000</v>
      </c>
      <c r="N75" s="816">
        <v>29.41</v>
      </c>
      <c r="O75" s="585">
        <v>200000</v>
      </c>
      <c r="P75" s="586">
        <v>20</v>
      </c>
      <c r="Q75" s="585">
        <v>242000</v>
      </c>
      <c r="R75" s="585"/>
      <c r="S75" s="585"/>
      <c r="T75" s="586">
        <v>20</v>
      </c>
      <c r="U75" s="587">
        <v>136000</v>
      </c>
      <c r="V75" s="584"/>
      <c r="W75" s="587"/>
      <c r="X75" s="588"/>
      <c r="Y75" s="587"/>
      <c r="Z75" s="586"/>
      <c r="AA75" s="587"/>
      <c r="AB75" s="589"/>
      <c r="AC75" s="594"/>
      <c r="AD75" s="589"/>
      <c r="AE75" s="587"/>
      <c r="AF75" s="584"/>
      <c r="AG75" s="587"/>
      <c r="AH75" s="587"/>
      <c r="AI75" s="915"/>
    </row>
    <row r="76" spans="1:35" ht="15" x14ac:dyDescent="0.35">
      <c r="A76" s="1174"/>
      <c r="B76" s="591"/>
      <c r="C76" s="592"/>
      <c r="D76" s="592"/>
      <c r="E76" s="592"/>
      <c r="F76" s="593"/>
      <c r="G76" s="592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6"/>
      <c r="AA76" s="587"/>
      <c r="AB76" s="589"/>
      <c r="AC76" s="594"/>
      <c r="AD76" s="589"/>
      <c r="AE76" s="587"/>
      <c r="AF76" s="584"/>
      <c r="AG76" s="587"/>
      <c r="AH76" s="587"/>
      <c r="AI76" s="612"/>
    </row>
    <row r="77" spans="1:35" ht="15" x14ac:dyDescent="0.35">
      <c r="A77" s="1174"/>
      <c r="B77" s="591"/>
      <c r="C77" s="592"/>
      <c r="D77" s="592"/>
      <c r="E77" s="592"/>
      <c r="F77" s="593"/>
      <c r="G77" s="592"/>
      <c r="H77" s="592"/>
      <c r="I77" s="592"/>
      <c r="J77" s="591">
        <v>39.770000000000003</v>
      </c>
      <c r="K77" s="585">
        <v>397700</v>
      </c>
      <c r="L77" s="586"/>
      <c r="M77" s="585"/>
      <c r="N77" s="585"/>
      <c r="O77" s="585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0"/>
      <c r="AD77" s="599"/>
      <c r="AE77" s="600"/>
      <c r="AF77" s="588"/>
      <c r="AG77" s="587"/>
      <c r="AH77" s="587"/>
      <c r="AI77" s="612"/>
    </row>
    <row r="78" spans="1:35" ht="15" x14ac:dyDescent="0.35">
      <c r="A78" s="1175"/>
      <c r="B78" s="591"/>
      <c r="C78" s="592"/>
      <c r="D78" s="592"/>
      <c r="E78" s="592"/>
      <c r="F78" s="593"/>
      <c r="G78" s="592"/>
      <c r="H78" s="592"/>
      <c r="I78" s="592"/>
      <c r="J78" s="591"/>
      <c r="K78" s="585"/>
      <c r="L78" s="814"/>
      <c r="M78" s="587"/>
      <c r="N78" s="587"/>
      <c r="O78" s="587"/>
      <c r="P78" s="584"/>
      <c r="Q78" s="587"/>
      <c r="R78" s="587"/>
      <c r="S78" s="587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9"/>
      <c r="AE78" s="587"/>
      <c r="AF78" s="584"/>
      <c r="AG78" s="587"/>
      <c r="AH78" s="587"/>
      <c r="AI78" s="612"/>
    </row>
    <row r="79" spans="1:35" s="575" customFormat="1" ht="15" x14ac:dyDescent="0.35">
      <c r="A79" s="1173">
        <v>45584</v>
      </c>
      <c r="B79" s="591">
        <v>30.72</v>
      </c>
      <c r="C79" s="592">
        <v>307200</v>
      </c>
      <c r="D79" s="592"/>
      <c r="E79" s="592"/>
      <c r="F79" s="593">
        <v>31.05</v>
      </c>
      <c r="G79" s="592">
        <v>310500</v>
      </c>
      <c r="H79" s="592"/>
      <c r="I79" s="592"/>
      <c r="J79" s="591"/>
      <c r="K79" s="585"/>
      <c r="L79" s="586"/>
      <c r="M79" s="587"/>
      <c r="N79" s="587"/>
      <c r="O79" s="587"/>
      <c r="P79" s="586"/>
      <c r="Q79" s="585"/>
      <c r="R79" s="585"/>
      <c r="S79" s="585"/>
      <c r="T79" s="586"/>
      <c r="U79" s="587"/>
      <c r="V79" s="584">
        <v>25</v>
      </c>
      <c r="W79" s="587">
        <v>250000</v>
      </c>
      <c r="X79" s="588">
        <v>20</v>
      </c>
      <c r="Y79" s="587">
        <v>242000</v>
      </c>
      <c r="Z79" s="584">
        <v>29.71</v>
      </c>
      <c r="AA79" s="587">
        <v>202028</v>
      </c>
      <c r="AB79" s="589"/>
      <c r="AC79" s="594"/>
      <c r="AD79" s="589">
        <v>20</v>
      </c>
      <c r="AE79" s="587">
        <v>200000</v>
      </c>
      <c r="AF79" s="584"/>
      <c r="AG79" s="587"/>
      <c r="AH79" s="587"/>
      <c r="AI79" s="915"/>
    </row>
    <row r="80" spans="1:35" ht="15" x14ac:dyDescent="0.35">
      <c r="A80" s="1174"/>
      <c r="B80" s="591"/>
      <c r="C80" s="592"/>
      <c r="D80" s="592"/>
      <c r="E80" s="592"/>
      <c r="F80" s="593"/>
      <c r="G80" s="592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99"/>
      <c r="AE80" s="600"/>
      <c r="AF80" s="588"/>
      <c r="AG80" s="587"/>
      <c r="AH80" s="587"/>
      <c r="AI80" s="612"/>
    </row>
    <row r="81" spans="1:35" ht="15" x14ac:dyDescent="0.35">
      <c r="A81" s="1174"/>
      <c r="B81" s="591"/>
      <c r="C81" s="592"/>
      <c r="D81" s="592"/>
      <c r="E81" s="592"/>
      <c r="F81" s="593"/>
      <c r="G81" s="592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0"/>
      <c r="AD81" s="599"/>
      <c r="AE81" s="600"/>
      <c r="AF81" s="588"/>
      <c r="AG81" s="587"/>
      <c r="AH81" s="587"/>
      <c r="AI81" s="612"/>
    </row>
    <row r="82" spans="1:35" ht="15" x14ac:dyDescent="0.35">
      <c r="A82" s="1175"/>
      <c r="B82" s="591"/>
      <c r="C82" s="592"/>
      <c r="D82" s="592"/>
      <c r="E82" s="592"/>
      <c r="F82" s="593"/>
      <c r="G82" s="592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94"/>
      <c r="AC82" s="833"/>
      <c r="AD82" s="836"/>
      <c r="AE82" s="587"/>
      <c r="AF82" s="584"/>
      <c r="AG82" s="587"/>
      <c r="AH82" s="587"/>
      <c r="AI82" s="612"/>
    </row>
    <row r="83" spans="1:35" s="575" customFormat="1" ht="15" x14ac:dyDescent="0.35">
      <c r="A83" s="1173">
        <v>45585</v>
      </c>
      <c r="B83" s="591">
        <v>39.14</v>
      </c>
      <c r="C83" s="592">
        <v>391400</v>
      </c>
      <c r="D83" s="592"/>
      <c r="E83" s="592"/>
      <c r="F83" s="591">
        <v>25.49</v>
      </c>
      <c r="G83" s="592">
        <v>254900</v>
      </c>
      <c r="H83" s="592"/>
      <c r="I83" s="592"/>
      <c r="J83" s="591">
        <v>35.25</v>
      </c>
      <c r="K83" s="585">
        <v>352500</v>
      </c>
      <c r="L83" s="586"/>
      <c r="M83" s="585"/>
      <c r="N83" s="600">
        <v>20</v>
      </c>
      <c r="O83" s="600">
        <v>136000</v>
      </c>
      <c r="P83" s="586"/>
      <c r="Q83" s="585"/>
      <c r="R83" s="585"/>
      <c r="S83" s="585"/>
      <c r="T83" s="586"/>
      <c r="U83" s="587"/>
      <c r="V83" s="584"/>
      <c r="W83" s="587"/>
      <c r="X83" s="588"/>
      <c r="Y83" s="587"/>
      <c r="Z83" s="584"/>
      <c r="AA83" s="587"/>
      <c r="AB83" s="589"/>
      <c r="AC83" s="594"/>
      <c r="AD83" s="589"/>
      <c r="AE83" s="587"/>
      <c r="AF83" s="584"/>
      <c r="AG83" s="587"/>
      <c r="AH83" s="587"/>
      <c r="AI83" s="915"/>
    </row>
    <row r="84" spans="1:35" ht="15" x14ac:dyDescent="0.35">
      <c r="A84" s="1174"/>
      <c r="B84" s="591"/>
      <c r="C84" s="592"/>
      <c r="D84" s="592"/>
      <c r="E84" s="592"/>
      <c r="F84" s="591"/>
      <c r="G84" s="592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9"/>
      <c r="AE84" s="587"/>
      <c r="AF84" s="584"/>
      <c r="AG84" s="587"/>
      <c r="AH84" s="587"/>
      <c r="AI84" s="612"/>
    </row>
    <row r="85" spans="1:35" ht="15" x14ac:dyDescent="0.35">
      <c r="A85" s="1174"/>
      <c r="B85" s="591"/>
      <c r="C85" s="592"/>
      <c r="D85" s="592"/>
      <c r="E85" s="592"/>
      <c r="F85" s="591"/>
      <c r="G85" s="592"/>
      <c r="H85" s="592"/>
      <c r="I85" s="592"/>
      <c r="J85" s="591"/>
      <c r="K85" s="585"/>
      <c r="L85" s="586"/>
      <c r="M85" s="585"/>
      <c r="N85" s="585"/>
      <c r="O85" s="585"/>
      <c r="P85" s="586"/>
      <c r="Q85" s="585"/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9"/>
      <c r="AE85" s="587"/>
      <c r="AF85" s="584"/>
      <c r="AG85" s="587"/>
      <c r="AH85" s="587"/>
      <c r="AI85" s="612"/>
    </row>
    <row r="86" spans="1:35" ht="15" x14ac:dyDescent="0.35">
      <c r="A86" s="1175"/>
      <c r="B86" s="591"/>
      <c r="C86" s="592"/>
      <c r="D86" s="592"/>
      <c r="E86" s="592"/>
      <c r="F86" s="591"/>
      <c r="G86" s="592"/>
      <c r="H86" s="592"/>
      <c r="I86" s="592"/>
      <c r="J86" s="591"/>
      <c r="K86" s="585"/>
      <c r="L86" s="586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589"/>
      <c r="AC86" s="594"/>
      <c r="AD86" s="589"/>
      <c r="AE86" s="587"/>
      <c r="AF86" s="584"/>
      <c r="AG86" s="587"/>
      <c r="AH86" s="587"/>
      <c r="AI86" s="612"/>
    </row>
    <row r="87" spans="1:35" s="575" customFormat="1" ht="15" x14ac:dyDescent="0.35">
      <c r="A87" s="1173">
        <v>45586</v>
      </c>
      <c r="B87" s="591">
        <v>30.6</v>
      </c>
      <c r="C87" s="592">
        <v>306000</v>
      </c>
      <c r="D87" s="592"/>
      <c r="E87" s="592"/>
      <c r="F87" s="593">
        <v>29</v>
      </c>
      <c r="G87" s="592">
        <v>290000</v>
      </c>
      <c r="H87" s="592"/>
      <c r="I87" s="592"/>
      <c r="J87" s="591"/>
      <c r="K87" s="587"/>
      <c r="L87" s="588"/>
      <c r="M87" s="585"/>
      <c r="N87" s="585">
        <v>20</v>
      </c>
      <c r="O87" s="585">
        <v>136000</v>
      </c>
      <c r="P87" s="586"/>
      <c r="Q87" s="585"/>
      <c r="R87" s="585"/>
      <c r="S87" s="585"/>
      <c r="T87" s="586"/>
      <c r="U87" s="587"/>
      <c r="V87" s="584"/>
      <c r="W87" s="587"/>
      <c r="X87" s="588"/>
      <c r="Y87" s="587"/>
      <c r="Z87" s="584"/>
      <c r="AA87" s="587"/>
      <c r="AB87" s="724"/>
      <c r="AC87" s="594"/>
      <c r="AD87" s="589"/>
      <c r="AE87" s="587"/>
      <c r="AF87" s="584"/>
      <c r="AG87" s="587"/>
      <c r="AH87" s="587"/>
      <c r="AI87" s="915"/>
    </row>
    <row r="88" spans="1:35" ht="15" x14ac:dyDescent="0.35">
      <c r="A88" s="1174"/>
      <c r="B88" s="591"/>
      <c r="C88" s="592"/>
      <c r="D88" s="592"/>
      <c r="E88" s="592"/>
      <c r="F88" s="593"/>
      <c r="G88" s="592"/>
      <c r="H88" s="592"/>
      <c r="I88" s="592"/>
      <c r="J88" s="591"/>
      <c r="K88" s="587"/>
      <c r="L88" s="584"/>
      <c r="M88" s="585"/>
      <c r="N88" s="585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4"/>
      <c r="AD88" s="589"/>
      <c r="AE88" s="587"/>
      <c r="AF88" s="584"/>
      <c r="AG88" s="587"/>
      <c r="AH88" s="587"/>
      <c r="AI88" s="612"/>
    </row>
    <row r="89" spans="1:35" ht="15" x14ac:dyDescent="0.35">
      <c r="A89" s="1174"/>
      <c r="B89" s="591"/>
      <c r="C89" s="592"/>
      <c r="D89" s="592"/>
      <c r="E89" s="592"/>
      <c r="F89" s="593"/>
      <c r="G89" s="592"/>
      <c r="H89" s="592"/>
      <c r="I89" s="592"/>
      <c r="J89" s="591"/>
      <c r="K89" s="587"/>
      <c r="L89" s="584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0"/>
      <c r="AD89" s="599"/>
      <c r="AE89" s="600"/>
      <c r="AF89" s="588"/>
      <c r="AG89" s="587"/>
      <c r="AH89" s="587"/>
      <c r="AI89" s="612"/>
    </row>
    <row r="90" spans="1:35" ht="15" x14ac:dyDescent="0.35">
      <c r="A90" s="1175"/>
      <c r="B90" s="591"/>
      <c r="C90" s="592"/>
      <c r="D90" s="592"/>
      <c r="E90" s="592"/>
      <c r="F90" s="593"/>
      <c r="G90" s="592"/>
      <c r="H90" s="592"/>
      <c r="I90" s="592"/>
      <c r="J90" s="591"/>
      <c r="K90" s="585"/>
      <c r="L90" s="586"/>
      <c r="M90" s="585"/>
      <c r="N90" s="585"/>
      <c r="O90" s="585"/>
      <c r="P90" s="585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9"/>
      <c r="AE90" s="587"/>
      <c r="AF90" s="584"/>
      <c r="AG90" s="587"/>
      <c r="AH90" s="587"/>
      <c r="AI90" s="612"/>
    </row>
    <row r="91" spans="1:35" s="575" customFormat="1" ht="15" x14ac:dyDescent="0.35">
      <c r="A91" s="1173">
        <v>45587</v>
      </c>
      <c r="B91" s="591">
        <v>28.41</v>
      </c>
      <c r="C91" s="592">
        <v>284100</v>
      </c>
      <c r="D91" s="592"/>
      <c r="E91" s="592"/>
      <c r="F91" s="593">
        <v>30.4</v>
      </c>
      <c r="G91" s="592">
        <v>304000</v>
      </c>
      <c r="H91" s="592"/>
      <c r="I91" s="592"/>
      <c r="J91" s="591">
        <v>35.39</v>
      </c>
      <c r="K91" s="585">
        <v>353900</v>
      </c>
      <c r="L91" s="586">
        <v>20</v>
      </c>
      <c r="M91" s="585">
        <v>136000</v>
      </c>
      <c r="N91" s="586"/>
      <c r="O91" s="585"/>
      <c r="P91" s="585">
        <v>20</v>
      </c>
      <c r="Q91" s="585">
        <v>242000</v>
      </c>
      <c r="R91" s="585"/>
      <c r="S91" s="585"/>
      <c r="T91" s="586"/>
      <c r="U91" s="587"/>
      <c r="V91" s="584"/>
      <c r="W91" s="587"/>
      <c r="X91" s="588">
        <v>20</v>
      </c>
      <c r="Y91" s="587">
        <v>242000</v>
      </c>
      <c r="Z91" s="584"/>
      <c r="AA91" s="587"/>
      <c r="AB91" s="589"/>
      <c r="AC91" s="594"/>
      <c r="AD91" s="589"/>
      <c r="AE91" s="587"/>
      <c r="AF91" s="584"/>
      <c r="AG91" s="587"/>
      <c r="AH91" s="587"/>
      <c r="AI91" s="915"/>
    </row>
    <row r="92" spans="1:35" ht="15" x14ac:dyDescent="0.35">
      <c r="A92" s="1174"/>
      <c r="B92" s="591"/>
      <c r="C92" s="592"/>
      <c r="D92" s="592"/>
      <c r="E92" s="592"/>
      <c r="F92" s="593"/>
      <c r="G92" s="592"/>
      <c r="H92" s="592"/>
      <c r="I92" s="592"/>
      <c r="J92" s="591"/>
      <c r="K92" s="585"/>
      <c r="L92" s="586"/>
      <c r="M92" s="585"/>
      <c r="N92" s="585"/>
      <c r="O92" s="585"/>
      <c r="P92" s="585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9"/>
      <c r="AE92" s="587"/>
      <c r="AF92" s="584"/>
      <c r="AG92" s="587"/>
      <c r="AH92" s="587"/>
      <c r="AI92" s="612"/>
    </row>
    <row r="93" spans="1:35" ht="15" x14ac:dyDescent="0.35">
      <c r="A93" s="1174"/>
      <c r="B93" s="591"/>
      <c r="C93" s="592"/>
      <c r="D93" s="592"/>
      <c r="E93" s="592"/>
      <c r="F93" s="593"/>
      <c r="G93" s="592"/>
      <c r="H93" s="592"/>
      <c r="I93" s="592"/>
      <c r="J93" s="591"/>
      <c r="K93" s="585"/>
      <c r="L93" s="586"/>
      <c r="M93" s="585"/>
      <c r="N93" s="585"/>
      <c r="O93" s="585"/>
      <c r="P93" s="585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9"/>
      <c r="AE93" s="587"/>
      <c r="AF93" s="584"/>
      <c r="AG93" s="587"/>
      <c r="AH93" s="587"/>
      <c r="AI93" s="612"/>
    </row>
    <row r="94" spans="1:35" ht="15" x14ac:dyDescent="0.35">
      <c r="A94" s="1175"/>
      <c r="B94" s="591"/>
      <c r="C94" s="592"/>
      <c r="D94" s="592"/>
      <c r="E94" s="592"/>
      <c r="F94" s="593"/>
      <c r="G94" s="592"/>
      <c r="H94" s="704"/>
      <c r="I94" s="704"/>
      <c r="J94" s="591"/>
      <c r="K94" s="585"/>
      <c r="L94" s="586"/>
      <c r="M94" s="585"/>
      <c r="N94" s="585"/>
      <c r="O94" s="585"/>
      <c r="P94" s="585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9"/>
      <c r="AE94" s="587"/>
      <c r="AF94" s="584"/>
      <c r="AG94" s="587"/>
      <c r="AH94" s="587"/>
      <c r="AI94" s="612"/>
    </row>
    <row r="95" spans="1:35" s="575" customFormat="1" ht="15" x14ac:dyDescent="0.35">
      <c r="A95" s="1173">
        <v>45588</v>
      </c>
      <c r="B95" s="780">
        <v>30.06</v>
      </c>
      <c r="C95" s="704">
        <v>300600</v>
      </c>
      <c r="D95" s="704"/>
      <c r="E95" s="704"/>
      <c r="F95" s="593">
        <v>29.26</v>
      </c>
      <c r="G95" s="592">
        <v>292600</v>
      </c>
      <c r="H95" s="592"/>
      <c r="I95" s="592"/>
      <c r="J95" s="591">
        <v>17.07</v>
      </c>
      <c r="K95" s="585">
        <v>170700</v>
      </c>
      <c r="L95" s="586"/>
      <c r="M95" s="585"/>
      <c r="N95" s="585"/>
      <c r="O95" s="585"/>
      <c r="P95" s="585"/>
      <c r="Q95" s="585"/>
      <c r="R95" s="585"/>
      <c r="S95" s="585"/>
      <c r="T95" s="586"/>
      <c r="U95" s="587"/>
      <c r="V95" s="584"/>
      <c r="W95" s="587"/>
      <c r="X95" s="588"/>
      <c r="Y95" s="587"/>
      <c r="Z95" s="584"/>
      <c r="AA95" s="587"/>
      <c r="AB95" s="589"/>
      <c r="AC95" s="594"/>
      <c r="AD95" s="589"/>
      <c r="AE95" s="587"/>
      <c r="AF95" s="584"/>
      <c r="AG95" s="587"/>
      <c r="AH95" s="587"/>
      <c r="AI95" s="915"/>
    </row>
    <row r="96" spans="1:35" ht="15" x14ac:dyDescent="0.35">
      <c r="A96" s="1174"/>
      <c r="B96" s="591"/>
      <c r="C96" s="592"/>
      <c r="D96" s="592"/>
      <c r="E96" s="592"/>
      <c r="F96" s="593"/>
      <c r="G96" s="592"/>
      <c r="H96" s="592"/>
      <c r="I96" s="592"/>
      <c r="J96" s="591"/>
      <c r="K96" s="585"/>
      <c r="L96" s="586"/>
      <c r="M96" s="585"/>
      <c r="N96" s="585"/>
      <c r="O96" s="585"/>
      <c r="P96" s="585"/>
      <c r="Q96" s="585"/>
      <c r="R96" s="687"/>
      <c r="S96" s="585"/>
      <c r="T96" s="586">
        <v>20</v>
      </c>
      <c r="U96" s="587">
        <v>136000</v>
      </c>
      <c r="V96" s="584"/>
      <c r="W96" s="587"/>
      <c r="X96" s="588"/>
      <c r="Y96" s="587"/>
      <c r="Z96" s="584"/>
      <c r="AA96" s="587"/>
      <c r="AB96" s="589"/>
      <c r="AC96" s="594"/>
      <c r="AD96" s="589"/>
      <c r="AE96" s="587"/>
      <c r="AF96" s="584"/>
      <c r="AG96" s="587"/>
      <c r="AH96" s="587"/>
      <c r="AI96" s="612"/>
    </row>
    <row r="97" spans="1:41" ht="15" x14ac:dyDescent="0.35">
      <c r="A97" s="1174"/>
      <c r="B97" s="591"/>
      <c r="C97" s="592"/>
      <c r="D97" s="592"/>
      <c r="E97" s="592"/>
      <c r="F97" s="593"/>
      <c r="G97" s="592"/>
      <c r="H97" s="592"/>
      <c r="I97" s="592"/>
      <c r="J97" s="591"/>
      <c r="K97" s="585"/>
      <c r="L97" s="586"/>
      <c r="M97" s="585"/>
      <c r="N97" s="585"/>
      <c r="O97" s="585"/>
      <c r="P97" s="585"/>
      <c r="Q97" s="585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89"/>
      <c r="AC97" s="594"/>
      <c r="AD97" s="589"/>
      <c r="AE97" s="587"/>
      <c r="AF97" s="584"/>
      <c r="AG97" s="587"/>
      <c r="AH97" s="587"/>
      <c r="AI97" s="612"/>
    </row>
    <row r="98" spans="1:41" ht="15" x14ac:dyDescent="0.35">
      <c r="A98" s="1175"/>
      <c r="B98" s="591"/>
      <c r="C98" s="592"/>
      <c r="D98" s="592"/>
      <c r="E98" s="592"/>
      <c r="F98" s="593"/>
      <c r="G98" s="592"/>
      <c r="H98" s="592"/>
      <c r="I98" s="592"/>
      <c r="J98" s="591"/>
      <c r="K98" s="585"/>
      <c r="L98" s="586"/>
      <c r="M98" s="585"/>
      <c r="N98" s="585"/>
      <c r="O98" s="585"/>
      <c r="P98" s="585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93"/>
      <c r="AC98" s="592"/>
      <c r="AD98" s="589"/>
      <c r="AE98" s="587"/>
      <c r="AF98" s="584"/>
      <c r="AG98" s="587"/>
      <c r="AH98" s="587"/>
      <c r="AI98" s="612"/>
    </row>
    <row r="99" spans="1:41" s="575" customFormat="1" ht="15" x14ac:dyDescent="0.35">
      <c r="A99" s="1173">
        <v>45589</v>
      </c>
      <c r="B99" s="591">
        <v>30.46</v>
      </c>
      <c r="C99" s="592">
        <v>304600</v>
      </c>
      <c r="D99" s="592"/>
      <c r="E99" s="592"/>
      <c r="F99" s="593">
        <v>30.1</v>
      </c>
      <c r="G99" s="592">
        <v>301000</v>
      </c>
      <c r="H99" s="592"/>
      <c r="I99" s="592"/>
      <c r="J99" s="591">
        <v>17.36</v>
      </c>
      <c r="K99" s="585">
        <v>173600</v>
      </c>
      <c r="L99" s="586">
        <v>20</v>
      </c>
      <c r="M99" s="585">
        <v>136000</v>
      </c>
      <c r="N99" s="585"/>
      <c r="O99" s="585"/>
      <c r="P99" s="585"/>
      <c r="Q99" s="585"/>
      <c r="R99" s="585"/>
      <c r="S99" s="585"/>
      <c r="T99" s="586"/>
      <c r="U99" s="587"/>
      <c r="V99" s="584"/>
      <c r="W99" s="587"/>
      <c r="X99" s="588">
        <v>20</v>
      </c>
      <c r="Y99" s="587">
        <v>242000</v>
      </c>
      <c r="Z99" s="584">
        <v>20</v>
      </c>
      <c r="AA99" s="587">
        <v>136000</v>
      </c>
      <c r="AB99" s="589"/>
      <c r="AC99" s="594"/>
      <c r="AD99" s="589"/>
      <c r="AE99" s="587"/>
      <c r="AF99" s="584"/>
      <c r="AG99" s="587"/>
      <c r="AH99" s="587"/>
      <c r="AI99" s="915"/>
    </row>
    <row r="100" spans="1:41" ht="15" x14ac:dyDescent="0.35">
      <c r="A100" s="1174"/>
      <c r="B100" s="591"/>
      <c r="C100" s="592"/>
      <c r="D100" s="592"/>
      <c r="E100" s="592"/>
      <c r="F100" s="593"/>
      <c r="G100" s="592"/>
      <c r="H100" s="592"/>
      <c r="I100" s="592"/>
      <c r="J100" s="591"/>
      <c r="K100" s="585"/>
      <c r="L100" s="586"/>
      <c r="M100" s="585"/>
      <c r="N100" s="585"/>
      <c r="O100" s="585"/>
      <c r="P100" s="585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4"/>
      <c r="AD100" s="589"/>
      <c r="AE100" s="587"/>
      <c r="AF100" s="584"/>
      <c r="AG100" s="587"/>
      <c r="AH100" s="587"/>
      <c r="AI100" s="612"/>
    </row>
    <row r="101" spans="1:41" ht="15" x14ac:dyDescent="0.35">
      <c r="A101" s="1174"/>
      <c r="B101" s="591"/>
      <c r="C101" s="592"/>
      <c r="D101" s="592"/>
      <c r="E101" s="592"/>
      <c r="F101" s="593"/>
      <c r="G101" s="592"/>
      <c r="H101" s="592"/>
      <c r="I101" s="592"/>
      <c r="J101" s="591"/>
      <c r="K101" s="585"/>
      <c r="L101" s="586"/>
      <c r="M101" s="585"/>
      <c r="N101" s="585"/>
      <c r="O101" s="585"/>
      <c r="P101" s="585"/>
      <c r="Q101" s="585"/>
      <c r="R101" s="585"/>
      <c r="S101" s="585"/>
      <c r="T101" s="586"/>
      <c r="U101" s="587"/>
      <c r="V101" s="584"/>
      <c r="W101" s="587"/>
      <c r="X101" s="588"/>
      <c r="Y101" s="587"/>
      <c r="Z101" s="584"/>
      <c r="AA101" s="587"/>
      <c r="AB101" s="589"/>
      <c r="AC101" s="590"/>
      <c r="AD101" s="599"/>
      <c r="AE101" s="600"/>
      <c r="AF101" s="588"/>
      <c r="AG101" s="587"/>
      <c r="AH101" s="587"/>
      <c r="AI101" s="612"/>
    </row>
    <row r="102" spans="1:41" ht="15" x14ac:dyDescent="0.35">
      <c r="A102" s="1175"/>
      <c r="B102" s="591"/>
      <c r="C102" s="592"/>
      <c r="D102" s="592"/>
      <c r="E102" s="592"/>
      <c r="F102" s="593"/>
      <c r="G102" s="592"/>
      <c r="H102" s="592"/>
      <c r="I102" s="592"/>
      <c r="J102" s="591"/>
      <c r="K102" s="585"/>
      <c r="L102" s="586"/>
      <c r="M102" s="585"/>
      <c r="N102" s="585"/>
      <c r="O102" s="585"/>
      <c r="P102" s="585"/>
      <c r="Q102" s="585"/>
      <c r="R102" s="585"/>
      <c r="S102" s="585"/>
      <c r="T102" s="586"/>
      <c r="U102" s="587"/>
      <c r="V102" s="584"/>
      <c r="W102" s="587"/>
      <c r="X102" s="588"/>
      <c r="Y102" s="587"/>
      <c r="Z102" s="589"/>
      <c r="AA102" s="594"/>
      <c r="AB102" s="598"/>
      <c r="AC102" s="601"/>
      <c r="AD102" s="584"/>
      <c r="AE102" s="587"/>
      <c r="AF102" s="727"/>
      <c r="AG102" s="704"/>
      <c r="AH102" s="587"/>
      <c r="AI102" s="612"/>
    </row>
    <row r="103" spans="1:41" s="575" customFormat="1" ht="15" x14ac:dyDescent="0.35">
      <c r="A103" s="1173">
        <v>45590</v>
      </c>
      <c r="B103" s="591">
        <v>24.52</v>
      </c>
      <c r="C103" s="592">
        <v>245200</v>
      </c>
      <c r="D103" s="592"/>
      <c r="E103" s="592"/>
      <c r="F103" s="727">
        <v>26.71</v>
      </c>
      <c r="G103" s="704">
        <v>267100</v>
      </c>
      <c r="H103" s="592"/>
      <c r="I103" s="592"/>
      <c r="J103" s="591">
        <v>25.23</v>
      </c>
      <c r="K103" s="585">
        <v>252300</v>
      </c>
      <c r="L103" s="586"/>
      <c r="M103" s="585"/>
      <c r="N103" s="585"/>
      <c r="O103" s="585"/>
      <c r="P103" s="816"/>
      <c r="Q103" s="660"/>
      <c r="R103" s="660"/>
      <c r="S103" s="660"/>
      <c r="T103" s="586"/>
      <c r="U103" s="585"/>
      <c r="V103" s="584"/>
      <c r="W103" s="587"/>
      <c r="X103" s="588"/>
      <c r="Y103" s="587"/>
      <c r="Z103" s="584"/>
      <c r="AA103" s="587"/>
      <c r="AB103" s="589"/>
      <c r="AC103" s="594"/>
      <c r="AD103" s="589"/>
      <c r="AE103" s="587"/>
      <c r="AF103" s="584"/>
      <c r="AG103" s="587"/>
      <c r="AH103" s="587"/>
      <c r="AI103" s="915"/>
    </row>
    <row r="104" spans="1:41" ht="15" x14ac:dyDescent="0.35">
      <c r="A104" s="1174"/>
      <c r="B104" s="591"/>
      <c r="C104" s="592"/>
      <c r="D104" s="592"/>
      <c r="E104" s="592"/>
      <c r="F104" s="593"/>
      <c r="G104" s="592"/>
      <c r="H104" s="587"/>
      <c r="I104" s="587"/>
      <c r="J104" s="591"/>
      <c r="K104" s="585"/>
      <c r="L104" s="586"/>
      <c r="M104" s="585"/>
      <c r="N104" s="585"/>
      <c r="O104" s="585"/>
      <c r="P104" s="585"/>
      <c r="Q104" s="592"/>
      <c r="R104" s="592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9"/>
      <c r="AE104" s="587"/>
      <c r="AF104" s="584"/>
      <c r="AG104" s="587"/>
      <c r="AH104" s="587"/>
      <c r="AI104" s="612"/>
    </row>
    <row r="105" spans="1:41" ht="15" x14ac:dyDescent="0.35">
      <c r="A105" s="1174"/>
      <c r="B105" s="586"/>
      <c r="C105" s="587"/>
      <c r="D105" s="587"/>
      <c r="E105" s="587"/>
      <c r="F105" s="593"/>
      <c r="G105" s="592"/>
      <c r="H105" s="592"/>
      <c r="I105" s="592"/>
      <c r="J105" s="591"/>
      <c r="K105" s="585"/>
      <c r="L105" s="586"/>
      <c r="M105" s="585"/>
      <c r="N105" s="585"/>
      <c r="O105" s="585"/>
      <c r="P105" s="585"/>
      <c r="Q105" s="592"/>
      <c r="R105" s="592"/>
      <c r="S105" s="592"/>
      <c r="T105" s="586"/>
      <c r="U105" s="587"/>
      <c r="V105" s="584"/>
      <c r="W105" s="587"/>
      <c r="X105" s="588"/>
      <c r="Y105" s="587"/>
      <c r="Z105" s="584"/>
      <c r="AA105" s="587"/>
      <c r="AB105" s="589"/>
      <c r="AC105" s="594"/>
      <c r="AD105" s="589"/>
      <c r="AE105" s="587"/>
      <c r="AF105" s="584"/>
      <c r="AG105" s="587"/>
      <c r="AH105" s="587"/>
      <c r="AI105" s="612"/>
    </row>
    <row r="106" spans="1:41" ht="15" x14ac:dyDescent="0.35">
      <c r="A106" s="1175"/>
      <c r="B106" s="591"/>
      <c r="C106" s="592"/>
      <c r="D106" s="592"/>
      <c r="E106" s="592"/>
      <c r="F106" s="593"/>
      <c r="G106" s="592"/>
      <c r="H106" s="592"/>
      <c r="I106" s="592"/>
      <c r="J106" s="591"/>
      <c r="K106" s="585"/>
      <c r="L106" s="586"/>
      <c r="M106" s="587"/>
      <c r="N106" s="587"/>
      <c r="O106" s="587"/>
      <c r="P106" s="600"/>
      <c r="Q106" s="587"/>
      <c r="R106" s="587"/>
      <c r="S106" s="587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589"/>
      <c r="AE106" s="587"/>
      <c r="AF106" s="584"/>
      <c r="AG106" s="587"/>
      <c r="AH106" s="587"/>
      <c r="AI106" s="612"/>
      <c r="AO106" s="685"/>
    </row>
    <row r="107" spans="1:41" s="575" customFormat="1" ht="15" x14ac:dyDescent="0.35">
      <c r="A107" s="1173">
        <v>45591</v>
      </c>
      <c r="B107" s="591">
        <v>41.87</v>
      </c>
      <c r="C107" s="592">
        <v>418700</v>
      </c>
      <c r="D107" s="592"/>
      <c r="E107" s="592"/>
      <c r="F107" s="593">
        <v>41.51</v>
      </c>
      <c r="G107" s="592">
        <v>415100</v>
      </c>
      <c r="H107" s="592"/>
      <c r="I107" s="592"/>
      <c r="J107" s="591">
        <v>39.58</v>
      </c>
      <c r="K107" s="585">
        <v>395800</v>
      </c>
      <c r="L107" s="586"/>
      <c r="M107" s="587"/>
      <c r="N107" s="587">
        <v>60</v>
      </c>
      <c r="O107" s="587">
        <v>408000</v>
      </c>
      <c r="P107" s="585"/>
      <c r="Q107" s="585"/>
      <c r="R107" s="585"/>
      <c r="S107" s="585"/>
      <c r="T107" s="586"/>
      <c r="U107" s="587"/>
      <c r="V107" s="584"/>
      <c r="W107" s="587"/>
      <c r="X107" s="588"/>
      <c r="Y107" s="587"/>
      <c r="Z107" s="584"/>
      <c r="AA107" s="587"/>
      <c r="AB107" s="589"/>
      <c r="AC107" s="594"/>
      <c r="AD107" s="727"/>
      <c r="AE107" s="704"/>
      <c r="AF107" s="584"/>
      <c r="AG107" s="587"/>
      <c r="AH107" s="587"/>
      <c r="AI107" s="915"/>
      <c r="AO107" s="914"/>
    </row>
    <row r="108" spans="1:41" ht="15" x14ac:dyDescent="0.35">
      <c r="A108" s="1174"/>
      <c r="B108" s="591"/>
      <c r="C108" s="592"/>
      <c r="D108" s="592"/>
      <c r="E108" s="592"/>
      <c r="F108" s="593"/>
      <c r="G108" s="592"/>
      <c r="H108" s="592"/>
      <c r="I108" s="592"/>
      <c r="J108" s="591"/>
      <c r="K108" s="585"/>
      <c r="L108" s="586"/>
      <c r="M108" s="585"/>
      <c r="N108" s="585"/>
      <c r="O108" s="585"/>
      <c r="P108" s="585"/>
      <c r="Q108" s="585"/>
      <c r="R108" s="585"/>
      <c r="S108" s="585"/>
      <c r="T108" s="586"/>
      <c r="U108" s="587"/>
      <c r="V108" s="584"/>
      <c r="W108" s="587"/>
      <c r="X108" s="599"/>
      <c r="Y108" s="587"/>
      <c r="Z108" s="584"/>
      <c r="AA108" s="587"/>
      <c r="AB108" s="589"/>
      <c r="AC108" s="594"/>
      <c r="AD108" s="589"/>
      <c r="AE108" s="587"/>
      <c r="AF108" s="584"/>
      <c r="AG108" s="587"/>
      <c r="AH108" s="587"/>
      <c r="AI108" s="612"/>
      <c r="AO108" s="685"/>
    </row>
    <row r="109" spans="1:41" ht="15" x14ac:dyDescent="0.35">
      <c r="A109" s="1174"/>
      <c r="B109" s="591"/>
      <c r="C109" s="592"/>
      <c r="D109" s="592"/>
      <c r="E109" s="592"/>
      <c r="F109" s="593"/>
      <c r="G109" s="592"/>
      <c r="H109" s="592"/>
      <c r="I109" s="592"/>
      <c r="J109" s="591"/>
      <c r="K109" s="585"/>
      <c r="L109" s="586"/>
      <c r="M109" s="585"/>
      <c r="N109" s="585"/>
      <c r="O109" s="585"/>
      <c r="P109" s="585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9"/>
      <c r="AE109" s="587"/>
      <c r="AF109" s="584"/>
      <c r="AG109" s="587"/>
      <c r="AH109" s="587"/>
      <c r="AI109" s="612"/>
      <c r="AO109" s="685"/>
    </row>
    <row r="110" spans="1:41" ht="15" x14ac:dyDescent="0.35">
      <c r="A110" s="1175"/>
      <c r="B110" s="591"/>
      <c r="C110" s="592"/>
      <c r="D110" s="592"/>
      <c r="E110" s="592"/>
      <c r="F110" s="593"/>
      <c r="G110" s="592"/>
      <c r="H110" s="592"/>
      <c r="I110" s="592"/>
      <c r="J110" s="591"/>
      <c r="K110" s="839"/>
      <c r="L110" s="586"/>
      <c r="M110" s="585"/>
      <c r="N110" s="585"/>
      <c r="O110" s="585"/>
      <c r="P110" s="585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9"/>
      <c r="AC110" s="594"/>
      <c r="AD110" s="589"/>
      <c r="AE110" s="587"/>
      <c r="AF110" s="584"/>
      <c r="AG110" s="587"/>
      <c r="AH110" s="587"/>
      <c r="AI110" s="612"/>
    </row>
    <row r="111" spans="1:41" s="575" customFormat="1" ht="15" x14ac:dyDescent="0.35">
      <c r="A111" s="1173">
        <v>45592</v>
      </c>
      <c r="B111" s="591"/>
      <c r="C111" s="592"/>
      <c r="D111" s="592"/>
      <c r="E111" s="592"/>
      <c r="F111" s="593"/>
      <c r="G111" s="592"/>
      <c r="H111" s="592"/>
      <c r="I111" s="592"/>
      <c r="J111" s="591"/>
      <c r="K111" s="585"/>
      <c r="L111" s="588"/>
      <c r="M111" s="600"/>
      <c r="N111" s="816"/>
      <c r="O111" s="585"/>
      <c r="P111" s="600"/>
      <c r="Q111" s="600"/>
      <c r="R111" s="585"/>
      <c r="S111" s="585"/>
      <c r="T111" s="586"/>
      <c r="U111" s="587"/>
      <c r="V111" s="584"/>
      <c r="W111" s="587"/>
      <c r="X111" s="588"/>
      <c r="Y111" s="587"/>
      <c r="Z111" s="584">
        <v>24.28</v>
      </c>
      <c r="AA111" s="587">
        <v>165104</v>
      </c>
      <c r="AB111" s="584"/>
      <c r="AC111" s="587"/>
      <c r="AD111" s="589"/>
      <c r="AE111" s="587"/>
      <c r="AF111" s="584"/>
      <c r="AG111" s="587"/>
      <c r="AH111" s="587"/>
      <c r="AI111" s="915"/>
    </row>
    <row r="112" spans="1:41" ht="15" x14ac:dyDescent="0.35">
      <c r="A112" s="1174"/>
      <c r="B112" s="591"/>
      <c r="C112" s="592"/>
      <c r="D112" s="592"/>
      <c r="E112" s="592"/>
      <c r="F112" s="593"/>
      <c r="G112" s="592"/>
      <c r="H112" s="592"/>
      <c r="I112" s="592"/>
      <c r="J112" s="591"/>
      <c r="K112" s="585"/>
      <c r="L112" s="586"/>
      <c r="M112" s="585"/>
      <c r="N112" s="585"/>
      <c r="O112" s="585"/>
      <c r="P112" s="585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9"/>
      <c r="AE112" s="587"/>
      <c r="AF112" s="584"/>
      <c r="AG112" s="587"/>
      <c r="AH112" s="587"/>
      <c r="AI112" s="612"/>
    </row>
    <row r="113" spans="1:35" ht="15" x14ac:dyDescent="0.35">
      <c r="A113" s="1174"/>
      <c r="B113" s="591"/>
      <c r="C113" s="592"/>
      <c r="D113" s="592"/>
      <c r="E113" s="592"/>
      <c r="F113" s="593"/>
      <c r="G113" s="592"/>
      <c r="H113" s="592"/>
      <c r="I113" s="592"/>
      <c r="J113" s="591"/>
      <c r="K113" s="585"/>
      <c r="L113" s="586"/>
      <c r="M113" s="585"/>
      <c r="N113" s="585"/>
      <c r="O113" s="585"/>
      <c r="P113" s="585"/>
      <c r="Q113" s="585"/>
      <c r="R113" s="585"/>
      <c r="S113" s="585"/>
      <c r="T113" s="586"/>
      <c r="U113" s="587"/>
      <c r="V113" s="584"/>
      <c r="W113" s="587"/>
      <c r="X113" s="588"/>
      <c r="Y113" s="587"/>
      <c r="Z113" s="584"/>
      <c r="AA113" s="587"/>
      <c r="AB113" s="589"/>
      <c r="AC113" s="594"/>
      <c r="AD113" s="589"/>
      <c r="AE113" s="587"/>
      <c r="AF113" s="584"/>
      <c r="AG113" s="587"/>
      <c r="AH113" s="587"/>
      <c r="AI113" s="612"/>
    </row>
    <row r="114" spans="1:35" ht="15" x14ac:dyDescent="0.35">
      <c r="A114" s="1175"/>
      <c r="B114" s="591"/>
      <c r="C114" s="592"/>
      <c r="D114" s="592"/>
      <c r="E114" s="592"/>
      <c r="F114" s="591"/>
      <c r="G114" s="592"/>
      <c r="H114" s="592"/>
      <c r="I114" s="592"/>
      <c r="J114" s="591"/>
      <c r="K114" s="585"/>
      <c r="L114" s="586"/>
      <c r="M114" s="585"/>
      <c r="N114" s="816"/>
      <c r="O114" s="585"/>
      <c r="P114" s="585"/>
      <c r="Q114" s="585"/>
      <c r="R114" s="585"/>
      <c r="S114" s="585"/>
      <c r="T114" s="586"/>
      <c r="U114" s="585"/>
      <c r="V114" s="584"/>
      <c r="W114" s="587"/>
      <c r="X114" s="588"/>
      <c r="Y114" s="587"/>
      <c r="Z114" s="588"/>
      <c r="AA114" s="587"/>
      <c r="AB114" s="589"/>
      <c r="AC114" s="594"/>
      <c r="AD114" s="584"/>
      <c r="AE114" s="587"/>
      <c r="AF114" s="584"/>
      <c r="AG114" s="587"/>
      <c r="AH114" s="587"/>
      <c r="AI114" s="612"/>
    </row>
    <row r="115" spans="1:35" s="575" customFormat="1" ht="15" x14ac:dyDescent="0.35">
      <c r="A115" s="1173">
        <v>45593</v>
      </c>
      <c r="B115" s="591">
        <v>39.619999999999997</v>
      </c>
      <c r="C115" s="592">
        <v>396200</v>
      </c>
      <c r="D115" s="592"/>
      <c r="E115" s="592"/>
      <c r="F115" s="593">
        <v>38.380000000000003</v>
      </c>
      <c r="G115" s="587">
        <v>383800</v>
      </c>
      <c r="H115" s="592"/>
      <c r="I115" s="592"/>
      <c r="J115" s="591"/>
      <c r="K115" s="600"/>
      <c r="L115" s="586"/>
      <c r="M115" s="585"/>
      <c r="N115" s="585"/>
      <c r="O115" s="585"/>
      <c r="P115" s="585"/>
      <c r="Q115" s="585"/>
      <c r="R115" s="585"/>
      <c r="S115" s="585"/>
      <c r="T115" s="586">
        <v>60</v>
      </c>
      <c r="U115" s="587">
        <v>408000</v>
      </c>
      <c r="V115" s="584"/>
      <c r="W115" s="587"/>
      <c r="X115" s="588">
        <v>20</v>
      </c>
      <c r="Y115" s="587">
        <v>242000</v>
      </c>
      <c r="Z115" s="588"/>
      <c r="AA115" s="587"/>
      <c r="AB115" s="589"/>
      <c r="AC115" s="594"/>
      <c r="AD115" s="589"/>
      <c r="AE115" s="587"/>
      <c r="AF115" s="584"/>
      <c r="AG115" s="587"/>
      <c r="AH115" s="587"/>
      <c r="AI115" s="915"/>
    </row>
    <row r="116" spans="1:35" ht="15" x14ac:dyDescent="0.35">
      <c r="A116" s="1174"/>
      <c r="B116" s="591"/>
      <c r="C116" s="592"/>
      <c r="D116" s="592"/>
      <c r="E116" s="592"/>
      <c r="F116" s="593"/>
      <c r="G116" s="592"/>
      <c r="H116" s="592"/>
      <c r="I116" s="592"/>
      <c r="J116" s="591"/>
      <c r="K116" s="585"/>
      <c r="L116" s="586"/>
      <c r="M116" s="585"/>
      <c r="N116" s="585"/>
      <c r="O116" s="585"/>
      <c r="P116" s="585"/>
      <c r="Q116" s="585"/>
      <c r="R116" s="585"/>
      <c r="S116" s="585"/>
      <c r="T116" s="586"/>
      <c r="U116" s="587"/>
      <c r="V116" s="584">
        <v>20</v>
      </c>
      <c r="W116" s="587">
        <v>200000</v>
      </c>
      <c r="X116" s="588"/>
      <c r="Y116" s="587"/>
      <c r="Z116" s="584"/>
      <c r="AA116" s="587"/>
      <c r="AB116" s="589"/>
      <c r="AC116" s="594"/>
      <c r="AD116" s="584">
        <v>20</v>
      </c>
      <c r="AE116" s="587">
        <v>200000</v>
      </c>
      <c r="AF116" s="584"/>
      <c r="AG116" s="587"/>
      <c r="AH116" s="587"/>
      <c r="AI116" s="612"/>
    </row>
    <row r="117" spans="1:35" ht="15" x14ac:dyDescent="0.35">
      <c r="A117" s="1174"/>
      <c r="B117" s="591"/>
      <c r="C117" s="592"/>
      <c r="D117" s="592"/>
      <c r="E117" s="592"/>
      <c r="F117" s="593"/>
      <c r="G117" s="592"/>
      <c r="H117" s="587"/>
      <c r="I117" s="587"/>
      <c r="J117" s="591"/>
      <c r="K117" s="585"/>
      <c r="L117" s="586"/>
      <c r="M117" s="585"/>
      <c r="N117" s="585"/>
      <c r="O117" s="585"/>
      <c r="P117" s="585"/>
      <c r="Q117" s="585"/>
      <c r="R117" s="585"/>
      <c r="S117" s="585"/>
      <c r="T117" s="586"/>
      <c r="U117" s="587"/>
      <c r="V117" s="584"/>
      <c r="W117" s="587"/>
      <c r="X117" s="588"/>
      <c r="Y117" s="587"/>
      <c r="Z117" s="584"/>
      <c r="AA117" s="587"/>
      <c r="AB117" s="589"/>
      <c r="AC117" s="590"/>
      <c r="AD117" s="599"/>
      <c r="AE117" s="600"/>
      <c r="AF117" s="588"/>
      <c r="AG117" s="587"/>
      <c r="AH117" s="587"/>
      <c r="AI117" s="612"/>
    </row>
    <row r="118" spans="1:35" ht="15" x14ac:dyDescent="0.35">
      <c r="A118" s="1175"/>
      <c r="B118" s="630"/>
      <c r="C118" s="587"/>
      <c r="D118" s="587"/>
      <c r="E118" s="587"/>
      <c r="F118" s="584"/>
      <c r="G118" s="585"/>
      <c r="H118" s="587"/>
      <c r="I118" s="587"/>
      <c r="J118" s="591"/>
      <c r="K118" s="587"/>
      <c r="L118" s="584"/>
      <c r="M118" s="587"/>
      <c r="N118" s="587"/>
      <c r="O118" s="587"/>
      <c r="P118" s="600"/>
      <c r="Q118" s="587"/>
      <c r="R118" s="587"/>
      <c r="S118" s="587"/>
      <c r="T118" s="586"/>
      <c r="U118" s="587"/>
      <c r="V118" s="584"/>
      <c r="W118" s="587"/>
      <c r="X118" s="620"/>
      <c r="Y118" s="583"/>
      <c r="Z118" s="584"/>
      <c r="AA118" s="587"/>
      <c r="AB118" s="589"/>
      <c r="AC118" s="594"/>
      <c r="AD118" s="589"/>
      <c r="AE118" s="587"/>
      <c r="AF118" s="584"/>
      <c r="AG118" s="587"/>
      <c r="AH118" s="587"/>
      <c r="AI118" s="612"/>
    </row>
    <row r="119" spans="1:35" s="575" customFormat="1" ht="15" x14ac:dyDescent="0.35">
      <c r="A119" s="1173">
        <v>45594</v>
      </c>
      <c r="B119" s="630">
        <v>24.33</v>
      </c>
      <c r="C119" s="587">
        <v>243300</v>
      </c>
      <c r="D119" s="587"/>
      <c r="E119" s="587"/>
      <c r="F119" s="584">
        <v>19.920000000000002</v>
      </c>
      <c r="G119" s="585">
        <v>199200</v>
      </c>
      <c r="H119" s="587"/>
      <c r="I119" s="587"/>
      <c r="J119" s="591">
        <v>43.74</v>
      </c>
      <c r="K119" s="587">
        <v>437400</v>
      </c>
      <c r="L119" s="584">
        <v>52</v>
      </c>
      <c r="M119" s="587">
        <v>353600</v>
      </c>
      <c r="N119" s="587"/>
      <c r="O119" s="587"/>
      <c r="P119" s="600">
        <v>20</v>
      </c>
      <c r="Q119" s="587">
        <v>242000</v>
      </c>
      <c r="R119" s="587"/>
      <c r="S119" s="587"/>
      <c r="T119" s="586"/>
      <c r="U119" s="587"/>
      <c r="V119" s="584"/>
      <c r="W119" s="587"/>
      <c r="X119" s="620"/>
      <c r="Y119" s="583"/>
      <c r="Z119" s="584"/>
      <c r="AA119" s="587"/>
      <c r="AB119" s="589"/>
      <c r="AC119" s="594"/>
      <c r="AD119" s="589"/>
      <c r="AE119" s="587"/>
      <c r="AF119" s="584"/>
      <c r="AG119" s="587"/>
      <c r="AH119" s="587"/>
      <c r="AI119" s="915"/>
    </row>
    <row r="120" spans="1:35" ht="15" x14ac:dyDescent="0.35">
      <c r="A120" s="1174"/>
      <c r="B120" s="630"/>
      <c r="C120" s="587"/>
      <c r="D120" s="587"/>
      <c r="E120" s="587"/>
      <c r="F120" s="584"/>
      <c r="G120" s="585"/>
      <c r="H120" s="587"/>
      <c r="I120" s="587"/>
      <c r="J120" s="591"/>
      <c r="K120" s="587"/>
      <c r="L120" s="584"/>
      <c r="M120" s="587"/>
      <c r="N120" s="587"/>
      <c r="O120" s="587"/>
      <c r="P120" s="600"/>
      <c r="Q120" s="587"/>
      <c r="R120" s="587"/>
      <c r="S120" s="587"/>
      <c r="T120" s="586"/>
      <c r="U120" s="587"/>
      <c r="V120" s="584"/>
      <c r="W120" s="587"/>
      <c r="X120" s="620"/>
      <c r="Y120" s="583"/>
      <c r="Z120" s="584"/>
      <c r="AA120" s="587"/>
      <c r="AB120" s="589"/>
      <c r="AC120" s="594"/>
      <c r="AD120" s="589"/>
      <c r="AE120" s="587"/>
      <c r="AF120" s="584"/>
      <c r="AG120" s="587"/>
      <c r="AH120" s="587"/>
      <c r="AI120" s="612"/>
    </row>
    <row r="121" spans="1:35" ht="15" x14ac:dyDescent="0.35">
      <c r="A121" s="1174"/>
      <c r="B121" s="630"/>
      <c r="C121" s="587"/>
      <c r="D121" s="587"/>
      <c r="E121" s="587"/>
      <c r="F121" s="584"/>
      <c r="G121" s="585"/>
      <c r="H121" s="587"/>
      <c r="I121" s="587"/>
      <c r="J121" s="591"/>
      <c r="K121" s="587"/>
      <c r="L121" s="584"/>
      <c r="M121" s="587"/>
      <c r="N121" s="587"/>
      <c r="O121" s="587"/>
      <c r="P121" s="600"/>
      <c r="Q121" s="587"/>
      <c r="R121" s="587"/>
      <c r="S121" s="587"/>
      <c r="T121" s="586"/>
      <c r="U121" s="587"/>
      <c r="V121" s="584"/>
      <c r="W121" s="587"/>
      <c r="X121" s="620"/>
      <c r="Y121" s="583"/>
      <c r="Z121" s="584"/>
      <c r="AA121" s="587"/>
      <c r="AB121" s="589"/>
      <c r="AC121" s="594"/>
      <c r="AD121" s="589"/>
      <c r="AE121" s="587"/>
      <c r="AF121" s="584"/>
      <c r="AG121" s="587"/>
      <c r="AH121" s="587"/>
      <c r="AI121" s="612"/>
    </row>
    <row r="122" spans="1:35" ht="13.5" customHeight="1" x14ac:dyDescent="0.35">
      <c r="A122" s="1175"/>
      <c r="B122" s="630"/>
      <c r="C122" s="587"/>
      <c r="D122" s="587"/>
      <c r="E122" s="587"/>
      <c r="F122" s="584"/>
      <c r="G122" s="585"/>
      <c r="H122" s="587"/>
      <c r="I122" s="587"/>
      <c r="J122" s="591"/>
      <c r="K122" s="587"/>
      <c r="L122" s="584"/>
      <c r="M122" s="587"/>
      <c r="N122" s="587"/>
      <c r="O122" s="587"/>
      <c r="P122" s="600"/>
      <c r="Q122" s="587"/>
      <c r="R122" s="587"/>
      <c r="S122" s="587"/>
      <c r="T122" s="586"/>
      <c r="U122" s="587"/>
      <c r="V122" s="584"/>
      <c r="W122" s="587"/>
      <c r="X122" s="620"/>
      <c r="Y122" s="583"/>
      <c r="Z122" s="584"/>
      <c r="AA122" s="587"/>
      <c r="AB122" s="589"/>
      <c r="AC122" s="594"/>
      <c r="AD122" s="589"/>
      <c r="AE122" s="587"/>
      <c r="AF122" s="584"/>
      <c r="AG122" s="587"/>
      <c r="AH122" s="587"/>
      <c r="AI122" s="612"/>
    </row>
    <row r="123" spans="1:35" s="575" customFormat="1" ht="15" x14ac:dyDescent="0.35">
      <c r="A123" s="1173">
        <v>45595</v>
      </c>
      <c r="B123" s="630">
        <v>34.94</v>
      </c>
      <c r="C123" s="587">
        <v>349400</v>
      </c>
      <c r="D123" s="587"/>
      <c r="E123" s="587"/>
      <c r="F123" s="584">
        <v>28.85</v>
      </c>
      <c r="G123" s="585">
        <v>288500</v>
      </c>
      <c r="H123" s="587"/>
      <c r="I123" s="587"/>
      <c r="J123" s="591">
        <v>17.3</v>
      </c>
      <c r="K123" s="587">
        <v>173000</v>
      </c>
      <c r="L123" s="584"/>
      <c r="M123" s="587"/>
      <c r="N123" s="587"/>
      <c r="O123" s="587"/>
      <c r="P123" s="600"/>
      <c r="Q123" s="587"/>
      <c r="R123" s="587"/>
      <c r="S123" s="587"/>
      <c r="T123" s="586"/>
      <c r="U123" s="587"/>
      <c r="V123" s="584"/>
      <c r="W123" s="587"/>
      <c r="X123" s="620">
        <v>20</v>
      </c>
      <c r="Y123" s="583">
        <v>242000</v>
      </c>
      <c r="Z123" s="584"/>
      <c r="AA123" s="587"/>
      <c r="AB123" s="589"/>
      <c r="AC123" s="594"/>
      <c r="AD123" s="589"/>
      <c r="AE123" s="587"/>
      <c r="AF123" s="584"/>
      <c r="AG123" s="587"/>
      <c r="AH123" s="587"/>
      <c r="AI123" s="915"/>
    </row>
    <row r="124" spans="1:35" ht="15" x14ac:dyDescent="0.35">
      <c r="A124" s="1174"/>
      <c r="B124" s="630"/>
      <c r="C124" s="587"/>
      <c r="D124" s="587"/>
      <c r="E124" s="587"/>
      <c r="F124" s="584"/>
      <c r="G124" s="585"/>
      <c r="H124" s="587"/>
      <c r="I124" s="587"/>
      <c r="J124" s="591"/>
      <c r="K124" s="587"/>
      <c r="L124" s="584"/>
      <c r="M124" s="587"/>
      <c r="N124" s="587"/>
      <c r="O124" s="587"/>
      <c r="P124" s="600"/>
      <c r="Q124" s="587"/>
      <c r="R124" s="587"/>
      <c r="S124" s="587"/>
      <c r="T124" s="586"/>
      <c r="U124" s="587"/>
      <c r="V124" s="584"/>
      <c r="W124" s="587"/>
      <c r="X124" s="620"/>
      <c r="Y124" s="583"/>
      <c r="Z124" s="584"/>
      <c r="AA124" s="587"/>
      <c r="AB124" s="589"/>
      <c r="AC124" s="594"/>
      <c r="AD124" s="589"/>
      <c r="AE124" s="587"/>
      <c r="AF124" s="584"/>
      <c r="AG124" s="587"/>
      <c r="AH124" s="587"/>
      <c r="AI124" s="612"/>
    </row>
    <row r="125" spans="1:35" ht="15" x14ac:dyDescent="0.35">
      <c r="A125" s="1174"/>
      <c r="B125" s="630"/>
      <c r="C125" s="587"/>
      <c r="D125" s="587"/>
      <c r="E125" s="587"/>
      <c r="F125" s="584"/>
      <c r="G125" s="585"/>
      <c r="H125" s="587"/>
      <c r="I125" s="587"/>
      <c r="J125" s="591"/>
      <c r="K125" s="587"/>
      <c r="L125" s="584"/>
      <c r="M125" s="587"/>
      <c r="N125" s="587"/>
      <c r="O125" s="587"/>
      <c r="P125" s="600"/>
      <c r="Q125" s="587"/>
      <c r="R125" s="587"/>
      <c r="S125" s="587"/>
      <c r="T125" s="586"/>
      <c r="U125" s="587"/>
      <c r="V125" s="584"/>
      <c r="W125" s="587"/>
      <c r="X125" s="620"/>
      <c r="Y125" s="583"/>
      <c r="Z125" s="584"/>
      <c r="AA125" s="587"/>
      <c r="AB125" s="589"/>
      <c r="AC125" s="594"/>
      <c r="AD125" s="589"/>
      <c r="AE125" s="587"/>
      <c r="AF125" s="584"/>
      <c r="AG125" s="587"/>
      <c r="AH125" s="587"/>
      <c r="AI125" s="612"/>
    </row>
    <row r="126" spans="1:35" ht="13.5" customHeight="1" x14ac:dyDescent="0.35">
      <c r="A126" s="1175"/>
      <c r="B126" s="630"/>
      <c r="C126" s="587"/>
      <c r="D126" s="587"/>
      <c r="E126" s="587"/>
      <c r="F126" s="584"/>
      <c r="G126" s="585"/>
      <c r="H126" s="587"/>
      <c r="I126" s="587"/>
      <c r="J126" s="591"/>
      <c r="K126" s="587"/>
      <c r="L126" s="584"/>
      <c r="M126" s="587"/>
      <c r="N126" s="587"/>
      <c r="O126" s="587"/>
      <c r="P126" s="600"/>
      <c r="Q126" s="587"/>
      <c r="R126" s="587"/>
      <c r="S126" s="587"/>
      <c r="T126" s="586"/>
      <c r="U126" s="587"/>
      <c r="V126" s="584"/>
      <c r="W126" s="587"/>
      <c r="X126" s="620"/>
      <c r="Y126" s="583"/>
      <c r="Z126" s="584"/>
      <c r="AA126" s="587"/>
      <c r="AB126" s="589"/>
      <c r="AC126" s="594"/>
      <c r="AD126" s="589"/>
      <c r="AE126" s="587"/>
      <c r="AF126" s="584"/>
      <c r="AG126" s="587"/>
      <c r="AH126" s="587"/>
      <c r="AI126" s="612"/>
    </row>
    <row r="127" spans="1:35" ht="15" hidden="1" x14ac:dyDescent="0.35">
      <c r="A127" s="630"/>
      <c r="B127" s="587"/>
      <c r="C127" s="587"/>
      <c r="D127" s="587"/>
      <c r="E127" s="584"/>
      <c r="F127" s="585"/>
      <c r="G127" s="587"/>
      <c r="H127" s="587"/>
      <c r="I127" s="591"/>
      <c r="J127" s="587"/>
      <c r="K127" s="584"/>
      <c r="L127" s="587"/>
      <c r="M127" s="587"/>
      <c r="N127" s="587"/>
      <c r="O127" s="600"/>
      <c r="P127" s="587"/>
      <c r="Q127" s="587"/>
      <c r="R127" s="587"/>
      <c r="S127" s="586"/>
      <c r="T127" s="587"/>
      <c r="U127" s="584"/>
      <c r="V127" s="587"/>
      <c r="W127" s="620"/>
      <c r="X127" s="583"/>
      <c r="Y127" s="584"/>
      <c r="Z127" s="587"/>
      <c r="AA127" s="589"/>
      <c r="AB127" s="594"/>
      <c r="AC127" s="589"/>
      <c r="AD127" s="587"/>
      <c r="AE127" s="584"/>
      <c r="AF127" s="587"/>
      <c r="AG127" s="587"/>
      <c r="AH127" s="612"/>
    </row>
    <row r="128" spans="1:35" s="575" customFormat="1" ht="15" x14ac:dyDescent="0.35">
      <c r="A128" s="1199">
        <v>45596</v>
      </c>
      <c r="B128" s="918">
        <v>32.340000000000003</v>
      </c>
      <c r="C128" s="587">
        <v>323400</v>
      </c>
      <c r="D128" s="587"/>
      <c r="E128" s="584"/>
      <c r="F128" s="585"/>
      <c r="G128" s="587"/>
      <c r="H128" s="587"/>
      <c r="I128" s="591"/>
      <c r="J128" s="919">
        <v>23.76</v>
      </c>
      <c r="K128" s="924">
        <v>237600</v>
      </c>
      <c r="L128" s="587"/>
      <c r="M128" s="587"/>
      <c r="N128" s="587"/>
      <c r="O128" s="600"/>
      <c r="P128" s="587"/>
      <c r="Q128" s="587"/>
      <c r="R128" s="587"/>
      <c r="S128" s="586"/>
      <c r="T128" s="587"/>
      <c r="U128" s="584"/>
      <c r="V128" s="587"/>
      <c r="W128" s="620"/>
      <c r="X128" s="583"/>
      <c r="Y128" s="584"/>
      <c r="Z128" s="587"/>
      <c r="AA128" s="589"/>
      <c r="AB128" s="594"/>
      <c r="AC128" s="589"/>
      <c r="AD128" s="587"/>
      <c r="AE128" s="584"/>
      <c r="AF128" s="587"/>
      <c r="AG128" s="587"/>
      <c r="AH128" s="587"/>
    </row>
    <row r="129" spans="1:35" ht="15" x14ac:dyDescent="0.35">
      <c r="A129" s="1200"/>
      <c r="B129" s="587"/>
      <c r="C129" s="587"/>
      <c r="D129" s="587"/>
      <c r="E129" s="584"/>
      <c r="F129" s="585"/>
      <c r="G129" s="587"/>
      <c r="H129" s="587"/>
      <c r="I129" s="591"/>
      <c r="J129" s="587"/>
      <c r="K129" s="584"/>
      <c r="L129" s="587"/>
      <c r="M129" s="587"/>
      <c r="N129" s="587"/>
      <c r="O129" s="600"/>
      <c r="P129" s="587"/>
      <c r="Q129" s="587"/>
      <c r="R129" s="587"/>
      <c r="S129" s="586"/>
      <c r="T129" s="587"/>
      <c r="U129" s="584"/>
      <c r="V129" s="587"/>
      <c r="W129" s="620"/>
      <c r="X129" s="583"/>
      <c r="Y129" s="584"/>
      <c r="Z129" s="587"/>
      <c r="AA129" s="589"/>
      <c r="AB129" s="594"/>
      <c r="AC129" s="589"/>
      <c r="AD129" s="587"/>
      <c r="AE129" s="584"/>
      <c r="AF129" s="587"/>
      <c r="AG129" s="587"/>
      <c r="AH129" s="587"/>
    </row>
    <row r="130" spans="1:35" ht="15" x14ac:dyDescent="0.35">
      <c r="A130" s="1200"/>
      <c r="B130" s="587"/>
      <c r="C130" s="587"/>
      <c r="D130" s="587"/>
      <c r="E130" s="584"/>
      <c r="F130" s="585"/>
      <c r="G130" s="587"/>
      <c r="H130" s="587"/>
      <c r="I130" s="591"/>
      <c r="J130" s="587"/>
      <c r="K130" s="584"/>
      <c r="L130" s="587"/>
      <c r="M130" s="587"/>
      <c r="N130" s="587"/>
      <c r="O130" s="600"/>
      <c r="P130" s="587"/>
      <c r="Q130" s="587"/>
      <c r="R130" s="587"/>
      <c r="S130" s="586"/>
      <c r="T130" s="587"/>
      <c r="U130" s="584"/>
      <c r="V130" s="587"/>
      <c r="W130" s="620"/>
      <c r="X130" s="583"/>
      <c r="Y130" s="584"/>
      <c r="Z130" s="587"/>
      <c r="AA130" s="589"/>
      <c r="AB130" s="594"/>
      <c r="AC130" s="589"/>
      <c r="AD130" s="587"/>
      <c r="AE130" s="584"/>
      <c r="AF130" s="587"/>
      <c r="AG130" s="587"/>
      <c r="AH130" s="587"/>
    </row>
    <row r="131" spans="1:35" ht="15" x14ac:dyDescent="0.35">
      <c r="A131" s="1201"/>
      <c r="B131" s="587"/>
      <c r="C131" s="587"/>
      <c r="D131" s="587"/>
      <c r="E131" s="584"/>
      <c r="F131" s="585"/>
      <c r="G131" s="603"/>
      <c r="H131" s="603"/>
      <c r="I131" s="591"/>
      <c r="J131" s="587"/>
      <c r="K131" s="584"/>
      <c r="L131" s="587"/>
      <c r="M131" s="587"/>
      <c r="N131" s="587"/>
      <c r="O131" s="600"/>
      <c r="P131" s="587"/>
      <c r="Q131" s="587"/>
      <c r="R131" s="587"/>
      <c r="S131" s="586"/>
      <c r="T131" s="587"/>
      <c r="U131" s="584"/>
      <c r="V131" s="587"/>
      <c r="W131" s="620"/>
      <c r="X131" s="583"/>
      <c r="Y131" s="584"/>
      <c r="Z131" s="587"/>
      <c r="AA131" s="589"/>
      <c r="AB131" s="594"/>
      <c r="AC131" s="589"/>
      <c r="AD131" s="587"/>
      <c r="AE131" s="584"/>
      <c r="AF131" s="587"/>
      <c r="AG131" s="587"/>
      <c r="AH131" s="587"/>
    </row>
    <row r="132" spans="1:35" s="663" customFormat="1" ht="15" x14ac:dyDescent="0.35">
      <c r="A132" s="1176" t="s">
        <v>113</v>
      </c>
      <c r="B132" s="602"/>
      <c r="C132" s="603">
        <f>SUM(C7:C131)</f>
        <v>9508600</v>
      </c>
      <c r="D132" s="602"/>
      <c r="E132" s="603">
        <f>SUM(E7:E131)</f>
        <v>0</v>
      </c>
      <c r="F132" s="608"/>
      <c r="G132" s="603">
        <f>SUM(G7:G131)</f>
        <v>8961100</v>
      </c>
      <c r="H132" s="602"/>
      <c r="I132" s="603">
        <f>SUM(I7:I131)</f>
        <v>0</v>
      </c>
      <c r="J132" s="608"/>
      <c r="K132" s="603">
        <f>SUM(K7:K131)</f>
        <v>6423600</v>
      </c>
      <c r="L132" s="603"/>
      <c r="M132" s="603">
        <f>SUM(M7:M131)</f>
        <v>1441600</v>
      </c>
      <c r="N132" s="603"/>
      <c r="O132" s="603">
        <f>SUM(O7:O131)</f>
        <v>1968000</v>
      </c>
      <c r="P132" s="604"/>
      <c r="Q132" s="603">
        <f>SUM(Q7:Q131)</f>
        <v>968000</v>
      </c>
      <c r="R132" s="604"/>
      <c r="S132" s="603">
        <f>SUM(S7:S131)</f>
        <v>0</v>
      </c>
      <c r="T132" s="603"/>
      <c r="U132" s="603">
        <f>SUM(U7:U131)</f>
        <v>1496000</v>
      </c>
      <c r="V132" s="603"/>
      <c r="W132" s="603">
        <f>SUM(W7:W131)</f>
        <v>1050000</v>
      </c>
      <c r="X132" s="603"/>
      <c r="Y132" s="603">
        <f>SUM(Y7:Y131)</f>
        <v>3889000</v>
      </c>
      <c r="Z132" s="603"/>
      <c r="AA132" s="603">
        <f>SUM(AA7:AA131)</f>
        <v>1045442</v>
      </c>
      <c r="AB132" s="603"/>
      <c r="AC132" s="603">
        <f>SUM(AC7:AC131)</f>
        <v>0</v>
      </c>
      <c r="AD132" s="603"/>
      <c r="AE132" s="603">
        <f>SUM(AE7:AE131)</f>
        <v>1000000</v>
      </c>
      <c r="AF132" s="603"/>
      <c r="AG132" s="603">
        <f>SUM(AG7:AG131)</f>
        <v>0</v>
      </c>
      <c r="AH132" s="603">
        <f>SUM(B132:AG132)</f>
        <v>37751342</v>
      </c>
      <c r="AI132" s="610"/>
    </row>
    <row r="133" spans="1:35" s="663" customFormat="1" ht="15" x14ac:dyDescent="0.35">
      <c r="A133" s="1177"/>
      <c r="B133" s="812">
        <f>SUM(B7:B131)</f>
        <v>950.86</v>
      </c>
      <c r="C133" s="604"/>
      <c r="D133" s="812">
        <f>SUM(D7:D131)</f>
        <v>0</v>
      </c>
      <c r="E133" s="604"/>
      <c r="F133" s="605">
        <f>SUM(F7:F132)</f>
        <v>896.11</v>
      </c>
      <c r="G133" s="603"/>
      <c r="H133" s="812">
        <f>SUM(H7:H131)</f>
        <v>0</v>
      </c>
      <c r="I133" s="604"/>
      <c r="J133" s="605">
        <f>SUM(J7:J132)</f>
        <v>642.36</v>
      </c>
      <c r="K133" s="603"/>
      <c r="L133" s="605">
        <f>SUM(L7:L132)</f>
        <v>212</v>
      </c>
      <c r="M133" s="603"/>
      <c r="N133" s="605">
        <f>SUM(N7:N132)</f>
        <v>289.40999999999997</v>
      </c>
      <c r="O133" s="603"/>
      <c r="P133" s="605">
        <f>SUM(P7:P132)</f>
        <v>80</v>
      </c>
      <c r="Q133" s="603"/>
      <c r="R133" s="605">
        <f>SUM(R7:R132)</f>
        <v>0</v>
      </c>
      <c r="S133" s="603"/>
      <c r="T133" s="603">
        <f>SUM(T7:T132)</f>
        <v>220</v>
      </c>
      <c r="U133" s="603"/>
      <c r="V133" s="605">
        <f>SUM(V7:V132)</f>
        <v>105</v>
      </c>
      <c r="W133" s="603"/>
      <c r="X133" s="606">
        <f>SUM(X7:X132)</f>
        <v>321.39999999999998</v>
      </c>
      <c r="Y133" s="603"/>
      <c r="Z133" s="605">
        <f>SUM(Z7:Z132)</f>
        <v>153.74</v>
      </c>
      <c r="AA133" s="603"/>
      <c r="AB133" s="605">
        <f>SUM(AB6:AB132)</f>
        <v>0</v>
      </c>
      <c r="AC133" s="603"/>
      <c r="AD133" s="605">
        <f>SUM(AD7:AD132)</f>
        <v>100</v>
      </c>
      <c r="AE133" s="603"/>
      <c r="AF133" s="605">
        <f>SUM(AF7:AF132)</f>
        <v>0</v>
      </c>
      <c r="AG133" s="607"/>
      <c r="AH133" s="647">
        <f>SUM(B133:AG133)</f>
        <v>3970.88</v>
      </c>
      <c r="AI133" s="651"/>
    </row>
    <row r="134" spans="1:35" s="663" customFormat="1" ht="15" x14ac:dyDescent="0.35">
      <c r="A134" s="715"/>
      <c r="B134" s="828"/>
      <c r="C134" s="717"/>
      <c r="D134" s="718"/>
      <c r="E134" s="610"/>
      <c r="F134" s="718"/>
      <c r="G134" s="610"/>
      <c r="H134" s="718"/>
      <c r="I134" s="610"/>
      <c r="J134" s="718"/>
      <c r="K134" s="610"/>
      <c r="L134" s="718"/>
      <c r="M134" s="610"/>
      <c r="N134" s="718"/>
      <c r="O134" s="610"/>
      <c r="P134" s="610"/>
      <c r="Q134" s="610"/>
      <c r="R134" s="718"/>
      <c r="S134" s="610"/>
      <c r="T134" s="719"/>
      <c r="U134" s="610"/>
      <c r="V134" s="718"/>
      <c r="W134" s="610"/>
      <c r="X134" s="718"/>
      <c r="Y134" s="610"/>
      <c r="Z134" s="718"/>
      <c r="AA134" s="610"/>
      <c r="AB134" s="718"/>
      <c r="AC134" s="720"/>
      <c r="AD134" s="651"/>
      <c r="AE134" s="651"/>
    </row>
    <row r="135" spans="1:35" s="663" customFormat="1" ht="15" x14ac:dyDescent="0.35">
      <c r="A135" s="715"/>
      <c r="B135" s="828"/>
      <c r="C135" s="717"/>
      <c r="D135" s="718"/>
      <c r="E135" s="610"/>
      <c r="F135" s="718"/>
      <c r="G135" s="610"/>
      <c r="H135" s="718"/>
      <c r="I135" s="610"/>
      <c r="J135" s="718"/>
      <c r="K135" s="610"/>
      <c r="L135" s="718"/>
      <c r="M135" s="610"/>
      <c r="N135" s="718"/>
      <c r="O135" s="610"/>
      <c r="P135" s="610"/>
      <c r="Q135" s="610"/>
      <c r="R135" s="718"/>
      <c r="S135" s="610"/>
      <c r="T135" s="719"/>
      <c r="U135" s="610"/>
      <c r="V135" s="718"/>
      <c r="W135" s="610"/>
      <c r="X135" s="718"/>
      <c r="Y135" s="610"/>
      <c r="Z135" s="718"/>
      <c r="AA135" s="610"/>
      <c r="AB135" s="718"/>
      <c r="AC135" s="720"/>
      <c r="AD135" s="651"/>
      <c r="AE135" s="651"/>
    </row>
    <row r="136" spans="1:35" s="663" customFormat="1" ht="15" x14ac:dyDescent="0.35">
      <c r="A136" s="715"/>
      <c r="B136" s="828"/>
      <c r="C136" s="717"/>
      <c r="D136" s="718"/>
      <c r="E136" s="610"/>
      <c r="F136" s="718"/>
      <c r="G136" s="610"/>
      <c r="H136" s="718"/>
      <c r="I136" s="610"/>
      <c r="J136" s="718"/>
      <c r="K136" s="610"/>
      <c r="L136" s="718"/>
      <c r="M136" s="610"/>
      <c r="N136" s="718"/>
      <c r="O136" s="610"/>
      <c r="P136" s="610"/>
      <c r="Q136" s="610"/>
      <c r="R136" s="718"/>
      <c r="S136" s="610"/>
      <c r="T136" s="719"/>
      <c r="U136" s="610"/>
      <c r="V136" s="718"/>
      <c r="W136" s="610"/>
      <c r="X136" s="718"/>
      <c r="Y136" s="610"/>
      <c r="Z136" s="718"/>
      <c r="AA136" s="610"/>
      <c r="AB136" s="718"/>
      <c r="AC136" s="720"/>
      <c r="AD136" s="651"/>
      <c r="AE136" s="651"/>
    </row>
    <row r="137" spans="1:35" s="663" customFormat="1" ht="34.5" customHeight="1" x14ac:dyDescent="0.35">
      <c r="A137" s="1162" t="s">
        <v>0</v>
      </c>
      <c r="B137" s="1162"/>
      <c r="C137" s="1162"/>
      <c r="D137" s="1162"/>
      <c r="E137" s="1162"/>
      <c r="F137" s="1162"/>
      <c r="G137" s="1162"/>
      <c r="H137" s="1162"/>
      <c r="I137" s="1162"/>
      <c r="J137" s="1162"/>
      <c r="K137" s="1162"/>
      <c r="L137" s="1162"/>
      <c r="M137" s="1162"/>
      <c r="N137" s="1162"/>
      <c r="O137" s="1162"/>
      <c r="P137" s="1162"/>
      <c r="Q137" s="1162"/>
      <c r="R137" s="1162"/>
      <c r="S137" s="1162"/>
      <c r="T137" s="1162"/>
      <c r="U137" s="1162"/>
      <c r="V137" s="1162"/>
      <c r="W137" s="1162"/>
      <c r="X137" s="1162"/>
      <c r="Y137" s="827"/>
      <c r="Z137" s="827"/>
      <c r="AA137" s="827"/>
      <c r="AB137" s="827"/>
      <c r="AC137" s="827"/>
      <c r="AD137" s="827"/>
      <c r="AE137" s="827"/>
      <c r="AF137" s="827"/>
    </row>
    <row r="138" spans="1:35" ht="26.25" customHeight="1" x14ac:dyDescent="0.35">
      <c r="A138" s="1161" t="s">
        <v>623</v>
      </c>
      <c r="B138" s="1161"/>
      <c r="C138" s="1161"/>
      <c r="D138" s="1161"/>
      <c r="E138" s="1161"/>
      <c r="F138" s="1161"/>
      <c r="G138" s="1161"/>
      <c r="H138" s="1161"/>
      <c r="I138" s="1161"/>
      <c r="J138" s="1161"/>
      <c r="K138" s="1161"/>
      <c r="L138" s="1161"/>
      <c r="M138" s="1161"/>
      <c r="N138" s="1161"/>
      <c r="O138" s="1161"/>
      <c r="P138" s="1161"/>
      <c r="Q138" s="1161"/>
      <c r="R138" s="1161"/>
      <c r="S138" s="1161"/>
      <c r="T138" s="1161"/>
      <c r="U138" s="1161"/>
      <c r="V138" s="1161"/>
      <c r="W138" s="1161"/>
      <c r="X138" s="1161"/>
      <c r="Y138" s="826"/>
      <c r="Z138" s="827"/>
      <c r="AA138" s="827"/>
      <c r="AB138" s="827"/>
      <c r="AC138" s="827"/>
      <c r="AD138" s="827"/>
      <c r="AE138" s="827"/>
      <c r="AF138" s="827"/>
    </row>
    <row r="139" spans="1:35" ht="26.25" customHeight="1" x14ac:dyDescent="0.35">
      <c r="A139" s="1166" t="s">
        <v>614</v>
      </c>
      <c r="B139" s="1166"/>
      <c r="C139" s="1166"/>
      <c r="D139" s="1166"/>
      <c r="E139" s="1166"/>
      <c r="F139" s="1166"/>
      <c r="G139" s="1166"/>
      <c r="H139" s="1166"/>
      <c r="I139" s="1166"/>
      <c r="J139" s="1166"/>
      <c r="K139" s="1166"/>
      <c r="L139" s="1166"/>
      <c r="M139" s="1166"/>
      <c r="N139" s="1166"/>
      <c r="O139" s="1166"/>
      <c r="P139" s="1166"/>
      <c r="Q139" s="1166"/>
      <c r="R139" s="1166"/>
      <c r="S139" s="1166"/>
      <c r="T139" s="1166"/>
      <c r="U139" s="1166"/>
      <c r="V139" s="1166"/>
      <c r="W139" s="1166"/>
      <c r="X139" s="1166" t="s">
        <v>615</v>
      </c>
      <c r="Y139" s="1166"/>
      <c r="Z139" s="827"/>
      <c r="AA139" s="827"/>
      <c r="AB139" s="827"/>
      <c r="AC139" s="827"/>
      <c r="AD139" s="827"/>
      <c r="AE139" s="827"/>
      <c r="AF139" s="827"/>
    </row>
    <row r="140" spans="1:35" s="663" customFormat="1" ht="48" customHeight="1" x14ac:dyDescent="0.35">
      <c r="A140" s="1178" t="s">
        <v>2</v>
      </c>
      <c r="B140" s="1132" t="s">
        <v>114</v>
      </c>
      <c r="C140" s="1137"/>
      <c r="D140" s="1137"/>
      <c r="E140" s="1137"/>
      <c r="F140" s="1137"/>
      <c r="G140" s="1133"/>
      <c r="H140" s="1138" t="s">
        <v>115</v>
      </c>
      <c r="I140" s="1140"/>
      <c r="J140" s="1140"/>
      <c r="K140" s="1140"/>
      <c r="L140" s="1140"/>
      <c r="M140" s="1140"/>
      <c r="N140" s="1140"/>
      <c r="O140" s="1140"/>
      <c r="P140" s="1140"/>
      <c r="Q140" s="1140"/>
      <c r="R140" s="1140"/>
      <c r="S140" s="1140"/>
      <c r="T140" s="1140"/>
      <c r="U140" s="1140"/>
      <c r="V140" s="1140"/>
      <c r="W140" s="1139"/>
      <c r="X140" s="1138" t="s">
        <v>116</v>
      </c>
      <c r="Y140" s="1139"/>
      <c r="Z140" s="751" t="s">
        <v>9</v>
      </c>
    </row>
    <row r="141" spans="1:35" s="663" customFormat="1" ht="15" customHeight="1" x14ac:dyDescent="0.35">
      <c r="A141" s="1179"/>
      <c r="B141" s="1132" t="s">
        <v>117</v>
      </c>
      <c r="C141" s="1133"/>
      <c r="D141" s="1132" t="s">
        <v>118</v>
      </c>
      <c r="E141" s="1133"/>
      <c r="F141" s="1132" t="s">
        <v>620</v>
      </c>
      <c r="G141" s="1133"/>
      <c r="H141" s="1132" t="s">
        <v>119</v>
      </c>
      <c r="I141" s="1133"/>
      <c r="J141" s="1132" t="s">
        <v>120</v>
      </c>
      <c r="K141" s="1133"/>
      <c r="L141" s="1132" t="s">
        <v>609</v>
      </c>
      <c r="M141" s="1133"/>
      <c r="N141" s="1132" t="s">
        <v>608</v>
      </c>
      <c r="O141" s="1133"/>
      <c r="P141" s="1132" t="s">
        <v>123</v>
      </c>
      <c r="Q141" s="1133"/>
      <c r="R141" s="1132" t="s">
        <v>123</v>
      </c>
      <c r="S141" s="1133"/>
      <c r="T141" s="1132" t="s">
        <v>618</v>
      </c>
      <c r="U141" s="1133"/>
      <c r="V141" s="1132" t="s">
        <v>610</v>
      </c>
      <c r="W141" s="1133"/>
      <c r="X141" s="1132" t="s">
        <v>126</v>
      </c>
      <c r="Y141" s="1133"/>
      <c r="Z141" s="648"/>
    </row>
    <row r="142" spans="1:35" s="663" customFormat="1" ht="15" customHeight="1" x14ac:dyDescent="0.35">
      <c r="A142" s="1180"/>
      <c r="B142" s="821" t="s">
        <v>21</v>
      </c>
      <c r="C142" s="854" t="s">
        <v>27</v>
      </c>
      <c r="D142" s="821" t="s">
        <v>21</v>
      </c>
      <c r="E142" s="854" t="s">
        <v>27</v>
      </c>
      <c r="F142" s="854" t="s">
        <v>127</v>
      </c>
      <c r="G142" s="854" t="s">
        <v>27</v>
      </c>
      <c r="H142" s="616" t="s">
        <v>128</v>
      </c>
      <c r="I142" s="854" t="s">
        <v>27</v>
      </c>
      <c r="J142" s="616" t="s">
        <v>128</v>
      </c>
      <c r="K142" s="854" t="s">
        <v>27</v>
      </c>
      <c r="L142" s="616" t="s">
        <v>128</v>
      </c>
      <c r="M142" s="854" t="s">
        <v>27</v>
      </c>
      <c r="N142" s="616" t="s">
        <v>17</v>
      </c>
      <c r="O142" s="854" t="s">
        <v>27</v>
      </c>
      <c r="P142" s="616" t="s">
        <v>17</v>
      </c>
      <c r="Q142" s="854" t="s">
        <v>27</v>
      </c>
      <c r="R142" s="616" t="s">
        <v>19</v>
      </c>
      <c r="S142" s="854" t="s">
        <v>27</v>
      </c>
      <c r="T142" s="616" t="s">
        <v>17</v>
      </c>
      <c r="U142" s="854" t="s">
        <v>27</v>
      </c>
      <c r="V142" s="616" t="s">
        <v>17</v>
      </c>
      <c r="W142" s="854" t="s">
        <v>27</v>
      </c>
      <c r="X142" s="616" t="s">
        <v>30</v>
      </c>
      <c r="Y142" s="854" t="s">
        <v>27</v>
      </c>
      <c r="Z142" s="648"/>
    </row>
    <row r="143" spans="1:35" s="663" customFormat="1" ht="15" customHeight="1" x14ac:dyDescent="0.35">
      <c r="A143" s="830"/>
      <c r="B143" s="821"/>
      <c r="C143" s="854"/>
      <c r="D143" s="821"/>
      <c r="E143" s="854"/>
      <c r="F143" s="854"/>
      <c r="G143" s="854"/>
      <c r="H143" s="616"/>
      <c r="I143" s="854"/>
      <c r="J143" s="616"/>
      <c r="K143" s="854"/>
      <c r="L143" s="616"/>
      <c r="M143" s="854"/>
      <c r="N143" s="616"/>
      <c r="O143" s="854"/>
      <c r="P143" s="616"/>
      <c r="Q143" s="854"/>
      <c r="R143" s="616"/>
      <c r="S143" s="854"/>
      <c r="T143" s="616"/>
      <c r="U143" s="854"/>
      <c r="V143" s="616"/>
      <c r="W143" s="854"/>
      <c r="X143" s="616"/>
      <c r="Y143" s="854"/>
      <c r="Z143" s="648"/>
    </row>
    <row r="144" spans="1:35" s="663" customFormat="1" ht="15" customHeight="1" x14ac:dyDescent="0.35">
      <c r="A144" s="1192">
        <v>45566</v>
      </c>
      <c r="B144" s="738">
        <v>48.16</v>
      </c>
      <c r="C144" s="920">
        <v>327488</v>
      </c>
      <c r="D144" s="625">
        <v>49.83</v>
      </c>
      <c r="E144" s="920">
        <v>338844</v>
      </c>
      <c r="F144" s="621"/>
      <c r="G144" s="621"/>
      <c r="H144" s="620">
        <v>10</v>
      </c>
      <c r="I144" s="920">
        <v>100000</v>
      </c>
      <c r="J144" s="620">
        <v>10</v>
      </c>
      <c r="K144" s="920">
        <v>100000</v>
      </c>
      <c r="L144" s="620">
        <v>10</v>
      </c>
      <c r="M144" s="920">
        <v>100000</v>
      </c>
      <c r="N144" s="621">
        <v>10</v>
      </c>
      <c r="O144" s="920">
        <v>100000</v>
      </c>
      <c r="P144" s="620"/>
      <c r="Q144" s="621"/>
      <c r="R144" s="621"/>
      <c r="S144" s="621"/>
      <c r="T144" s="621">
        <v>10</v>
      </c>
      <c r="U144" s="920">
        <v>100000</v>
      </c>
      <c r="V144" s="620"/>
      <c r="W144" s="854"/>
      <c r="X144" s="620"/>
      <c r="Y144" s="854"/>
      <c r="Z144" s="854"/>
    </row>
    <row r="145" spans="1:28" x14ac:dyDescent="0.35">
      <c r="A145" s="1193"/>
      <c r="B145" s="738"/>
      <c r="C145" s="583"/>
      <c r="D145" s="727"/>
      <c r="E145" s="704"/>
      <c r="F145" s="704"/>
      <c r="G145" s="704"/>
      <c r="H145" s="598"/>
      <c r="I145" s="583"/>
      <c r="J145" s="598"/>
      <c r="K145" s="583"/>
      <c r="L145" s="598"/>
      <c r="M145" s="583"/>
      <c r="N145" s="583"/>
      <c r="O145" s="583"/>
      <c r="P145" s="598"/>
      <c r="Q145" s="583"/>
      <c r="R145" s="583"/>
      <c r="S145" s="583"/>
      <c r="T145" s="583"/>
      <c r="U145" s="583"/>
      <c r="V145" s="620"/>
      <c r="W145" s="583"/>
      <c r="X145" s="620"/>
      <c r="Y145" s="583"/>
      <c r="Z145" s="742"/>
      <c r="AB145" s="579"/>
    </row>
    <row r="146" spans="1:28" ht="15" customHeight="1" x14ac:dyDescent="0.35">
      <c r="A146" s="1181">
        <v>45567</v>
      </c>
      <c r="B146" s="625"/>
      <c r="C146" s="583"/>
      <c r="D146" s="625"/>
      <c r="E146" s="740"/>
      <c r="F146" s="820"/>
      <c r="G146" s="820"/>
      <c r="H146" s="744"/>
      <c r="I146" s="742"/>
      <c r="J146" s="744"/>
      <c r="K146" s="742"/>
      <c r="L146" s="744"/>
      <c r="M146" s="742"/>
      <c r="N146" s="742"/>
      <c r="O146" s="742"/>
      <c r="P146" s="744"/>
      <c r="Q146" s="742"/>
      <c r="R146" s="742"/>
      <c r="S146" s="742"/>
      <c r="T146" s="742"/>
      <c r="U146" s="742"/>
      <c r="V146" s="745"/>
      <c r="W146" s="742"/>
      <c r="X146" s="745"/>
      <c r="Y146" s="742"/>
      <c r="Z146" s="742"/>
      <c r="AB146" s="579"/>
    </row>
    <row r="147" spans="1:28" ht="15" customHeight="1" x14ac:dyDescent="0.35">
      <c r="A147" s="1182"/>
      <c r="B147" s="738"/>
      <c r="C147" s="583"/>
      <c r="D147" s="598"/>
      <c r="E147" s="583"/>
      <c r="F147" s="583"/>
      <c r="G147" s="583"/>
      <c r="H147" s="598"/>
      <c r="I147" s="583"/>
      <c r="J147" s="598"/>
      <c r="K147" s="583"/>
      <c r="L147" s="598"/>
      <c r="M147" s="583"/>
      <c r="N147" s="818"/>
      <c r="O147" s="583"/>
      <c r="P147" s="598"/>
      <c r="Q147" s="583"/>
      <c r="R147" s="583"/>
      <c r="S147" s="583"/>
      <c r="T147" s="818"/>
      <c r="U147" s="583"/>
      <c r="V147" s="620"/>
      <c r="W147" s="583"/>
      <c r="X147" s="620"/>
      <c r="Y147" s="583"/>
      <c r="Z147" s="583"/>
      <c r="AB147" s="579"/>
    </row>
    <row r="148" spans="1:28" ht="15" customHeight="1" x14ac:dyDescent="0.35">
      <c r="A148" s="1192">
        <v>45568</v>
      </c>
      <c r="B148" s="738">
        <v>58.64</v>
      </c>
      <c r="C148" s="921">
        <v>398750</v>
      </c>
      <c r="D148" s="598"/>
      <c r="E148" s="740"/>
      <c r="F148" s="740"/>
      <c r="G148" s="740"/>
      <c r="H148" s="598"/>
      <c r="I148" s="583"/>
      <c r="J148" s="598"/>
      <c r="K148" s="583"/>
      <c r="L148" s="598"/>
      <c r="M148" s="583"/>
      <c r="N148" s="818"/>
      <c r="O148" s="583"/>
      <c r="P148" s="598"/>
      <c r="Q148" s="583"/>
      <c r="R148" s="583"/>
      <c r="S148" s="583"/>
      <c r="T148" s="583"/>
      <c r="U148" s="583"/>
      <c r="V148" s="620"/>
      <c r="W148" s="583"/>
      <c r="X148" s="620"/>
      <c r="Y148" s="583"/>
      <c r="Z148" s="583"/>
      <c r="AB148" s="579"/>
    </row>
    <row r="149" spans="1:28" ht="15" customHeight="1" x14ac:dyDescent="0.35">
      <c r="A149" s="1193"/>
      <c r="B149" s="625"/>
      <c r="C149" s="583"/>
      <c r="D149" s="598"/>
      <c r="E149" s="740"/>
      <c r="F149" s="740"/>
      <c r="G149" s="740"/>
      <c r="H149" s="598"/>
      <c r="I149" s="583"/>
      <c r="J149" s="598"/>
      <c r="K149" s="583"/>
      <c r="L149" s="598"/>
      <c r="M149" s="583"/>
      <c r="N149" s="818"/>
      <c r="O149" s="583"/>
      <c r="P149" s="598"/>
      <c r="Q149" s="583"/>
      <c r="R149" s="583"/>
      <c r="S149" s="583"/>
      <c r="T149" s="583"/>
      <c r="U149" s="583"/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1">
        <v>45569</v>
      </c>
      <c r="B150" s="908"/>
      <c r="C150" s="583"/>
      <c r="D150" s="911"/>
      <c r="E150" s="740"/>
      <c r="F150" s="909"/>
      <c r="G150" s="740"/>
      <c r="H150" s="598"/>
      <c r="I150" s="583"/>
      <c r="J150" s="598"/>
      <c r="K150" s="583"/>
      <c r="L150" s="598"/>
      <c r="M150" s="583"/>
      <c r="N150" s="583"/>
      <c r="O150" s="583"/>
      <c r="P150" s="598"/>
      <c r="Q150" s="583"/>
      <c r="R150" s="583"/>
      <c r="S150" s="583"/>
      <c r="T150" s="583"/>
      <c r="U150" s="583"/>
      <c r="V150" s="620"/>
      <c r="W150" s="583"/>
      <c r="X150" s="620"/>
      <c r="Y150" s="583"/>
      <c r="Z150" s="583"/>
      <c r="AB150" s="579"/>
    </row>
    <row r="151" spans="1:28" ht="15" customHeight="1" x14ac:dyDescent="0.35">
      <c r="A151" s="1182"/>
      <c r="B151" s="908"/>
      <c r="C151" s="583"/>
      <c r="D151" s="737"/>
      <c r="E151" s="583"/>
      <c r="F151" s="583"/>
      <c r="G151" s="583"/>
      <c r="H151" s="598"/>
      <c r="I151" s="583"/>
      <c r="J151" s="598"/>
      <c r="K151" s="583"/>
      <c r="L151" s="598"/>
      <c r="M151" s="583"/>
      <c r="N151" s="583"/>
      <c r="O151" s="583"/>
      <c r="P151" s="598"/>
      <c r="Q151" s="583"/>
      <c r="R151" s="583"/>
      <c r="S151" s="583"/>
      <c r="T151" s="583"/>
      <c r="U151" s="583"/>
      <c r="V151" s="620"/>
      <c r="W151" s="583"/>
      <c r="X151" s="620"/>
      <c r="Y151" s="583"/>
      <c r="Z151" s="583"/>
      <c r="AB151" s="579"/>
    </row>
    <row r="152" spans="1:28" ht="16" customHeight="1" x14ac:dyDescent="0.35">
      <c r="A152" s="1192">
        <v>45570</v>
      </c>
      <c r="B152" s="738"/>
      <c r="C152" s="583"/>
      <c r="D152" s="598"/>
      <c r="E152" s="740"/>
      <c r="F152" s="740"/>
      <c r="G152" s="740"/>
      <c r="H152" s="598"/>
      <c r="I152" s="583"/>
      <c r="J152" s="598"/>
      <c r="K152" s="583"/>
      <c r="L152" s="598"/>
      <c r="M152" s="583"/>
      <c r="N152" s="583"/>
      <c r="O152" s="583"/>
      <c r="P152" s="744"/>
      <c r="Q152" s="583"/>
      <c r="R152" s="583"/>
      <c r="S152" s="583"/>
      <c r="T152" s="583"/>
      <c r="U152" s="583"/>
      <c r="V152" s="837"/>
      <c r="W152" s="583"/>
      <c r="X152" s="620"/>
      <c r="Y152" s="583"/>
      <c r="Z152" s="583"/>
      <c r="AB152" s="579"/>
    </row>
    <row r="153" spans="1:28" ht="15" customHeight="1" x14ac:dyDescent="0.35">
      <c r="A153" s="1193"/>
      <c r="B153" s="738"/>
      <c r="C153" s="583"/>
      <c r="D153" s="598"/>
      <c r="E153" s="740"/>
      <c r="F153" s="740"/>
      <c r="G153" s="740"/>
      <c r="H153" s="598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1">
        <v>45571</v>
      </c>
      <c r="B154" s="625">
        <v>48.16</v>
      </c>
      <c r="C154" s="922">
        <v>327488</v>
      </c>
      <c r="D154" s="598">
        <v>49.83</v>
      </c>
      <c r="E154" s="922">
        <v>338844</v>
      </c>
      <c r="F154" s="740"/>
      <c r="G154" s="740"/>
      <c r="H154" s="598">
        <v>10</v>
      </c>
      <c r="I154" s="921">
        <v>100000</v>
      </c>
      <c r="J154" s="598">
        <v>10</v>
      </c>
      <c r="K154" s="921">
        <v>100000</v>
      </c>
      <c r="L154" s="598">
        <v>10</v>
      </c>
      <c r="M154" s="921">
        <v>100000</v>
      </c>
      <c r="N154" s="583">
        <v>10</v>
      </c>
      <c r="O154" s="921">
        <v>100000</v>
      </c>
      <c r="P154" s="598"/>
      <c r="Q154" s="583"/>
      <c r="R154" s="583"/>
      <c r="S154" s="583"/>
      <c r="T154" s="583">
        <v>10</v>
      </c>
      <c r="U154" s="921">
        <v>100000</v>
      </c>
      <c r="V154" s="620">
        <v>10</v>
      </c>
      <c r="W154" s="921">
        <v>100000</v>
      </c>
      <c r="X154" s="620"/>
      <c r="Y154" s="583"/>
      <c r="Z154" s="583"/>
      <c r="AB154" s="579"/>
    </row>
    <row r="155" spans="1:28" ht="15" customHeight="1" x14ac:dyDescent="0.35">
      <c r="A155" s="1182"/>
      <c r="B155" s="738"/>
      <c r="C155" s="583"/>
      <c r="D155" s="598"/>
      <c r="E155" s="583"/>
      <c r="F155" s="583"/>
      <c r="G155" s="583"/>
      <c r="H155" s="598">
        <v>9.82</v>
      </c>
      <c r="I155" s="921">
        <v>98200</v>
      </c>
      <c r="J155" s="598"/>
      <c r="K155" s="583"/>
      <c r="L155" s="598"/>
      <c r="M155" s="583"/>
      <c r="N155" s="818"/>
      <c r="O155" s="583"/>
      <c r="P155" s="598"/>
      <c r="Q155" s="583"/>
      <c r="R155" s="583"/>
      <c r="S155" s="583"/>
      <c r="T155" s="583"/>
      <c r="U155" s="583"/>
      <c r="V155" s="837"/>
      <c r="W155" s="583"/>
      <c r="X155" s="620"/>
      <c r="Y155" s="583"/>
      <c r="Z155" s="583"/>
      <c r="AB155" s="579"/>
    </row>
    <row r="156" spans="1:28" ht="15" customHeight="1" x14ac:dyDescent="0.35">
      <c r="A156" s="1192">
        <v>45572</v>
      </c>
      <c r="B156" s="738"/>
      <c r="C156" s="583"/>
      <c r="D156" s="598">
        <v>57.4</v>
      </c>
      <c r="E156" s="922">
        <v>390320</v>
      </c>
      <c r="F156" s="740"/>
      <c r="G156" s="740"/>
      <c r="H156" s="598"/>
      <c r="I156" s="583"/>
      <c r="J156" s="598">
        <v>10.98</v>
      </c>
      <c r="K156" s="921">
        <v>109800</v>
      </c>
      <c r="L156" s="598"/>
      <c r="M156" s="583"/>
      <c r="N156" s="583"/>
      <c r="O156" s="583"/>
      <c r="P156" s="598"/>
      <c r="Q156" s="583"/>
      <c r="R156" s="583"/>
      <c r="S156" s="583"/>
      <c r="T156" s="583"/>
      <c r="U156" s="583"/>
      <c r="V156" s="620"/>
      <c r="W156" s="583"/>
      <c r="X156" s="620"/>
      <c r="Y156" s="583"/>
      <c r="Z156" s="583"/>
      <c r="AB156" s="579"/>
    </row>
    <row r="157" spans="1:28" ht="15" customHeight="1" x14ac:dyDescent="0.35">
      <c r="A157" s="1193"/>
      <c r="B157" s="738"/>
      <c r="C157" s="583"/>
      <c r="D157" s="598"/>
      <c r="E157" s="740"/>
      <c r="F157" s="740"/>
      <c r="G157" s="740"/>
      <c r="H157" s="620"/>
      <c r="I157" s="583"/>
      <c r="J157" s="598"/>
      <c r="K157" s="583"/>
      <c r="L157" s="598"/>
      <c r="M157" s="583"/>
      <c r="N157" s="583"/>
      <c r="O157" s="583"/>
      <c r="P157" s="598"/>
      <c r="Q157" s="583"/>
      <c r="R157" s="583"/>
      <c r="S157" s="583"/>
      <c r="T157" s="818"/>
      <c r="U157" s="583"/>
      <c r="V157" s="620"/>
      <c r="W157" s="583"/>
      <c r="X157" s="620"/>
      <c r="Y157" s="583"/>
      <c r="Z157" s="583"/>
      <c r="AB157" s="579"/>
    </row>
    <row r="158" spans="1:28" ht="15" customHeight="1" x14ac:dyDescent="0.35">
      <c r="A158" s="1181">
        <v>45573</v>
      </c>
      <c r="B158" s="738"/>
      <c r="C158" s="583"/>
      <c r="D158" s="598"/>
      <c r="E158" s="740"/>
      <c r="F158" s="740"/>
      <c r="G158" s="740"/>
      <c r="H158" s="598">
        <v>10</v>
      </c>
      <c r="I158" s="921">
        <v>100000</v>
      </c>
      <c r="J158" s="598">
        <v>10</v>
      </c>
      <c r="K158" s="921">
        <v>100000</v>
      </c>
      <c r="L158" s="598">
        <v>10</v>
      </c>
      <c r="M158" s="921">
        <v>100000</v>
      </c>
      <c r="N158" s="583">
        <v>10</v>
      </c>
      <c r="O158" s="921">
        <v>100000</v>
      </c>
      <c r="P158" s="598"/>
      <c r="Q158" s="583"/>
      <c r="R158" s="583"/>
      <c r="S158" s="583"/>
      <c r="T158" s="583">
        <v>10</v>
      </c>
      <c r="U158" s="921">
        <v>100000</v>
      </c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82"/>
      <c r="B159" s="625"/>
      <c r="C159" s="583"/>
      <c r="D159" s="598"/>
      <c r="E159" s="740"/>
      <c r="F159" s="740"/>
      <c r="G159" s="740"/>
      <c r="H159" s="598"/>
      <c r="I159" s="583"/>
      <c r="J159" s="598"/>
      <c r="K159" s="583"/>
      <c r="L159" s="598"/>
      <c r="M159" s="583"/>
      <c r="N159" s="583"/>
      <c r="O159" s="583"/>
      <c r="P159" s="598"/>
      <c r="Q159" s="583"/>
      <c r="R159" s="583"/>
      <c r="S159" s="583"/>
      <c r="T159" s="818"/>
      <c r="U159" s="583"/>
      <c r="V159" s="620"/>
      <c r="W159" s="583"/>
      <c r="X159" s="620"/>
      <c r="Y159" s="583"/>
      <c r="Z159" s="583"/>
      <c r="AB159" s="579"/>
    </row>
    <row r="160" spans="1:28" ht="15" customHeight="1" x14ac:dyDescent="0.35">
      <c r="A160" s="1192">
        <v>45574</v>
      </c>
      <c r="B160" s="738"/>
      <c r="C160" s="583"/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583"/>
      <c r="O160" s="583"/>
      <c r="P160" s="598"/>
      <c r="Q160" s="583"/>
      <c r="R160" s="583"/>
      <c r="S160" s="583"/>
      <c r="T160" s="818"/>
      <c r="U160" s="583"/>
      <c r="V160" s="818"/>
      <c r="W160" s="583"/>
      <c r="X160" s="620"/>
      <c r="Y160" s="583"/>
      <c r="Z160" s="583"/>
      <c r="AB160" s="579"/>
    </row>
    <row r="161" spans="1:28" ht="15" customHeight="1" x14ac:dyDescent="0.35">
      <c r="A161" s="1193"/>
      <c r="B161" s="625"/>
      <c r="C161" s="583"/>
      <c r="D161" s="598"/>
      <c r="E161" s="740"/>
      <c r="F161" s="740"/>
      <c r="G161" s="740"/>
      <c r="H161" s="598"/>
      <c r="I161" s="583"/>
      <c r="J161" s="598"/>
      <c r="K161" s="583"/>
      <c r="L161" s="598"/>
      <c r="M161" s="583"/>
      <c r="N161" s="583"/>
      <c r="O161" s="583"/>
      <c r="P161" s="598"/>
      <c r="Q161" s="583"/>
      <c r="R161" s="583"/>
      <c r="S161" s="583"/>
      <c r="T161" s="818"/>
      <c r="U161" s="583"/>
      <c r="V161" s="620"/>
      <c r="W161" s="583"/>
      <c r="X161" s="620"/>
      <c r="Y161" s="583"/>
      <c r="Z161" s="583"/>
      <c r="AB161" s="579"/>
    </row>
    <row r="162" spans="1:28" ht="15" customHeight="1" x14ac:dyDescent="0.35">
      <c r="A162" s="1181">
        <v>45575</v>
      </c>
      <c r="B162" s="738">
        <v>58.62</v>
      </c>
      <c r="C162" s="921">
        <v>398620</v>
      </c>
      <c r="D162" s="598">
        <v>49.6</v>
      </c>
      <c r="E162" s="922">
        <v>337280</v>
      </c>
      <c r="F162" s="740"/>
      <c r="G162" s="740"/>
      <c r="H162" s="598"/>
      <c r="I162" s="583"/>
      <c r="J162" s="598"/>
      <c r="K162" s="583"/>
      <c r="L162" s="598">
        <v>10</v>
      </c>
      <c r="M162" s="921">
        <v>100000</v>
      </c>
      <c r="N162" s="583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ht="15" customHeight="1" x14ac:dyDescent="0.35">
      <c r="A163" s="1182"/>
      <c r="B163" s="738">
        <v>48.3</v>
      </c>
      <c r="C163" s="921">
        <v>328440</v>
      </c>
      <c r="D163" s="598"/>
      <c r="E163" s="740"/>
      <c r="F163" s="740"/>
      <c r="G163" s="740"/>
      <c r="H163" s="598"/>
      <c r="I163" s="583"/>
      <c r="J163" s="598"/>
      <c r="K163" s="583"/>
      <c r="L163" s="598"/>
      <c r="M163" s="583"/>
      <c r="N163" s="818"/>
      <c r="O163" s="583"/>
      <c r="P163" s="598"/>
      <c r="Q163" s="583"/>
      <c r="R163" s="583"/>
      <c r="S163" s="583"/>
      <c r="T163" s="583"/>
      <c r="U163" s="583"/>
      <c r="V163" s="620"/>
      <c r="W163" s="583"/>
      <c r="X163" s="620"/>
      <c r="Y163" s="583"/>
      <c r="Z163" s="583"/>
      <c r="AB163" s="579"/>
    </row>
    <row r="164" spans="1:28" ht="15" customHeight="1" x14ac:dyDescent="0.35">
      <c r="A164" s="1192">
        <v>45576</v>
      </c>
      <c r="B164" s="738"/>
      <c r="C164" s="583"/>
      <c r="D164" s="598"/>
      <c r="E164" s="740"/>
      <c r="F164" s="740"/>
      <c r="G164" s="740"/>
      <c r="H164" s="598"/>
      <c r="I164" s="583"/>
      <c r="J164" s="598"/>
      <c r="K164" s="583"/>
      <c r="L164" s="598"/>
      <c r="M164" s="583"/>
      <c r="N164" s="583"/>
      <c r="O164" s="583"/>
      <c r="P164" s="598"/>
      <c r="Q164" s="583"/>
      <c r="R164" s="596"/>
      <c r="S164" s="596"/>
      <c r="T164" s="596"/>
      <c r="U164" s="596"/>
      <c r="V164" s="597"/>
      <c r="W164" s="748"/>
      <c r="X164" s="597"/>
      <c r="Y164" s="748"/>
      <c r="Z164" s="583"/>
      <c r="AB164" s="579"/>
    </row>
    <row r="165" spans="1:28" ht="15" customHeight="1" x14ac:dyDescent="0.35">
      <c r="A165" s="1193"/>
      <c r="B165" s="738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818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ht="15" customHeight="1" x14ac:dyDescent="0.35">
      <c r="A166" s="1181">
        <v>45577</v>
      </c>
      <c r="B166" s="738"/>
      <c r="C166" s="583"/>
      <c r="D166" s="598"/>
      <c r="E166" s="740"/>
      <c r="F166" s="740"/>
      <c r="G166" s="740"/>
      <c r="H166" s="598"/>
      <c r="I166" s="583"/>
      <c r="J166" s="598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ht="15" customHeight="1" x14ac:dyDescent="0.35">
      <c r="A167" s="1182"/>
      <c r="B167" s="738"/>
      <c r="C167" s="583"/>
      <c r="D167" s="598"/>
      <c r="E167" s="740"/>
      <c r="F167" s="740"/>
      <c r="G167" s="740"/>
      <c r="H167" s="598"/>
      <c r="I167" s="583"/>
      <c r="J167" s="741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620"/>
      <c r="W167" s="583"/>
      <c r="X167" s="620"/>
      <c r="Y167" s="583"/>
      <c r="Z167" s="583"/>
      <c r="AB167" s="579"/>
    </row>
    <row r="168" spans="1:28" ht="15" customHeight="1" x14ac:dyDescent="0.35">
      <c r="A168" s="1192">
        <v>45578</v>
      </c>
      <c r="B168" s="738"/>
      <c r="C168" s="583"/>
      <c r="D168" s="598">
        <v>50.92</v>
      </c>
      <c r="E168" s="922">
        <v>346260</v>
      </c>
      <c r="F168" s="740"/>
      <c r="G168" s="740"/>
      <c r="H168" s="598"/>
      <c r="I168" s="583"/>
      <c r="J168" s="598"/>
      <c r="K168" s="583"/>
      <c r="L168" s="598"/>
      <c r="M168" s="583"/>
      <c r="N168" s="583"/>
      <c r="O168" s="583"/>
      <c r="P168" s="598"/>
      <c r="Q168" s="583"/>
      <c r="R168" s="583"/>
      <c r="S168" s="583"/>
      <c r="T168" s="818"/>
      <c r="U168" s="583"/>
      <c r="V168" s="620"/>
      <c r="W168" s="583"/>
      <c r="X168" s="620"/>
      <c r="Y168" s="583"/>
      <c r="Z168" s="583"/>
      <c r="AB168" s="579"/>
    </row>
    <row r="169" spans="1:28" s="601" customFormat="1" ht="15" customHeight="1" x14ac:dyDescent="0.35">
      <c r="A169" s="1193"/>
      <c r="B169" s="811"/>
      <c r="C169" s="583"/>
      <c r="D169" s="598"/>
      <c r="E169" s="740"/>
      <c r="F169" s="740"/>
      <c r="G169" s="740"/>
      <c r="H169" s="598"/>
      <c r="I169" s="583"/>
      <c r="J169" s="598"/>
      <c r="K169" s="583"/>
      <c r="L169" s="598"/>
      <c r="M169" s="583"/>
      <c r="N169" s="818"/>
      <c r="O169" s="583"/>
      <c r="P169" s="598"/>
      <c r="Q169" s="583"/>
      <c r="R169" s="583"/>
      <c r="S169" s="583"/>
      <c r="T169" s="583"/>
      <c r="U169" s="583"/>
      <c r="V169" s="620"/>
      <c r="W169" s="583"/>
      <c r="X169" s="620"/>
      <c r="Y169" s="583"/>
      <c r="Z169" s="583"/>
    </row>
    <row r="170" spans="1:28" ht="15" customHeight="1" x14ac:dyDescent="0.35">
      <c r="A170" s="1181">
        <v>45579</v>
      </c>
      <c r="B170" s="738">
        <v>47.89</v>
      </c>
      <c r="C170" s="921">
        <v>325652</v>
      </c>
      <c r="D170" s="598">
        <v>49.76</v>
      </c>
      <c r="E170" s="922">
        <v>338360</v>
      </c>
      <c r="F170" s="740"/>
      <c r="G170" s="740"/>
      <c r="H170" s="598">
        <v>10</v>
      </c>
      <c r="I170" s="921">
        <v>100000</v>
      </c>
      <c r="J170" s="598">
        <v>10</v>
      </c>
      <c r="K170" s="921">
        <v>100000</v>
      </c>
      <c r="L170" s="598">
        <v>10</v>
      </c>
      <c r="M170" s="921">
        <v>100000</v>
      </c>
      <c r="N170" s="583">
        <v>10</v>
      </c>
      <c r="O170" s="921">
        <v>100000</v>
      </c>
      <c r="P170" s="598"/>
      <c r="Q170" s="583"/>
      <c r="R170" s="583"/>
      <c r="S170" s="583"/>
      <c r="T170" s="583">
        <v>10</v>
      </c>
      <c r="U170" s="921">
        <v>100000</v>
      </c>
      <c r="V170" s="620"/>
      <c r="W170" s="583"/>
      <c r="X170" s="620"/>
      <c r="Y170" s="583"/>
      <c r="Z170" s="583"/>
      <c r="AB170" s="579"/>
    </row>
    <row r="171" spans="1:28" ht="15" customHeight="1" x14ac:dyDescent="0.35">
      <c r="A171" s="1182"/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583"/>
      <c r="S171" s="583"/>
      <c r="T171" s="583"/>
      <c r="U171" s="583"/>
      <c r="V171" s="620"/>
      <c r="W171" s="583"/>
      <c r="X171" s="620"/>
      <c r="Y171" s="583"/>
      <c r="Z171" s="583"/>
      <c r="AB171" s="579"/>
    </row>
    <row r="172" spans="1:28" ht="15" customHeight="1" x14ac:dyDescent="0.35">
      <c r="A172" s="1192">
        <v>45580</v>
      </c>
      <c r="B172" s="738"/>
      <c r="C172" s="583"/>
      <c r="D172" s="598"/>
      <c r="E172" s="740"/>
      <c r="F172" s="740"/>
      <c r="G172" s="740"/>
      <c r="H172" s="598"/>
      <c r="I172" s="583"/>
      <c r="J172" s="598"/>
      <c r="K172" s="583"/>
      <c r="L172" s="598"/>
      <c r="M172" s="583"/>
      <c r="N172" s="583"/>
      <c r="O172" s="583"/>
      <c r="P172" s="598"/>
      <c r="Q172" s="583"/>
      <c r="R172" s="583"/>
      <c r="S172" s="583"/>
      <c r="T172" s="583"/>
      <c r="U172" s="583"/>
      <c r="V172" s="620">
        <v>9.2100000000000009</v>
      </c>
      <c r="W172" s="583">
        <v>92100</v>
      </c>
      <c r="X172" s="620"/>
      <c r="Y172" s="583"/>
      <c r="Z172" s="583"/>
      <c r="AB172" s="579"/>
    </row>
    <row r="173" spans="1:28" ht="15" customHeight="1" x14ac:dyDescent="0.35">
      <c r="A173" s="1193"/>
      <c r="B173" s="738"/>
      <c r="C173" s="583"/>
      <c r="D173" s="598"/>
      <c r="E173" s="740"/>
      <c r="F173" s="740"/>
      <c r="G173" s="740"/>
      <c r="H173" s="598"/>
      <c r="I173" s="583"/>
      <c r="J173" s="598"/>
      <c r="L173" s="598"/>
      <c r="M173" s="583"/>
      <c r="N173" s="583"/>
      <c r="O173" s="583"/>
      <c r="P173" s="598"/>
      <c r="Q173" s="583"/>
      <c r="R173" s="583"/>
      <c r="S173" s="583"/>
      <c r="T173" s="818"/>
      <c r="U173" s="583"/>
      <c r="V173" s="620"/>
      <c r="W173" s="583"/>
      <c r="X173" s="620"/>
      <c r="Y173" s="583"/>
      <c r="Z173" s="583"/>
      <c r="AB173" s="579"/>
    </row>
    <row r="174" spans="1:28" ht="15" customHeight="1" x14ac:dyDescent="0.35">
      <c r="A174" s="1181">
        <v>45581</v>
      </c>
      <c r="B174" s="738">
        <v>47.8</v>
      </c>
      <c r="C174" s="921">
        <v>325040</v>
      </c>
      <c r="D174" s="598">
        <v>49.5</v>
      </c>
      <c r="E174" s="922">
        <v>336600</v>
      </c>
      <c r="F174" s="740"/>
      <c r="G174" s="740"/>
      <c r="H174" s="598">
        <v>10</v>
      </c>
      <c r="I174" s="921">
        <v>100000</v>
      </c>
      <c r="J174" s="598">
        <v>10</v>
      </c>
      <c r="K174" s="921">
        <v>100000</v>
      </c>
      <c r="L174" s="598">
        <v>10</v>
      </c>
      <c r="M174" s="921">
        <v>100000</v>
      </c>
      <c r="N174" s="583">
        <v>10</v>
      </c>
      <c r="O174" s="921">
        <v>100000</v>
      </c>
      <c r="P174" s="598"/>
      <c r="Q174" s="583"/>
      <c r="R174" s="583"/>
      <c r="S174" s="583"/>
      <c r="T174" s="583">
        <v>10</v>
      </c>
      <c r="U174" s="921">
        <v>100000</v>
      </c>
      <c r="V174" s="620"/>
      <c r="W174" s="583"/>
      <c r="X174" s="620"/>
      <c r="Y174" s="583"/>
      <c r="Z174" s="583"/>
      <c r="AB174" s="579"/>
    </row>
    <row r="175" spans="1:28" ht="15" customHeight="1" x14ac:dyDescent="0.35">
      <c r="A175" s="1182"/>
      <c r="B175" s="738"/>
      <c r="C175" s="583"/>
      <c r="D175" s="598"/>
      <c r="E175" s="740"/>
      <c r="F175" s="740"/>
      <c r="G175" s="740"/>
      <c r="H175" s="598"/>
      <c r="I175" s="583"/>
      <c r="J175" s="625">
        <v>10</v>
      </c>
      <c r="K175" s="921">
        <v>100000</v>
      </c>
      <c r="L175" s="598"/>
      <c r="M175" s="583"/>
      <c r="N175" s="583"/>
      <c r="O175" s="583"/>
      <c r="P175" s="598"/>
      <c r="Q175" s="583"/>
      <c r="R175" s="583"/>
      <c r="S175" s="583"/>
      <c r="T175" s="818"/>
      <c r="U175" s="583"/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92">
        <v>45582</v>
      </c>
      <c r="B176" s="738"/>
      <c r="C176" s="583"/>
      <c r="D176" s="598"/>
      <c r="E176" s="740"/>
      <c r="F176" s="740"/>
      <c r="G176" s="740"/>
      <c r="H176" s="598"/>
      <c r="I176" s="583"/>
      <c r="J176" s="598"/>
      <c r="K176" s="583"/>
      <c r="L176" s="598"/>
      <c r="M176" s="583"/>
      <c r="N176" s="583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28" ht="15" customHeight="1" x14ac:dyDescent="0.35">
      <c r="A177" s="1193"/>
      <c r="B177" s="738"/>
      <c r="C177" s="583"/>
      <c r="D177" s="598"/>
      <c r="E177" s="740"/>
      <c r="F177" s="740"/>
      <c r="G177" s="740"/>
      <c r="H177" s="598"/>
      <c r="I177" s="583"/>
      <c r="J177" s="598"/>
      <c r="K177" s="583"/>
      <c r="L177" s="598"/>
      <c r="M177" s="583"/>
      <c r="N177" s="818"/>
      <c r="O177" s="583"/>
      <c r="P177" s="598"/>
      <c r="Q177" s="583"/>
      <c r="R177" s="583"/>
      <c r="S177" s="583"/>
      <c r="T177" s="583"/>
      <c r="U177" s="583"/>
      <c r="V177" s="620"/>
      <c r="W177" s="583"/>
      <c r="X177" s="620"/>
      <c r="Y177" s="583"/>
      <c r="Z177" s="583"/>
      <c r="AB177" s="579"/>
    </row>
    <row r="178" spans="1:28" ht="15" customHeight="1" x14ac:dyDescent="0.35">
      <c r="A178" s="1181">
        <v>45583</v>
      </c>
      <c r="B178" s="738">
        <v>29.41</v>
      </c>
      <c r="C178" s="921">
        <v>200000</v>
      </c>
      <c r="D178" s="598"/>
      <c r="E178" s="740"/>
      <c r="F178" s="740"/>
      <c r="G178" s="740"/>
      <c r="H178" s="598">
        <v>10</v>
      </c>
      <c r="I178" s="921">
        <v>100000</v>
      </c>
      <c r="J178" s="598">
        <v>10</v>
      </c>
      <c r="K178" s="921">
        <v>100000</v>
      </c>
      <c r="L178" s="598">
        <v>10</v>
      </c>
      <c r="M178" s="921">
        <v>100000</v>
      </c>
      <c r="N178" s="583">
        <v>10</v>
      </c>
      <c r="O178" s="583">
        <v>100000</v>
      </c>
      <c r="P178" s="598"/>
      <c r="Q178" s="583"/>
      <c r="R178" s="583"/>
      <c r="S178" s="583"/>
      <c r="T178" s="583">
        <v>10</v>
      </c>
      <c r="U178" s="921">
        <v>100000</v>
      </c>
      <c r="V178" s="620"/>
      <c r="W178" s="583"/>
      <c r="X178" s="620"/>
      <c r="Y178" s="583"/>
      <c r="Z178" s="583"/>
      <c r="AB178" s="579"/>
    </row>
    <row r="179" spans="1:28" ht="15" customHeight="1" x14ac:dyDescent="0.35">
      <c r="A179" s="1182"/>
      <c r="B179" s="738"/>
      <c r="C179" s="583"/>
      <c r="D179" s="598"/>
      <c r="E179" s="740"/>
      <c r="F179" s="740"/>
      <c r="G179" s="740"/>
      <c r="H179" s="598"/>
      <c r="I179" s="583"/>
      <c r="J179" s="598"/>
      <c r="K179" s="583"/>
      <c r="L179" s="598"/>
      <c r="M179" s="583"/>
      <c r="N179" s="583"/>
      <c r="O179" s="583"/>
      <c r="P179" s="598"/>
      <c r="Q179" s="583"/>
      <c r="R179" s="583"/>
      <c r="S179" s="583"/>
      <c r="T179" s="583"/>
      <c r="U179" s="583"/>
      <c r="V179" s="620"/>
      <c r="W179" s="583"/>
      <c r="X179" s="620"/>
      <c r="Y179" s="583"/>
      <c r="Z179" s="583"/>
      <c r="AB179" s="579"/>
    </row>
    <row r="180" spans="1:28" ht="15" customHeight="1" x14ac:dyDescent="0.35">
      <c r="A180" s="1192">
        <v>45584</v>
      </c>
      <c r="B180" s="738"/>
      <c r="C180" s="583"/>
      <c r="D180" s="598"/>
      <c r="E180" s="621"/>
      <c r="F180" s="740"/>
      <c r="G180" s="740"/>
      <c r="H180" s="598"/>
      <c r="I180" s="583"/>
      <c r="J180" s="912"/>
      <c r="K180" s="583"/>
      <c r="L180" s="598"/>
      <c r="M180" s="583"/>
      <c r="N180" s="583"/>
      <c r="O180" s="583"/>
      <c r="P180" s="598"/>
      <c r="Q180" s="583"/>
      <c r="R180" s="583"/>
      <c r="S180" s="583"/>
      <c r="T180" s="818"/>
      <c r="U180" s="583"/>
      <c r="V180" s="620"/>
      <c r="W180" s="583"/>
      <c r="X180" s="620"/>
      <c r="Y180" s="583"/>
      <c r="Z180" s="583"/>
      <c r="AB180" s="579"/>
    </row>
    <row r="181" spans="1:28" ht="15" customHeight="1" x14ac:dyDescent="0.35">
      <c r="A181" s="1193"/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583"/>
      <c r="O181" s="583"/>
      <c r="P181" s="598"/>
      <c r="Q181" s="583"/>
      <c r="R181" s="583"/>
      <c r="S181" s="583"/>
      <c r="T181" s="583"/>
      <c r="U181" s="583"/>
      <c r="V181" s="620"/>
      <c r="W181" s="583"/>
      <c r="X181" s="620"/>
      <c r="Y181" s="583"/>
      <c r="Z181" s="583"/>
      <c r="AB181" s="579"/>
    </row>
    <row r="182" spans="1:28" ht="15" customHeight="1" x14ac:dyDescent="0.35">
      <c r="A182" s="1181">
        <v>45585</v>
      </c>
      <c r="B182" s="738"/>
      <c r="C182" s="583"/>
      <c r="D182" s="598">
        <v>57.38</v>
      </c>
      <c r="E182" s="922">
        <v>390180</v>
      </c>
      <c r="F182" s="740"/>
      <c r="G182" s="740"/>
      <c r="H182" s="598"/>
      <c r="I182" s="583"/>
      <c r="J182" s="598"/>
      <c r="K182" s="583"/>
      <c r="L182" s="598"/>
      <c r="M182" s="583"/>
      <c r="N182" s="583"/>
      <c r="O182" s="583"/>
      <c r="P182" s="598"/>
      <c r="Q182" s="583"/>
      <c r="R182" s="583"/>
      <c r="S182" s="583"/>
      <c r="T182" s="818"/>
      <c r="U182" s="583"/>
      <c r="V182" s="620"/>
      <c r="W182" s="583"/>
      <c r="X182" s="620"/>
      <c r="Y182" s="583"/>
      <c r="Z182" s="583"/>
      <c r="AB182" s="579"/>
    </row>
    <row r="183" spans="1:28" ht="15" customHeight="1" x14ac:dyDescent="0.35">
      <c r="A183" s="1182"/>
      <c r="B183" s="738"/>
      <c r="C183" s="583"/>
      <c r="D183" s="598"/>
      <c r="E183" s="740"/>
      <c r="F183" s="740"/>
      <c r="G183" s="740"/>
      <c r="H183" s="598"/>
      <c r="I183" s="583"/>
      <c r="J183" s="598"/>
      <c r="K183" s="583"/>
      <c r="L183" s="598"/>
      <c r="M183" s="583"/>
      <c r="N183" s="583"/>
      <c r="O183" s="583"/>
      <c r="P183" s="598"/>
      <c r="Q183" s="583"/>
      <c r="R183" s="583"/>
      <c r="S183" s="583"/>
      <c r="T183" s="583"/>
      <c r="U183" s="583"/>
      <c r="V183" s="598"/>
      <c r="W183" s="583"/>
      <c r="X183" s="620"/>
      <c r="Y183" s="583"/>
      <c r="Z183" s="583"/>
      <c r="AB183" s="579"/>
    </row>
    <row r="184" spans="1:28" ht="15" customHeight="1" x14ac:dyDescent="0.35">
      <c r="A184" s="1192">
        <v>45586</v>
      </c>
      <c r="B184" s="738">
        <v>42.89</v>
      </c>
      <c r="C184" s="921">
        <v>291650</v>
      </c>
      <c r="D184" s="598">
        <v>49.5</v>
      </c>
      <c r="E184" s="922">
        <v>336600</v>
      </c>
      <c r="F184" s="740"/>
      <c r="G184" s="740"/>
      <c r="H184" s="598"/>
      <c r="I184" s="583"/>
      <c r="J184" s="598"/>
      <c r="K184" s="583"/>
      <c r="L184" s="598"/>
      <c r="M184" s="583"/>
      <c r="N184" s="583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ht="15" customHeight="1" x14ac:dyDescent="0.35">
      <c r="A185" s="1193"/>
      <c r="B185" s="738"/>
      <c r="C185" s="583"/>
      <c r="D185" s="598"/>
      <c r="E185" s="740"/>
      <c r="F185" s="740"/>
      <c r="G185" s="740"/>
      <c r="H185" s="598"/>
      <c r="I185" s="583"/>
      <c r="J185" s="598"/>
      <c r="K185" s="583"/>
      <c r="L185" s="598"/>
      <c r="M185" s="583"/>
      <c r="N185" s="818"/>
      <c r="O185" s="583"/>
      <c r="P185" s="598"/>
      <c r="Q185" s="583"/>
      <c r="R185" s="583"/>
      <c r="S185" s="583"/>
      <c r="T185" s="583"/>
      <c r="U185" s="583"/>
      <c r="V185" s="620"/>
      <c r="W185" s="583"/>
      <c r="X185" s="620"/>
      <c r="Y185" s="583"/>
      <c r="Z185" s="583"/>
      <c r="AB185" s="579"/>
    </row>
    <row r="186" spans="1:28" ht="15" customHeight="1" x14ac:dyDescent="0.35">
      <c r="A186" s="1181">
        <v>45587</v>
      </c>
      <c r="B186" s="738"/>
      <c r="C186" s="583"/>
      <c r="D186" s="598"/>
      <c r="E186" s="740"/>
      <c r="F186" s="740"/>
      <c r="G186" s="740"/>
      <c r="H186" s="598"/>
      <c r="I186" s="583"/>
      <c r="J186" s="598"/>
      <c r="K186" s="583"/>
      <c r="L186" s="598">
        <v>10.06</v>
      </c>
      <c r="M186" s="921">
        <v>100600</v>
      </c>
      <c r="N186" s="583"/>
      <c r="O186" s="621"/>
      <c r="P186" s="598"/>
      <c r="Q186" s="583"/>
      <c r="R186" s="583"/>
      <c r="S186" s="583"/>
      <c r="T186" s="831"/>
      <c r="U186" s="583"/>
      <c r="V186" s="620"/>
      <c r="W186" s="583"/>
      <c r="X186" s="620"/>
      <c r="Y186" s="583"/>
      <c r="Z186" s="583"/>
      <c r="AB186" s="579"/>
    </row>
    <row r="187" spans="1:28" ht="18" customHeight="1" x14ac:dyDescent="0.35">
      <c r="A187" s="1182"/>
      <c r="B187" s="738"/>
      <c r="C187" s="583"/>
      <c r="D187" s="738"/>
      <c r="E187" s="583"/>
      <c r="F187" s="583"/>
      <c r="G187" s="583"/>
      <c r="H187" s="598"/>
      <c r="I187" s="583"/>
      <c r="J187" s="598"/>
      <c r="K187" s="583"/>
      <c r="L187" s="598"/>
      <c r="M187" s="583"/>
      <c r="N187" s="583"/>
      <c r="O187" s="583"/>
      <c r="P187" s="598"/>
      <c r="Q187" s="583"/>
      <c r="R187" s="583"/>
      <c r="S187" s="583"/>
      <c r="T187" s="583"/>
      <c r="U187" s="583"/>
      <c r="V187" s="620"/>
      <c r="W187" s="583"/>
      <c r="X187" s="620"/>
      <c r="Y187" s="583"/>
      <c r="Z187" s="583"/>
      <c r="AB187" s="579"/>
    </row>
    <row r="188" spans="1:28" ht="15" customHeight="1" x14ac:dyDescent="0.35">
      <c r="A188" s="1192">
        <v>45588</v>
      </c>
      <c r="B188" s="738">
        <v>49.82</v>
      </c>
      <c r="C188" s="921">
        <v>338776</v>
      </c>
      <c r="D188" s="598"/>
      <c r="E188" s="740"/>
      <c r="F188" s="835"/>
      <c r="G188" s="740"/>
      <c r="H188" s="598">
        <v>10</v>
      </c>
      <c r="I188" s="921">
        <v>100000</v>
      </c>
      <c r="J188" s="598">
        <v>10</v>
      </c>
      <c r="K188" s="921">
        <v>100000</v>
      </c>
      <c r="L188" s="598"/>
      <c r="M188" s="583"/>
      <c r="N188" s="583"/>
      <c r="O188" s="583"/>
      <c r="P188" s="598"/>
      <c r="Q188" s="583"/>
      <c r="R188" s="583"/>
      <c r="S188" s="583"/>
      <c r="T188" s="583">
        <v>10</v>
      </c>
      <c r="U188" s="921">
        <v>100000</v>
      </c>
      <c r="V188" s="620"/>
      <c r="W188" s="583"/>
      <c r="X188" s="620"/>
      <c r="Y188" s="583"/>
      <c r="Z188" s="583"/>
      <c r="AB188" s="579"/>
    </row>
    <row r="189" spans="1:28" ht="15" customHeight="1" x14ac:dyDescent="0.35">
      <c r="A189" s="1193"/>
      <c r="B189" s="625"/>
      <c r="C189" s="583"/>
      <c r="D189" s="835"/>
      <c r="E189" s="740"/>
      <c r="F189" s="835"/>
      <c r="G189" s="740"/>
      <c r="H189" s="598"/>
      <c r="I189" s="583"/>
      <c r="J189" s="598"/>
      <c r="K189" s="583"/>
      <c r="L189" s="598"/>
      <c r="M189" s="583"/>
      <c r="N189" s="583"/>
      <c r="O189" s="583"/>
      <c r="P189" s="598"/>
      <c r="Q189" s="583"/>
      <c r="R189" s="583"/>
      <c r="S189" s="583"/>
      <c r="T189" s="583"/>
      <c r="U189" s="583"/>
      <c r="V189" s="620"/>
      <c r="W189" s="583"/>
      <c r="X189" s="620"/>
      <c r="Y189" s="583"/>
      <c r="Z189" s="583"/>
      <c r="AB189" s="579"/>
    </row>
    <row r="190" spans="1:28" ht="15" customHeight="1" x14ac:dyDescent="0.35">
      <c r="A190" s="1181">
        <v>45589</v>
      </c>
      <c r="B190" s="625"/>
      <c r="C190" s="583"/>
      <c r="D190" s="598">
        <v>49.82</v>
      </c>
      <c r="E190" s="922">
        <v>338776</v>
      </c>
      <c r="F190" s="740"/>
      <c r="G190" s="740"/>
      <c r="H190" s="738"/>
      <c r="I190" s="583"/>
      <c r="J190" s="598"/>
      <c r="K190" s="583"/>
      <c r="L190" s="598">
        <v>10</v>
      </c>
      <c r="M190" s="921">
        <v>100000</v>
      </c>
      <c r="N190" s="583">
        <v>10</v>
      </c>
      <c r="O190" s="921">
        <v>100000</v>
      </c>
      <c r="P190" s="598">
        <v>12.96</v>
      </c>
      <c r="Q190" s="921">
        <v>129600</v>
      </c>
      <c r="R190" s="583"/>
      <c r="S190" s="583"/>
      <c r="T190" s="818"/>
      <c r="U190" s="583"/>
      <c r="V190" s="620">
        <v>7</v>
      </c>
      <c r="W190" s="921">
        <v>70000</v>
      </c>
      <c r="X190" s="620"/>
      <c r="Y190" s="583"/>
      <c r="Z190" s="583"/>
      <c r="AB190" s="579"/>
    </row>
    <row r="191" spans="1:28" ht="15" customHeight="1" x14ac:dyDescent="0.35">
      <c r="A191" s="1182"/>
      <c r="B191" s="738"/>
      <c r="C191" s="583"/>
      <c r="D191" s="598"/>
      <c r="E191" s="740"/>
      <c r="F191" s="740"/>
      <c r="G191" s="740"/>
      <c r="H191" s="598"/>
      <c r="I191" s="583"/>
      <c r="J191" s="598"/>
      <c r="K191" s="583"/>
      <c r="L191" s="598"/>
      <c r="M191" s="583"/>
      <c r="N191" s="818"/>
      <c r="O191" s="583"/>
      <c r="P191" s="598"/>
      <c r="Q191" s="583"/>
      <c r="R191" s="583"/>
      <c r="S191" s="583"/>
      <c r="T191" s="583"/>
      <c r="U191" s="583"/>
      <c r="V191" s="620"/>
      <c r="W191" s="583"/>
      <c r="X191" s="620"/>
      <c r="Y191" s="583"/>
      <c r="Z191" s="583"/>
      <c r="AB191" s="579"/>
    </row>
    <row r="192" spans="1:28" ht="15" customHeight="1" x14ac:dyDescent="0.35">
      <c r="A192" s="1192">
        <v>45590</v>
      </c>
      <c r="B192" s="738">
        <v>48.5</v>
      </c>
      <c r="C192" s="921">
        <v>329800</v>
      </c>
      <c r="D192" s="598"/>
      <c r="E192" s="740"/>
      <c r="F192" s="740"/>
      <c r="G192" s="740"/>
      <c r="H192" s="598">
        <v>10</v>
      </c>
      <c r="I192" s="921">
        <v>100000</v>
      </c>
      <c r="J192" s="598">
        <v>10</v>
      </c>
      <c r="K192" s="921">
        <v>100000</v>
      </c>
      <c r="L192" s="598"/>
      <c r="M192" s="583"/>
      <c r="N192" s="583"/>
      <c r="O192" s="583"/>
      <c r="P192" s="598"/>
      <c r="Q192" s="583"/>
      <c r="R192" s="583"/>
      <c r="S192" s="583"/>
      <c r="T192" s="583">
        <v>10</v>
      </c>
      <c r="U192" s="921">
        <v>100000</v>
      </c>
      <c r="V192" s="620"/>
      <c r="W192" s="583"/>
      <c r="X192" s="620"/>
      <c r="Y192" s="583"/>
      <c r="Z192" s="583"/>
      <c r="AB192" s="579"/>
    </row>
    <row r="193" spans="1:28" ht="15" customHeight="1" x14ac:dyDescent="0.35">
      <c r="A193" s="1193"/>
      <c r="B193" s="738"/>
      <c r="C193" s="583"/>
      <c r="D193" s="738"/>
      <c r="E193" s="583"/>
      <c r="F193" s="583"/>
      <c r="G193" s="583"/>
      <c r="H193" s="598"/>
      <c r="I193" s="583"/>
      <c r="J193" s="598"/>
      <c r="K193" s="583"/>
      <c r="L193" s="598"/>
      <c r="M193" s="583"/>
      <c r="N193" s="818"/>
      <c r="O193" s="583"/>
      <c r="P193" s="598"/>
      <c r="Q193" s="583"/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28" ht="15" customHeight="1" x14ac:dyDescent="0.35">
      <c r="A194" s="1181">
        <v>45591</v>
      </c>
      <c r="B194" s="738"/>
      <c r="C194" s="583"/>
      <c r="D194" s="598"/>
      <c r="E194" s="740"/>
      <c r="F194" s="740"/>
      <c r="G194" s="740"/>
      <c r="H194" s="598"/>
      <c r="I194" s="583"/>
      <c r="J194" s="598"/>
      <c r="K194" s="583"/>
      <c r="L194" s="598"/>
      <c r="M194" s="583"/>
      <c r="N194" s="583"/>
      <c r="O194" s="583"/>
      <c r="P194" s="598"/>
      <c r="Q194" s="583"/>
      <c r="R194" s="583"/>
      <c r="S194" s="583"/>
      <c r="T194" s="583"/>
      <c r="U194" s="583"/>
      <c r="V194" s="620"/>
      <c r="W194" s="583"/>
      <c r="X194" s="620"/>
      <c r="Y194" s="583"/>
      <c r="Z194" s="583"/>
      <c r="AB194" s="579"/>
    </row>
    <row r="195" spans="1:28" ht="15" customHeight="1" x14ac:dyDescent="0.35">
      <c r="A195" s="1182"/>
      <c r="B195" s="738"/>
      <c r="C195" s="583"/>
      <c r="D195" s="598"/>
      <c r="E195" s="740"/>
      <c r="F195" s="740"/>
      <c r="G195" s="740"/>
      <c r="H195" s="727"/>
      <c r="I195" s="704"/>
      <c r="J195" s="598"/>
      <c r="K195" s="583"/>
      <c r="L195" s="598"/>
      <c r="M195" s="583"/>
      <c r="N195" s="818"/>
      <c r="O195" s="583"/>
      <c r="P195" s="598"/>
      <c r="Q195" s="583"/>
      <c r="R195" s="583"/>
      <c r="S195" s="583"/>
      <c r="T195" s="818"/>
      <c r="U195" s="583"/>
      <c r="V195" s="620"/>
      <c r="W195" s="583"/>
      <c r="X195" s="620"/>
      <c r="Y195" s="583"/>
      <c r="Z195" s="583"/>
      <c r="AB195" s="579"/>
    </row>
    <row r="196" spans="1:28" ht="15" customHeight="1" x14ac:dyDescent="0.35">
      <c r="A196" s="1192">
        <v>45592</v>
      </c>
      <c r="B196" s="738"/>
      <c r="C196" s="583"/>
      <c r="D196" s="598"/>
      <c r="E196" s="740"/>
      <c r="F196" s="740"/>
      <c r="G196" s="740"/>
      <c r="H196" s="598"/>
      <c r="I196" s="583"/>
      <c r="J196" s="598"/>
      <c r="K196" s="583"/>
      <c r="L196" s="598"/>
      <c r="M196" s="583"/>
      <c r="N196" s="583"/>
      <c r="O196" s="583"/>
      <c r="P196" s="598"/>
      <c r="Q196" s="583"/>
      <c r="R196" s="583"/>
      <c r="S196" s="583"/>
      <c r="T196" s="583"/>
      <c r="U196" s="583"/>
      <c r="V196" s="620"/>
      <c r="W196" s="583"/>
      <c r="X196" s="620"/>
      <c r="Y196" s="583"/>
      <c r="Z196" s="583"/>
      <c r="AB196" s="579"/>
    </row>
    <row r="197" spans="1:28" ht="15" customHeight="1" x14ac:dyDescent="0.35">
      <c r="A197" s="1193"/>
      <c r="B197" s="749"/>
      <c r="C197" s="817"/>
      <c r="D197" s="598"/>
      <c r="E197" s="740"/>
      <c r="F197" s="740"/>
      <c r="G197" s="740"/>
      <c r="H197" s="741"/>
      <c r="I197" s="583"/>
      <c r="J197" s="598"/>
      <c r="K197" s="583"/>
      <c r="L197" s="598"/>
      <c r="M197" s="583"/>
      <c r="N197" s="583"/>
      <c r="O197" s="583"/>
      <c r="P197" s="598"/>
      <c r="Q197" s="583"/>
      <c r="R197" s="583"/>
      <c r="S197" s="583"/>
      <c r="T197" s="583"/>
      <c r="U197" s="583"/>
      <c r="V197" s="620"/>
      <c r="W197" s="583"/>
      <c r="X197" s="620"/>
      <c r="Y197" s="583"/>
      <c r="Z197" s="583"/>
      <c r="AB197" s="579"/>
    </row>
    <row r="198" spans="1:28" ht="15" customHeight="1" x14ac:dyDescent="0.35">
      <c r="A198" s="1181">
        <v>45593</v>
      </c>
      <c r="B198" s="749"/>
      <c r="C198" s="583"/>
      <c r="D198" s="598"/>
      <c r="E198" s="740"/>
      <c r="F198" s="740"/>
      <c r="G198" s="740"/>
      <c r="H198" s="598"/>
      <c r="I198" s="583"/>
      <c r="J198" s="598"/>
      <c r="K198" s="583"/>
      <c r="L198" s="598"/>
      <c r="M198" s="583"/>
      <c r="N198" s="583"/>
      <c r="O198" s="583"/>
      <c r="P198" s="598"/>
      <c r="Q198" s="583"/>
      <c r="R198" s="583"/>
      <c r="S198" s="583"/>
      <c r="T198" s="583"/>
      <c r="U198" s="583"/>
      <c r="V198" s="620"/>
      <c r="W198" s="583"/>
      <c r="X198" s="620"/>
      <c r="Y198" s="583"/>
      <c r="Z198" s="583"/>
      <c r="AB198" s="579"/>
    </row>
    <row r="199" spans="1:28" ht="15" customHeight="1" x14ac:dyDescent="0.35">
      <c r="A199" s="1182"/>
      <c r="B199" s="780"/>
      <c r="C199" s="704"/>
      <c r="D199" s="727"/>
      <c r="E199" s="704"/>
      <c r="F199" s="704"/>
      <c r="G199" s="704"/>
      <c r="H199" s="727"/>
      <c r="I199" s="704"/>
      <c r="J199" s="727"/>
      <c r="K199" s="704"/>
      <c r="L199" s="598"/>
      <c r="M199" s="583"/>
      <c r="N199" s="583"/>
      <c r="O199" s="583"/>
      <c r="P199" s="598"/>
      <c r="Q199" s="583"/>
      <c r="R199" s="598"/>
      <c r="S199" s="583"/>
      <c r="T199" s="583"/>
      <c r="U199" s="583"/>
      <c r="V199" s="784"/>
      <c r="W199" s="704"/>
      <c r="X199" s="620"/>
      <c r="Y199" s="583"/>
      <c r="Z199" s="583"/>
      <c r="AB199" s="579"/>
    </row>
    <row r="200" spans="1:28" ht="15" customHeight="1" x14ac:dyDescent="0.35">
      <c r="A200" s="1192">
        <v>45594</v>
      </c>
      <c r="B200" s="780">
        <v>50.47</v>
      </c>
      <c r="C200" s="923">
        <v>343196</v>
      </c>
      <c r="D200" s="727">
        <v>59.34</v>
      </c>
      <c r="E200" s="923">
        <v>403512</v>
      </c>
      <c r="F200" s="704"/>
      <c r="G200" s="704"/>
      <c r="H200" s="727">
        <v>10</v>
      </c>
      <c r="I200" s="923">
        <v>100000</v>
      </c>
      <c r="J200" s="727">
        <v>10</v>
      </c>
      <c r="K200" s="923">
        <v>100000</v>
      </c>
      <c r="L200" s="598">
        <v>10</v>
      </c>
      <c r="M200" s="921">
        <v>100000</v>
      </c>
      <c r="N200" s="583">
        <v>10</v>
      </c>
      <c r="O200" s="921">
        <v>100000</v>
      </c>
      <c r="P200" s="598"/>
      <c r="Q200" s="583"/>
      <c r="R200" s="598"/>
      <c r="S200" s="583"/>
      <c r="T200" s="583">
        <v>10</v>
      </c>
      <c r="U200" s="921">
        <v>100000</v>
      </c>
      <c r="V200" s="784"/>
      <c r="W200" s="704"/>
      <c r="X200" s="620">
        <v>41.25</v>
      </c>
      <c r="Y200" s="921">
        <v>412500</v>
      </c>
      <c r="Z200" s="583"/>
      <c r="AB200" s="579"/>
    </row>
    <row r="201" spans="1:28" ht="15" customHeight="1" x14ac:dyDescent="0.35">
      <c r="A201" s="1193"/>
      <c r="B201" s="780"/>
      <c r="C201" s="704"/>
      <c r="D201" s="727"/>
      <c r="E201" s="704"/>
      <c r="F201" s="704"/>
      <c r="G201" s="704"/>
      <c r="H201" s="727"/>
      <c r="I201" s="704"/>
      <c r="J201" s="727"/>
      <c r="K201" s="704"/>
      <c r="L201" s="598"/>
      <c r="M201" s="583"/>
      <c r="N201" s="583"/>
      <c r="O201" s="583"/>
      <c r="P201" s="598"/>
      <c r="Q201" s="583"/>
      <c r="R201" s="598"/>
      <c r="S201" s="583"/>
      <c r="T201" s="583"/>
      <c r="U201" s="583"/>
      <c r="V201" s="784"/>
      <c r="W201" s="704"/>
      <c r="X201" s="620"/>
      <c r="Y201" s="583"/>
      <c r="Z201" s="583"/>
      <c r="AB201" s="579"/>
    </row>
    <row r="202" spans="1:28" ht="15" customHeight="1" x14ac:dyDescent="0.35">
      <c r="A202" s="1181">
        <v>45595</v>
      </c>
      <c r="B202" s="780">
        <v>48.8</v>
      </c>
      <c r="C202" s="923">
        <v>331840</v>
      </c>
      <c r="D202" s="727">
        <v>49.64</v>
      </c>
      <c r="E202" s="923">
        <v>337552</v>
      </c>
      <c r="F202" s="704"/>
      <c r="G202" s="704"/>
      <c r="H202" s="727"/>
      <c r="I202" s="704"/>
      <c r="J202" s="727"/>
      <c r="K202" s="704"/>
      <c r="L202" s="598"/>
      <c r="M202" s="583"/>
      <c r="N202" s="583">
        <v>10</v>
      </c>
      <c r="O202" s="921">
        <v>100000</v>
      </c>
      <c r="P202" s="598"/>
      <c r="Q202" s="583"/>
      <c r="R202" s="598"/>
      <c r="S202" s="583"/>
      <c r="T202" s="583"/>
      <c r="U202" s="583"/>
      <c r="V202" s="784">
        <v>10</v>
      </c>
      <c r="W202" s="923">
        <v>100000</v>
      </c>
      <c r="X202" s="620"/>
      <c r="Y202" s="583"/>
      <c r="Z202" s="583"/>
      <c r="AB202" s="579"/>
    </row>
    <row r="203" spans="1:28" ht="15" customHeight="1" x14ac:dyDescent="0.35">
      <c r="A203" s="1182"/>
      <c r="B203" s="780"/>
      <c r="C203" s="704"/>
      <c r="D203" s="727"/>
      <c r="E203" s="704"/>
      <c r="F203" s="704"/>
      <c r="G203" s="704"/>
      <c r="H203" s="727"/>
      <c r="I203" s="704"/>
      <c r="J203" s="727"/>
      <c r="K203" s="704"/>
      <c r="L203" s="598"/>
      <c r="M203" s="583"/>
      <c r="N203" s="583"/>
      <c r="O203" s="583"/>
      <c r="P203" s="598"/>
      <c r="Q203" s="583"/>
      <c r="R203" s="598"/>
      <c r="S203" s="583"/>
      <c r="T203" s="583"/>
      <c r="U203" s="583"/>
      <c r="V203" s="784"/>
      <c r="W203" s="704"/>
      <c r="X203" s="620"/>
      <c r="Y203" s="583"/>
      <c r="Z203" s="583"/>
      <c r="AB203" s="579"/>
    </row>
    <row r="204" spans="1:28" ht="15" customHeight="1" x14ac:dyDescent="0.35">
      <c r="A204" s="1192">
        <v>45596</v>
      </c>
      <c r="B204" s="780"/>
      <c r="C204" s="704"/>
      <c r="D204" s="727"/>
      <c r="E204" s="704"/>
      <c r="F204" s="704"/>
      <c r="G204" s="704"/>
      <c r="H204" s="727"/>
      <c r="I204" s="704"/>
      <c r="J204" s="727"/>
      <c r="K204" s="704"/>
      <c r="L204" s="598"/>
      <c r="M204" s="583"/>
      <c r="N204" s="583"/>
      <c r="O204" s="583"/>
      <c r="P204" s="598"/>
      <c r="Q204" s="583"/>
      <c r="R204" s="598"/>
      <c r="S204" s="583"/>
      <c r="T204" s="818">
        <v>9.83</v>
      </c>
      <c r="U204" s="921">
        <v>98300</v>
      </c>
      <c r="V204" s="784"/>
      <c r="W204" s="704"/>
      <c r="X204" s="620"/>
      <c r="Y204" s="583"/>
      <c r="Z204" s="583"/>
      <c r="AB204" s="579"/>
    </row>
    <row r="205" spans="1:28" ht="15" customHeight="1" x14ac:dyDescent="0.35">
      <c r="A205" s="1193"/>
      <c r="B205" s="780"/>
      <c r="C205" s="704"/>
      <c r="D205" s="727"/>
      <c r="E205" s="704"/>
      <c r="F205" s="704"/>
      <c r="G205" s="704"/>
      <c r="H205" s="727"/>
      <c r="I205" s="704"/>
      <c r="J205" s="727"/>
      <c r="K205" s="704"/>
      <c r="L205" s="598"/>
      <c r="M205" s="583"/>
      <c r="N205" s="583"/>
      <c r="O205" s="583"/>
      <c r="P205" s="598"/>
      <c r="Q205" s="583"/>
      <c r="R205" s="598"/>
      <c r="S205" s="583"/>
      <c r="T205" s="583"/>
      <c r="U205" s="583"/>
      <c r="V205" s="784"/>
      <c r="W205" s="704"/>
      <c r="X205" s="620"/>
      <c r="Y205" s="583"/>
      <c r="Z205" s="583"/>
      <c r="AB205" s="579"/>
    </row>
    <row r="206" spans="1:28" s="663" customFormat="1" ht="22" customHeight="1" x14ac:dyDescent="0.35">
      <c r="A206" s="1189" t="s">
        <v>113</v>
      </c>
      <c r="B206" s="750"/>
      <c r="C206" s="751">
        <f>SUM(C143:C205)</f>
        <v>4266740</v>
      </c>
      <c r="D206" s="616"/>
      <c r="E206" s="751">
        <f>SUM(E143:E205)</f>
        <v>4233128</v>
      </c>
      <c r="F206" s="616"/>
      <c r="G206" s="751">
        <f>SUM(G143:G205)</f>
        <v>0</v>
      </c>
      <c r="H206" s="616"/>
      <c r="I206" s="751">
        <f>SUM(I143:I205)</f>
        <v>998200</v>
      </c>
      <c r="J206" s="616"/>
      <c r="K206" s="751">
        <f>SUM(K143:K205)</f>
        <v>1109800</v>
      </c>
      <c r="L206" s="616"/>
      <c r="M206" s="751">
        <f>SUM(M144:M205)</f>
        <v>1000600</v>
      </c>
      <c r="N206" s="616"/>
      <c r="O206" s="751">
        <f>SUM(O144:O205)</f>
        <v>900000</v>
      </c>
      <c r="P206" s="616"/>
      <c r="Q206" s="751">
        <f>SUM(Q144:Q205)</f>
        <v>129600</v>
      </c>
      <c r="R206" s="616"/>
      <c r="S206" s="751">
        <f>SUM(S144:S205)</f>
        <v>0</v>
      </c>
      <c r="T206" s="616"/>
      <c r="U206" s="751">
        <f>SUM(U144:U205)</f>
        <v>998300</v>
      </c>
      <c r="V206" s="616"/>
      <c r="W206" s="751">
        <f>SUM(W144:W205)</f>
        <v>362100</v>
      </c>
      <c r="X206" s="616"/>
      <c r="Y206" s="751">
        <f>SUM(Y144:Y205)</f>
        <v>412500</v>
      </c>
      <c r="Z206" s="751">
        <f>SUM(B206:Y206)</f>
        <v>14410968</v>
      </c>
    </row>
    <row r="207" spans="1:28" s="663" customFormat="1" ht="22" customHeight="1" x14ac:dyDescent="0.35">
      <c r="A207" s="1189"/>
      <c r="B207" s="802">
        <f>SUM(B143:B205)</f>
        <v>627.46</v>
      </c>
      <c r="C207" s="751"/>
      <c r="D207" s="616">
        <f>SUM(D143:D205)</f>
        <v>622.52</v>
      </c>
      <c r="E207" s="751"/>
      <c r="F207" s="616">
        <f>SUM(F143:F205)</f>
        <v>0</v>
      </c>
      <c r="G207" s="751"/>
      <c r="H207" s="616">
        <f>SUM(H143:H205)</f>
        <v>99.82</v>
      </c>
      <c r="I207" s="751"/>
      <c r="J207" s="754">
        <f>SUM(J143:J205)</f>
        <v>110.98</v>
      </c>
      <c r="K207" s="751"/>
      <c r="L207" s="616">
        <f>SUM(L144:L205)</f>
        <v>100.06</v>
      </c>
      <c r="M207" s="751"/>
      <c r="N207" s="829">
        <f>SUM(N144:N205)</f>
        <v>90</v>
      </c>
      <c r="O207" s="751"/>
      <c r="P207" s="754">
        <f>SUM(P144:P205)</f>
        <v>12.96</v>
      </c>
      <c r="Q207" s="751"/>
      <c r="R207" s="616">
        <f>SUM(R144:R205)</f>
        <v>0</v>
      </c>
      <c r="S207" s="751"/>
      <c r="T207" s="829">
        <f>SUM(T144:T205)</f>
        <v>99.83</v>
      </c>
      <c r="U207" s="751"/>
      <c r="V207" s="616">
        <f>SUM(V143:V205)</f>
        <v>36.21</v>
      </c>
      <c r="W207" s="751"/>
      <c r="X207" s="616">
        <f>SUM(X144:X205)</f>
        <v>41.25</v>
      </c>
      <c r="Y207" s="751"/>
      <c r="Z207" s="751">
        <f>SUM(B207:Y207)</f>
        <v>1841.09</v>
      </c>
    </row>
    <row r="208" spans="1:28" ht="24" customHeight="1" x14ac:dyDescent="0.35">
      <c r="A208" s="1189"/>
      <c r="B208" s="597"/>
      <c r="C208" s="756"/>
      <c r="D208" s="756"/>
      <c r="E208" s="756"/>
      <c r="F208" s="756"/>
      <c r="G208" s="756"/>
      <c r="H208" s="756"/>
      <c r="I208" s="756"/>
      <c r="J208" s="756"/>
      <c r="K208" s="756"/>
      <c r="L208" s="756"/>
      <c r="M208" s="756"/>
      <c r="N208" s="756"/>
      <c r="O208" s="756"/>
      <c r="P208" s="756"/>
      <c r="Q208" s="756"/>
      <c r="R208" s="819"/>
      <c r="S208" s="822"/>
      <c r="T208" s="822"/>
      <c r="U208" s="822"/>
      <c r="V208" s="822"/>
      <c r="W208" s="1190"/>
      <c r="X208" s="1190"/>
      <c r="Y208" s="1191"/>
      <c r="Z208" s="751">
        <f>Z206+AH132+8</f>
        <v>52162318</v>
      </c>
      <c r="AB208" s="579"/>
    </row>
    <row r="209" spans="1:32" ht="21.75" customHeight="1" x14ac:dyDescent="0.35">
      <c r="A209" s="757" t="s">
        <v>151</v>
      </c>
      <c r="B209" s="1147" t="s">
        <v>611</v>
      </c>
      <c r="C209" s="1147"/>
      <c r="D209" s="1147"/>
      <c r="E209" s="1147"/>
      <c r="F209" s="1147"/>
      <c r="G209" s="1147"/>
      <c r="H209" s="1147"/>
      <c r="I209" s="1147"/>
      <c r="J209" s="1147"/>
      <c r="K209" s="1147"/>
      <c r="L209" s="1147"/>
      <c r="M209" s="1147"/>
      <c r="N209" s="758"/>
      <c r="O209" s="601"/>
      <c r="P209" s="758"/>
      <c r="Q209" s="601"/>
      <c r="R209" s="759"/>
      <c r="S209" s="601"/>
      <c r="T209" s="601"/>
      <c r="U209" s="601"/>
      <c r="V209" s="758"/>
      <c r="W209" s="601"/>
      <c r="X209" s="758"/>
      <c r="Y209" s="601"/>
      <c r="Z209" s="794"/>
      <c r="AA209" s="638">
        <v>52162318</v>
      </c>
      <c r="AB209" s="639"/>
      <c r="AC209" s="638"/>
      <c r="AD209" s="638"/>
      <c r="AF209" s="579">
        <f>Z208-AF213</f>
        <v>2467848</v>
      </c>
    </row>
    <row r="210" spans="1:32" ht="22" customHeight="1" x14ac:dyDescent="0.35">
      <c r="A210" s="757" t="s">
        <v>153</v>
      </c>
      <c r="B210" s="760"/>
      <c r="C210" s="1148"/>
      <c r="D210" s="1148"/>
      <c r="E210" s="1148"/>
      <c r="F210" s="761"/>
      <c r="G210" s="601"/>
      <c r="H210" s="758"/>
      <c r="N210" s="758"/>
      <c r="O210" s="601"/>
      <c r="P210" s="758"/>
      <c r="Q210" s="1149" t="s">
        <v>154</v>
      </c>
      <c r="R210" s="1149"/>
      <c r="S210" s="1149"/>
      <c r="T210" s="852"/>
      <c r="U210" s="852"/>
      <c r="V210" s="758"/>
      <c r="W210" s="601"/>
      <c r="X210" s="758"/>
      <c r="Y210" s="601"/>
      <c r="Z210" s="758"/>
      <c r="AA210" s="638">
        <f>AA209-Z208</f>
        <v>0</v>
      </c>
      <c r="AB210" s="639"/>
      <c r="AC210" s="638"/>
      <c r="AD210" s="641"/>
      <c r="AE210" s="641"/>
    </row>
    <row r="211" spans="1:32" ht="22" customHeight="1" x14ac:dyDescent="0.35">
      <c r="A211" s="757"/>
      <c r="B211" s="760"/>
      <c r="C211" s="851"/>
      <c r="D211" s="851"/>
      <c r="E211" s="851"/>
      <c r="F211" s="761"/>
      <c r="G211" s="601"/>
      <c r="H211" s="758"/>
      <c r="N211" s="758"/>
      <c r="O211" s="601"/>
      <c r="P211" s="758"/>
      <c r="Q211" s="852"/>
      <c r="R211" s="852"/>
      <c r="S211" s="852"/>
      <c r="T211" s="852"/>
      <c r="U211" s="852"/>
      <c r="V211" s="758"/>
      <c r="W211" s="601"/>
      <c r="X211" s="758"/>
      <c r="Y211" s="601"/>
      <c r="Z211" s="758"/>
      <c r="AA211" s="638"/>
      <c r="AB211" s="639"/>
      <c r="AC211" s="638"/>
      <c r="AD211" s="641"/>
      <c r="AE211" s="641"/>
    </row>
    <row r="212" spans="1:32" ht="22" customHeight="1" x14ac:dyDescent="0.35">
      <c r="A212" s="757"/>
      <c r="B212" s="760"/>
      <c r="C212" s="851"/>
      <c r="D212" s="851"/>
      <c r="E212" s="851"/>
      <c r="F212" s="761"/>
      <c r="G212" s="601"/>
      <c r="H212" s="758"/>
      <c r="N212" s="758"/>
      <c r="O212" s="601"/>
      <c r="P212" s="758"/>
      <c r="Q212" s="786"/>
      <c r="R212" s="786"/>
      <c r="S212" s="786"/>
      <c r="T212" s="786"/>
      <c r="U212" s="786"/>
      <c r="V212" s="758"/>
      <c r="W212" s="601"/>
      <c r="X212" s="758"/>
      <c r="Y212" s="601"/>
      <c r="Z212" s="758"/>
      <c r="AA212" s="638"/>
      <c r="AB212" s="639"/>
      <c r="AC212" s="638"/>
      <c r="AD212" s="641"/>
      <c r="AE212" s="641"/>
    </row>
    <row r="213" spans="1:32" ht="22" customHeight="1" x14ac:dyDescent="0.35">
      <c r="A213" s="757"/>
      <c r="B213" s="760"/>
      <c r="C213" s="851"/>
      <c r="D213" s="851"/>
      <c r="E213" s="851"/>
      <c r="F213" s="761"/>
      <c r="G213" s="601"/>
      <c r="H213" s="758"/>
      <c r="N213" s="758"/>
      <c r="O213" s="601"/>
      <c r="P213" s="758"/>
      <c r="Q213" s="786"/>
      <c r="R213" s="786"/>
      <c r="S213" s="786"/>
      <c r="T213" s="786"/>
      <c r="U213" s="786"/>
      <c r="V213" s="758"/>
      <c r="W213" s="601"/>
      <c r="X213" s="758"/>
      <c r="Y213" s="601"/>
      <c r="Z213" s="758"/>
      <c r="AA213" s="638"/>
      <c r="AB213" s="639"/>
      <c r="AC213" s="638"/>
      <c r="AD213" s="641"/>
      <c r="AE213" s="641"/>
      <c r="AF213" s="794">
        <v>49694470</v>
      </c>
    </row>
    <row r="214" spans="1:32" ht="22" customHeight="1" x14ac:dyDescent="0.35">
      <c r="A214" s="757"/>
      <c r="B214" s="760"/>
      <c r="C214" s="762"/>
      <c r="D214" s="761"/>
      <c r="E214" s="762"/>
      <c r="F214" s="761"/>
      <c r="G214" s="601"/>
      <c r="H214" s="758"/>
      <c r="N214" s="758"/>
      <c r="O214" s="601"/>
      <c r="P214" s="758"/>
      <c r="Q214" s="787"/>
      <c r="R214" s="788"/>
      <c r="S214" s="787"/>
      <c r="T214" s="787"/>
      <c r="U214" s="787"/>
      <c r="V214" s="758"/>
      <c r="W214" s="601"/>
      <c r="X214" s="758"/>
      <c r="Y214" s="601"/>
      <c r="Z214" s="758"/>
      <c r="AA214" s="638"/>
      <c r="AB214" s="639"/>
      <c r="AC214" s="642"/>
      <c r="AD214" s="638"/>
      <c r="AE214" s="638"/>
    </row>
    <row r="215" spans="1:32" ht="22" customHeight="1" x14ac:dyDescent="0.35">
      <c r="B215" s="763"/>
      <c r="C215" s="1150"/>
      <c r="D215" s="1150"/>
      <c r="E215" s="1150"/>
      <c r="F215" s="758"/>
      <c r="G215" s="601"/>
      <c r="H215" s="758"/>
      <c r="N215" s="758"/>
      <c r="O215" s="601"/>
      <c r="P215" s="758"/>
      <c r="Q215" s="1151" t="s">
        <v>155</v>
      </c>
      <c r="R215" s="1151"/>
      <c r="S215" s="1151"/>
      <c r="T215" s="853"/>
      <c r="U215" s="853"/>
      <c r="V215" s="758"/>
      <c r="W215" s="601"/>
      <c r="X215" s="758"/>
      <c r="Y215" s="601"/>
      <c r="Z215" s="758"/>
      <c r="AA215" s="638"/>
      <c r="AB215" s="639"/>
      <c r="AC215" s="639"/>
      <c r="AD215" s="638"/>
      <c r="AE215" s="638"/>
    </row>
    <row r="216" spans="1:32" ht="22" customHeight="1" x14ac:dyDescent="0.35">
      <c r="Y216" s="687"/>
      <c r="Z216" s="758"/>
      <c r="AA216" s="688"/>
      <c r="AB216" s="690"/>
      <c r="AC216" s="690"/>
      <c r="AD216" s="688"/>
      <c r="AE216" s="688"/>
    </row>
    <row r="217" spans="1:32" ht="32.25" customHeight="1" x14ac:dyDescent="0.35">
      <c r="A217" s="764"/>
      <c r="B217" s="765"/>
      <c r="C217" s="1184"/>
      <c r="D217" s="1184"/>
      <c r="E217" s="1184"/>
      <c r="F217" s="766"/>
      <c r="W217" s="679"/>
      <c r="X217" s="705"/>
      <c r="Y217" s="579">
        <v>41497072</v>
      </c>
      <c r="Z217" s="579">
        <f>Y217-Z208</f>
        <v>-10665246</v>
      </c>
      <c r="AA217" s="1185"/>
      <c r="AB217" s="1185"/>
      <c r="AC217" s="1185"/>
      <c r="AD217" s="849"/>
      <c r="AE217" s="849"/>
    </row>
    <row r="218" spans="1:32" ht="22" customHeight="1" x14ac:dyDescent="0.35">
      <c r="C218" s="1186" t="s">
        <v>156</v>
      </c>
      <c r="D218" s="1186"/>
      <c r="E218" s="1186" t="s">
        <v>157</v>
      </c>
      <c r="F218" s="1186"/>
      <c r="G218" s="1186" t="s">
        <v>158</v>
      </c>
      <c r="H218" s="1186"/>
      <c r="I218" s="1186" t="s">
        <v>159</v>
      </c>
      <c r="J218" s="1186"/>
      <c r="K218" s="1186"/>
      <c r="L218" s="1186"/>
      <c r="M218" s="1186" t="s">
        <v>160</v>
      </c>
      <c r="N218" s="1186"/>
      <c r="O218" s="1187" t="s">
        <v>161</v>
      </c>
      <c r="P218" s="1188"/>
      <c r="R218" s="687"/>
      <c r="Z218" s="579"/>
      <c r="AA218" s="688"/>
      <c r="AB218" s="579"/>
    </row>
    <row r="219" spans="1:32" ht="22" customHeight="1" x14ac:dyDescent="0.35">
      <c r="C219" s="672" t="s">
        <v>30</v>
      </c>
      <c r="D219" s="850" t="s">
        <v>27</v>
      </c>
      <c r="E219" s="672" t="s">
        <v>30</v>
      </c>
      <c r="F219" s="850" t="s">
        <v>27</v>
      </c>
      <c r="G219" s="672" t="s">
        <v>30</v>
      </c>
      <c r="H219" s="850" t="s">
        <v>27</v>
      </c>
      <c r="I219" s="672" t="s">
        <v>30</v>
      </c>
      <c r="J219" s="672"/>
      <c r="K219" s="672"/>
      <c r="L219" s="850" t="s">
        <v>27</v>
      </c>
      <c r="M219" s="672" t="s">
        <v>30</v>
      </c>
      <c r="N219" s="850" t="s">
        <v>27</v>
      </c>
      <c r="O219" s="672" t="s">
        <v>30</v>
      </c>
      <c r="P219" s="850" t="s">
        <v>27</v>
      </c>
      <c r="R219" s="687"/>
      <c r="Z219" s="579"/>
      <c r="AA219" s="688"/>
      <c r="AB219" s="579"/>
    </row>
    <row r="220" spans="1:32" ht="22" customHeight="1" x14ac:dyDescent="0.35">
      <c r="C220" s="767">
        <f>B133</f>
        <v>950.86</v>
      </c>
      <c r="D220" s="768">
        <f>C132</f>
        <v>9508600</v>
      </c>
      <c r="E220" s="769">
        <f>L133</f>
        <v>212</v>
      </c>
      <c r="F220" s="770">
        <f>M132</f>
        <v>1441600</v>
      </c>
      <c r="G220" s="703">
        <f>V133</f>
        <v>105</v>
      </c>
      <c r="H220" s="770">
        <f>W132</f>
        <v>1050000</v>
      </c>
      <c r="I220" s="771">
        <f>B207</f>
        <v>627.46</v>
      </c>
      <c r="J220" s="771"/>
      <c r="K220" s="771"/>
      <c r="L220" s="770">
        <f>C206</f>
        <v>4266740</v>
      </c>
      <c r="M220" s="727">
        <f>V207</f>
        <v>36.21</v>
      </c>
      <c r="N220" s="770">
        <f>W206</f>
        <v>362100</v>
      </c>
      <c r="O220" s="704"/>
      <c r="P220" s="704"/>
      <c r="R220" s="687"/>
      <c r="Z220" s="579"/>
      <c r="AA220" s="688"/>
      <c r="AB220" s="579"/>
    </row>
    <row r="221" spans="1:32" ht="22" customHeight="1" x14ac:dyDescent="0.35">
      <c r="C221" s="767">
        <f>F133</f>
        <v>896.11</v>
      </c>
      <c r="D221" s="768">
        <f>G132</f>
        <v>8961100</v>
      </c>
      <c r="E221" s="772" t="e">
        <f>#REF!</f>
        <v>#REF!</v>
      </c>
      <c r="F221" s="704" t="e">
        <f>#REF!</f>
        <v>#REF!</v>
      </c>
      <c r="G221" s="769">
        <f>X133</f>
        <v>321.39999999999998</v>
      </c>
      <c r="H221" s="704">
        <f>Y132</f>
        <v>3889000</v>
      </c>
      <c r="I221" s="769">
        <f>D207</f>
        <v>622.52</v>
      </c>
      <c r="J221" s="769"/>
      <c r="K221" s="769"/>
      <c r="L221" s="704">
        <f>E206</f>
        <v>4233128</v>
      </c>
      <c r="M221" s="773"/>
      <c r="N221" s="727"/>
      <c r="O221" s="704"/>
      <c r="P221" s="704"/>
      <c r="R221" s="687"/>
      <c r="Z221" s="579"/>
      <c r="AA221" s="688"/>
      <c r="AB221" s="579"/>
    </row>
    <row r="222" spans="1:32" ht="22" customHeight="1" x14ac:dyDescent="0.35">
      <c r="A222" s="774"/>
      <c r="B222" s="775"/>
      <c r="C222" s="767" t="e">
        <f>#REF!</f>
        <v>#REF!</v>
      </c>
      <c r="D222" s="776" t="e">
        <f>#REF!</f>
        <v>#REF!</v>
      </c>
      <c r="E222" s="769">
        <f>T133</f>
        <v>220</v>
      </c>
      <c r="F222" s="704">
        <f>U132</f>
        <v>1496000</v>
      </c>
      <c r="G222" s="777">
        <f>Z133</f>
        <v>153.74</v>
      </c>
      <c r="H222" s="778">
        <f>AA132</f>
        <v>1045442</v>
      </c>
      <c r="I222" s="777" t="e">
        <f>#REF!</f>
        <v>#REF!</v>
      </c>
      <c r="J222" s="777"/>
      <c r="K222" s="777"/>
      <c r="L222" s="778" t="e">
        <f>#REF!</f>
        <v>#REF!</v>
      </c>
      <c r="M222" s="779"/>
      <c r="N222" s="780"/>
      <c r="O222" s="781"/>
      <c r="P222" s="781"/>
      <c r="R222" s="687"/>
      <c r="W222" s="1183"/>
      <c r="X222" s="1183"/>
      <c r="Y222" s="1183"/>
      <c r="Z222" s="782"/>
      <c r="AA222" s="701"/>
      <c r="AB222" s="579"/>
    </row>
    <row r="223" spans="1:32" ht="22" customHeight="1" x14ac:dyDescent="0.35">
      <c r="C223" s="773"/>
      <c r="D223" s="768"/>
      <c r="E223" s="783"/>
      <c r="F223" s="727"/>
      <c r="G223" s="769">
        <f>AB133</f>
        <v>0</v>
      </c>
      <c r="H223" s="704">
        <f>AC132</f>
        <v>0</v>
      </c>
      <c r="I223" s="769">
        <f>H207</f>
        <v>99.82</v>
      </c>
      <c r="J223" s="769"/>
      <c r="K223" s="769"/>
      <c r="L223" s="704">
        <f>I206</f>
        <v>998200</v>
      </c>
      <c r="M223" s="773"/>
      <c r="N223" s="727"/>
      <c r="O223" s="704"/>
      <c r="P223" s="704"/>
      <c r="R223" s="687"/>
      <c r="Z223" s="579"/>
      <c r="AA223" s="688"/>
      <c r="AB223" s="579"/>
    </row>
    <row r="224" spans="1:32" ht="22" customHeight="1" x14ac:dyDescent="0.35">
      <c r="C224" s="773"/>
      <c r="D224" s="768"/>
      <c r="E224" s="783"/>
      <c r="F224" s="727"/>
      <c r="G224" s="769">
        <f>AD133</f>
        <v>100</v>
      </c>
      <c r="H224" s="704">
        <f>AE132</f>
        <v>1000000</v>
      </c>
      <c r="I224" s="769">
        <f>J207</f>
        <v>110.98</v>
      </c>
      <c r="J224" s="769"/>
      <c r="K224" s="769"/>
      <c r="L224" s="704">
        <f>K206</f>
        <v>1109800</v>
      </c>
      <c r="M224" s="779"/>
      <c r="N224" s="780"/>
      <c r="O224" s="704"/>
      <c r="P224" s="704"/>
      <c r="R224" s="687"/>
      <c r="Z224" s="579"/>
      <c r="AA224" s="688"/>
      <c r="AB224" s="579"/>
    </row>
    <row r="225" spans="1:28" ht="22" customHeight="1" x14ac:dyDescent="0.35">
      <c r="C225" s="773"/>
      <c r="D225" s="768"/>
      <c r="E225" s="773"/>
      <c r="F225" s="727"/>
      <c r="G225" s="769">
        <f>AF133</f>
        <v>0</v>
      </c>
      <c r="H225" s="704">
        <f>AG132</f>
        <v>0</v>
      </c>
      <c r="I225" s="769">
        <f>P207</f>
        <v>12.96</v>
      </c>
      <c r="J225" s="769"/>
      <c r="K225" s="769"/>
      <c r="L225" s="704">
        <f>Q206</f>
        <v>129600</v>
      </c>
      <c r="M225" s="779"/>
      <c r="N225" s="780"/>
      <c r="O225" s="704"/>
      <c r="P225" s="704"/>
      <c r="R225" s="687"/>
      <c r="Z225" s="579"/>
      <c r="AA225" s="688"/>
      <c r="AB225" s="579"/>
    </row>
    <row r="226" spans="1:28" ht="22" customHeight="1" x14ac:dyDescent="0.35">
      <c r="C226" s="773"/>
      <c r="D226" s="784"/>
      <c r="E226" s="773"/>
      <c r="F226" s="727"/>
      <c r="G226" s="773"/>
      <c r="H226" s="785"/>
      <c r="I226" s="769">
        <f>L207</f>
        <v>100.06</v>
      </c>
      <c r="J226" s="769"/>
      <c r="K226" s="769"/>
      <c r="L226" s="704">
        <f>M206</f>
        <v>1000600</v>
      </c>
      <c r="M226" s="773"/>
      <c r="N226" s="727"/>
      <c r="O226" s="704"/>
      <c r="P226" s="704"/>
      <c r="R226" s="687"/>
      <c r="Z226" s="579"/>
      <c r="AA226" s="688"/>
      <c r="AB226" s="579"/>
    </row>
    <row r="227" spans="1:28" ht="24" customHeight="1" x14ac:dyDescent="0.35">
      <c r="C227" s="703" t="e">
        <f t="shared" ref="C227:N227" si="0">SUM(C220:C226)</f>
        <v>#REF!</v>
      </c>
      <c r="D227" s="704" t="e">
        <f t="shared" si="0"/>
        <v>#REF!</v>
      </c>
      <c r="E227" s="703" t="e">
        <f t="shared" si="0"/>
        <v>#REF!</v>
      </c>
      <c r="F227" s="704" t="e">
        <f t="shared" si="0"/>
        <v>#REF!</v>
      </c>
      <c r="G227" s="703">
        <f t="shared" si="0"/>
        <v>680.14</v>
      </c>
      <c r="H227" s="704">
        <f t="shared" si="0"/>
        <v>6984442</v>
      </c>
      <c r="I227" s="703" t="e">
        <f t="shared" si="0"/>
        <v>#REF!</v>
      </c>
      <c r="J227" s="703"/>
      <c r="K227" s="703"/>
      <c r="L227" s="704" t="e">
        <f>SUM(L220:L226)</f>
        <v>#REF!</v>
      </c>
      <c r="M227" s="703">
        <f t="shared" si="0"/>
        <v>36.21</v>
      </c>
      <c r="N227" s="704">
        <f t="shared" si="0"/>
        <v>362100</v>
      </c>
      <c r="O227" s="704" t="e">
        <f>M227+I227+G227+E227+C227</f>
        <v>#REF!</v>
      </c>
      <c r="P227" s="704" t="e">
        <f>D227+F227+H227+L227+N227</f>
        <v>#REF!</v>
      </c>
      <c r="R227" s="687"/>
      <c r="Z227" s="579"/>
      <c r="AB227" s="579"/>
    </row>
    <row r="228" spans="1:28" x14ac:dyDescent="0.35">
      <c r="S228" s="579" t="s">
        <v>162</v>
      </c>
      <c r="V228" s="579"/>
    </row>
    <row r="229" spans="1:28" ht="15" x14ac:dyDescent="0.35">
      <c r="D229" s="687" t="s">
        <v>28</v>
      </c>
      <c r="I229" s="706"/>
      <c r="J229" s="706"/>
      <c r="K229" s="706"/>
      <c r="L229" s="707"/>
    </row>
    <row r="230" spans="1:28" ht="15" x14ac:dyDescent="0.35">
      <c r="D230" s="708" t="s">
        <v>17</v>
      </c>
      <c r="I230" s="709"/>
      <c r="J230" s="709"/>
      <c r="K230" s="709"/>
      <c r="L230" s="710"/>
      <c r="V230" s="711"/>
    </row>
    <row r="231" spans="1:28" ht="15" x14ac:dyDescent="0.35">
      <c r="D231" s="687" t="s">
        <v>19</v>
      </c>
      <c r="I231" s="119"/>
      <c r="J231" s="119"/>
      <c r="K231" s="119"/>
      <c r="L231"/>
      <c r="N231" s="710"/>
      <c r="O231" s="119"/>
      <c r="P231" s="710"/>
      <c r="Q231" s="119"/>
      <c r="R231" s="712"/>
      <c r="V231" s="711"/>
    </row>
    <row r="232" spans="1:28" ht="15" x14ac:dyDescent="0.35">
      <c r="I232" s="119"/>
      <c r="J232" s="119"/>
      <c r="K232" s="119"/>
      <c r="L232"/>
      <c r="N232" s="710"/>
      <c r="O232" s="119"/>
      <c r="P232" s="710"/>
      <c r="Q232" s="119"/>
      <c r="R232" s="712"/>
      <c r="V232" s="711"/>
    </row>
    <row r="233" spans="1:28" ht="14.5" x14ac:dyDescent="0.35">
      <c r="I233" s="433"/>
      <c r="J233" s="433"/>
      <c r="K233" s="433"/>
      <c r="L233"/>
      <c r="V233" s="710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s="687" customFormat="1" x14ac:dyDescent="0.35">
      <c r="A239" s="579"/>
      <c r="C239" s="579"/>
      <c r="E239" s="579"/>
      <c r="G239" s="579"/>
      <c r="H239" s="579"/>
      <c r="I239" s="579"/>
      <c r="J239" s="579"/>
      <c r="K239" s="579"/>
      <c r="L239" s="579"/>
      <c r="M239" s="579"/>
      <c r="N239" s="579"/>
      <c r="O239" s="579"/>
      <c r="P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57" spans="2:28" x14ac:dyDescent="0.35">
      <c r="B257" s="687"/>
      <c r="H257" s="579"/>
      <c r="L257" s="579"/>
      <c r="N257" s="579"/>
      <c r="P257" s="579"/>
      <c r="R257" s="579"/>
      <c r="V257" s="579"/>
      <c r="X257" s="579"/>
      <c r="Z257" s="579"/>
      <c r="AB257" s="579"/>
    </row>
    <row r="258" spans="2:28" x14ac:dyDescent="0.35">
      <c r="B258" s="687"/>
      <c r="H258" s="579"/>
      <c r="L258" s="579"/>
      <c r="N258" s="579"/>
      <c r="P258" s="579"/>
      <c r="R258" s="579"/>
      <c r="V258" s="579"/>
      <c r="X258" s="579"/>
      <c r="Z258" s="579"/>
      <c r="AB258" s="579"/>
    </row>
    <row r="259" spans="2:28" x14ac:dyDescent="0.35">
      <c r="B259" s="687"/>
      <c r="H259" s="579"/>
      <c r="L259" s="579"/>
      <c r="N259" s="579"/>
      <c r="P259" s="579"/>
      <c r="R259" s="579"/>
      <c r="V259" s="579"/>
      <c r="X259" s="579"/>
      <c r="Z259" s="579"/>
      <c r="AB259" s="579"/>
    </row>
    <row r="260" spans="2:28" x14ac:dyDescent="0.35">
      <c r="B260" s="687"/>
      <c r="H260" s="579"/>
      <c r="L260" s="579"/>
      <c r="N260" s="579"/>
      <c r="P260" s="579"/>
      <c r="R260" s="579"/>
      <c r="V260" s="579"/>
      <c r="X260" s="579"/>
      <c r="Z260" s="579"/>
      <c r="AB260" s="579"/>
    </row>
    <row r="261" spans="2:28" x14ac:dyDescent="0.35">
      <c r="B261" s="687"/>
      <c r="H261" s="579"/>
      <c r="L261" s="579"/>
      <c r="N261" s="579"/>
      <c r="P261" s="579"/>
      <c r="R261" s="579"/>
      <c r="V261" s="579"/>
      <c r="X261" s="579"/>
      <c r="Z261" s="579"/>
      <c r="AB261" s="579"/>
    </row>
    <row r="283" spans="12:12" x14ac:dyDescent="0.35">
      <c r="L283" s="713"/>
    </row>
  </sheetData>
  <mergeCells count="121">
    <mergeCell ref="A1:AD1"/>
    <mergeCell ref="A2:AD2"/>
    <mergeCell ref="A3:U3"/>
    <mergeCell ref="V3:AG3"/>
    <mergeCell ref="A4:A5"/>
    <mergeCell ref="B4:I4"/>
    <mergeCell ref="J4:U4"/>
    <mergeCell ref="V4:W4"/>
    <mergeCell ref="X4:Y4"/>
    <mergeCell ref="Z4:AA4"/>
    <mergeCell ref="AB4:AE4"/>
    <mergeCell ref="AF4:AG4"/>
    <mergeCell ref="B5:C5"/>
    <mergeCell ref="D5:E5"/>
    <mergeCell ref="F5:G5"/>
    <mergeCell ref="H5:I5"/>
    <mergeCell ref="J5:K5"/>
    <mergeCell ref="L5:M5"/>
    <mergeCell ref="N5:O5"/>
    <mergeCell ref="P5:Q5"/>
    <mergeCell ref="A23:A26"/>
    <mergeCell ref="A27:A30"/>
    <mergeCell ref="A31:A34"/>
    <mergeCell ref="A35:A38"/>
    <mergeCell ref="A39:A42"/>
    <mergeCell ref="A43:A46"/>
    <mergeCell ref="R5:S5"/>
    <mergeCell ref="T5:U5"/>
    <mergeCell ref="A7:A10"/>
    <mergeCell ref="A11:A14"/>
    <mergeCell ref="A15:A18"/>
    <mergeCell ref="A19:A22"/>
    <mergeCell ref="A71:A74"/>
    <mergeCell ref="A75:A78"/>
    <mergeCell ref="A79:A82"/>
    <mergeCell ref="A83:A86"/>
    <mergeCell ref="A87:A90"/>
    <mergeCell ref="A91:A94"/>
    <mergeCell ref="A47:A50"/>
    <mergeCell ref="A51:A54"/>
    <mergeCell ref="A55:A58"/>
    <mergeCell ref="A59:A62"/>
    <mergeCell ref="A63:A66"/>
    <mergeCell ref="A67:A70"/>
    <mergeCell ref="A123:A126"/>
    <mergeCell ref="A132:A133"/>
    <mergeCell ref="A137:X137"/>
    <mergeCell ref="A138:X138"/>
    <mergeCell ref="A139:W139"/>
    <mergeCell ref="X139:Y139"/>
    <mergeCell ref="A95:A98"/>
    <mergeCell ref="A99:A102"/>
    <mergeCell ref="A103:A106"/>
    <mergeCell ref="A107:A110"/>
    <mergeCell ref="A111:A114"/>
    <mergeCell ref="A115:A118"/>
    <mergeCell ref="N141:O141"/>
    <mergeCell ref="P141:Q141"/>
    <mergeCell ref="R141:S141"/>
    <mergeCell ref="T141:U141"/>
    <mergeCell ref="V141:W141"/>
    <mergeCell ref="X141:Y141"/>
    <mergeCell ref="A140:A142"/>
    <mergeCell ref="B140:G140"/>
    <mergeCell ref="H140:W140"/>
    <mergeCell ref="X140:Y140"/>
    <mergeCell ref="B141:C141"/>
    <mergeCell ref="D141:E141"/>
    <mergeCell ref="F141:G141"/>
    <mergeCell ref="H141:I141"/>
    <mergeCell ref="J141:K141"/>
    <mergeCell ref="L141:M141"/>
    <mergeCell ref="A156:A157"/>
    <mergeCell ref="A158:A159"/>
    <mergeCell ref="A160:A161"/>
    <mergeCell ref="A162:A163"/>
    <mergeCell ref="A164:A165"/>
    <mergeCell ref="A166:A167"/>
    <mergeCell ref="A144:A145"/>
    <mergeCell ref="A146:A147"/>
    <mergeCell ref="A148:A149"/>
    <mergeCell ref="A150:A151"/>
    <mergeCell ref="A152:A153"/>
    <mergeCell ref="A154:A155"/>
    <mergeCell ref="A204:A205"/>
    <mergeCell ref="A180:A181"/>
    <mergeCell ref="A182:A183"/>
    <mergeCell ref="A184:A185"/>
    <mergeCell ref="A186:A187"/>
    <mergeCell ref="A188:A189"/>
    <mergeCell ref="A190:A191"/>
    <mergeCell ref="A168:A169"/>
    <mergeCell ref="A170:A171"/>
    <mergeCell ref="A172:A173"/>
    <mergeCell ref="A174:A175"/>
    <mergeCell ref="A176:A177"/>
    <mergeCell ref="A178:A179"/>
    <mergeCell ref="W222:Y222"/>
    <mergeCell ref="A119:A122"/>
    <mergeCell ref="A128:A131"/>
    <mergeCell ref="A202:A203"/>
    <mergeCell ref="C217:E217"/>
    <mergeCell ref="AA217:AC217"/>
    <mergeCell ref="C218:D218"/>
    <mergeCell ref="E218:F218"/>
    <mergeCell ref="G218:H218"/>
    <mergeCell ref="I218:L218"/>
    <mergeCell ref="M218:N218"/>
    <mergeCell ref="O218:P218"/>
    <mergeCell ref="A206:A208"/>
    <mergeCell ref="W208:Y208"/>
    <mergeCell ref="B209:M209"/>
    <mergeCell ref="C210:E210"/>
    <mergeCell ref="Q210:S210"/>
    <mergeCell ref="C215:E215"/>
    <mergeCell ref="Q215:S215"/>
    <mergeCell ref="A192:A193"/>
    <mergeCell ref="A194:A195"/>
    <mergeCell ref="A196:A197"/>
    <mergeCell ref="A198:A199"/>
    <mergeCell ref="A200:A201"/>
  </mergeCells>
  <printOptions horizontalCentered="1"/>
  <pageMargins left="0.25" right="0.25" top="0.75" bottom="0.75" header="0.3" footer="0.3"/>
  <pageSetup paperSize="9" scale="31" fitToHeight="0" orientation="landscape" horizontalDpi="360" verticalDpi="360" r:id="rId1"/>
  <rowBreaks count="1" manualBreakCount="1">
    <brk id="97" max="2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E0F0-AB69-43CE-88EF-49E37B62948A}">
  <sheetPr>
    <pageSetUpPr fitToPage="1"/>
  </sheetPr>
  <dimension ref="A1:BE276"/>
  <sheetViews>
    <sheetView topLeftCell="C1" zoomScale="51" zoomScaleNormal="51" zoomScaleSheetLayoutView="70" workbookViewId="0">
      <selection activeCell="U199" activeCellId="3" sqref="I199 K199 Q199 U199"/>
    </sheetView>
  </sheetViews>
  <sheetFormatPr defaultColWidth="9.1796875" defaultRowHeight="14" x14ac:dyDescent="0.35"/>
  <cols>
    <col min="1" max="1" width="11.81640625" style="579" customWidth="1"/>
    <col min="2" max="2" width="11.453125" style="702" customWidth="1"/>
    <col min="3" max="3" width="15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1" style="687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4.453125" style="579" customWidth="1"/>
    <col min="14" max="14" width="15.81640625" style="687" customWidth="1"/>
    <col min="15" max="15" width="13.81640625" style="579" customWidth="1"/>
    <col min="16" max="16" width="11.453125" style="687" customWidth="1"/>
    <col min="17" max="17" width="14.81640625" style="579" bestFit="1" customWidth="1"/>
    <col min="18" max="18" width="17.1796875" style="705" bestFit="1" customWidth="1"/>
    <col min="19" max="19" width="15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4.453125" style="579" customWidth="1"/>
    <col min="24" max="24" width="10.81640625" style="687" customWidth="1"/>
    <col min="25" max="25" width="15" style="579" bestFit="1" customWidth="1"/>
    <col min="26" max="26" width="18.81640625" style="687" bestFit="1" customWidth="1"/>
    <col min="27" max="27" width="22.816406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5.453125" style="579" bestFit="1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7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7" ht="18" x14ac:dyDescent="0.35">
      <c r="A2" s="1161" t="s">
        <v>616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2"/>
      <c r="W2" s="1162"/>
      <c r="X2" s="1162"/>
      <c r="Y2" s="1162"/>
      <c r="Z2" s="1162"/>
      <c r="AA2" s="1162"/>
      <c r="AB2" s="1162"/>
      <c r="AC2" s="1162"/>
      <c r="AD2" s="1162"/>
      <c r="AE2" s="856"/>
    </row>
    <row r="3" spans="1:57" ht="18" x14ac:dyDescent="0.35">
      <c r="A3" s="1163" t="s">
        <v>612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4"/>
      <c r="R3" s="1164"/>
      <c r="S3" s="1164"/>
      <c r="T3" s="1164"/>
      <c r="U3" s="1165"/>
      <c r="V3" s="1163" t="s">
        <v>613</v>
      </c>
      <c r="W3" s="1164"/>
      <c r="X3" s="1164"/>
      <c r="Y3" s="1164"/>
      <c r="Z3" s="1164"/>
      <c r="AA3" s="1164"/>
      <c r="AB3" s="1164"/>
      <c r="AC3" s="1164"/>
      <c r="AD3" s="1164"/>
      <c r="AE3" s="1164"/>
      <c r="AF3" s="1164"/>
      <c r="AG3" s="1165"/>
    </row>
    <row r="4" spans="1:57" s="663" customFormat="1" ht="26.25" customHeight="1" x14ac:dyDescent="0.35">
      <c r="A4" s="1167" t="s">
        <v>2</v>
      </c>
      <c r="B4" s="1168" t="s">
        <v>3</v>
      </c>
      <c r="C4" s="1169"/>
      <c r="D4" s="1169"/>
      <c r="E4" s="1169"/>
      <c r="F4" s="1169"/>
      <c r="G4" s="1169"/>
      <c r="H4" s="1169"/>
      <c r="I4" s="1170"/>
      <c r="J4" s="1168" t="s">
        <v>4</v>
      </c>
      <c r="K4" s="1169"/>
      <c r="L4" s="1169"/>
      <c r="M4" s="1169"/>
      <c r="N4" s="1169"/>
      <c r="O4" s="1169"/>
      <c r="P4" s="1169"/>
      <c r="Q4" s="1169"/>
      <c r="R4" s="1169"/>
      <c r="S4" s="1169"/>
      <c r="T4" s="1169"/>
      <c r="U4" s="1170"/>
      <c r="V4" s="1171" t="s">
        <v>5</v>
      </c>
      <c r="W4" s="1172"/>
      <c r="X4" s="1171" t="s">
        <v>6</v>
      </c>
      <c r="Y4" s="1172"/>
      <c r="Z4" s="1168" t="s">
        <v>621</v>
      </c>
      <c r="AA4" s="1170"/>
      <c r="AB4" s="1171" t="s">
        <v>8</v>
      </c>
      <c r="AC4" s="1194"/>
      <c r="AD4" s="1194"/>
      <c r="AE4" s="1172"/>
      <c r="AF4" s="1168" t="s">
        <v>7</v>
      </c>
      <c r="AG4" s="1170"/>
      <c r="AH4" s="843" t="s">
        <v>9</v>
      </c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X4" s="662"/>
      <c r="AY4" s="662"/>
      <c r="AZ4" s="662"/>
      <c r="BA4" s="662"/>
    </row>
    <row r="5" spans="1:57" s="669" customFormat="1" x14ac:dyDescent="0.35">
      <c r="A5" s="1168"/>
      <c r="B5" s="1168" t="s">
        <v>10</v>
      </c>
      <c r="C5" s="1170"/>
      <c r="D5" s="1168" t="s">
        <v>10</v>
      </c>
      <c r="E5" s="1170"/>
      <c r="F5" s="1168" t="s">
        <v>11</v>
      </c>
      <c r="G5" s="1170"/>
      <c r="H5" s="1168" t="s">
        <v>11</v>
      </c>
      <c r="I5" s="1170"/>
      <c r="J5" s="1168" t="s">
        <v>12</v>
      </c>
      <c r="K5" s="1170"/>
      <c r="L5" s="1168" t="s">
        <v>13</v>
      </c>
      <c r="M5" s="1170"/>
      <c r="N5" s="1168" t="s">
        <v>14</v>
      </c>
      <c r="O5" s="1170"/>
      <c r="P5" s="1168" t="s">
        <v>14</v>
      </c>
      <c r="Q5" s="1170"/>
      <c r="R5" s="1168" t="s">
        <v>15</v>
      </c>
      <c r="S5" s="1170"/>
      <c r="T5" s="1168" t="s">
        <v>16</v>
      </c>
      <c r="U5" s="1170"/>
      <c r="V5" s="664" t="s">
        <v>17</v>
      </c>
      <c r="W5" s="842" t="s">
        <v>18</v>
      </c>
      <c r="X5" s="665" t="s">
        <v>19</v>
      </c>
      <c r="Y5" s="666" t="s">
        <v>20</v>
      </c>
      <c r="Z5" s="664" t="s">
        <v>21</v>
      </c>
      <c r="AA5" s="843" t="s">
        <v>622</v>
      </c>
      <c r="AB5" s="664" t="s">
        <v>17</v>
      </c>
      <c r="AC5" s="667" t="s">
        <v>23</v>
      </c>
      <c r="AD5" s="664" t="s">
        <v>17</v>
      </c>
      <c r="AE5" s="843" t="s">
        <v>24</v>
      </c>
      <c r="AF5" s="664" t="s">
        <v>17</v>
      </c>
      <c r="AG5" s="842" t="s">
        <v>25</v>
      </c>
      <c r="AH5" s="910"/>
      <c r="AI5" s="661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  <c r="BB5" s="668"/>
      <c r="BC5" s="668"/>
      <c r="BD5" s="668"/>
      <c r="BE5" s="668"/>
    </row>
    <row r="6" spans="1:57" s="669" customFormat="1" x14ac:dyDescent="0.35">
      <c r="A6" s="670"/>
      <c r="B6" s="671" t="s">
        <v>26</v>
      </c>
      <c r="C6" s="850" t="s">
        <v>27</v>
      </c>
      <c r="D6" s="671" t="s">
        <v>164</v>
      </c>
      <c r="E6" s="850" t="s">
        <v>27</v>
      </c>
      <c r="F6" s="672" t="s">
        <v>26</v>
      </c>
      <c r="G6" s="850" t="s">
        <v>27</v>
      </c>
      <c r="H6" s="671" t="s">
        <v>164</v>
      </c>
      <c r="I6" s="850" t="s">
        <v>27</v>
      </c>
      <c r="J6" s="672" t="s">
        <v>26</v>
      </c>
      <c r="K6" s="673" t="s">
        <v>27</v>
      </c>
      <c r="L6" s="674" t="s">
        <v>28</v>
      </c>
      <c r="M6" s="850" t="s">
        <v>27</v>
      </c>
      <c r="N6" s="674" t="s">
        <v>28</v>
      </c>
      <c r="O6" s="850" t="s">
        <v>27</v>
      </c>
      <c r="P6" s="850" t="s">
        <v>19</v>
      </c>
      <c r="Q6" s="850" t="s">
        <v>27</v>
      </c>
      <c r="R6" s="850" t="s">
        <v>29</v>
      </c>
      <c r="S6" s="850" t="s">
        <v>27</v>
      </c>
      <c r="T6" s="672" t="s">
        <v>21</v>
      </c>
      <c r="U6" s="850" t="s">
        <v>27</v>
      </c>
      <c r="V6" s="672" t="s">
        <v>30</v>
      </c>
      <c r="W6" s="850" t="s">
        <v>27</v>
      </c>
      <c r="X6" s="672" t="s">
        <v>31</v>
      </c>
      <c r="Y6" s="850" t="s">
        <v>27</v>
      </c>
      <c r="Z6" s="675" t="s">
        <v>30</v>
      </c>
      <c r="AA6" s="844" t="s">
        <v>27</v>
      </c>
      <c r="AB6" s="676" t="s">
        <v>30</v>
      </c>
      <c r="AC6" s="677" t="s">
        <v>27</v>
      </c>
      <c r="AD6" s="676" t="s">
        <v>32</v>
      </c>
      <c r="AE6" s="844" t="s">
        <v>27</v>
      </c>
      <c r="AF6" s="675" t="s">
        <v>30</v>
      </c>
      <c r="AG6" s="850" t="s">
        <v>27</v>
      </c>
      <c r="AH6" s="845"/>
      <c r="AI6" s="678"/>
      <c r="AO6" s="679"/>
      <c r="AP6" s="679"/>
      <c r="AQ6" s="679"/>
      <c r="AR6" s="679"/>
      <c r="AS6" s="679"/>
      <c r="AT6" s="679"/>
    </row>
    <row r="7" spans="1:57" ht="15" x14ac:dyDescent="0.35">
      <c r="A7" s="1173">
        <v>45536</v>
      </c>
      <c r="B7" s="680">
        <v>29.63</v>
      </c>
      <c r="C7" s="545">
        <v>296300</v>
      </c>
      <c r="D7" s="545"/>
      <c r="E7" s="545"/>
      <c r="F7" s="544">
        <v>27.02</v>
      </c>
      <c r="G7" s="545">
        <v>270200</v>
      </c>
      <c r="H7" s="592"/>
      <c r="I7" s="592"/>
      <c r="J7" s="680">
        <v>34.44</v>
      </c>
      <c r="K7" s="681">
        <v>344400</v>
      </c>
      <c r="L7" s="682"/>
      <c r="M7" s="681"/>
      <c r="N7" s="682"/>
      <c r="O7" s="681"/>
      <c r="P7" s="682"/>
      <c r="Q7" s="681"/>
      <c r="R7" s="681"/>
      <c r="S7" s="681"/>
      <c r="T7" s="682"/>
      <c r="U7" s="547"/>
      <c r="V7" s="549"/>
      <c r="W7" s="547"/>
      <c r="X7" s="546"/>
      <c r="Y7" s="547"/>
      <c r="Z7" s="549">
        <v>29.17</v>
      </c>
      <c r="AA7" s="547">
        <v>198360</v>
      </c>
      <c r="AB7" s="683"/>
      <c r="AC7" s="728"/>
      <c r="AD7" s="683"/>
      <c r="AE7" s="547"/>
      <c r="AF7" s="549"/>
      <c r="AG7" s="547"/>
      <c r="AH7" s="547"/>
      <c r="AI7" s="684"/>
      <c r="AO7" s="685"/>
    </row>
    <row r="8" spans="1:57" ht="15" x14ac:dyDescent="0.35">
      <c r="A8" s="1174"/>
      <c r="B8" s="591"/>
      <c r="C8" s="592"/>
      <c r="D8" s="592"/>
      <c r="E8" s="592"/>
      <c r="F8" s="593"/>
      <c r="G8" s="592"/>
      <c r="H8" s="592"/>
      <c r="I8" s="592"/>
      <c r="J8" s="591"/>
      <c r="K8" s="585"/>
      <c r="L8" s="586"/>
      <c r="M8" s="585"/>
      <c r="N8" s="586"/>
      <c r="O8" s="585"/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9"/>
      <c r="AE8" s="587"/>
      <c r="AF8" s="584"/>
      <c r="AG8" s="587"/>
      <c r="AH8" s="587"/>
      <c r="AI8" s="612"/>
      <c r="AO8" s="685"/>
    </row>
    <row r="9" spans="1:57" ht="15" x14ac:dyDescent="0.35">
      <c r="A9" s="1174"/>
      <c r="B9" s="591"/>
      <c r="C9" s="592"/>
      <c r="D9" s="592"/>
      <c r="E9" s="592"/>
      <c r="F9" s="593"/>
      <c r="G9" s="592"/>
      <c r="H9" s="592"/>
      <c r="I9" s="592"/>
      <c r="J9" s="591"/>
      <c r="K9" s="585"/>
      <c r="L9" s="586"/>
      <c r="M9" s="585"/>
      <c r="N9" s="586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9"/>
      <c r="AE9" s="587"/>
      <c r="AF9" s="584"/>
      <c r="AG9" s="587"/>
      <c r="AH9" s="587"/>
      <c r="AI9" s="612"/>
    </row>
    <row r="10" spans="1:57" ht="15" x14ac:dyDescent="0.35">
      <c r="A10" s="1175"/>
      <c r="B10" s="591"/>
      <c r="C10" s="592"/>
      <c r="D10" s="592"/>
      <c r="E10" s="592"/>
      <c r="F10" s="593"/>
      <c r="G10" s="592"/>
      <c r="H10" s="592"/>
      <c r="I10" s="592"/>
      <c r="J10" s="591"/>
      <c r="K10" s="585"/>
      <c r="L10" s="586"/>
      <c r="M10" s="585"/>
      <c r="N10" s="586"/>
      <c r="O10" s="585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9"/>
      <c r="AE10" s="587"/>
      <c r="AF10" s="584"/>
      <c r="AG10" s="587"/>
      <c r="AH10" s="587"/>
      <c r="AI10" s="612"/>
      <c r="AO10" s="685"/>
    </row>
    <row r="11" spans="1:57" ht="15" x14ac:dyDescent="0.35">
      <c r="A11" s="1173">
        <v>45537</v>
      </c>
      <c r="B11" s="595">
        <v>37.549999999999997</v>
      </c>
      <c r="C11" s="592">
        <v>375500</v>
      </c>
      <c r="D11" s="592"/>
      <c r="E11" s="592"/>
      <c r="F11" s="593">
        <v>39.14</v>
      </c>
      <c r="G11" s="592">
        <v>391400</v>
      </c>
      <c r="H11" s="592"/>
      <c r="I11" s="592"/>
      <c r="J11" s="591"/>
      <c r="K11" s="585"/>
      <c r="L11" s="586">
        <v>20</v>
      </c>
      <c r="M11" s="587">
        <v>136000</v>
      </c>
      <c r="N11" s="584"/>
      <c r="O11" s="587"/>
      <c r="P11" s="586"/>
      <c r="Q11" s="585"/>
      <c r="R11" s="585"/>
      <c r="S11" s="585"/>
      <c r="T11" s="586"/>
      <c r="U11" s="587"/>
      <c r="V11" s="584"/>
      <c r="W11" s="587"/>
      <c r="X11" s="588">
        <v>20</v>
      </c>
      <c r="Y11" s="587">
        <v>259000</v>
      </c>
      <c r="Z11" s="584"/>
      <c r="AA11" s="587"/>
      <c r="AB11" s="589"/>
      <c r="AC11" s="594"/>
      <c r="AD11" s="589"/>
      <c r="AE11" s="587"/>
      <c r="AF11" s="584"/>
      <c r="AG11" s="587"/>
      <c r="AH11" s="587"/>
      <c r="AI11" s="612"/>
    </row>
    <row r="12" spans="1:57" ht="15" x14ac:dyDescent="0.35">
      <c r="A12" s="1174"/>
      <c r="B12" s="591"/>
      <c r="C12" s="592"/>
      <c r="D12" s="592"/>
      <c r="E12" s="592"/>
      <c r="F12" s="593"/>
      <c r="G12" s="592"/>
      <c r="H12" s="592"/>
      <c r="I12" s="592"/>
      <c r="J12" s="591"/>
      <c r="K12" s="585"/>
      <c r="L12" s="586"/>
      <c r="M12" s="585"/>
      <c r="N12" s="586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97"/>
      <c r="AE12" s="583"/>
      <c r="AF12" s="598"/>
      <c r="AG12" s="587"/>
      <c r="AH12" s="587"/>
      <c r="AI12" s="612"/>
    </row>
    <row r="13" spans="1:57" ht="15" x14ac:dyDescent="0.35">
      <c r="A13" s="1174"/>
      <c r="B13" s="591"/>
      <c r="C13" s="592"/>
      <c r="D13" s="592"/>
      <c r="E13" s="592"/>
      <c r="F13" s="593"/>
      <c r="G13" s="592"/>
      <c r="H13" s="592"/>
      <c r="I13" s="592"/>
      <c r="J13" s="591"/>
      <c r="K13" s="585"/>
      <c r="L13" s="586"/>
      <c r="M13" s="585"/>
      <c r="N13" s="586"/>
      <c r="O13" s="585"/>
      <c r="P13" s="586"/>
      <c r="Q13" s="585"/>
      <c r="R13" s="585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6"/>
      <c r="AD13" s="597"/>
      <c r="AE13" s="583"/>
      <c r="AF13" s="598"/>
      <c r="AG13" s="587"/>
      <c r="AH13" s="587"/>
      <c r="AI13" s="612"/>
    </row>
    <row r="14" spans="1:57" ht="15" x14ac:dyDescent="0.35">
      <c r="A14" s="1175"/>
      <c r="B14" s="591"/>
      <c r="C14" s="592"/>
      <c r="D14" s="592"/>
      <c r="E14" s="592"/>
      <c r="F14" s="593"/>
      <c r="G14" s="592"/>
      <c r="H14" s="592"/>
      <c r="I14" s="592"/>
      <c r="J14" s="591"/>
      <c r="K14" s="585"/>
      <c r="L14" s="586"/>
      <c r="M14" s="585"/>
      <c r="N14" s="586"/>
      <c r="O14" s="585"/>
      <c r="P14" s="586"/>
      <c r="Q14" s="585"/>
      <c r="R14" s="816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9"/>
      <c r="AE14" s="587"/>
      <c r="AF14" s="584"/>
      <c r="AG14" s="587"/>
      <c r="AH14" s="587"/>
      <c r="AI14" s="612"/>
    </row>
    <row r="15" spans="1:57" ht="15" x14ac:dyDescent="0.35">
      <c r="A15" s="1173">
        <v>45538</v>
      </c>
      <c r="B15" s="591">
        <v>39.21</v>
      </c>
      <c r="C15" s="592">
        <v>392100</v>
      </c>
      <c r="D15" s="592"/>
      <c r="E15" s="592"/>
      <c r="F15" s="593">
        <v>39.840000000000003</v>
      </c>
      <c r="G15" s="592">
        <v>398400</v>
      </c>
      <c r="H15" s="592"/>
      <c r="I15" s="592"/>
      <c r="J15" s="591">
        <v>35.590000000000003</v>
      </c>
      <c r="K15" s="585">
        <v>355900</v>
      </c>
      <c r="L15" s="586"/>
      <c r="M15" s="585"/>
      <c r="N15" s="586">
        <v>20</v>
      </c>
      <c r="O15" s="585">
        <v>136000</v>
      </c>
      <c r="P15" s="586">
        <v>20</v>
      </c>
      <c r="Q15" s="585">
        <v>259000</v>
      </c>
      <c r="R15" s="585"/>
      <c r="S15" s="585"/>
      <c r="T15" s="586"/>
      <c r="U15" s="587"/>
      <c r="V15" s="584"/>
      <c r="W15" s="587"/>
      <c r="X15" s="588">
        <v>20</v>
      </c>
      <c r="Y15" s="587">
        <v>259000</v>
      </c>
      <c r="Z15" s="584"/>
      <c r="AA15" s="587"/>
      <c r="AB15" s="589"/>
      <c r="AC15" s="594"/>
      <c r="AD15" s="589"/>
      <c r="AE15" s="587"/>
      <c r="AF15" s="584"/>
      <c r="AG15" s="587"/>
      <c r="AH15" s="587"/>
      <c r="AI15" s="612"/>
    </row>
    <row r="16" spans="1:57" ht="15" x14ac:dyDescent="0.35">
      <c r="A16" s="1174"/>
      <c r="B16" s="591"/>
      <c r="C16" s="592"/>
      <c r="D16" s="592"/>
      <c r="E16" s="592"/>
      <c r="F16" s="593"/>
      <c r="G16" s="592"/>
      <c r="H16" s="592"/>
      <c r="I16" s="592"/>
      <c r="J16" s="591"/>
      <c r="K16" s="585"/>
      <c r="L16" s="586"/>
      <c r="M16" s="585"/>
      <c r="N16" s="586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9"/>
      <c r="AE16" s="587"/>
      <c r="AF16" s="584"/>
      <c r="AG16" s="587"/>
      <c r="AH16" s="587"/>
      <c r="AI16" s="612"/>
    </row>
    <row r="17" spans="1:35" ht="15" x14ac:dyDescent="0.35">
      <c r="A17" s="1174"/>
      <c r="B17" s="591"/>
      <c r="C17" s="592"/>
      <c r="D17" s="592"/>
      <c r="E17" s="592"/>
      <c r="F17" s="593"/>
      <c r="G17" s="592"/>
      <c r="H17" s="592"/>
      <c r="I17" s="592"/>
      <c r="J17" s="591"/>
      <c r="K17" s="585"/>
      <c r="L17" s="586"/>
      <c r="M17" s="585"/>
      <c r="N17" s="586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9"/>
      <c r="AE17" s="587"/>
      <c r="AF17" s="584"/>
      <c r="AG17" s="587"/>
      <c r="AH17" s="587"/>
      <c r="AI17" s="612"/>
    </row>
    <row r="18" spans="1:35" ht="15" x14ac:dyDescent="0.35">
      <c r="A18" s="1175"/>
      <c r="B18" s="591"/>
      <c r="C18" s="592"/>
      <c r="D18" s="592"/>
      <c r="E18" s="592"/>
      <c r="F18" s="838"/>
      <c r="G18" s="585"/>
      <c r="H18" s="592"/>
      <c r="I18" s="592"/>
      <c r="J18" s="591"/>
      <c r="K18" s="585"/>
      <c r="L18" s="586"/>
      <c r="M18" s="585"/>
      <c r="N18" s="586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9"/>
      <c r="AE18" s="587"/>
      <c r="AF18" s="584"/>
      <c r="AG18" s="587"/>
      <c r="AH18" s="587"/>
      <c r="AI18" s="612"/>
    </row>
    <row r="19" spans="1:35" ht="15" x14ac:dyDescent="0.35">
      <c r="A19" s="1173">
        <v>45539</v>
      </c>
      <c r="B19" s="591">
        <v>36.53</v>
      </c>
      <c r="C19" s="592">
        <v>365300</v>
      </c>
      <c r="D19" s="592"/>
      <c r="E19" s="592"/>
      <c r="F19" s="593">
        <v>37.58</v>
      </c>
      <c r="G19" s="592">
        <v>375800</v>
      </c>
      <c r="H19" s="592"/>
      <c r="I19" s="592"/>
      <c r="J19" s="591">
        <v>38.25</v>
      </c>
      <c r="K19" s="585">
        <v>382500</v>
      </c>
      <c r="L19" s="586">
        <v>20</v>
      </c>
      <c r="M19" s="585">
        <v>136000</v>
      </c>
      <c r="N19" s="586"/>
      <c r="O19" s="585"/>
      <c r="P19" s="588"/>
      <c r="Q19" s="600"/>
      <c r="R19" s="585"/>
      <c r="S19" s="585"/>
      <c r="T19" s="586"/>
      <c r="U19" s="587"/>
      <c r="V19" s="584">
        <v>15.68</v>
      </c>
      <c r="W19" s="587">
        <v>156800</v>
      </c>
      <c r="X19" s="588">
        <v>20</v>
      </c>
      <c r="Y19" s="587">
        <v>259000</v>
      </c>
      <c r="Z19" s="584"/>
      <c r="AA19" s="587"/>
      <c r="AB19" s="589"/>
      <c r="AC19" s="594"/>
      <c r="AD19" s="589"/>
      <c r="AE19" s="587"/>
      <c r="AF19" s="584"/>
      <c r="AG19" s="587"/>
      <c r="AH19" s="587"/>
      <c r="AI19" s="612"/>
    </row>
    <row r="20" spans="1:35" ht="15" x14ac:dyDescent="0.35">
      <c r="A20" s="1174"/>
      <c r="B20" s="591"/>
      <c r="C20" s="592"/>
      <c r="D20" s="592"/>
      <c r="E20" s="592"/>
      <c r="F20" s="593"/>
      <c r="G20" s="592"/>
      <c r="H20" s="592"/>
      <c r="I20" s="592"/>
      <c r="J20" s="591"/>
      <c r="K20" s="585"/>
      <c r="L20" s="586"/>
      <c r="M20" s="585"/>
      <c r="N20" s="586"/>
      <c r="O20" s="585"/>
      <c r="P20" s="586"/>
      <c r="Q20" s="585"/>
      <c r="R20" s="585"/>
      <c r="S20" s="585"/>
      <c r="T20" s="586"/>
      <c r="U20" s="587"/>
      <c r="V20" s="598"/>
      <c r="W20" s="583"/>
      <c r="X20" s="584"/>
      <c r="Y20" s="587"/>
      <c r="Z20" s="584"/>
      <c r="AA20" s="587"/>
      <c r="AB20" s="589"/>
      <c r="AC20" s="594"/>
      <c r="AD20" s="589"/>
      <c r="AE20" s="587"/>
      <c r="AF20" s="584"/>
      <c r="AG20" s="587"/>
      <c r="AH20" s="587"/>
      <c r="AI20" s="612"/>
    </row>
    <row r="21" spans="1:35" ht="15" x14ac:dyDescent="0.35">
      <c r="A21" s="1174"/>
      <c r="B21" s="591"/>
      <c r="C21" s="592"/>
      <c r="D21" s="592"/>
      <c r="E21" s="592"/>
      <c r="F21" s="593"/>
      <c r="G21" s="592"/>
      <c r="H21" s="592"/>
      <c r="I21" s="592"/>
      <c r="J21" s="591"/>
      <c r="K21" s="585"/>
      <c r="L21" s="586"/>
      <c r="M21" s="585"/>
      <c r="N21" s="586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9"/>
      <c r="AE21" s="587"/>
      <c r="AF21" s="584"/>
      <c r="AG21" s="587"/>
      <c r="AH21" s="587"/>
      <c r="AI21" s="612"/>
    </row>
    <row r="22" spans="1:35" ht="15" x14ac:dyDescent="0.35">
      <c r="A22" s="1175"/>
      <c r="B22" s="591"/>
      <c r="C22" s="592"/>
      <c r="D22" s="592"/>
      <c r="E22" s="592"/>
      <c r="F22" s="593"/>
      <c r="G22" s="592"/>
      <c r="H22" s="592"/>
      <c r="I22" s="592"/>
      <c r="J22" s="591"/>
      <c r="K22" s="592"/>
      <c r="L22" s="586"/>
      <c r="M22" s="585"/>
      <c r="N22" s="586"/>
      <c r="O22" s="585"/>
      <c r="P22" s="586"/>
      <c r="Q22" s="585"/>
      <c r="R22" s="816"/>
      <c r="S22" s="585"/>
      <c r="T22" s="586"/>
      <c r="U22" s="587"/>
      <c r="V22" s="584"/>
      <c r="W22" s="587"/>
      <c r="X22" s="588"/>
      <c r="Y22" s="587"/>
      <c r="Z22" s="589"/>
      <c r="AA22" s="587"/>
      <c r="AB22" s="589"/>
      <c r="AC22" s="594"/>
      <c r="AD22" s="589"/>
      <c r="AE22" s="587"/>
      <c r="AF22" s="584"/>
      <c r="AG22" s="587"/>
      <c r="AH22" s="587"/>
      <c r="AI22" s="612"/>
    </row>
    <row r="23" spans="1:35" ht="15" x14ac:dyDescent="0.35">
      <c r="A23" s="1173">
        <v>45540</v>
      </c>
      <c r="B23" s="591">
        <v>38.090000000000003</v>
      </c>
      <c r="C23" s="592">
        <v>380900</v>
      </c>
      <c r="D23" s="592"/>
      <c r="E23" s="592"/>
      <c r="F23" s="593">
        <v>37.840000000000003</v>
      </c>
      <c r="G23" s="592">
        <v>378400</v>
      </c>
      <c r="H23" s="592"/>
      <c r="I23" s="592"/>
      <c r="J23" s="591">
        <v>36.090000000000003</v>
      </c>
      <c r="K23" s="585">
        <v>360900</v>
      </c>
      <c r="L23" s="586"/>
      <c r="M23" s="585"/>
      <c r="N23" s="586"/>
      <c r="O23" s="585"/>
      <c r="P23" s="586"/>
      <c r="Q23" s="585"/>
      <c r="R23" s="585"/>
      <c r="S23" s="585"/>
      <c r="T23" s="586"/>
      <c r="U23" s="587"/>
      <c r="V23" s="584">
        <v>20</v>
      </c>
      <c r="W23" s="587">
        <v>200000</v>
      </c>
      <c r="X23" s="588">
        <v>20</v>
      </c>
      <c r="Y23" s="587">
        <v>259000</v>
      </c>
      <c r="Z23" s="584"/>
      <c r="AA23" s="587"/>
      <c r="AB23" s="589"/>
      <c r="AC23" s="594"/>
      <c r="AD23" s="589"/>
      <c r="AE23" s="587"/>
      <c r="AF23" s="584"/>
      <c r="AG23" s="587"/>
      <c r="AH23" s="587"/>
      <c r="AI23" s="612"/>
    </row>
    <row r="24" spans="1:35" ht="15" x14ac:dyDescent="0.35">
      <c r="A24" s="1174"/>
      <c r="B24" s="591"/>
      <c r="C24" s="592"/>
      <c r="D24" s="592"/>
      <c r="E24" s="592"/>
      <c r="F24" s="593"/>
      <c r="G24" s="592"/>
      <c r="H24" s="592"/>
      <c r="I24" s="592"/>
      <c r="J24" s="591"/>
      <c r="K24" s="585"/>
      <c r="L24" s="586"/>
      <c r="M24" s="585"/>
      <c r="N24" s="586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9"/>
      <c r="AE24" s="587"/>
      <c r="AF24" s="584"/>
      <c r="AG24" s="587"/>
      <c r="AH24" s="587"/>
      <c r="AI24" s="612"/>
    </row>
    <row r="25" spans="1:35" ht="15" x14ac:dyDescent="0.35">
      <c r="A25" s="1174"/>
      <c r="B25" s="591"/>
      <c r="C25" s="592"/>
      <c r="D25" s="592"/>
      <c r="E25" s="592"/>
      <c r="F25" s="593"/>
      <c r="G25" s="592"/>
      <c r="H25" s="592"/>
      <c r="I25" s="592"/>
      <c r="J25" s="591"/>
      <c r="K25" s="585"/>
      <c r="L25" s="586"/>
      <c r="M25" s="585"/>
      <c r="N25" s="586"/>
      <c r="O25" s="585"/>
      <c r="P25" s="586"/>
      <c r="Q25" s="585"/>
      <c r="R25" s="585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9"/>
      <c r="AE25" s="587"/>
      <c r="AF25" s="584"/>
      <c r="AG25" s="587"/>
      <c r="AH25" s="587"/>
      <c r="AI25" s="612"/>
    </row>
    <row r="26" spans="1:35" ht="15" x14ac:dyDescent="0.35">
      <c r="A26" s="1175"/>
      <c r="B26" s="591"/>
      <c r="C26" s="592"/>
      <c r="D26" s="592"/>
      <c r="E26" s="592"/>
      <c r="F26" s="593"/>
      <c r="G26" s="592"/>
      <c r="H26" s="592"/>
      <c r="I26" s="592"/>
      <c r="J26" s="591"/>
      <c r="K26" s="585"/>
      <c r="L26" s="586"/>
      <c r="M26" s="585"/>
      <c r="N26" s="586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9"/>
      <c r="AE26" s="587"/>
      <c r="AF26" s="584"/>
      <c r="AG26" s="587"/>
      <c r="AH26" s="587"/>
      <c r="AI26" s="612"/>
    </row>
    <row r="27" spans="1:35" ht="15" x14ac:dyDescent="0.35">
      <c r="A27" s="1173">
        <v>45541</v>
      </c>
      <c r="B27" s="591">
        <v>28.56</v>
      </c>
      <c r="C27" s="592">
        <v>285600</v>
      </c>
      <c r="D27" s="592"/>
      <c r="E27" s="592"/>
      <c r="F27" s="593">
        <v>38.64</v>
      </c>
      <c r="G27" s="592">
        <v>386400</v>
      </c>
      <c r="H27" s="592"/>
      <c r="I27" s="592"/>
      <c r="J27" s="591">
        <v>28.46</v>
      </c>
      <c r="K27" s="585">
        <v>284600</v>
      </c>
      <c r="L27" s="586"/>
      <c r="M27" s="585"/>
      <c r="N27" s="586">
        <v>20</v>
      </c>
      <c r="O27" s="585">
        <v>136000</v>
      </c>
      <c r="P27" s="784">
        <v>20</v>
      </c>
      <c r="Q27" s="704">
        <v>259000</v>
      </c>
      <c r="R27" s="704"/>
      <c r="S27" s="704"/>
      <c r="T27" s="586">
        <v>20</v>
      </c>
      <c r="U27" s="587">
        <v>136000</v>
      </c>
      <c r="V27" s="584"/>
      <c r="W27" s="587"/>
      <c r="X27" s="588">
        <v>20</v>
      </c>
      <c r="Y27" s="587">
        <v>259000</v>
      </c>
      <c r="Z27" s="584"/>
      <c r="AA27" s="587"/>
      <c r="AB27" s="589"/>
      <c r="AC27" s="594"/>
      <c r="AD27" s="589"/>
      <c r="AE27" s="587"/>
      <c r="AF27" s="584"/>
      <c r="AG27" s="587"/>
      <c r="AH27" s="587"/>
      <c r="AI27" s="612"/>
    </row>
    <row r="28" spans="1:35" ht="15" x14ac:dyDescent="0.35">
      <c r="A28" s="1174"/>
      <c r="B28" s="591"/>
      <c r="C28" s="592"/>
      <c r="D28" s="592"/>
      <c r="E28" s="592"/>
      <c r="F28" s="593"/>
      <c r="G28" s="592"/>
      <c r="H28" s="592"/>
      <c r="I28" s="592"/>
      <c r="J28" s="591"/>
      <c r="K28" s="585"/>
      <c r="L28" s="586"/>
      <c r="M28" s="585"/>
      <c r="N28" s="586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4"/>
      <c r="AD28" s="589"/>
      <c r="AE28" s="587"/>
      <c r="AF28" s="584"/>
      <c r="AG28" s="587"/>
      <c r="AH28" s="587"/>
      <c r="AI28" s="612"/>
    </row>
    <row r="29" spans="1:35" ht="15" x14ac:dyDescent="0.35">
      <c r="A29" s="1174"/>
      <c r="B29" s="591"/>
      <c r="C29" s="592"/>
      <c r="D29" s="592"/>
      <c r="E29" s="592"/>
      <c r="F29" s="593"/>
      <c r="G29" s="592"/>
      <c r="H29" s="592"/>
      <c r="I29" s="592"/>
      <c r="J29" s="591"/>
      <c r="K29" s="585"/>
      <c r="L29" s="586"/>
      <c r="M29" s="585"/>
      <c r="N29" s="586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99"/>
      <c r="AE29" s="600"/>
      <c r="AF29" s="588"/>
      <c r="AG29" s="587"/>
      <c r="AH29" s="587"/>
      <c r="AI29" s="612"/>
    </row>
    <row r="30" spans="1:35" ht="15" x14ac:dyDescent="0.35">
      <c r="A30" s="1175"/>
      <c r="B30" s="591"/>
      <c r="C30" s="592"/>
      <c r="D30" s="592"/>
      <c r="E30" s="592"/>
      <c r="F30" s="593"/>
      <c r="G30" s="592"/>
      <c r="H30" s="592"/>
      <c r="I30" s="592"/>
      <c r="J30" s="591"/>
      <c r="K30" s="585"/>
      <c r="L30" s="586"/>
      <c r="M30" s="585"/>
      <c r="N30" s="586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0"/>
      <c r="AD30" s="599"/>
      <c r="AE30" s="600"/>
      <c r="AF30" s="588"/>
      <c r="AG30" s="587"/>
      <c r="AH30" s="587"/>
      <c r="AI30" s="612"/>
    </row>
    <row r="31" spans="1:35" ht="15" x14ac:dyDescent="0.35">
      <c r="A31" s="1173">
        <v>45542</v>
      </c>
      <c r="B31" s="591"/>
      <c r="C31" s="592"/>
      <c r="D31" s="660">
        <v>15.44</v>
      </c>
      <c r="E31" s="592">
        <v>200000</v>
      </c>
      <c r="F31" s="593"/>
      <c r="G31" s="592"/>
      <c r="H31" s="660">
        <v>7.72</v>
      </c>
      <c r="I31" s="592">
        <v>100000</v>
      </c>
      <c r="J31" s="591"/>
      <c r="K31" s="585"/>
      <c r="L31" s="586"/>
      <c r="M31" s="585"/>
      <c r="N31" s="586"/>
      <c r="O31" s="585"/>
      <c r="P31" s="586"/>
      <c r="Q31" s="585"/>
      <c r="R31" s="585"/>
      <c r="S31" s="585"/>
      <c r="T31" s="586">
        <v>20</v>
      </c>
      <c r="U31" s="587">
        <v>136000</v>
      </c>
      <c r="V31" s="584"/>
      <c r="W31" s="587"/>
      <c r="X31" s="588">
        <v>20</v>
      </c>
      <c r="Y31" s="587">
        <v>259000</v>
      </c>
      <c r="Z31" s="584"/>
      <c r="AA31" s="587"/>
      <c r="AB31" s="589"/>
      <c r="AC31" s="594"/>
      <c r="AD31" s="589"/>
      <c r="AE31" s="587"/>
      <c r="AF31" s="584"/>
      <c r="AG31" s="587"/>
      <c r="AH31" s="587"/>
      <c r="AI31" s="612"/>
    </row>
    <row r="32" spans="1:35" ht="15" x14ac:dyDescent="0.35">
      <c r="A32" s="1174"/>
      <c r="B32" s="591"/>
      <c r="C32" s="592"/>
      <c r="D32" s="592"/>
      <c r="E32" s="592"/>
      <c r="F32" s="593"/>
      <c r="G32" s="592"/>
      <c r="H32" s="592"/>
      <c r="I32" s="592"/>
      <c r="J32" s="591"/>
      <c r="K32" s="585"/>
      <c r="L32" s="586"/>
      <c r="M32" s="585"/>
      <c r="N32" s="586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9"/>
      <c r="AE32" s="587"/>
      <c r="AF32" s="584"/>
      <c r="AG32" s="587"/>
      <c r="AH32" s="587"/>
      <c r="AI32" s="612"/>
    </row>
    <row r="33" spans="1:35" ht="15" x14ac:dyDescent="0.35">
      <c r="A33" s="1174"/>
      <c r="B33" s="591"/>
      <c r="C33" s="592"/>
      <c r="D33" s="592"/>
      <c r="E33" s="592"/>
      <c r="F33" s="593"/>
      <c r="G33" s="592"/>
      <c r="H33" s="592"/>
      <c r="I33" s="592"/>
      <c r="J33" s="591"/>
      <c r="K33" s="585"/>
      <c r="L33" s="586"/>
      <c r="M33" s="585"/>
      <c r="N33" s="586"/>
      <c r="O33" s="585"/>
      <c r="P33" s="586"/>
      <c r="Q33" s="585"/>
      <c r="R33" s="585"/>
      <c r="S33" s="585"/>
      <c r="T33" s="586"/>
      <c r="U33" s="587"/>
      <c r="V33" s="584"/>
      <c r="W33" s="587"/>
      <c r="X33" s="584"/>
      <c r="Y33" s="587"/>
      <c r="Z33" s="584"/>
      <c r="AA33" s="587"/>
      <c r="AB33" s="589"/>
      <c r="AC33" s="594"/>
      <c r="AD33" s="589"/>
      <c r="AE33" s="587"/>
      <c r="AF33" s="584"/>
      <c r="AG33" s="587"/>
      <c r="AH33" s="587"/>
      <c r="AI33" s="612"/>
    </row>
    <row r="34" spans="1:35" ht="15" x14ac:dyDescent="0.35">
      <c r="A34" s="1175"/>
      <c r="B34" s="591"/>
      <c r="C34" s="592"/>
      <c r="D34" s="592"/>
      <c r="E34" s="592"/>
      <c r="F34" s="593"/>
      <c r="G34" s="592"/>
      <c r="H34" s="592"/>
      <c r="I34" s="592"/>
      <c r="J34" s="591"/>
      <c r="K34" s="585"/>
      <c r="L34" s="586"/>
      <c r="M34" s="585"/>
      <c r="N34" s="586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9"/>
      <c r="AE34" s="587"/>
      <c r="AF34" s="584"/>
      <c r="AG34" s="587"/>
      <c r="AH34" s="587"/>
      <c r="AI34" s="612"/>
    </row>
    <row r="35" spans="1:35" ht="15" x14ac:dyDescent="0.35">
      <c r="A35" s="1173">
        <v>45543</v>
      </c>
      <c r="B35" s="591">
        <v>38.31</v>
      </c>
      <c r="C35" s="592">
        <v>383100</v>
      </c>
      <c r="D35" s="592"/>
      <c r="E35" s="592"/>
      <c r="F35" s="593">
        <v>41.87</v>
      </c>
      <c r="G35" s="592">
        <v>418700</v>
      </c>
      <c r="H35" s="592"/>
      <c r="I35" s="592"/>
      <c r="J35" s="591">
        <v>38.950000000000003</v>
      </c>
      <c r="K35" s="585">
        <v>389500</v>
      </c>
      <c r="L35" s="586"/>
      <c r="M35" s="585"/>
      <c r="N35" s="586">
        <v>47.52</v>
      </c>
      <c r="O35" s="585">
        <v>323140</v>
      </c>
      <c r="P35" s="586"/>
      <c r="Q35" s="585"/>
      <c r="R35" s="585"/>
      <c r="S35" s="585"/>
      <c r="T35" s="586"/>
      <c r="U35" s="587"/>
      <c r="V35" s="584"/>
      <c r="W35" s="587"/>
      <c r="X35" s="588"/>
      <c r="Y35" s="587"/>
      <c r="Z35" s="584"/>
      <c r="AA35" s="587"/>
      <c r="AB35" s="589"/>
      <c r="AC35" s="594"/>
      <c r="AD35" s="589"/>
      <c r="AE35" s="587"/>
      <c r="AF35" s="584"/>
      <c r="AG35" s="587"/>
      <c r="AH35" s="587"/>
      <c r="AI35" s="612"/>
    </row>
    <row r="36" spans="1:35" ht="15" x14ac:dyDescent="0.35">
      <c r="A36" s="1174"/>
      <c r="B36" s="591"/>
      <c r="C36" s="592"/>
      <c r="D36" s="592"/>
      <c r="E36" s="592"/>
      <c r="F36" s="593"/>
      <c r="G36" s="592"/>
      <c r="H36" s="592"/>
      <c r="I36" s="592"/>
      <c r="J36" s="591"/>
      <c r="K36" s="585"/>
      <c r="L36" s="586"/>
      <c r="M36" s="585"/>
      <c r="N36" s="586"/>
      <c r="O36" s="585"/>
      <c r="P36" s="586"/>
      <c r="Q36" s="585"/>
      <c r="R36" s="585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9"/>
      <c r="AE36" s="587"/>
      <c r="AF36" s="584"/>
      <c r="AG36" s="587"/>
      <c r="AH36" s="587"/>
      <c r="AI36" s="612"/>
    </row>
    <row r="37" spans="1:35" ht="15" x14ac:dyDescent="0.35">
      <c r="A37" s="1174"/>
      <c r="B37" s="591"/>
      <c r="C37" s="592"/>
      <c r="D37" s="592"/>
      <c r="E37" s="592"/>
      <c r="F37" s="593"/>
      <c r="G37" s="592"/>
      <c r="H37" s="592"/>
      <c r="I37" s="592"/>
      <c r="J37" s="591"/>
      <c r="K37" s="585"/>
      <c r="L37" s="586"/>
      <c r="M37" s="585"/>
      <c r="N37" s="586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9"/>
      <c r="AE37" s="587"/>
      <c r="AF37" s="584"/>
      <c r="AG37" s="587"/>
      <c r="AH37" s="587"/>
      <c r="AI37" s="612"/>
    </row>
    <row r="38" spans="1:35" ht="15" x14ac:dyDescent="0.35">
      <c r="A38" s="1175"/>
      <c r="B38" s="591"/>
      <c r="C38" s="592"/>
      <c r="D38" s="592"/>
      <c r="E38" s="592"/>
      <c r="F38" s="593"/>
      <c r="G38" s="592"/>
      <c r="H38" s="592"/>
      <c r="I38" s="592"/>
      <c r="J38" s="591"/>
      <c r="K38" s="585"/>
      <c r="L38" s="586"/>
      <c r="M38" s="585"/>
      <c r="N38" s="586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4"/>
      <c r="AE38" s="587"/>
      <c r="AF38" s="584"/>
      <c r="AG38" s="587"/>
      <c r="AH38" s="587"/>
      <c r="AI38" s="612"/>
    </row>
    <row r="39" spans="1:35" ht="15" x14ac:dyDescent="0.35">
      <c r="A39" s="1173">
        <v>45544</v>
      </c>
      <c r="B39" s="591">
        <v>30.62</v>
      </c>
      <c r="C39" s="592">
        <v>306200</v>
      </c>
      <c r="D39" s="592"/>
      <c r="E39" s="592"/>
      <c r="F39" s="593">
        <v>30.53</v>
      </c>
      <c r="G39" s="592">
        <v>305300</v>
      </c>
      <c r="H39" s="592"/>
      <c r="I39" s="592"/>
      <c r="J39" s="591">
        <v>26.95</v>
      </c>
      <c r="K39" s="585">
        <v>269500</v>
      </c>
      <c r="L39" s="586">
        <v>20</v>
      </c>
      <c r="M39" s="585">
        <v>136000</v>
      </c>
      <c r="N39" s="586"/>
      <c r="O39" s="585"/>
      <c r="P39" s="586"/>
      <c r="Q39" s="585"/>
      <c r="R39" s="585"/>
      <c r="S39" s="585"/>
      <c r="T39" s="588"/>
      <c r="U39" s="587"/>
      <c r="V39" s="584">
        <v>20</v>
      </c>
      <c r="W39" s="587">
        <v>200000</v>
      </c>
      <c r="X39" s="588">
        <v>20</v>
      </c>
      <c r="Y39" s="587">
        <v>259000</v>
      </c>
      <c r="Z39" s="584"/>
      <c r="AA39" s="587"/>
      <c r="AB39" s="589"/>
      <c r="AC39" s="594"/>
      <c r="AD39" s="589"/>
      <c r="AE39" s="587"/>
      <c r="AF39" s="584"/>
      <c r="AG39" s="587"/>
      <c r="AH39" s="587"/>
      <c r="AI39" s="612"/>
    </row>
    <row r="40" spans="1:35" ht="15" x14ac:dyDescent="0.35">
      <c r="A40" s="1174"/>
      <c r="B40" s="591"/>
      <c r="C40" s="592"/>
      <c r="D40" s="592"/>
      <c r="E40" s="592"/>
      <c r="F40" s="593"/>
      <c r="G40" s="592"/>
      <c r="H40" s="592"/>
      <c r="I40" s="592"/>
      <c r="J40" s="591"/>
      <c r="K40" s="585"/>
      <c r="L40" s="586"/>
      <c r="M40" s="585"/>
      <c r="N40" s="586"/>
      <c r="O40" s="585"/>
      <c r="P40" s="586"/>
      <c r="Q40" s="585"/>
      <c r="R40" s="585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9"/>
      <c r="AE40" s="587"/>
      <c r="AF40" s="584"/>
      <c r="AG40" s="587"/>
      <c r="AH40" s="587"/>
      <c r="AI40" s="612"/>
    </row>
    <row r="41" spans="1:35" ht="15" x14ac:dyDescent="0.35">
      <c r="A41" s="1174"/>
      <c r="B41" s="591"/>
      <c r="C41" s="592"/>
      <c r="D41" s="592"/>
      <c r="E41" s="592"/>
      <c r="F41" s="593"/>
      <c r="G41" s="592"/>
      <c r="H41" s="592"/>
      <c r="I41" s="592"/>
      <c r="J41" s="591"/>
      <c r="K41" s="585"/>
      <c r="L41" s="586"/>
      <c r="M41" s="585"/>
      <c r="N41" s="586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9"/>
      <c r="AE41" s="587"/>
      <c r="AF41" s="584"/>
      <c r="AG41" s="587"/>
      <c r="AH41" s="587"/>
      <c r="AI41" s="612"/>
    </row>
    <row r="42" spans="1:35" ht="15" x14ac:dyDescent="0.35">
      <c r="A42" s="1175"/>
      <c r="B42" s="591"/>
      <c r="C42" s="592"/>
      <c r="D42" s="592"/>
      <c r="E42" s="592"/>
      <c r="F42" s="593"/>
      <c r="G42" s="592"/>
      <c r="H42" s="592"/>
      <c r="I42" s="592"/>
      <c r="J42" s="591"/>
      <c r="K42" s="585"/>
      <c r="L42" s="586"/>
      <c r="M42" s="585"/>
      <c r="N42" s="586"/>
      <c r="O42" s="585"/>
      <c r="P42" s="586"/>
      <c r="Q42" s="585"/>
      <c r="R42" s="585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9"/>
      <c r="AE42" s="587"/>
      <c r="AF42" s="584"/>
      <c r="AG42" s="587"/>
      <c r="AH42" s="587"/>
      <c r="AI42" s="612"/>
    </row>
    <row r="43" spans="1:35" ht="15" x14ac:dyDescent="0.35">
      <c r="A43" s="1173">
        <v>45545</v>
      </c>
      <c r="B43" s="591">
        <v>32.880000000000003</v>
      </c>
      <c r="C43" s="592">
        <v>328800</v>
      </c>
      <c r="D43" s="592"/>
      <c r="E43" s="592"/>
      <c r="F43" s="593">
        <v>28.89</v>
      </c>
      <c r="G43" s="592">
        <v>288900</v>
      </c>
      <c r="H43" s="592"/>
      <c r="I43" s="592"/>
      <c r="J43" s="591">
        <v>18.71</v>
      </c>
      <c r="K43" s="585">
        <v>187100</v>
      </c>
      <c r="L43" s="586"/>
      <c r="M43" s="585"/>
      <c r="N43" s="586"/>
      <c r="O43" s="585"/>
      <c r="P43" s="586">
        <v>20</v>
      </c>
      <c r="Q43" s="585">
        <v>259000</v>
      </c>
      <c r="R43" s="585"/>
      <c r="S43" s="585"/>
      <c r="T43" s="586"/>
      <c r="U43" s="587"/>
      <c r="V43" s="584"/>
      <c r="W43" s="587"/>
      <c r="X43" s="588">
        <v>20</v>
      </c>
      <c r="Y43" s="587">
        <v>259000</v>
      </c>
      <c r="Z43" s="584">
        <v>24.38</v>
      </c>
      <c r="AA43" s="587">
        <v>165780</v>
      </c>
      <c r="AB43" s="589"/>
      <c r="AC43" s="594"/>
      <c r="AD43" s="589"/>
      <c r="AE43" s="587"/>
      <c r="AF43" s="584"/>
      <c r="AG43" s="587"/>
      <c r="AH43" s="587"/>
      <c r="AI43" s="612"/>
    </row>
    <row r="44" spans="1:35" ht="15" x14ac:dyDescent="0.35">
      <c r="A44" s="1174"/>
      <c r="B44" s="591"/>
      <c r="C44" s="592"/>
      <c r="D44" s="592"/>
      <c r="E44" s="592"/>
      <c r="F44" s="593"/>
      <c r="G44" s="592"/>
      <c r="H44" s="592"/>
      <c r="I44" s="592"/>
      <c r="J44" s="591"/>
      <c r="K44" s="585"/>
      <c r="L44" s="586"/>
      <c r="M44" s="585"/>
      <c r="N44" s="586"/>
      <c r="O44" s="585"/>
      <c r="P44" s="586"/>
      <c r="Q44" s="585"/>
      <c r="R44" s="585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9"/>
      <c r="AE44" s="587"/>
      <c r="AF44" s="584"/>
      <c r="AG44" s="587"/>
      <c r="AH44" s="587"/>
      <c r="AI44" s="612"/>
    </row>
    <row r="45" spans="1:35" ht="15" x14ac:dyDescent="0.35">
      <c r="A45" s="1174"/>
      <c r="B45" s="591"/>
      <c r="C45" s="592"/>
      <c r="D45" s="592"/>
      <c r="E45" s="592"/>
      <c r="F45" s="593"/>
      <c r="G45" s="592"/>
      <c r="H45" s="592"/>
      <c r="I45" s="592"/>
      <c r="J45" s="591"/>
      <c r="K45" s="585"/>
      <c r="L45" s="586"/>
      <c r="M45" s="585"/>
      <c r="N45" s="586"/>
      <c r="O45" s="585"/>
      <c r="P45" s="586"/>
      <c r="Q45" s="585"/>
      <c r="R45" s="585"/>
      <c r="S45" s="585"/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9"/>
      <c r="AE45" s="587"/>
      <c r="AF45" s="584"/>
      <c r="AG45" s="587"/>
      <c r="AH45" s="587"/>
      <c r="AI45" s="612"/>
    </row>
    <row r="46" spans="1:35" ht="15" x14ac:dyDescent="0.35">
      <c r="A46" s="1175"/>
      <c r="B46" s="591"/>
      <c r="C46" s="592"/>
      <c r="D46" s="592"/>
      <c r="E46" s="592"/>
      <c r="F46" s="593"/>
      <c r="G46" s="592"/>
      <c r="H46" s="592"/>
      <c r="I46" s="592"/>
      <c r="J46" s="591"/>
      <c r="K46" s="585"/>
      <c r="L46" s="586"/>
      <c r="M46" s="585"/>
      <c r="N46" s="586"/>
      <c r="O46" s="585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584"/>
      <c r="AA46" s="587"/>
      <c r="AB46" s="589"/>
      <c r="AC46" s="594"/>
      <c r="AD46" s="589"/>
      <c r="AE46" s="587"/>
      <c r="AF46" s="584"/>
      <c r="AG46" s="587"/>
      <c r="AH46" s="587"/>
      <c r="AI46" s="612"/>
    </row>
    <row r="47" spans="1:35" ht="15" x14ac:dyDescent="0.35">
      <c r="A47" s="1173">
        <v>45546</v>
      </c>
      <c r="B47" s="591">
        <v>32.07</v>
      </c>
      <c r="C47" s="592">
        <v>320700</v>
      </c>
      <c r="D47" s="592"/>
      <c r="E47" s="592"/>
      <c r="F47" s="593">
        <v>27.84</v>
      </c>
      <c r="G47" s="592">
        <v>278400</v>
      </c>
      <c r="H47" s="592"/>
      <c r="I47" s="592"/>
      <c r="J47" s="591" t="s">
        <v>617</v>
      </c>
      <c r="K47" s="600">
        <v>227700</v>
      </c>
      <c r="L47" s="586"/>
      <c r="M47" s="587"/>
      <c r="N47" s="584">
        <v>20</v>
      </c>
      <c r="O47" s="587">
        <v>136000</v>
      </c>
      <c r="P47" s="586"/>
      <c r="Q47" s="585"/>
      <c r="R47" s="585"/>
      <c r="S47" s="585"/>
      <c r="T47" s="586">
        <v>20</v>
      </c>
      <c r="U47" s="587">
        <v>136000</v>
      </c>
      <c r="V47" s="584">
        <v>20</v>
      </c>
      <c r="W47" s="587">
        <v>200000</v>
      </c>
      <c r="X47" s="588">
        <v>20</v>
      </c>
      <c r="Y47" s="587">
        <v>259000</v>
      </c>
      <c r="Z47" s="631"/>
      <c r="AA47" s="587"/>
      <c r="AB47" s="589"/>
      <c r="AC47" s="594"/>
      <c r="AD47" s="589"/>
      <c r="AE47" s="587"/>
      <c r="AF47" s="584"/>
      <c r="AG47" s="587"/>
      <c r="AH47" s="587"/>
      <c r="AI47" s="612"/>
    </row>
    <row r="48" spans="1:35" ht="15" x14ac:dyDescent="0.35">
      <c r="A48" s="1174"/>
      <c r="B48" s="591"/>
      <c r="C48" s="592"/>
      <c r="D48" s="592"/>
      <c r="E48" s="592"/>
      <c r="F48" s="593"/>
      <c r="G48" s="592"/>
      <c r="H48" s="592"/>
      <c r="I48" s="592"/>
      <c r="J48" s="591"/>
      <c r="K48" s="585"/>
      <c r="L48" s="586"/>
      <c r="M48" s="585"/>
      <c r="N48" s="586"/>
      <c r="O48" s="585"/>
      <c r="P48" s="586"/>
      <c r="Q48" s="585"/>
      <c r="R48" s="585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9"/>
      <c r="AE48" s="587"/>
      <c r="AF48" s="584"/>
      <c r="AG48" s="587"/>
      <c r="AH48" s="587"/>
      <c r="AI48" s="612"/>
    </row>
    <row r="49" spans="1:35" ht="15" x14ac:dyDescent="0.35">
      <c r="A49" s="1174"/>
      <c r="B49" s="591"/>
      <c r="C49" s="592"/>
      <c r="D49" s="592"/>
      <c r="E49" s="592"/>
      <c r="F49" s="593"/>
      <c r="G49" s="592"/>
      <c r="H49" s="592"/>
      <c r="I49" s="592"/>
      <c r="J49" s="591"/>
      <c r="K49" s="585"/>
      <c r="L49" s="586"/>
      <c r="M49" s="585"/>
      <c r="N49" s="586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589"/>
      <c r="AE49" s="587"/>
      <c r="AF49" s="584"/>
      <c r="AG49" s="587"/>
      <c r="AH49" s="587"/>
      <c r="AI49" s="612"/>
    </row>
    <row r="50" spans="1:35" ht="15" x14ac:dyDescent="0.35">
      <c r="A50" s="1175"/>
      <c r="B50" s="591"/>
      <c r="C50" s="592"/>
      <c r="D50" s="592"/>
      <c r="E50" s="592"/>
      <c r="F50" s="593"/>
      <c r="G50" s="592"/>
      <c r="H50" s="592"/>
      <c r="I50" s="592"/>
      <c r="J50" s="591"/>
      <c r="K50" s="585"/>
      <c r="L50" s="586"/>
      <c r="M50" s="585"/>
      <c r="N50" s="586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724"/>
      <c r="AA50" s="587"/>
      <c r="AB50" s="589"/>
      <c r="AC50" s="594"/>
      <c r="AD50" s="724"/>
      <c r="AE50" s="587"/>
      <c r="AF50" s="584"/>
      <c r="AG50" s="587"/>
      <c r="AH50" s="587"/>
      <c r="AI50" s="612"/>
    </row>
    <row r="51" spans="1:35" ht="15" x14ac:dyDescent="0.35">
      <c r="A51" s="1173">
        <v>45547</v>
      </c>
      <c r="B51" s="591">
        <v>25.46</v>
      </c>
      <c r="C51" s="592">
        <v>254600</v>
      </c>
      <c r="D51" s="592"/>
      <c r="E51" s="592"/>
      <c r="F51" s="593">
        <v>27.51</v>
      </c>
      <c r="G51" s="592">
        <v>275100</v>
      </c>
      <c r="H51" s="592"/>
      <c r="I51" s="592"/>
      <c r="J51" s="591"/>
      <c r="K51" s="585"/>
      <c r="L51" s="586">
        <v>20</v>
      </c>
      <c r="M51" s="585">
        <v>136000</v>
      </c>
      <c r="N51" s="586"/>
      <c r="O51" s="585"/>
      <c r="P51" s="586"/>
      <c r="Q51" s="585"/>
      <c r="R51" s="585"/>
      <c r="S51" s="585"/>
      <c r="T51" s="586"/>
      <c r="U51" s="587"/>
      <c r="V51" s="584"/>
      <c r="W51" s="587"/>
      <c r="X51" s="588">
        <v>20</v>
      </c>
      <c r="Y51" s="587">
        <v>259000</v>
      </c>
      <c r="Z51" s="584"/>
      <c r="AA51" s="587"/>
      <c r="AB51" s="589"/>
      <c r="AC51" s="594"/>
      <c r="AD51" s="589"/>
      <c r="AE51" s="587"/>
      <c r="AF51" s="584"/>
      <c r="AG51" s="587"/>
      <c r="AH51" s="587"/>
      <c r="AI51" s="612"/>
    </row>
    <row r="52" spans="1:35" ht="15" x14ac:dyDescent="0.35">
      <c r="A52" s="1174"/>
      <c r="B52" s="591"/>
      <c r="C52" s="592"/>
      <c r="D52" s="592"/>
      <c r="E52" s="592"/>
      <c r="F52" s="593"/>
      <c r="G52" s="592"/>
      <c r="H52" s="592"/>
      <c r="I52" s="592"/>
      <c r="J52" s="591"/>
      <c r="K52" s="585"/>
      <c r="L52" s="586"/>
      <c r="M52" s="585"/>
      <c r="N52" s="586"/>
      <c r="O52" s="585"/>
      <c r="P52" s="586"/>
      <c r="Q52" s="585"/>
      <c r="R52" s="585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9"/>
      <c r="AE52" s="587"/>
      <c r="AF52" s="584"/>
      <c r="AG52" s="587"/>
      <c r="AH52" s="587"/>
      <c r="AI52" s="612"/>
    </row>
    <row r="53" spans="1:35" ht="15" x14ac:dyDescent="0.35">
      <c r="A53" s="1174"/>
      <c r="B53" s="591"/>
      <c r="C53" s="592"/>
      <c r="D53" s="592"/>
      <c r="E53" s="592"/>
      <c r="F53" s="593"/>
      <c r="G53" s="592"/>
      <c r="H53" s="592"/>
      <c r="I53" s="592"/>
      <c r="J53" s="591"/>
      <c r="K53" s="585"/>
      <c r="L53" s="586"/>
      <c r="M53" s="585"/>
      <c r="N53" s="586"/>
      <c r="O53" s="585"/>
      <c r="P53" s="586"/>
      <c r="Q53" s="585"/>
      <c r="R53" s="585"/>
      <c r="S53" s="585"/>
      <c r="T53" s="586"/>
      <c r="U53" s="587"/>
      <c r="V53" s="584"/>
      <c r="W53" s="587"/>
      <c r="X53" s="588"/>
      <c r="Y53" s="587"/>
      <c r="Z53" s="584"/>
      <c r="AA53" s="587"/>
      <c r="AB53" s="589"/>
      <c r="AC53" s="594"/>
      <c r="AD53" s="589"/>
      <c r="AE53" s="587"/>
      <c r="AF53" s="584"/>
      <c r="AG53" s="587"/>
      <c r="AH53" s="587"/>
      <c r="AI53" s="612"/>
    </row>
    <row r="54" spans="1:35" ht="15" x14ac:dyDescent="0.35">
      <c r="A54" s="1175"/>
      <c r="B54" s="591"/>
      <c r="C54" s="592"/>
      <c r="D54" s="592"/>
      <c r="E54" s="592"/>
      <c r="F54" s="593"/>
      <c r="G54" s="592"/>
      <c r="H54" s="592"/>
      <c r="I54" s="592"/>
      <c r="J54" s="591"/>
      <c r="K54" s="585"/>
      <c r="L54" s="586"/>
      <c r="M54" s="585"/>
      <c r="N54" s="585"/>
      <c r="O54" s="585"/>
      <c r="P54" s="586"/>
      <c r="Q54" s="592"/>
      <c r="R54" s="592"/>
      <c r="S54" s="592"/>
      <c r="T54" s="586"/>
      <c r="U54" s="585"/>
      <c r="V54" s="584"/>
      <c r="W54" s="587"/>
      <c r="X54" s="588"/>
      <c r="Y54" s="587"/>
      <c r="Z54" s="584"/>
      <c r="AA54" s="587"/>
      <c r="AB54" s="589"/>
      <c r="AC54" s="594"/>
      <c r="AD54" s="584"/>
      <c r="AE54" s="587"/>
      <c r="AF54" s="584"/>
      <c r="AG54" s="587"/>
      <c r="AH54" s="587"/>
      <c r="AI54" s="612"/>
    </row>
    <row r="55" spans="1:35" ht="15" x14ac:dyDescent="0.35">
      <c r="A55" s="1173">
        <v>45548</v>
      </c>
      <c r="B55" s="591">
        <v>30.44</v>
      </c>
      <c r="C55" s="592">
        <v>304400</v>
      </c>
      <c r="D55" s="592"/>
      <c r="E55" s="592"/>
      <c r="F55" s="593">
        <v>28.58</v>
      </c>
      <c r="G55" s="592">
        <v>285800</v>
      </c>
      <c r="H55" s="592"/>
      <c r="I55" s="592"/>
      <c r="J55" s="591"/>
      <c r="K55" s="585"/>
      <c r="L55" s="586"/>
      <c r="M55" s="585"/>
      <c r="N55" s="585"/>
      <c r="O55" s="585"/>
      <c r="P55" s="586">
        <v>20</v>
      </c>
      <c r="Q55" s="585">
        <v>259000</v>
      </c>
      <c r="R55" s="585"/>
      <c r="S55" s="585"/>
      <c r="T55" s="586"/>
      <c r="U55" s="587"/>
      <c r="V55" s="584">
        <v>20</v>
      </c>
      <c r="W55" s="587">
        <v>200000</v>
      </c>
      <c r="X55" s="588">
        <v>20</v>
      </c>
      <c r="Y55" s="587">
        <v>259000</v>
      </c>
      <c r="Z55" s="584">
        <v>24.63</v>
      </c>
      <c r="AA55" s="587">
        <v>167484</v>
      </c>
      <c r="AB55" s="589"/>
      <c r="AC55" s="594"/>
      <c r="AD55" s="589"/>
      <c r="AE55" s="587"/>
      <c r="AF55" s="584"/>
      <c r="AG55" s="587"/>
      <c r="AH55" s="587"/>
      <c r="AI55" s="612"/>
    </row>
    <row r="56" spans="1:35" ht="15" x14ac:dyDescent="0.35">
      <c r="A56" s="1174"/>
      <c r="B56" s="591"/>
      <c r="C56" s="592"/>
      <c r="D56" s="592"/>
      <c r="E56" s="592"/>
      <c r="F56" s="593"/>
      <c r="G56" s="592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99"/>
      <c r="AE56" s="600"/>
      <c r="AF56" s="588"/>
      <c r="AG56" s="587"/>
      <c r="AH56" s="587"/>
      <c r="AI56" s="612"/>
    </row>
    <row r="57" spans="1:35" ht="15" x14ac:dyDescent="0.35">
      <c r="A57" s="1174"/>
      <c r="B57" s="591"/>
      <c r="C57" s="592"/>
      <c r="D57" s="592"/>
      <c r="E57" s="592"/>
      <c r="F57" s="593"/>
      <c r="G57" s="592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0"/>
      <c r="AD57" s="599"/>
      <c r="AE57" s="600"/>
      <c r="AF57" s="588"/>
      <c r="AG57" s="587"/>
      <c r="AH57" s="587"/>
      <c r="AI57" s="612"/>
    </row>
    <row r="58" spans="1:35" ht="15" x14ac:dyDescent="0.35">
      <c r="A58" s="1175"/>
      <c r="B58" s="591"/>
      <c r="C58" s="592"/>
      <c r="D58" s="592"/>
      <c r="E58" s="592"/>
      <c r="F58" s="593"/>
      <c r="G58" s="592"/>
      <c r="H58" s="585"/>
      <c r="I58" s="585"/>
      <c r="J58" s="591"/>
      <c r="K58" s="585"/>
      <c r="L58" s="586"/>
      <c r="M58" s="585"/>
      <c r="N58" s="816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834"/>
      <c r="AA58" s="587"/>
      <c r="AB58" s="589"/>
      <c r="AC58" s="594"/>
      <c r="AD58" s="589"/>
      <c r="AE58" s="587"/>
      <c r="AF58" s="584"/>
      <c r="AG58" s="587"/>
      <c r="AH58" s="587"/>
      <c r="AI58" s="612"/>
    </row>
    <row r="59" spans="1:35" ht="15" x14ac:dyDescent="0.35">
      <c r="A59" s="1173">
        <v>45549</v>
      </c>
      <c r="B59" s="591">
        <v>30.19</v>
      </c>
      <c r="C59" s="585">
        <v>301900</v>
      </c>
      <c r="D59" s="585"/>
      <c r="E59" s="585"/>
      <c r="F59" s="593">
        <v>27.03</v>
      </c>
      <c r="G59" s="592">
        <v>270300</v>
      </c>
      <c r="H59" s="592"/>
      <c r="I59" s="592"/>
      <c r="J59" s="591">
        <v>41.61</v>
      </c>
      <c r="K59" s="600">
        <v>416100</v>
      </c>
      <c r="L59" s="586"/>
      <c r="M59" s="585"/>
      <c r="N59" s="585"/>
      <c r="O59" s="585"/>
      <c r="P59" s="586"/>
      <c r="Q59" s="585"/>
      <c r="R59" s="585"/>
      <c r="S59" s="585"/>
      <c r="T59" s="586"/>
      <c r="U59" s="587"/>
      <c r="V59" s="584"/>
      <c r="W59" s="587"/>
      <c r="X59" s="588"/>
      <c r="Y59" s="587"/>
      <c r="Z59" s="584"/>
      <c r="AA59" s="587"/>
      <c r="AB59" s="589"/>
      <c r="AC59" s="594"/>
      <c r="AD59" s="589"/>
      <c r="AE59" s="587"/>
      <c r="AF59" s="584"/>
      <c r="AG59" s="587"/>
      <c r="AH59" s="587"/>
      <c r="AI59" s="612"/>
    </row>
    <row r="60" spans="1:35" ht="15" x14ac:dyDescent="0.35">
      <c r="A60" s="1174"/>
      <c r="B60" s="591"/>
      <c r="C60" s="592"/>
      <c r="D60" s="592"/>
      <c r="E60" s="592"/>
      <c r="F60" s="593"/>
      <c r="G60" s="592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99"/>
      <c r="AE60" s="600"/>
      <c r="AF60" s="588"/>
      <c r="AG60" s="587"/>
      <c r="AH60" s="587"/>
      <c r="AI60" s="612"/>
    </row>
    <row r="61" spans="1:35" ht="15" x14ac:dyDescent="0.35">
      <c r="A61" s="1174"/>
      <c r="B61" s="591"/>
      <c r="C61" s="592"/>
      <c r="D61" s="592"/>
      <c r="E61" s="592"/>
      <c r="F61" s="593"/>
      <c r="G61" s="592"/>
      <c r="H61" s="592"/>
      <c r="I61" s="592"/>
      <c r="J61" s="591"/>
      <c r="K61" s="585"/>
      <c r="L61" s="586"/>
      <c r="M61" s="585"/>
      <c r="N61" s="585"/>
      <c r="O61" s="585"/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99"/>
      <c r="AE61" s="600"/>
      <c r="AF61" s="588"/>
      <c r="AG61" s="587"/>
      <c r="AH61" s="587"/>
      <c r="AI61" s="612"/>
    </row>
    <row r="62" spans="1:35" ht="15" x14ac:dyDescent="0.35">
      <c r="A62" s="1175"/>
      <c r="B62" s="591"/>
      <c r="C62" s="592"/>
      <c r="D62" s="592"/>
      <c r="E62" s="592"/>
      <c r="F62" s="593"/>
      <c r="G62" s="592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0"/>
      <c r="AD62" s="599"/>
      <c r="AE62" s="600"/>
      <c r="AF62" s="588"/>
      <c r="AG62" s="587"/>
      <c r="AH62" s="587"/>
      <c r="AI62" s="612"/>
    </row>
    <row r="63" spans="1:35" ht="15" x14ac:dyDescent="0.35">
      <c r="A63" s="1173">
        <v>45550</v>
      </c>
      <c r="B63" s="591">
        <v>30.56</v>
      </c>
      <c r="C63" s="592">
        <v>305600</v>
      </c>
      <c r="D63" s="592"/>
      <c r="E63" s="592"/>
      <c r="F63" s="593">
        <v>25.75</v>
      </c>
      <c r="G63" s="592">
        <v>257500</v>
      </c>
      <c r="H63" s="592"/>
      <c r="I63" s="592"/>
      <c r="J63" s="591"/>
      <c r="K63" s="600"/>
      <c r="L63" s="586"/>
      <c r="M63" s="585"/>
      <c r="N63" s="585"/>
      <c r="O63" s="585"/>
      <c r="P63" s="586"/>
      <c r="Q63" s="585"/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/>
      <c r="AC63" s="594"/>
      <c r="AD63" s="589"/>
      <c r="AE63" s="587"/>
      <c r="AF63" s="584"/>
      <c r="AG63" s="587"/>
      <c r="AH63" s="587"/>
      <c r="AI63" s="612"/>
    </row>
    <row r="64" spans="1:35" ht="15" x14ac:dyDescent="0.35">
      <c r="A64" s="1174"/>
      <c r="B64" s="591"/>
      <c r="C64" s="592"/>
      <c r="D64" s="592"/>
      <c r="E64" s="592"/>
      <c r="F64" s="593"/>
      <c r="G64" s="592"/>
      <c r="H64" s="592"/>
      <c r="I64" s="592"/>
      <c r="J64" s="591"/>
      <c r="K64" s="585" t="s">
        <v>184</v>
      </c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9"/>
      <c r="AE64" s="587"/>
      <c r="AF64" s="584"/>
      <c r="AG64" s="587"/>
      <c r="AH64" s="587"/>
      <c r="AI64" s="612"/>
    </row>
    <row r="65" spans="1:35" ht="15" x14ac:dyDescent="0.35">
      <c r="A65" s="1174"/>
      <c r="B65" s="591"/>
      <c r="C65" s="592"/>
      <c r="D65" s="592"/>
      <c r="E65" s="592"/>
      <c r="F65" s="593"/>
      <c r="G65" s="592"/>
      <c r="H65" s="592"/>
      <c r="I65" s="592"/>
      <c r="J65" s="591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9"/>
      <c r="AE65" s="587"/>
      <c r="AF65" s="584"/>
      <c r="AG65" s="587"/>
      <c r="AH65" s="587"/>
      <c r="AI65" s="612"/>
    </row>
    <row r="66" spans="1:35" ht="15" x14ac:dyDescent="0.35">
      <c r="A66" s="1175"/>
      <c r="B66" s="591"/>
      <c r="C66" s="592"/>
      <c r="D66" s="592"/>
      <c r="E66" s="592"/>
      <c r="F66" s="593"/>
      <c r="G66" s="592"/>
      <c r="H66" s="592"/>
      <c r="I66" s="592"/>
      <c r="J66" s="591"/>
      <c r="K66" s="585"/>
      <c r="L66" s="586"/>
      <c r="M66" s="585"/>
      <c r="N66" s="816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9"/>
      <c r="AE66" s="587"/>
      <c r="AF66" s="584"/>
      <c r="AG66" s="587"/>
      <c r="AH66" s="587"/>
      <c r="AI66" s="612"/>
    </row>
    <row r="67" spans="1:35" ht="15" x14ac:dyDescent="0.35">
      <c r="A67" s="1173">
        <v>45551</v>
      </c>
      <c r="B67" s="591">
        <v>26.75</v>
      </c>
      <c r="C67" s="592">
        <v>267500</v>
      </c>
      <c r="D67" s="592"/>
      <c r="E67" s="592"/>
      <c r="F67" s="593">
        <v>22.28</v>
      </c>
      <c r="G67" s="592">
        <v>222800</v>
      </c>
      <c r="H67" s="592"/>
      <c r="I67" s="592"/>
      <c r="J67" s="591">
        <v>34.65</v>
      </c>
      <c r="K67" s="585">
        <v>346500</v>
      </c>
      <c r="L67" s="586">
        <v>20</v>
      </c>
      <c r="M67" s="585">
        <v>136000</v>
      </c>
      <c r="N67" s="585"/>
      <c r="O67" s="585"/>
      <c r="P67" s="586"/>
      <c r="Q67" s="585"/>
      <c r="R67" s="585"/>
      <c r="S67" s="585"/>
      <c r="T67" s="586"/>
      <c r="U67" s="587"/>
      <c r="V67" s="584"/>
      <c r="W67" s="587"/>
      <c r="X67" s="588"/>
      <c r="Y67" s="587"/>
      <c r="Z67" s="584"/>
      <c r="AA67" s="587"/>
      <c r="AB67" s="589"/>
      <c r="AC67" s="594"/>
      <c r="AD67" s="589"/>
      <c r="AE67" s="587"/>
      <c r="AF67" s="584"/>
      <c r="AG67" s="587"/>
      <c r="AH67" s="587"/>
      <c r="AI67" s="612"/>
    </row>
    <row r="68" spans="1:35" ht="15" x14ac:dyDescent="0.35">
      <c r="A68" s="1174"/>
      <c r="B68" s="591"/>
      <c r="C68" s="592"/>
      <c r="D68" s="592"/>
      <c r="E68" s="592"/>
      <c r="F68" s="593"/>
      <c r="G68" s="592"/>
      <c r="H68" s="592"/>
      <c r="I68" s="592"/>
      <c r="J68" s="591"/>
      <c r="K68" s="585"/>
      <c r="L68" s="586"/>
      <c r="M68" s="585"/>
      <c r="N68" s="727"/>
      <c r="O68" s="704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9"/>
      <c r="AE68" s="587"/>
      <c r="AF68" s="584"/>
      <c r="AG68" s="587"/>
      <c r="AH68" s="587"/>
      <c r="AI68" s="612"/>
    </row>
    <row r="69" spans="1:35" ht="15" x14ac:dyDescent="0.35">
      <c r="A69" s="1174"/>
      <c r="B69" s="591"/>
      <c r="C69" s="592"/>
      <c r="D69" s="592"/>
      <c r="E69" s="592"/>
      <c r="F69" s="593"/>
      <c r="G69" s="592"/>
      <c r="H69" s="592"/>
      <c r="I69" s="592"/>
      <c r="J69" s="591"/>
      <c r="K69" s="585"/>
      <c r="L69" s="586"/>
      <c r="M69" s="585"/>
      <c r="N69" s="585"/>
      <c r="O69" s="585"/>
      <c r="P69" s="586"/>
      <c r="Q69" s="585"/>
      <c r="R69" s="585"/>
      <c r="S69" s="585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9"/>
      <c r="AE69" s="587"/>
      <c r="AF69" s="584"/>
      <c r="AG69" s="587"/>
      <c r="AH69" s="587"/>
      <c r="AI69" s="612"/>
    </row>
    <row r="70" spans="1:35" ht="15" x14ac:dyDescent="0.35">
      <c r="A70" s="1175"/>
      <c r="B70" s="591"/>
      <c r="C70" s="592"/>
      <c r="D70" s="592"/>
      <c r="E70" s="592"/>
      <c r="F70" s="593"/>
      <c r="G70" s="592"/>
      <c r="H70" s="592"/>
      <c r="I70" s="592"/>
      <c r="J70" s="591"/>
      <c r="K70" s="585"/>
      <c r="L70" s="586"/>
      <c r="M70" s="585"/>
      <c r="N70" s="816"/>
      <c r="O70" s="585"/>
      <c r="P70" s="586"/>
      <c r="Q70" s="592"/>
      <c r="R70" s="592"/>
      <c r="S70" s="592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9"/>
      <c r="AE70" s="587"/>
      <c r="AF70" s="584"/>
      <c r="AG70" s="587"/>
      <c r="AH70" s="587"/>
      <c r="AI70" s="612"/>
    </row>
    <row r="71" spans="1:35" ht="15" x14ac:dyDescent="0.35">
      <c r="A71" s="1173">
        <v>45552</v>
      </c>
      <c r="B71" s="591">
        <v>28.42</v>
      </c>
      <c r="C71" s="592">
        <v>284200</v>
      </c>
      <c r="D71" s="592"/>
      <c r="E71" s="592"/>
      <c r="F71" s="593">
        <v>23.78</v>
      </c>
      <c r="G71" s="592">
        <v>237800</v>
      </c>
      <c r="H71" s="592"/>
      <c r="I71" s="592"/>
      <c r="J71" s="591">
        <v>18.97</v>
      </c>
      <c r="K71" s="585">
        <v>189700</v>
      </c>
      <c r="L71" s="586"/>
      <c r="M71" s="585"/>
      <c r="N71" s="585"/>
      <c r="O71" s="585"/>
      <c r="P71" s="586"/>
      <c r="Q71" s="585"/>
      <c r="R71" s="585"/>
      <c r="S71" s="585"/>
      <c r="T71" s="586"/>
      <c r="U71" s="587"/>
      <c r="V71" s="584"/>
      <c r="W71" s="587"/>
      <c r="X71" s="588">
        <v>20</v>
      </c>
      <c r="Y71" s="587">
        <v>259000</v>
      </c>
      <c r="Z71" s="584"/>
      <c r="AA71" s="587"/>
      <c r="AB71" s="589"/>
      <c r="AC71" s="594"/>
      <c r="AD71" s="589"/>
      <c r="AE71" s="587"/>
      <c r="AF71" s="584"/>
      <c r="AG71" s="587"/>
      <c r="AH71" s="587"/>
      <c r="AI71" s="612"/>
    </row>
    <row r="72" spans="1:35" ht="15" x14ac:dyDescent="0.35">
      <c r="A72" s="1174"/>
      <c r="B72" s="591"/>
      <c r="C72" s="592"/>
      <c r="D72" s="592"/>
      <c r="E72" s="592"/>
      <c r="F72" s="593"/>
      <c r="G72" s="592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585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9"/>
      <c r="AE72" s="587"/>
      <c r="AF72" s="584"/>
      <c r="AG72" s="587"/>
      <c r="AH72" s="587"/>
      <c r="AI72" s="612"/>
    </row>
    <row r="73" spans="1:35" ht="15" x14ac:dyDescent="0.35">
      <c r="A73" s="1174"/>
      <c r="B73" s="591"/>
      <c r="C73" s="592"/>
      <c r="D73" s="592"/>
      <c r="E73" s="592"/>
      <c r="F73" s="593"/>
      <c r="G73" s="592"/>
      <c r="H73" s="704"/>
      <c r="I73" s="704"/>
      <c r="J73" s="591"/>
      <c r="K73" s="585"/>
      <c r="L73" s="586"/>
      <c r="M73" s="585"/>
      <c r="N73" s="585"/>
      <c r="O73" s="585"/>
      <c r="P73" s="586"/>
      <c r="Q73" s="585"/>
      <c r="R73" s="585"/>
      <c r="S73" s="585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9"/>
      <c r="AE73" s="587"/>
      <c r="AF73" s="584"/>
      <c r="AG73" s="587"/>
      <c r="AH73" s="587"/>
      <c r="AI73" s="612"/>
    </row>
    <row r="74" spans="1:35" ht="15" x14ac:dyDescent="0.35">
      <c r="A74" s="1175"/>
      <c r="B74" s="780"/>
      <c r="C74" s="704"/>
      <c r="D74" s="704"/>
      <c r="E74" s="704"/>
      <c r="F74" s="593"/>
      <c r="G74" s="592"/>
      <c r="H74" s="592"/>
      <c r="I74" s="592"/>
      <c r="J74" s="591"/>
      <c r="K74" s="585"/>
      <c r="L74" s="586"/>
      <c r="M74" s="585"/>
      <c r="N74" s="585"/>
      <c r="O74" s="585"/>
      <c r="P74" s="586"/>
      <c r="Q74" s="592"/>
      <c r="R74" s="592"/>
      <c r="S74" s="592"/>
      <c r="T74" s="586"/>
      <c r="U74" s="587"/>
      <c r="V74" s="584"/>
      <c r="W74" s="587"/>
      <c r="X74" s="588"/>
      <c r="Y74" s="587"/>
      <c r="Z74" s="584"/>
      <c r="AA74" s="587"/>
      <c r="AB74" s="589"/>
      <c r="AC74" s="594"/>
      <c r="AD74" s="589"/>
      <c r="AE74" s="587"/>
      <c r="AF74" s="584"/>
      <c r="AG74" s="587"/>
      <c r="AH74" s="587"/>
      <c r="AI74" s="612"/>
    </row>
    <row r="75" spans="1:35" ht="15" x14ac:dyDescent="0.35">
      <c r="A75" s="1173">
        <v>45553</v>
      </c>
      <c r="B75" s="591">
        <v>29.15</v>
      </c>
      <c r="C75" s="592">
        <v>291500</v>
      </c>
      <c r="D75" s="592"/>
      <c r="E75" s="592"/>
      <c r="F75" s="593">
        <v>26.6</v>
      </c>
      <c r="G75" s="592">
        <v>266000</v>
      </c>
      <c r="H75" s="592"/>
      <c r="I75" s="592"/>
      <c r="J75" s="591">
        <v>20.329999999999998</v>
      </c>
      <c r="K75" s="585">
        <v>203300</v>
      </c>
      <c r="L75" s="586"/>
      <c r="M75" s="585"/>
      <c r="N75" s="585">
        <v>20</v>
      </c>
      <c r="O75" s="585">
        <v>136000</v>
      </c>
      <c r="P75" s="586">
        <v>20</v>
      </c>
      <c r="Q75" s="585">
        <v>259000</v>
      </c>
      <c r="R75" s="585"/>
      <c r="S75" s="585"/>
      <c r="T75" s="586">
        <v>20</v>
      </c>
      <c r="U75" s="587">
        <v>136000</v>
      </c>
      <c r="V75" s="584">
        <v>20</v>
      </c>
      <c r="W75" s="587">
        <v>200000</v>
      </c>
      <c r="X75" s="588">
        <v>20</v>
      </c>
      <c r="Y75" s="587">
        <v>259000</v>
      </c>
      <c r="Z75" s="586"/>
      <c r="AA75" s="587"/>
      <c r="AB75" s="589"/>
      <c r="AC75" s="594"/>
      <c r="AD75" s="589"/>
      <c r="AE75" s="587"/>
      <c r="AF75" s="584"/>
      <c r="AG75" s="587"/>
      <c r="AH75" s="587"/>
      <c r="AI75" s="612"/>
    </row>
    <row r="76" spans="1:35" ht="15" x14ac:dyDescent="0.35">
      <c r="A76" s="1174"/>
      <c r="B76" s="591"/>
      <c r="C76" s="592"/>
      <c r="D76" s="592"/>
      <c r="E76" s="592"/>
      <c r="F76" s="593"/>
      <c r="G76" s="592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6"/>
      <c r="AA76" s="587"/>
      <c r="AB76" s="589"/>
      <c r="AC76" s="594"/>
      <c r="AD76" s="589"/>
      <c r="AE76" s="587"/>
      <c r="AF76" s="584"/>
      <c r="AG76" s="587"/>
      <c r="AH76" s="587"/>
      <c r="AI76" s="612"/>
    </row>
    <row r="77" spans="1:35" ht="15" x14ac:dyDescent="0.35">
      <c r="A77" s="1174"/>
      <c r="B77" s="591"/>
      <c r="C77" s="592"/>
      <c r="D77" s="592"/>
      <c r="E77" s="592"/>
      <c r="F77" s="593"/>
      <c r="G77" s="592"/>
      <c r="H77" s="592"/>
      <c r="I77" s="592"/>
      <c r="J77" s="591"/>
      <c r="K77" s="585"/>
      <c r="L77" s="586"/>
      <c r="M77" s="585"/>
      <c r="N77" s="585"/>
      <c r="O77" s="585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0"/>
      <c r="AD77" s="599"/>
      <c r="AE77" s="600"/>
      <c r="AF77" s="588"/>
      <c r="AG77" s="587"/>
      <c r="AH77" s="587"/>
      <c r="AI77" s="612"/>
    </row>
    <row r="78" spans="1:35" ht="15" x14ac:dyDescent="0.35">
      <c r="A78" s="1175"/>
      <c r="B78" s="591"/>
      <c r="C78" s="592"/>
      <c r="D78" s="592"/>
      <c r="E78" s="592"/>
      <c r="F78" s="593"/>
      <c r="G78" s="592"/>
      <c r="H78" s="592"/>
      <c r="I78" s="592"/>
      <c r="J78" s="591"/>
      <c r="K78" s="585"/>
      <c r="L78" s="814"/>
      <c r="M78" s="587"/>
      <c r="N78" s="587"/>
      <c r="O78" s="587"/>
      <c r="P78" s="584"/>
      <c r="Q78" s="587"/>
      <c r="R78" s="587"/>
      <c r="S78" s="587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9"/>
      <c r="AE78" s="587"/>
      <c r="AF78" s="584"/>
      <c r="AG78" s="587"/>
      <c r="AH78" s="587"/>
      <c r="AI78" s="612"/>
    </row>
    <row r="79" spans="1:35" ht="15" x14ac:dyDescent="0.35">
      <c r="A79" s="1173">
        <v>45554</v>
      </c>
      <c r="B79" s="591">
        <v>27.35</v>
      </c>
      <c r="C79" s="592">
        <v>273500</v>
      </c>
      <c r="D79" s="592"/>
      <c r="E79" s="592"/>
      <c r="F79" s="593">
        <v>29.18</v>
      </c>
      <c r="G79" s="592">
        <v>291800</v>
      </c>
      <c r="H79" s="592"/>
      <c r="I79" s="592"/>
      <c r="J79" s="591">
        <v>22.4</v>
      </c>
      <c r="K79" s="585">
        <v>224000</v>
      </c>
      <c r="L79" s="586">
        <v>20</v>
      </c>
      <c r="M79" s="587">
        <v>136000</v>
      </c>
      <c r="N79" s="587"/>
      <c r="O79" s="587"/>
      <c r="P79" s="586"/>
      <c r="Q79" s="585"/>
      <c r="R79" s="585"/>
      <c r="S79" s="585"/>
      <c r="T79" s="586"/>
      <c r="U79" s="587"/>
      <c r="V79" s="584">
        <v>20</v>
      </c>
      <c r="W79" s="587">
        <v>200000</v>
      </c>
      <c r="X79" s="588">
        <v>20</v>
      </c>
      <c r="Y79" s="587">
        <v>259000</v>
      </c>
      <c r="Z79" s="584">
        <v>29.2</v>
      </c>
      <c r="AA79" s="587">
        <v>198560</v>
      </c>
      <c r="AB79" s="589"/>
      <c r="AC79" s="594"/>
      <c r="AD79" s="589"/>
      <c r="AE79" s="587"/>
      <c r="AF79" s="584"/>
      <c r="AG79" s="587"/>
      <c r="AH79" s="587"/>
      <c r="AI79" s="612"/>
    </row>
    <row r="80" spans="1:35" ht="15" x14ac:dyDescent="0.35">
      <c r="A80" s="1174"/>
      <c r="B80" s="591"/>
      <c r="C80" s="592"/>
      <c r="D80" s="592"/>
      <c r="E80" s="592"/>
      <c r="F80" s="593"/>
      <c r="G80" s="592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99"/>
      <c r="AE80" s="600"/>
      <c r="AF80" s="588"/>
      <c r="AG80" s="587"/>
      <c r="AH80" s="587"/>
      <c r="AI80" s="612"/>
    </row>
    <row r="81" spans="1:35" ht="15" x14ac:dyDescent="0.35">
      <c r="A81" s="1174"/>
      <c r="B81" s="591"/>
      <c r="C81" s="592"/>
      <c r="D81" s="592"/>
      <c r="E81" s="592"/>
      <c r="F81" s="593"/>
      <c r="G81" s="592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0"/>
      <c r="AD81" s="599"/>
      <c r="AE81" s="600"/>
      <c r="AF81" s="588"/>
      <c r="AG81" s="587"/>
      <c r="AH81" s="587"/>
      <c r="AI81" s="612"/>
    </row>
    <row r="82" spans="1:35" ht="15" x14ac:dyDescent="0.35">
      <c r="A82" s="1175"/>
      <c r="B82" s="591"/>
      <c r="C82" s="592"/>
      <c r="D82" s="592"/>
      <c r="E82" s="592"/>
      <c r="F82" s="593"/>
      <c r="G82" s="592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94"/>
      <c r="AC82" s="833"/>
      <c r="AD82" s="836"/>
      <c r="AE82" s="587"/>
      <c r="AF82" s="584"/>
      <c r="AG82" s="587"/>
      <c r="AH82" s="587"/>
      <c r="AI82" s="612"/>
    </row>
    <row r="83" spans="1:35" ht="15" x14ac:dyDescent="0.35">
      <c r="A83" s="1173">
        <v>45555</v>
      </c>
      <c r="B83" s="591">
        <v>21.79</v>
      </c>
      <c r="C83" s="592">
        <v>217900</v>
      </c>
      <c r="D83" s="592"/>
      <c r="E83" s="592"/>
      <c r="F83" s="591">
        <v>26.85</v>
      </c>
      <c r="G83" s="592">
        <v>268500</v>
      </c>
      <c r="H83" s="592"/>
      <c r="I83" s="592"/>
      <c r="J83" s="591">
        <v>19.39</v>
      </c>
      <c r="K83" s="585">
        <v>193900</v>
      </c>
      <c r="L83" s="586"/>
      <c r="M83" s="585"/>
      <c r="N83" s="600">
        <v>20</v>
      </c>
      <c r="O83" s="600">
        <v>136000</v>
      </c>
      <c r="P83" s="586">
        <v>20</v>
      </c>
      <c r="Q83" s="585">
        <v>259000</v>
      </c>
      <c r="R83" s="585"/>
      <c r="S83" s="585"/>
      <c r="T83" s="586"/>
      <c r="U83" s="587"/>
      <c r="V83" s="584"/>
      <c r="W83" s="587"/>
      <c r="X83" s="588"/>
      <c r="Y83" s="587"/>
      <c r="Z83" s="584"/>
      <c r="AA83" s="587"/>
      <c r="AB83" s="589"/>
      <c r="AC83" s="594"/>
      <c r="AD83" s="589"/>
      <c r="AE83" s="587"/>
      <c r="AF83" s="584"/>
      <c r="AG83" s="587"/>
      <c r="AH83" s="587"/>
      <c r="AI83" s="612"/>
    </row>
    <row r="84" spans="1:35" ht="15" x14ac:dyDescent="0.35">
      <c r="A84" s="1174"/>
      <c r="B84" s="591"/>
      <c r="C84" s="592"/>
      <c r="D84" s="592"/>
      <c r="E84" s="592"/>
      <c r="F84" s="591"/>
      <c r="G84" s="592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9"/>
      <c r="AE84" s="587"/>
      <c r="AF84" s="584"/>
      <c r="AG84" s="587"/>
      <c r="AH84" s="587"/>
      <c r="AI84" s="612"/>
    </row>
    <row r="85" spans="1:35" ht="15" x14ac:dyDescent="0.35">
      <c r="A85" s="1174"/>
      <c r="B85" s="591"/>
      <c r="C85" s="592"/>
      <c r="D85" s="592"/>
      <c r="E85" s="592"/>
      <c r="F85" s="591"/>
      <c r="G85" s="592"/>
      <c r="H85" s="592"/>
      <c r="I85" s="592"/>
      <c r="J85" s="591"/>
      <c r="K85" s="585"/>
      <c r="L85" s="586"/>
      <c r="M85" s="585"/>
      <c r="N85" s="585"/>
      <c r="O85" s="585"/>
      <c r="P85" s="586"/>
      <c r="Q85" s="585"/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9"/>
      <c r="AE85" s="587"/>
      <c r="AF85" s="584"/>
      <c r="AG85" s="587"/>
      <c r="AH85" s="587"/>
      <c r="AI85" s="612"/>
    </row>
    <row r="86" spans="1:35" ht="15" x14ac:dyDescent="0.35">
      <c r="A86" s="1175"/>
      <c r="B86" s="591"/>
      <c r="C86" s="592"/>
      <c r="D86" s="592"/>
      <c r="E86" s="592"/>
      <c r="F86" s="591"/>
      <c r="G86" s="592"/>
      <c r="H86" s="592"/>
      <c r="I86" s="592"/>
      <c r="J86" s="591"/>
      <c r="K86" s="585"/>
      <c r="L86" s="586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589"/>
      <c r="AC86" s="594"/>
      <c r="AD86" s="589"/>
      <c r="AE86" s="587"/>
      <c r="AF86" s="584"/>
      <c r="AG86" s="587"/>
      <c r="AH86" s="587"/>
      <c r="AI86" s="612"/>
    </row>
    <row r="87" spans="1:35" ht="15" x14ac:dyDescent="0.35">
      <c r="A87" s="1173">
        <v>45556</v>
      </c>
      <c r="B87" s="591">
        <v>17.63</v>
      </c>
      <c r="C87" s="592">
        <v>176300</v>
      </c>
      <c r="D87" s="592"/>
      <c r="E87" s="592"/>
      <c r="F87" s="593">
        <v>30.32</v>
      </c>
      <c r="G87" s="592">
        <v>303200</v>
      </c>
      <c r="H87" s="592"/>
      <c r="I87" s="592"/>
      <c r="J87" s="591">
        <v>30.69</v>
      </c>
      <c r="K87" s="587">
        <v>306900</v>
      </c>
      <c r="L87" s="588"/>
      <c r="M87" s="585"/>
      <c r="N87" s="585"/>
      <c r="O87" s="585"/>
      <c r="P87" s="586"/>
      <c r="Q87" s="585"/>
      <c r="R87" s="585"/>
      <c r="S87" s="585"/>
      <c r="T87" s="586">
        <v>58.77</v>
      </c>
      <c r="U87" s="587">
        <v>399640</v>
      </c>
      <c r="V87" s="584"/>
      <c r="W87" s="587"/>
      <c r="X87" s="588">
        <v>20</v>
      </c>
      <c r="Y87" s="587">
        <v>259000</v>
      </c>
      <c r="Z87" s="584"/>
      <c r="AA87" s="587"/>
      <c r="AB87" s="724"/>
      <c r="AC87" s="594"/>
      <c r="AD87" s="589"/>
      <c r="AE87" s="587"/>
      <c r="AF87" s="584"/>
      <c r="AG87" s="587"/>
      <c r="AH87" s="587"/>
      <c r="AI87" s="612"/>
    </row>
    <row r="88" spans="1:35" ht="15" x14ac:dyDescent="0.35">
      <c r="A88" s="1174"/>
      <c r="B88" s="591"/>
      <c r="C88" s="592"/>
      <c r="D88" s="592"/>
      <c r="E88" s="592"/>
      <c r="F88" s="593"/>
      <c r="G88" s="592"/>
      <c r="H88" s="592"/>
      <c r="I88" s="592"/>
      <c r="J88" s="591"/>
      <c r="K88" s="587"/>
      <c r="L88" s="584"/>
      <c r="M88" s="585"/>
      <c r="N88" s="585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4"/>
      <c r="AD88" s="589"/>
      <c r="AE88" s="587"/>
      <c r="AF88" s="584"/>
      <c r="AG88" s="587"/>
      <c r="AH88" s="587"/>
      <c r="AI88" s="612"/>
    </row>
    <row r="89" spans="1:35" ht="15" x14ac:dyDescent="0.35">
      <c r="A89" s="1174"/>
      <c r="B89" s="591"/>
      <c r="C89" s="592"/>
      <c r="D89" s="592"/>
      <c r="E89" s="592"/>
      <c r="F89" s="593"/>
      <c r="G89" s="592"/>
      <c r="H89" s="592"/>
      <c r="I89" s="592"/>
      <c r="J89" s="591"/>
      <c r="K89" s="587"/>
      <c r="L89" s="584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0"/>
      <c r="AD89" s="599"/>
      <c r="AE89" s="600"/>
      <c r="AF89" s="588"/>
      <c r="AG89" s="587"/>
      <c r="AH89" s="587"/>
      <c r="AI89" s="612"/>
    </row>
    <row r="90" spans="1:35" ht="15" x14ac:dyDescent="0.35">
      <c r="A90" s="1175"/>
      <c r="B90" s="591"/>
      <c r="C90" s="592"/>
      <c r="D90" s="592"/>
      <c r="E90" s="592"/>
      <c r="F90" s="593"/>
      <c r="G90" s="592"/>
      <c r="H90" s="592"/>
      <c r="I90" s="592"/>
      <c r="J90" s="591"/>
      <c r="K90" s="585"/>
      <c r="L90" s="586"/>
      <c r="M90" s="585"/>
      <c r="N90" s="585"/>
      <c r="O90" s="585"/>
      <c r="P90" s="585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9"/>
      <c r="AE90" s="587"/>
      <c r="AF90" s="584"/>
      <c r="AG90" s="587"/>
      <c r="AH90" s="587"/>
      <c r="AI90" s="612"/>
    </row>
    <row r="91" spans="1:35" ht="15" x14ac:dyDescent="0.35">
      <c r="A91" s="1173">
        <v>45557</v>
      </c>
      <c r="B91" s="591">
        <v>19.47</v>
      </c>
      <c r="C91" s="592">
        <v>194700</v>
      </c>
      <c r="D91" s="592"/>
      <c r="E91" s="592"/>
      <c r="F91" s="593">
        <v>26.77</v>
      </c>
      <c r="G91" s="592">
        <v>267700</v>
      </c>
      <c r="H91" s="592"/>
      <c r="I91" s="592"/>
      <c r="J91" s="591">
        <v>38.58</v>
      </c>
      <c r="K91" s="585">
        <v>385800</v>
      </c>
      <c r="L91" s="586"/>
      <c r="M91" s="585"/>
      <c r="N91" s="586"/>
      <c r="O91" s="585"/>
      <c r="P91" s="585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9"/>
      <c r="AE91" s="587"/>
      <c r="AF91" s="584"/>
      <c r="AG91" s="587"/>
      <c r="AH91" s="587"/>
      <c r="AI91" s="612"/>
    </row>
    <row r="92" spans="1:35" ht="15" x14ac:dyDescent="0.35">
      <c r="A92" s="1174"/>
      <c r="B92" s="591"/>
      <c r="C92" s="592"/>
      <c r="D92" s="592"/>
      <c r="E92" s="592"/>
      <c r="F92" s="593"/>
      <c r="G92" s="592"/>
      <c r="H92" s="592"/>
      <c r="I92" s="592"/>
      <c r="J92" s="591"/>
      <c r="K92" s="585"/>
      <c r="L92" s="586"/>
      <c r="M92" s="585"/>
      <c r="N92" s="585"/>
      <c r="O92" s="585"/>
      <c r="P92" s="585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9"/>
      <c r="AE92" s="587"/>
      <c r="AF92" s="584"/>
      <c r="AG92" s="587"/>
      <c r="AH92" s="587"/>
      <c r="AI92" s="612"/>
    </row>
    <row r="93" spans="1:35" ht="15" x14ac:dyDescent="0.35">
      <c r="A93" s="1174"/>
      <c r="B93" s="591"/>
      <c r="C93" s="592"/>
      <c r="D93" s="592"/>
      <c r="E93" s="592"/>
      <c r="F93" s="593"/>
      <c r="G93" s="592"/>
      <c r="H93" s="592"/>
      <c r="I93" s="592"/>
      <c r="J93" s="591"/>
      <c r="K93" s="585"/>
      <c r="L93" s="586"/>
      <c r="M93" s="585"/>
      <c r="N93" s="585"/>
      <c r="O93" s="585"/>
      <c r="P93" s="585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9"/>
      <c r="AE93" s="587"/>
      <c r="AF93" s="584"/>
      <c r="AG93" s="587"/>
      <c r="AH93" s="587"/>
      <c r="AI93" s="612"/>
    </row>
    <row r="94" spans="1:35" ht="15" x14ac:dyDescent="0.35">
      <c r="A94" s="1175"/>
      <c r="B94" s="591"/>
      <c r="C94" s="592"/>
      <c r="D94" s="592"/>
      <c r="E94" s="592"/>
      <c r="F94" s="593"/>
      <c r="G94" s="592"/>
      <c r="H94" s="704"/>
      <c r="I94" s="704"/>
      <c r="J94" s="591"/>
      <c r="K94" s="585"/>
      <c r="L94" s="586"/>
      <c r="M94" s="585"/>
      <c r="N94" s="585"/>
      <c r="O94" s="585"/>
      <c r="P94" s="585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9"/>
      <c r="AE94" s="587"/>
      <c r="AF94" s="584"/>
      <c r="AG94" s="587"/>
      <c r="AH94" s="587"/>
      <c r="AI94" s="612"/>
    </row>
    <row r="95" spans="1:35" ht="15" x14ac:dyDescent="0.35">
      <c r="A95" s="1173">
        <v>45558</v>
      </c>
      <c r="B95" s="780">
        <v>18.78</v>
      </c>
      <c r="C95" s="704">
        <v>187800</v>
      </c>
      <c r="D95" s="704"/>
      <c r="E95" s="704"/>
      <c r="F95" s="593">
        <v>29.02</v>
      </c>
      <c r="G95" s="592">
        <v>290200</v>
      </c>
      <c r="H95" s="592"/>
      <c r="I95" s="592"/>
      <c r="J95" s="591"/>
      <c r="K95" s="585"/>
      <c r="L95" s="586">
        <v>20</v>
      </c>
      <c r="M95" s="585">
        <v>136000</v>
      </c>
      <c r="N95" s="585">
        <v>20</v>
      </c>
      <c r="O95" s="585">
        <v>136000</v>
      </c>
      <c r="P95" s="585"/>
      <c r="Q95" s="585"/>
      <c r="R95" s="585"/>
      <c r="S95" s="585"/>
      <c r="T95" s="586"/>
      <c r="U95" s="587"/>
      <c r="V95" s="584"/>
      <c r="W95" s="587"/>
      <c r="X95" s="588">
        <v>20</v>
      </c>
      <c r="Y95" s="587">
        <v>259000</v>
      </c>
      <c r="Z95" s="584"/>
      <c r="AA95" s="587"/>
      <c r="AB95" s="589"/>
      <c r="AC95" s="594"/>
      <c r="AD95" s="589"/>
      <c r="AE95" s="587"/>
      <c r="AF95" s="584"/>
      <c r="AG95" s="587"/>
      <c r="AH95" s="587"/>
      <c r="AI95" s="612"/>
    </row>
    <row r="96" spans="1:35" ht="15" x14ac:dyDescent="0.35">
      <c r="A96" s="1174"/>
      <c r="B96" s="591"/>
      <c r="C96" s="592"/>
      <c r="D96" s="592"/>
      <c r="E96" s="592"/>
      <c r="F96" s="593"/>
      <c r="G96" s="592"/>
      <c r="H96" s="592"/>
      <c r="I96" s="592"/>
      <c r="J96" s="591"/>
      <c r="K96" s="585"/>
      <c r="L96" s="586"/>
      <c r="M96" s="585"/>
      <c r="N96" s="585"/>
      <c r="O96" s="585"/>
      <c r="P96" s="585"/>
      <c r="Q96" s="585"/>
      <c r="R96" s="687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9"/>
      <c r="AE96" s="587"/>
      <c r="AF96" s="584"/>
      <c r="AG96" s="587"/>
      <c r="AH96" s="587"/>
      <c r="AI96" s="612"/>
    </row>
    <row r="97" spans="1:41" ht="15" x14ac:dyDescent="0.35">
      <c r="A97" s="1174"/>
      <c r="B97" s="591"/>
      <c r="C97" s="592"/>
      <c r="D97" s="592"/>
      <c r="E97" s="592"/>
      <c r="F97" s="593"/>
      <c r="G97" s="592"/>
      <c r="H97" s="592"/>
      <c r="I97" s="592"/>
      <c r="J97" s="591"/>
      <c r="K97" s="585"/>
      <c r="L97" s="586"/>
      <c r="M97" s="585"/>
      <c r="N97" s="585"/>
      <c r="O97" s="585"/>
      <c r="P97" s="585"/>
      <c r="Q97" s="585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89"/>
      <c r="AC97" s="594"/>
      <c r="AD97" s="589"/>
      <c r="AE97" s="587"/>
      <c r="AF97" s="584"/>
      <c r="AG97" s="587"/>
      <c r="AH97" s="587"/>
      <c r="AI97" s="612"/>
    </row>
    <row r="98" spans="1:41" ht="15" x14ac:dyDescent="0.35">
      <c r="A98" s="1175"/>
      <c r="B98" s="591"/>
      <c r="C98" s="592"/>
      <c r="D98" s="592"/>
      <c r="E98" s="592"/>
      <c r="F98" s="593"/>
      <c r="G98" s="592"/>
      <c r="H98" s="592"/>
      <c r="I98" s="592"/>
      <c r="J98" s="591"/>
      <c r="K98" s="585"/>
      <c r="L98" s="586"/>
      <c r="M98" s="585"/>
      <c r="N98" s="585"/>
      <c r="O98" s="585"/>
      <c r="P98" s="585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93"/>
      <c r="AC98" s="592"/>
      <c r="AD98" s="589"/>
      <c r="AE98" s="587"/>
      <c r="AF98" s="584"/>
      <c r="AG98" s="587"/>
      <c r="AH98" s="587"/>
      <c r="AI98" s="612"/>
    </row>
    <row r="99" spans="1:41" ht="15" x14ac:dyDescent="0.35">
      <c r="A99" s="1173">
        <v>45559</v>
      </c>
      <c r="B99" s="591"/>
      <c r="C99" s="592"/>
      <c r="D99" s="592"/>
      <c r="E99" s="592"/>
      <c r="F99" s="593">
        <v>28.24</v>
      </c>
      <c r="G99" s="592">
        <v>282400</v>
      </c>
      <c r="H99" s="592"/>
      <c r="I99" s="592"/>
      <c r="J99" s="591">
        <v>30.1</v>
      </c>
      <c r="K99" s="585">
        <v>301000</v>
      </c>
      <c r="L99" s="586"/>
      <c r="M99" s="585"/>
      <c r="N99" s="585"/>
      <c r="O99" s="585"/>
      <c r="P99" s="585">
        <v>20</v>
      </c>
      <c r="Q99" s="585">
        <v>259000</v>
      </c>
      <c r="R99" s="585"/>
      <c r="S99" s="585"/>
      <c r="T99" s="586"/>
      <c r="U99" s="587"/>
      <c r="V99" s="584">
        <v>20</v>
      </c>
      <c r="W99" s="587">
        <v>200000</v>
      </c>
      <c r="X99" s="588"/>
      <c r="Y99" s="587"/>
      <c r="Z99" s="584"/>
      <c r="AA99" s="587"/>
      <c r="AB99" s="589"/>
      <c r="AC99" s="594"/>
      <c r="AD99" s="589"/>
      <c r="AE99" s="587"/>
      <c r="AF99" s="584"/>
      <c r="AG99" s="587"/>
      <c r="AH99" s="587"/>
      <c r="AI99" s="612"/>
    </row>
    <row r="100" spans="1:41" ht="15" x14ac:dyDescent="0.35">
      <c r="A100" s="1174"/>
      <c r="B100" s="591"/>
      <c r="C100" s="592"/>
      <c r="D100" s="592"/>
      <c r="E100" s="592"/>
      <c r="F100" s="593"/>
      <c r="G100" s="592"/>
      <c r="H100" s="592"/>
      <c r="I100" s="592"/>
      <c r="J100" s="591"/>
      <c r="K100" s="585"/>
      <c r="L100" s="586"/>
      <c r="M100" s="585"/>
      <c r="N100" s="585"/>
      <c r="O100" s="585"/>
      <c r="P100" s="585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4"/>
      <c r="AD100" s="589"/>
      <c r="AE100" s="587"/>
      <c r="AF100" s="584"/>
      <c r="AG100" s="587"/>
      <c r="AH100" s="587"/>
      <c r="AI100" s="612"/>
    </row>
    <row r="101" spans="1:41" ht="15" x14ac:dyDescent="0.35">
      <c r="A101" s="1174"/>
      <c r="B101" s="591"/>
      <c r="C101" s="592"/>
      <c r="D101" s="592"/>
      <c r="E101" s="592"/>
      <c r="F101" s="593"/>
      <c r="G101" s="592"/>
      <c r="H101" s="592"/>
      <c r="I101" s="592"/>
      <c r="J101" s="591"/>
      <c r="K101" s="585"/>
      <c r="L101" s="586"/>
      <c r="M101" s="585"/>
      <c r="N101" s="585"/>
      <c r="O101" s="585"/>
      <c r="P101" s="585"/>
      <c r="Q101" s="585"/>
      <c r="R101" s="585"/>
      <c r="S101" s="585"/>
      <c r="T101" s="586"/>
      <c r="U101" s="587"/>
      <c r="V101" s="584"/>
      <c r="W101" s="587"/>
      <c r="X101" s="588"/>
      <c r="Y101" s="587"/>
      <c r="Z101" s="584"/>
      <c r="AA101" s="587"/>
      <c r="AB101" s="589"/>
      <c r="AC101" s="590"/>
      <c r="AD101" s="599"/>
      <c r="AE101" s="600"/>
      <c r="AF101" s="588"/>
      <c r="AG101" s="587"/>
      <c r="AH101" s="587"/>
      <c r="AI101" s="612"/>
    </row>
    <row r="102" spans="1:41" ht="15" x14ac:dyDescent="0.35">
      <c r="A102" s="1175"/>
      <c r="B102" s="591"/>
      <c r="C102" s="592"/>
      <c r="D102" s="592"/>
      <c r="E102" s="592"/>
      <c r="F102" s="593"/>
      <c r="G102" s="592"/>
      <c r="H102" s="592"/>
      <c r="I102" s="592"/>
      <c r="J102" s="591"/>
      <c r="K102" s="585"/>
      <c r="L102" s="586"/>
      <c r="M102" s="585"/>
      <c r="N102" s="585"/>
      <c r="O102" s="585"/>
      <c r="P102" s="585"/>
      <c r="Q102" s="585"/>
      <c r="R102" s="585"/>
      <c r="S102" s="585"/>
      <c r="T102" s="586"/>
      <c r="U102" s="587"/>
      <c r="V102" s="584"/>
      <c r="W102" s="587"/>
      <c r="X102" s="588"/>
      <c r="Y102" s="587"/>
      <c r="Z102" s="589"/>
      <c r="AA102" s="594"/>
      <c r="AB102" s="598"/>
      <c r="AC102" s="601"/>
      <c r="AD102" s="584"/>
      <c r="AE102" s="587"/>
      <c r="AF102" s="727"/>
      <c r="AG102" s="704"/>
      <c r="AH102" s="587"/>
      <c r="AI102" s="612"/>
    </row>
    <row r="103" spans="1:41" ht="15" x14ac:dyDescent="0.35">
      <c r="A103" s="1173">
        <v>45560</v>
      </c>
      <c r="B103" s="591">
        <v>25.49</v>
      </c>
      <c r="C103" s="592">
        <v>254900</v>
      </c>
      <c r="D103" s="592"/>
      <c r="E103" s="592"/>
      <c r="F103" s="727">
        <v>28.27</v>
      </c>
      <c r="G103" s="704">
        <v>282700</v>
      </c>
      <c r="H103" s="592"/>
      <c r="I103" s="592"/>
      <c r="J103" s="591">
        <v>16.5</v>
      </c>
      <c r="K103" s="585">
        <v>165000</v>
      </c>
      <c r="L103" s="586"/>
      <c r="M103" s="585"/>
      <c r="N103" s="585">
        <v>20</v>
      </c>
      <c r="O103" s="585">
        <v>136000</v>
      </c>
      <c r="P103" s="816"/>
      <c r="Q103" s="660"/>
      <c r="R103" s="660"/>
      <c r="S103" s="660"/>
      <c r="T103" s="586"/>
      <c r="U103" s="585"/>
      <c r="V103" s="584">
        <v>20</v>
      </c>
      <c r="W103" s="587">
        <v>200000</v>
      </c>
      <c r="X103" s="588"/>
      <c r="Y103" s="587"/>
      <c r="Z103" s="584"/>
      <c r="AA103" s="587"/>
      <c r="AB103" s="589"/>
      <c r="AC103" s="594"/>
      <c r="AD103" s="589"/>
      <c r="AE103" s="587"/>
      <c r="AF103" s="584"/>
      <c r="AG103" s="587"/>
      <c r="AH103" s="587"/>
      <c r="AI103" s="612"/>
    </row>
    <row r="104" spans="1:41" ht="15" x14ac:dyDescent="0.35">
      <c r="A104" s="1174"/>
      <c r="B104" s="591"/>
      <c r="C104" s="592"/>
      <c r="D104" s="592"/>
      <c r="E104" s="592"/>
      <c r="F104" s="593"/>
      <c r="G104" s="592"/>
      <c r="H104" s="587"/>
      <c r="I104" s="587"/>
      <c r="J104" s="591"/>
      <c r="K104" s="585"/>
      <c r="L104" s="586"/>
      <c r="M104" s="585"/>
      <c r="N104" s="585"/>
      <c r="O104" s="585"/>
      <c r="P104" s="585"/>
      <c r="Q104" s="592"/>
      <c r="R104" s="592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9"/>
      <c r="AE104" s="587"/>
      <c r="AF104" s="584"/>
      <c r="AG104" s="587"/>
      <c r="AH104" s="587"/>
      <c r="AI104" s="612"/>
    </row>
    <row r="105" spans="1:41" ht="15" x14ac:dyDescent="0.35">
      <c r="A105" s="1174"/>
      <c r="B105" s="586"/>
      <c r="C105" s="587"/>
      <c r="D105" s="587"/>
      <c r="E105" s="587"/>
      <c r="F105" s="593"/>
      <c r="G105" s="592"/>
      <c r="H105" s="592"/>
      <c r="I105" s="592"/>
      <c r="J105" s="591"/>
      <c r="K105" s="585"/>
      <c r="L105" s="586"/>
      <c r="M105" s="585"/>
      <c r="N105" s="585"/>
      <c r="O105" s="585"/>
      <c r="P105" s="585"/>
      <c r="Q105" s="592"/>
      <c r="R105" s="592"/>
      <c r="S105" s="592"/>
      <c r="T105" s="586"/>
      <c r="U105" s="587"/>
      <c r="V105" s="584"/>
      <c r="W105" s="587"/>
      <c r="X105" s="588"/>
      <c r="Y105" s="587"/>
      <c r="Z105" s="584"/>
      <c r="AA105" s="587"/>
      <c r="AB105" s="589"/>
      <c r="AC105" s="594"/>
      <c r="AD105" s="589"/>
      <c r="AE105" s="587"/>
      <c r="AF105" s="584"/>
      <c r="AG105" s="587"/>
      <c r="AH105" s="587"/>
      <c r="AI105" s="612"/>
    </row>
    <row r="106" spans="1:41" ht="15" x14ac:dyDescent="0.35">
      <c r="A106" s="1175"/>
      <c r="B106" s="591"/>
      <c r="C106" s="592"/>
      <c r="D106" s="592"/>
      <c r="E106" s="592"/>
      <c r="F106" s="593"/>
      <c r="G106" s="592"/>
      <c r="H106" s="592"/>
      <c r="I106" s="592"/>
      <c r="J106" s="591"/>
      <c r="K106" s="585"/>
      <c r="L106" s="586"/>
      <c r="M106" s="587"/>
      <c r="N106" s="587"/>
      <c r="O106" s="587"/>
      <c r="P106" s="600"/>
      <c r="Q106" s="587"/>
      <c r="R106" s="587"/>
      <c r="S106" s="587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589"/>
      <c r="AE106" s="587"/>
      <c r="AF106" s="584"/>
      <c r="AG106" s="587"/>
      <c r="AH106" s="587"/>
      <c r="AI106" s="612"/>
      <c r="AO106" s="685"/>
    </row>
    <row r="107" spans="1:41" ht="15" x14ac:dyDescent="0.35">
      <c r="A107" s="1173">
        <v>45561</v>
      </c>
      <c r="B107" s="591">
        <v>42.1</v>
      </c>
      <c r="C107" s="592">
        <v>421000</v>
      </c>
      <c r="D107" s="592"/>
      <c r="E107" s="592"/>
      <c r="F107" s="593">
        <v>30.67</v>
      </c>
      <c r="G107" s="592">
        <v>306700</v>
      </c>
      <c r="H107" s="592"/>
      <c r="I107" s="592"/>
      <c r="J107" s="591">
        <v>19.47</v>
      </c>
      <c r="K107" s="585">
        <v>194700</v>
      </c>
      <c r="L107" s="586">
        <v>20</v>
      </c>
      <c r="M107" s="587">
        <v>136000</v>
      </c>
      <c r="N107" s="587"/>
      <c r="O107" s="587"/>
      <c r="P107" s="585"/>
      <c r="Q107" s="585"/>
      <c r="R107" s="585"/>
      <c r="S107" s="585"/>
      <c r="T107" s="586"/>
      <c r="U107" s="587"/>
      <c r="V107" s="584"/>
      <c r="W107" s="587"/>
      <c r="X107" s="588">
        <v>20</v>
      </c>
      <c r="Y107" s="587">
        <v>259000</v>
      </c>
      <c r="Z107" s="584">
        <v>28.33</v>
      </c>
      <c r="AA107" s="587">
        <v>192640</v>
      </c>
      <c r="AB107" s="589"/>
      <c r="AC107" s="594"/>
      <c r="AD107" s="727"/>
      <c r="AE107" s="704"/>
      <c r="AF107" s="584"/>
      <c r="AG107" s="587"/>
      <c r="AH107" s="587"/>
      <c r="AI107" s="612"/>
      <c r="AO107" s="685"/>
    </row>
    <row r="108" spans="1:41" ht="15" x14ac:dyDescent="0.35">
      <c r="A108" s="1174"/>
      <c r="B108" s="591"/>
      <c r="C108" s="592"/>
      <c r="D108" s="592"/>
      <c r="E108" s="592"/>
      <c r="F108" s="593"/>
      <c r="G108" s="592"/>
      <c r="H108" s="592"/>
      <c r="I108" s="592"/>
      <c r="J108" s="591"/>
      <c r="K108" s="585"/>
      <c r="L108" s="586"/>
      <c r="M108" s="585"/>
      <c r="N108" s="585"/>
      <c r="O108" s="585"/>
      <c r="P108" s="585"/>
      <c r="Q108" s="585"/>
      <c r="R108" s="585"/>
      <c r="S108" s="585"/>
      <c r="T108" s="586"/>
      <c r="U108" s="587"/>
      <c r="V108" s="584"/>
      <c r="W108" s="587"/>
      <c r="X108" s="599"/>
      <c r="Y108" s="587"/>
      <c r="Z108" s="584"/>
      <c r="AA108" s="587"/>
      <c r="AB108" s="589"/>
      <c r="AC108" s="594"/>
      <c r="AD108" s="589"/>
      <c r="AE108" s="587"/>
      <c r="AF108" s="584"/>
      <c r="AG108" s="587"/>
      <c r="AH108" s="587"/>
      <c r="AI108" s="612"/>
      <c r="AO108" s="685"/>
    </row>
    <row r="109" spans="1:41" ht="15" x14ac:dyDescent="0.35">
      <c r="A109" s="1174"/>
      <c r="B109" s="591"/>
      <c r="C109" s="592"/>
      <c r="D109" s="592"/>
      <c r="E109" s="592"/>
      <c r="F109" s="593"/>
      <c r="G109" s="592"/>
      <c r="H109" s="592"/>
      <c r="I109" s="592"/>
      <c r="J109" s="591"/>
      <c r="K109" s="585"/>
      <c r="L109" s="586"/>
      <c r="M109" s="585"/>
      <c r="N109" s="585"/>
      <c r="O109" s="585"/>
      <c r="P109" s="585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9"/>
      <c r="AE109" s="587"/>
      <c r="AF109" s="584"/>
      <c r="AG109" s="587"/>
      <c r="AH109" s="587"/>
      <c r="AI109" s="612"/>
      <c r="AO109" s="685"/>
    </row>
    <row r="110" spans="1:41" ht="15" x14ac:dyDescent="0.35">
      <c r="A110" s="1175"/>
      <c r="B110" s="591"/>
      <c r="C110" s="592"/>
      <c r="D110" s="592"/>
      <c r="E110" s="592"/>
      <c r="F110" s="593"/>
      <c r="G110" s="592"/>
      <c r="H110" s="592"/>
      <c r="I110" s="592"/>
      <c r="J110" s="591"/>
      <c r="K110" s="839"/>
      <c r="L110" s="586"/>
      <c r="M110" s="585"/>
      <c r="N110" s="585"/>
      <c r="O110" s="585"/>
      <c r="P110" s="585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9"/>
      <c r="AC110" s="594"/>
      <c r="AD110" s="589"/>
      <c r="AE110" s="587"/>
      <c r="AF110" s="584"/>
      <c r="AG110" s="587"/>
      <c r="AH110" s="587"/>
      <c r="AI110" s="612"/>
    </row>
    <row r="111" spans="1:41" ht="15" x14ac:dyDescent="0.35">
      <c r="A111" s="1173">
        <v>45562</v>
      </c>
      <c r="B111" s="591">
        <v>33.409999999999997</v>
      </c>
      <c r="C111" s="592">
        <v>334100</v>
      </c>
      <c r="D111" s="592"/>
      <c r="E111" s="592"/>
      <c r="F111" s="593">
        <v>29.83</v>
      </c>
      <c r="G111" s="592">
        <v>298300</v>
      </c>
      <c r="H111" s="592"/>
      <c r="I111" s="592"/>
      <c r="J111" s="591">
        <v>20.57</v>
      </c>
      <c r="K111" s="585">
        <v>205700</v>
      </c>
      <c r="L111" s="588"/>
      <c r="M111" s="600"/>
      <c r="N111" s="816">
        <v>20</v>
      </c>
      <c r="O111" s="585">
        <v>136000</v>
      </c>
      <c r="P111" s="600">
        <v>20</v>
      </c>
      <c r="Q111" s="600">
        <v>259000</v>
      </c>
      <c r="R111" s="585"/>
      <c r="S111" s="585"/>
      <c r="T111" s="586">
        <v>20</v>
      </c>
      <c r="U111" s="587">
        <v>136000</v>
      </c>
      <c r="V111" s="584"/>
      <c r="W111" s="587"/>
      <c r="X111" s="588"/>
      <c r="Y111" s="587"/>
      <c r="Z111" s="584"/>
      <c r="AA111" s="587"/>
      <c r="AB111" s="584"/>
      <c r="AC111" s="587"/>
      <c r="AD111" s="589"/>
      <c r="AE111" s="587"/>
      <c r="AF111" s="584"/>
      <c r="AG111" s="587"/>
      <c r="AH111" s="587"/>
      <c r="AI111" s="612"/>
    </row>
    <row r="112" spans="1:41" ht="15" x14ac:dyDescent="0.35">
      <c r="A112" s="1174"/>
      <c r="B112" s="591"/>
      <c r="C112" s="592"/>
      <c r="D112" s="592"/>
      <c r="E112" s="592"/>
      <c r="F112" s="593"/>
      <c r="G112" s="592"/>
      <c r="H112" s="592"/>
      <c r="I112" s="592"/>
      <c r="J112" s="591"/>
      <c r="K112" s="585"/>
      <c r="L112" s="586"/>
      <c r="M112" s="585"/>
      <c r="N112" s="585"/>
      <c r="O112" s="585"/>
      <c r="P112" s="585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9"/>
      <c r="AE112" s="587"/>
      <c r="AF112" s="584"/>
      <c r="AG112" s="587"/>
      <c r="AH112" s="587"/>
      <c r="AI112" s="612"/>
    </row>
    <row r="113" spans="1:35" ht="15" x14ac:dyDescent="0.35">
      <c r="A113" s="1174"/>
      <c r="B113" s="591"/>
      <c r="C113" s="592"/>
      <c r="D113" s="592"/>
      <c r="E113" s="592"/>
      <c r="F113" s="593"/>
      <c r="G113" s="592"/>
      <c r="H113" s="592"/>
      <c r="I113" s="592"/>
      <c r="J113" s="591"/>
      <c r="K113" s="585"/>
      <c r="L113" s="586"/>
      <c r="M113" s="585"/>
      <c r="N113" s="585"/>
      <c r="O113" s="585"/>
      <c r="P113" s="585"/>
      <c r="Q113" s="585"/>
      <c r="R113" s="585"/>
      <c r="S113" s="585"/>
      <c r="T113" s="586"/>
      <c r="U113" s="587"/>
      <c r="V113" s="584"/>
      <c r="W113" s="587"/>
      <c r="X113" s="588"/>
      <c r="Y113" s="587"/>
      <c r="Z113" s="584"/>
      <c r="AA113" s="587"/>
      <c r="AB113" s="589"/>
      <c r="AC113" s="594"/>
      <c r="AD113" s="589"/>
      <c r="AE113" s="587"/>
      <c r="AF113" s="584"/>
      <c r="AG113" s="587"/>
      <c r="AH113" s="587"/>
      <c r="AI113" s="612"/>
    </row>
    <row r="114" spans="1:35" ht="15" x14ac:dyDescent="0.35">
      <c r="A114" s="1175"/>
      <c r="B114" s="591"/>
      <c r="C114" s="592"/>
      <c r="D114" s="592"/>
      <c r="E114" s="592"/>
      <c r="F114" s="591"/>
      <c r="G114" s="592"/>
      <c r="H114" s="592"/>
      <c r="I114" s="592"/>
      <c r="J114" s="591"/>
      <c r="K114" s="585"/>
      <c r="L114" s="586"/>
      <c r="M114" s="585"/>
      <c r="N114" s="816"/>
      <c r="O114" s="585"/>
      <c r="P114" s="585"/>
      <c r="Q114" s="585"/>
      <c r="R114" s="585"/>
      <c r="S114" s="585"/>
      <c r="T114" s="586"/>
      <c r="U114" s="585"/>
      <c r="V114" s="584"/>
      <c r="W114" s="587"/>
      <c r="X114" s="588"/>
      <c r="Y114" s="587"/>
      <c r="Z114" s="588"/>
      <c r="AA114" s="587"/>
      <c r="AB114" s="589"/>
      <c r="AC114" s="594"/>
      <c r="AD114" s="589"/>
      <c r="AE114" s="587"/>
      <c r="AF114" s="584"/>
      <c r="AG114" s="587"/>
      <c r="AH114" s="587"/>
      <c r="AI114" s="612"/>
    </row>
    <row r="115" spans="1:35" ht="15" x14ac:dyDescent="0.35">
      <c r="A115" s="1173">
        <v>45563</v>
      </c>
      <c r="B115" s="591">
        <v>30.13</v>
      </c>
      <c r="C115" s="592">
        <v>301300</v>
      </c>
      <c r="D115" s="592"/>
      <c r="E115" s="592"/>
      <c r="F115" s="593">
        <v>29.87</v>
      </c>
      <c r="G115" s="587">
        <v>298700</v>
      </c>
      <c r="H115" s="592"/>
      <c r="I115" s="592"/>
      <c r="J115" s="591">
        <v>22.05</v>
      </c>
      <c r="K115" s="600">
        <v>220500</v>
      </c>
      <c r="L115" s="586"/>
      <c r="M115" s="585"/>
      <c r="N115" s="585">
        <v>20</v>
      </c>
      <c r="O115" s="585">
        <v>136000</v>
      </c>
      <c r="P115" s="585"/>
      <c r="Q115" s="585"/>
      <c r="R115" s="585"/>
      <c r="S115" s="585"/>
      <c r="T115" s="586">
        <v>20</v>
      </c>
      <c r="U115" s="587">
        <v>136000</v>
      </c>
      <c r="V115" s="584"/>
      <c r="W115" s="587"/>
      <c r="X115" s="588"/>
      <c r="Y115" s="587"/>
      <c r="Z115" s="588"/>
      <c r="AA115" s="587"/>
      <c r="AB115" s="589"/>
      <c r="AC115" s="594"/>
      <c r="AD115" s="589"/>
      <c r="AE115" s="587"/>
      <c r="AF115" s="584"/>
      <c r="AG115" s="587"/>
      <c r="AH115" s="587"/>
      <c r="AI115" s="612"/>
    </row>
    <row r="116" spans="1:35" ht="15" x14ac:dyDescent="0.35">
      <c r="A116" s="1174"/>
      <c r="B116" s="591"/>
      <c r="C116" s="592"/>
      <c r="D116" s="592"/>
      <c r="E116" s="592"/>
      <c r="F116" s="593"/>
      <c r="G116" s="592"/>
      <c r="H116" s="592"/>
      <c r="I116" s="592"/>
      <c r="J116" s="591"/>
      <c r="K116" s="585"/>
      <c r="L116" s="586"/>
      <c r="M116" s="585"/>
      <c r="N116" s="585"/>
      <c r="O116" s="585"/>
      <c r="P116" s="585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4"/>
      <c r="AD116" s="589"/>
      <c r="AE116" s="587"/>
      <c r="AF116" s="584"/>
      <c r="AG116" s="587"/>
      <c r="AH116" s="587"/>
      <c r="AI116" s="612"/>
    </row>
    <row r="117" spans="1:35" ht="15" x14ac:dyDescent="0.35">
      <c r="A117" s="1174"/>
      <c r="B117" s="591"/>
      <c r="C117" s="592"/>
      <c r="D117" s="592"/>
      <c r="E117" s="592"/>
      <c r="F117" s="593"/>
      <c r="G117" s="592"/>
      <c r="H117" s="587"/>
      <c r="I117" s="587"/>
      <c r="J117" s="591"/>
      <c r="K117" s="585"/>
      <c r="L117" s="586"/>
      <c r="M117" s="585"/>
      <c r="N117" s="585"/>
      <c r="O117" s="585"/>
      <c r="P117" s="585"/>
      <c r="Q117" s="585"/>
      <c r="R117" s="585"/>
      <c r="S117" s="585"/>
      <c r="T117" s="586"/>
      <c r="U117" s="587"/>
      <c r="V117" s="584"/>
      <c r="W117" s="587"/>
      <c r="X117" s="588"/>
      <c r="Y117" s="587"/>
      <c r="Z117" s="584"/>
      <c r="AA117" s="587"/>
      <c r="AB117" s="589"/>
      <c r="AC117" s="590"/>
      <c r="AD117" s="599"/>
      <c r="AE117" s="600"/>
      <c r="AF117" s="588"/>
      <c r="AG117" s="587"/>
      <c r="AH117" s="587"/>
      <c r="AI117" s="612"/>
    </row>
    <row r="118" spans="1:35" ht="15" x14ac:dyDescent="0.35">
      <c r="A118" s="1175"/>
      <c r="B118" s="630"/>
      <c r="C118" s="587"/>
      <c r="D118" s="587"/>
      <c r="E118" s="587"/>
      <c r="F118" s="584"/>
      <c r="G118" s="585"/>
      <c r="H118" s="587"/>
      <c r="I118" s="587"/>
      <c r="J118" s="591"/>
      <c r="K118" s="587"/>
      <c r="L118" s="584"/>
      <c r="M118" s="587"/>
      <c r="N118" s="587"/>
      <c r="O118" s="587"/>
      <c r="P118" s="600"/>
      <c r="Q118" s="587"/>
      <c r="R118" s="587"/>
      <c r="S118" s="587"/>
      <c r="T118" s="586"/>
      <c r="U118" s="587"/>
      <c r="V118" s="584"/>
      <c r="W118" s="587"/>
      <c r="X118" s="620"/>
      <c r="Y118" s="583"/>
      <c r="Z118" s="584"/>
      <c r="AA118" s="587"/>
      <c r="AB118" s="589"/>
      <c r="AC118" s="594"/>
      <c r="AD118" s="589"/>
      <c r="AE118" s="587"/>
      <c r="AF118" s="584"/>
      <c r="AG118" s="587"/>
      <c r="AH118" s="587"/>
      <c r="AI118" s="612"/>
    </row>
    <row r="119" spans="1:35" ht="15" x14ac:dyDescent="0.35">
      <c r="A119" s="1173">
        <v>45564</v>
      </c>
      <c r="B119" s="630">
        <v>38.090000000000003</v>
      </c>
      <c r="C119" s="587">
        <v>380900</v>
      </c>
      <c r="D119" s="587"/>
      <c r="E119" s="587"/>
      <c r="F119" s="584">
        <v>27.72</v>
      </c>
      <c r="G119" s="585">
        <v>277200</v>
      </c>
      <c r="H119" s="587"/>
      <c r="I119" s="587"/>
      <c r="J119" s="591">
        <v>26.25</v>
      </c>
      <c r="K119" s="587">
        <v>262500</v>
      </c>
      <c r="L119" s="584"/>
      <c r="M119" s="587"/>
      <c r="N119" s="587"/>
      <c r="O119" s="587"/>
      <c r="P119" s="600"/>
      <c r="Q119" s="587"/>
      <c r="R119" s="587"/>
      <c r="S119" s="587"/>
      <c r="T119" s="586"/>
      <c r="U119" s="587"/>
      <c r="V119" s="584"/>
      <c r="W119" s="587"/>
      <c r="X119" s="620"/>
      <c r="Y119" s="583"/>
      <c r="Z119" s="584"/>
      <c r="AA119" s="587"/>
      <c r="AB119" s="589"/>
      <c r="AC119" s="594"/>
      <c r="AD119" s="589"/>
      <c r="AE119" s="587"/>
      <c r="AF119" s="584"/>
      <c r="AG119" s="587"/>
      <c r="AH119" s="587"/>
      <c r="AI119" s="612"/>
    </row>
    <row r="120" spans="1:35" ht="15" x14ac:dyDescent="0.35">
      <c r="A120" s="1174"/>
      <c r="B120" s="630"/>
      <c r="C120" s="587"/>
      <c r="D120" s="587"/>
      <c r="E120" s="587"/>
      <c r="F120" s="584"/>
      <c r="G120" s="585"/>
      <c r="H120" s="587"/>
      <c r="I120" s="587"/>
      <c r="J120" s="591"/>
      <c r="K120" s="587"/>
      <c r="L120" s="584"/>
      <c r="M120" s="587"/>
      <c r="N120" s="587"/>
      <c r="O120" s="587"/>
      <c r="P120" s="600"/>
      <c r="Q120" s="587"/>
      <c r="R120" s="587"/>
      <c r="S120" s="587"/>
      <c r="T120" s="586"/>
      <c r="U120" s="587"/>
      <c r="V120" s="584"/>
      <c r="W120" s="587"/>
      <c r="X120" s="620"/>
      <c r="Y120" s="583"/>
      <c r="Z120" s="584"/>
      <c r="AA120" s="587"/>
      <c r="AB120" s="589"/>
      <c r="AC120" s="594"/>
      <c r="AD120" s="589"/>
      <c r="AE120" s="587"/>
      <c r="AF120" s="584"/>
      <c r="AG120" s="587"/>
      <c r="AH120" s="587"/>
      <c r="AI120" s="612"/>
    </row>
    <row r="121" spans="1:35" ht="15" x14ac:dyDescent="0.35">
      <c r="A121" s="1174"/>
      <c r="B121" s="630"/>
      <c r="C121" s="587"/>
      <c r="D121" s="587"/>
      <c r="E121" s="587"/>
      <c r="F121" s="584"/>
      <c r="G121" s="585"/>
      <c r="H121" s="587"/>
      <c r="I121" s="587"/>
      <c r="J121" s="591"/>
      <c r="K121" s="587"/>
      <c r="L121" s="584"/>
      <c r="M121" s="587"/>
      <c r="N121" s="587"/>
      <c r="O121" s="587"/>
      <c r="P121" s="600"/>
      <c r="Q121" s="587"/>
      <c r="R121" s="587"/>
      <c r="S121" s="587"/>
      <c r="T121" s="586"/>
      <c r="U121" s="587"/>
      <c r="V121" s="584"/>
      <c r="W121" s="587"/>
      <c r="X121" s="620"/>
      <c r="Y121" s="583"/>
      <c r="Z121" s="584"/>
      <c r="AA121" s="587"/>
      <c r="AB121" s="589"/>
      <c r="AC121" s="594"/>
      <c r="AD121" s="589"/>
      <c r="AE121" s="587"/>
      <c r="AF121" s="584"/>
      <c r="AG121" s="587"/>
      <c r="AH121" s="587"/>
      <c r="AI121" s="612"/>
    </row>
    <row r="122" spans="1:35" ht="15" x14ac:dyDescent="0.35">
      <c r="A122" s="1175"/>
      <c r="B122" s="630"/>
      <c r="C122" s="587"/>
      <c r="D122" s="587"/>
      <c r="E122" s="587"/>
      <c r="F122" s="584"/>
      <c r="G122" s="585"/>
      <c r="H122" s="587"/>
      <c r="I122" s="587"/>
      <c r="J122" s="591"/>
      <c r="K122" s="587"/>
      <c r="L122" s="584"/>
      <c r="M122" s="587"/>
      <c r="N122" s="587"/>
      <c r="O122" s="587"/>
      <c r="P122" s="600"/>
      <c r="Q122" s="587"/>
      <c r="R122" s="587"/>
      <c r="S122" s="587"/>
      <c r="T122" s="586"/>
      <c r="U122" s="587"/>
      <c r="V122" s="584"/>
      <c r="W122" s="587"/>
      <c r="X122" s="620"/>
      <c r="Y122" s="583"/>
      <c r="Z122" s="584"/>
      <c r="AA122" s="587"/>
      <c r="AB122" s="589"/>
      <c r="AC122" s="594"/>
      <c r="AD122" s="589"/>
      <c r="AE122" s="587"/>
      <c r="AF122" s="584"/>
      <c r="AG122" s="587"/>
      <c r="AH122" s="587"/>
      <c r="AI122" s="612"/>
    </row>
    <row r="123" spans="1:35" ht="15" x14ac:dyDescent="0.35">
      <c r="A123" s="1173">
        <v>45565</v>
      </c>
      <c r="B123" s="630">
        <v>26.35</v>
      </c>
      <c r="C123" s="587">
        <v>263500</v>
      </c>
      <c r="D123" s="587"/>
      <c r="E123" s="587"/>
      <c r="F123" s="584">
        <v>40.33</v>
      </c>
      <c r="G123" s="585">
        <v>403300</v>
      </c>
      <c r="H123" s="587"/>
      <c r="I123" s="587"/>
      <c r="J123" s="591">
        <v>24.26</v>
      </c>
      <c r="K123" s="587">
        <v>242600</v>
      </c>
      <c r="L123" s="584">
        <v>20</v>
      </c>
      <c r="M123" s="587">
        <v>136000</v>
      </c>
      <c r="N123" s="587"/>
      <c r="O123" s="587"/>
      <c r="P123" s="600">
        <v>20</v>
      </c>
      <c r="Q123" s="587">
        <v>259000</v>
      </c>
      <c r="R123" s="587"/>
      <c r="S123" s="587"/>
      <c r="T123" s="586"/>
      <c r="U123" s="587"/>
      <c r="V123" s="584"/>
      <c r="W123" s="587"/>
      <c r="X123" s="620">
        <v>20</v>
      </c>
      <c r="Y123" s="583">
        <v>259000</v>
      </c>
      <c r="Z123" s="584"/>
      <c r="AA123" s="587"/>
      <c r="AB123" s="589"/>
      <c r="AC123" s="594"/>
      <c r="AD123" s="589"/>
      <c r="AE123" s="587"/>
      <c r="AF123" s="584"/>
      <c r="AG123" s="587"/>
      <c r="AH123" s="587"/>
      <c r="AI123" s="612"/>
    </row>
    <row r="124" spans="1:35" ht="15" x14ac:dyDescent="0.35">
      <c r="A124" s="1174"/>
      <c r="B124" s="630"/>
      <c r="C124" s="587"/>
      <c r="D124" s="587"/>
      <c r="E124" s="587"/>
      <c r="F124" s="584"/>
      <c r="G124" s="585"/>
      <c r="H124" s="587"/>
      <c r="I124" s="587"/>
      <c r="J124" s="591"/>
      <c r="K124" s="587"/>
      <c r="L124" s="584"/>
      <c r="M124" s="587"/>
      <c r="N124" s="587"/>
      <c r="O124" s="587"/>
      <c r="P124" s="600"/>
      <c r="Q124" s="587"/>
      <c r="R124" s="587"/>
      <c r="S124" s="587"/>
      <c r="T124" s="586"/>
      <c r="U124" s="587"/>
      <c r="V124" s="584"/>
      <c r="W124" s="587"/>
      <c r="X124" s="620"/>
      <c r="Y124" s="583"/>
      <c r="Z124" s="584"/>
      <c r="AA124" s="587"/>
      <c r="AB124" s="589"/>
      <c r="AC124" s="594"/>
      <c r="AD124" s="589"/>
      <c r="AE124" s="587"/>
      <c r="AF124" s="584"/>
      <c r="AG124" s="587"/>
      <c r="AH124" s="587"/>
      <c r="AI124" s="612"/>
    </row>
    <row r="125" spans="1:35" ht="15" x14ac:dyDescent="0.35">
      <c r="A125" s="1174"/>
      <c r="B125" s="630"/>
      <c r="C125" s="587"/>
      <c r="D125" s="587"/>
      <c r="E125" s="587"/>
      <c r="F125" s="584"/>
      <c r="G125" s="585"/>
      <c r="H125" s="587"/>
      <c r="I125" s="587"/>
      <c r="J125" s="591"/>
      <c r="K125" s="587"/>
      <c r="L125" s="584"/>
      <c r="M125" s="587"/>
      <c r="N125" s="587"/>
      <c r="O125" s="587"/>
      <c r="P125" s="600"/>
      <c r="Q125" s="587"/>
      <c r="R125" s="587"/>
      <c r="S125" s="587"/>
      <c r="T125" s="586"/>
      <c r="U125" s="587"/>
      <c r="V125" s="584"/>
      <c r="W125" s="587"/>
      <c r="X125" s="620"/>
      <c r="Y125" s="583"/>
      <c r="Z125" s="584"/>
      <c r="AA125" s="587"/>
      <c r="AB125" s="589"/>
      <c r="AC125" s="594"/>
      <c r="AD125" s="589"/>
      <c r="AE125" s="587"/>
      <c r="AF125" s="584"/>
      <c r="AG125" s="587"/>
      <c r="AH125" s="587"/>
      <c r="AI125" s="612"/>
    </row>
    <row r="126" spans="1:35" ht="15" x14ac:dyDescent="0.35">
      <c r="A126" s="1175"/>
      <c r="B126" s="630"/>
      <c r="C126" s="587"/>
      <c r="D126" s="587"/>
      <c r="E126" s="587"/>
      <c r="F126" s="584"/>
      <c r="G126" s="585"/>
      <c r="H126" s="603"/>
      <c r="I126" s="603"/>
      <c r="J126" s="591"/>
      <c r="K126" s="587"/>
      <c r="L126" s="584"/>
      <c r="M126" s="587"/>
      <c r="N126" s="587"/>
      <c r="O126" s="587"/>
      <c r="P126" s="600"/>
      <c r="Q126" s="587"/>
      <c r="R126" s="587"/>
      <c r="S126" s="587"/>
      <c r="T126" s="586"/>
      <c r="U126" s="587"/>
      <c r="V126" s="584"/>
      <c r="W126" s="587"/>
      <c r="X126" s="620"/>
      <c r="Y126" s="583"/>
      <c r="Z126" s="584"/>
      <c r="AA126" s="587"/>
      <c r="AB126" s="589"/>
      <c r="AC126" s="594"/>
      <c r="AD126" s="589"/>
      <c r="AE126" s="587"/>
      <c r="AF126" s="584"/>
      <c r="AG126" s="587"/>
      <c r="AH126" s="587"/>
      <c r="AI126" s="612"/>
    </row>
    <row r="127" spans="1:35" s="663" customFormat="1" ht="15" x14ac:dyDescent="0.35">
      <c r="A127" s="1176" t="s">
        <v>113</v>
      </c>
      <c r="B127" s="602"/>
      <c r="C127" s="603">
        <f>SUM(C7:C123)</f>
        <v>8450100</v>
      </c>
      <c r="D127" s="602"/>
      <c r="E127" s="603">
        <f>SUM(E7:E126)</f>
        <v>200000</v>
      </c>
      <c r="F127" s="608"/>
      <c r="G127" s="603">
        <f>SUM(G7:G126)</f>
        <v>8877900</v>
      </c>
      <c r="H127" s="602"/>
      <c r="I127" s="603">
        <f>SUM(I7:I126)</f>
        <v>100000</v>
      </c>
      <c r="J127" s="608"/>
      <c r="K127" s="603">
        <f>SUM(K7:K126)</f>
        <v>6660300</v>
      </c>
      <c r="L127" s="603"/>
      <c r="M127" s="603">
        <f>SUM(M7:M126)</f>
        <v>1224000</v>
      </c>
      <c r="N127" s="603"/>
      <c r="O127" s="603">
        <f>SUM(O7:O126)</f>
        <v>1547140</v>
      </c>
      <c r="P127" s="604"/>
      <c r="Q127" s="603">
        <f>SUM(Q7:Q126)</f>
        <v>2331000</v>
      </c>
      <c r="R127" s="604"/>
      <c r="S127" s="603">
        <f>SUM(S7:S126)</f>
        <v>0</v>
      </c>
      <c r="T127" s="603"/>
      <c r="U127" s="603">
        <f>SUM(U7:U126)</f>
        <v>1215640</v>
      </c>
      <c r="V127" s="603"/>
      <c r="W127" s="603">
        <f>SUM(W7:W126)</f>
        <v>1756800</v>
      </c>
      <c r="X127" s="603"/>
      <c r="Y127" s="603">
        <f>SUM(Y7:Y126)</f>
        <v>4662000</v>
      </c>
      <c r="Z127" s="603"/>
      <c r="AA127" s="603">
        <f>SUM(AA7:AA126)</f>
        <v>922824</v>
      </c>
      <c r="AB127" s="603"/>
      <c r="AC127" s="603">
        <f>SUM(AC7:AC126)</f>
        <v>0</v>
      </c>
      <c r="AD127" s="603"/>
      <c r="AE127" s="603">
        <f>SUM(AE7:AE126)</f>
        <v>0</v>
      </c>
      <c r="AF127" s="603"/>
      <c r="AG127" s="603">
        <f>SUM(AG7:AG126)</f>
        <v>0</v>
      </c>
      <c r="AH127" s="603">
        <f>SUM(B127:AG127)</f>
        <v>37947704</v>
      </c>
      <c r="AI127" s="610"/>
    </row>
    <row r="128" spans="1:35" s="663" customFormat="1" ht="15" x14ac:dyDescent="0.35">
      <c r="A128" s="1177"/>
      <c r="B128" s="812">
        <f>SUM(B7:B126)</f>
        <v>845.01</v>
      </c>
      <c r="C128" s="604"/>
      <c r="D128" s="812">
        <f>SUM(D7:D126)</f>
        <v>15.44</v>
      </c>
      <c r="E128" s="604"/>
      <c r="F128" s="605">
        <f>SUM(F7:F127)</f>
        <v>887.79</v>
      </c>
      <c r="G128" s="603"/>
      <c r="H128" s="812">
        <f>SUM(H7:H126)</f>
        <v>7.72</v>
      </c>
      <c r="I128" s="604"/>
      <c r="J128" s="605">
        <f>SUM(J7:J127)</f>
        <v>643.25999999999988</v>
      </c>
      <c r="K128" s="603"/>
      <c r="L128" s="605">
        <f>SUM(L7:L127)</f>
        <v>180</v>
      </c>
      <c r="M128" s="603"/>
      <c r="N128" s="605">
        <f>SUM(N7:N127)</f>
        <v>227.52</v>
      </c>
      <c r="O128" s="603"/>
      <c r="P128" s="605">
        <f>SUM(P7:P127)</f>
        <v>180</v>
      </c>
      <c r="Q128" s="603"/>
      <c r="R128" s="605">
        <f>SUM(R7:R127)</f>
        <v>0</v>
      </c>
      <c r="S128" s="603"/>
      <c r="T128" s="603">
        <f>SUM(T7:T127)</f>
        <v>178.77</v>
      </c>
      <c r="U128" s="603"/>
      <c r="V128" s="605">
        <f>SUM(V7:V127)</f>
        <v>175.68</v>
      </c>
      <c r="W128" s="603"/>
      <c r="X128" s="606">
        <f>SUM(X7:X127)</f>
        <v>360</v>
      </c>
      <c r="Y128" s="603"/>
      <c r="Z128" s="605">
        <f>SUM(Z7:Z127)</f>
        <v>135.70999999999998</v>
      </c>
      <c r="AA128" s="603"/>
      <c r="AB128" s="605">
        <f>SUM(AB6:AB127)</f>
        <v>0</v>
      </c>
      <c r="AC128" s="603"/>
      <c r="AD128" s="605">
        <f>SUM(AD7:AD127)</f>
        <v>0</v>
      </c>
      <c r="AE128" s="603"/>
      <c r="AF128" s="605">
        <f>SUM(AF7:AF127)</f>
        <v>0</v>
      </c>
      <c r="AG128" s="607"/>
      <c r="AH128" s="647">
        <f>SUM(B128:AG128)</f>
        <v>3836.8999999999996</v>
      </c>
      <c r="AI128" s="651"/>
    </row>
    <row r="129" spans="1:32" s="663" customFormat="1" ht="15" x14ac:dyDescent="0.35">
      <c r="A129" s="715"/>
      <c r="B129" s="828"/>
      <c r="C129" s="717"/>
      <c r="D129" s="718"/>
      <c r="E129" s="610"/>
      <c r="F129" s="718"/>
      <c r="G129" s="610"/>
      <c r="H129" s="718"/>
      <c r="I129" s="610"/>
      <c r="J129" s="718"/>
      <c r="K129" s="610"/>
      <c r="L129" s="718"/>
      <c r="M129" s="610"/>
      <c r="N129" s="718"/>
      <c r="O129" s="610"/>
      <c r="P129" s="610"/>
      <c r="Q129" s="610"/>
      <c r="R129" s="718"/>
      <c r="S129" s="610"/>
      <c r="T129" s="719"/>
      <c r="U129" s="610"/>
      <c r="V129" s="718"/>
      <c r="W129" s="610"/>
      <c r="X129" s="718"/>
      <c r="Y129" s="610"/>
      <c r="Z129" s="718"/>
      <c r="AA129" s="610"/>
      <c r="AB129" s="718"/>
      <c r="AC129" s="720"/>
      <c r="AD129" s="651"/>
      <c r="AE129" s="651"/>
    </row>
    <row r="130" spans="1:32" s="663" customFormat="1" ht="15" x14ac:dyDescent="0.35">
      <c r="A130" s="715"/>
      <c r="B130" s="828"/>
      <c r="C130" s="717"/>
      <c r="D130" s="718"/>
      <c r="E130" s="610"/>
      <c r="F130" s="718"/>
      <c r="G130" s="610"/>
      <c r="H130" s="718"/>
      <c r="I130" s="610"/>
      <c r="J130" s="718"/>
      <c r="K130" s="610"/>
      <c r="L130" s="718"/>
      <c r="M130" s="610"/>
      <c r="N130" s="718"/>
      <c r="O130" s="610"/>
      <c r="P130" s="610"/>
      <c r="Q130" s="610"/>
      <c r="R130" s="718"/>
      <c r="S130" s="610"/>
      <c r="T130" s="719"/>
      <c r="U130" s="610"/>
      <c r="V130" s="718"/>
      <c r="W130" s="610"/>
      <c r="X130" s="718"/>
      <c r="Y130" s="610"/>
      <c r="Z130" s="718"/>
      <c r="AA130" s="610"/>
      <c r="AB130" s="718"/>
      <c r="AC130" s="720"/>
      <c r="AD130" s="651"/>
      <c r="AE130" s="651"/>
    </row>
    <row r="131" spans="1:32" s="663" customFormat="1" ht="15" x14ac:dyDescent="0.35">
      <c r="A131" s="715"/>
      <c r="B131" s="828"/>
      <c r="C131" s="717"/>
      <c r="D131" s="718"/>
      <c r="E131" s="610"/>
      <c r="F131" s="718"/>
      <c r="G131" s="610"/>
      <c r="H131" s="718"/>
      <c r="I131" s="610"/>
      <c r="J131" s="718"/>
      <c r="K131" s="610"/>
      <c r="L131" s="718"/>
      <c r="M131" s="610"/>
      <c r="N131" s="718"/>
      <c r="O131" s="610"/>
      <c r="P131" s="610"/>
      <c r="Q131" s="610"/>
      <c r="R131" s="718"/>
      <c r="S131" s="610"/>
      <c r="T131" s="719"/>
      <c r="U131" s="610"/>
      <c r="V131" s="718"/>
      <c r="W131" s="610"/>
      <c r="X131" s="718"/>
      <c r="Y131" s="610"/>
      <c r="Z131" s="718"/>
      <c r="AA131" s="610"/>
      <c r="AB131" s="718"/>
      <c r="AC131" s="720"/>
      <c r="AD131" s="651"/>
      <c r="AE131" s="651"/>
    </row>
    <row r="132" spans="1:32" s="663" customFormat="1" ht="34.5" customHeight="1" x14ac:dyDescent="0.35">
      <c r="A132" s="1162" t="s">
        <v>0</v>
      </c>
      <c r="B132" s="1162"/>
      <c r="C132" s="1162"/>
      <c r="D132" s="1162"/>
      <c r="E132" s="1162"/>
      <c r="F132" s="1162"/>
      <c r="G132" s="1162"/>
      <c r="H132" s="1162"/>
      <c r="I132" s="1162"/>
      <c r="J132" s="1162"/>
      <c r="K132" s="1162"/>
      <c r="L132" s="1162"/>
      <c r="M132" s="1162"/>
      <c r="N132" s="1162"/>
      <c r="O132" s="1162"/>
      <c r="P132" s="1162"/>
      <c r="Q132" s="1162"/>
      <c r="R132" s="1162"/>
      <c r="S132" s="1162"/>
      <c r="T132" s="1162"/>
      <c r="U132" s="1162"/>
      <c r="V132" s="1162"/>
      <c r="W132" s="1162"/>
      <c r="X132" s="1162"/>
      <c r="Y132" s="827"/>
      <c r="Z132" s="827"/>
      <c r="AA132" s="827"/>
      <c r="AB132" s="827"/>
      <c r="AC132" s="827"/>
      <c r="AD132" s="827"/>
      <c r="AE132" s="827"/>
      <c r="AF132" s="827"/>
    </row>
    <row r="133" spans="1:32" ht="26.25" customHeight="1" x14ac:dyDescent="0.35">
      <c r="A133" s="1161" t="s">
        <v>616</v>
      </c>
      <c r="B133" s="1161"/>
      <c r="C133" s="1161"/>
      <c r="D133" s="1161"/>
      <c r="E133" s="1161"/>
      <c r="F133" s="1161"/>
      <c r="G133" s="1161"/>
      <c r="H133" s="1161"/>
      <c r="I133" s="1161"/>
      <c r="J133" s="1161"/>
      <c r="K133" s="1161"/>
      <c r="L133" s="1161"/>
      <c r="M133" s="1161"/>
      <c r="N133" s="1161"/>
      <c r="O133" s="1161"/>
      <c r="P133" s="1161"/>
      <c r="Q133" s="1161"/>
      <c r="R133" s="1161"/>
      <c r="S133" s="1161"/>
      <c r="T133" s="1161"/>
      <c r="U133" s="1161"/>
      <c r="V133" s="1161"/>
      <c r="W133" s="1161"/>
      <c r="X133" s="1161"/>
      <c r="Y133" s="826"/>
      <c r="Z133" s="827"/>
      <c r="AA133" s="827"/>
      <c r="AB133" s="827"/>
      <c r="AC133" s="827"/>
      <c r="AD133" s="827"/>
      <c r="AE133" s="827"/>
      <c r="AF133" s="827"/>
    </row>
    <row r="134" spans="1:32" ht="26.25" customHeight="1" x14ac:dyDescent="0.35">
      <c r="A134" s="1166" t="s">
        <v>614</v>
      </c>
      <c r="B134" s="1166"/>
      <c r="C134" s="1166"/>
      <c r="D134" s="1166"/>
      <c r="E134" s="1166"/>
      <c r="F134" s="1166"/>
      <c r="G134" s="1166"/>
      <c r="H134" s="1166"/>
      <c r="I134" s="1166"/>
      <c r="J134" s="1166"/>
      <c r="K134" s="1166"/>
      <c r="L134" s="1166"/>
      <c r="M134" s="1166"/>
      <c r="N134" s="1166"/>
      <c r="O134" s="1166"/>
      <c r="P134" s="1166"/>
      <c r="Q134" s="1166"/>
      <c r="R134" s="1166"/>
      <c r="S134" s="1166"/>
      <c r="T134" s="1166"/>
      <c r="U134" s="1166"/>
      <c r="V134" s="1166"/>
      <c r="W134" s="1166"/>
      <c r="X134" s="1166" t="s">
        <v>615</v>
      </c>
      <c r="Y134" s="1166"/>
      <c r="Z134" s="827"/>
      <c r="AA134" s="827"/>
      <c r="AB134" s="827"/>
      <c r="AC134" s="827"/>
      <c r="AD134" s="827"/>
      <c r="AE134" s="827"/>
      <c r="AF134" s="827"/>
    </row>
    <row r="135" spans="1:32" s="663" customFormat="1" ht="48" customHeight="1" x14ac:dyDescent="0.35">
      <c r="A135" s="1178" t="s">
        <v>2</v>
      </c>
      <c r="B135" s="1132" t="s">
        <v>114</v>
      </c>
      <c r="C135" s="1137"/>
      <c r="D135" s="1137"/>
      <c r="E135" s="1137"/>
      <c r="F135" s="1137"/>
      <c r="G135" s="1133"/>
      <c r="H135" s="1138" t="s">
        <v>115</v>
      </c>
      <c r="I135" s="1140"/>
      <c r="J135" s="1140"/>
      <c r="K135" s="1140"/>
      <c r="L135" s="1140"/>
      <c r="M135" s="1140"/>
      <c r="N135" s="1140"/>
      <c r="O135" s="1140"/>
      <c r="P135" s="1140"/>
      <c r="Q135" s="1140"/>
      <c r="R135" s="1140"/>
      <c r="S135" s="1140"/>
      <c r="T135" s="1140"/>
      <c r="U135" s="1140"/>
      <c r="V135" s="1140"/>
      <c r="W135" s="1139"/>
      <c r="X135" s="1138" t="s">
        <v>116</v>
      </c>
      <c r="Y135" s="1139"/>
      <c r="Z135" s="751" t="s">
        <v>9</v>
      </c>
    </row>
    <row r="136" spans="1:32" s="663" customFormat="1" ht="15" customHeight="1" x14ac:dyDescent="0.35">
      <c r="A136" s="1179"/>
      <c r="B136" s="1132" t="s">
        <v>117</v>
      </c>
      <c r="C136" s="1133"/>
      <c r="D136" s="1132" t="s">
        <v>118</v>
      </c>
      <c r="E136" s="1133"/>
      <c r="F136" s="1132" t="s">
        <v>620</v>
      </c>
      <c r="G136" s="1133"/>
      <c r="H136" s="1132" t="s">
        <v>119</v>
      </c>
      <c r="I136" s="1133"/>
      <c r="J136" s="1132" t="s">
        <v>120</v>
      </c>
      <c r="K136" s="1133"/>
      <c r="L136" s="1132" t="s">
        <v>609</v>
      </c>
      <c r="M136" s="1133"/>
      <c r="N136" s="1132" t="s">
        <v>608</v>
      </c>
      <c r="O136" s="1133"/>
      <c r="P136" s="1132" t="s">
        <v>123</v>
      </c>
      <c r="Q136" s="1133"/>
      <c r="R136" s="1132" t="s">
        <v>123</v>
      </c>
      <c r="S136" s="1133"/>
      <c r="T136" s="1132" t="s">
        <v>618</v>
      </c>
      <c r="U136" s="1133"/>
      <c r="V136" s="1132" t="s">
        <v>610</v>
      </c>
      <c r="W136" s="1133"/>
      <c r="X136" s="1132" t="s">
        <v>126</v>
      </c>
      <c r="Y136" s="1133"/>
      <c r="Z136" s="648"/>
    </row>
    <row r="137" spans="1:32" s="663" customFormat="1" ht="15" customHeight="1" x14ac:dyDescent="0.35">
      <c r="A137" s="1180"/>
      <c r="B137" s="821" t="s">
        <v>21</v>
      </c>
      <c r="C137" s="854" t="s">
        <v>27</v>
      </c>
      <c r="D137" s="821" t="s">
        <v>21</v>
      </c>
      <c r="E137" s="854" t="s">
        <v>27</v>
      </c>
      <c r="F137" s="854" t="s">
        <v>127</v>
      </c>
      <c r="G137" s="854" t="s">
        <v>27</v>
      </c>
      <c r="H137" s="616" t="s">
        <v>128</v>
      </c>
      <c r="I137" s="854" t="s">
        <v>27</v>
      </c>
      <c r="J137" s="616" t="s">
        <v>128</v>
      </c>
      <c r="K137" s="854" t="s">
        <v>27</v>
      </c>
      <c r="L137" s="616" t="s">
        <v>128</v>
      </c>
      <c r="M137" s="854" t="s">
        <v>27</v>
      </c>
      <c r="N137" s="616" t="s">
        <v>17</v>
      </c>
      <c r="O137" s="854" t="s">
        <v>27</v>
      </c>
      <c r="P137" s="616" t="s">
        <v>17</v>
      </c>
      <c r="Q137" s="854" t="s">
        <v>27</v>
      </c>
      <c r="R137" s="616" t="s">
        <v>19</v>
      </c>
      <c r="S137" s="854" t="s">
        <v>27</v>
      </c>
      <c r="T137" s="616" t="s">
        <v>17</v>
      </c>
      <c r="U137" s="854" t="s">
        <v>27</v>
      </c>
      <c r="V137" s="616" t="s">
        <v>17</v>
      </c>
      <c r="W137" s="854" t="s">
        <v>27</v>
      </c>
      <c r="X137" s="616" t="s">
        <v>30</v>
      </c>
      <c r="Y137" s="854" t="s">
        <v>27</v>
      </c>
      <c r="Z137" s="648"/>
    </row>
    <row r="138" spans="1:32" s="663" customFormat="1" ht="15" customHeight="1" x14ac:dyDescent="0.35">
      <c r="A138" s="830"/>
      <c r="B138" s="821"/>
      <c r="C138" s="854"/>
      <c r="D138" s="821"/>
      <c r="E138" s="854"/>
      <c r="F138" s="854"/>
      <c r="G138" s="854"/>
      <c r="H138" s="616"/>
      <c r="I138" s="854"/>
      <c r="J138" s="616"/>
      <c r="K138" s="854"/>
      <c r="L138" s="616"/>
      <c r="M138" s="854"/>
      <c r="N138" s="616"/>
      <c r="O138" s="854"/>
      <c r="P138" s="616"/>
      <c r="Q138" s="854"/>
      <c r="R138" s="616"/>
      <c r="S138" s="854"/>
      <c r="T138" s="616"/>
      <c r="U138" s="854"/>
      <c r="V138" s="616"/>
      <c r="W138" s="854"/>
      <c r="X138" s="616"/>
      <c r="Y138" s="854"/>
      <c r="Z138" s="648"/>
    </row>
    <row r="139" spans="1:32" s="663" customFormat="1" ht="15" customHeight="1" x14ac:dyDescent="0.35">
      <c r="A139" s="1192">
        <v>45536</v>
      </c>
      <c r="B139" s="738"/>
      <c r="C139" s="621"/>
      <c r="D139" s="625"/>
      <c r="E139" s="621"/>
      <c r="F139" s="621"/>
      <c r="G139" s="621"/>
      <c r="H139" s="620"/>
      <c r="I139" s="621"/>
      <c r="J139" s="620"/>
      <c r="K139" s="854"/>
      <c r="L139" s="620"/>
      <c r="M139" s="621"/>
      <c r="N139" s="621"/>
      <c r="O139" s="621"/>
      <c r="P139" s="620"/>
      <c r="Q139" s="621"/>
      <c r="R139" s="621"/>
      <c r="S139" s="621"/>
      <c r="T139" s="621"/>
      <c r="U139" s="621"/>
      <c r="V139" s="620"/>
      <c r="W139" s="854"/>
      <c r="X139" s="620"/>
      <c r="Y139" s="854"/>
      <c r="Z139" s="854"/>
    </row>
    <row r="140" spans="1:32" x14ac:dyDescent="0.35">
      <c r="A140" s="1193"/>
      <c r="B140" s="738"/>
      <c r="C140" s="583"/>
      <c r="D140" s="727"/>
      <c r="E140" s="704"/>
      <c r="F140" s="704"/>
      <c r="G140" s="704"/>
      <c r="H140" s="598"/>
      <c r="I140" s="583"/>
      <c r="J140" s="598"/>
      <c r="K140" s="583"/>
      <c r="L140" s="598"/>
      <c r="M140" s="583"/>
      <c r="N140" s="583"/>
      <c r="O140" s="583"/>
      <c r="P140" s="598"/>
      <c r="Q140" s="583"/>
      <c r="R140" s="583"/>
      <c r="S140" s="583"/>
      <c r="T140" s="583"/>
      <c r="U140" s="583"/>
      <c r="V140" s="620"/>
      <c r="W140" s="583"/>
      <c r="X140" s="620"/>
      <c r="Y140" s="583"/>
      <c r="Z140" s="742"/>
      <c r="AB140" s="579"/>
    </row>
    <row r="141" spans="1:32" ht="15" customHeight="1" x14ac:dyDescent="0.35">
      <c r="A141" s="1181">
        <v>45537</v>
      </c>
      <c r="B141" s="625">
        <v>32.630000000000003</v>
      </c>
      <c r="C141" s="583">
        <v>221880</v>
      </c>
      <c r="D141" s="625">
        <v>49.5</v>
      </c>
      <c r="E141" s="740">
        <v>336600</v>
      </c>
      <c r="F141" s="820"/>
      <c r="G141" s="820"/>
      <c r="H141" s="744"/>
      <c r="I141" s="742"/>
      <c r="J141" s="744"/>
      <c r="K141" s="742"/>
      <c r="L141" s="744"/>
      <c r="M141" s="742"/>
      <c r="N141" s="742"/>
      <c r="O141" s="742"/>
      <c r="P141" s="744"/>
      <c r="Q141" s="742"/>
      <c r="R141" s="742"/>
      <c r="S141" s="742"/>
      <c r="T141" s="742"/>
      <c r="U141" s="742"/>
      <c r="V141" s="745"/>
      <c r="W141" s="742"/>
      <c r="X141" s="745"/>
      <c r="Y141" s="742"/>
      <c r="Z141" s="742"/>
      <c r="AB141" s="579"/>
    </row>
    <row r="142" spans="1:32" ht="15" customHeight="1" x14ac:dyDescent="0.35">
      <c r="A142" s="1182"/>
      <c r="B142" s="738"/>
      <c r="C142" s="583"/>
      <c r="D142" s="598"/>
      <c r="E142" s="583"/>
      <c r="F142" s="583"/>
      <c r="G142" s="583"/>
      <c r="H142" s="598"/>
      <c r="I142" s="583"/>
      <c r="J142" s="598"/>
      <c r="K142" s="583"/>
      <c r="L142" s="598"/>
      <c r="M142" s="583"/>
      <c r="N142" s="818"/>
      <c r="O142" s="583"/>
      <c r="P142" s="598"/>
      <c r="Q142" s="583"/>
      <c r="R142" s="583"/>
      <c r="S142" s="583"/>
      <c r="T142" s="818"/>
      <c r="U142" s="583"/>
      <c r="V142" s="620"/>
      <c r="W142" s="583"/>
      <c r="X142" s="620"/>
      <c r="Y142" s="583"/>
      <c r="Z142" s="583"/>
      <c r="AB142" s="579"/>
    </row>
    <row r="143" spans="1:32" ht="15" customHeight="1" x14ac:dyDescent="0.35">
      <c r="A143" s="1192">
        <v>45538</v>
      </c>
      <c r="B143" s="738"/>
      <c r="C143" s="583"/>
      <c r="D143" s="598"/>
      <c r="E143" s="740"/>
      <c r="F143" s="740"/>
      <c r="G143" s="740"/>
      <c r="H143" s="598">
        <v>10</v>
      </c>
      <c r="I143" s="583">
        <v>100000</v>
      </c>
      <c r="J143" s="598">
        <v>10</v>
      </c>
      <c r="K143" s="583">
        <v>100000</v>
      </c>
      <c r="L143" s="598">
        <v>10</v>
      </c>
      <c r="M143" s="583">
        <v>100000</v>
      </c>
      <c r="N143" s="818">
        <v>9.01</v>
      </c>
      <c r="O143" s="583">
        <v>90100</v>
      </c>
      <c r="P143" s="598">
        <v>10</v>
      </c>
      <c r="Q143" s="583">
        <v>100000</v>
      </c>
      <c r="R143" s="583"/>
      <c r="S143" s="583"/>
      <c r="T143" s="583">
        <v>10</v>
      </c>
      <c r="U143" s="583">
        <v>100000</v>
      </c>
      <c r="V143" s="620"/>
      <c r="W143" s="583"/>
      <c r="X143" s="620"/>
      <c r="Y143" s="583"/>
      <c r="Z143" s="583"/>
      <c r="AB143" s="579"/>
    </row>
    <row r="144" spans="1:32" ht="15" customHeight="1" x14ac:dyDescent="0.35">
      <c r="A144" s="1193"/>
      <c r="B144" s="625"/>
      <c r="C144" s="583"/>
      <c r="D144" s="598"/>
      <c r="E144" s="740"/>
      <c r="F144" s="740"/>
      <c r="G144" s="740"/>
      <c r="H144" s="598"/>
      <c r="I144" s="583"/>
      <c r="J144" s="598"/>
      <c r="K144" s="583"/>
      <c r="L144" s="598"/>
      <c r="M144" s="583"/>
      <c r="N144" s="818">
        <v>10</v>
      </c>
      <c r="O144" s="583">
        <v>100000</v>
      </c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583"/>
      <c r="AB144" s="579"/>
    </row>
    <row r="145" spans="1:28" ht="15" customHeight="1" x14ac:dyDescent="0.35">
      <c r="A145" s="1181">
        <v>45539</v>
      </c>
      <c r="B145" s="908">
        <v>46.8</v>
      </c>
      <c r="C145" s="583">
        <v>318240</v>
      </c>
      <c r="D145" s="911">
        <v>47.4</v>
      </c>
      <c r="E145" s="740">
        <v>322320</v>
      </c>
      <c r="F145" s="909"/>
      <c r="G145" s="740"/>
      <c r="H145" s="598"/>
      <c r="I145" s="583"/>
      <c r="J145" s="598"/>
      <c r="K145" s="583"/>
      <c r="L145" s="598"/>
      <c r="M145" s="583"/>
      <c r="N145" s="583"/>
      <c r="O145" s="583"/>
      <c r="P145" s="598"/>
      <c r="Q145" s="583"/>
      <c r="R145" s="583"/>
      <c r="S145" s="583"/>
      <c r="T145" s="583">
        <v>7</v>
      </c>
      <c r="U145" s="583">
        <v>70000</v>
      </c>
      <c r="V145" s="620"/>
      <c r="W145" s="583"/>
      <c r="X145" s="620"/>
      <c r="Y145" s="583"/>
      <c r="Z145" s="583"/>
      <c r="AB145" s="579"/>
    </row>
    <row r="146" spans="1:28" ht="15" customHeight="1" x14ac:dyDescent="0.35">
      <c r="A146" s="1182"/>
      <c r="B146" s="908"/>
      <c r="C146" s="583"/>
      <c r="D146" s="737"/>
      <c r="E146" s="583"/>
      <c r="F146" s="583"/>
      <c r="G146" s="583"/>
      <c r="H146" s="598"/>
      <c r="I146" s="583"/>
      <c r="J146" s="598"/>
      <c r="K146" s="583"/>
      <c r="L146" s="598"/>
      <c r="M146" s="583"/>
      <c r="N146" s="583"/>
      <c r="O146" s="583"/>
      <c r="P146" s="598"/>
      <c r="Q146" s="583"/>
      <c r="R146" s="583"/>
      <c r="S146" s="583"/>
      <c r="T146" s="583"/>
      <c r="U146" s="583"/>
      <c r="V146" s="620"/>
      <c r="W146" s="583"/>
      <c r="X146" s="620"/>
      <c r="Y146" s="583"/>
      <c r="Z146" s="583"/>
      <c r="AB146" s="579"/>
    </row>
    <row r="147" spans="1:28" ht="16" customHeight="1" x14ac:dyDescent="0.35">
      <c r="A147" s="1192">
        <v>45540</v>
      </c>
      <c r="B147" s="738"/>
      <c r="C147" s="583"/>
      <c r="D147" s="598"/>
      <c r="E147" s="740"/>
      <c r="F147" s="740"/>
      <c r="G147" s="740"/>
      <c r="H147" s="598"/>
      <c r="I147" s="583"/>
      <c r="J147" s="598"/>
      <c r="K147" s="583"/>
      <c r="L147" s="598"/>
      <c r="M147" s="583"/>
      <c r="N147" s="583"/>
      <c r="O147" s="583"/>
      <c r="P147" s="744"/>
      <c r="Q147" s="583"/>
      <c r="R147" s="583"/>
      <c r="S147" s="583"/>
      <c r="T147" s="583"/>
      <c r="U147" s="583"/>
      <c r="V147" s="837"/>
      <c r="W147" s="583"/>
      <c r="X147" s="620"/>
      <c r="Y147" s="583"/>
      <c r="Z147" s="583"/>
      <c r="AB147" s="579"/>
    </row>
    <row r="148" spans="1:28" ht="15" customHeight="1" x14ac:dyDescent="0.35">
      <c r="A148" s="1193"/>
      <c r="B148" s="738"/>
      <c r="C148" s="583"/>
      <c r="D148" s="598"/>
      <c r="E148" s="740"/>
      <c r="F148" s="740"/>
      <c r="G148" s="740"/>
      <c r="H148" s="598"/>
      <c r="I148" s="583"/>
      <c r="J148" s="598"/>
      <c r="K148" s="583"/>
      <c r="L148" s="598"/>
      <c r="M148" s="583"/>
      <c r="N148" s="583"/>
      <c r="O148" s="583"/>
      <c r="P148" s="598"/>
      <c r="Q148" s="583"/>
      <c r="R148" s="583"/>
      <c r="S148" s="583"/>
      <c r="T148" s="583"/>
      <c r="U148" s="583"/>
      <c r="V148" s="620"/>
      <c r="W148" s="583"/>
      <c r="X148" s="620"/>
      <c r="Y148" s="583"/>
      <c r="Z148" s="583"/>
      <c r="AB148" s="579"/>
    </row>
    <row r="149" spans="1:28" ht="15" customHeight="1" x14ac:dyDescent="0.35">
      <c r="A149" s="1181">
        <v>45541</v>
      </c>
      <c r="B149" s="625"/>
      <c r="C149" s="740"/>
      <c r="D149" s="598"/>
      <c r="E149" s="740"/>
      <c r="F149" s="740"/>
      <c r="G149" s="740"/>
      <c r="H149" s="598"/>
      <c r="I149" s="583"/>
      <c r="J149" s="598"/>
      <c r="K149" s="583"/>
      <c r="L149" s="598">
        <v>9.09</v>
      </c>
      <c r="M149" s="583">
        <v>90900</v>
      </c>
      <c r="N149" s="583"/>
      <c r="O149" s="583"/>
      <c r="P149" s="598"/>
      <c r="Q149" s="583"/>
      <c r="R149" s="583"/>
      <c r="S149" s="583"/>
      <c r="T149" s="583"/>
      <c r="U149" s="583"/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2"/>
      <c r="B150" s="738"/>
      <c r="C150" s="583"/>
      <c r="D150" s="598"/>
      <c r="E150" s="583"/>
      <c r="F150" s="583"/>
      <c r="G150" s="583"/>
      <c r="H150" s="598"/>
      <c r="I150" s="583"/>
      <c r="J150" s="598"/>
      <c r="K150" s="583"/>
      <c r="L150" s="598"/>
      <c r="M150" s="583"/>
      <c r="N150" s="818"/>
      <c r="O150" s="583"/>
      <c r="P150" s="598"/>
      <c r="Q150" s="583"/>
      <c r="R150" s="583"/>
      <c r="S150" s="583"/>
      <c r="T150" s="583"/>
      <c r="U150" s="583"/>
      <c r="V150" s="837"/>
      <c r="W150" s="583"/>
      <c r="X150" s="620"/>
      <c r="Y150" s="583"/>
      <c r="Z150" s="583"/>
      <c r="AB150" s="579"/>
    </row>
    <row r="151" spans="1:28" ht="15" customHeight="1" x14ac:dyDescent="0.35">
      <c r="A151" s="1192">
        <v>45542</v>
      </c>
      <c r="B151" s="738"/>
      <c r="C151" s="583"/>
      <c r="D151" s="598"/>
      <c r="E151" s="740"/>
      <c r="F151" s="740"/>
      <c r="G151" s="740"/>
      <c r="H151" s="598"/>
      <c r="I151" s="583"/>
      <c r="J151" s="598"/>
      <c r="K151" s="583"/>
      <c r="L151" s="598"/>
      <c r="M151" s="583"/>
      <c r="N151" s="583"/>
      <c r="O151" s="583"/>
      <c r="P151" s="598"/>
      <c r="Q151" s="583"/>
      <c r="R151" s="583"/>
      <c r="S151" s="583"/>
      <c r="T151" s="583"/>
      <c r="U151" s="583"/>
      <c r="V151" s="620"/>
      <c r="W151" s="583"/>
      <c r="X151" s="620"/>
      <c r="Y151" s="583"/>
      <c r="Z151" s="583"/>
      <c r="AB151" s="579"/>
    </row>
    <row r="152" spans="1:28" ht="15" customHeight="1" x14ac:dyDescent="0.35">
      <c r="A152" s="1193"/>
      <c r="B152" s="738"/>
      <c r="C152" s="583"/>
      <c r="D152" s="598"/>
      <c r="E152" s="740"/>
      <c r="F152" s="740"/>
      <c r="G152" s="740"/>
      <c r="H152" s="620"/>
      <c r="I152" s="583"/>
      <c r="J152" s="598"/>
      <c r="K152" s="583"/>
      <c r="L152" s="598"/>
      <c r="M152" s="583"/>
      <c r="N152" s="583"/>
      <c r="O152" s="583"/>
      <c r="P152" s="598"/>
      <c r="Q152" s="583"/>
      <c r="R152" s="583"/>
      <c r="S152" s="583"/>
      <c r="T152" s="818"/>
      <c r="U152" s="583"/>
      <c r="V152" s="620"/>
      <c r="W152" s="583"/>
      <c r="X152" s="620"/>
      <c r="Y152" s="583"/>
      <c r="Z152" s="583"/>
      <c r="AB152" s="579"/>
    </row>
    <row r="153" spans="1:28" ht="15" customHeight="1" x14ac:dyDescent="0.35">
      <c r="A153" s="1181">
        <v>45543</v>
      </c>
      <c r="B153" s="738"/>
      <c r="C153" s="583"/>
      <c r="D153" s="598"/>
      <c r="E153" s="740"/>
      <c r="F153" s="740"/>
      <c r="G153" s="740"/>
      <c r="H153" s="598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2"/>
      <c r="B154" s="625"/>
      <c r="C154" s="583"/>
      <c r="D154" s="598"/>
      <c r="E154" s="740"/>
      <c r="F154" s="740"/>
      <c r="G154" s="740"/>
      <c r="H154" s="598"/>
      <c r="I154" s="583"/>
      <c r="J154" s="598"/>
      <c r="K154" s="583"/>
      <c r="L154" s="598"/>
      <c r="M154" s="583"/>
      <c r="N154" s="583"/>
      <c r="O154" s="583"/>
      <c r="P154" s="598"/>
      <c r="Q154" s="583"/>
      <c r="R154" s="583"/>
      <c r="S154" s="583"/>
      <c r="T154" s="818"/>
      <c r="U154" s="583"/>
      <c r="V154" s="620"/>
      <c r="W154" s="583"/>
      <c r="X154" s="620"/>
      <c r="Y154" s="583"/>
      <c r="Z154" s="583"/>
      <c r="AB154" s="579"/>
    </row>
    <row r="155" spans="1:28" ht="15" customHeight="1" x14ac:dyDescent="0.35">
      <c r="A155" s="1192">
        <v>45544</v>
      </c>
      <c r="B155" s="738"/>
      <c r="C155" s="583"/>
      <c r="D155" s="598">
        <v>59.64</v>
      </c>
      <c r="E155" s="740">
        <v>405550</v>
      </c>
      <c r="F155" s="740"/>
      <c r="G155" s="740"/>
      <c r="H155" s="598"/>
      <c r="I155" s="583"/>
      <c r="J155" s="598"/>
      <c r="K155" s="583"/>
      <c r="L155" s="598">
        <v>10</v>
      </c>
      <c r="M155" s="583">
        <v>100000</v>
      </c>
      <c r="N155" s="583"/>
      <c r="O155" s="583"/>
      <c r="P155" s="598"/>
      <c r="Q155" s="583"/>
      <c r="R155" s="583"/>
      <c r="S155" s="583"/>
      <c r="T155" s="818"/>
      <c r="U155" s="583"/>
      <c r="V155" s="818"/>
      <c r="W155" s="583"/>
      <c r="X155" s="620"/>
      <c r="Y155" s="583"/>
      <c r="Z155" s="583"/>
      <c r="AB155" s="579"/>
    </row>
    <row r="156" spans="1:28" ht="15" customHeight="1" x14ac:dyDescent="0.35">
      <c r="A156" s="1193"/>
      <c r="B156" s="625"/>
      <c r="C156" s="583"/>
      <c r="D156" s="598"/>
      <c r="E156" s="740"/>
      <c r="F156" s="740"/>
      <c r="G156" s="740"/>
      <c r="H156" s="598"/>
      <c r="I156" s="583"/>
      <c r="J156" s="598"/>
      <c r="K156" s="583"/>
      <c r="L156" s="598"/>
      <c r="M156" s="583"/>
      <c r="N156" s="583"/>
      <c r="O156" s="583"/>
      <c r="P156" s="598"/>
      <c r="Q156" s="583"/>
      <c r="R156" s="583"/>
      <c r="S156" s="583"/>
      <c r="T156" s="818"/>
      <c r="U156" s="583"/>
      <c r="V156" s="620"/>
      <c r="W156" s="583"/>
      <c r="X156" s="620"/>
      <c r="Y156" s="583"/>
      <c r="Z156" s="583"/>
      <c r="AB156" s="579"/>
    </row>
    <row r="157" spans="1:28" ht="15" customHeight="1" x14ac:dyDescent="0.35">
      <c r="A157" s="1181">
        <v>45545</v>
      </c>
      <c r="B157" s="738">
        <v>43.38</v>
      </c>
      <c r="C157" s="583">
        <v>294984</v>
      </c>
      <c r="D157" s="598">
        <v>47.4</v>
      </c>
      <c r="E157" s="740">
        <v>322320</v>
      </c>
      <c r="F157" s="740"/>
      <c r="G157" s="740"/>
      <c r="H157" s="598">
        <v>10</v>
      </c>
      <c r="I157" s="583">
        <v>100000</v>
      </c>
      <c r="J157" s="598">
        <v>11.83</v>
      </c>
      <c r="K157" s="583">
        <v>118300</v>
      </c>
      <c r="L157" s="598">
        <v>10</v>
      </c>
      <c r="M157" s="583">
        <v>100000</v>
      </c>
      <c r="N157" s="583">
        <v>10</v>
      </c>
      <c r="O157" s="583">
        <v>100000</v>
      </c>
      <c r="P157" s="598"/>
      <c r="Q157" s="583"/>
      <c r="R157" s="583"/>
      <c r="S157" s="583"/>
      <c r="T157" s="583">
        <v>10</v>
      </c>
      <c r="U157" s="583">
        <v>100000</v>
      </c>
      <c r="V157" s="620"/>
      <c r="W157" s="583"/>
      <c r="X157" s="620"/>
      <c r="Y157" s="583"/>
      <c r="Z157" s="583"/>
      <c r="AB157" s="579"/>
    </row>
    <row r="158" spans="1:28" ht="15" customHeight="1" x14ac:dyDescent="0.35">
      <c r="A158" s="1182"/>
      <c r="B158" s="738">
        <v>46.5</v>
      </c>
      <c r="C158" s="583">
        <v>316200</v>
      </c>
      <c r="D158" s="598"/>
      <c r="E158" s="740"/>
      <c r="F158" s="740"/>
      <c r="G158" s="740"/>
      <c r="H158" s="598"/>
      <c r="I158" s="583"/>
      <c r="J158" s="598">
        <v>10</v>
      </c>
      <c r="K158" s="583">
        <v>100000</v>
      </c>
      <c r="L158" s="598"/>
      <c r="M158" s="583"/>
      <c r="N158" s="818"/>
      <c r="O158" s="583"/>
      <c r="P158" s="598"/>
      <c r="Q158" s="583"/>
      <c r="R158" s="583"/>
      <c r="S158" s="583"/>
      <c r="T158" s="583"/>
      <c r="U158" s="583"/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92">
        <v>45546</v>
      </c>
      <c r="B159" s="738"/>
      <c r="C159" s="583"/>
      <c r="D159" s="598"/>
      <c r="E159" s="740"/>
      <c r="F159" s="740"/>
      <c r="G159" s="740"/>
      <c r="H159" s="598"/>
      <c r="I159" s="583"/>
      <c r="J159" s="598"/>
      <c r="K159" s="583"/>
      <c r="L159" s="598"/>
      <c r="M159" s="583"/>
      <c r="N159" s="583"/>
      <c r="O159" s="583"/>
      <c r="P159" s="598"/>
      <c r="Q159" s="583"/>
      <c r="R159" s="596"/>
      <c r="S159" s="596"/>
      <c r="T159" s="596"/>
      <c r="U159" s="596"/>
      <c r="V159" s="597"/>
      <c r="W159" s="748"/>
      <c r="X159" s="597"/>
      <c r="Y159" s="748"/>
      <c r="Z159" s="583"/>
      <c r="AB159" s="579"/>
    </row>
    <row r="160" spans="1:28" ht="15" customHeight="1" x14ac:dyDescent="0.35">
      <c r="A160" s="1193"/>
      <c r="B160" s="738"/>
      <c r="C160" s="583"/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818"/>
      <c r="O160" s="583"/>
      <c r="P160" s="598"/>
      <c r="Q160" s="583"/>
      <c r="R160" s="583"/>
      <c r="S160" s="583"/>
      <c r="T160" s="583"/>
      <c r="U160" s="583"/>
      <c r="V160" s="620"/>
      <c r="W160" s="583"/>
      <c r="X160" s="620"/>
      <c r="Y160" s="583"/>
      <c r="Z160" s="583"/>
      <c r="AB160" s="579"/>
    </row>
    <row r="161" spans="1:28" ht="15" customHeight="1" x14ac:dyDescent="0.35">
      <c r="A161" s="1181">
        <v>45547</v>
      </c>
      <c r="B161" s="738">
        <v>48.8</v>
      </c>
      <c r="C161" s="583">
        <v>331840</v>
      </c>
      <c r="D161" s="598">
        <v>47.42</v>
      </c>
      <c r="E161" s="740">
        <v>322456</v>
      </c>
      <c r="F161" s="740"/>
      <c r="G161" s="740"/>
      <c r="H161" s="598">
        <v>10</v>
      </c>
      <c r="I161" s="583">
        <v>100000</v>
      </c>
      <c r="J161" s="598">
        <v>10</v>
      </c>
      <c r="K161" s="583">
        <v>100000</v>
      </c>
      <c r="L161" s="598">
        <v>10</v>
      </c>
      <c r="M161" s="583">
        <v>100000</v>
      </c>
      <c r="N161" s="583">
        <v>10</v>
      </c>
      <c r="O161" s="583">
        <v>100000</v>
      </c>
      <c r="P161" s="598"/>
      <c r="Q161" s="583"/>
      <c r="R161" s="583"/>
      <c r="S161" s="583"/>
      <c r="T161" s="583">
        <v>10</v>
      </c>
      <c r="U161" s="583">
        <v>100000</v>
      </c>
      <c r="V161" s="620"/>
      <c r="W161" s="583"/>
      <c r="X161" s="620"/>
      <c r="Y161" s="583"/>
      <c r="Z161" s="583"/>
      <c r="AB161" s="579"/>
    </row>
    <row r="162" spans="1:28" ht="15" customHeight="1" x14ac:dyDescent="0.35">
      <c r="A162" s="1182"/>
      <c r="B162" s="738"/>
      <c r="C162" s="583"/>
      <c r="D162" s="598"/>
      <c r="E162" s="740"/>
      <c r="F162" s="740"/>
      <c r="G162" s="740"/>
      <c r="H162" s="598"/>
      <c r="I162" s="583"/>
      <c r="J162" s="741"/>
      <c r="K162" s="583"/>
      <c r="L162" s="598"/>
      <c r="M162" s="583"/>
      <c r="N162" s="583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ht="15" customHeight="1" x14ac:dyDescent="0.35">
      <c r="A163" s="1192">
        <v>45548</v>
      </c>
      <c r="B163" s="738"/>
      <c r="C163" s="583"/>
      <c r="D163" s="598"/>
      <c r="E163" s="740"/>
      <c r="F163" s="740"/>
      <c r="G163" s="740"/>
      <c r="H163" s="598"/>
      <c r="I163" s="583"/>
      <c r="J163" s="598"/>
      <c r="K163" s="583"/>
      <c r="L163" s="598"/>
      <c r="M163" s="583"/>
      <c r="N163" s="583"/>
      <c r="O163" s="583"/>
      <c r="P163" s="598"/>
      <c r="Q163" s="583"/>
      <c r="R163" s="583"/>
      <c r="S163" s="583"/>
      <c r="T163" s="818"/>
      <c r="U163" s="583"/>
      <c r="V163" s="620"/>
      <c r="W163" s="583"/>
      <c r="X163" s="620"/>
      <c r="Y163" s="583"/>
      <c r="Z163" s="583"/>
      <c r="AB163" s="579"/>
    </row>
    <row r="164" spans="1:28" s="601" customFormat="1" ht="15" customHeight="1" x14ac:dyDescent="0.35">
      <c r="A164" s="1193"/>
      <c r="B164" s="811"/>
      <c r="C164" s="583"/>
      <c r="D164" s="598"/>
      <c r="E164" s="740"/>
      <c r="F164" s="740"/>
      <c r="G164" s="740"/>
      <c r="H164" s="598"/>
      <c r="I164" s="583"/>
      <c r="J164" s="598"/>
      <c r="K164" s="583"/>
      <c r="L164" s="598"/>
      <c r="M164" s="583"/>
      <c r="N164" s="818"/>
      <c r="O164" s="583"/>
      <c r="P164" s="598"/>
      <c r="Q164" s="583"/>
      <c r="R164" s="583"/>
      <c r="S164" s="583"/>
      <c r="T164" s="583"/>
      <c r="U164" s="583"/>
      <c r="V164" s="620"/>
      <c r="W164" s="583"/>
      <c r="X164" s="620"/>
      <c r="Y164" s="583"/>
      <c r="Z164" s="583"/>
    </row>
    <row r="165" spans="1:28" ht="15" customHeight="1" x14ac:dyDescent="0.35">
      <c r="A165" s="1181">
        <v>45549</v>
      </c>
      <c r="B165" s="738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583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ht="15" customHeight="1" x14ac:dyDescent="0.35">
      <c r="A166" s="1182"/>
      <c r="B166" s="738"/>
      <c r="C166" s="583"/>
      <c r="D166" s="598"/>
      <c r="E166" s="740"/>
      <c r="F166" s="740"/>
      <c r="G166" s="740"/>
      <c r="H166" s="598"/>
      <c r="I166" s="583"/>
      <c r="J166" s="598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ht="15" customHeight="1" x14ac:dyDescent="0.35">
      <c r="A167" s="1192">
        <v>45550</v>
      </c>
      <c r="B167" s="738"/>
      <c r="C167" s="583"/>
      <c r="D167" s="598"/>
      <c r="E167" s="740"/>
      <c r="F167" s="740"/>
      <c r="G167" s="740"/>
      <c r="H167" s="598">
        <v>10</v>
      </c>
      <c r="I167" s="583">
        <v>100000</v>
      </c>
      <c r="J167" s="598"/>
      <c r="K167" s="583"/>
      <c r="L167" s="598"/>
      <c r="M167" s="583"/>
      <c r="N167" s="583">
        <v>10</v>
      </c>
      <c r="O167" s="583">
        <v>100000</v>
      </c>
      <c r="P167" s="598"/>
      <c r="Q167" s="583"/>
      <c r="R167" s="583"/>
      <c r="S167" s="583"/>
      <c r="T167" s="583"/>
      <c r="U167" s="583"/>
      <c r="V167" s="620"/>
      <c r="W167" s="583"/>
      <c r="X167" s="620"/>
      <c r="Y167" s="583"/>
      <c r="Z167" s="583"/>
      <c r="AB167" s="579"/>
    </row>
    <row r="168" spans="1:28" ht="15" customHeight="1" x14ac:dyDescent="0.35">
      <c r="A168" s="1193"/>
      <c r="B168" s="738"/>
      <c r="C168" s="583"/>
      <c r="D168" s="598"/>
      <c r="E168" s="740"/>
      <c r="F168" s="740"/>
      <c r="G168" s="740"/>
      <c r="H168" s="598"/>
      <c r="I168" s="583"/>
      <c r="J168" s="598"/>
      <c r="L168" s="598"/>
      <c r="M168" s="583"/>
      <c r="N168" s="583"/>
      <c r="O168" s="583"/>
      <c r="P168" s="598"/>
      <c r="Q168" s="583"/>
      <c r="R168" s="583"/>
      <c r="S168" s="583"/>
      <c r="T168" s="818"/>
      <c r="U168" s="583"/>
      <c r="V168" s="620"/>
      <c r="W168" s="583"/>
      <c r="X168" s="620"/>
      <c r="Y168" s="583"/>
      <c r="Z168" s="583"/>
      <c r="AB168" s="579"/>
    </row>
    <row r="169" spans="1:28" ht="15" customHeight="1" x14ac:dyDescent="0.35">
      <c r="A169" s="1181">
        <v>45551</v>
      </c>
      <c r="B169" s="738">
        <v>47.25</v>
      </c>
      <c r="C169" s="583">
        <v>321300</v>
      </c>
      <c r="D169" s="598">
        <v>46.5</v>
      </c>
      <c r="E169" s="740">
        <v>316200</v>
      </c>
      <c r="F169" s="740"/>
      <c r="G169" s="740"/>
      <c r="H169" s="598"/>
      <c r="I169" s="583"/>
      <c r="J169" s="598">
        <v>10</v>
      </c>
      <c r="K169" s="583">
        <v>100000</v>
      </c>
      <c r="L169" s="598">
        <v>10</v>
      </c>
      <c r="M169" s="583">
        <v>100000</v>
      </c>
      <c r="N169" s="583"/>
      <c r="O169" s="583"/>
      <c r="P169" s="598"/>
      <c r="Q169" s="583"/>
      <c r="R169" s="583"/>
      <c r="S169" s="583"/>
      <c r="T169" s="583">
        <v>10</v>
      </c>
      <c r="U169" s="583">
        <v>100000</v>
      </c>
      <c r="V169" s="620">
        <v>9.76</v>
      </c>
      <c r="W169" s="583">
        <v>97600</v>
      </c>
      <c r="X169" s="620"/>
      <c r="Y169" s="583"/>
      <c r="Z169" s="583"/>
      <c r="AB169" s="579"/>
    </row>
    <row r="170" spans="1:28" ht="15" customHeight="1" x14ac:dyDescent="0.35">
      <c r="A170" s="1182"/>
      <c r="B170" s="738"/>
      <c r="C170" s="583"/>
      <c r="D170" s="598"/>
      <c r="E170" s="740"/>
      <c r="F170" s="740"/>
      <c r="G170" s="740"/>
      <c r="H170" s="598"/>
      <c r="I170" s="583"/>
      <c r="J170" s="620"/>
      <c r="K170" s="583"/>
      <c r="L170" s="598">
        <v>10</v>
      </c>
      <c r="M170" s="583">
        <v>100000</v>
      </c>
      <c r="N170" s="583"/>
      <c r="O170" s="583"/>
      <c r="P170" s="598"/>
      <c r="Q170" s="583"/>
      <c r="R170" s="583"/>
      <c r="S170" s="583"/>
      <c r="T170" s="818">
        <v>12.58</v>
      </c>
      <c r="U170" s="583">
        <v>125800</v>
      </c>
      <c r="V170" s="620"/>
      <c r="W170" s="583"/>
      <c r="X170" s="620"/>
      <c r="Y170" s="583"/>
      <c r="Z170" s="583"/>
      <c r="AB170" s="579"/>
    </row>
    <row r="171" spans="1:28" ht="15" customHeight="1" x14ac:dyDescent="0.35">
      <c r="A171" s="1192">
        <v>45552</v>
      </c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583"/>
      <c r="S171" s="583"/>
      <c r="T171" s="583"/>
      <c r="U171" s="583"/>
      <c r="V171" s="620"/>
      <c r="W171" s="583"/>
      <c r="X171" s="620"/>
      <c r="Y171" s="583"/>
      <c r="Z171" s="583"/>
      <c r="AB171" s="579"/>
    </row>
    <row r="172" spans="1:28" ht="15" customHeight="1" x14ac:dyDescent="0.35">
      <c r="A172" s="1193"/>
      <c r="B172" s="738"/>
      <c r="C172" s="583"/>
      <c r="D172" s="598"/>
      <c r="E172" s="740"/>
      <c r="F172" s="740"/>
      <c r="G172" s="740"/>
      <c r="H172" s="598"/>
      <c r="I172" s="583"/>
      <c r="J172" s="598"/>
      <c r="K172" s="583"/>
      <c r="L172" s="598"/>
      <c r="M172" s="583"/>
      <c r="N172" s="818"/>
      <c r="O172" s="583"/>
      <c r="P172" s="598"/>
      <c r="Q172" s="583"/>
      <c r="R172" s="583"/>
      <c r="S172" s="583"/>
      <c r="T172" s="583"/>
      <c r="U172" s="583"/>
      <c r="V172" s="620"/>
      <c r="W172" s="583"/>
      <c r="X172" s="620"/>
      <c r="Y172" s="583"/>
      <c r="Z172" s="583"/>
      <c r="AB172" s="579"/>
    </row>
    <row r="173" spans="1:28" ht="15" customHeight="1" x14ac:dyDescent="0.35">
      <c r="A173" s="1181">
        <v>45553</v>
      </c>
      <c r="B173" s="738">
        <v>45.57</v>
      </c>
      <c r="C173" s="583">
        <v>309880</v>
      </c>
      <c r="D173" s="598">
        <v>53.4</v>
      </c>
      <c r="E173" s="740">
        <v>363120</v>
      </c>
      <c r="F173" s="740"/>
      <c r="G173" s="740"/>
      <c r="H173" s="598">
        <v>10</v>
      </c>
      <c r="I173" s="583">
        <v>100000</v>
      </c>
      <c r="J173" s="598">
        <v>10</v>
      </c>
      <c r="K173" s="583">
        <v>100000</v>
      </c>
      <c r="L173" s="598">
        <v>10</v>
      </c>
      <c r="M173" s="583">
        <v>100000</v>
      </c>
      <c r="N173" s="583">
        <v>10</v>
      </c>
      <c r="O173" s="583">
        <v>100000</v>
      </c>
      <c r="P173" s="598"/>
      <c r="Q173" s="583"/>
      <c r="R173" s="583"/>
      <c r="S173" s="583"/>
      <c r="T173" s="583">
        <v>10</v>
      </c>
      <c r="U173" s="583">
        <v>100000</v>
      </c>
      <c r="V173" s="620"/>
      <c r="W173" s="583"/>
      <c r="X173" s="620"/>
      <c r="Y173" s="583"/>
      <c r="Z173" s="583"/>
      <c r="AB173" s="579"/>
    </row>
    <row r="174" spans="1:28" ht="15" customHeight="1" x14ac:dyDescent="0.35">
      <c r="A174" s="1182"/>
      <c r="B174" s="738"/>
      <c r="C174" s="583"/>
      <c r="D174" s="598"/>
      <c r="E174" s="740"/>
      <c r="F174" s="740"/>
      <c r="G174" s="740"/>
      <c r="H174" s="598"/>
      <c r="I174" s="583"/>
      <c r="J174" s="598"/>
      <c r="K174" s="583"/>
      <c r="L174" s="598"/>
      <c r="M174" s="583"/>
      <c r="N174" s="583"/>
      <c r="O174" s="583"/>
      <c r="P174" s="598"/>
      <c r="Q174" s="583"/>
      <c r="R174" s="583"/>
      <c r="S174" s="583"/>
      <c r="T174" s="583"/>
      <c r="U174" s="583"/>
      <c r="V174" s="620"/>
      <c r="W174" s="583"/>
      <c r="X174" s="620"/>
      <c r="Y174" s="583"/>
      <c r="Z174" s="583"/>
      <c r="AB174" s="579"/>
    </row>
    <row r="175" spans="1:28" ht="15" customHeight="1" x14ac:dyDescent="0.35">
      <c r="A175" s="1192">
        <v>45554</v>
      </c>
      <c r="B175" s="738">
        <v>48.16</v>
      </c>
      <c r="C175" s="583">
        <v>327488</v>
      </c>
      <c r="D175" s="598">
        <v>49.83</v>
      </c>
      <c r="E175" s="621">
        <v>338844</v>
      </c>
      <c r="F175" s="740"/>
      <c r="G175" s="740"/>
      <c r="H175" s="598"/>
      <c r="I175" s="583"/>
      <c r="J175" s="912">
        <v>0.56666666666666665</v>
      </c>
      <c r="K175" s="583">
        <v>133600</v>
      </c>
      <c r="L175" s="598"/>
      <c r="M175" s="583"/>
      <c r="N175" s="583"/>
      <c r="O175" s="583"/>
      <c r="P175" s="598"/>
      <c r="Q175" s="583"/>
      <c r="R175" s="583"/>
      <c r="S175" s="583"/>
      <c r="T175" s="818"/>
      <c r="U175" s="583"/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93"/>
      <c r="B176" s="738"/>
      <c r="C176" s="583"/>
      <c r="D176" s="598"/>
      <c r="E176" s="740"/>
      <c r="F176" s="740"/>
      <c r="G176" s="740"/>
      <c r="H176" s="598"/>
      <c r="I176" s="583"/>
      <c r="J176" s="598"/>
      <c r="K176" s="583"/>
      <c r="L176" s="598"/>
      <c r="M176" s="583"/>
      <c r="N176" s="583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28" ht="15" customHeight="1" x14ac:dyDescent="0.35">
      <c r="A177" s="1181">
        <v>45555</v>
      </c>
      <c r="B177" s="738"/>
      <c r="C177" s="583"/>
      <c r="D177" s="598"/>
      <c r="E177" s="740"/>
      <c r="F177" s="740"/>
      <c r="G177" s="740"/>
      <c r="H177" s="598"/>
      <c r="I177" s="583"/>
      <c r="J177" s="598"/>
      <c r="K177" s="583"/>
      <c r="L177" s="598"/>
      <c r="M177" s="583"/>
      <c r="N177" s="583"/>
      <c r="O177" s="583"/>
      <c r="P177" s="598"/>
      <c r="Q177" s="583"/>
      <c r="R177" s="583"/>
      <c r="S177" s="583"/>
      <c r="T177" s="818">
        <v>9.0299999999999994</v>
      </c>
      <c r="U177" s="583">
        <v>90300</v>
      </c>
      <c r="V177" s="620"/>
      <c r="W177" s="583"/>
      <c r="X177" s="620">
        <v>46.08</v>
      </c>
      <c r="Y177" s="583">
        <v>460800</v>
      </c>
      <c r="Z177" s="583"/>
      <c r="AB177" s="579"/>
    </row>
    <row r="178" spans="1:28" ht="15" customHeight="1" x14ac:dyDescent="0.35">
      <c r="A178" s="1182"/>
      <c r="B178" s="738"/>
      <c r="C178" s="583"/>
      <c r="D178" s="598"/>
      <c r="E178" s="740"/>
      <c r="F178" s="740"/>
      <c r="G178" s="740"/>
      <c r="H178" s="598"/>
      <c r="I178" s="583"/>
      <c r="J178" s="598"/>
      <c r="K178" s="583"/>
      <c r="L178" s="598"/>
      <c r="M178" s="583"/>
      <c r="N178" s="583"/>
      <c r="O178" s="583"/>
      <c r="P178" s="598"/>
      <c r="Q178" s="583"/>
      <c r="R178" s="583"/>
      <c r="S178" s="583"/>
      <c r="T178" s="583"/>
      <c r="U178" s="583"/>
      <c r="V178" s="598"/>
      <c r="W178" s="583"/>
      <c r="X178" s="620"/>
      <c r="Y178" s="583"/>
      <c r="Z178" s="583"/>
      <c r="AB178" s="579"/>
    </row>
    <row r="179" spans="1:28" ht="15" customHeight="1" x14ac:dyDescent="0.35">
      <c r="A179" s="1192">
        <v>45556</v>
      </c>
      <c r="B179" s="738"/>
      <c r="C179" s="583"/>
      <c r="D179" s="598"/>
      <c r="E179" s="740"/>
      <c r="F179" s="740"/>
      <c r="G179" s="740"/>
      <c r="H179" s="598">
        <v>12.04</v>
      </c>
      <c r="I179" s="583">
        <v>120400</v>
      </c>
      <c r="J179" s="598"/>
      <c r="K179" s="583"/>
      <c r="L179" s="598"/>
      <c r="M179" s="583"/>
      <c r="N179" s="583"/>
      <c r="O179" s="583"/>
      <c r="P179" s="598"/>
      <c r="Q179" s="583"/>
      <c r="R179" s="583"/>
      <c r="S179" s="583"/>
      <c r="T179" s="583"/>
      <c r="U179" s="583"/>
      <c r="V179" s="620"/>
      <c r="W179" s="583"/>
      <c r="X179" s="620"/>
      <c r="Y179" s="583"/>
      <c r="Z179" s="583"/>
      <c r="AB179" s="579"/>
    </row>
    <row r="180" spans="1:28" ht="15" customHeight="1" x14ac:dyDescent="0.35">
      <c r="A180" s="1193"/>
      <c r="B180" s="738"/>
      <c r="C180" s="583"/>
      <c r="D180" s="598"/>
      <c r="E180" s="740"/>
      <c r="F180" s="740"/>
      <c r="G180" s="740"/>
      <c r="H180" s="598"/>
      <c r="I180" s="583"/>
      <c r="J180" s="598"/>
      <c r="K180" s="583"/>
      <c r="L180" s="598"/>
      <c r="M180" s="583"/>
      <c r="N180" s="818"/>
      <c r="O180" s="583"/>
      <c r="P180" s="598"/>
      <c r="Q180" s="583"/>
      <c r="R180" s="583"/>
      <c r="S180" s="583"/>
      <c r="T180" s="583"/>
      <c r="U180" s="583"/>
      <c r="V180" s="620"/>
      <c r="W180" s="583"/>
      <c r="X180" s="620"/>
      <c r="Y180" s="583"/>
      <c r="Z180" s="583"/>
      <c r="AB180" s="579"/>
    </row>
    <row r="181" spans="1:28" ht="15" customHeight="1" x14ac:dyDescent="0.35">
      <c r="A181" s="1181">
        <v>45557</v>
      </c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583"/>
      <c r="O181" s="621"/>
      <c r="P181" s="598"/>
      <c r="Q181" s="583"/>
      <c r="R181" s="583"/>
      <c r="S181" s="583"/>
      <c r="T181" s="831"/>
      <c r="U181" s="583"/>
      <c r="V181" s="620"/>
      <c r="W181" s="583"/>
      <c r="X181" s="620"/>
      <c r="Y181" s="583"/>
      <c r="Z181" s="583"/>
      <c r="AB181" s="579"/>
    </row>
    <row r="182" spans="1:28" ht="18" customHeight="1" x14ac:dyDescent="0.35">
      <c r="A182" s="1182"/>
      <c r="B182" s="738"/>
      <c r="C182" s="583"/>
      <c r="D182" s="738"/>
      <c r="E182" s="583"/>
      <c r="F182" s="583"/>
      <c r="G182" s="583"/>
      <c r="H182" s="598"/>
      <c r="I182" s="583"/>
      <c r="J182" s="598"/>
      <c r="K182" s="583"/>
      <c r="L182" s="598"/>
      <c r="M182" s="583"/>
      <c r="N182" s="583"/>
      <c r="O182" s="583"/>
      <c r="P182" s="598"/>
      <c r="Q182" s="583"/>
      <c r="R182" s="583"/>
      <c r="S182" s="583"/>
      <c r="T182" s="583"/>
      <c r="U182" s="583"/>
      <c r="V182" s="620"/>
      <c r="W182" s="583"/>
      <c r="X182" s="620"/>
      <c r="Y182" s="583"/>
      <c r="Z182" s="583"/>
      <c r="AB182" s="579"/>
    </row>
    <row r="183" spans="1:28" ht="15" customHeight="1" x14ac:dyDescent="0.35">
      <c r="A183" s="1192">
        <v>45558</v>
      </c>
      <c r="B183" s="738">
        <v>47.3</v>
      </c>
      <c r="C183" s="583">
        <v>321640</v>
      </c>
      <c r="D183" s="598">
        <v>48.6</v>
      </c>
      <c r="E183" s="740">
        <v>330480</v>
      </c>
      <c r="F183" s="835">
        <v>34.36</v>
      </c>
      <c r="G183" s="740">
        <v>500000</v>
      </c>
      <c r="H183" s="598"/>
      <c r="I183" s="583"/>
      <c r="J183" s="598"/>
      <c r="K183" s="583"/>
      <c r="L183" s="598"/>
      <c r="M183" s="583"/>
      <c r="N183" s="583"/>
      <c r="O183" s="583"/>
      <c r="P183" s="598"/>
      <c r="Q183" s="583"/>
      <c r="R183" s="583"/>
      <c r="S183" s="583"/>
      <c r="T183" s="583"/>
      <c r="U183" s="583"/>
      <c r="V183" s="620"/>
      <c r="W183" s="583"/>
      <c r="X183" s="620"/>
      <c r="Y183" s="583"/>
      <c r="Z183" s="583"/>
      <c r="AB183" s="579"/>
    </row>
    <row r="184" spans="1:28" ht="15" customHeight="1" x14ac:dyDescent="0.35">
      <c r="A184" s="1193"/>
      <c r="B184" s="625"/>
      <c r="C184" s="583"/>
      <c r="D184" s="835"/>
      <c r="E184" s="740"/>
      <c r="F184" s="835"/>
      <c r="G184" s="740"/>
      <c r="H184" s="598"/>
      <c r="I184" s="583"/>
      <c r="J184" s="598"/>
      <c r="K184" s="583"/>
      <c r="L184" s="598"/>
      <c r="M184" s="583"/>
      <c r="N184" s="583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ht="15" customHeight="1" x14ac:dyDescent="0.35">
      <c r="A185" s="1181">
        <v>45559</v>
      </c>
      <c r="B185" s="625"/>
      <c r="C185" s="583"/>
      <c r="D185" s="598"/>
      <c r="E185" s="740"/>
      <c r="F185" s="740"/>
      <c r="G185" s="740"/>
      <c r="H185" s="738">
        <v>10</v>
      </c>
      <c r="I185" s="583">
        <v>100000</v>
      </c>
      <c r="J185" s="598">
        <v>10</v>
      </c>
      <c r="K185" s="583">
        <v>100000</v>
      </c>
      <c r="L185" s="598">
        <v>10</v>
      </c>
      <c r="M185" s="583">
        <v>100000</v>
      </c>
      <c r="N185" s="583">
        <v>10</v>
      </c>
      <c r="O185" s="583">
        <v>100000</v>
      </c>
      <c r="P185" s="598"/>
      <c r="Q185" s="583"/>
      <c r="R185" s="583"/>
      <c r="S185" s="583"/>
      <c r="T185" s="818">
        <v>10</v>
      </c>
      <c r="U185" s="583">
        <v>100000</v>
      </c>
      <c r="V185" s="620"/>
      <c r="W185" s="583"/>
      <c r="X185" s="620"/>
      <c r="Y185" s="583"/>
      <c r="Z185" s="583"/>
      <c r="AB185" s="579"/>
    </row>
    <row r="186" spans="1:28" ht="15" customHeight="1" x14ac:dyDescent="0.35">
      <c r="A186" s="1182"/>
      <c r="B186" s="738"/>
      <c r="C186" s="583"/>
      <c r="D186" s="598"/>
      <c r="E186" s="740"/>
      <c r="F186" s="740"/>
      <c r="G186" s="740"/>
      <c r="H186" s="598"/>
      <c r="I186" s="583"/>
      <c r="J186" s="598"/>
      <c r="K186" s="583"/>
      <c r="L186" s="598"/>
      <c r="M186" s="583"/>
      <c r="N186" s="818"/>
      <c r="O186" s="583"/>
      <c r="P186" s="598"/>
      <c r="Q186" s="583"/>
      <c r="R186" s="583"/>
      <c r="S186" s="583"/>
      <c r="T186" s="583"/>
      <c r="U186" s="583"/>
      <c r="V186" s="620"/>
      <c r="W186" s="583"/>
      <c r="X186" s="620"/>
      <c r="Y186" s="583"/>
      <c r="Z186" s="583"/>
      <c r="AB186" s="579"/>
    </row>
    <row r="187" spans="1:28" ht="15" customHeight="1" x14ac:dyDescent="0.35">
      <c r="A187" s="1192">
        <v>45560</v>
      </c>
      <c r="B187" s="738"/>
      <c r="C187" s="583"/>
      <c r="D187" s="598"/>
      <c r="E187" s="740"/>
      <c r="F187" s="740"/>
      <c r="G187" s="740"/>
      <c r="H187" s="598"/>
      <c r="I187" s="583"/>
      <c r="J187" s="598"/>
      <c r="K187" s="583"/>
      <c r="L187" s="598"/>
      <c r="M187" s="583"/>
      <c r="N187" s="583"/>
      <c r="O187" s="583"/>
      <c r="P187" s="598"/>
      <c r="Q187" s="583"/>
      <c r="R187" s="583"/>
      <c r="S187" s="583"/>
      <c r="T187" s="583"/>
      <c r="U187" s="583"/>
      <c r="V187" s="620">
        <v>95.8</v>
      </c>
      <c r="W187" s="583">
        <v>95800</v>
      </c>
      <c r="X187" s="620"/>
      <c r="Y187" s="583"/>
      <c r="Z187" s="583"/>
      <c r="AB187" s="579"/>
    </row>
    <row r="188" spans="1:28" ht="15" customHeight="1" x14ac:dyDescent="0.35">
      <c r="A188" s="1193"/>
      <c r="B188" s="738"/>
      <c r="C188" s="583"/>
      <c r="D188" s="738"/>
      <c r="E188" s="583"/>
      <c r="F188" s="583"/>
      <c r="G188" s="583"/>
      <c r="H188" s="598"/>
      <c r="I188" s="583"/>
      <c r="J188" s="598"/>
      <c r="K188" s="583"/>
      <c r="L188" s="598"/>
      <c r="M188" s="583"/>
      <c r="N188" s="818"/>
      <c r="O188" s="583"/>
      <c r="P188" s="598"/>
      <c r="Q188" s="583"/>
      <c r="R188" s="583"/>
      <c r="S188" s="583"/>
      <c r="T188" s="583"/>
      <c r="U188" s="583"/>
      <c r="V188" s="620"/>
      <c r="W188" s="583"/>
      <c r="X188" s="620"/>
      <c r="Y188" s="583"/>
      <c r="Z188" s="583"/>
      <c r="AB188" s="579"/>
    </row>
    <row r="189" spans="1:28" ht="15" customHeight="1" x14ac:dyDescent="0.35">
      <c r="A189" s="1181">
        <v>45561</v>
      </c>
      <c r="B189" s="738">
        <v>60</v>
      </c>
      <c r="C189" s="583">
        <v>408000</v>
      </c>
      <c r="D189" s="598">
        <v>44.73</v>
      </c>
      <c r="E189" s="740">
        <v>304160</v>
      </c>
      <c r="F189" s="740"/>
      <c r="G189" s="740"/>
      <c r="H189" s="598">
        <v>10</v>
      </c>
      <c r="I189" s="583">
        <v>100000</v>
      </c>
      <c r="J189" s="598">
        <v>10</v>
      </c>
      <c r="K189" s="583">
        <v>100000</v>
      </c>
      <c r="L189" s="598">
        <v>10</v>
      </c>
      <c r="M189" s="583">
        <v>100000</v>
      </c>
      <c r="N189" s="583">
        <v>10</v>
      </c>
      <c r="O189" s="583">
        <v>100000</v>
      </c>
      <c r="P189" s="598"/>
      <c r="Q189" s="583"/>
      <c r="R189" s="583"/>
      <c r="S189" s="583"/>
      <c r="T189" s="583">
        <v>10</v>
      </c>
      <c r="U189" s="583">
        <v>100000</v>
      </c>
      <c r="V189" s="620"/>
      <c r="W189" s="583"/>
      <c r="X189" s="620"/>
      <c r="Y189" s="583"/>
      <c r="Z189" s="583"/>
      <c r="AB189" s="579"/>
    </row>
    <row r="190" spans="1:28" ht="15" customHeight="1" x14ac:dyDescent="0.35">
      <c r="A190" s="1182"/>
      <c r="B190" s="738"/>
      <c r="C190" s="583"/>
      <c r="D190" s="598"/>
      <c r="E190" s="740"/>
      <c r="F190" s="740"/>
      <c r="G190" s="740"/>
      <c r="H190" s="727"/>
      <c r="I190" s="704"/>
      <c r="J190" s="598">
        <v>14</v>
      </c>
      <c r="K190" s="583">
        <v>140000</v>
      </c>
      <c r="L190" s="598"/>
      <c r="M190" s="583"/>
      <c r="N190" s="818"/>
      <c r="O190" s="583"/>
      <c r="P190" s="598"/>
      <c r="Q190" s="583"/>
      <c r="R190" s="583"/>
      <c r="S190" s="583"/>
      <c r="T190" s="818"/>
      <c r="U190" s="583"/>
      <c r="V190" s="620"/>
      <c r="W190" s="583"/>
      <c r="X190" s="620"/>
      <c r="Y190" s="583"/>
      <c r="Z190" s="583"/>
      <c r="AB190" s="579"/>
    </row>
    <row r="191" spans="1:28" ht="15" customHeight="1" x14ac:dyDescent="0.35">
      <c r="A191" s="1192">
        <v>45562</v>
      </c>
      <c r="B191" s="738"/>
      <c r="C191" s="583"/>
      <c r="D191" s="598"/>
      <c r="E191" s="740"/>
      <c r="F191" s="740"/>
      <c r="G191" s="740"/>
      <c r="H191" s="598"/>
      <c r="I191" s="583"/>
      <c r="J191" s="598"/>
      <c r="K191" s="583"/>
      <c r="L191" s="598"/>
      <c r="M191" s="583"/>
      <c r="N191" s="583"/>
      <c r="O191" s="583"/>
      <c r="P191" s="598"/>
      <c r="Q191" s="583"/>
      <c r="R191" s="583"/>
      <c r="S191" s="583"/>
      <c r="T191" s="583"/>
      <c r="U191" s="583"/>
      <c r="V191" s="620"/>
      <c r="W191" s="583"/>
      <c r="X191" s="620"/>
      <c r="Y191" s="583"/>
      <c r="Z191" s="583"/>
      <c r="AB191" s="579"/>
    </row>
    <row r="192" spans="1:28" ht="15" customHeight="1" x14ac:dyDescent="0.35">
      <c r="A192" s="1193"/>
      <c r="B192" s="749"/>
      <c r="C192" s="817"/>
      <c r="D192" s="598"/>
      <c r="E192" s="740"/>
      <c r="F192" s="740"/>
      <c r="G192" s="740"/>
      <c r="H192" s="741"/>
      <c r="I192" s="583"/>
      <c r="J192" s="598"/>
      <c r="K192" s="583"/>
      <c r="L192" s="598"/>
      <c r="M192" s="583"/>
      <c r="N192" s="583"/>
      <c r="O192" s="583"/>
      <c r="P192" s="598"/>
      <c r="Q192" s="583"/>
      <c r="R192" s="583"/>
      <c r="S192" s="583"/>
      <c r="T192" s="583"/>
      <c r="U192" s="583"/>
      <c r="V192" s="620"/>
      <c r="W192" s="583"/>
      <c r="X192" s="620"/>
      <c r="Y192" s="583"/>
      <c r="Z192" s="583"/>
      <c r="AB192" s="579"/>
    </row>
    <row r="193" spans="1:32" ht="15" customHeight="1" x14ac:dyDescent="0.35">
      <c r="A193" s="1181">
        <v>45563</v>
      </c>
      <c r="B193" s="749"/>
      <c r="C193" s="583"/>
      <c r="D193" s="598"/>
      <c r="E193" s="740"/>
      <c r="F193" s="740"/>
      <c r="G193" s="740"/>
      <c r="H193" s="598"/>
      <c r="I193" s="583"/>
      <c r="J193" s="598"/>
      <c r="K193" s="583"/>
      <c r="L193" s="598">
        <v>10.71</v>
      </c>
      <c r="M193" s="583">
        <v>107100</v>
      </c>
      <c r="N193" s="583"/>
      <c r="O193" s="583"/>
      <c r="P193" s="598"/>
      <c r="Q193" s="583"/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32" ht="15" customHeight="1" x14ac:dyDescent="0.35">
      <c r="A194" s="1182"/>
      <c r="B194" s="780"/>
      <c r="C194" s="704"/>
      <c r="D194" s="727"/>
      <c r="E194" s="704"/>
      <c r="F194" s="704"/>
      <c r="G194" s="704"/>
      <c r="H194" s="727"/>
      <c r="I194" s="704"/>
      <c r="J194" s="727"/>
      <c r="K194" s="704"/>
      <c r="L194" s="598"/>
      <c r="M194" s="583"/>
      <c r="N194" s="583"/>
      <c r="O194" s="583"/>
      <c r="P194" s="598"/>
      <c r="Q194" s="583"/>
      <c r="R194" s="598"/>
      <c r="S194" s="583"/>
      <c r="T194" s="583"/>
      <c r="U194" s="583"/>
      <c r="V194" s="784"/>
      <c r="W194" s="704"/>
      <c r="X194" s="620"/>
      <c r="Y194" s="583"/>
      <c r="Z194" s="583"/>
      <c r="AB194" s="579"/>
    </row>
    <row r="195" spans="1:32" ht="15" customHeight="1" x14ac:dyDescent="0.35">
      <c r="A195" s="1192">
        <v>45564</v>
      </c>
      <c r="B195" s="780"/>
      <c r="C195" s="704"/>
      <c r="D195" s="727"/>
      <c r="E195" s="704"/>
      <c r="F195" s="704"/>
      <c r="G195" s="704"/>
      <c r="H195" s="727"/>
      <c r="I195" s="704"/>
      <c r="J195" s="727"/>
      <c r="K195" s="704"/>
      <c r="L195" s="598">
        <v>9.5299999999999994</v>
      </c>
      <c r="M195" s="583">
        <v>95300</v>
      </c>
      <c r="N195" s="583"/>
      <c r="O195" s="583"/>
      <c r="P195" s="598"/>
      <c r="Q195" s="583"/>
      <c r="R195" s="598"/>
      <c r="S195" s="583"/>
      <c r="T195" s="583"/>
      <c r="U195" s="583"/>
      <c r="V195" s="784"/>
      <c r="W195" s="704"/>
      <c r="X195" s="620"/>
      <c r="Y195" s="583"/>
      <c r="Z195" s="583"/>
      <c r="AB195" s="579"/>
    </row>
    <row r="196" spans="1:32" ht="15" customHeight="1" x14ac:dyDescent="0.35">
      <c r="A196" s="1193"/>
      <c r="B196" s="780"/>
      <c r="C196" s="704"/>
      <c r="D196" s="727"/>
      <c r="E196" s="704"/>
      <c r="F196" s="704"/>
      <c r="G196" s="704"/>
      <c r="H196" s="727"/>
      <c r="I196" s="704"/>
      <c r="J196" s="727"/>
      <c r="K196" s="704"/>
      <c r="L196" s="598"/>
      <c r="M196" s="583"/>
      <c r="N196" s="583"/>
      <c r="O196" s="583"/>
      <c r="P196" s="598"/>
      <c r="Q196" s="583"/>
      <c r="R196" s="598"/>
      <c r="S196" s="583"/>
      <c r="T196" s="583"/>
      <c r="U196" s="583"/>
      <c r="V196" s="784"/>
      <c r="W196" s="704"/>
      <c r="X196" s="620"/>
      <c r="Y196" s="583"/>
      <c r="Z196" s="583"/>
      <c r="AB196" s="579"/>
    </row>
    <row r="197" spans="1:32" ht="15" customHeight="1" x14ac:dyDescent="0.35">
      <c r="A197" s="1181">
        <v>45565</v>
      </c>
      <c r="B197" s="780"/>
      <c r="C197" s="704"/>
      <c r="D197" s="727"/>
      <c r="E197" s="704"/>
      <c r="F197" s="704"/>
      <c r="G197" s="704"/>
      <c r="H197" s="727"/>
      <c r="I197" s="704"/>
      <c r="J197" s="727"/>
      <c r="K197" s="704"/>
      <c r="L197" s="598"/>
      <c r="M197" s="583"/>
      <c r="N197" s="583"/>
      <c r="O197" s="583"/>
      <c r="P197" s="598"/>
      <c r="Q197" s="583"/>
      <c r="R197" s="598"/>
      <c r="S197" s="583"/>
      <c r="T197" s="583"/>
      <c r="U197" s="583"/>
      <c r="V197" s="784"/>
      <c r="W197" s="704"/>
      <c r="X197" s="620"/>
      <c r="Y197" s="583"/>
      <c r="Z197" s="583"/>
      <c r="AB197" s="579"/>
    </row>
    <row r="198" spans="1:32" ht="15" customHeight="1" x14ac:dyDescent="0.35">
      <c r="A198" s="1182"/>
      <c r="B198" s="780"/>
      <c r="C198" s="704"/>
      <c r="D198" s="727"/>
      <c r="E198" s="704"/>
      <c r="F198" s="704"/>
      <c r="G198" s="704"/>
      <c r="H198" s="727"/>
      <c r="I198" s="704"/>
      <c r="J198" s="727"/>
      <c r="K198" s="704"/>
      <c r="L198" s="598"/>
      <c r="M198" s="583"/>
      <c r="N198" s="583"/>
      <c r="O198" s="583"/>
      <c r="P198" s="598"/>
      <c r="Q198" s="583"/>
      <c r="R198" s="598"/>
      <c r="S198" s="583"/>
      <c r="T198" s="583"/>
      <c r="U198" s="583"/>
      <c r="V198" s="784"/>
      <c r="W198" s="704"/>
      <c r="X198" s="620"/>
      <c r="Y198" s="583"/>
      <c r="Z198" s="583"/>
      <c r="AB198" s="579"/>
    </row>
    <row r="199" spans="1:32" s="663" customFormat="1" ht="22" customHeight="1" x14ac:dyDescent="0.35">
      <c r="A199" s="1189" t="s">
        <v>113</v>
      </c>
      <c r="B199" s="750"/>
      <c r="C199" s="751">
        <f>SUM(C138:C198)</f>
        <v>3171452</v>
      </c>
      <c r="D199" s="616"/>
      <c r="E199" s="751">
        <f>SUM(E138:E198)</f>
        <v>3362050</v>
      </c>
      <c r="F199" s="616"/>
      <c r="G199" s="751">
        <f>SUM(G138:G198)</f>
        <v>500000</v>
      </c>
      <c r="H199" s="616"/>
      <c r="I199" s="751">
        <f>SUM(I138:I198)</f>
        <v>820400</v>
      </c>
      <c r="J199" s="616"/>
      <c r="K199" s="751">
        <f>SUM(K138:K198)</f>
        <v>1091900</v>
      </c>
      <c r="L199" s="616"/>
      <c r="M199" s="751">
        <f>SUM(M139:M198)</f>
        <v>1193300</v>
      </c>
      <c r="N199" s="616"/>
      <c r="O199" s="751">
        <f>SUM(O139:O198)</f>
        <v>790100</v>
      </c>
      <c r="P199" s="616"/>
      <c r="Q199" s="751">
        <f>SUM(Q139:Q198)</f>
        <v>100000</v>
      </c>
      <c r="R199" s="616"/>
      <c r="S199" s="751">
        <f>SUM(S139:S198)</f>
        <v>0</v>
      </c>
      <c r="T199" s="616"/>
      <c r="U199" s="751">
        <f>SUM(U139:U198)</f>
        <v>986100</v>
      </c>
      <c r="V199" s="616"/>
      <c r="W199" s="751">
        <f>SUM(W139:W198)</f>
        <v>193400</v>
      </c>
      <c r="X199" s="616"/>
      <c r="Y199" s="751">
        <f>SUM(Y139:Y198)</f>
        <v>460800</v>
      </c>
      <c r="Z199" s="751">
        <f>SUM(B199:Y199)</f>
        <v>12669502</v>
      </c>
    </row>
    <row r="200" spans="1:32" s="663" customFormat="1" ht="22" customHeight="1" x14ac:dyDescent="0.35">
      <c r="A200" s="1189"/>
      <c r="B200" s="802">
        <f>SUM(B138:B198)</f>
        <v>466.39000000000004</v>
      </c>
      <c r="C200" s="751"/>
      <c r="D200" s="616">
        <f>SUM(D138:D198)</f>
        <v>494.42</v>
      </c>
      <c r="E200" s="751"/>
      <c r="F200" s="616">
        <f>SUM(F138:F198)</f>
        <v>34.36</v>
      </c>
      <c r="G200" s="751"/>
      <c r="H200" s="616">
        <f>SUM(H138:H198)</f>
        <v>82.039999999999992</v>
      </c>
      <c r="I200" s="751"/>
      <c r="J200" s="754">
        <f>SUM(J138:J198)</f>
        <v>96.396666666666675</v>
      </c>
      <c r="K200" s="751"/>
      <c r="L200" s="616">
        <f>SUM(L139:L198)</f>
        <v>119.33000000000001</v>
      </c>
      <c r="M200" s="751"/>
      <c r="N200" s="829">
        <f>SUM(N139:N198)</f>
        <v>79.009999999999991</v>
      </c>
      <c r="O200" s="751"/>
      <c r="P200" s="754">
        <f>SUM(P139:P198)</f>
        <v>10</v>
      </c>
      <c r="Q200" s="751"/>
      <c r="R200" s="616">
        <f>SUM(R139:R198)</f>
        <v>0</v>
      </c>
      <c r="S200" s="751"/>
      <c r="T200" s="829">
        <f>SUM(T139:T198)</f>
        <v>98.61</v>
      </c>
      <c r="U200" s="751"/>
      <c r="V200" s="616">
        <f>SUM(V139:V198)</f>
        <v>105.56</v>
      </c>
      <c r="W200" s="751"/>
      <c r="X200" s="616">
        <f>SUM(X139:X198)</f>
        <v>46.08</v>
      </c>
      <c r="Y200" s="751"/>
      <c r="Z200" s="751">
        <f>SUM(B200:Y200)</f>
        <v>1632.1966666666665</v>
      </c>
    </row>
    <row r="201" spans="1:32" ht="24" customHeight="1" x14ac:dyDescent="0.35">
      <c r="A201" s="1189"/>
      <c r="B201" s="597"/>
      <c r="C201" s="756"/>
      <c r="D201" s="756"/>
      <c r="E201" s="756"/>
      <c r="F201" s="756"/>
      <c r="G201" s="756"/>
      <c r="H201" s="756"/>
      <c r="I201" s="756"/>
      <c r="J201" s="756"/>
      <c r="K201" s="756"/>
      <c r="L201" s="756"/>
      <c r="M201" s="756"/>
      <c r="N201" s="756"/>
      <c r="O201" s="756"/>
      <c r="P201" s="756"/>
      <c r="Q201" s="756"/>
      <c r="R201" s="819"/>
      <c r="S201" s="822"/>
      <c r="T201" s="822"/>
      <c r="U201" s="822"/>
      <c r="V201" s="822"/>
      <c r="W201" s="1190"/>
      <c r="X201" s="1190"/>
      <c r="Y201" s="1191"/>
      <c r="Z201" s="751">
        <f>Z199+AH127</f>
        <v>50617206</v>
      </c>
      <c r="AB201" s="579"/>
    </row>
    <row r="202" spans="1:32" ht="21.75" customHeight="1" x14ac:dyDescent="0.35">
      <c r="A202" s="757" t="s">
        <v>151</v>
      </c>
      <c r="B202" s="1147" t="s">
        <v>611</v>
      </c>
      <c r="C202" s="1147"/>
      <c r="D202" s="1147"/>
      <c r="E202" s="1147"/>
      <c r="F202" s="1147"/>
      <c r="G202" s="1147"/>
      <c r="H202" s="1147"/>
      <c r="I202" s="1147"/>
      <c r="J202" s="1147"/>
      <c r="K202" s="1147"/>
      <c r="L202" s="1147"/>
      <c r="M202" s="1147"/>
      <c r="N202" s="758"/>
      <c r="O202" s="601"/>
      <c r="P202" s="758"/>
      <c r="Q202" s="601"/>
      <c r="R202" s="759"/>
      <c r="S202" s="601"/>
      <c r="T202" s="601"/>
      <c r="U202" s="601"/>
      <c r="V202" s="758"/>
      <c r="W202" s="601"/>
      <c r="X202" s="758"/>
      <c r="Y202" s="601"/>
      <c r="Z202" s="794"/>
      <c r="AA202" s="638"/>
      <c r="AB202" s="639"/>
      <c r="AC202" s="638"/>
      <c r="AD202" s="638"/>
      <c r="AF202" s="579">
        <f>Z201-AF206</f>
        <v>922736</v>
      </c>
    </row>
    <row r="203" spans="1:32" ht="22" customHeight="1" x14ac:dyDescent="0.35">
      <c r="A203" s="757" t="s">
        <v>153</v>
      </c>
      <c r="B203" s="760"/>
      <c r="C203" s="1148"/>
      <c r="D203" s="1148"/>
      <c r="E203" s="1148"/>
      <c r="F203" s="761"/>
      <c r="G203" s="601"/>
      <c r="H203" s="758"/>
      <c r="N203" s="758"/>
      <c r="O203" s="601"/>
      <c r="P203" s="758"/>
      <c r="Q203" s="1149" t="s">
        <v>154</v>
      </c>
      <c r="R203" s="1149"/>
      <c r="S203" s="1149"/>
      <c r="T203" s="852"/>
      <c r="U203" s="852"/>
      <c r="V203" s="758"/>
      <c r="W203" s="601"/>
      <c r="X203" s="758"/>
      <c r="Y203" s="601"/>
      <c r="Z203" s="758"/>
      <c r="AA203" s="638"/>
      <c r="AB203" s="639"/>
      <c r="AC203" s="638"/>
      <c r="AD203" s="641"/>
      <c r="AE203" s="641"/>
    </row>
    <row r="204" spans="1:32" ht="22" customHeight="1" x14ac:dyDescent="0.35">
      <c r="A204" s="757"/>
      <c r="B204" s="760"/>
      <c r="C204" s="851"/>
      <c r="D204" s="851"/>
      <c r="E204" s="851"/>
      <c r="F204" s="761"/>
      <c r="G204" s="601"/>
      <c r="H204" s="758"/>
      <c r="N204" s="758"/>
      <c r="O204" s="601"/>
      <c r="P204" s="758"/>
      <c r="Q204" s="852"/>
      <c r="R204" s="852"/>
      <c r="S204" s="852"/>
      <c r="T204" s="852"/>
      <c r="U204" s="852"/>
      <c r="V204" s="758"/>
      <c r="W204" s="601"/>
      <c r="X204" s="758"/>
      <c r="Y204" s="601"/>
      <c r="Z204" s="758"/>
      <c r="AA204" s="638"/>
      <c r="AB204" s="639"/>
      <c r="AC204" s="638"/>
      <c r="AD204" s="641"/>
      <c r="AE204" s="641"/>
    </row>
    <row r="205" spans="1:32" ht="22" customHeight="1" x14ac:dyDescent="0.35">
      <c r="A205" s="757"/>
      <c r="B205" s="760"/>
      <c r="C205" s="851"/>
      <c r="D205" s="851"/>
      <c r="E205" s="851"/>
      <c r="F205" s="761"/>
      <c r="G205" s="601"/>
      <c r="H205" s="758"/>
      <c r="N205" s="758"/>
      <c r="O205" s="601"/>
      <c r="P205" s="758"/>
      <c r="Q205" s="786"/>
      <c r="R205" s="786"/>
      <c r="S205" s="786"/>
      <c r="T205" s="786"/>
      <c r="U205" s="786"/>
      <c r="V205" s="758"/>
      <c r="W205" s="601"/>
      <c r="X205" s="758"/>
      <c r="Y205" s="601"/>
      <c r="Z205" s="758"/>
      <c r="AA205" s="638"/>
      <c r="AB205" s="639"/>
      <c r="AC205" s="638"/>
      <c r="AD205" s="641"/>
      <c r="AE205" s="641"/>
    </row>
    <row r="206" spans="1:32" ht="22" customHeight="1" x14ac:dyDescent="0.35">
      <c r="A206" s="757"/>
      <c r="B206" s="760"/>
      <c r="C206" s="851"/>
      <c r="D206" s="851"/>
      <c r="E206" s="851"/>
      <c r="F206" s="761"/>
      <c r="G206" s="601"/>
      <c r="H206" s="758"/>
      <c r="N206" s="758"/>
      <c r="O206" s="601"/>
      <c r="P206" s="758"/>
      <c r="Q206" s="786"/>
      <c r="R206" s="786"/>
      <c r="S206" s="786"/>
      <c r="T206" s="786"/>
      <c r="U206" s="786"/>
      <c r="V206" s="758"/>
      <c r="W206" s="601"/>
      <c r="X206" s="758"/>
      <c r="Y206" s="601"/>
      <c r="Z206" s="758"/>
      <c r="AA206" s="638"/>
      <c r="AB206" s="639"/>
      <c r="AC206" s="638"/>
      <c r="AD206" s="641"/>
      <c r="AE206" s="641"/>
      <c r="AF206" s="794">
        <v>49694470</v>
      </c>
    </row>
    <row r="207" spans="1:32" ht="22" customHeight="1" x14ac:dyDescent="0.35">
      <c r="A207" s="757"/>
      <c r="B207" s="760"/>
      <c r="C207" s="762"/>
      <c r="D207" s="761"/>
      <c r="E207" s="762"/>
      <c r="F207" s="761"/>
      <c r="G207" s="601"/>
      <c r="H207" s="758"/>
      <c r="N207" s="758"/>
      <c r="O207" s="601"/>
      <c r="P207" s="758"/>
      <c r="Q207" s="787"/>
      <c r="R207" s="788"/>
      <c r="S207" s="787"/>
      <c r="T207" s="787"/>
      <c r="U207" s="787"/>
      <c r="V207" s="758"/>
      <c r="W207" s="601"/>
      <c r="X207" s="758"/>
      <c r="Y207" s="601"/>
      <c r="Z207" s="758"/>
      <c r="AA207" s="638"/>
      <c r="AB207" s="639"/>
      <c r="AC207" s="642"/>
      <c r="AD207" s="638"/>
      <c r="AE207" s="638"/>
    </row>
    <row r="208" spans="1:32" ht="22" customHeight="1" x14ac:dyDescent="0.35">
      <c r="B208" s="763"/>
      <c r="C208" s="1150"/>
      <c r="D208" s="1150"/>
      <c r="E208" s="1150"/>
      <c r="F208" s="758"/>
      <c r="G208" s="601"/>
      <c r="H208" s="758"/>
      <c r="N208" s="758"/>
      <c r="O208" s="601"/>
      <c r="P208" s="758"/>
      <c r="Q208" s="1151" t="s">
        <v>155</v>
      </c>
      <c r="R208" s="1151"/>
      <c r="S208" s="1151"/>
      <c r="T208" s="853"/>
      <c r="U208" s="853"/>
      <c r="V208" s="758"/>
      <c r="W208" s="601"/>
      <c r="X208" s="758"/>
      <c r="Y208" s="601"/>
      <c r="Z208" s="758"/>
      <c r="AA208" s="638"/>
      <c r="AB208" s="639"/>
      <c r="AC208" s="639"/>
      <c r="AD208" s="638"/>
      <c r="AE208" s="638"/>
    </row>
    <row r="209" spans="1:31" ht="22" customHeight="1" x14ac:dyDescent="0.35">
      <c r="Y209" s="687"/>
      <c r="Z209" s="758"/>
      <c r="AA209" s="688"/>
      <c r="AB209" s="690"/>
      <c r="AC209" s="690"/>
      <c r="AD209" s="688"/>
      <c r="AE209" s="688"/>
    </row>
    <row r="210" spans="1:31" ht="32.25" customHeight="1" x14ac:dyDescent="0.35">
      <c r="A210" s="764"/>
      <c r="B210" s="765"/>
      <c r="C210" s="1184"/>
      <c r="D210" s="1184"/>
      <c r="E210" s="1184"/>
      <c r="F210" s="766"/>
      <c r="W210" s="679"/>
      <c r="X210" s="705"/>
      <c r="Y210" s="579">
        <v>41497072</v>
      </c>
      <c r="Z210" s="579">
        <f>Y210-Z201</f>
        <v>-9120134</v>
      </c>
      <c r="AA210" s="1185"/>
      <c r="AB210" s="1185"/>
      <c r="AC210" s="1185"/>
      <c r="AD210" s="849"/>
      <c r="AE210" s="849"/>
    </row>
    <row r="211" spans="1:31" ht="22" customHeight="1" x14ac:dyDescent="0.35">
      <c r="C211" s="1186" t="s">
        <v>156</v>
      </c>
      <c r="D211" s="1186"/>
      <c r="E211" s="1186" t="s">
        <v>157</v>
      </c>
      <c r="F211" s="1186"/>
      <c r="G211" s="1186" t="s">
        <v>158</v>
      </c>
      <c r="H211" s="1186"/>
      <c r="I211" s="1186" t="s">
        <v>159</v>
      </c>
      <c r="J211" s="1186"/>
      <c r="K211" s="1186"/>
      <c r="L211" s="1186"/>
      <c r="M211" s="1186" t="s">
        <v>160</v>
      </c>
      <c r="N211" s="1186"/>
      <c r="O211" s="1187" t="s">
        <v>161</v>
      </c>
      <c r="P211" s="1188"/>
      <c r="R211" s="687"/>
      <c r="Z211" s="579"/>
      <c r="AA211" s="688"/>
      <c r="AB211" s="579"/>
    </row>
    <row r="212" spans="1:31" ht="22" customHeight="1" x14ac:dyDescent="0.35">
      <c r="C212" s="672" t="s">
        <v>30</v>
      </c>
      <c r="D212" s="850" t="s">
        <v>27</v>
      </c>
      <c r="E212" s="672" t="s">
        <v>30</v>
      </c>
      <c r="F212" s="850" t="s">
        <v>27</v>
      </c>
      <c r="G212" s="672" t="s">
        <v>30</v>
      </c>
      <c r="H212" s="850" t="s">
        <v>27</v>
      </c>
      <c r="I212" s="672" t="s">
        <v>30</v>
      </c>
      <c r="J212" s="672"/>
      <c r="K212" s="672"/>
      <c r="L212" s="850" t="s">
        <v>27</v>
      </c>
      <c r="M212" s="672" t="s">
        <v>30</v>
      </c>
      <c r="N212" s="850" t="s">
        <v>27</v>
      </c>
      <c r="O212" s="672" t="s">
        <v>30</v>
      </c>
      <c r="P212" s="850" t="s">
        <v>27</v>
      </c>
      <c r="R212" s="687"/>
      <c r="Z212" s="579"/>
      <c r="AA212" s="688"/>
      <c r="AB212" s="579"/>
    </row>
    <row r="213" spans="1:31" ht="22" customHeight="1" x14ac:dyDescent="0.35">
      <c r="C213" s="767">
        <f>B128</f>
        <v>845.01</v>
      </c>
      <c r="D213" s="768">
        <f>C127</f>
        <v>8450100</v>
      </c>
      <c r="E213" s="769">
        <f>L128</f>
        <v>180</v>
      </c>
      <c r="F213" s="770">
        <f>M127</f>
        <v>1224000</v>
      </c>
      <c r="G213" s="703">
        <f>V128</f>
        <v>175.68</v>
      </c>
      <c r="H213" s="770">
        <f>W127</f>
        <v>1756800</v>
      </c>
      <c r="I213" s="771">
        <f>B200</f>
        <v>466.39000000000004</v>
      </c>
      <c r="J213" s="771"/>
      <c r="K213" s="771"/>
      <c r="L213" s="770">
        <f>C199</f>
        <v>3171452</v>
      </c>
      <c r="M213" s="727">
        <f>V200</f>
        <v>105.56</v>
      </c>
      <c r="N213" s="770">
        <f>W199</f>
        <v>193400</v>
      </c>
      <c r="O213" s="704"/>
      <c r="P213" s="704"/>
      <c r="R213" s="687"/>
      <c r="Z213" s="579"/>
      <c r="AA213" s="688"/>
      <c r="AB213" s="579"/>
    </row>
    <row r="214" spans="1:31" ht="22" customHeight="1" x14ac:dyDescent="0.35">
      <c r="C214" s="767">
        <f>F128</f>
        <v>887.79</v>
      </c>
      <c r="D214" s="768">
        <f>G127</f>
        <v>8877900</v>
      </c>
      <c r="E214" s="772" t="e">
        <f>#REF!</f>
        <v>#REF!</v>
      </c>
      <c r="F214" s="704" t="e">
        <f>#REF!</f>
        <v>#REF!</v>
      </c>
      <c r="G214" s="769">
        <f>X128</f>
        <v>360</v>
      </c>
      <c r="H214" s="704">
        <f>Y127</f>
        <v>4662000</v>
      </c>
      <c r="I214" s="769">
        <f>D200</f>
        <v>494.42</v>
      </c>
      <c r="J214" s="769"/>
      <c r="K214" s="769"/>
      <c r="L214" s="704">
        <f>E199</f>
        <v>3362050</v>
      </c>
      <c r="M214" s="773"/>
      <c r="N214" s="727"/>
      <c r="O214" s="704"/>
      <c r="P214" s="704"/>
      <c r="R214" s="687"/>
      <c r="Z214" s="579"/>
      <c r="AA214" s="688"/>
      <c r="AB214" s="579"/>
    </row>
    <row r="215" spans="1:31" ht="22" customHeight="1" x14ac:dyDescent="0.35">
      <c r="A215" s="774"/>
      <c r="B215" s="775"/>
      <c r="C215" s="767" t="e">
        <f>#REF!</f>
        <v>#REF!</v>
      </c>
      <c r="D215" s="776" t="e">
        <f>#REF!</f>
        <v>#REF!</v>
      </c>
      <c r="E215" s="769">
        <f>T128</f>
        <v>178.77</v>
      </c>
      <c r="F215" s="704">
        <f>U127</f>
        <v>1215640</v>
      </c>
      <c r="G215" s="777">
        <f>Z128</f>
        <v>135.70999999999998</v>
      </c>
      <c r="H215" s="778">
        <f>AA127</f>
        <v>922824</v>
      </c>
      <c r="I215" s="777" t="e">
        <f>#REF!</f>
        <v>#REF!</v>
      </c>
      <c r="J215" s="777"/>
      <c r="K215" s="777"/>
      <c r="L215" s="778" t="e">
        <f>#REF!</f>
        <v>#REF!</v>
      </c>
      <c r="M215" s="779"/>
      <c r="N215" s="780"/>
      <c r="O215" s="781"/>
      <c r="P215" s="781"/>
      <c r="R215" s="687"/>
      <c r="W215" s="1183"/>
      <c r="X215" s="1183"/>
      <c r="Y215" s="1183"/>
      <c r="Z215" s="782"/>
      <c r="AA215" s="701"/>
      <c r="AB215" s="579"/>
    </row>
    <row r="216" spans="1:31" ht="22" customHeight="1" x14ac:dyDescent="0.35">
      <c r="C216" s="773"/>
      <c r="D216" s="768"/>
      <c r="E216" s="783"/>
      <c r="F216" s="727"/>
      <c r="G216" s="769">
        <f>AB128</f>
        <v>0</v>
      </c>
      <c r="H216" s="704">
        <f>AC127</f>
        <v>0</v>
      </c>
      <c r="I216" s="769">
        <f>H200</f>
        <v>82.039999999999992</v>
      </c>
      <c r="J216" s="769"/>
      <c r="K216" s="769"/>
      <c r="L216" s="704">
        <f>I199</f>
        <v>820400</v>
      </c>
      <c r="M216" s="773"/>
      <c r="N216" s="727"/>
      <c r="O216" s="704"/>
      <c r="P216" s="704"/>
      <c r="R216" s="687"/>
      <c r="Z216" s="579"/>
      <c r="AA216" s="688"/>
      <c r="AB216" s="579"/>
    </row>
    <row r="217" spans="1:31" ht="22" customHeight="1" x14ac:dyDescent="0.35">
      <c r="C217" s="773"/>
      <c r="D217" s="768"/>
      <c r="E217" s="783"/>
      <c r="F217" s="727"/>
      <c r="G217" s="769">
        <f>AD128</f>
        <v>0</v>
      </c>
      <c r="H217" s="704">
        <f>AE127</f>
        <v>0</v>
      </c>
      <c r="I217" s="769">
        <f>J200</f>
        <v>96.396666666666675</v>
      </c>
      <c r="J217" s="769"/>
      <c r="K217" s="769"/>
      <c r="L217" s="704">
        <f>K199</f>
        <v>1091900</v>
      </c>
      <c r="M217" s="779"/>
      <c r="N217" s="780"/>
      <c r="O217" s="704"/>
      <c r="P217" s="704"/>
      <c r="R217" s="687"/>
      <c r="Z217" s="579"/>
      <c r="AA217" s="688"/>
      <c r="AB217" s="579"/>
    </row>
    <row r="218" spans="1:31" ht="22" customHeight="1" x14ac:dyDescent="0.35">
      <c r="C218" s="773"/>
      <c r="D218" s="768"/>
      <c r="E218" s="773"/>
      <c r="F218" s="727"/>
      <c r="G218" s="769">
        <f>AF128</f>
        <v>0</v>
      </c>
      <c r="H218" s="704">
        <f>AG127</f>
        <v>0</v>
      </c>
      <c r="I218" s="769">
        <f>P200</f>
        <v>10</v>
      </c>
      <c r="J218" s="769"/>
      <c r="K218" s="769"/>
      <c r="L218" s="704">
        <f>Q199</f>
        <v>100000</v>
      </c>
      <c r="M218" s="779"/>
      <c r="N218" s="780"/>
      <c r="O218" s="704"/>
      <c r="P218" s="704"/>
      <c r="R218" s="687"/>
      <c r="Z218" s="579"/>
      <c r="AA218" s="688"/>
      <c r="AB218" s="579"/>
    </row>
    <row r="219" spans="1:31" ht="22" customHeight="1" x14ac:dyDescent="0.35">
      <c r="C219" s="773"/>
      <c r="D219" s="784"/>
      <c r="E219" s="773"/>
      <c r="F219" s="727"/>
      <c r="G219" s="773"/>
      <c r="H219" s="785"/>
      <c r="I219" s="769">
        <f>L200</f>
        <v>119.33000000000001</v>
      </c>
      <c r="J219" s="769"/>
      <c r="K219" s="769"/>
      <c r="L219" s="704">
        <f>M199</f>
        <v>1193300</v>
      </c>
      <c r="M219" s="773"/>
      <c r="N219" s="727"/>
      <c r="O219" s="704"/>
      <c r="P219" s="704"/>
      <c r="R219" s="687"/>
      <c r="Z219" s="579"/>
      <c r="AA219" s="688"/>
      <c r="AB219" s="579"/>
    </row>
    <row r="220" spans="1:31" ht="24" customHeight="1" x14ac:dyDescent="0.35">
      <c r="C220" s="703" t="e">
        <f t="shared" ref="C220:N220" si="0">SUM(C213:C219)</f>
        <v>#REF!</v>
      </c>
      <c r="D220" s="704" t="e">
        <f t="shared" si="0"/>
        <v>#REF!</v>
      </c>
      <c r="E220" s="703" t="e">
        <f t="shared" si="0"/>
        <v>#REF!</v>
      </c>
      <c r="F220" s="704" t="e">
        <f t="shared" si="0"/>
        <v>#REF!</v>
      </c>
      <c r="G220" s="703">
        <f t="shared" si="0"/>
        <v>671.3900000000001</v>
      </c>
      <c r="H220" s="704">
        <f t="shared" si="0"/>
        <v>7341624</v>
      </c>
      <c r="I220" s="703" t="e">
        <f t="shared" si="0"/>
        <v>#REF!</v>
      </c>
      <c r="J220" s="703"/>
      <c r="K220" s="703"/>
      <c r="L220" s="704" t="e">
        <f>SUM(L213:L219)</f>
        <v>#REF!</v>
      </c>
      <c r="M220" s="703">
        <f t="shared" si="0"/>
        <v>105.56</v>
      </c>
      <c r="N220" s="704">
        <f t="shared" si="0"/>
        <v>193400</v>
      </c>
      <c r="O220" s="704" t="e">
        <f>M220+I220+G220+E220+C220</f>
        <v>#REF!</v>
      </c>
      <c r="P220" s="704" t="e">
        <f>D220+F220+H220+L220+N220</f>
        <v>#REF!</v>
      </c>
      <c r="R220" s="687"/>
      <c r="Z220" s="579"/>
      <c r="AB220" s="579"/>
    </row>
    <row r="221" spans="1:31" x14ac:dyDescent="0.35">
      <c r="S221" s="579" t="s">
        <v>162</v>
      </c>
      <c r="V221" s="579"/>
    </row>
    <row r="222" spans="1:31" ht="15" x14ac:dyDescent="0.35">
      <c r="D222" s="687" t="s">
        <v>28</v>
      </c>
      <c r="I222" s="706"/>
      <c r="J222" s="706"/>
      <c r="K222" s="706"/>
      <c r="L222" s="707"/>
    </row>
    <row r="223" spans="1:31" ht="15" x14ac:dyDescent="0.35">
      <c r="D223" s="708" t="s">
        <v>17</v>
      </c>
      <c r="I223" s="709"/>
      <c r="J223" s="709"/>
      <c r="K223" s="709"/>
      <c r="L223" s="710"/>
      <c r="V223" s="711"/>
    </row>
    <row r="224" spans="1:31" ht="15" x14ac:dyDescent="0.35">
      <c r="D224" s="687" t="s">
        <v>19</v>
      </c>
      <c r="I224" s="119"/>
      <c r="J224" s="119"/>
      <c r="K224" s="119"/>
      <c r="L224"/>
      <c r="N224" s="710"/>
      <c r="O224" s="119"/>
      <c r="P224" s="710"/>
      <c r="Q224" s="119"/>
      <c r="R224" s="712"/>
      <c r="V224" s="711"/>
    </row>
    <row r="225" spans="1:28" ht="15" x14ac:dyDescent="0.35">
      <c r="I225" s="119"/>
      <c r="J225" s="119"/>
      <c r="K225" s="119"/>
      <c r="L225"/>
      <c r="N225" s="710"/>
      <c r="O225" s="119"/>
      <c r="P225" s="710"/>
      <c r="Q225" s="119"/>
      <c r="R225" s="712"/>
      <c r="V225" s="711"/>
    </row>
    <row r="226" spans="1:28" ht="14.5" x14ac:dyDescent="0.35">
      <c r="I226" s="433"/>
      <c r="J226" s="433"/>
      <c r="K226" s="433"/>
      <c r="L226"/>
      <c r="V226" s="710"/>
    </row>
    <row r="227" spans="1:28" x14ac:dyDescent="0.35">
      <c r="B227" s="687"/>
      <c r="H227" s="579"/>
      <c r="L227" s="579"/>
      <c r="N227" s="579"/>
      <c r="P227" s="579"/>
      <c r="R227" s="579"/>
      <c r="V227" s="579"/>
      <c r="X227" s="579"/>
      <c r="Z227" s="579"/>
      <c r="AB227" s="579"/>
    </row>
    <row r="228" spans="1:28" x14ac:dyDescent="0.35">
      <c r="B228" s="687"/>
      <c r="H228" s="579"/>
      <c r="L228" s="579"/>
      <c r="N228" s="579"/>
      <c r="P228" s="579"/>
      <c r="R228" s="579"/>
      <c r="V228" s="579"/>
      <c r="X228" s="579"/>
      <c r="Z228" s="579"/>
      <c r="AB228" s="579"/>
    </row>
    <row r="229" spans="1:28" x14ac:dyDescent="0.35">
      <c r="B229" s="687"/>
      <c r="H229" s="579"/>
      <c r="L229" s="579"/>
      <c r="N229" s="579"/>
      <c r="P229" s="579"/>
      <c r="R229" s="579"/>
      <c r="V229" s="579"/>
      <c r="X229" s="579"/>
      <c r="Z229" s="579"/>
      <c r="AB229" s="579"/>
    </row>
    <row r="230" spans="1:28" x14ac:dyDescent="0.35">
      <c r="B230" s="687"/>
      <c r="H230" s="579"/>
      <c r="L230" s="579"/>
      <c r="N230" s="579"/>
      <c r="P230" s="579"/>
      <c r="R230" s="579"/>
      <c r="V230" s="579"/>
      <c r="X230" s="579"/>
      <c r="Z230" s="579"/>
      <c r="AB230" s="579"/>
    </row>
    <row r="231" spans="1:28" x14ac:dyDescent="0.35">
      <c r="B231" s="687"/>
      <c r="H231" s="579"/>
      <c r="L231" s="579"/>
      <c r="N231" s="579"/>
      <c r="P231" s="579"/>
      <c r="R231" s="579"/>
      <c r="V231" s="579"/>
      <c r="X231" s="579"/>
      <c r="Z231" s="579"/>
      <c r="AB231" s="579"/>
    </row>
    <row r="232" spans="1:28" s="687" customFormat="1" x14ac:dyDescent="0.35">
      <c r="A232" s="579"/>
      <c r="C232" s="579"/>
      <c r="E232" s="579"/>
      <c r="G232" s="579"/>
      <c r="H232" s="579"/>
      <c r="I232" s="579"/>
      <c r="J232" s="579"/>
      <c r="K232" s="579"/>
      <c r="L232" s="579"/>
      <c r="M232" s="579"/>
      <c r="N232" s="579"/>
      <c r="O232" s="579"/>
      <c r="P232" s="579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76" spans="12:12" x14ac:dyDescent="0.35">
      <c r="L276" s="713"/>
    </row>
  </sheetData>
  <mergeCells count="119">
    <mergeCell ref="W215:Y215"/>
    <mergeCell ref="V4:W4"/>
    <mergeCell ref="C208:E208"/>
    <mergeCell ref="Q208:S208"/>
    <mergeCell ref="C210:E210"/>
    <mergeCell ref="AA210:AC210"/>
    <mergeCell ref="C211:D211"/>
    <mergeCell ref="E211:F211"/>
    <mergeCell ref="G211:H211"/>
    <mergeCell ref="I211:L211"/>
    <mergeCell ref="M211:N211"/>
    <mergeCell ref="O211:P211"/>
    <mergeCell ref="N136:O136"/>
    <mergeCell ref="P136:Q136"/>
    <mergeCell ref="R136:S136"/>
    <mergeCell ref="T136:U136"/>
    <mergeCell ref="V136:W136"/>
    <mergeCell ref="X136:Y136"/>
    <mergeCell ref="A199:A201"/>
    <mergeCell ref="W201:Y201"/>
    <mergeCell ref="B202:M202"/>
    <mergeCell ref="C203:E203"/>
    <mergeCell ref="Q203:S203"/>
    <mergeCell ref="A187:A188"/>
    <mergeCell ref="A189:A190"/>
    <mergeCell ref="A191:A192"/>
    <mergeCell ref="A193:A194"/>
    <mergeCell ref="A195:A196"/>
    <mergeCell ref="A197:A198"/>
    <mergeCell ref="A175:A176"/>
    <mergeCell ref="A177:A178"/>
    <mergeCell ref="A179:A180"/>
    <mergeCell ref="A181:A182"/>
    <mergeCell ref="A183:A184"/>
    <mergeCell ref="A185:A186"/>
    <mergeCell ref="A163:A164"/>
    <mergeCell ref="A165:A166"/>
    <mergeCell ref="A167:A168"/>
    <mergeCell ref="A169:A170"/>
    <mergeCell ref="A171:A172"/>
    <mergeCell ref="A173:A174"/>
    <mergeCell ref="A151:A152"/>
    <mergeCell ref="A153:A154"/>
    <mergeCell ref="A155:A156"/>
    <mergeCell ref="A157:A158"/>
    <mergeCell ref="A159:A160"/>
    <mergeCell ref="A161:A162"/>
    <mergeCell ref="A139:A140"/>
    <mergeCell ref="A141:A142"/>
    <mergeCell ref="A143:A144"/>
    <mergeCell ref="A145:A146"/>
    <mergeCell ref="A147:A148"/>
    <mergeCell ref="A149:A150"/>
    <mergeCell ref="A135:A137"/>
    <mergeCell ref="B135:G135"/>
    <mergeCell ref="H135:W135"/>
    <mergeCell ref="X135:Y135"/>
    <mergeCell ref="B136:C136"/>
    <mergeCell ref="D136:E136"/>
    <mergeCell ref="F136:G136"/>
    <mergeCell ref="H136:I136"/>
    <mergeCell ref="J136:K136"/>
    <mergeCell ref="L136:M136"/>
    <mergeCell ref="A123:A126"/>
    <mergeCell ref="A127:A128"/>
    <mergeCell ref="A132:X132"/>
    <mergeCell ref="A133:X133"/>
    <mergeCell ref="A134:W134"/>
    <mergeCell ref="X134:Y134"/>
    <mergeCell ref="A99:A102"/>
    <mergeCell ref="A103:A106"/>
    <mergeCell ref="A107:A110"/>
    <mergeCell ref="A111:A114"/>
    <mergeCell ref="A115:A118"/>
    <mergeCell ref="A119:A122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27:A30"/>
    <mergeCell ref="A31:A34"/>
    <mergeCell ref="A35:A38"/>
    <mergeCell ref="A39:A42"/>
    <mergeCell ref="A43:A46"/>
    <mergeCell ref="A47:A50"/>
    <mergeCell ref="T5:U5"/>
    <mergeCell ref="A7:A10"/>
    <mergeCell ref="A11:A14"/>
    <mergeCell ref="A15:A18"/>
    <mergeCell ref="A19:A22"/>
    <mergeCell ref="A23:A26"/>
    <mergeCell ref="AF4:AG4"/>
    <mergeCell ref="A3:U3"/>
    <mergeCell ref="V3:AG3"/>
    <mergeCell ref="A1:AD1"/>
    <mergeCell ref="A2:AD2"/>
    <mergeCell ref="A4:A5"/>
    <mergeCell ref="X4:Y4"/>
    <mergeCell ref="D5:E5"/>
    <mergeCell ref="B4:I4"/>
    <mergeCell ref="H5:I5"/>
    <mergeCell ref="J4:U4"/>
    <mergeCell ref="AB4:AE4"/>
    <mergeCell ref="Z4:AA4"/>
    <mergeCell ref="B5:C5"/>
    <mergeCell ref="F5:G5"/>
    <mergeCell ref="J5:K5"/>
    <mergeCell ref="L5:M5"/>
    <mergeCell ref="N5:O5"/>
    <mergeCell ref="P5:Q5"/>
    <mergeCell ref="R5:S5"/>
  </mergeCells>
  <printOptions horizontalCentered="1"/>
  <pageMargins left="0.25" right="0.25" top="0.75" bottom="0.75" header="0.3" footer="0.3"/>
  <pageSetup paperSize="9" scale="31" fitToHeight="0" orientation="landscape" horizontalDpi="360" verticalDpi="360" r:id="rId1"/>
  <rowBreaks count="1" manualBreakCount="1">
    <brk id="97" max="2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FBF6-E36A-4194-AF31-06F9852798FA}">
  <sheetPr>
    <pageSetUpPr fitToPage="1"/>
  </sheetPr>
  <dimension ref="A1:BA282"/>
  <sheetViews>
    <sheetView zoomScale="88" zoomScaleNormal="70" zoomScaleSheetLayoutView="70" workbookViewId="0">
      <selection activeCell="V4" sqref="V4:W4"/>
    </sheetView>
  </sheetViews>
  <sheetFormatPr defaultColWidth="9.1796875" defaultRowHeight="14" x14ac:dyDescent="0.35"/>
  <cols>
    <col min="1" max="1" width="11.81640625" style="579" customWidth="1"/>
    <col min="2" max="2" width="11.453125" style="702" customWidth="1"/>
    <col min="3" max="3" width="15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1" style="687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4.453125" style="579" customWidth="1"/>
    <col min="14" max="14" width="15.81640625" style="687" customWidth="1"/>
    <col min="15" max="15" width="13.81640625" style="579" customWidth="1"/>
    <col min="16" max="16" width="11.453125" style="687" customWidth="1"/>
    <col min="17" max="17" width="14.81640625" style="579" bestFit="1" customWidth="1"/>
    <col min="18" max="18" width="10.453125" style="705" customWidth="1"/>
    <col min="19" max="19" width="15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4.453125" style="579" customWidth="1"/>
    <col min="24" max="24" width="10.81640625" style="687" customWidth="1"/>
    <col min="25" max="25" width="15" style="579" bestFit="1" customWidth="1"/>
    <col min="26" max="26" width="18.81640625" style="687" bestFit="1" customWidth="1"/>
    <col min="27" max="27" width="14.816406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1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x14ac:dyDescent="0.35">
      <c r="A2" s="1161" t="s">
        <v>607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1"/>
      <c r="W2" s="1161"/>
      <c r="X2" s="1161"/>
      <c r="Y2" s="1161"/>
      <c r="Z2" s="1161"/>
      <c r="AA2" s="1161"/>
      <c r="AB2" s="1161"/>
      <c r="AC2" s="1161"/>
      <c r="AD2" s="1161"/>
      <c r="AE2" s="856"/>
    </row>
    <row r="3" spans="1:53" ht="18" x14ac:dyDescent="0.35">
      <c r="A3" s="1166" t="s">
        <v>612</v>
      </c>
      <c r="B3" s="1166"/>
      <c r="C3" s="1166"/>
      <c r="D3" s="1166"/>
      <c r="E3" s="1166"/>
      <c r="F3" s="1166"/>
      <c r="G3" s="1166"/>
      <c r="H3" s="1166"/>
      <c r="I3" s="1166"/>
      <c r="J3" s="1166"/>
      <c r="K3" s="1166"/>
      <c r="L3" s="1166"/>
      <c r="M3" s="1166"/>
      <c r="N3" s="1166"/>
      <c r="O3" s="1166"/>
      <c r="P3" s="1166"/>
      <c r="Q3" s="1166"/>
      <c r="R3" s="1163" t="s">
        <v>613</v>
      </c>
      <c r="S3" s="1164"/>
      <c r="T3" s="1164"/>
      <c r="U3" s="1164"/>
      <c r="V3" s="1164"/>
      <c r="W3" s="1164"/>
      <c r="X3" s="1164"/>
      <c r="Y3" s="1164"/>
      <c r="Z3" s="1164"/>
      <c r="AA3" s="1164"/>
      <c r="AB3" s="1164"/>
      <c r="AC3" s="1164"/>
      <c r="AD3" s="905"/>
      <c r="AE3" s="856"/>
    </row>
    <row r="4" spans="1:53" s="663" customFormat="1" ht="26.25" customHeight="1" x14ac:dyDescent="0.35">
      <c r="A4" s="1167" t="s">
        <v>2</v>
      </c>
      <c r="B4" s="1168" t="s">
        <v>3</v>
      </c>
      <c r="C4" s="1169"/>
      <c r="D4" s="1169"/>
      <c r="E4" s="1169"/>
      <c r="F4" s="1169"/>
      <c r="G4" s="1170"/>
      <c r="H4" s="1168" t="s">
        <v>4</v>
      </c>
      <c r="I4" s="1169"/>
      <c r="J4" s="1169"/>
      <c r="K4" s="1169"/>
      <c r="L4" s="1169"/>
      <c r="M4" s="1169"/>
      <c r="N4" s="1169"/>
      <c r="O4" s="1169"/>
      <c r="P4" s="1169"/>
      <c r="Q4" s="1170"/>
      <c r="R4" s="1171" t="s">
        <v>5</v>
      </c>
      <c r="S4" s="1172"/>
      <c r="T4" s="1171" t="s">
        <v>6</v>
      </c>
      <c r="U4" s="1172"/>
      <c r="V4" s="1168" t="s">
        <v>7</v>
      </c>
      <c r="W4" s="1170"/>
      <c r="X4" s="1171" t="s">
        <v>8</v>
      </c>
      <c r="Y4" s="1194"/>
      <c r="Z4" s="1194"/>
      <c r="AA4" s="1172"/>
      <c r="AB4" s="1168" t="s">
        <v>7</v>
      </c>
      <c r="AC4" s="1170"/>
      <c r="AD4" s="1202" t="s">
        <v>9</v>
      </c>
      <c r="AE4" s="661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X4" s="662"/>
      <c r="AY4" s="662"/>
      <c r="AZ4" s="662"/>
      <c r="BA4" s="662"/>
    </row>
    <row r="5" spans="1:53" s="669" customFormat="1" x14ac:dyDescent="0.35">
      <c r="A5" s="1168"/>
      <c r="B5" s="1168" t="s">
        <v>10</v>
      </c>
      <c r="C5" s="1170"/>
      <c r="D5" s="1168" t="s">
        <v>11</v>
      </c>
      <c r="E5" s="1170"/>
      <c r="F5" s="1168" t="s">
        <v>12</v>
      </c>
      <c r="G5" s="1170"/>
      <c r="H5" s="1168" t="s">
        <v>13</v>
      </c>
      <c r="I5" s="1170"/>
      <c r="J5" s="1168" t="s">
        <v>14</v>
      </c>
      <c r="K5" s="1170"/>
      <c r="L5" s="1168" t="s">
        <v>14</v>
      </c>
      <c r="M5" s="1170"/>
      <c r="N5" s="1168" t="s">
        <v>15</v>
      </c>
      <c r="O5" s="1170"/>
      <c r="P5" s="1168" t="s">
        <v>16</v>
      </c>
      <c r="Q5" s="1170"/>
      <c r="R5" s="664" t="s">
        <v>17</v>
      </c>
      <c r="S5" s="842" t="s">
        <v>18</v>
      </c>
      <c r="T5" s="665" t="s">
        <v>19</v>
      </c>
      <c r="U5" s="666" t="s">
        <v>20</v>
      </c>
      <c r="V5" s="664" t="s">
        <v>21</v>
      </c>
      <c r="W5" s="843" t="s">
        <v>22</v>
      </c>
      <c r="X5" s="664" t="s">
        <v>17</v>
      </c>
      <c r="Y5" s="667" t="s">
        <v>23</v>
      </c>
      <c r="Z5" s="664" t="s">
        <v>17</v>
      </c>
      <c r="AA5" s="843" t="s">
        <v>24</v>
      </c>
      <c r="AB5" s="664" t="s">
        <v>17</v>
      </c>
      <c r="AC5" s="842" t="s">
        <v>25</v>
      </c>
      <c r="AD5" s="1203"/>
      <c r="AE5" s="661"/>
      <c r="AF5" s="668"/>
      <c r="AG5" s="668"/>
      <c r="AH5" s="668"/>
      <c r="AI5" s="668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</row>
    <row r="6" spans="1:53" s="669" customFormat="1" x14ac:dyDescent="0.35">
      <c r="A6" s="670"/>
      <c r="B6" s="671" t="s">
        <v>26</v>
      </c>
      <c r="C6" s="850" t="s">
        <v>27</v>
      </c>
      <c r="D6" s="672" t="s">
        <v>26</v>
      </c>
      <c r="E6" s="850" t="s">
        <v>27</v>
      </c>
      <c r="F6" s="672" t="s">
        <v>26</v>
      </c>
      <c r="G6" s="673" t="s">
        <v>27</v>
      </c>
      <c r="H6" s="674" t="s">
        <v>28</v>
      </c>
      <c r="I6" s="850" t="s">
        <v>27</v>
      </c>
      <c r="J6" s="674" t="s">
        <v>28</v>
      </c>
      <c r="K6" s="850" t="s">
        <v>27</v>
      </c>
      <c r="L6" s="850" t="s">
        <v>19</v>
      </c>
      <c r="M6" s="850" t="s">
        <v>27</v>
      </c>
      <c r="N6" s="850" t="s">
        <v>29</v>
      </c>
      <c r="O6" s="850" t="s">
        <v>27</v>
      </c>
      <c r="P6" s="672" t="s">
        <v>21</v>
      </c>
      <c r="Q6" s="850" t="s">
        <v>27</v>
      </c>
      <c r="R6" s="672" t="s">
        <v>30</v>
      </c>
      <c r="S6" s="850" t="s">
        <v>27</v>
      </c>
      <c r="T6" s="672" t="s">
        <v>31</v>
      </c>
      <c r="U6" s="850" t="s">
        <v>27</v>
      </c>
      <c r="V6" s="675" t="s">
        <v>30</v>
      </c>
      <c r="W6" s="844" t="s">
        <v>27</v>
      </c>
      <c r="X6" s="676" t="s">
        <v>30</v>
      </c>
      <c r="Y6" s="677" t="s">
        <v>27</v>
      </c>
      <c r="Z6" s="676" t="s">
        <v>32</v>
      </c>
      <c r="AA6" s="844" t="s">
        <v>27</v>
      </c>
      <c r="AB6" s="675" t="s">
        <v>30</v>
      </c>
      <c r="AC6" s="850" t="s">
        <v>27</v>
      </c>
      <c r="AD6" s="845"/>
      <c r="AE6" s="678"/>
      <c r="AK6" s="679"/>
      <c r="AL6" s="679"/>
      <c r="AM6" s="679"/>
      <c r="AN6" s="679"/>
      <c r="AO6" s="679"/>
      <c r="AP6" s="679"/>
    </row>
    <row r="7" spans="1:53" ht="15" x14ac:dyDescent="0.35">
      <c r="A7" s="1173">
        <v>45505</v>
      </c>
      <c r="B7" s="680">
        <v>37.64</v>
      </c>
      <c r="C7" s="545">
        <v>376400</v>
      </c>
      <c r="D7" s="544">
        <v>41.44</v>
      </c>
      <c r="E7" s="545">
        <v>414400</v>
      </c>
      <c r="F7" s="680">
        <v>21.38</v>
      </c>
      <c r="G7" s="681">
        <v>213800</v>
      </c>
      <c r="H7" s="682"/>
      <c r="I7" s="681"/>
      <c r="J7" s="682">
        <v>20</v>
      </c>
      <c r="K7" s="681">
        <v>136000</v>
      </c>
      <c r="L7" s="682"/>
      <c r="M7" s="681"/>
      <c r="N7" s="681"/>
      <c r="O7" s="681"/>
      <c r="P7" s="682"/>
      <c r="Q7" s="547"/>
      <c r="R7" s="549"/>
      <c r="S7" s="547"/>
      <c r="T7" s="546">
        <v>20</v>
      </c>
      <c r="U7" s="547">
        <v>259000</v>
      </c>
      <c r="V7" s="549"/>
      <c r="W7" s="547"/>
      <c r="X7" s="683"/>
      <c r="Y7" s="728"/>
      <c r="Z7" s="683"/>
      <c r="AA7" s="547"/>
      <c r="AB7" s="549"/>
      <c r="AC7" s="547"/>
      <c r="AD7" s="547"/>
      <c r="AE7" s="684"/>
      <c r="AK7" s="685"/>
    </row>
    <row r="8" spans="1:53" ht="15" x14ac:dyDescent="0.35">
      <c r="A8" s="1174"/>
      <c r="B8" s="591"/>
      <c r="C8" s="592"/>
      <c r="D8" s="593"/>
      <c r="E8" s="592"/>
      <c r="F8" s="591"/>
      <c r="G8" s="585"/>
      <c r="H8" s="586"/>
      <c r="I8" s="585"/>
      <c r="J8" s="586"/>
      <c r="K8" s="585"/>
      <c r="L8" s="586"/>
      <c r="M8" s="585"/>
      <c r="N8" s="585"/>
      <c r="O8" s="585"/>
      <c r="P8" s="586"/>
      <c r="Q8" s="587"/>
      <c r="R8" s="584"/>
      <c r="S8" s="587"/>
      <c r="T8" s="588"/>
      <c r="U8" s="587"/>
      <c r="V8" s="584"/>
      <c r="W8" s="587"/>
      <c r="X8" s="589"/>
      <c r="Y8" s="594"/>
      <c r="Z8" s="589"/>
      <c r="AA8" s="587"/>
      <c r="AB8" s="584"/>
      <c r="AC8" s="587"/>
      <c r="AD8" s="587"/>
      <c r="AE8" s="612"/>
      <c r="AK8" s="685"/>
    </row>
    <row r="9" spans="1:53" ht="15" x14ac:dyDescent="0.35">
      <c r="A9" s="1174"/>
      <c r="B9" s="591"/>
      <c r="C9" s="592"/>
      <c r="D9" s="593"/>
      <c r="E9" s="592"/>
      <c r="F9" s="591"/>
      <c r="G9" s="585"/>
      <c r="H9" s="586"/>
      <c r="I9" s="585"/>
      <c r="J9" s="586"/>
      <c r="K9" s="585"/>
      <c r="L9" s="586"/>
      <c r="M9" s="585"/>
      <c r="N9" s="585"/>
      <c r="O9" s="585"/>
      <c r="P9" s="586"/>
      <c r="Q9" s="587"/>
      <c r="R9" s="584"/>
      <c r="S9" s="587"/>
      <c r="T9" s="588"/>
      <c r="U9" s="587"/>
      <c r="V9" s="584"/>
      <c r="W9" s="587"/>
      <c r="X9" s="589"/>
      <c r="Y9" s="594"/>
      <c r="Z9" s="589"/>
      <c r="AA9" s="587"/>
      <c r="AB9" s="584"/>
      <c r="AC9" s="587"/>
      <c r="AD9" s="587"/>
      <c r="AE9" s="612"/>
    </row>
    <row r="10" spans="1:53" ht="15" x14ac:dyDescent="0.35">
      <c r="A10" s="1175"/>
      <c r="B10" s="591"/>
      <c r="C10" s="592"/>
      <c r="D10" s="593"/>
      <c r="E10" s="592"/>
      <c r="F10" s="591"/>
      <c r="G10" s="585"/>
      <c r="H10" s="586"/>
      <c r="I10" s="585"/>
      <c r="J10" s="586"/>
      <c r="K10" s="585"/>
      <c r="L10" s="586"/>
      <c r="M10" s="585"/>
      <c r="N10" s="585"/>
      <c r="O10" s="585"/>
      <c r="P10" s="586"/>
      <c r="Q10" s="587"/>
      <c r="R10" s="584"/>
      <c r="S10" s="587"/>
      <c r="T10" s="588"/>
      <c r="U10" s="587"/>
      <c r="V10" s="584"/>
      <c r="W10" s="587"/>
      <c r="X10" s="589"/>
      <c r="Y10" s="594"/>
      <c r="Z10" s="589"/>
      <c r="AA10" s="587"/>
      <c r="AB10" s="584"/>
      <c r="AC10" s="587"/>
      <c r="AD10" s="587"/>
      <c r="AE10" s="612"/>
      <c r="AK10" s="685"/>
    </row>
    <row r="11" spans="1:53" ht="15" x14ac:dyDescent="0.35">
      <c r="A11" s="1173">
        <v>45506</v>
      </c>
      <c r="B11" s="595">
        <v>34.36</v>
      </c>
      <c r="C11" s="592">
        <v>343600</v>
      </c>
      <c r="D11" s="593">
        <v>29.48</v>
      </c>
      <c r="E11" s="592">
        <v>294800</v>
      </c>
      <c r="F11" s="591">
        <v>19.38</v>
      </c>
      <c r="G11" s="585">
        <v>193800</v>
      </c>
      <c r="H11" s="586"/>
      <c r="I11" s="587"/>
      <c r="J11" s="584"/>
      <c r="K11" s="587"/>
      <c r="L11" s="586"/>
      <c r="M11" s="585"/>
      <c r="N11" s="585"/>
      <c r="O11" s="585"/>
      <c r="P11" s="586">
        <v>20</v>
      </c>
      <c r="Q11" s="587">
        <v>136000</v>
      </c>
      <c r="R11" s="584"/>
      <c r="S11" s="587"/>
      <c r="T11" s="588">
        <v>20</v>
      </c>
      <c r="U11" s="587">
        <v>259000</v>
      </c>
      <c r="V11" s="584"/>
      <c r="W11" s="587"/>
      <c r="X11" s="589"/>
      <c r="Y11" s="594"/>
      <c r="Z11" s="589"/>
      <c r="AA11" s="587"/>
      <c r="AB11" s="584"/>
      <c r="AC11" s="587"/>
      <c r="AD11" s="587"/>
      <c r="AE11" s="612"/>
    </row>
    <row r="12" spans="1:53" ht="15" x14ac:dyDescent="0.35">
      <c r="A12" s="1174"/>
      <c r="B12" s="591"/>
      <c r="C12" s="592"/>
      <c r="D12" s="593"/>
      <c r="E12" s="592"/>
      <c r="F12" s="591"/>
      <c r="G12" s="585"/>
      <c r="H12" s="586"/>
      <c r="I12" s="585"/>
      <c r="J12" s="586"/>
      <c r="K12" s="585"/>
      <c r="L12" s="586"/>
      <c r="M12" s="585"/>
      <c r="N12" s="585"/>
      <c r="O12" s="585"/>
      <c r="P12" s="586"/>
      <c r="Q12" s="587"/>
      <c r="R12" s="584"/>
      <c r="S12" s="587"/>
      <c r="T12" s="588"/>
      <c r="U12" s="587"/>
      <c r="V12" s="584"/>
      <c r="W12" s="587"/>
      <c r="X12" s="589"/>
      <c r="Y12" s="596"/>
      <c r="Z12" s="597"/>
      <c r="AA12" s="583"/>
      <c r="AB12" s="598"/>
      <c r="AC12" s="587"/>
      <c r="AD12" s="587"/>
      <c r="AE12" s="612"/>
    </row>
    <row r="13" spans="1:53" ht="15" x14ac:dyDescent="0.35">
      <c r="A13" s="1174"/>
      <c r="B13" s="591"/>
      <c r="C13" s="592"/>
      <c r="D13" s="593"/>
      <c r="E13" s="592"/>
      <c r="F13" s="591"/>
      <c r="G13" s="585"/>
      <c r="H13" s="586"/>
      <c r="I13" s="585"/>
      <c r="J13" s="586"/>
      <c r="K13" s="585"/>
      <c r="L13" s="586"/>
      <c r="M13" s="585"/>
      <c r="N13" s="585"/>
      <c r="O13" s="585"/>
      <c r="P13" s="586"/>
      <c r="Q13" s="587"/>
      <c r="R13" s="584"/>
      <c r="S13" s="587"/>
      <c r="T13" s="588"/>
      <c r="U13" s="587"/>
      <c r="V13" s="584"/>
      <c r="W13" s="587"/>
      <c r="X13" s="589"/>
      <c r="Y13" s="596"/>
      <c r="Z13" s="597"/>
      <c r="AA13" s="583"/>
      <c r="AB13" s="598"/>
      <c r="AC13" s="587"/>
      <c r="AD13" s="587"/>
      <c r="AE13" s="612"/>
    </row>
    <row r="14" spans="1:53" ht="15" x14ac:dyDescent="0.35">
      <c r="A14" s="1175"/>
      <c r="B14" s="591"/>
      <c r="C14" s="592"/>
      <c r="D14" s="593"/>
      <c r="E14" s="592"/>
      <c r="F14" s="591"/>
      <c r="G14" s="585"/>
      <c r="H14" s="586"/>
      <c r="I14" s="585"/>
      <c r="J14" s="586"/>
      <c r="K14" s="585"/>
      <c r="L14" s="586"/>
      <c r="M14" s="585"/>
      <c r="N14" s="816"/>
      <c r="O14" s="585"/>
      <c r="P14" s="586"/>
      <c r="Q14" s="587"/>
      <c r="R14" s="584"/>
      <c r="S14" s="587"/>
      <c r="T14" s="588"/>
      <c r="U14" s="587"/>
      <c r="V14" s="584"/>
      <c r="W14" s="587"/>
      <c r="X14" s="589"/>
      <c r="Y14" s="594"/>
      <c r="Z14" s="589"/>
      <c r="AA14" s="587"/>
      <c r="AB14" s="584"/>
      <c r="AC14" s="587"/>
      <c r="AD14" s="587"/>
      <c r="AE14" s="612"/>
    </row>
    <row r="15" spans="1:53" ht="15" x14ac:dyDescent="0.35">
      <c r="A15" s="1173">
        <v>45507</v>
      </c>
      <c r="B15" s="591">
        <v>36.299999999999997</v>
      </c>
      <c r="C15" s="592">
        <v>363000</v>
      </c>
      <c r="D15" s="593">
        <v>41.01</v>
      </c>
      <c r="E15" s="592">
        <v>410100</v>
      </c>
      <c r="F15" s="591">
        <v>27.91</v>
      </c>
      <c r="G15" s="585">
        <v>279100</v>
      </c>
      <c r="H15" s="586">
        <v>20</v>
      </c>
      <c r="I15" s="585">
        <v>136000</v>
      </c>
      <c r="J15" s="586">
        <v>20</v>
      </c>
      <c r="K15" s="585">
        <v>136000</v>
      </c>
      <c r="L15" s="586">
        <v>20</v>
      </c>
      <c r="M15" s="585">
        <v>259000</v>
      </c>
      <c r="N15" s="585"/>
      <c r="O15" s="585"/>
      <c r="P15" s="586">
        <v>20</v>
      </c>
      <c r="Q15" s="587">
        <v>136000</v>
      </c>
      <c r="R15" s="584"/>
      <c r="S15" s="587"/>
      <c r="T15" s="588">
        <v>20</v>
      </c>
      <c r="U15" s="587">
        <v>259000</v>
      </c>
      <c r="V15" s="584"/>
      <c r="W15" s="587"/>
      <c r="X15" s="589"/>
      <c r="Y15" s="594"/>
      <c r="Z15" s="589"/>
      <c r="AA15" s="587"/>
      <c r="AB15" s="584"/>
      <c r="AC15" s="587"/>
      <c r="AD15" s="587"/>
      <c r="AE15" s="612"/>
    </row>
    <row r="16" spans="1:53" ht="15" x14ac:dyDescent="0.35">
      <c r="A16" s="1174"/>
      <c r="B16" s="591"/>
      <c r="C16" s="592"/>
      <c r="D16" s="593"/>
      <c r="E16" s="592"/>
      <c r="F16" s="591"/>
      <c r="G16" s="585"/>
      <c r="H16" s="586"/>
      <c r="I16" s="585"/>
      <c r="J16" s="586"/>
      <c r="K16" s="585"/>
      <c r="L16" s="586"/>
      <c r="M16" s="585"/>
      <c r="N16" s="585"/>
      <c r="O16" s="585"/>
      <c r="P16" s="586"/>
      <c r="Q16" s="587"/>
      <c r="R16" s="584"/>
      <c r="S16" s="587"/>
      <c r="T16" s="588"/>
      <c r="U16" s="587"/>
      <c r="V16" s="584"/>
      <c r="W16" s="587"/>
      <c r="X16" s="589"/>
      <c r="Y16" s="594"/>
      <c r="Z16" s="589"/>
      <c r="AA16" s="587"/>
      <c r="AB16" s="584"/>
      <c r="AC16" s="587"/>
      <c r="AD16" s="587"/>
      <c r="AE16" s="612"/>
    </row>
    <row r="17" spans="1:31" ht="15" x14ac:dyDescent="0.35">
      <c r="A17" s="1174"/>
      <c r="B17" s="591"/>
      <c r="C17" s="592"/>
      <c r="D17" s="593"/>
      <c r="E17" s="592"/>
      <c r="F17" s="591"/>
      <c r="G17" s="585"/>
      <c r="H17" s="586"/>
      <c r="I17" s="585"/>
      <c r="J17" s="586"/>
      <c r="K17" s="585"/>
      <c r="L17" s="586"/>
      <c r="M17" s="585"/>
      <c r="N17" s="585"/>
      <c r="O17" s="585"/>
      <c r="P17" s="586"/>
      <c r="Q17" s="587"/>
      <c r="R17" s="584"/>
      <c r="S17" s="587"/>
      <c r="T17" s="588"/>
      <c r="U17" s="587"/>
      <c r="V17" s="584"/>
      <c r="W17" s="587"/>
      <c r="X17" s="589"/>
      <c r="Y17" s="594"/>
      <c r="Z17" s="589"/>
      <c r="AA17" s="587"/>
      <c r="AB17" s="584"/>
      <c r="AC17" s="587"/>
      <c r="AD17" s="587"/>
      <c r="AE17" s="612"/>
    </row>
    <row r="18" spans="1:31" ht="15" x14ac:dyDescent="0.35">
      <c r="A18" s="1175"/>
      <c r="B18" s="591"/>
      <c r="C18" s="592"/>
      <c r="D18" s="838"/>
      <c r="E18" s="585"/>
      <c r="F18" s="591"/>
      <c r="G18" s="585"/>
      <c r="H18" s="586"/>
      <c r="I18" s="585"/>
      <c r="J18" s="586"/>
      <c r="K18" s="585"/>
      <c r="L18" s="586"/>
      <c r="M18" s="585"/>
      <c r="N18" s="585"/>
      <c r="O18" s="585"/>
      <c r="P18" s="586"/>
      <c r="Q18" s="587"/>
      <c r="R18" s="584"/>
      <c r="S18" s="587"/>
      <c r="T18" s="588"/>
      <c r="U18" s="587"/>
      <c r="V18" s="584"/>
      <c r="W18" s="587"/>
      <c r="X18" s="589"/>
      <c r="Y18" s="594"/>
      <c r="Z18" s="589"/>
      <c r="AA18" s="587"/>
      <c r="AB18" s="584"/>
      <c r="AC18" s="587"/>
      <c r="AD18" s="587"/>
      <c r="AE18" s="612"/>
    </row>
    <row r="19" spans="1:31" ht="15" x14ac:dyDescent="0.35">
      <c r="A19" s="1173">
        <v>45508</v>
      </c>
      <c r="B19" s="591">
        <v>37.75</v>
      </c>
      <c r="C19" s="592">
        <v>377500</v>
      </c>
      <c r="D19" s="593">
        <v>37.880000000000003</v>
      </c>
      <c r="E19" s="592">
        <v>378800</v>
      </c>
      <c r="F19" s="591">
        <v>29.46</v>
      </c>
      <c r="G19" s="585">
        <v>294600</v>
      </c>
      <c r="H19" s="586"/>
      <c r="I19" s="585"/>
      <c r="J19" s="586"/>
      <c r="K19" s="585"/>
      <c r="L19" s="588"/>
      <c r="M19" s="600"/>
      <c r="N19" s="585"/>
      <c r="O19" s="585"/>
      <c r="P19" s="586"/>
      <c r="Q19" s="587"/>
      <c r="R19" s="584"/>
      <c r="S19" s="587"/>
      <c r="T19" s="588"/>
      <c r="U19" s="587"/>
      <c r="V19" s="584"/>
      <c r="W19" s="587"/>
      <c r="X19" s="589"/>
      <c r="Y19" s="594"/>
      <c r="Z19" s="589"/>
      <c r="AA19" s="587"/>
      <c r="AB19" s="584"/>
      <c r="AC19" s="587"/>
      <c r="AD19" s="587"/>
      <c r="AE19" s="612"/>
    </row>
    <row r="20" spans="1:31" ht="15" x14ac:dyDescent="0.35">
      <c r="A20" s="1174"/>
      <c r="B20" s="591"/>
      <c r="C20" s="592"/>
      <c r="D20" s="593"/>
      <c r="E20" s="592"/>
      <c r="F20" s="591"/>
      <c r="G20" s="585"/>
      <c r="H20" s="586"/>
      <c r="I20" s="585"/>
      <c r="J20" s="586"/>
      <c r="K20" s="585"/>
      <c r="L20" s="586"/>
      <c r="M20" s="585"/>
      <c r="N20" s="585"/>
      <c r="O20" s="585"/>
      <c r="P20" s="586"/>
      <c r="Q20" s="587"/>
      <c r="R20" s="598"/>
      <c r="S20" s="583"/>
      <c r="T20" s="584"/>
      <c r="U20" s="587"/>
      <c r="V20" s="584"/>
      <c r="W20" s="587"/>
      <c r="X20" s="589"/>
      <c r="Y20" s="594"/>
      <c r="Z20" s="589"/>
      <c r="AA20" s="587"/>
      <c r="AB20" s="584"/>
      <c r="AC20" s="587"/>
      <c r="AD20" s="587"/>
      <c r="AE20" s="612"/>
    </row>
    <row r="21" spans="1:31" ht="15" x14ac:dyDescent="0.35">
      <c r="A21" s="1174"/>
      <c r="B21" s="591"/>
      <c r="C21" s="592"/>
      <c r="D21" s="593"/>
      <c r="E21" s="592"/>
      <c r="F21" s="591"/>
      <c r="G21" s="585"/>
      <c r="H21" s="586"/>
      <c r="I21" s="585"/>
      <c r="J21" s="586"/>
      <c r="K21" s="585"/>
      <c r="L21" s="586"/>
      <c r="M21" s="585"/>
      <c r="N21" s="585"/>
      <c r="O21" s="585"/>
      <c r="P21" s="586"/>
      <c r="Q21" s="587"/>
      <c r="R21" s="584"/>
      <c r="S21" s="587"/>
      <c r="T21" s="588"/>
      <c r="U21" s="587"/>
      <c r="V21" s="584"/>
      <c r="W21" s="587"/>
      <c r="X21" s="589"/>
      <c r="Y21" s="594"/>
      <c r="Z21" s="589"/>
      <c r="AA21" s="587"/>
      <c r="AB21" s="584"/>
      <c r="AC21" s="587"/>
      <c r="AD21" s="587"/>
      <c r="AE21" s="612"/>
    </row>
    <row r="22" spans="1:31" ht="15" x14ac:dyDescent="0.35">
      <c r="A22" s="1175"/>
      <c r="B22" s="591"/>
      <c r="C22" s="592"/>
      <c r="D22" s="593"/>
      <c r="E22" s="592"/>
      <c r="F22" s="591"/>
      <c r="G22" s="592"/>
      <c r="H22" s="586"/>
      <c r="I22" s="585"/>
      <c r="J22" s="586"/>
      <c r="K22" s="585"/>
      <c r="L22" s="586"/>
      <c r="M22" s="585"/>
      <c r="N22" s="816"/>
      <c r="O22" s="585"/>
      <c r="P22" s="586"/>
      <c r="Q22" s="587"/>
      <c r="R22" s="584"/>
      <c r="S22" s="587"/>
      <c r="T22" s="588"/>
      <c r="U22" s="587"/>
      <c r="V22" s="589"/>
      <c r="W22" s="587"/>
      <c r="X22" s="589"/>
      <c r="Y22" s="594"/>
      <c r="Z22" s="589"/>
      <c r="AA22" s="587"/>
      <c r="AB22" s="584"/>
      <c r="AC22" s="587"/>
      <c r="AD22" s="587"/>
      <c r="AE22" s="612"/>
    </row>
    <row r="23" spans="1:31" ht="15" x14ac:dyDescent="0.35">
      <c r="A23" s="1173">
        <v>45509</v>
      </c>
      <c r="B23" s="591">
        <v>37.07</v>
      </c>
      <c r="C23" s="592">
        <v>370700</v>
      </c>
      <c r="D23" s="593">
        <v>30.04</v>
      </c>
      <c r="E23" s="592">
        <v>300400</v>
      </c>
      <c r="F23" s="591">
        <v>24.26</v>
      </c>
      <c r="G23" s="585">
        <v>242600</v>
      </c>
      <c r="H23" s="586"/>
      <c r="I23" s="585"/>
      <c r="J23" s="586"/>
      <c r="K23" s="585"/>
      <c r="L23" s="586"/>
      <c r="M23" s="585"/>
      <c r="N23" s="585"/>
      <c r="O23" s="585"/>
      <c r="P23" s="586"/>
      <c r="Q23" s="587"/>
      <c r="R23" s="584">
        <v>20</v>
      </c>
      <c r="S23" s="587">
        <v>200000</v>
      </c>
      <c r="T23" s="588">
        <v>20</v>
      </c>
      <c r="U23" s="587">
        <v>259000</v>
      </c>
      <c r="V23" s="584"/>
      <c r="W23" s="587"/>
      <c r="X23" s="589"/>
      <c r="Y23" s="594"/>
      <c r="Z23" s="589"/>
      <c r="AA23" s="587"/>
      <c r="AB23" s="584">
        <v>20</v>
      </c>
      <c r="AC23" s="587">
        <v>200000</v>
      </c>
      <c r="AD23" s="587"/>
      <c r="AE23" s="612"/>
    </row>
    <row r="24" spans="1:31" ht="15" x14ac:dyDescent="0.35">
      <c r="A24" s="1174"/>
      <c r="B24" s="591"/>
      <c r="C24" s="592"/>
      <c r="D24" s="593"/>
      <c r="E24" s="592"/>
      <c r="F24" s="591"/>
      <c r="G24" s="585"/>
      <c r="H24" s="586"/>
      <c r="I24" s="585"/>
      <c r="J24" s="586"/>
      <c r="K24" s="585"/>
      <c r="L24" s="586"/>
      <c r="M24" s="585"/>
      <c r="N24" s="585"/>
      <c r="O24" s="585"/>
      <c r="P24" s="586"/>
      <c r="Q24" s="587"/>
      <c r="R24" s="584"/>
      <c r="S24" s="587"/>
      <c r="T24" s="588"/>
      <c r="U24" s="587"/>
      <c r="V24" s="584"/>
      <c r="W24" s="587"/>
      <c r="X24" s="589"/>
      <c r="Y24" s="594"/>
      <c r="Z24" s="589"/>
      <c r="AA24" s="587"/>
      <c r="AB24" s="584"/>
      <c r="AC24" s="587"/>
      <c r="AD24" s="587"/>
      <c r="AE24" s="612"/>
    </row>
    <row r="25" spans="1:31" ht="15" x14ac:dyDescent="0.35">
      <c r="A25" s="1174"/>
      <c r="B25" s="591"/>
      <c r="C25" s="592"/>
      <c r="D25" s="593"/>
      <c r="E25" s="592"/>
      <c r="F25" s="591"/>
      <c r="G25" s="585"/>
      <c r="H25" s="586"/>
      <c r="I25" s="585"/>
      <c r="J25" s="586"/>
      <c r="K25" s="585"/>
      <c r="L25" s="586"/>
      <c r="M25" s="585"/>
      <c r="N25" s="585"/>
      <c r="O25" s="585"/>
      <c r="P25" s="586"/>
      <c r="Q25" s="587"/>
      <c r="R25" s="584"/>
      <c r="S25" s="587"/>
      <c r="T25" s="588"/>
      <c r="U25" s="587"/>
      <c r="V25" s="584"/>
      <c r="W25" s="587"/>
      <c r="X25" s="589"/>
      <c r="Y25" s="594"/>
      <c r="Z25" s="589"/>
      <c r="AA25" s="587"/>
      <c r="AB25" s="584"/>
      <c r="AC25" s="587"/>
      <c r="AD25" s="587"/>
      <c r="AE25" s="612"/>
    </row>
    <row r="26" spans="1:31" ht="15" x14ac:dyDescent="0.35">
      <c r="A26" s="1175"/>
      <c r="B26" s="591"/>
      <c r="C26" s="592"/>
      <c r="D26" s="593"/>
      <c r="E26" s="592"/>
      <c r="F26" s="591"/>
      <c r="G26" s="585"/>
      <c r="H26" s="586"/>
      <c r="I26" s="585"/>
      <c r="J26" s="586"/>
      <c r="K26" s="585"/>
      <c r="L26" s="586"/>
      <c r="M26" s="585"/>
      <c r="N26" s="585"/>
      <c r="O26" s="585"/>
      <c r="P26" s="586"/>
      <c r="Q26" s="587"/>
      <c r="R26" s="584"/>
      <c r="S26" s="587"/>
      <c r="T26" s="588"/>
      <c r="U26" s="587"/>
      <c r="V26" s="584"/>
      <c r="W26" s="587"/>
      <c r="X26" s="589"/>
      <c r="Y26" s="594"/>
      <c r="Z26" s="589"/>
      <c r="AA26" s="587"/>
      <c r="AB26" s="584"/>
      <c r="AC26" s="587"/>
      <c r="AD26" s="587"/>
      <c r="AE26" s="612"/>
    </row>
    <row r="27" spans="1:31" ht="15" x14ac:dyDescent="0.35">
      <c r="A27" s="1173">
        <v>45510</v>
      </c>
      <c r="B27" s="591">
        <v>29.59</v>
      </c>
      <c r="C27" s="592">
        <v>295900</v>
      </c>
      <c r="D27" s="593">
        <v>23.68</v>
      </c>
      <c r="E27" s="592">
        <v>236800</v>
      </c>
      <c r="F27" s="591">
        <v>18.84</v>
      </c>
      <c r="G27" s="585">
        <v>188400</v>
      </c>
      <c r="H27" s="586"/>
      <c r="I27" s="585"/>
      <c r="J27" s="586"/>
      <c r="K27" s="585"/>
      <c r="L27" s="784">
        <v>20</v>
      </c>
      <c r="M27" s="704">
        <v>259000</v>
      </c>
      <c r="N27" s="704"/>
      <c r="O27" s="704"/>
      <c r="P27" s="586">
        <v>20</v>
      </c>
      <c r="Q27" s="587">
        <v>136000</v>
      </c>
      <c r="R27" s="584"/>
      <c r="S27" s="587"/>
      <c r="T27" s="588">
        <v>20</v>
      </c>
      <c r="U27" s="587">
        <v>259000</v>
      </c>
      <c r="V27" s="584"/>
      <c r="W27" s="587"/>
      <c r="X27" s="589"/>
      <c r="Y27" s="594"/>
      <c r="Z27" s="589"/>
      <c r="AA27" s="587"/>
      <c r="AB27" s="584"/>
      <c r="AC27" s="587"/>
      <c r="AD27" s="587"/>
      <c r="AE27" s="612"/>
    </row>
    <row r="28" spans="1:31" ht="15" x14ac:dyDescent="0.35">
      <c r="A28" s="1174"/>
      <c r="B28" s="591"/>
      <c r="C28" s="592"/>
      <c r="D28" s="593"/>
      <c r="E28" s="592"/>
      <c r="F28" s="591"/>
      <c r="G28" s="585"/>
      <c r="H28" s="586"/>
      <c r="I28" s="585"/>
      <c r="J28" s="586"/>
      <c r="K28" s="585"/>
      <c r="L28" s="586"/>
      <c r="M28" s="585"/>
      <c r="N28" s="585"/>
      <c r="O28" s="585"/>
      <c r="P28" s="586"/>
      <c r="Q28" s="587"/>
      <c r="R28" s="584"/>
      <c r="S28" s="587"/>
      <c r="T28" s="588"/>
      <c r="U28" s="587"/>
      <c r="V28" s="584"/>
      <c r="W28" s="587"/>
      <c r="X28" s="589"/>
      <c r="Y28" s="594"/>
      <c r="Z28" s="589"/>
      <c r="AA28" s="587"/>
      <c r="AB28" s="584"/>
      <c r="AC28" s="587"/>
      <c r="AD28" s="587"/>
      <c r="AE28" s="612"/>
    </row>
    <row r="29" spans="1:31" ht="15" x14ac:dyDescent="0.35">
      <c r="A29" s="1174"/>
      <c r="B29" s="591"/>
      <c r="C29" s="592"/>
      <c r="D29" s="593"/>
      <c r="E29" s="592"/>
      <c r="F29" s="591"/>
      <c r="G29" s="585"/>
      <c r="H29" s="586"/>
      <c r="I29" s="585"/>
      <c r="J29" s="586"/>
      <c r="K29" s="585"/>
      <c r="L29" s="586"/>
      <c r="M29" s="585"/>
      <c r="N29" s="585"/>
      <c r="O29" s="585"/>
      <c r="P29" s="586"/>
      <c r="Q29" s="587"/>
      <c r="R29" s="584"/>
      <c r="S29" s="587"/>
      <c r="T29" s="588"/>
      <c r="U29" s="587"/>
      <c r="V29" s="584"/>
      <c r="W29" s="587"/>
      <c r="X29" s="589"/>
      <c r="Y29" s="590"/>
      <c r="Z29" s="599"/>
      <c r="AA29" s="600"/>
      <c r="AB29" s="588"/>
      <c r="AC29" s="587"/>
      <c r="AD29" s="587"/>
      <c r="AE29" s="612"/>
    </row>
    <row r="30" spans="1:31" ht="15" x14ac:dyDescent="0.35">
      <c r="A30" s="1175"/>
      <c r="B30" s="591"/>
      <c r="C30" s="592"/>
      <c r="D30" s="593"/>
      <c r="E30" s="592"/>
      <c r="F30" s="591"/>
      <c r="G30" s="585"/>
      <c r="H30" s="586"/>
      <c r="I30" s="585"/>
      <c r="J30" s="586"/>
      <c r="K30" s="585"/>
      <c r="L30" s="586"/>
      <c r="M30" s="585"/>
      <c r="N30" s="585"/>
      <c r="O30" s="585"/>
      <c r="P30" s="586"/>
      <c r="Q30" s="587"/>
      <c r="R30" s="584"/>
      <c r="S30" s="587"/>
      <c r="T30" s="588"/>
      <c r="U30" s="587"/>
      <c r="V30" s="584"/>
      <c r="W30" s="587"/>
      <c r="X30" s="589"/>
      <c r="Y30" s="590"/>
      <c r="Z30" s="599"/>
      <c r="AA30" s="600"/>
      <c r="AB30" s="588"/>
      <c r="AC30" s="587"/>
      <c r="AD30" s="587"/>
      <c r="AE30" s="612"/>
    </row>
    <row r="31" spans="1:31" ht="15" x14ac:dyDescent="0.35">
      <c r="A31" s="1173">
        <v>45511</v>
      </c>
      <c r="B31" s="591"/>
      <c r="C31" s="592"/>
      <c r="D31" s="593">
        <v>24.59</v>
      </c>
      <c r="E31" s="592">
        <v>245900</v>
      </c>
      <c r="F31" s="591">
        <v>20.41</v>
      </c>
      <c r="G31" s="585">
        <v>204100</v>
      </c>
      <c r="H31" s="586">
        <v>20</v>
      </c>
      <c r="I31" s="585">
        <v>136000</v>
      </c>
      <c r="J31" s="586"/>
      <c r="K31" s="585"/>
      <c r="L31" s="586"/>
      <c r="M31" s="585"/>
      <c r="N31" s="585"/>
      <c r="O31" s="585"/>
      <c r="P31" s="586"/>
      <c r="Q31" s="587"/>
      <c r="R31" s="584"/>
      <c r="S31" s="587"/>
      <c r="T31" s="588">
        <v>20</v>
      </c>
      <c r="U31" s="587">
        <v>259000</v>
      </c>
      <c r="V31" s="584">
        <v>23.44</v>
      </c>
      <c r="W31" s="587">
        <v>159392</v>
      </c>
      <c r="X31" s="589"/>
      <c r="Y31" s="594"/>
      <c r="Z31" s="589"/>
      <c r="AA31" s="587"/>
      <c r="AB31" s="584"/>
      <c r="AC31" s="587"/>
      <c r="AD31" s="587"/>
      <c r="AE31" s="612"/>
    </row>
    <row r="32" spans="1:31" ht="15" x14ac:dyDescent="0.35">
      <c r="A32" s="1174"/>
      <c r="B32" s="591">
        <v>32.15</v>
      </c>
      <c r="C32" s="592">
        <v>321500</v>
      </c>
      <c r="D32" s="593"/>
      <c r="E32" s="592"/>
      <c r="F32" s="591"/>
      <c r="G32" s="585"/>
      <c r="H32" s="586"/>
      <c r="I32" s="585"/>
      <c r="J32" s="586"/>
      <c r="K32" s="585"/>
      <c r="L32" s="586"/>
      <c r="M32" s="585"/>
      <c r="N32" s="585"/>
      <c r="O32" s="585"/>
      <c r="P32" s="586"/>
      <c r="Q32" s="587"/>
      <c r="R32" s="584"/>
      <c r="S32" s="587"/>
      <c r="T32" s="588"/>
      <c r="U32" s="587"/>
      <c r="V32" s="584"/>
      <c r="W32" s="587"/>
      <c r="X32" s="589"/>
      <c r="Y32" s="594"/>
      <c r="Z32" s="589"/>
      <c r="AA32" s="587"/>
      <c r="AB32" s="584"/>
      <c r="AC32" s="587"/>
      <c r="AD32" s="587"/>
      <c r="AE32" s="612"/>
    </row>
    <row r="33" spans="1:31" ht="15" x14ac:dyDescent="0.35">
      <c r="A33" s="1174"/>
      <c r="B33" s="591"/>
      <c r="C33" s="592"/>
      <c r="D33" s="593"/>
      <c r="E33" s="592"/>
      <c r="F33" s="591"/>
      <c r="G33" s="585"/>
      <c r="H33" s="586"/>
      <c r="I33" s="585"/>
      <c r="J33" s="586"/>
      <c r="K33" s="585"/>
      <c r="L33" s="586"/>
      <c r="M33" s="585"/>
      <c r="N33" s="585"/>
      <c r="O33" s="585"/>
      <c r="P33" s="586"/>
      <c r="Q33" s="587"/>
      <c r="R33" s="584"/>
      <c r="S33" s="587"/>
      <c r="T33" s="584"/>
      <c r="U33" s="587"/>
      <c r="V33" s="584"/>
      <c r="W33" s="587"/>
      <c r="X33" s="589"/>
      <c r="Y33" s="594"/>
      <c r="Z33" s="589"/>
      <c r="AA33" s="587"/>
      <c r="AB33" s="584"/>
      <c r="AC33" s="587"/>
      <c r="AD33" s="587"/>
      <c r="AE33" s="612"/>
    </row>
    <row r="34" spans="1:31" ht="15" x14ac:dyDescent="0.35">
      <c r="A34" s="1175"/>
      <c r="B34" s="591"/>
      <c r="C34" s="592"/>
      <c r="D34" s="593"/>
      <c r="E34" s="592"/>
      <c r="F34" s="591"/>
      <c r="G34" s="585"/>
      <c r="H34" s="586"/>
      <c r="I34" s="585"/>
      <c r="J34" s="586"/>
      <c r="K34" s="585"/>
      <c r="L34" s="586"/>
      <c r="M34" s="585"/>
      <c r="N34" s="585"/>
      <c r="O34" s="585"/>
      <c r="P34" s="586"/>
      <c r="Q34" s="587"/>
      <c r="R34" s="584"/>
      <c r="S34" s="587"/>
      <c r="T34" s="588"/>
      <c r="U34" s="587"/>
      <c r="V34" s="584"/>
      <c r="W34" s="587"/>
      <c r="X34" s="589"/>
      <c r="Y34" s="594"/>
      <c r="Z34" s="589"/>
      <c r="AA34" s="587"/>
      <c r="AB34" s="584"/>
      <c r="AC34" s="587"/>
      <c r="AD34" s="587"/>
      <c r="AE34" s="612"/>
    </row>
    <row r="35" spans="1:31" ht="15" x14ac:dyDescent="0.35">
      <c r="A35" s="1173">
        <v>45512</v>
      </c>
      <c r="B35" s="591">
        <v>24.8</v>
      </c>
      <c r="C35" s="592">
        <v>248000</v>
      </c>
      <c r="D35" s="593">
        <v>27.33</v>
      </c>
      <c r="E35" s="592">
        <v>273300</v>
      </c>
      <c r="F35" s="591">
        <v>18.32</v>
      </c>
      <c r="G35" s="585">
        <v>183200</v>
      </c>
      <c r="H35" s="586"/>
      <c r="I35" s="585"/>
      <c r="J35" s="586"/>
      <c r="K35" s="585"/>
      <c r="L35" s="586"/>
      <c r="M35" s="585"/>
      <c r="N35" s="585"/>
      <c r="O35" s="585"/>
      <c r="P35" s="586">
        <v>20</v>
      </c>
      <c r="Q35" s="587">
        <v>136000</v>
      </c>
      <c r="R35" s="584"/>
      <c r="S35" s="587"/>
      <c r="T35" s="588">
        <v>20</v>
      </c>
      <c r="U35" s="587">
        <v>259000</v>
      </c>
      <c r="V35" s="584"/>
      <c r="W35" s="587"/>
      <c r="X35" s="589"/>
      <c r="Y35" s="594"/>
      <c r="Z35" s="589"/>
      <c r="AA35" s="587"/>
      <c r="AB35" s="584"/>
      <c r="AC35" s="587"/>
      <c r="AD35" s="587"/>
      <c r="AE35" s="612"/>
    </row>
    <row r="36" spans="1:31" ht="15" x14ac:dyDescent="0.35">
      <c r="A36" s="1174"/>
      <c r="B36" s="591"/>
      <c r="C36" s="592"/>
      <c r="D36" s="593"/>
      <c r="E36" s="592"/>
      <c r="F36" s="591"/>
      <c r="G36" s="585"/>
      <c r="H36" s="586"/>
      <c r="I36" s="585"/>
      <c r="J36" s="586"/>
      <c r="K36" s="585"/>
      <c r="L36" s="586"/>
      <c r="M36" s="585"/>
      <c r="N36" s="585"/>
      <c r="O36" s="585"/>
      <c r="P36" s="586"/>
      <c r="Q36" s="587"/>
      <c r="R36" s="584"/>
      <c r="S36" s="587"/>
      <c r="T36" s="588"/>
      <c r="U36" s="587"/>
      <c r="V36" s="584"/>
      <c r="W36" s="587"/>
      <c r="X36" s="589"/>
      <c r="Y36" s="594"/>
      <c r="Z36" s="589"/>
      <c r="AA36" s="587"/>
      <c r="AB36" s="584"/>
      <c r="AC36" s="587"/>
      <c r="AD36" s="587"/>
      <c r="AE36" s="612"/>
    </row>
    <row r="37" spans="1:31" ht="15" x14ac:dyDescent="0.35">
      <c r="A37" s="1174"/>
      <c r="B37" s="591"/>
      <c r="C37" s="592"/>
      <c r="D37" s="593"/>
      <c r="E37" s="592"/>
      <c r="F37" s="591"/>
      <c r="G37" s="585"/>
      <c r="H37" s="586"/>
      <c r="I37" s="585"/>
      <c r="J37" s="586"/>
      <c r="K37" s="585"/>
      <c r="L37" s="586"/>
      <c r="M37" s="585"/>
      <c r="N37" s="585"/>
      <c r="O37" s="585"/>
      <c r="P37" s="586"/>
      <c r="Q37" s="587"/>
      <c r="R37" s="584"/>
      <c r="S37" s="587"/>
      <c r="T37" s="588"/>
      <c r="U37" s="587"/>
      <c r="V37" s="584"/>
      <c r="W37" s="587"/>
      <c r="X37" s="589"/>
      <c r="Y37" s="594"/>
      <c r="Z37" s="589"/>
      <c r="AA37" s="587"/>
      <c r="AB37" s="584"/>
      <c r="AC37" s="587"/>
      <c r="AD37" s="587"/>
      <c r="AE37" s="612"/>
    </row>
    <row r="38" spans="1:31" ht="15" x14ac:dyDescent="0.35">
      <c r="A38" s="1175"/>
      <c r="B38" s="591"/>
      <c r="C38" s="592"/>
      <c r="D38" s="593"/>
      <c r="E38" s="592"/>
      <c r="F38" s="591"/>
      <c r="G38" s="585"/>
      <c r="H38" s="586"/>
      <c r="I38" s="585"/>
      <c r="J38" s="586"/>
      <c r="K38" s="585"/>
      <c r="L38" s="586"/>
      <c r="M38" s="585"/>
      <c r="N38" s="585"/>
      <c r="O38" s="585"/>
      <c r="P38" s="586"/>
      <c r="Q38" s="587"/>
      <c r="R38" s="584"/>
      <c r="S38" s="587"/>
      <c r="T38" s="588"/>
      <c r="U38" s="587"/>
      <c r="V38" s="584"/>
      <c r="W38" s="587"/>
      <c r="X38" s="589"/>
      <c r="Y38" s="594"/>
      <c r="Z38" s="584"/>
      <c r="AA38" s="587"/>
      <c r="AB38" s="584"/>
      <c r="AC38" s="587"/>
      <c r="AD38" s="587"/>
      <c r="AE38" s="612"/>
    </row>
    <row r="39" spans="1:31" ht="15" x14ac:dyDescent="0.35">
      <c r="A39" s="1173">
        <v>45513</v>
      </c>
      <c r="B39" s="591">
        <v>32.159999999999997</v>
      </c>
      <c r="C39" s="592">
        <v>321600</v>
      </c>
      <c r="D39" s="593">
        <v>33.68</v>
      </c>
      <c r="E39" s="592">
        <v>336800</v>
      </c>
      <c r="F39" s="591">
        <v>23.85</v>
      </c>
      <c r="G39" s="585">
        <v>238500</v>
      </c>
      <c r="H39" s="586"/>
      <c r="I39" s="585"/>
      <c r="J39" s="586"/>
      <c r="K39" s="585"/>
      <c r="L39" s="586"/>
      <c r="M39" s="585"/>
      <c r="N39" s="585"/>
      <c r="O39" s="585"/>
      <c r="P39" s="588">
        <v>20</v>
      </c>
      <c r="Q39" s="587">
        <v>136000</v>
      </c>
      <c r="R39" s="584">
        <v>20</v>
      </c>
      <c r="S39" s="587">
        <v>200000</v>
      </c>
      <c r="T39" s="588">
        <v>20</v>
      </c>
      <c r="U39" s="587">
        <v>259000</v>
      </c>
      <c r="V39" s="584"/>
      <c r="W39" s="587"/>
      <c r="X39" s="589"/>
      <c r="Y39" s="594"/>
      <c r="Z39" s="589"/>
      <c r="AA39" s="587"/>
      <c r="AB39" s="584"/>
      <c r="AC39" s="587"/>
      <c r="AD39" s="587"/>
      <c r="AE39" s="612"/>
    </row>
    <row r="40" spans="1:31" ht="15" x14ac:dyDescent="0.35">
      <c r="A40" s="1174"/>
      <c r="B40" s="591"/>
      <c r="C40" s="592"/>
      <c r="D40" s="593"/>
      <c r="E40" s="592"/>
      <c r="F40" s="591"/>
      <c r="G40" s="585"/>
      <c r="H40" s="586"/>
      <c r="I40" s="585"/>
      <c r="J40" s="586"/>
      <c r="K40" s="585"/>
      <c r="L40" s="586"/>
      <c r="M40" s="585"/>
      <c r="N40" s="585"/>
      <c r="O40" s="585"/>
      <c r="P40" s="586"/>
      <c r="Q40" s="587"/>
      <c r="R40" s="584"/>
      <c r="S40" s="587"/>
      <c r="T40" s="588"/>
      <c r="U40" s="587"/>
      <c r="V40" s="584"/>
      <c r="W40" s="587"/>
      <c r="X40" s="589"/>
      <c r="Y40" s="594"/>
      <c r="Z40" s="589"/>
      <c r="AA40" s="587"/>
      <c r="AB40" s="584"/>
      <c r="AC40" s="587"/>
      <c r="AD40" s="587"/>
      <c r="AE40" s="612"/>
    </row>
    <row r="41" spans="1:31" ht="15" x14ac:dyDescent="0.35">
      <c r="A41" s="1174"/>
      <c r="B41" s="591"/>
      <c r="C41" s="592"/>
      <c r="D41" s="593"/>
      <c r="E41" s="592"/>
      <c r="F41" s="591"/>
      <c r="G41" s="585"/>
      <c r="H41" s="586"/>
      <c r="I41" s="585"/>
      <c r="J41" s="586"/>
      <c r="K41" s="585"/>
      <c r="L41" s="586"/>
      <c r="M41" s="585"/>
      <c r="N41" s="585"/>
      <c r="O41" s="585"/>
      <c r="P41" s="586"/>
      <c r="Q41" s="587"/>
      <c r="R41" s="584"/>
      <c r="S41" s="587"/>
      <c r="T41" s="588"/>
      <c r="U41" s="587"/>
      <c r="V41" s="584"/>
      <c r="W41" s="587"/>
      <c r="X41" s="589"/>
      <c r="Y41" s="594"/>
      <c r="Z41" s="589"/>
      <c r="AA41" s="587"/>
      <c r="AB41" s="584"/>
      <c r="AC41" s="587"/>
      <c r="AD41" s="587"/>
      <c r="AE41" s="612"/>
    </row>
    <row r="42" spans="1:31" ht="15" x14ac:dyDescent="0.35">
      <c r="A42" s="1175"/>
      <c r="B42" s="591"/>
      <c r="C42" s="592"/>
      <c r="D42" s="593"/>
      <c r="E42" s="592"/>
      <c r="F42" s="591"/>
      <c r="G42" s="585"/>
      <c r="H42" s="586"/>
      <c r="I42" s="585"/>
      <c r="J42" s="586"/>
      <c r="K42" s="585"/>
      <c r="L42" s="586"/>
      <c r="M42" s="585"/>
      <c r="N42" s="585"/>
      <c r="O42" s="585"/>
      <c r="P42" s="586"/>
      <c r="Q42" s="587"/>
      <c r="R42" s="584"/>
      <c r="S42" s="587"/>
      <c r="T42" s="588"/>
      <c r="U42" s="587"/>
      <c r="V42" s="584"/>
      <c r="W42" s="587"/>
      <c r="X42" s="589"/>
      <c r="Y42" s="594"/>
      <c r="Z42" s="589"/>
      <c r="AA42" s="587"/>
      <c r="AB42" s="584"/>
      <c r="AC42" s="587"/>
      <c r="AD42" s="587"/>
      <c r="AE42" s="612"/>
    </row>
    <row r="43" spans="1:31" ht="15" x14ac:dyDescent="0.35">
      <c r="A43" s="1173">
        <v>45514</v>
      </c>
      <c r="B43" s="591">
        <v>23.1</v>
      </c>
      <c r="C43" s="592">
        <v>231000</v>
      </c>
      <c r="D43" s="593">
        <v>25.34</v>
      </c>
      <c r="E43" s="592">
        <v>253400</v>
      </c>
      <c r="F43" s="591">
        <v>16.95</v>
      </c>
      <c r="G43" s="585">
        <v>169500</v>
      </c>
      <c r="H43" s="586">
        <v>20</v>
      </c>
      <c r="I43" s="585">
        <v>136000</v>
      </c>
      <c r="J43" s="586"/>
      <c r="K43" s="585"/>
      <c r="L43" s="586"/>
      <c r="M43" s="585"/>
      <c r="N43" s="585"/>
      <c r="O43" s="585"/>
      <c r="P43" s="586"/>
      <c r="Q43" s="587"/>
      <c r="R43" s="584"/>
      <c r="S43" s="587"/>
      <c r="T43" s="588">
        <v>20</v>
      </c>
      <c r="U43" s="587">
        <v>274000</v>
      </c>
      <c r="V43" s="584"/>
      <c r="W43" s="587"/>
      <c r="X43" s="589"/>
      <c r="Y43" s="594"/>
      <c r="Z43" s="589"/>
      <c r="AA43" s="587"/>
      <c r="AB43" s="584"/>
      <c r="AC43" s="587"/>
      <c r="AD43" s="587"/>
      <c r="AE43" s="612"/>
    </row>
    <row r="44" spans="1:31" ht="15" x14ac:dyDescent="0.35">
      <c r="A44" s="1174"/>
      <c r="B44" s="591"/>
      <c r="C44" s="592"/>
      <c r="D44" s="593"/>
      <c r="E44" s="592"/>
      <c r="F44" s="591"/>
      <c r="G44" s="585"/>
      <c r="H44" s="586"/>
      <c r="I44" s="585"/>
      <c r="J44" s="586"/>
      <c r="K44" s="585"/>
      <c r="L44" s="586"/>
      <c r="M44" s="585"/>
      <c r="N44" s="585"/>
      <c r="O44" s="585"/>
      <c r="P44" s="586"/>
      <c r="Q44" s="587"/>
      <c r="R44" s="584"/>
      <c r="S44" s="587"/>
      <c r="T44" s="588"/>
      <c r="U44" s="587"/>
      <c r="V44" s="584"/>
      <c r="W44" s="587"/>
      <c r="X44" s="589"/>
      <c r="Y44" s="594"/>
      <c r="Z44" s="589"/>
      <c r="AA44" s="587"/>
      <c r="AB44" s="584"/>
      <c r="AC44" s="587"/>
      <c r="AD44" s="587"/>
      <c r="AE44" s="612"/>
    </row>
    <row r="45" spans="1:31" ht="15" x14ac:dyDescent="0.35">
      <c r="A45" s="1174"/>
      <c r="B45" s="591"/>
      <c r="C45" s="592"/>
      <c r="D45" s="593"/>
      <c r="E45" s="592"/>
      <c r="F45" s="591"/>
      <c r="G45" s="585"/>
      <c r="H45" s="586"/>
      <c r="I45" s="585"/>
      <c r="J45" s="586"/>
      <c r="K45" s="585"/>
      <c r="L45" s="586"/>
      <c r="M45" s="585"/>
      <c r="N45" s="585"/>
      <c r="O45" s="585"/>
      <c r="P45" s="586"/>
      <c r="Q45" s="587"/>
      <c r="R45" s="584"/>
      <c r="S45" s="587"/>
      <c r="T45" s="588"/>
      <c r="U45" s="587"/>
      <c r="V45" s="584"/>
      <c r="W45" s="587"/>
      <c r="X45" s="589"/>
      <c r="Y45" s="594"/>
      <c r="Z45" s="589"/>
      <c r="AA45" s="587"/>
      <c r="AB45" s="584"/>
      <c r="AC45" s="587"/>
      <c r="AD45" s="587"/>
      <c r="AE45" s="612"/>
    </row>
    <row r="46" spans="1:31" ht="15" x14ac:dyDescent="0.35">
      <c r="A46" s="1175"/>
      <c r="B46" s="591"/>
      <c r="C46" s="592"/>
      <c r="D46" s="593"/>
      <c r="E46" s="592"/>
      <c r="F46" s="591"/>
      <c r="G46" s="585"/>
      <c r="H46" s="586"/>
      <c r="I46" s="585"/>
      <c r="J46" s="586"/>
      <c r="K46" s="585"/>
      <c r="L46" s="586"/>
      <c r="M46" s="585"/>
      <c r="N46" s="585"/>
      <c r="O46" s="585"/>
      <c r="P46" s="586"/>
      <c r="Q46" s="587"/>
      <c r="R46" s="584"/>
      <c r="S46" s="587"/>
      <c r="T46" s="588"/>
      <c r="U46" s="587"/>
      <c r="V46" s="584"/>
      <c r="W46" s="587"/>
      <c r="X46" s="589"/>
      <c r="Y46" s="594"/>
      <c r="Z46" s="589"/>
      <c r="AA46" s="587"/>
      <c r="AB46" s="584"/>
      <c r="AC46" s="587"/>
      <c r="AD46" s="587"/>
      <c r="AE46" s="612"/>
    </row>
    <row r="47" spans="1:31" ht="15" x14ac:dyDescent="0.35">
      <c r="A47" s="1173">
        <v>45515</v>
      </c>
      <c r="B47" s="591">
        <v>35.04</v>
      </c>
      <c r="C47" s="592">
        <v>350400</v>
      </c>
      <c r="D47" s="593">
        <v>28.08</v>
      </c>
      <c r="E47" s="592">
        <v>280800</v>
      </c>
      <c r="F47" s="591">
        <v>22.83</v>
      </c>
      <c r="G47" s="600">
        <v>228300</v>
      </c>
      <c r="H47" s="586"/>
      <c r="I47" s="587"/>
      <c r="J47" s="584"/>
      <c r="K47" s="587"/>
      <c r="L47" s="586"/>
      <c r="M47" s="585"/>
      <c r="N47" s="585"/>
      <c r="O47" s="585"/>
      <c r="P47" s="586"/>
      <c r="Q47" s="587"/>
      <c r="R47" s="584"/>
      <c r="S47" s="587"/>
      <c r="T47" s="588"/>
      <c r="U47" s="587"/>
      <c r="V47" s="631"/>
      <c r="W47" s="587"/>
      <c r="X47" s="589"/>
      <c r="Y47" s="594"/>
      <c r="Z47" s="589"/>
      <c r="AA47" s="587"/>
      <c r="AB47" s="584"/>
      <c r="AC47" s="587"/>
      <c r="AD47" s="587"/>
      <c r="AE47" s="612"/>
    </row>
    <row r="48" spans="1:31" ht="15" x14ac:dyDescent="0.35">
      <c r="A48" s="1174"/>
      <c r="B48" s="591"/>
      <c r="C48" s="592"/>
      <c r="D48" s="593"/>
      <c r="E48" s="592"/>
      <c r="F48" s="591"/>
      <c r="G48" s="585"/>
      <c r="H48" s="586"/>
      <c r="I48" s="585"/>
      <c r="J48" s="586"/>
      <c r="K48" s="585"/>
      <c r="L48" s="586"/>
      <c r="M48" s="585"/>
      <c r="N48" s="585"/>
      <c r="O48" s="585"/>
      <c r="P48" s="586"/>
      <c r="Q48" s="587"/>
      <c r="R48" s="584"/>
      <c r="S48" s="587"/>
      <c r="T48" s="588"/>
      <c r="U48" s="587"/>
      <c r="V48" s="584"/>
      <c r="W48" s="587"/>
      <c r="X48" s="589"/>
      <c r="Y48" s="594"/>
      <c r="Z48" s="589"/>
      <c r="AA48" s="587"/>
      <c r="AB48" s="584"/>
      <c r="AC48" s="587"/>
      <c r="AD48" s="587"/>
      <c r="AE48" s="612"/>
    </row>
    <row r="49" spans="1:31" ht="15" x14ac:dyDescent="0.35">
      <c r="A49" s="1174"/>
      <c r="B49" s="591"/>
      <c r="C49" s="592"/>
      <c r="D49" s="593"/>
      <c r="E49" s="592"/>
      <c r="F49" s="591"/>
      <c r="G49" s="585"/>
      <c r="H49" s="586"/>
      <c r="I49" s="585"/>
      <c r="J49" s="586"/>
      <c r="K49" s="585"/>
      <c r="L49" s="586"/>
      <c r="M49" s="585"/>
      <c r="N49" s="585"/>
      <c r="O49" s="585"/>
      <c r="P49" s="586"/>
      <c r="Q49" s="587"/>
      <c r="R49" s="584"/>
      <c r="S49" s="587"/>
      <c r="T49" s="588"/>
      <c r="U49" s="587"/>
      <c r="V49" s="584"/>
      <c r="W49" s="587"/>
      <c r="X49" s="589"/>
      <c r="Y49" s="594"/>
      <c r="Z49" s="589"/>
      <c r="AA49" s="587"/>
      <c r="AB49" s="584"/>
      <c r="AC49" s="587"/>
      <c r="AD49" s="587"/>
      <c r="AE49" s="612"/>
    </row>
    <row r="50" spans="1:31" ht="15" x14ac:dyDescent="0.35">
      <c r="A50" s="1175"/>
      <c r="B50" s="591"/>
      <c r="C50" s="592"/>
      <c r="D50" s="593"/>
      <c r="E50" s="592"/>
      <c r="F50" s="591"/>
      <c r="G50" s="585"/>
      <c r="H50" s="586"/>
      <c r="I50" s="585"/>
      <c r="J50" s="586"/>
      <c r="K50" s="585"/>
      <c r="L50" s="586"/>
      <c r="M50" s="585"/>
      <c r="N50" s="585"/>
      <c r="O50" s="585"/>
      <c r="P50" s="586"/>
      <c r="Q50" s="587"/>
      <c r="R50" s="584"/>
      <c r="S50" s="587"/>
      <c r="T50" s="588"/>
      <c r="U50" s="587"/>
      <c r="V50" s="724"/>
      <c r="W50" s="587"/>
      <c r="X50" s="589"/>
      <c r="Y50" s="594"/>
      <c r="Z50" s="724"/>
      <c r="AA50" s="587"/>
      <c r="AB50" s="584"/>
      <c r="AC50" s="587"/>
      <c r="AD50" s="587"/>
      <c r="AE50" s="612"/>
    </row>
    <row r="51" spans="1:31" ht="15" x14ac:dyDescent="0.35">
      <c r="A51" s="1173">
        <v>45516</v>
      </c>
      <c r="B51" s="591">
        <v>29.17</v>
      </c>
      <c r="C51" s="592">
        <v>291700</v>
      </c>
      <c r="D51" s="593">
        <v>24.14</v>
      </c>
      <c r="E51" s="592">
        <v>241400</v>
      </c>
      <c r="F51" s="591"/>
      <c r="G51" s="585"/>
      <c r="H51" s="586"/>
      <c r="I51" s="585"/>
      <c r="J51" s="586">
        <v>20</v>
      </c>
      <c r="K51" s="585">
        <v>136000</v>
      </c>
      <c r="L51" s="586">
        <v>20</v>
      </c>
      <c r="M51" s="585">
        <v>274000</v>
      </c>
      <c r="N51" s="585"/>
      <c r="O51" s="585"/>
      <c r="P51" s="586">
        <v>20</v>
      </c>
      <c r="Q51" s="587">
        <v>136000</v>
      </c>
      <c r="R51" s="584"/>
      <c r="S51" s="587"/>
      <c r="T51" s="588">
        <v>20</v>
      </c>
      <c r="U51" s="587">
        <v>274000</v>
      </c>
      <c r="V51" s="584">
        <v>24.16</v>
      </c>
      <c r="W51" s="587">
        <v>164288</v>
      </c>
      <c r="X51" s="589">
        <v>25</v>
      </c>
      <c r="Y51" s="594">
        <v>250000</v>
      </c>
      <c r="Z51" s="589"/>
      <c r="AA51" s="587"/>
      <c r="AB51" s="584"/>
      <c r="AC51" s="587"/>
      <c r="AD51" s="587"/>
      <c r="AE51" s="612"/>
    </row>
    <row r="52" spans="1:31" ht="15" x14ac:dyDescent="0.35">
      <c r="A52" s="1174"/>
      <c r="B52" s="591"/>
      <c r="C52" s="592"/>
      <c r="D52" s="593"/>
      <c r="E52" s="592"/>
      <c r="F52" s="591"/>
      <c r="G52" s="585"/>
      <c r="H52" s="586"/>
      <c r="I52" s="585"/>
      <c r="J52" s="586"/>
      <c r="K52" s="585"/>
      <c r="L52" s="586"/>
      <c r="M52" s="585"/>
      <c r="N52" s="585"/>
      <c r="O52" s="585"/>
      <c r="P52" s="586"/>
      <c r="Q52" s="587"/>
      <c r="R52" s="584"/>
      <c r="S52" s="587"/>
      <c r="T52" s="588"/>
      <c r="U52" s="587"/>
      <c r="V52" s="584"/>
      <c r="W52" s="587"/>
      <c r="X52" s="589"/>
      <c r="Y52" s="594"/>
      <c r="Z52" s="589"/>
      <c r="AA52" s="587"/>
      <c r="AB52" s="584"/>
      <c r="AC52" s="587"/>
      <c r="AD52" s="587"/>
      <c r="AE52" s="612"/>
    </row>
    <row r="53" spans="1:31" ht="15" x14ac:dyDescent="0.35">
      <c r="A53" s="1174"/>
      <c r="B53" s="591"/>
      <c r="C53" s="592"/>
      <c r="D53" s="593"/>
      <c r="E53" s="592"/>
      <c r="F53" s="591"/>
      <c r="G53" s="585"/>
      <c r="H53" s="586"/>
      <c r="I53" s="585"/>
      <c r="J53" s="586"/>
      <c r="K53" s="585"/>
      <c r="L53" s="586"/>
      <c r="M53" s="585"/>
      <c r="N53" s="585"/>
      <c r="O53" s="585"/>
      <c r="P53" s="586"/>
      <c r="Q53" s="587"/>
      <c r="R53" s="584"/>
      <c r="S53" s="587"/>
      <c r="T53" s="588"/>
      <c r="U53" s="587"/>
      <c r="V53" s="584"/>
      <c r="W53" s="587"/>
      <c r="X53" s="589"/>
      <c r="Y53" s="594"/>
      <c r="Z53" s="589"/>
      <c r="AA53" s="587"/>
      <c r="AB53" s="584"/>
      <c r="AC53" s="587"/>
      <c r="AD53" s="587"/>
      <c r="AE53" s="612"/>
    </row>
    <row r="54" spans="1:31" ht="15" x14ac:dyDescent="0.35">
      <c r="A54" s="1175"/>
      <c r="B54" s="591"/>
      <c r="C54" s="592"/>
      <c r="D54" s="593"/>
      <c r="E54" s="592"/>
      <c r="F54" s="591"/>
      <c r="G54" s="585"/>
      <c r="H54" s="586"/>
      <c r="I54" s="585"/>
      <c r="J54" s="585"/>
      <c r="K54" s="585"/>
      <c r="L54" s="586"/>
      <c r="M54" s="592"/>
      <c r="N54" s="592"/>
      <c r="O54" s="592"/>
      <c r="P54" s="586"/>
      <c r="Q54" s="585"/>
      <c r="R54" s="584"/>
      <c r="S54" s="587"/>
      <c r="T54" s="588"/>
      <c r="U54" s="587"/>
      <c r="V54" s="584"/>
      <c r="W54" s="587"/>
      <c r="X54" s="589"/>
      <c r="Y54" s="594"/>
      <c r="Z54" s="584"/>
      <c r="AA54" s="587"/>
      <c r="AB54" s="584"/>
      <c r="AC54" s="587"/>
      <c r="AD54" s="587"/>
      <c r="AE54" s="612"/>
    </row>
    <row r="55" spans="1:31" ht="15" x14ac:dyDescent="0.35">
      <c r="A55" s="1173">
        <v>45517</v>
      </c>
      <c r="B55" s="591">
        <v>15.57</v>
      </c>
      <c r="C55" s="592">
        <v>155700</v>
      </c>
      <c r="D55" s="593">
        <v>27.73</v>
      </c>
      <c r="E55" s="592">
        <v>277300</v>
      </c>
      <c r="F55" s="591">
        <v>35.380000000000003</v>
      </c>
      <c r="G55" s="585">
        <v>353800</v>
      </c>
      <c r="H55" s="586"/>
      <c r="I55" s="585"/>
      <c r="J55" s="585"/>
      <c r="K55" s="585"/>
      <c r="L55" s="586"/>
      <c r="M55" s="585"/>
      <c r="N55" s="585"/>
      <c r="O55" s="585"/>
      <c r="P55" s="586"/>
      <c r="Q55" s="587"/>
      <c r="R55" s="584"/>
      <c r="S55" s="587"/>
      <c r="T55" s="588">
        <v>20</v>
      </c>
      <c r="U55" s="587">
        <v>274000</v>
      </c>
      <c r="V55" s="584"/>
      <c r="W55" s="587"/>
      <c r="X55" s="589"/>
      <c r="Y55" s="594"/>
      <c r="Z55" s="589"/>
      <c r="AA55" s="587"/>
      <c r="AB55" s="584"/>
      <c r="AC55" s="587"/>
      <c r="AD55" s="587"/>
      <c r="AE55" s="612"/>
    </row>
    <row r="56" spans="1:31" ht="15" x14ac:dyDescent="0.35">
      <c r="A56" s="1174"/>
      <c r="B56" s="591"/>
      <c r="C56" s="592"/>
      <c r="D56" s="593"/>
      <c r="E56" s="592"/>
      <c r="F56" s="591"/>
      <c r="G56" s="585"/>
      <c r="H56" s="586"/>
      <c r="I56" s="585"/>
      <c r="J56" s="585"/>
      <c r="K56" s="585"/>
      <c r="L56" s="586"/>
      <c r="M56" s="585"/>
      <c r="N56" s="585"/>
      <c r="O56" s="585"/>
      <c r="P56" s="586"/>
      <c r="Q56" s="587"/>
      <c r="R56" s="584"/>
      <c r="S56" s="587"/>
      <c r="T56" s="588"/>
      <c r="U56" s="587"/>
      <c r="V56" s="584"/>
      <c r="W56" s="587"/>
      <c r="X56" s="589"/>
      <c r="Y56" s="590"/>
      <c r="Z56" s="599"/>
      <c r="AA56" s="600"/>
      <c r="AB56" s="588"/>
      <c r="AC56" s="587"/>
      <c r="AD56" s="587"/>
      <c r="AE56" s="612"/>
    </row>
    <row r="57" spans="1:31" ht="15" x14ac:dyDescent="0.35">
      <c r="A57" s="1174"/>
      <c r="B57" s="591"/>
      <c r="C57" s="592"/>
      <c r="D57" s="593"/>
      <c r="E57" s="592"/>
      <c r="F57" s="591"/>
      <c r="G57" s="585"/>
      <c r="H57" s="586"/>
      <c r="I57" s="585"/>
      <c r="J57" s="585"/>
      <c r="K57" s="585"/>
      <c r="L57" s="586"/>
      <c r="M57" s="585"/>
      <c r="N57" s="585"/>
      <c r="O57" s="585"/>
      <c r="P57" s="586"/>
      <c r="Q57" s="587"/>
      <c r="R57" s="584"/>
      <c r="S57" s="587"/>
      <c r="T57" s="588"/>
      <c r="U57" s="587"/>
      <c r="V57" s="584"/>
      <c r="W57" s="587"/>
      <c r="X57" s="589"/>
      <c r="Y57" s="590"/>
      <c r="Z57" s="599"/>
      <c r="AA57" s="600"/>
      <c r="AB57" s="588"/>
      <c r="AC57" s="587"/>
      <c r="AD57" s="587"/>
      <c r="AE57" s="612"/>
    </row>
    <row r="58" spans="1:31" ht="15" x14ac:dyDescent="0.35">
      <c r="A58" s="1175"/>
      <c r="B58" s="591"/>
      <c r="C58" s="592"/>
      <c r="D58" s="593"/>
      <c r="E58" s="592"/>
      <c r="F58" s="591"/>
      <c r="G58" s="585"/>
      <c r="H58" s="586"/>
      <c r="I58" s="585"/>
      <c r="J58" s="816"/>
      <c r="K58" s="585"/>
      <c r="L58" s="586"/>
      <c r="M58" s="585"/>
      <c r="N58" s="585"/>
      <c r="O58" s="585"/>
      <c r="P58" s="586"/>
      <c r="Q58" s="587"/>
      <c r="R58" s="584"/>
      <c r="S58" s="587"/>
      <c r="T58" s="588"/>
      <c r="U58" s="587"/>
      <c r="V58" s="834"/>
      <c r="W58" s="587"/>
      <c r="X58" s="589"/>
      <c r="Y58" s="594"/>
      <c r="Z58" s="589"/>
      <c r="AA58" s="587"/>
      <c r="AB58" s="584"/>
      <c r="AC58" s="587"/>
      <c r="AD58" s="587"/>
      <c r="AE58" s="612"/>
    </row>
    <row r="59" spans="1:31" ht="15" x14ac:dyDescent="0.35">
      <c r="A59" s="1173">
        <v>45518</v>
      </c>
      <c r="B59" s="591">
        <v>26.44</v>
      </c>
      <c r="C59" s="585">
        <v>264400</v>
      </c>
      <c r="D59" s="593">
        <v>13.95</v>
      </c>
      <c r="E59" s="592">
        <v>139500</v>
      </c>
      <c r="F59" s="591">
        <v>23.28</v>
      </c>
      <c r="G59" s="600">
        <v>232800</v>
      </c>
      <c r="H59" s="586">
        <v>20</v>
      </c>
      <c r="I59" s="585">
        <v>136000</v>
      </c>
      <c r="J59" s="585"/>
      <c r="K59" s="585"/>
      <c r="L59" s="586"/>
      <c r="M59" s="585"/>
      <c r="N59" s="585"/>
      <c r="O59" s="585"/>
      <c r="P59" s="586"/>
      <c r="Q59" s="587"/>
      <c r="R59" s="584">
        <v>20</v>
      </c>
      <c r="S59" s="587">
        <v>200000</v>
      </c>
      <c r="T59" s="588">
        <v>20</v>
      </c>
      <c r="U59" s="587">
        <v>274000</v>
      </c>
      <c r="V59" s="584"/>
      <c r="W59" s="587"/>
      <c r="X59" s="589"/>
      <c r="Y59" s="594"/>
      <c r="Z59" s="589"/>
      <c r="AA59" s="587"/>
      <c r="AB59" s="584"/>
      <c r="AC59" s="587"/>
      <c r="AD59" s="587"/>
      <c r="AE59" s="612"/>
    </row>
    <row r="60" spans="1:31" ht="15" x14ac:dyDescent="0.35">
      <c r="A60" s="1174"/>
      <c r="B60" s="591"/>
      <c r="C60" s="592"/>
      <c r="D60" s="593"/>
      <c r="E60" s="592"/>
      <c r="F60" s="591"/>
      <c r="G60" s="585"/>
      <c r="H60" s="586"/>
      <c r="I60" s="585"/>
      <c r="J60" s="585"/>
      <c r="K60" s="585"/>
      <c r="L60" s="586"/>
      <c r="M60" s="585"/>
      <c r="N60" s="585"/>
      <c r="O60" s="585"/>
      <c r="P60" s="586"/>
      <c r="Q60" s="587"/>
      <c r="R60" s="584"/>
      <c r="S60" s="587"/>
      <c r="T60" s="588"/>
      <c r="U60" s="587"/>
      <c r="V60" s="584"/>
      <c r="W60" s="587"/>
      <c r="X60" s="589"/>
      <c r="Y60" s="590"/>
      <c r="Z60" s="599"/>
      <c r="AA60" s="600"/>
      <c r="AB60" s="588"/>
      <c r="AC60" s="587"/>
      <c r="AD60" s="587"/>
      <c r="AE60" s="612"/>
    </row>
    <row r="61" spans="1:31" ht="15" x14ac:dyDescent="0.35">
      <c r="A61" s="1174"/>
      <c r="B61" s="591"/>
      <c r="C61" s="592"/>
      <c r="D61" s="593"/>
      <c r="E61" s="592"/>
      <c r="F61" s="591"/>
      <c r="G61" s="585"/>
      <c r="H61" s="586"/>
      <c r="I61" s="585"/>
      <c r="J61" s="585"/>
      <c r="K61" s="585"/>
      <c r="L61" s="586"/>
      <c r="M61" s="585"/>
      <c r="N61" s="585"/>
      <c r="O61" s="585"/>
      <c r="P61" s="586"/>
      <c r="Q61" s="587"/>
      <c r="R61" s="584"/>
      <c r="S61" s="587"/>
      <c r="T61" s="588"/>
      <c r="U61" s="587"/>
      <c r="V61" s="584"/>
      <c r="W61" s="587"/>
      <c r="X61" s="589"/>
      <c r="Y61" s="590"/>
      <c r="Z61" s="599"/>
      <c r="AA61" s="600"/>
      <c r="AB61" s="588"/>
      <c r="AC61" s="587"/>
      <c r="AD61" s="587"/>
      <c r="AE61" s="612"/>
    </row>
    <row r="62" spans="1:31" ht="15" x14ac:dyDescent="0.35">
      <c r="A62" s="1175"/>
      <c r="B62" s="591"/>
      <c r="C62" s="592"/>
      <c r="D62" s="593"/>
      <c r="E62" s="592"/>
      <c r="F62" s="591"/>
      <c r="G62" s="585"/>
      <c r="H62" s="586"/>
      <c r="I62" s="585"/>
      <c r="J62" s="585"/>
      <c r="K62" s="585"/>
      <c r="L62" s="586"/>
      <c r="M62" s="585"/>
      <c r="N62" s="585"/>
      <c r="O62" s="585"/>
      <c r="P62" s="586"/>
      <c r="Q62" s="587"/>
      <c r="R62" s="584"/>
      <c r="S62" s="587"/>
      <c r="T62" s="588"/>
      <c r="U62" s="587"/>
      <c r="V62" s="584"/>
      <c r="W62" s="587"/>
      <c r="X62" s="589"/>
      <c r="Y62" s="590"/>
      <c r="Z62" s="599"/>
      <c r="AA62" s="600"/>
      <c r="AB62" s="588"/>
      <c r="AC62" s="587"/>
      <c r="AD62" s="587"/>
      <c r="AE62" s="612"/>
    </row>
    <row r="63" spans="1:31" ht="15" x14ac:dyDescent="0.35">
      <c r="A63" s="1173">
        <v>45519</v>
      </c>
      <c r="B63" s="591">
        <v>26.8</v>
      </c>
      <c r="C63" s="592">
        <v>268000</v>
      </c>
      <c r="D63" s="593">
        <v>24.6</v>
      </c>
      <c r="E63" s="592">
        <v>246000</v>
      </c>
      <c r="F63" s="591"/>
      <c r="G63" s="600"/>
      <c r="H63" s="586"/>
      <c r="I63" s="585"/>
      <c r="J63" s="585"/>
      <c r="K63" s="585"/>
      <c r="L63" s="586"/>
      <c r="M63" s="585"/>
      <c r="N63" s="585"/>
      <c r="O63" s="585"/>
      <c r="P63" s="586">
        <v>20</v>
      </c>
      <c r="Q63" s="587">
        <v>136000</v>
      </c>
      <c r="R63" s="584"/>
      <c r="S63" s="587"/>
      <c r="T63" s="588">
        <v>20</v>
      </c>
      <c r="U63" s="587">
        <v>274000</v>
      </c>
      <c r="V63" s="584"/>
      <c r="W63" s="587"/>
      <c r="X63" s="589"/>
      <c r="Y63" s="594"/>
      <c r="Z63" s="589"/>
      <c r="AA63" s="587"/>
      <c r="AB63" s="584"/>
      <c r="AC63" s="587"/>
      <c r="AD63" s="587"/>
      <c r="AE63" s="612"/>
    </row>
    <row r="64" spans="1:31" ht="15" x14ac:dyDescent="0.35">
      <c r="A64" s="1174"/>
      <c r="B64" s="591"/>
      <c r="C64" s="592"/>
      <c r="D64" s="593"/>
      <c r="E64" s="592"/>
      <c r="F64" s="591"/>
      <c r="G64" s="585"/>
      <c r="H64" s="586"/>
      <c r="I64" s="585"/>
      <c r="J64" s="585"/>
      <c r="K64" s="585"/>
      <c r="L64" s="586"/>
      <c r="M64" s="585"/>
      <c r="N64" s="585"/>
      <c r="O64" s="585"/>
      <c r="P64" s="586"/>
      <c r="Q64" s="587"/>
      <c r="R64" s="584"/>
      <c r="S64" s="587"/>
      <c r="T64" s="588"/>
      <c r="U64" s="587"/>
      <c r="V64" s="584"/>
      <c r="W64" s="587"/>
      <c r="X64" s="589"/>
      <c r="Y64" s="594"/>
      <c r="Z64" s="589"/>
      <c r="AA64" s="587"/>
      <c r="AB64" s="584"/>
      <c r="AC64" s="587"/>
      <c r="AD64" s="587"/>
      <c r="AE64" s="612"/>
    </row>
    <row r="65" spans="1:31" ht="15" x14ac:dyDescent="0.35">
      <c r="A65" s="1174"/>
      <c r="B65" s="591"/>
      <c r="C65" s="592"/>
      <c r="D65" s="593"/>
      <c r="E65" s="592"/>
      <c r="F65" s="591"/>
      <c r="G65" s="585"/>
      <c r="H65" s="586"/>
      <c r="I65" s="585"/>
      <c r="J65" s="816"/>
      <c r="K65" s="585"/>
      <c r="L65" s="586"/>
      <c r="M65" s="585"/>
      <c r="N65" s="585"/>
      <c r="O65" s="585"/>
      <c r="P65" s="586"/>
      <c r="Q65" s="587"/>
      <c r="R65" s="584"/>
      <c r="S65" s="587"/>
      <c r="T65" s="588"/>
      <c r="U65" s="587"/>
      <c r="V65" s="584"/>
      <c r="W65" s="587"/>
      <c r="X65" s="589"/>
      <c r="Y65" s="594"/>
      <c r="Z65" s="589"/>
      <c r="AA65" s="587"/>
      <c r="AB65" s="584"/>
      <c r="AC65" s="587"/>
      <c r="AD65" s="587"/>
      <c r="AE65" s="612"/>
    </row>
    <row r="66" spans="1:31" ht="15" x14ac:dyDescent="0.35">
      <c r="A66" s="1175"/>
      <c r="B66" s="591"/>
      <c r="C66" s="592"/>
      <c r="D66" s="593"/>
      <c r="E66" s="592"/>
      <c r="F66" s="591"/>
      <c r="G66" s="585"/>
      <c r="H66" s="586"/>
      <c r="I66" s="585"/>
      <c r="J66" s="816"/>
      <c r="K66" s="585"/>
      <c r="L66" s="586"/>
      <c r="M66" s="585"/>
      <c r="N66" s="585"/>
      <c r="O66" s="585"/>
      <c r="P66" s="586"/>
      <c r="Q66" s="587"/>
      <c r="R66" s="584"/>
      <c r="S66" s="587"/>
      <c r="T66" s="588"/>
      <c r="U66" s="587"/>
      <c r="V66" s="584"/>
      <c r="W66" s="587"/>
      <c r="X66" s="589"/>
      <c r="Y66" s="594"/>
      <c r="Z66" s="589"/>
      <c r="AA66" s="587"/>
      <c r="AB66" s="584"/>
      <c r="AC66" s="587"/>
      <c r="AD66" s="587"/>
      <c r="AE66" s="612"/>
    </row>
    <row r="67" spans="1:31" ht="15" x14ac:dyDescent="0.35">
      <c r="A67" s="1173">
        <v>45520</v>
      </c>
      <c r="B67" s="591">
        <v>26.8</v>
      </c>
      <c r="C67" s="592">
        <v>268000</v>
      </c>
      <c r="D67" s="593">
        <v>28.97</v>
      </c>
      <c r="E67" s="592">
        <v>289700</v>
      </c>
      <c r="F67" s="591">
        <v>32.21</v>
      </c>
      <c r="G67" s="585">
        <v>322100</v>
      </c>
      <c r="H67" s="586"/>
      <c r="I67" s="585"/>
      <c r="J67" s="585"/>
      <c r="K67" s="585"/>
      <c r="L67" s="586">
        <v>20</v>
      </c>
      <c r="M67" s="585">
        <v>274000</v>
      </c>
      <c r="N67" s="585"/>
      <c r="O67" s="585"/>
      <c r="P67" s="586">
        <v>20</v>
      </c>
      <c r="Q67" s="587">
        <v>136000</v>
      </c>
      <c r="R67" s="584"/>
      <c r="S67" s="587"/>
      <c r="T67" s="588">
        <v>20</v>
      </c>
      <c r="U67" s="587">
        <v>274000</v>
      </c>
      <c r="V67" s="584"/>
      <c r="W67" s="587"/>
      <c r="X67" s="589">
        <v>25</v>
      </c>
      <c r="Y67" s="594">
        <v>250000</v>
      </c>
      <c r="Z67" s="589"/>
      <c r="AA67" s="587"/>
      <c r="AB67" s="584"/>
      <c r="AC67" s="587"/>
      <c r="AD67" s="587"/>
      <c r="AE67" s="612"/>
    </row>
    <row r="68" spans="1:31" ht="15" x14ac:dyDescent="0.35">
      <c r="A68" s="1174"/>
      <c r="B68" s="591"/>
      <c r="C68" s="592"/>
      <c r="D68" s="593"/>
      <c r="E68" s="592"/>
      <c r="F68" s="591"/>
      <c r="G68" s="585"/>
      <c r="H68" s="586"/>
      <c r="I68" s="585"/>
      <c r="J68" s="727"/>
      <c r="K68" s="704"/>
      <c r="L68" s="586"/>
      <c r="M68" s="585"/>
      <c r="N68" s="585"/>
      <c r="O68" s="585"/>
      <c r="P68" s="586"/>
      <c r="Q68" s="587"/>
      <c r="R68" s="584"/>
      <c r="S68" s="587"/>
      <c r="T68" s="588"/>
      <c r="U68" s="587"/>
      <c r="V68" s="584"/>
      <c r="W68" s="587"/>
      <c r="X68" s="589"/>
      <c r="Y68" s="594"/>
      <c r="Z68" s="589"/>
      <c r="AA68" s="587"/>
      <c r="AB68" s="584"/>
      <c r="AC68" s="587"/>
      <c r="AD68" s="587"/>
      <c r="AE68" s="612"/>
    </row>
    <row r="69" spans="1:31" ht="15" x14ac:dyDescent="0.35">
      <c r="A69" s="1174"/>
      <c r="B69" s="591"/>
      <c r="C69" s="592"/>
      <c r="D69" s="593"/>
      <c r="E69" s="592"/>
      <c r="F69" s="591"/>
      <c r="G69" s="585"/>
      <c r="H69" s="586"/>
      <c r="I69" s="585"/>
      <c r="J69" s="585"/>
      <c r="K69" s="585"/>
      <c r="L69" s="586"/>
      <c r="M69" s="585"/>
      <c r="N69" s="585"/>
      <c r="O69" s="585"/>
      <c r="P69" s="586"/>
      <c r="Q69" s="587"/>
      <c r="R69" s="584"/>
      <c r="S69" s="587"/>
      <c r="T69" s="588"/>
      <c r="U69" s="587"/>
      <c r="V69" s="584"/>
      <c r="W69" s="587"/>
      <c r="X69" s="589"/>
      <c r="Y69" s="594"/>
      <c r="Z69" s="589"/>
      <c r="AA69" s="587"/>
      <c r="AB69" s="584"/>
      <c r="AC69" s="587"/>
      <c r="AD69" s="587"/>
      <c r="AE69" s="612"/>
    </row>
    <row r="70" spans="1:31" ht="15" x14ac:dyDescent="0.35">
      <c r="A70" s="1175"/>
      <c r="B70" s="591"/>
      <c r="C70" s="592"/>
      <c r="D70" s="593"/>
      <c r="E70" s="592"/>
      <c r="F70" s="591"/>
      <c r="G70" s="585"/>
      <c r="H70" s="586"/>
      <c r="I70" s="585"/>
      <c r="J70" s="816"/>
      <c r="K70" s="585"/>
      <c r="L70" s="586"/>
      <c r="M70" s="592"/>
      <c r="N70" s="592"/>
      <c r="O70" s="592"/>
      <c r="P70" s="586"/>
      <c r="Q70" s="587"/>
      <c r="R70" s="584"/>
      <c r="S70" s="587"/>
      <c r="T70" s="588"/>
      <c r="U70" s="587"/>
      <c r="V70" s="584"/>
      <c r="W70" s="587"/>
      <c r="X70" s="589"/>
      <c r="Y70" s="594"/>
      <c r="Z70" s="589"/>
      <c r="AA70" s="587"/>
      <c r="AB70" s="584"/>
      <c r="AC70" s="587"/>
      <c r="AD70" s="587"/>
      <c r="AE70" s="612"/>
    </row>
    <row r="71" spans="1:31" ht="15" x14ac:dyDescent="0.35">
      <c r="A71" s="1173">
        <v>45521</v>
      </c>
      <c r="B71" s="591">
        <v>26.22</v>
      </c>
      <c r="C71" s="592">
        <v>262200</v>
      </c>
      <c r="D71" s="593">
        <v>20.75</v>
      </c>
      <c r="E71" s="592">
        <v>207500</v>
      </c>
      <c r="F71" s="591">
        <v>16.64</v>
      </c>
      <c r="G71" s="585">
        <v>166400</v>
      </c>
      <c r="H71" s="586"/>
      <c r="I71" s="585"/>
      <c r="J71" s="585"/>
      <c r="K71" s="585"/>
      <c r="L71" s="586"/>
      <c r="M71" s="585"/>
      <c r="N71" s="585"/>
      <c r="O71" s="585"/>
      <c r="P71" s="586"/>
      <c r="Q71" s="587"/>
      <c r="R71" s="584"/>
      <c r="S71" s="587"/>
      <c r="T71" s="588"/>
      <c r="U71" s="587"/>
      <c r="V71" s="584"/>
      <c r="W71" s="587"/>
      <c r="X71" s="589"/>
      <c r="Y71" s="594"/>
      <c r="Z71" s="589"/>
      <c r="AA71" s="587"/>
      <c r="AB71" s="584"/>
      <c r="AC71" s="587"/>
      <c r="AD71" s="587"/>
      <c r="AE71" s="612"/>
    </row>
    <row r="72" spans="1:31" ht="15" x14ac:dyDescent="0.35">
      <c r="A72" s="1174"/>
      <c r="B72" s="591"/>
      <c r="C72" s="592"/>
      <c r="D72" s="593"/>
      <c r="E72" s="592"/>
      <c r="F72" s="591"/>
      <c r="G72" s="585"/>
      <c r="H72" s="586"/>
      <c r="I72" s="585"/>
      <c r="J72" s="585"/>
      <c r="K72" s="585"/>
      <c r="L72" s="586"/>
      <c r="M72" s="585"/>
      <c r="N72" s="585"/>
      <c r="O72" s="585"/>
      <c r="P72" s="586"/>
      <c r="Q72" s="587"/>
      <c r="R72" s="584"/>
      <c r="S72" s="587"/>
      <c r="T72" s="588"/>
      <c r="U72" s="587"/>
      <c r="V72" s="584"/>
      <c r="W72" s="587"/>
      <c r="X72" s="589"/>
      <c r="Y72" s="594"/>
      <c r="Z72" s="589"/>
      <c r="AA72" s="587"/>
      <c r="AB72" s="584"/>
      <c r="AC72" s="587"/>
      <c r="AD72" s="587"/>
      <c r="AE72" s="612"/>
    </row>
    <row r="73" spans="1:31" ht="15" x14ac:dyDescent="0.35">
      <c r="A73" s="1174"/>
      <c r="B73" s="591"/>
      <c r="C73" s="592"/>
      <c r="D73" s="593"/>
      <c r="E73" s="592"/>
      <c r="F73" s="591"/>
      <c r="G73" s="585"/>
      <c r="H73" s="586"/>
      <c r="I73" s="585"/>
      <c r="J73" s="585"/>
      <c r="K73" s="585"/>
      <c r="L73" s="586"/>
      <c r="M73" s="585"/>
      <c r="N73" s="585"/>
      <c r="O73" s="585"/>
      <c r="P73" s="586"/>
      <c r="Q73" s="587"/>
      <c r="R73" s="584"/>
      <c r="S73" s="587"/>
      <c r="T73" s="588"/>
      <c r="U73" s="587"/>
      <c r="V73" s="584"/>
      <c r="W73" s="587"/>
      <c r="X73" s="589"/>
      <c r="Y73" s="594"/>
      <c r="Z73" s="589"/>
      <c r="AA73" s="587"/>
      <c r="AB73" s="584"/>
      <c r="AC73" s="587"/>
      <c r="AD73" s="587"/>
      <c r="AE73" s="612"/>
    </row>
    <row r="74" spans="1:31" ht="15" x14ac:dyDescent="0.35">
      <c r="A74" s="1175"/>
      <c r="B74" s="780"/>
      <c r="C74" s="704"/>
      <c r="D74" s="593"/>
      <c r="E74" s="592"/>
      <c r="F74" s="591"/>
      <c r="G74" s="585"/>
      <c r="H74" s="586"/>
      <c r="I74" s="585"/>
      <c r="J74" s="585"/>
      <c r="K74" s="585"/>
      <c r="L74" s="586"/>
      <c r="M74" s="592"/>
      <c r="N74" s="592"/>
      <c r="O74" s="592"/>
      <c r="P74" s="586"/>
      <c r="Q74" s="587"/>
      <c r="R74" s="584"/>
      <c r="S74" s="587"/>
      <c r="T74" s="588"/>
      <c r="U74" s="587"/>
      <c r="V74" s="584"/>
      <c r="W74" s="587"/>
      <c r="X74" s="589"/>
      <c r="Y74" s="594"/>
      <c r="Z74" s="589"/>
      <c r="AA74" s="587"/>
      <c r="AB74" s="584"/>
      <c r="AC74" s="587"/>
      <c r="AD74" s="587"/>
      <c r="AE74" s="612"/>
    </row>
    <row r="75" spans="1:31" ht="15" x14ac:dyDescent="0.35">
      <c r="A75" s="1173">
        <v>45522</v>
      </c>
      <c r="B75" s="591">
        <v>32.68</v>
      </c>
      <c r="C75" s="592">
        <v>326800</v>
      </c>
      <c r="D75" s="593">
        <v>30.91</v>
      </c>
      <c r="E75" s="592">
        <v>309100</v>
      </c>
      <c r="F75" s="591">
        <v>17.82</v>
      </c>
      <c r="G75" s="585">
        <v>178200</v>
      </c>
      <c r="H75" s="586">
        <v>20</v>
      </c>
      <c r="I75" s="585">
        <v>136000</v>
      </c>
      <c r="J75" s="585"/>
      <c r="K75" s="585"/>
      <c r="L75" s="586"/>
      <c r="M75" s="585"/>
      <c r="N75" s="585"/>
      <c r="O75" s="585"/>
      <c r="P75" s="586"/>
      <c r="Q75" s="587"/>
      <c r="R75" s="584"/>
      <c r="S75" s="587"/>
      <c r="T75" s="588"/>
      <c r="U75" s="587"/>
      <c r="V75" s="586"/>
      <c r="W75" s="587"/>
      <c r="X75" s="589"/>
      <c r="Y75" s="594"/>
      <c r="Z75" s="589"/>
      <c r="AA75" s="587"/>
      <c r="AB75" s="584"/>
      <c r="AC75" s="587"/>
      <c r="AD75" s="587"/>
      <c r="AE75" s="612"/>
    </row>
    <row r="76" spans="1:31" ht="15" x14ac:dyDescent="0.35">
      <c r="A76" s="1174"/>
      <c r="B76" s="591"/>
      <c r="C76" s="592"/>
      <c r="D76" s="593"/>
      <c r="E76" s="592"/>
      <c r="F76" s="591"/>
      <c r="G76" s="585"/>
      <c r="H76" s="586"/>
      <c r="I76" s="585"/>
      <c r="J76" s="585"/>
      <c r="K76" s="585"/>
      <c r="L76" s="586"/>
      <c r="M76" s="585"/>
      <c r="N76" s="585"/>
      <c r="O76" s="585"/>
      <c r="P76" s="586"/>
      <c r="Q76" s="587"/>
      <c r="R76" s="584"/>
      <c r="S76" s="587"/>
      <c r="T76" s="588"/>
      <c r="U76" s="587"/>
      <c r="V76" s="586"/>
      <c r="W76" s="587"/>
      <c r="X76" s="589"/>
      <c r="Y76" s="594"/>
      <c r="Z76" s="589"/>
      <c r="AA76" s="587"/>
      <c r="AB76" s="584"/>
      <c r="AC76" s="587"/>
      <c r="AD76" s="587"/>
      <c r="AE76" s="612"/>
    </row>
    <row r="77" spans="1:31" ht="15" x14ac:dyDescent="0.35">
      <c r="A77" s="1174"/>
      <c r="B77" s="591"/>
      <c r="C77" s="592"/>
      <c r="D77" s="593"/>
      <c r="E77" s="592"/>
      <c r="F77" s="591"/>
      <c r="G77" s="585"/>
      <c r="H77" s="586"/>
      <c r="I77" s="585"/>
      <c r="J77" s="585"/>
      <c r="K77" s="585"/>
      <c r="L77" s="586"/>
      <c r="M77" s="585"/>
      <c r="N77" s="585"/>
      <c r="O77" s="585"/>
      <c r="P77" s="586"/>
      <c r="Q77" s="587"/>
      <c r="R77" s="584"/>
      <c r="S77" s="587"/>
      <c r="T77" s="588"/>
      <c r="U77" s="587"/>
      <c r="V77" s="584"/>
      <c r="W77" s="587"/>
      <c r="X77" s="589"/>
      <c r="Y77" s="590"/>
      <c r="Z77" s="599"/>
      <c r="AA77" s="600"/>
      <c r="AB77" s="588"/>
      <c r="AC77" s="587"/>
      <c r="AD77" s="587"/>
      <c r="AE77" s="612"/>
    </row>
    <row r="78" spans="1:31" ht="15" x14ac:dyDescent="0.35">
      <c r="A78" s="1175"/>
      <c r="B78" s="591"/>
      <c r="C78" s="592"/>
      <c r="D78" s="593"/>
      <c r="E78" s="592"/>
      <c r="F78" s="591"/>
      <c r="G78" s="585"/>
      <c r="H78" s="814"/>
      <c r="I78" s="587"/>
      <c r="J78" s="587"/>
      <c r="K78" s="587"/>
      <c r="L78" s="584"/>
      <c r="M78" s="587"/>
      <c r="N78" s="587"/>
      <c r="O78" s="587"/>
      <c r="P78" s="586"/>
      <c r="Q78" s="587"/>
      <c r="R78" s="584"/>
      <c r="S78" s="587"/>
      <c r="T78" s="588"/>
      <c r="U78" s="587"/>
      <c r="V78" s="584"/>
      <c r="W78" s="587"/>
      <c r="X78" s="589"/>
      <c r="Y78" s="594"/>
      <c r="Z78" s="589"/>
      <c r="AA78" s="587"/>
      <c r="AB78" s="584"/>
      <c r="AC78" s="587"/>
      <c r="AD78" s="587"/>
      <c r="AE78" s="612"/>
    </row>
    <row r="79" spans="1:31" ht="15" x14ac:dyDescent="0.35">
      <c r="A79" s="1173">
        <v>45523</v>
      </c>
      <c r="B79" s="591"/>
      <c r="C79" s="592"/>
      <c r="D79" s="593">
        <v>26.18</v>
      </c>
      <c r="E79" s="592">
        <v>261800</v>
      </c>
      <c r="F79" s="591">
        <v>20.2</v>
      </c>
      <c r="G79" s="585">
        <v>202000</v>
      </c>
      <c r="H79" s="586"/>
      <c r="I79" s="587"/>
      <c r="J79" s="587">
        <v>20</v>
      </c>
      <c r="K79" s="587">
        <v>136000</v>
      </c>
      <c r="L79" s="586"/>
      <c r="M79" s="585"/>
      <c r="N79" s="585"/>
      <c r="O79" s="585"/>
      <c r="P79" s="586"/>
      <c r="Q79" s="587"/>
      <c r="R79" s="584"/>
      <c r="S79" s="587"/>
      <c r="T79" s="588">
        <v>20</v>
      </c>
      <c r="U79" s="587">
        <v>274000</v>
      </c>
      <c r="V79" s="584">
        <v>28.67</v>
      </c>
      <c r="W79" s="587">
        <v>194956</v>
      </c>
      <c r="X79" s="589"/>
      <c r="Y79" s="594"/>
      <c r="Z79" s="589"/>
      <c r="AA79" s="587"/>
      <c r="AB79" s="584"/>
      <c r="AC79" s="587"/>
      <c r="AD79" s="587"/>
      <c r="AE79" s="612"/>
    </row>
    <row r="80" spans="1:31" ht="15" x14ac:dyDescent="0.35">
      <c r="A80" s="1174"/>
      <c r="B80" s="591"/>
      <c r="C80" s="592"/>
      <c r="D80" s="593"/>
      <c r="E80" s="592"/>
      <c r="F80" s="591"/>
      <c r="G80" s="585"/>
      <c r="H80" s="586"/>
      <c r="I80" s="585"/>
      <c r="J80" s="585"/>
      <c r="K80" s="585"/>
      <c r="L80" s="586"/>
      <c r="M80" s="585"/>
      <c r="N80" s="585"/>
      <c r="O80" s="585"/>
      <c r="P80" s="586"/>
      <c r="Q80" s="587"/>
      <c r="R80" s="584"/>
      <c r="S80" s="587"/>
      <c r="T80" s="588"/>
      <c r="U80" s="587"/>
      <c r="V80" s="584"/>
      <c r="W80" s="587"/>
      <c r="X80" s="589"/>
      <c r="Y80" s="590"/>
      <c r="Z80" s="599"/>
      <c r="AA80" s="600"/>
      <c r="AB80" s="588"/>
      <c r="AC80" s="587"/>
      <c r="AD80" s="587"/>
      <c r="AE80" s="612"/>
    </row>
    <row r="81" spans="1:31" ht="15" x14ac:dyDescent="0.35">
      <c r="A81" s="1174"/>
      <c r="B81" s="591"/>
      <c r="C81" s="592"/>
      <c r="D81" s="593"/>
      <c r="E81" s="592"/>
      <c r="F81" s="591"/>
      <c r="G81" s="585"/>
      <c r="H81" s="586"/>
      <c r="I81" s="585"/>
      <c r="J81" s="585"/>
      <c r="K81" s="585"/>
      <c r="L81" s="586"/>
      <c r="M81" s="585"/>
      <c r="N81" s="585"/>
      <c r="O81" s="585"/>
      <c r="P81" s="586"/>
      <c r="Q81" s="587"/>
      <c r="R81" s="584"/>
      <c r="S81" s="587"/>
      <c r="T81" s="588"/>
      <c r="U81" s="587"/>
      <c r="V81" s="584"/>
      <c r="W81" s="587"/>
      <c r="X81" s="589"/>
      <c r="Y81" s="590"/>
      <c r="Z81" s="599"/>
      <c r="AA81" s="600"/>
      <c r="AB81" s="588"/>
      <c r="AC81" s="587"/>
      <c r="AD81" s="587"/>
      <c r="AE81" s="612"/>
    </row>
    <row r="82" spans="1:31" ht="15" x14ac:dyDescent="0.35">
      <c r="A82" s="1175"/>
      <c r="B82" s="591"/>
      <c r="C82" s="592"/>
      <c r="D82" s="593"/>
      <c r="E82" s="592"/>
      <c r="F82" s="591"/>
      <c r="G82" s="585"/>
      <c r="H82" s="586"/>
      <c r="I82" s="585"/>
      <c r="J82" s="585"/>
      <c r="K82" s="585"/>
      <c r="L82" s="586"/>
      <c r="M82" s="585"/>
      <c r="N82" s="585"/>
      <c r="O82" s="585"/>
      <c r="P82" s="586"/>
      <c r="Q82" s="587"/>
      <c r="R82" s="584"/>
      <c r="S82" s="587"/>
      <c r="T82" s="588"/>
      <c r="U82" s="587"/>
      <c r="V82" s="584"/>
      <c r="W82" s="587"/>
      <c r="X82" s="594"/>
      <c r="Y82" s="833"/>
      <c r="Z82" s="836"/>
      <c r="AA82" s="587"/>
      <c r="AB82" s="584"/>
      <c r="AC82" s="587"/>
      <c r="AD82" s="587"/>
      <c r="AE82" s="612"/>
    </row>
    <row r="83" spans="1:31" ht="15" x14ac:dyDescent="0.35">
      <c r="A83" s="1173">
        <v>45524</v>
      </c>
      <c r="B83" s="591"/>
      <c r="C83" s="592"/>
      <c r="D83" s="591">
        <v>29.64</v>
      </c>
      <c r="E83" s="592">
        <v>296400</v>
      </c>
      <c r="F83" s="591">
        <v>27.44</v>
      </c>
      <c r="G83" s="585">
        <v>274400</v>
      </c>
      <c r="H83" s="586"/>
      <c r="I83" s="585"/>
      <c r="J83" s="600"/>
      <c r="K83" s="600"/>
      <c r="L83" s="586"/>
      <c r="M83" s="585"/>
      <c r="N83" s="585"/>
      <c r="O83" s="585"/>
      <c r="P83" s="586"/>
      <c r="Q83" s="587"/>
      <c r="R83" s="584"/>
      <c r="S83" s="587"/>
      <c r="T83" s="588">
        <v>20</v>
      </c>
      <c r="U83" s="587">
        <v>274000</v>
      </c>
      <c r="V83" s="584"/>
      <c r="W83" s="587"/>
      <c r="X83" s="589">
        <v>20</v>
      </c>
      <c r="Y83" s="594">
        <v>200000</v>
      </c>
      <c r="Z83" s="589"/>
      <c r="AA83" s="587"/>
      <c r="AB83" s="584"/>
      <c r="AC83" s="587"/>
      <c r="AD83" s="587"/>
      <c r="AE83" s="612"/>
    </row>
    <row r="84" spans="1:31" ht="15" x14ac:dyDescent="0.35">
      <c r="A84" s="1174"/>
      <c r="B84" s="591"/>
      <c r="C84" s="592"/>
      <c r="D84" s="591"/>
      <c r="E84" s="592"/>
      <c r="F84" s="591"/>
      <c r="G84" s="585"/>
      <c r="H84" s="586"/>
      <c r="I84" s="585"/>
      <c r="J84" s="585"/>
      <c r="K84" s="585"/>
      <c r="L84" s="586"/>
      <c r="M84" s="585"/>
      <c r="N84" s="585"/>
      <c r="O84" s="585"/>
      <c r="P84" s="586"/>
      <c r="Q84" s="587"/>
      <c r="R84" s="584"/>
      <c r="S84" s="587"/>
      <c r="T84" s="588"/>
      <c r="U84" s="587"/>
      <c r="V84" s="584"/>
      <c r="W84" s="587"/>
      <c r="X84" s="589"/>
      <c r="Y84" s="594"/>
      <c r="Z84" s="589"/>
      <c r="AA84" s="587"/>
      <c r="AB84" s="584"/>
      <c r="AC84" s="587"/>
      <c r="AD84" s="587"/>
      <c r="AE84" s="612"/>
    </row>
    <row r="85" spans="1:31" ht="15" x14ac:dyDescent="0.35">
      <c r="A85" s="1174"/>
      <c r="B85" s="591"/>
      <c r="C85" s="592"/>
      <c r="D85" s="591"/>
      <c r="E85" s="592"/>
      <c r="F85" s="591"/>
      <c r="G85" s="585"/>
      <c r="H85" s="586"/>
      <c r="I85" s="585"/>
      <c r="J85" s="585"/>
      <c r="K85" s="585"/>
      <c r="L85" s="586"/>
      <c r="M85" s="585"/>
      <c r="N85" s="585"/>
      <c r="O85" s="585"/>
      <c r="P85" s="586"/>
      <c r="Q85" s="587"/>
      <c r="R85" s="584"/>
      <c r="S85" s="587"/>
      <c r="T85" s="588"/>
      <c r="U85" s="587"/>
      <c r="V85" s="584"/>
      <c r="W85" s="587"/>
      <c r="X85" s="589"/>
      <c r="Y85" s="594"/>
      <c r="Z85" s="589"/>
      <c r="AA85" s="587"/>
      <c r="AB85" s="584"/>
      <c r="AC85" s="587"/>
      <c r="AD85" s="587"/>
      <c r="AE85" s="612"/>
    </row>
    <row r="86" spans="1:31" ht="15" x14ac:dyDescent="0.35">
      <c r="A86" s="1175"/>
      <c r="B86" s="591"/>
      <c r="C86" s="592"/>
      <c r="D86" s="591"/>
      <c r="E86" s="592"/>
      <c r="F86" s="591"/>
      <c r="G86" s="585"/>
      <c r="H86" s="586"/>
      <c r="I86" s="585"/>
      <c r="J86" s="585"/>
      <c r="K86" s="585"/>
      <c r="L86" s="586"/>
      <c r="M86" s="585"/>
      <c r="N86" s="585"/>
      <c r="O86" s="585"/>
      <c r="P86" s="586"/>
      <c r="Q86" s="587"/>
      <c r="R86" s="584"/>
      <c r="S86" s="587"/>
      <c r="T86" s="588"/>
      <c r="U86" s="587"/>
      <c r="V86" s="584"/>
      <c r="W86" s="587"/>
      <c r="X86" s="589"/>
      <c r="Y86" s="594"/>
      <c r="Z86" s="589"/>
      <c r="AA86" s="587"/>
      <c r="AB86" s="584"/>
      <c r="AC86" s="587"/>
      <c r="AD86" s="587"/>
      <c r="AE86" s="612"/>
    </row>
    <row r="87" spans="1:31" ht="15" x14ac:dyDescent="0.35">
      <c r="A87" s="1173">
        <v>45525</v>
      </c>
      <c r="B87" s="591"/>
      <c r="C87" s="592"/>
      <c r="D87" s="593">
        <v>17.149999999999999</v>
      </c>
      <c r="E87" s="592">
        <v>171500</v>
      </c>
      <c r="F87" s="591">
        <v>30.1</v>
      </c>
      <c r="G87" s="587">
        <v>301000</v>
      </c>
      <c r="H87" s="588"/>
      <c r="I87" s="585"/>
      <c r="J87" s="585">
        <v>20</v>
      </c>
      <c r="K87" s="585">
        <v>136000</v>
      </c>
      <c r="L87" s="586"/>
      <c r="M87" s="585"/>
      <c r="N87" s="585"/>
      <c r="O87" s="585"/>
      <c r="P87" s="586"/>
      <c r="Q87" s="587"/>
      <c r="R87" s="584"/>
      <c r="S87" s="587"/>
      <c r="T87" s="588">
        <v>20</v>
      </c>
      <c r="U87" s="587">
        <v>274000</v>
      </c>
      <c r="V87" s="584"/>
      <c r="W87" s="587"/>
      <c r="X87" s="724"/>
      <c r="Y87" s="594"/>
      <c r="Z87" s="589"/>
      <c r="AA87" s="587"/>
      <c r="AB87" s="584"/>
      <c r="AC87" s="587"/>
      <c r="AD87" s="587"/>
      <c r="AE87" s="612"/>
    </row>
    <row r="88" spans="1:31" ht="15" x14ac:dyDescent="0.35">
      <c r="A88" s="1174"/>
      <c r="B88" s="591"/>
      <c r="C88" s="592"/>
      <c r="D88" s="593"/>
      <c r="E88" s="592"/>
      <c r="F88" s="591"/>
      <c r="G88" s="587"/>
      <c r="H88" s="584"/>
      <c r="I88" s="585"/>
      <c r="J88" s="585"/>
      <c r="K88" s="585"/>
      <c r="L88" s="586">
        <v>20</v>
      </c>
      <c r="M88" s="585">
        <v>274000</v>
      </c>
      <c r="N88" s="585"/>
      <c r="O88" s="585"/>
      <c r="P88" s="586"/>
      <c r="Q88" s="587"/>
      <c r="R88" s="584"/>
      <c r="S88" s="587"/>
      <c r="T88" s="588"/>
      <c r="U88" s="587"/>
      <c r="V88" s="584"/>
      <c r="W88" s="587"/>
      <c r="X88" s="589"/>
      <c r="Y88" s="594"/>
      <c r="Z88" s="589"/>
      <c r="AA88" s="587"/>
      <c r="AB88" s="584"/>
      <c r="AC88" s="587"/>
      <c r="AD88" s="587"/>
      <c r="AE88" s="612"/>
    </row>
    <row r="89" spans="1:31" ht="15" x14ac:dyDescent="0.35">
      <c r="A89" s="1174"/>
      <c r="B89" s="591"/>
      <c r="C89" s="592"/>
      <c r="D89" s="593"/>
      <c r="E89" s="592"/>
      <c r="F89" s="591"/>
      <c r="G89" s="587"/>
      <c r="H89" s="584"/>
      <c r="I89" s="585"/>
      <c r="J89" s="585"/>
      <c r="K89" s="585"/>
      <c r="L89" s="586"/>
      <c r="M89" s="585"/>
      <c r="N89" s="585"/>
      <c r="O89" s="585"/>
      <c r="P89" s="586"/>
      <c r="Q89" s="587"/>
      <c r="R89" s="584"/>
      <c r="S89" s="587"/>
      <c r="T89" s="588"/>
      <c r="U89" s="587"/>
      <c r="V89" s="584"/>
      <c r="W89" s="587"/>
      <c r="X89" s="589"/>
      <c r="Y89" s="590"/>
      <c r="Z89" s="599"/>
      <c r="AA89" s="600"/>
      <c r="AB89" s="588"/>
      <c r="AC89" s="587"/>
      <c r="AD89" s="587"/>
      <c r="AE89" s="612"/>
    </row>
    <row r="90" spans="1:31" ht="15" x14ac:dyDescent="0.35">
      <c r="A90" s="1175"/>
      <c r="B90" s="591"/>
      <c r="C90" s="592"/>
      <c r="D90" s="593"/>
      <c r="E90" s="592"/>
      <c r="F90" s="591"/>
      <c r="G90" s="585"/>
      <c r="H90" s="586"/>
      <c r="I90" s="585"/>
      <c r="J90" s="585"/>
      <c r="K90" s="585"/>
      <c r="L90" s="585"/>
      <c r="M90" s="585"/>
      <c r="N90" s="585"/>
      <c r="O90" s="585"/>
      <c r="P90" s="586"/>
      <c r="Q90" s="587"/>
      <c r="R90" s="584"/>
      <c r="S90" s="587"/>
      <c r="T90" s="588"/>
      <c r="U90" s="587"/>
      <c r="V90" s="584"/>
      <c r="W90" s="587"/>
      <c r="X90" s="589"/>
      <c r="Y90" s="594"/>
      <c r="Z90" s="589"/>
      <c r="AA90" s="587"/>
      <c r="AB90" s="584"/>
      <c r="AC90" s="587"/>
      <c r="AD90" s="587"/>
      <c r="AE90" s="612"/>
    </row>
    <row r="91" spans="1:31" ht="15" x14ac:dyDescent="0.35">
      <c r="A91" s="1173">
        <v>45526</v>
      </c>
      <c r="B91" s="591">
        <v>37.57</v>
      </c>
      <c r="C91" s="592">
        <v>375700</v>
      </c>
      <c r="D91" s="593">
        <v>32.78</v>
      </c>
      <c r="E91" s="592">
        <v>327800</v>
      </c>
      <c r="F91" s="591">
        <v>20.75</v>
      </c>
      <c r="G91" s="585">
        <v>207500</v>
      </c>
      <c r="H91" s="586">
        <v>20</v>
      </c>
      <c r="I91" s="585">
        <v>136000</v>
      </c>
      <c r="J91" s="586"/>
      <c r="K91" s="585"/>
      <c r="L91" s="585"/>
      <c r="M91" s="585"/>
      <c r="N91" s="585"/>
      <c r="O91" s="585"/>
      <c r="P91" s="586">
        <v>20</v>
      </c>
      <c r="Q91" s="587">
        <v>136000</v>
      </c>
      <c r="R91" s="584"/>
      <c r="S91" s="587"/>
      <c r="T91" s="588">
        <v>20</v>
      </c>
      <c r="U91" s="587">
        <v>274000</v>
      </c>
      <c r="V91" s="584"/>
      <c r="W91" s="587"/>
      <c r="X91" s="589"/>
      <c r="Y91" s="594"/>
      <c r="Z91" s="589"/>
      <c r="AA91" s="587"/>
      <c r="AB91" s="584"/>
      <c r="AC91" s="587"/>
      <c r="AD91" s="587"/>
      <c r="AE91" s="612"/>
    </row>
    <row r="92" spans="1:31" ht="15" x14ac:dyDescent="0.35">
      <c r="A92" s="1174"/>
      <c r="B92" s="591"/>
      <c r="C92" s="592"/>
      <c r="D92" s="593"/>
      <c r="E92" s="592"/>
      <c r="F92" s="591"/>
      <c r="G92" s="585"/>
      <c r="H92" s="586"/>
      <c r="I92" s="585"/>
      <c r="J92" s="585"/>
      <c r="K92" s="585"/>
      <c r="L92" s="585"/>
      <c r="M92" s="585"/>
      <c r="N92" s="585"/>
      <c r="O92" s="585"/>
      <c r="P92" s="586"/>
      <c r="Q92" s="587"/>
      <c r="R92" s="584"/>
      <c r="S92" s="587"/>
      <c r="T92" s="588"/>
      <c r="U92" s="587"/>
      <c r="V92" s="584"/>
      <c r="W92" s="587"/>
      <c r="X92" s="589"/>
      <c r="Y92" s="594"/>
      <c r="Z92" s="589"/>
      <c r="AA92" s="587"/>
      <c r="AB92" s="584"/>
      <c r="AC92" s="587"/>
      <c r="AD92" s="587"/>
      <c r="AE92" s="612"/>
    </row>
    <row r="93" spans="1:31" ht="15" x14ac:dyDescent="0.35">
      <c r="A93" s="1174"/>
      <c r="B93" s="591"/>
      <c r="C93" s="592"/>
      <c r="D93" s="593"/>
      <c r="E93" s="592"/>
      <c r="F93" s="591"/>
      <c r="G93" s="585"/>
      <c r="H93" s="586"/>
      <c r="I93" s="585"/>
      <c r="J93" s="585"/>
      <c r="K93" s="585"/>
      <c r="L93" s="585"/>
      <c r="M93" s="585"/>
      <c r="N93" s="585"/>
      <c r="O93" s="585"/>
      <c r="P93" s="586"/>
      <c r="Q93" s="587"/>
      <c r="R93" s="584"/>
      <c r="S93" s="587"/>
      <c r="T93" s="588"/>
      <c r="U93" s="587"/>
      <c r="V93" s="584"/>
      <c r="W93" s="587"/>
      <c r="X93" s="589"/>
      <c r="Y93" s="594"/>
      <c r="Z93" s="589"/>
      <c r="AA93" s="587"/>
      <c r="AB93" s="584"/>
      <c r="AC93" s="587"/>
      <c r="AD93" s="587"/>
      <c r="AE93" s="612"/>
    </row>
    <row r="94" spans="1:31" ht="15" x14ac:dyDescent="0.35">
      <c r="A94" s="1175"/>
      <c r="B94" s="591"/>
      <c r="C94" s="592"/>
      <c r="D94" s="593"/>
      <c r="E94" s="592"/>
      <c r="F94" s="591"/>
      <c r="G94" s="585"/>
      <c r="H94" s="586"/>
      <c r="I94" s="585"/>
      <c r="J94" s="585"/>
      <c r="K94" s="585"/>
      <c r="L94" s="585"/>
      <c r="M94" s="585"/>
      <c r="N94" s="585"/>
      <c r="O94" s="585"/>
      <c r="P94" s="586"/>
      <c r="Q94" s="587"/>
      <c r="R94" s="584"/>
      <c r="S94" s="587"/>
      <c r="T94" s="588"/>
      <c r="U94" s="587"/>
      <c r="V94" s="584"/>
      <c r="W94" s="587"/>
      <c r="X94" s="589"/>
      <c r="Y94" s="594"/>
      <c r="Z94" s="589"/>
      <c r="AA94" s="587"/>
      <c r="AB94" s="584"/>
      <c r="AC94" s="587"/>
      <c r="AD94" s="587"/>
      <c r="AE94" s="612"/>
    </row>
    <row r="95" spans="1:31" ht="15" x14ac:dyDescent="0.35">
      <c r="A95" s="1173">
        <v>45527</v>
      </c>
      <c r="B95" s="780"/>
      <c r="C95" s="704"/>
      <c r="D95" s="593">
        <v>29.68</v>
      </c>
      <c r="E95" s="592">
        <v>296800</v>
      </c>
      <c r="F95" s="591"/>
      <c r="G95" s="585"/>
      <c r="H95" s="586"/>
      <c r="I95" s="585"/>
      <c r="J95" s="585"/>
      <c r="K95" s="585"/>
      <c r="L95" s="585"/>
      <c r="M95" s="585"/>
      <c r="N95" s="585"/>
      <c r="O95" s="585"/>
      <c r="P95" s="586"/>
      <c r="Q95" s="587"/>
      <c r="R95" s="584">
        <v>20</v>
      </c>
      <c r="S95" s="587">
        <v>200000</v>
      </c>
      <c r="T95" s="588">
        <v>20</v>
      </c>
      <c r="U95" s="587">
        <v>274000</v>
      </c>
      <c r="V95" s="584"/>
      <c r="W95" s="587"/>
      <c r="X95" s="589">
        <v>20</v>
      </c>
      <c r="Y95" s="594">
        <v>200000</v>
      </c>
      <c r="Z95" s="589"/>
      <c r="AA95" s="587"/>
      <c r="AB95" s="584"/>
      <c r="AC95" s="587"/>
      <c r="AD95" s="587"/>
      <c r="AE95" s="612"/>
    </row>
    <row r="96" spans="1:31" ht="15" x14ac:dyDescent="0.35">
      <c r="A96" s="1174"/>
      <c r="B96" s="591">
        <v>26.15</v>
      </c>
      <c r="C96" s="592">
        <v>261500</v>
      </c>
      <c r="D96" s="593"/>
      <c r="E96" s="592"/>
      <c r="F96" s="591"/>
      <c r="G96" s="585"/>
      <c r="H96" s="586"/>
      <c r="I96" s="585"/>
      <c r="J96" s="585"/>
      <c r="K96" s="585"/>
      <c r="L96" s="585">
        <v>20</v>
      </c>
      <c r="M96" s="585">
        <v>274000</v>
      </c>
      <c r="O96" s="585"/>
      <c r="P96" s="586"/>
      <c r="Q96" s="587"/>
      <c r="R96" s="584"/>
      <c r="S96" s="587"/>
      <c r="T96" s="588"/>
      <c r="U96" s="587"/>
      <c r="V96" s="584"/>
      <c r="W96" s="587"/>
      <c r="X96" s="589"/>
      <c r="Y96" s="594"/>
      <c r="Z96" s="589"/>
      <c r="AA96" s="587"/>
      <c r="AB96" s="584"/>
      <c r="AC96" s="587"/>
      <c r="AD96" s="587"/>
      <c r="AE96" s="612"/>
    </row>
    <row r="97" spans="1:37" ht="15" x14ac:dyDescent="0.35">
      <c r="A97" s="1174"/>
      <c r="B97" s="591"/>
      <c r="C97" s="592"/>
      <c r="D97" s="593"/>
      <c r="E97" s="592"/>
      <c r="F97" s="591"/>
      <c r="G97" s="585"/>
      <c r="H97" s="586"/>
      <c r="I97" s="585"/>
      <c r="J97" s="585"/>
      <c r="K97" s="585"/>
      <c r="L97" s="585"/>
      <c r="M97" s="585"/>
      <c r="N97" s="585"/>
      <c r="O97" s="585"/>
      <c r="P97" s="586"/>
      <c r="Q97" s="587"/>
      <c r="R97" s="584"/>
      <c r="S97" s="587"/>
      <c r="T97" s="588"/>
      <c r="U97" s="587"/>
      <c r="V97" s="584"/>
      <c r="W97" s="587"/>
      <c r="X97" s="589"/>
      <c r="Y97" s="594"/>
      <c r="Z97" s="589"/>
      <c r="AA97" s="587"/>
      <c r="AB97" s="584"/>
      <c r="AC97" s="587"/>
      <c r="AD97" s="587"/>
      <c r="AE97" s="612"/>
    </row>
    <row r="98" spans="1:37" ht="15" x14ac:dyDescent="0.35">
      <c r="A98" s="1175"/>
      <c r="B98" s="591"/>
      <c r="C98" s="592"/>
      <c r="D98" s="593"/>
      <c r="E98" s="592"/>
      <c r="F98" s="591"/>
      <c r="G98" s="585"/>
      <c r="H98" s="586"/>
      <c r="I98" s="585"/>
      <c r="J98" s="585"/>
      <c r="K98" s="585"/>
      <c r="L98" s="585"/>
      <c r="M98" s="585"/>
      <c r="N98" s="585"/>
      <c r="O98" s="585"/>
      <c r="P98" s="586"/>
      <c r="Q98" s="587"/>
      <c r="R98" s="584"/>
      <c r="S98" s="587"/>
      <c r="T98" s="588"/>
      <c r="U98" s="587"/>
      <c r="V98" s="584"/>
      <c r="W98" s="587"/>
      <c r="X98" s="593"/>
      <c r="Y98" s="592"/>
      <c r="Z98" s="589"/>
      <c r="AA98" s="587"/>
      <c r="AB98" s="584"/>
      <c r="AC98" s="587"/>
      <c r="AD98" s="587"/>
      <c r="AE98" s="612"/>
    </row>
    <row r="99" spans="1:37" ht="15" x14ac:dyDescent="0.35">
      <c r="A99" s="1173">
        <v>45528</v>
      </c>
      <c r="B99" s="591">
        <v>24.98</v>
      </c>
      <c r="C99" s="592">
        <v>249800</v>
      </c>
      <c r="D99" s="593">
        <v>26.8</v>
      </c>
      <c r="E99" s="592">
        <v>268000</v>
      </c>
      <c r="F99" s="591">
        <v>31.43</v>
      </c>
      <c r="G99" s="585">
        <v>314300</v>
      </c>
      <c r="H99" s="586"/>
      <c r="I99" s="585"/>
      <c r="J99" s="585"/>
      <c r="K99" s="585"/>
      <c r="L99" s="585"/>
      <c r="M99" s="585"/>
      <c r="N99" s="585"/>
      <c r="O99" s="585"/>
      <c r="P99" s="586"/>
      <c r="Q99" s="587"/>
      <c r="R99" s="584"/>
      <c r="S99" s="587"/>
      <c r="T99" s="588">
        <v>20</v>
      </c>
      <c r="U99" s="587">
        <v>274000</v>
      </c>
      <c r="V99" s="584"/>
      <c r="W99" s="587"/>
      <c r="X99" s="589"/>
      <c r="Y99" s="594"/>
      <c r="Z99" s="589"/>
      <c r="AA99" s="587"/>
      <c r="AB99" s="584"/>
      <c r="AC99" s="587"/>
      <c r="AD99" s="587"/>
      <c r="AE99" s="612"/>
    </row>
    <row r="100" spans="1:37" ht="15" x14ac:dyDescent="0.35">
      <c r="A100" s="1174"/>
      <c r="B100" s="591"/>
      <c r="C100" s="592"/>
      <c r="D100" s="593"/>
      <c r="E100" s="592"/>
      <c r="F100" s="591"/>
      <c r="G100" s="585"/>
      <c r="H100" s="586"/>
      <c r="I100" s="585"/>
      <c r="J100" s="585"/>
      <c r="K100" s="585"/>
      <c r="L100" s="585"/>
      <c r="M100" s="585"/>
      <c r="N100" s="585"/>
      <c r="O100" s="585"/>
      <c r="P100" s="586"/>
      <c r="Q100" s="587"/>
      <c r="R100" s="584"/>
      <c r="S100" s="587"/>
      <c r="T100" s="588"/>
      <c r="U100" s="587"/>
      <c r="V100" s="584"/>
      <c r="W100" s="587"/>
      <c r="X100" s="589"/>
      <c r="Y100" s="594"/>
      <c r="Z100" s="589"/>
      <c r="AA100" s="587"/>
      <c r="AB100" s="584"/>
      <c r="AC100" s="587"/>
      <c r="AD100" s="587"/>
      <c r="AE100" s="612"/>
    </row>
    <row r="101" spans="1:37" ht="15" x14ac:dyDescent="0.35">
      <c r="A101" s="1174"/>
      <c r="B101" s="591"/>
      <c r="C101" s="592"/>
      <c r="D101" s="593"/>
      <c r="E101" s="592"/>
      <c r="F101" s="591"/>
      <c r="G101" s="585"/>
      <c r="H101" s="586"/>
      <c r="I101" s="585"/>
      <c r="J101" s="585"/>
      <c r="K101" s="585"/>
      <c r="L101" s="585"/>
      <c r="M101" s="585"/>
      <c r="N101" s="585"/>
      <c r="O101" s="585"/>
      <c r="P101" s="586"/>
      <c r="Q101" s="587"/>
      <c r="R101" s="584"/>
      <c r="S101" s="587"/>
      <c r="T101" s="588"/>
      <c r="U101" s="587"/>
      <c r="V101" s="584"/>
      <c r="W101" s="587"/>
      <c r="X101" s="589"/>
      <c r="Y101" s="590"/>
      <c r="Z101" s="599"/>
      <c r="AA101" s="600"/>
      <c r="AB101" s="588"/>
      <c r="AC101" s="587"/>
      <c r="AD101" s="587"/>
      <c r="AE101" s="612"/>
    </row>
    <row r="102" spans="1:37" ht="15" x14ac:dyDescent="0.35">
      <c r="A102" s="1175"/>
      <c r="B102" s="591"/>
      <c r="C102" s="592"/>
      <c r="D102" s="593"/>
      <c r="E102" s="592"/>
      <c r="F102" s="591"/>
      <c r="G102" s="585"/>
      <c r="H102" s="586"/>
      <c r="I102" s="585"/>
      <c r="J102" s="585"/>
      <c r="K102" s="585"/>
      <c r="L102" s="585"/>
      <c r="M102" s="585"/>
      <c r="N102" s="585"/>
      <c r="O102" s="585"/>
      <c r="P102" s="586"/>
      <c r="Q102" s="587"/>
      <c r="R102" s="584"/>
      <c r="S102" s="587"/>
      <c r="T102" s="588"/>
      <c r="U102" s="587"/>
      <c r="V102" s="589"/>
      <c r="W102" s="594"/>
      <c r="X102" s="598"/>
      <c r="Y102" s="601"/>
      <c r="Z102" s="584"/>
      <c r="AA102" s="587"/>
      <c r="AB102" s="727"/>
      <c r="AC102" s="704"/>
      <c r="AD102" s="587"/>
      <c r="AE102" s="612"/>
    </row>
    <row r="103" spans="1:37" ht="15" x14ac:dyDescent="0.35">
      <c r="A103" s="1173">
        <v>45529</v>
      </c>
      <c r="B103" s="591"/>
      <c r="C103" s="592"/>
      <c r="D103" s="727">
        <v>29.84</v>
      </c>
      <c r="E103" s="704">
        <v>298400</v>
      </c>
      <c r="F103" s="591">
        <v>19.97</v>
      </c>
      <c r="G103" s="585">
        <v>199700</v>
      </c>
      <c r="H103" s="586"/>
      <c r="I103" s="585"/>
      <c r="J103" s="585">
        <v>20</v>
      </c>
      <c r="K103" s="585">
        <v>136000</v>
      </c>
      <c r="L103" s="816"/>
      <c r="M103" s="660"/>
      <c r="N103" s="660"/>
      <c r="O103" s="660"/>
      <c r="P103" s="586"/>
      <c r="Q103" s="585"/>
      <c r="R103" s="584"/>
      <c r="S103" s="587"/>
      <c r="T103" s="588"/>
      <c r="U103" s="587"/>
      <c r="V103" s="584"/>
      <c r="W103" s="587"/>
      <c r="X103" s="589"/>
      <c r="Y103" s="594"/>
      <c r="Z103" s="589"/>
      <c r="AA103" s="587"/>
      <c r="AB103" s="584"/>
      <c r="AC103" s="587"/>
      <c r="AD103" s="587"/>
      <c r="AE103" s="612"/>
    </row>
    <row r="104" spans="1:37" ht="15" x14ac:dyDescent="0.35">
      <c r="A104" s="1174"/>
      <c r="B104" s="591">
        <v>30.25</v>
      </c>
      <c r="C104" s="592">
        <v>302500</v>
      </c>
      <c r="D104" s="593"/>
      <c r="E104" s="592"/>
      <c r="F104" s="591"/>
      <c r="G104" s="585"/>
      <c r="H104" s="586"/>
      <c r="I104" s="585"/>
      <c r="J104" s="585"/>
      <c r="K104" s="585"/>
      <c r="L104" s="585"/>
      <c r="M104" s="592"/>
      <c r="N104" s="592"/>
      <c r="O104" s="592"/>
      <c r="P104" s="586"/>
      <c r="Q104" s="587"/>
      <c r="R104" s="584"/>
      <c r="S104" s="587"/>
      <c r="T104" s="588"/>
      <c r="U104" s="587"/>
      <c r="V104" s="584"/>
      <c r="W104" s="587"/>
      <c r="X104" s="589"/>
      <c r="Y104" s="594"/>
      <c r="Z104" s="589"/>
      <c r="AA104" s="587"/>
      <c r="AB104" s="584"/>
      <c r="AC104" s="587"/>
      <c r="AD104" s="587"/>
      <c r="AE104" s="612"/>
    </row>
    <row r="105" spans="1:37" ht="15" x14ac:dyDescent="0.35">
      <c r="A105" s="1174"/>
      <c r="B105" s="586"/>
      <c r="C105" s="587"/>
      <c r="D105" s="593"/>
      <c r="E105" s="592"/>
      <c r="F105" s="591"/>
      <c r="G105" s="585"/>
      <c r="H105" s="586"/>
      <c r="I105" s="585"/>
      <c r="J105" s="585"/>
      <c r="K105" s="585"/>
      <c r="L105" s="585"/>
      <c r="M105" s="592"/>
      <c r="N105" s="592"/>
      <c r="O105" s="592"/>
      <c r="P105" s="586"/>
      <c r="Q105" s="587"/>
      <c r="R105" s="584"/>
      <c r="S105" s="587"/>
      <c r="T105" s="588"/>
      <c r="U105" s="587"/>
      <c r="V105" s="584"/>
      <c r="W105" s="587"/>
      <c r="X105" s="589"/>
      <c r="Y105" s="594"/>
      <c r="Z105" s="589"/>
      <c r="AA105" s="587"/>
      <c r="AB105" s="584"/>
      <c r="AC105" s="587"/>
      <c r="AD105" s="587"/>
      <c r="AE105" s="612"/>
    </row>
    <row r="106" spans="1:37" ht="15" x14ac:dyDescent="0.35">
      <c r="A106" s="1175"/>
      <c r="B106" s="591"/>
      <c r="C106" s="592"/>
      <c r="D106" s="593"/>
      <c r="E106" s="592"/>
      <c r="F106" s="591"/>
      <c r="G106" s="585"/>
      <c r="H106" s="586"/>
      <c r="I106" s="587"/>
      <c r="J106" s="587"/>
      <c r="K106" s="587"/>
      <c r="L106" s="600"/>
      <c r="M106" s="587"/>
      <c r="N106" s="587"/>
      <c r="O106" s="587"/>
      <c r="P106" s="586"/>
      <c r="Q106" s="587"/>
      <c r="R106" s="584"/>
      <c r="S106" s="587"/>
      <c r="T106" s="588"/>
      <c r="U106" s="587"/>
      <c r="V106" s="584"/>
      <c r="W106" s="587"/>
      <c r="X106" s="589"/>
      <c r="Y106" s="594"/>
      <c r="Z106" s="589"/>
      <c r="AA106" s="587"/>
      <c r="AB106" s="584"/>
      <c r="AC106" s="587"/>
      <c r="AD106" s="587"/>
      <c r="AE106" s="612"/>
      <c r="AK106" s="685"/>
    </row>
    <row r="107" spans="1:37" ht="15" x14ac:dyDescent="0.35">
      <c r="A107" s="1173">
        <v>45530</v>
      </c>
      <c r="B107" s="591">
        <v>31.15</v>
      </c>
      <c r="C107" s="592">
        <v>311500</v>
      </c>
      <c r="D107" s="593">
        <v>27.65</v>
      </c>
      <c r="E107" s="592">
        <v>276500</v>
      </c>
      <c r="F107" s="591">
        <v>18.649999999999999</v>
      </c>
      <c r="G107" s="585">
        <v>186500</v>
      </c>
      <c r="H107" s="586">
        <v>20</v>
      </c>
      <c r="I107" s="587">
        <v>136000</v>
      </c>
      <c r="J107" s="587"/>
      <c r="K107" s="587"/>
      <c r="L107" s="585"/>
      <c r="M107" s="585"/>
      <c r="N107" s="585"/>
      <c r="O107" s="585"/>
      <c r="P107" s="586">
        <v>20</v>
      </c>
      <c r="Q107" s="587">
        <v>136000</v>
      </c>
      <c r="R107" s="584"/>
      <c r="S107" s="587"/>
      <c r="T107" s="588">
        <v>20</v>
      </c>
      <c r="U107" s="587">
        <v>274000</v>
      </c>
      <c r="V107" s="584">
        <v>29.51</v>
      </c>
      <c r="W107" s="587">
        <v>200670</v>
      </c>
      <c r="X107" s="589"/>
      <c r="Y107" s="594"/>
      <c r="Z107" s="727"/>
      <c r="AA107" s="704"/>
      <c r="AB107" s="584"/>
      <c r="AC107" s="587"/>
      <c r="AD107" s="587"/>
      <c r="AE107" s="612"/>
      <c r="AK107" s="685"/>
    </row>
    <row r="108" spans="1:37" ht="15" x14ac:dyDescent="0.35">
      <c r="A108" s="1174"/>
      <c r="B108" s="591"/>
      <c r="C108" s="592"/>
      <c r="D108" s="593"/>
      <c r="E108" s="592"/>
      <c r="F108" s="591"/>
      <c r="G108" s="585"/>
      <c r="H108" s="586"/>
      <c r="I108" s="585"/>
      <c r="J108" s="585"/>
      <c r="K108" s="585"/>
      <c r="L108" s="585"/>
      <c r="M108" s="585"/>
      <c r="N108" s="585"/>
      <c r="O108" s="585"/>
      <c r="P108" s="586"/>
      <c r="Q108" s="587"/>
      <c r="R108" s="584"/>
      <c r="S108" s="587"/>
      <c r="T108" s="599"/>
      <c r="U108" s="587"/>
      <c r="V108" s="584"/>
      <c r="W108" s="587"/>
      <c r="X108" s="589"/>
      <c r="Y108" s="594"/>
      <c r="Z108" s="589"/>
      <c r="AA108" s="587"/>
      <c r="AB108" s="584"/>
      <c r="AC108" s="587"/>
      <c r="AD108" s="587"/>
      <c r="AE108" s="612"/>
      <c r="AK108" s="685"/>
    </row>
    <row r="109" spans="1:37" ht="15" x14ac:dyDescent="0.35">
      <c r="A109" s="1174"/>
      <c r="B109" s="591"/>
      <c r="C109" s="592"/>
      <c r="D109" s="593"/>
      <c r="E109" s="592"/>
      <c r="F109" s="591"/>
      <c r="G109" s="585"/>
      <c r="H109" s="586"/>
      <c r="I109" s="585"/>
      <c r="J109" s="585"/>
      <c r="K109" s="585"/>
      <c r="L109" s="585"/>
      <c r="M109" s="585"/>
      <c r="N109" s="585"/>
      <c r="O109" s="585"/>
      <c r="P109" s="586"/>
      <c r="Q109" s="587"/>
      <c r="R109" s="584"/>
      <c r="S109" s="587"/>
      <c r="T109" s="588"/>
      <c r="U109" s="587"/>
      <c r="V109" s="584"/>
      <c r="W109" s="587"/>
      <c r="X109" s="589"/>
      <c r="Y109" s="594"/>
      <c r="Z109" s="589"/>
      <c r="AA109" s="587"/>
      <c r="AB109" s="584"/>
      <c r="AC109" s="587"/>
      <c r="AD109" s="587"/>
      <c r="AE109" s="612"/>
      <c r="AK109" s="685"/>
    </row>
    <row r="110" spans="1:37" ht="15" x14ac:dyDescent="0.35">
      <c r="A110" s="1175"/>
      <c r="B110" s="591"/>
      <c r="C110" s="592"/>
      <c r="D110" s="593"/>
      <c r="E110" s="592"/>
      <c r="F110" s="591"/>
      <c r="G110" s="839"/>
      <c r="H110" s="586"/>
      <c r="I110" s="585"/>
      <c r="J110" s="585"/>
      <c r="K110" s="585"/>
      <c r="L110" s="585"/>
      <c r="M110" s="585"/>
      <c r="N110" s="585"/>
      <c r="O110" s="585"/>
      <c r="P110" s="586"/>
      <c r="Q110" s="587"/>
      <c r="R110" s="584"/>
      <c r="S110" s="587"/>
      <c r="T110" s="588"/>
      <c r="U110" s="587"/>
      <c r="V110" s="584"/>
      <c r="W110" s="587"/>
      <c r="X110" s="589"/>
      <c r="Y110" s="594"/>
      <c r="Z110" s="589"/>
      <c r="AA110" s="587"/>
      <c r="AB110" s="584"/>
      <c r="AC110" s="587"/>
      <c r="AD110" s="587"/>
      <c r="AE110" s="612"/>
    </row>
    <row r="111" spans="1:37" ht="15" x14ac:dyDescent="0.35">
      <c r="A111" s="1173">
        <v>45531</v>
      </c>
      <c r="B111" s="591">
        <v>29.86</v>
      </c>
      <c r="C111" s="592">
        <v>298600</v>
      </c>
      <c r="D111" s="593">
        <v>30.29</v>
      </c>
      <c r="E111" s="592">
        <v>302900</v>
      </c>
      <c r="F111" s="591">
        <v>18.309999999999999</v>
      </c>
      <c r="G111" s="585">
        <v>183100</v>
      </c>
      <c r="H111" s="588"/>
      <c r="I111" s="600"/>
      <c r="J111" s="816">
        <v>29.13</v>
      </c>
      <c r="K111" s="585">
        <v>198080</v>
      </c>
      <c r="L111" s="600">
        <v>20</v>
      </c>
      <c r="M111" s="600">
        <v>274000</v>
      </c>
      <c r="N111" s="585"/>
      <c r="O111" s="585"/>
      <c r="P111" s="586"/>
      <c r="Q111" s="587"/>
      <c r="R111" s="584"/>
      <c r="S111" s="587"/>
      <c r="T111" s="588">
        <v>20</v>
      </c>
      <c r="U111" s="587">
        <v>274000</v>
      </c>
      <c r="V111" s="584"/>
      <c r="W111" s="587"/>
      <c r="X111" s="584"/>
      <c r="Y111" s="587"/>
      <c r="Z111" s="589"/>
      <c r="AA111" s="587"/>
      <c r="AB111" s="584"/>
      <c r="AC111" s="587"/>
      <c r="AD111" s="587"/>
      <c r="AE111" s="612"/>
    </row>
    <row r="112" spans="1:37" ht="15" x14ac:dyDescent="0.35">
      <c r="A112" s="1174"/>
      <c r="B112" s="591"/>
      <c r="C112" s="592"/>
      <c r="D112" s="593"/>
      <c r="E112" s="592"/>
      <c r="F112" s="591"/>
      <c r="G112" s="585"/>
      <c r="H112" s="586"/>
      <c r="I112" s="585"/>
      <c r="J112" s="585"/>
      <c r="K112" s="585"/>
      <c r="L112" s="585"/>
      <c r="M112" s="585"/>
      <c r="N112" s="585"/>
      <c r="O112" s="585"/>
      <c r="P112" s="586"/>
      <c r="Q112" s="587"/>
      <c r="R112" s="584"/>
      <c r="S112" s="587"/>
      <c r="T112" s="588"/>
      <c r="U112" s="587"/>
      <c r="V112" s="584"/>
      <c r="W112" s="587"/>
      <c r="X112" s="589"/>
      <c r="Y112" s="594"/>
      <c r="Z112" s="589"/>
      <c r="AA112" s="587"/>
      <c r="AB112" s="584"/>
      <c r="AC112" s="587"/>
      <c r="AD112" s="587"/>
      <c r="AE112" s="612"/>
    </row>
    <row r="113" spans="1:31" ht="15" x14ac:dyDescent="0.35">
      <c r="A113" s="1174"/>
      <c r="B113" s="591"/>
      <c r="C113" s="592"/>
      <c r="D113" s="593"/>
      <c r="E113" s="592"/>
      <c r="F113" s="591"/>
      <c r="G113" s="585"/>
      <c r="H113" s="586"/>
      <c r="I113" s="585"/>
      <c r="J113" s="585"/>
      <c r="K113" s="585"/>
      <c r="L113" s="585"/>
      <c r="M113" s="585"/>
      <c r="N113" s="585"/>
      <c r="O113" s="585"/>
      <c r="P113" s="586"/>
      <c r="Q113" s="587"/>
      <c r="R113" s="584"/>
      <c r="S113" s="587"/>
      <c r="T113" s="588"/>
      <c r="U113" s="587"/>
      <c r="V113" s="584"/>
      <c r="W113" s="587"/>
      <c r="X113" s="589"/>
      <c r="Y113" s="594"/>
      <c r="Z113" s="589"/>
      <c r="AA113" s="587"/>
      <c r="AB113" s="584"/>
      <c r="AC113" s="587"/>
      <c r="AD113" s="587"/>
      <c r="AE113" s="612"/>
    </row>
    <row r="114" spans="1:31" ht="15" x14ac:dyDescent="0.35">
      <c r="A114" s="1175"/>
      <c r="B114" s="591"/>
      <c r="C114" s="592"/>
      <c r="D114" s="591"/>
      <c r="E114" s="592"/>
      <c r="F114" s="591"/>
      <c r="G114" s="585"/>
      <c r="H114" s="586"/>
      <c r="I114" s="585"/>
      <c r="J114" s="816"/>
      <c r="K114" s="585"/>
      <c r="L114" s="585"/>
      <c r="M114" s="585"/>
      <c r="N114" s="585"/>
      <c r="O114" s="585"/>
      <c r="P114" s="586"/>
      <c r="Q114" s="585"/>
      <c r="R114" s="584"/>
      <c r="S114" s="587"/>
      <c r="T114" s="588"/>
      <c r="U114" s="587"/>
      <c r="V114" s="588"/>
      <c r="W114" s="587"/>
      <c r="X114" s="589"/>
      <c r="Y114" s="594"/>
      <c r="Z114" s="589"/>
      <c r="AA114" s="587"/>
      <c r="AB114" s="584"/>
      <c r="AC114" s="587"/>
      <c r="AD114" s="587"/>
      <c r="AE114" s="612"/>
    </row>
    <row r="115" spans="1:31" ht="15" x14ac:dyDescent="0.35">
      <c r="A115" s="1173">
        <v>45532</v>
      </c>
      <c r="B115" s="591">
        <v>33.979999999999997</v>
      </c>
      <c r="C115" s="592">
        <v>339800</v>
      </c>
      <c r="D115" s="593">
        <v>33.6</v>
      </c>
      <c r="E115" s="587">
        <v>336000</v>
      </c>
      <c r="F115" s="591">
        <v>18.97</v>
      </c>
      <c r="G115" s="600">
        <v>189700</v>
      </c>
      <c r="H115" s="586"/>
      <c r="I115" s="585"/>
      <c r="J115" s="585"/>
      <c r="K115" s="585"/>
      <c r="L115" s="585"/>
      <c r="M115" s="585"/>
      <c r="N115" s="585"/>
      <c r="O115" s="585"/>
      <c r="P115" s="586"/>
      <c r="Q115" s="587"/>
      <c r="R115" s="584"/>
      <c r="S115" s="587"/>
      <c r="T115" s="588">
        <v>20</v>
      </c>
      <c r="U115" s="587">
        <v>274000</v>
      </c>
      <c r="V115" s="588"/>
      <c r="W115" s="587"/>
      <c r="X115" s="589"/>
      <c r="Y115" s="594"/>
      <c r="Z115" s="589"/>
      <c r="AA115" s="587"/>
      <c r="AB115" s="584"/>
      <c r="AC115" s="587"/>
      <c r="AD115" s="587"/>
      <c r="AE115" s="612"/>
    </row>
    <row r="116" spans="1:31" ht="15" x14ac:dyDescent="0.35">
      <c r="A116" s="1174"/>
      <c r="B116" s="591"/>
      <c r="C116" s="592"/>
      <c r="D116" s="593"/>
      <c r="E116" s="592"/>
      <c r="F116" s="591"/>
      <c r="G116" s="585"/>
      <c r="H116" s="586"/>
      <c r="I116" s="585"/>
      <c r="J116" s="585"/>
      <c r="K116" s="585"/>
      <c r="L116" s="585"/>
      <c r="M116" s="585"/>
      <c r="N116" s="585"/>
      <c r="O116" s="585"/>
      <c r="P116" s="586"/>
      <c r="Q116" s="587"/>
      <c r="R116" s="584"/>
      <c r="S116" s="587"/>
      <c r="T116" s="588"/>
      <c r="U116" s="587"/>
      <c r="V116" s="584"/>
      <c r="W116" s="587"/>
      <c r="X116" s="589"/>
      <c r="Y116" s="594"/>
      <c r="Z116" s="589"/>
      <c r="AA116" s="587"/>
      <c r="AB116" s="584"/>
      <c r="AC116" s="587"/>
      <c r="AD116" s="587"/>
      <c r="AE116" s="612"/>
    </row>
    <row r="117" spans="1:31" ht="15" x14ac:dyDescent="0.35">
      <c r="A117" s="1174"/>
      <c r="B117" s="591"/>
      <c r="C117" s="592"/>
      <c r="D117" s="593"/>
      <c r="E117" s="592"/>
      <c r="F117" s="591"/>
      <c r="G117" s="585"/>
      <c r="H117" s="586"/>
      <c r="I117" s="585"/>
      <c r="J117" s="585"/>
      <c r="K117" s="585"/>
      <c r="L117" s="585"/>
      <c r="M117" s="585"/>
      <c r="N117" s="585"/>
      <c r="O117" s="585"/>
      <c r="P117" s="586"/>
      <c r="Q117" s="587"/>
      <c r="R117" s="584"/>
      <c r="S117" s="587"/>
      <c r="T117" s="588"/>
      <c r="U117" s="587"/>
      <c r="V117" s="584"/>
      <c r="W117" s="587"/>
      <c r="X117" s="589"/>
      <c r="Y117" s="590"/>
      <c r="Z117" s="599"/>
      <c r="AA117" s="600"/>
      <c r="AB117" s="588"/>
      <c r="AC117" s="587"/>
      <c r="AD117" s="587"/>
      <c r="AE117" s="612"/>
    </row>
    <row r="118" spans="1:31" ht="15" x14ac:dyDescent="0.35">
      <c r="A118" s="1175"/>
      <c r="B118" s="630"/>
      <c r="C118" s="587"/>
      <c r="D118" s="584"/>
      <c r="E118" s="585"/>
      <c r="F118" s="591"/>
      <c r="G118" s="587"/>
      <c r="H118" s="584"/>
      <c r="I118" s="587"/>
      <c r="J118" s="587"/>
      <c r="K118" s="587"/>
      <c r="L118" s="600"/>
      <c r="M118" s="587"/>
      <c r="N118" s="587"/>
      <c r="O118" s="587"/>
      <c r="P118" s="586"/>
      <c r="Q118" s="587"/>
      <c r="R118" s="584"/>
      <c r="S118" s="587"/>
      <c r="T118" s="620"/>
      <c r="U118" s="583"/>
      <c r="V118" s="584"/>
      <c r="W118" s="587"/>
      <c r="X118" s="589"/>
      <c r="Y118" s="594"/>
      <c r="Z118" s="589"/>
      <c r="AA118" s="587"/>
      <c r="AB118" s="584"/>
      <c r="AC118" s="587"/>
      <c r="AD118" s="587"/>
      <c r="AE118" s="612"/>
    </row>
    <row r="119" spans="1:31" ht="15" x14ac:dyDescent="0.35">
      <c r="A119" s="1173">
        <v>45533</v>
      </c>
      <c r="B119" s="630">
        <v>33.020000000000003</v>
      </c>
      <c r="C119" s="587">
        <v>330200</v>
      </c>
      <c r="D119" s="584">
        <v>29.57</v>
      </c>
      <c r="E119" s="585">
        <v>295700</v>
      </c>
      <c r="F119" s="591">
        <v>24.21</v>
      </c>
      <c r="G119" s="587">
        <v>242100</v>
      </c>
      <c r="H119" s="584">
        <v>20</v>
      </c>
      <c r="I119" s="587">
        <v>136000</v>
      </c>
      <c r="J119" s="587"/>
      <c r="K119" s="587"/>
      <c r="L119" s="600"/>
      <c r="M119" s="587"/>
      <c r="N119" s="587"/>
      <c r="O119" s="587"/>
      <c r="P119" s="586"/>
      <c r="Q119" s="587"/>
      <c r="R119" s="584"/>
      <c r="S119" s="587"/>
      <c r="T119" s="620">
        <v>20</v>
      </c>
      <c r="U119" s="583">
        <v>274000</v>
      </c>
      <c r="V119" s="584"/>
      <c r="W119" s="587"/>
      <c r="X119" s="589"/>
      <c r="Y119" s="594"/>
      <c r="Z119" s="589"/>
      <c r="AA119" s="587"/>
      <c r="AB119" s="584"/>
      <c r="AC119" s="587"/>
      <c r="AD119" s="587"/>
      <c r="AE119" s="612"/>
    </row>
    <row r="120" spans="1:31" ht="15" x14ac:dyDescent="0.35">
      <c r="A120" s="1174"/>
      <c r="B120" s="630"/>
      <c r="C120" s="587"/>
      <c r="D120" s="584"/>
      <c r="E120" s="585"/>
      <c r="F120" s="591"/>
      <c r="G120" s="587"/>
      <c r="H120" s="584"/>
      <c r="I120" s="587"/>
      <c r="J120" s="587"/>
      <c r="K120" s="587"/>
      <c r="L120" s="600"/>
      <c r="M120" s="587"/>
      <c r="N120" s="587"/>
      <c r="O120" s="587"/>
      <c r="P120" s="586"/>
      <c r="Q120" s="587"/>
      <c r="R120" s="584"/>
      <c r="S120" s="587"/>
      <c r="T120" s="620"/>
      <c r="U120" s="583"/>
      <c r="V120" s="584"/>
      <c r="W120" s="587"/>
      <c r="X120" s="589"/>
      <c r="Y120" s="594"/>
      <c r="Z120" s="589"/>
      <c r="AA120" s="587"/>
      <c r="AB120" s="584"/>
      <c r="AC120" s="587"/>
      <c r="AD120" s="587"/>
      <c r="AE120" s="612"/>
    </row>
    <row r="121" spans="1:31" ht="15" x14ac:dyDescent="0.35">
      <c r="A121" s="1174"/>
      <c r="B121" s="630"/>
      <c r="C121" s="587"/>
      <c r="D121" s="584"/>
      <c r="E121" s="585"/>
      <c r="F121" s="591"/>
      <c r="G121" s="587"/>
      <c r="H121" s="584"/>
      <c r="I121" s="587"/>
      <c r="J121" s="587"/>
      <c r="K121" s="587"/>
      <c r="L121" s="600"/>
      <c r="M121" s="587"/>
      <c r="N121" s="587"/>
      <c r="O121" s="587"/>
      <c r="P121" s="586"/>
      <c r="Q121" s="587"/>
      <c r="R121" s="584"/>
      <c r="S121" s="587"/>
      <c r="T121" s="620"/>
      <c r="U121" s="583"/>
      <c r="V121" s="584"/>
      <c r="W121" s="587"/>
      <c r="X121" s="589"/>
      <c r="Y121" s="594"/>
      <c r="Z121" s="589"/>
      <c r="AA121" s="587"/>
      <c r="AB121" s="584"/>
      <c r="AC121" s="587"/>
      <c r="AD121" s="587"/>
      <c r="AE121" s="612"/>
    </row>
    <row r="122" spans="1:31" ht="15" x14ac:dyDescent="0.35">
      <c r="A122" s="1175"/>
      <c r="B122" s="630"/>
      <c r="C122" s="587"/>
      <c r="D122" s="584"/>
      <c r="E122" s="585"/>
      <c r="F122" s="591"/>
      <c r="G122" s="587"/>
      <c r="H122" s="584"/>
      <c r="I122" s="587"/>
      <c r="J122" s="587"/>
      <c r="K122" s="587"/>
      <c r="L122" s="600"/>
      <c r="M122" s="587"/>
      <c r="N122" s="587"/>
      <c r="O122" s="587"/>
      <c r="P122" s="586"/>
      <c r="Q122" s="587"/>
      <c r="R122" s="584"/>
      <c r="S122" s="587"/>
      <c r="T122" s="620"/>
      <c r="U122" s="583"/>
      <c r="V122" s="584"/>
      <c r="W122" s="587"/>
      <c r="X122" s="589"/>
      <c r="Y122" s="594"/>
      <c r="Z122" s="589"/>
      <c r="AA122" s="587"/>
      <c r="AB122" s="584"/>
      <c r="AC122" s="587"/>
      <c r="AD122" s="587"/>
      <c r="AE122" s="612"/>
    </row>
    <row r="123" spans="1:31" ht="15" x14ac:dyDescent="0.35">
      <c r="A123" s="1173">
        <v>45534</v>
      </c>
      <c r="B123" s="630">
        <v>38.33</v>
      </c>
      <c r="C123" s="587">
        <v>383300</v>
      </c>
      <c r="D123" s="584">
        <v>28.35</v>
      </c>
      <c r="E123" s="585">
        <v>283500</v>
      </c>
      <c r="F123" s="591"/>
      <c r="G123" s="587"/>
      <c r="H123" s="584"/>
      <c r="I123" s="587"/>
      <c r="J123" s="587"/>
      <c r="K123" s="587"/>
      <c r="L123" s="600"/>
      <c r="M123" s="587"/>
      <c r="N123" s="587"/>
      <c r="O123" s="587"/>
      <c r="P123" s="586"/>
      <c r="Q123" s="587"/>
      <c r="R123" s="584">
        <v>20</v>
      </c>
      <c r="S123" s="587">
        <v>200000</v>
      </c>
      <c r="T123" s="620">
        <v>20</v>
      </c>
      <c r="U123" s="583">
        <v>274000</v>
      </c>
      <c r="V123" s="584"/>
      <c r="W123" s="587"/>
      <c r="X123" s="589">
        <v>25</v>
      </c>
      <c r="Y123" s="594">
        <v>250000</v>
      </c>
      <c r="Z123" s="589"/>
      <c r="AA123" s="587"/>
      <c r="AB123" s="584"/>
      <c r="AC123" s="587"/>
      <c r="AD123" s="587"/>
      <c r="AE123" s="612"/>
    </row>
    <row r="124" spans="1:31" ht="15" x14ac:dyDescent="0.35">
      <c r="A124" s="1174"/>
      <c r="B124" s="630"/>
      <c r="C124" s="587"/>
      <c r="D124" s="584"/>
      <c r="E124" s="585"/>
      <c r="F124" s="591"/>
      <c r="G124" s="587"/>
      <c r="H124" s="584"/>
      <c r="I124" s="587"/>
      <c r="J124" s="587"/>
      <c r="K124" s="587"/>
      <c r="L124" s="600"/>
      <c r="M124" s="587"/>
      <c r="N124" s="587"/>
      <c r="O124" s="587"/>
      <c r="P124" s="586"/>
      <c r="Q124" s="587"/>
      <c r="R124" s="584"/>
      <c r="S124" s="587"/>
      <c r="T124" s="620"/>
      <c r="U124" s="583"/>
      <c r="V124" s="584"/>
      <c r="W124" s="587"/>
      <c r="X124" s="589"/>
      <c r="Y124" s="594"/>
      <c r="Z124" s="589"/>
      <c r="AA124" s="587"/>
      <c r="AB124" s="584"/>
      <c r="AC124" s="587"/>
      <c r="AD124" s="587"/>
      <c r="AE124" s="612"/>
    </row>
    <row r="125" spans="1:31" ht="15" x14ac:dyDescent="0.35">
      <c r="A125" s="1174"/>
      <c r="B125" s="630"/>
      <c r="C125" s="587"/>
      <c r="D125" s="584"/>
      <c r="E125" s="585"/>
      <c r="F125" s="591"/>
      <c r="G125" s="587"/>
      <c r="H125" s="584"/>
      <c r="I125" s="587"/>
      <c r="J125" s="587"/>
      <c r="K125" s="587"/>
      <c r="L125" s="600"/>
      <c r="M125" s="587"/>
      <c r="N125" s="587"/>
      <c r="O125" s="587"/>
      <c r="P125" s="586"/>
      <c r="Q125" s="587"/>
      <c r="R125" s="584"/>
      <c r="S125" s="587"/>
      <c r="T125" s="620"/>
      <c r="U125" s="583"/>
      <c r="V125" s="584"/>
      <c r="W125" s="587"/>
      <c r="X125" s="589"/>
      <c r="Y125" s="594"/>
      <c r="Z125" s="589"/>
      <c r="AA125" s="587"/>
      <c r="AB125" s="584"/>
      <c r="AC125" s="587"/>
      <c r="AD125" s="587"/>
      <c r="AE125" s="612"/>
    </row>
    <row r="126" spans="1:31" ht="15" x14ac:dyDescent="0.35">
      <c r="A126" s="1175"/>
      <c r="B126" s="630"/>
      <c r="C126" s="587"/>
      <c r="D126" s="584"/>
      <c r="E126" s="585"/>
      <c r="F126" s="591"/>
      <c r="G126" s="587"/>
      <c r="H126" s="584"/>
      <c r="I126" s="587"/>
      <c r="J126" s="587"/>
      <c r="K126" s="587"/>
      <c r="L126" s="600"/>
      <c r="M126" s="587"/>
      <c r="N126" s="587"/>
      <c r="O126" s="587"/>
      <c r="P126" s="586"/>
      <c r="Q126" s="587"/>
      <c r="R126" s="584"/>
      <c r="S126" s="587"/>
      <c r="T126" s="620"/>
      <c r="U126" s="583"/>
      <c r="V126" s="584"/>
      <c r="W126" s="587"/>
      <c r="X126" s="589"/>
      <c r="Y126" s="594"/>
      <c r="Z126" s="589"/>
      <c r="AA126" s="587"/>
      <c r="AB126" s="584"/>
      <c r="AC126" s="587"/>
      <c r="AD126" s="587"/>
      <c r="AE126" s="612"/>
    </row>
    <row r="127" spans="1:31" ht="15" x14ac:dyDescent="0.35">
      <c r="A127" s="1173">
        <v>45535</v>
      </c>
      <c r="B127" s="630">
        <v>25.27</v>
      </c>
      <c r="C127" s="587">
        <v>252700</v>
      </c>
      <c r="D127" s="584">
        <v>27.62</v>
      </c>
      <c r="E127" s="600">
        <v>276200</v>
      </c>
      <c r="F127" s="591">
        <v>37.56</v>
      </c>
      <c r="G127" s="587">
        <v>375600</v>
      </c>
      <c r="H127" s="584"/>
      <c r="I127" s="587"/>
      <c r="J127" s="600">
        <v>20</v>
      </c>
      <c r="K127" s="587">
        <v>136000</v>
      </c>
      <c r="L127" s="600">
        <v>20</v>
      </c>
      <c r="M127" s="587">
        <v>274000</v>
      </c>
      <c r="N127" s="587"/>
      <c r="O127" s="587"/>
      <c r="P127" s="586"/>
      <c r="Q127" s="587"/>
      <c r="R127" s="584"/>
      <c r="S127" s="587"/>
      <c r="T127" s="620"/>
      <c r="U127" s="583"/>
      <c r="V127" s="584"/>
      <c r="W127" s="587"/>
      <c r="X127" s="589"/>
      <c r="Y127" s="594"/>
      <c r="Z127" s="589"/>
      <c r="AA127" s="587"/>
      <c r="AB127" s="584"/>
      <c r="AC127" s="587"/>
      <c r="AD127" s="587"/>
      <c r="AE127" s="612"/>
    </row>
    <row r="128" spans="1:31" ht="15" x14ac:dyDescent="0.35">
      <c r="A128" s="1174"/>
      <c r="B128" s="630"/>
      <c r="C128" s="587"/>
      <c r="D128" s="584"/>
      <c r="E128" s="585"/>
      <c r="F128" s="591"/>
      <c r="G128" s="587"/>
      <c r="H128" s="584"/>
      <c r="I128" s="587"/>
      <c r="J128" s="587"/>
      <c r="K128" s="587"/>
      <c r="L128" s="600"/>
      <c r="M128" s="587"/>
      <c r="N128" s="587"/>
      <c r="O128" s="587"/>
      <c r="P128" s="586"/>
      <c r="Q128" s="587"/>
      <c r="R128" s="584"/>
      <c r="S128" s="587"/>
      <c r="T128" s="620"/>
      <c r="U128" s="583"/>
      <c r="V128" s="584"/>
      <c r="W128" s="587"/>
      <c r="X128" s="589"/>
      <c r="Y128" s="594"/>
      <c r="Z128" s="589"/>
      <c r="AA128" s="587"/>
      <c r="AB128" s="584"/>
      <c r="AC128" s="587"/>
      <c r="AD128" s="587"/>
      <c r="AE128" s="612"/>
    </row>
    <row r="129" spans="1:32" ht="15" x14ac:dyDescent="0.35">
      <c r="A129" s="1174"/>
      <c r="B129" s="630"/>
      <c r="C129" s="587"/>
      <c r="D129" s="584"/>
      <c r="E129" s="585"/>
      <c r="F129" s="591"/>
      <c r="G129" s="587"/>
      <c r="H129" s="584"/>
      <c r="I129" s="587"/>
      <c r="J129" s="587"/>
      <c r="K129" s="587"/>
      <c r="L129" s="600"/>
      <c r="M129" s="587"/>
      <c r="N129" s="587"/>
      <c r="O129" s="587"/>
      <c r="P129" s="586"/>
      <c r="Q129" s="587"/>
      <c r="R129" s="584"/>
      <c r="S129" s="587"/>
      <c r="T129" s="620"/>
      <c r="U129" s="583"/>
      <c r="V129" s="584"/>
      <c r="W129" s="587"/>
      <c r="X129" s="589"/>
      <c r="Y129" s="594"/>
      <c r="Z129" s="589"/>
      <c r="AA129" s="587"/>
      <c r="AB129" s="584"/>
      <c r="AC129" s="587"/>
      <c r="AD129" s="587"/>
      <c r="AE129" s="612"/>
    </row>
    <row r="130" spans="1:32" ht="15" x14ac:dyDescent="0.35">
      <c r="A130" s="1175"/>
      <c r="B130" s="630"/>
      <c r="C130" s="587"/>
      <c r="D130" s="584"/>
      <c r="E130" s="585"/>
      <c r="F130" s="591"/>
      <c r="G130" s="587"/>
      <c r="H130" s="584"/>
      <c r="I130" s="587"/>
      <c r="J130" s="587"/>
      <c r="K130" s="587"/>
      <c r="L130" s="600"/>
      <c r="M130" s="587"/>
      <c r="N130" s="587"/>
      <c r="O130" s="587"/>
      <c r="P130" s="586">
        <v>20</v>
      </c>
      <c r="Q130" s="587">
        <v>136000</v>
      </c>
      <c r="R130" s="584"/>
      <c r="S130" s="587"/>
      <c r="T130" s="620">
        <v>20</v>
      </c>
      <c r="U130" s="583">
        <v>274000</v>
      </c>
      <c r="V130" s="584"/>
      <c r="W130" s="587"/>
      <c r="X130" s="589"/>
      <c r="Y130" s="594"/>
      <c r="Z130" s="589"/>
      <c r="AA130" s="587"/>
      <c r="AB130" s="584"/>
      <c r="AC130" s="587"/>
      <c r="AD130" s="587"/>
      <c r="AE130" s="612"/>
    </row>
    <row r="131" spans="1:32" s="663" customFormat="1" ht="15" x14ac:dyDescent="0.35">
      <c r="A131" s="1176" t="s">
        <v>113</v>
      </c>
      <c r="B131" s="602"/>
      <c r="C131" s="603">
        <f>SUM(C7:C130)</f>
        <v>8542000</v>
      </c>
      <c r="D131" s="608"/>
      <c r="E131" s="603">
        <f>SUM(E7:E130)</f>
        <v>8827500</v>
      </c>
      <c r="F131" s="608"/>
      <c r="G131" s="603">
        <f>SUM(G7:G130)</f>
        <v>6365100</v>
      </c>
      <c r="H131" s="603"/>
      <c r="I131" s="603">
        <f>SUM(I7:I130)</f>
        <v>1088000</v>
      </c>
      <c r="J131" s="603"/>
      <c r="K131" s="603">
        <f>SUM(K7:K130)</f>
        <v>1150080</v>
      </c>
      <c r="L131" s="604"/>
      <c r="M131" s="603">
        <f>SUM(M7:M130)</f>
        <v>2162000</v>
      </c>
      <c r="N131" s="604"/>
      <c r="O131" s="603">
        <f>SUM(O7:O130)</f>
        <v>0</v>
      </c>
      <c r="P131" s="603"/>
      <c r="Q131" s="603">
        <f>SUM(Q7:Q130)</f>
        <v>1496000</v>
      </c>
      <c r="R131" s="603"/>
      <c r="S131" s="603">
        <f>SUM(S7:S130)</f>
        <v>1000000</v>
      </c>
      <c r="T131" s="603"/>
      <c r="U131" s="603">
        <f>SUM(U7:U130)</f>
        <v>7004000</v>
      </c>
      <c r="V131" s="603"/>
      <c r="W131" s="603">
        <f>SUM(W7:W130)</f>
        <v>719306</v>
      </c>
      <c r="X131" s="603"/>
      <c r="Y131" s="603">
        <f>SUM(Y7:Y130)</f>
        <v>1150000</v>
      </c>
      <c r="Z131" s="603"/>
      <c r="AA131" s="603">
        <f>SUM(AA7:AA130)</f>
        <v>0</v>
      </c>
      <c r="AB131" s="603"/>
      <c r="AC131" s="603">
        <f>SUM(AC7:AC130)</f>
        <v>200000</v>
      </c>
      <c r="AD131" s="603">
        <f>SUM(B131:AC131)</f>
        <v>39703986</v>
      </c>
      <c r="AE131" s="610"/>
    </row>
    <row r="132" spans="1:32" s="663" customFormat="1" ht="15" x14ac:dyDescent="0.35">
      <c r="A132" s="1177"/>
      <c r="B132" s="812">
        <f>SUM(B7:B130)</f>
        <v>854.20000000000016</v>
      </c>
      <c r="C132" s="604"/>
      <c r="D132" s="605">
        <f>SUM(D7:D131)</f>
        <v>882.74999999999977</v>
      </c>
      <c r="E132" s="603"/>
      <c r="F132" s="605">
        <f>SUM(F7:F131)</f>
        <v>636.51</v>
      </c>
      <c r="G132" s="603"/>
      <c r="H132" s="605">
        <f>SUM(H7:H131)</f>
        <v>160</v>
      </c>
      <c r="I132" s="603"/>
      <c r="J132" s="605">
        <f>SUM(J7:J131)</f>
        <v>169.13</v>
      </c>
      <c r="K132" s="603"/>
      <c r="L132" s="605">
        <f>SUM(L7:L131)</f>
        <v>160</v>
      </c>
      <c r="M132" s="603"/>
      <c r="N132" s="605">
        <f>SUM(N7:N131)</f>
        <v>0</v>
      </c>
      <c r="O132" s="603"/>
      <c r="P132" s="603">
        <f>SUM(P7:P131)</f>
        <v>220</v>
      </c>
      <c r="Q132" s="603"/>
      <c r="R132" s="605">
        <f>SUM(R7:R131)</f>
        <v>100</v>
      </c>
      <c r="S132" s="603"/>
      <c r="T132" s="606">
        <f>SUM(T7:T131)</f>
        <v>520</v>
      </c>
      <c r="U132" s="603"/>
      <c r="V132" s="605">
        <f>SUM(V7:V131)</f>
        <v>105.78000000000002</v>
      </c>
      <c r="W132" s="603"/>
      <c r="X132" s="605">
        <f>SUM(X6:X131)</f>
        <v>115</v>
      </c>
      <c r="Y132" s="603"/>
      <c r="Z132" s="605">
        <f>SUM(Z7:Z131)</f>
        <v>0</v>
      </c>
      <c r="AA132" s="603"/>
      <c r="AB132" s="605">
        <f>SUM(AB7:AB131)</f>
        <v>20</v>
      </c>
      <c r="AC132" s="607"/>
      <c r="AD132" s="647">
        <f>SUM(B132:AC132)</f>
        <v>3943.3700000000003</v>
      </c>
      <c r="AE132" s="651"/>
    </row>
    <row r="133" spans="1:32" s="663" customFormat="1" ht="15" x14ac:dyDescent="0.35">
      <c r="A133" s="715"/>
      <c r="B133" s="828"/>
      <c r="C133" s="717"/>
      <c r="D133" s="718"/>
      <c r="E133" s="610"/>
      <c r="F133" s="718"/>
      <c r="G133" s="610"/>
      <c r="H133" s="718"/>
      <c r="I133" s="610"/>
      <c r="J133" s="718"/>
      <c r="K133" s="610"/>
      <c r="L133" s="718"/>
      <c r="M133" s="610"/>
      <c r="N133" s="718"/>
      <c r="O133" s="610"/>
      <c r="P133" s="610"/>
      <c r="Q133" s="610"/>
      <c r="R133" s="718"/>
      <c r="S133" s="610"/>
      <c r="T133" s="719"/>
      <c r="U133" s="610"/>
      <c r="V133" s="718"/>
      <c r="W133" s="610"/>
      <c r="X133" s="718"/>
      <c r="Y133" s="610"/>
      <c r="Z133" s="718"/>
      <c r="AA133" s="610"/>
      <c r="AB133" s="718"/>
      <c r="AC133" s="720"/>
      <c r="AD133" s="651"/>
      <c r="AE133" s="651"/>
    </row>
    <row r="134" spans="1:32" s="663" customFormat="1" ht="15" x14ac:dyDescent="0.35">
      <c r="A134" s="715"/>
      <c r="B134" s="828"/>
      <c r="C134" s="717"/>
      <c r="D134" s="718"/>
      <c r="E134" s="610"/>
      <c r="F134" s="718"/>
      <c r="G134" s="610"/>
      <c r="H134" s="718"/>
      <c r="I134" s="610"/>
      <c r="J134" s="718"/>
      <c r="K134" s="610"/>
      <c r="L134" s="718"/>
      <c r="M134" s="610"/>
      <c r="N134" s="718"/>
      <c r="O134" s="610"/>
      <c r="P134" s="610"/>
      <c r="Q134" s="610"/>
      <c r="R134" s="718"/>
      <c r="S134" s="610"/>
      <c r="T134" s="719"/>
      <c r="U134" s="610"/>
      <c r="V134" s="718"/>
      <c r="W134" s="610"/>
      <c r="X134" s="718"/>
      <c r="Y134" s="610"/>
      <c r="Z134" s="718"/>
      <c r="AA134" s="610"/>
      <c r="AB134" s="718"/>
      <c r="AC134" s="720"/>
      <c r="AD134" s="651"/>
      <c r="AE134" s="651"/>
    </row>
    <row r="135" spans="1:32" s="663" customFormat="1" ht="15" x14ac:dyDescent="0.35">
      <c r="A135" s="715"/>
      <c r="B135" s="828"/>
      <c r="C135" s="717"/>
      <c r="D135" s="718"/>
      <c r="E135" s="610"/>
      <c r="F135" s="718"/>
      <c r="G135" s="610"/>
      <c r="H135" s="718"/>
      <c r="I135" s="610"/>
      <c r="J135" s="718"/>
      <c r="K135" s="610"/>
      <c r="L135" s="718"/>
      <c r="M135" s="610"/>
      <c r="N135" s="718"/>
      <c r="O135" s="610"/>
      <c r="P135" s="610"/>
      <c r="Q135" s="610"/>
      <c r="R135" s="718"/>
      <c r="S135" s="610"/>
      <c r="T135" s="719"/>
      <c r="U135" s="610"/>
      <c r="V135" s="718"/>
      <c r="W135" s="610"/>
      <c r="X135" s="718"/>
      <c r="Y135" s="610"/>
      <c r="Z135" s="718"/>
      <c r="AA135" s="610"/>
      <c r="AB135" s="718"/>
      <c r="AC135" s="720"/>
      <c r="AD135" s="651"/>
      <c r="AE135" s="651"/>
    </row>
    <row r="136" spans="1:32" s="663" customFormat="1" ht="34.5" customHeight="1" x14ac:dyDescent="0.35">
      <c r="A136" s="1162" t="s">
        <v>0</v>
      </c>
      <c r="B136" s="1162"/>
      <c r="C136" s="1162"/>
      <c r="D136" s="1162"/>
      <c r="E136" s="1162"/>
      <c r="F136" s="1162"/>
      <c r="G136" s="1162"/>
      <c r="H136" s="1162"/>
      <c r="I136" s="1162"/>
      <c r="J136" s="1162"/>
      <c r="K136" s="1162"/>
      <c r="L136" s="1162"/>
      <c r="M136" s="1162"/>
      <c r="N136" s="1162"/>
      <c r="O136" s="1162"/>
      <c r="P136" s="1162"/>
      <c r="Q136" s="1162"/>
      <c r="R136" s="1162"/>
      <c r="S136" s="1162"/>
      <c r="T136" s="1162"/>
      <c r="U136" s="1162"/>
      <c r="V136" s="1162"/>
      <c r="W136" s="1162"/>
      <c r="X136" s="1162"/>
      <c r="Y136" s="827"/>
      <c r="Z136" s="827"/>
      <c r="AA136" s="827"/>
      <c r="AB136" s="827"/>
      <c r="AC136" s="827"/>
      <c r="AD136" s="827"/>
      <c r="AE136" s="827"/>
      <c r="AF136" s="827"/>
    </row>
    <row r="137" spans="1:32" ht="26.25" customHeight="1" x14ac:dyDescent="0.35">
      <c r="A137" s="1161" t="s">
        <v>619</v>
      </c>
      <c r="B137" s="1161"/>
      <c r="C137" s="1161"/>
      <c r="D137" s="1161"/>
      <c r="E137" s="1161"/>
      <c r="F137" s="1161"/>
      <c r="G137" s="1161"/>
      <c r="H137" s="1161"/>
      <c r="I137" s="1161"/>
      <c r="J137" s="1161"/>
      <c r="K137" s="1161"/>
      <c r="L137" s="1161"/>
      <c r="M137" s="1161"/>
      <c r="N137" s="1161"/>
      <c r="O137" s="1161"/>
      <c r="P137" s="1161"/>
      <c r="Q137" s="1161"/>
      <c r="R137" s="1161"/>
      <c r="S137" s="1161"/>
      <c r="T137" s="1161"/>
      <c r="U137" s="1161"/>
      <c r="V137" s="1161"/>
      <c r="W137" s="1161"/>
      <c r="X137" s="1161"/>
      <c r="Y137" s="826"/>
      <c r="Z137" s="827"/>
      <c r="AA137" s="827"/>
      <c r="AB137" s="827"/>
      <c r="AC137" s="827"/>
      <c r="AD137" s="827"/>
      <c r="AE137" s="827"/>
      <c r="AF137" s="827"/>
    </row>
    <row r="138" spans="1:32" ht="26.25" customHeight="1" x14ac:dyDescent="0.35">
      <c r="A138" s="1166" t="s">
        <v>614</v>
      </c>
      <c r="B138" s="1166"/>
      <c r="C138" s="1166"/>
      <c r="D138" s="1166"/>
      <c r="E138" s="1166"/>
      <c r="F138" s="1166"/>
      <c r="G138" s="1166"/>
      <c r="H138" s="1166"/>
      <c r="I138" s="1166"/>
      <c r="J138" s="1166"/>
      <c r="K138" s="1166"/>
      <c r="L138" s="1166"/>
      <c r="M138" s="1166"/>
      <c r="N138" s="1166"/>
      <c r="O138" s="1166"/>
      <c r="P138" s="1166"/>
      <c r="Q138" s="1166"/>
      <c r="R138" s="1166"/>
      <c r="S138" s="1166"/>
      <c r="T138" s="1166"/>
      <c r="U138" s="1166"/>
      <c r="V138" s="1166"/>
      <c r="W138" s="1166"/>
      <c r="X138" s="1166" t="s">
        <v>615</v>
      </c>
      <c r="Y138" s="1166"/>
      <c r="Z138" s="827"/>
      <c r="AA138" s="827"/>
      <c r="AB138" s="827"/>
      <c r="AC138" s="827"/>
      <c r="AD138" s="827"/>
      <c r="AE138" s="827"/>
      <c r="AF138" s="827"/>
    </row>
    <row r="139" spans="1:32" s="663" customFormat="1" ht="48" customHeight="1" x14ac:dyDescent="0.35">
      <c r="A139" s="1178" t="s">
        <v>2</v>
      </c>
      <c r="B139" s="1132" t="s">
        <v>114</v>
      </c>
      <c r="C139" s="1137"/>
      <c r="D139" s="1137"/>
      <c r="E139" s="1137"/>
      <c r="F139" s="1137"/>
      <c r="G139" s="1133"/>
      <c r="H139" s="1138" t="s">
        <v>115</v>
      </c>
      <c r="I139" s="1140"/>
      <c r="J139" s="1140"/>
      <c r="K139" s="1140"/>
      <c r="L139" s="1140"/>
      <c r="M139" s="1140"/>
      <c r="N139" s="1140"/>
      <c r="O139" s="1140"/>
      <c r="P139" s="1140"/>
      <c r="Q139" s="1140"/>
      <c r="R139" s="1140"/>
      <c r="S139" s="1140"/>
      <c r="T139" s="1140"/>
      <c r="U139" s="1140"/>
      <c r="V139" s="1140"/>
      <c r="W139" s="1139"/>
      <c r="X139" s="1138" t="s">
        <v>116</v>
      </c>
      <c r="Y139" s="1139"/>
      <c r="Z139" s="751" t="s">
        <v>9</v>
      </c>
    </row>
    <row r="140" spans="1:32" s="663" customFormat="1" ht="15" customHeight="1" x14ac:dyDescent="0.35">
      <c r="A140" s="1179"/>
      <c r="B140" s="1132" t="s">
        <v>117</v>
      </c>
      <c r="C140" s="1133"/>
      <c r="D140" s="1132" t="s">
        <v>118</v>
      </c>
      <c r="E140" s="1133"/>
      <c r="F140" s="1132" t="s">
        <v>118</v>
      </c>
      <c r="G140" s="1133"/>
      <c r="H140" s="1132" t="s">
        <v>119</v>
      </c>
      <c r="I140" s="1133"/>
      <c r="J140" s="1132" t="s">
        <v>120</v>
      </c>
      <c r="K140" s="1133"/>
      <c r="L140" s="1132" t="s">
        <v>609</v>
      </c>
      <c r="M140" s="1133"/>
      <c r="N140" s="1132" t="s">
        <v>608</v>
      </c>
      <c r="O140" s="1133"/>
      <c r="P140" s="1132" t="s">
        <v>123</v>
      </c>
      <c r="Q140" s="1133"/>
      <c r="R140" s="1132" t="s">
        <v>123</v>
      </c>
      <c r="S140" s="1133"/>
      <c r="T140" s="1132" t="s">
        <v>124</v>
      </c>
      <c r="U140" s="1133"/>
      <c r="V140" s="1132" t="s">
        <v>610</v>
      </c>
      <c r="W140" s="1133"/>
      <c r="X140" s="1132" t="s">
        <v>126</v>
      </c>
      <c r="Y140" s="1133"/>
      <c r="Z140" s="648"/>
    </row>
    <row r="141" spans="1:32" s="663" customFormat="1" ht="15" customHeight="1" x14ac:dyDescent="0.35">
      <c r="A141" s="1180"/>
      <c r="B141" s="821" t="s">
        <v>21</v>
      </c>
      <c r="C141" s="854" t="s">
        <v>27</v>
      </c>
      <c r="D141" s="821" t="s">
        <v>21</v>
      </c>
      <c r="E141" s="854" t="s">
        <v>27</v>
      </c>
      <c r="F141" s="854" t="s">
        <v>127</v>
      </c>
      <c r="G141" s="854" t="s">
        <v>27</v>
      </c>
      <c r="H141" s="616" t="s">
        <v>128</v>
      </c>
      <c r="I141" s="854" t="s">
        <v>27</v>
      </c>
      <c r="J141" s="616" t="s">
        <v>128</v>
      </c>
      <c r="K141" s="854" t="s">
        <v>27</v>
      </c>
      <c r="L141" s="616" t="s">
        <v>128</v>
      </c>
      <c r="M141" s="854" t="s">
        <v>27</v>
      </c>
      <c r="N141" s="616" t="s">
        <v>17</v>
      </c>
      <c r="O141" s="854" t="s">
        <v>27</v>
      </c>
      <c r="P141" s="616" t="s">
        <v>128</v>
      </c>
      <c r="Q141" s="854" t="s">
        <v>27</v>
      </c>
      <c r="R141" s="616" t="s">
        <v>19</v>
      </c>
      <c r="S141" s="854" t="s">
        <v>27</v>
      </c>
      <c r="T141" s="616" t="s">
        <v>17</v>
      </c>
      <c r="U141" s="854" t="s">
        <v>27</v>
      </c>
      <c r="V141" s="616" t="s">
        <v>17</v>
      </c>
      <c r="W141" s="854" t="s">
        <v>27</v>
      </c>
      <c r="X141" s="616" t="s">
        <v>30</v>
      </c>
      <c r="Y141" s="854" t="s">
        <v>27</v>
      </c>
      <c r="Z141" s="648"/>
    </row>
    <row r="142" spans="1:32" s="663" customFormat="1" ht="15" customHeight="1" x14ac:dyDescent="0.35">
      <c r="A142" s="830"/>
      <c r="B142" s="821"/>
      <c r="C142" s="854"/>
      <c r="D142" s="821"/>
      <c r="E142" s="854"/>
      <c r="F142" s="854"/>
      <c r="G142" s="854"/>
      <c r="H142" s="616"/>
      <c r="I142" s="854"/>
      <c r="J142" s="616"/>
      <c r="K142" s="854"/>
      <c r="L142" s="616"/>
      <c r="M142" s="854"/>
      <c r="N142" s="616"/>
      <c r="O142" s="854"/>
      <c r="P142" s="616"/>
      <c r="Q142" s="854"/>
      <c r="R142" s="616"/>
      <c r="S142" s="854"/>
      <c r="T142" s="616"/>
      <c r="U142" s="854"/>
      <c r="V142" s="616"/>
      <c r="W142" s="854"/>
      <c r="X142" s="616"/>
      <c r="Y142" s="854"/>
      <c r="Z142" s="648"/>
    </row>
    <row r="143" spans="1:32" s="663" customFormat="1" ht="15" customHeight="1" x14ac:dyDescent="0.35">
      <c r="A143" s="1192">
        <v>45505</v>
      </c>
      <c r="B143" s="738">
        <v>56.64</v>
      </c>
      <c r="C143" s="621">
        <v>385150</v>
      </c>
      <c r="D143" s="625"/>
      <c r="E143" s="621"/>
      <c r="F143" s="621"/>
      <c r="G143" s="621"/>
      <c r="H143" s="620"/>
      <c r="I143" s="621"/>
      <c r="J143" s="620"/>
      <c r="K143" s="854"/>
      <c r="L143" s="620"/>
      <c r="M143" s="621"/>
      <c r="N143" s="621"/>
      <c r="O143" s="621"/>
      <c r="P143" s="620"/>
      <c r="Q143" s="621"/>
      <c r="R143" s="621"/>
      <c r="S143" s="621"/>
      <c r="T143" s="621"/>
      <c r="U143" s="621"/>
      <c r="V143" s="620"/>
      <c r="W143" s="854"/>
      <c r="X143" s="620"/>
      <c r="Y143" s="854"/>
      <c r="Z143" s="854"/>
    </row>
    <row r="144" spans="1:32" x14ac:dyDescent="0.35">
      <c r="A144" s="1193"/>
      <c r="B144" s="738"/>
      <c r="C144" s="583"/>
      <c r="D144" s="727"/>
      <c r="E144" s="704"/>
      <c r="F144" s="704"/>
      <c r="G144" s="704"/>
      <c r="H144" s="598"/>
      <c r="I144" s="583"/>
      <c r="J144" s="598"/>
      <c r="K144" s="583"/>
      <c r="L144" s="598"/>
      <c r="M144" s="583"/>
      <c r="N144" s="583"/>
      <c r="O144" s="583"/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742"/>
      <c r="AB144" s="579"/>
    </row>
    <row r="145" spans="1:28" ht="15" customHeight="1" x14ac:dyDescent="0.35">
      <c r="A145" s="1181">
        <v>45506</v>
      </c>
      <c r="B145" s="625">
        <v>48.73</v>
      </c>
      <c r="C145" s="583">
        <v>331364</v>
      </c>
      <c r="D145" s="625">
        <v>47.42</v>
      </c>
      <c r="E145" s="740">
        <v>322456</v>
      </c>
      <c r="F145" s="820"/>
      <c r="G145" s="820"/>
      <c r="H145" s="744">
        <v>11.91</v>
      </c>
      <c r="I145" s="742">
        <v>119100</v>
      </c>
      <c r="J145" s="744">
        <v>11.4</v>
      </c>
      <c r="K145" s="742">
        <v>114000</v>
      </c>
      <c r="L145" s="744"/>
      <c r="M145" s="742"/>
      <c r="N145" s="742"/>
      <c r="O145" s="742"/>
      <c r="P145" s="744"/>
      <c r="Q145" s="742"/>
      <c r="R145" s="742"/>
      <c r="S145" s="742"/>
      <c r="T145" s="742">
        <v>10</v>
      </c>
      <c r="U145" s="742">
        <v>100000</v>
      </c>
      <c r="V145" s="745"/>
      <c r="W145" s="742"/>
      <c r="X145" s="745"/>
      <c r="Y145" s="742"/>
      <c r="Z145" s="742"/>
      <c r="AB145" s="579"/>
    </row>
    <row r="146" spans="1:28" ht="15" customHeight="1" x14ac:dyDescent="0.35">
      <c r="A146" s="1182"/>
      <c r="B146" s="738"/>
      <c r="C146" s="583"/>
      <c r="D146" s="598"/>
      <c r="E146" s="583"/>
      <c r="F146" s="583"/>
      <c r="G146" s="583"/>
      <c r="H146" s="598">
        <v>10</v>
      </c>
      <c r="I146" s="583">
        <v>100000</v>
      </c>
      <c r="J146" s="598">
        <v>10</v>
      </c>
      <c r="K146" s="583">
        <v>100000</v>
      </c>
      <c r="L146" s="598"/>
      <c r="M146" s="583"/>
      <c r="N146" s="818"/>
      <c r="O146" s="583"/>
      <c r="P146" s="598"/>
      <c r="Q146" s="583"/>
      <c r="R146" s="583"/>
      <c r="S146" s="583"/>
      <c r="T146" s="818">
        <v>11.96</v>
      </c>
      <c r="U146" s="583">
        <v>119600</v>
      </c>
      <c r="V146" s="620"/>
      <c r="W146" s="583"/>
      <c r="X146" s="620"/>
      <c r="Y146" s="583"/>
      <c r="Z146" s="583"/>
      <c r="AB146" s="579"/>
    </row>
    <row r="147" spans="1:28" ht="15" customHeight="1" x14ac:dyDescent="0.35">
      <c r="A147" s="1181">
        <v>45507</v>
      </c>
      <c r="B147" s="738"/>
      <c r="C147" s="583"/>
      <c r="D147" s="598"/>
      <c r="E147" s="740"/>
      <c r="F147" s="740"/>
      <c r="G147" s="740"/>
      <c r="H147" s="598"/>
      <c r="I147" s="583"/>
      <c r="J147" s="598"/>
      <c r="K147" s="583"/>
      <c r="L147" s="598"/>
      <c r="M147" s="583"/>
      <c r="N147" s="583"/>
      <c r="O147" s="583"/>
      <c r="P147" s="598"/>
      <c r="Q147" s="583"/>
      <c r="R147" s="583"/>
      <c r="S147" s="583"/>
      <c r="T147" s="583"/>
      <c r="U147" s="583"/>
      <c r="V147" s="620"/>
      <c r="W147" s="583"/>
      <c r="X147" s="620"/>
      <c r="Y147" s="583"/>
      <c r="Z147" s="583"/>
      <c r="AB147" s="579"/>
    </row>
    <row r="148" spans="1:28" ht="15" customHeight="1" x14ac:dyDescent="0.35">
      <c r="A148" s="1182"/>
      <c r="B148" s="625"/>
      <c r="C148" s="583"/>
      <c r="D148" s="598"/>
      <c r="E148" s="740"/>
      <c r="F148" s="740"/>
      <c r="G148" s="740"/>
      <c r="H148" s="598"/>
      <c r="I148" s="583"/>
      <c r="J148" s="598"/>
      <c r="K148" s="583"/>
      <c r="L148" s="598"/>
      <c r="M148" s="583"/>
      <c r="N148" s="818"/>
      <c r="O148" s="583"/>
      <c r="P148" s="598"/>
      <c r="Q148" s="583"/>
      <c r="R148" s="583"/>
      <c r="S148" s="583"/>
      <c r="T148" s="583"/>
      <c r="U148" s="583"/>
      <c r="V148" s="620"/>
      <c r="W148" s="583"/>
      <c r="X148" s="620"/>
      <c r="Y148" s="583"/>
      <c r="Z148" s="583"/>
      <c r="AB148" s="579"/>
    </row>
    <row r="149" spans="1:28" ht="15" customHeight="1" x14ac:dyDescent="0.35">
      <c r="A149" s="1181">
        <v>45508</v>
      </c>
      <c r="B149" s="908"/>
      <c r="C149" s="583"/>
      <c r="D149" s="909"/>
      <c r="E149" s="740"/>
      <c r="F149" s="909">
        <v>59</v>
      </c>
      <c r="G149" s="740">
        <v>923350</v>
      </c>
      <c r="H149" s="598"/>
      <c r="I149" s="583"/>
      <c r="J149" s="598"/>
      <c r="K149" s="583"/>
      <c r="L149" s="598"/>
      <c r="M149" s="583"/>
      <c r="N149" s="583"/>
      <c r="O149" s="583"/>
      <c r="P149" s="598"/>
      <c r="Q149" s="583"/>
      <c r="R149" s="583"/>
      <c r="S149" s="583"/>
      <c r="T149" s="583"/>
      <c r="U149" s="583"/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2"/>
      <c r="B150" s="908"/>
      <c r="C150" s="583"/>
      <c r="D150" s="737"/>
      <c r="E150" s="583"/>
      <c r="F150" s="583"/>
      <c r="G150" s="583"/>
      <c r="H150" s="598"/>
      <c r="I150" s="583"/>
      <c r="J150" s="598"/>
      <c r="K150" s="583"/>
      <c r="L150" s="598"/>
      <c r="M150" s="583"/>
      <c r="N150" s="583"/>
      <c r="O150" s="583"/>
      <c r="P150" s="598"/>
      <c r="Q150" s="583"/>
      <c r="R150" s="583"/>
      <c r="S150" s="583"/>
      <c r="T150" s="583"/>
      <c r="U150" s="583"/>
      <c r="V150" s="620"/>
      <c r="W150" s="583"/>
      <c r="X150" s="620"/>
      <c r="Y150" s="583"/>
      <c r="Z150" s="583"/>
      <c r="AB150" s="579"/>
    </row>
    <row r="151" spans="1:28" ht="16" customHeight="1" x14ac:dyDescent="0.35">
      <c r="A151" s="1181">
        <v>45509</v>
      </c>
      <c r="B151" s="738">
        <v>48.7</v>
      </c>
      <c r="C151" s="583">
        <v>331160</v>
      </c>
      <c r="D151" s="598">
        <v>47.4</v>
      </c>
      <c r="E151" s="740">
        <v>322320</v>
      </c>
      <c r="F151" s="740"/>
      <c r="G151" s="740"/>
      <c r="H151" s="598">
        <v>10</v>
      </c>
      <c r="I151" s="583">
        <v>100000</v>
      </c>
      <c r="J151" s="598">
        <v>10</v>
      </c>
      <c r="K151" s="583">
        <v>100000</v>
      </c>
      <c r="L151" s="598">
        <v>10</v>
      </c>
      <c r="M151" s="583">
        <v>100000</v>
      </c>
      <c r="N151" s="583">
        <v>10</v>
      </c>
      <c r="O151" s="583">
        <v>100000</v>
      </c>
      <c r="P151" s="744">
        <v>9.1300000000000008</v>
      </c>
      <c r="Q151" s="583">
        <v>91300</v>
      </c>
      <c r="R151" s="583"/>
      <c r="S151" s="583"/>
      <c r="T151" s="583">
        <v>10</v>
      </c>
      <c r="U151" s="583">
        <v>100000</v>
      </c>
      <c r="V151" s="837"/>
      <c r="W151" s="583"/>
      <c r="X151" s="620"/>
      <c r="Y151" s="583"/>
      <c r="Z151" s="583"/>
      <c r="AB151" s="579"/>
    </row>
    <row r="152" spans="1:28" ht="15" customHeight="1" x14ac:dyDescent="0.35">
      <c r="A152" s="1182"/>
      <c r="B152" s="738"/>
      <c r="C152" s="583"/>
      <c r="D152" s="598"/>
      <c r="E152" s="740"/>
      <c r="F152" s="740"/>
      <c r="G152" s="740"/>
      <c r="H152" s="598"/>
      <c r="I152" s="583"/>
      <c r="J152" s="598"/>
      <c r="K152" s="583"/>
      <c r="L152" s="598"/>
      <c r="M152" s="583"/>
      <c r="N152" s="583"/>
      <c r="O152" s="583"/>
      <c r="P152" s="598"/>
      <c r="Q152" s="583"/>
      <c r="R152" s="583"/>
      <c r="S152" s="583"/>
      <c r="T152" s="583"/>
      <c r="U152" s="583"/>
      <c r="V152" s="620"/>
      <c r="W152" s="583"/>
      <c r="X152" s="620"/>
      <c r="Y152" s="583"/>
      <c r="Z152" s="583"/>
      <c r="AB152" s="579"/>
    </row>
    <row r="153" spans="1:28" ht="15" customHeight="1" x14ac:dyDescent="0.35">
      <c r="A153" s="1181">
        <v>45510</v>
      </c>
      <c r="B153" s="625"/>
      <c r="C153" s="740"/>
      <c r="D153" s="598"/>
      <c r="E153" s="740"/>
      <c r="F153" s="740"/>
      <c r="G153" s="740"/>
      <c r="H153" s="598"/>
      <c r="I153" s="583"/>
      <c r="J153" s="598"/>
      <c r="K153" s="583"/>
      <c r="L153" s="598">
        <v>7</v>
      </c>
      <c r="M153" s="583">
        <v>70000</v>
      </c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2"/>
      <c r="B154" s="738"/>
      <c r="C154" s="583"/>
      <c r="D154" s="598"/>
      <c r="E154" s="583"/>
      <c r="F154" s="583"/>
      <c r="G154" s="583"/>
      <c r="H154" s="598"/>
      <c r="I154" s="583"/>
      <c r="J154" s="598"/>
      <c r="K154" s="583"/>
      <c r="L154" s="598"/>
      <c r="M154" s="583"/>
      <c r="N154" s="818"/>
      <c r="O154" s="583"/>
      <c r="P154" s="598"/>
      <c r="Q154" s="583"/>
      <c r="R154" s="583"/>
      <c r="S154" s="583"/>
      <c r="T154" s="583"/>
      <c r="U154" s="583"/>
      <c r="V154" s="837"/>
      <c r="W154" s="583"/>
      <c r="X154" s="620"/>
      <c r="Y154" s="583"/>
      <c r="Z154" s="583"/>
      <c r="AB154" s="579"/>
    </row>
    <row r="155" spans="1:28" ht="15" customHeight="1" x14ac:dyDescent="0.35">
      <c r="A155" s="1181">
        <v>45511</v>
      </c>
      <c r="B155" s="738"/>
      <c r="C155" s="583"/>
      <c r="D155" s="598"/>
      <c r="E155" s="740"/>
      <c r="F155" s="740"/>
      <c r="G155" s="740"/>
      <c r="H155" s="598"/>
      <c r="I155" s="583"/>
      <c r="J155" s="598"/>
      <c r="K155" s="583"/>
      <c r="L155" s="598"/>
      <c r="M155" s="583"/>
      <c r="N155" s="583"/>
      <c r="O155" s="583"/>
      <c r="P155" s="598"/>
      <c r="Q155" s="583"/>
      <c r="R155" s="583"/>
      <c r="S155" s="583"/>
      <c r="T155" s="583"/>
      <c r="U155" s="583"/>
      <c r="V155" s="620"/>
      <c r="W155" s="583"/>
      <c r="X155" s="620">
        <v>32.69</v>
      </c>
      <c r="Y155" s="583">
        <v>326900</v>
      </c>
      <c r="Z155" s="583"/>
      <c r="AB155" s="579"/>
    </row>
    <row r="156" spans="1:28" ht="15" customHeight="1" x14ac:dyDescent="0.35">
      <c r="A156" s="1182"/>
      <c r="B156" s="738"/>
      <c r="C156" s="583"/>
      <c r="D156" s="598"/>
      <c r="E156" s="740"/>
      <c r="F156" s="740"/>
      <c r="G156" s="740"/>
      <c r="H156" s="620"/>
      <c r="I156" s="583"/>
      <c r="J156" s="598"/>
      <c r="K156" s="583"/>
      <c r="L156" s="598"/>
      <c r="M156" s="583"/>
      <c r="N156" s="583"/>
      <c r="O156" s="583"/>
      <c r="P156" s="598"/>
      <c r="Q156" s="583"/>
      <c r="R156" s="583"/>
      <c r="S156" s="583"/>
      <c r="T156" s="818"/>
      <c r="U156" s="583"/>
      <c r="V156" s="620"/>
      <c r="W156" s="583"/>
      <c r="X156" s="620"/>
      <c r="Y156" s="583"/>
      <c r="Z156" s="583"/>
      <c r="AB156" s="579"/>
    </row>
    <row r="157" spans="1:28" ht="15" customHeight="1" x14ac:dyDescent="0.35">
      <c r="A157" s="1181">
        <v>45512</v>
      </c>
      <c r="B157" s="738"/>
      <c r="C157" s="583"/>
      <c r="D157" s="598"/>
      <c r="E157" s="740"/>
      <c r="F157" s="740"/>
      <c r="G157" s="740"/>
      <c r="H157" s="598">
        <v>10</v>
      </c>
      <c r="I157" s="583">
        <v>100000</v>
      </c>
      <c r="J157" s="598">
        <v>10</v>
      </c>
      <c r="K157" s="583">
        <v>100000</v>
      </c>
      <c r="L157" s="598">
        <v>10</v>
      </c>
      <c r="M157" s="583">
        <v>100000</v>
      </c>
      <c r="N157" s="583">
        <v>10</v>
      </c>
      <c r="O157" s="583">
        <v>100000</v>
      </c>
      <c r="P157" s="598"/>
      <c r="Q157" s="583"/>
      <c r="R157" s="583"/>
      <c r="S157" s="583"/>
      <c r="T157" s="583">
        <v>10</v>
      </c>
      <c r="U157" s="583">
        <v>100000</v>
      </c>
      <c r="V157" s="620"/>
      <c r="W157" s="583"/>
      <c r="X157" s="620"/>
      <c r="Y157" s="583"/>
      <c r="Z157" s="583"/>
      <c r="AB157" s="579"/>
    </row>
    <row r="158" spans="1:28" ht="15" customHeight="1" x14ac:dyDescent="0.35">
      <c r="A158" s="1182"/>
      <c r="B158" s="625"/>
      <c r="C158" s="583"/>
      <c r="D158" s="598"/>
      <c r="E158" s="740"/>
      <c r="F158" s="740"/>
      <c r="G158" s="740"/>
      <c r="H158" s="598"/>
      <c r="I158" s="583"/>
      <c r="J158" s="598"/>
      <c r="K158" s="583"/>
      <c r="L158" s="598"/>
      <c r="M158" s="583"/>
      <c r="N158" s="583"/>
      <c r="O158" s="583"/>
      <c r="P158" s="598"/>
      <c r="Q158" s="583"/>
      <c r="R158" s="583"/>
      <c r="S158" s="583"/>
      <c r="T158" s="818"/>
      <c r="U158" s="583"/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81">
        <v>45513</v>
      </c>
      <c r="B159" s="738">
        <v>49.66</v>
      </c>
      <c r="C159" s="583">
        <v>337690</v>
      </c>
      <c r="D159" s="598">
        <v>37.06</v>
      </c>
      <c r="E159" s="740">
        <v>252010</v>
      </c>
      <c r="F159" s="740"/>
      <c r="G159" s="740"/>
      <c r="H159" s="598"/>
      <c r="I159" s="583"/>
      <c r="J159" s="598">
        <v>10</v>
      </c>
      <c r="K159" s="583">
        <v>100000</v>
      </c>
      <c r="L159" s="598"/>
      <c r="M159" s="583"/>
      <c r="N159" s="583"/>
      <c r="O159" s="583"/>
      <c r="P159" s="598"/>
      <c r="Q159" s="583"/>
      <c r="R159" s="583"/>
      <c r="S159" s="583"/>
      <c r="T159" s="818"/>
      <c r="U159" s="583"/>
      <c r="V159" s="818">
        <v>6.86</v>
      </c>
      <c r="W159" s="583">
        <v>68600</v>
      </c>
      <c r="X159" s="620"/>
      <c r="Y159" s="583"/>
      <c r="Z159" s="583"/>
      <c r="AB159" s="579"/>
    </row>
    <row r="160" spans="1:28" ht="15" customHeight="1" x14ac:dyDescent="0.35">
      <c r="A160" s="1182"/>
      <c r="B160" s="625"/>
      <c r="C160" s="583"/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583"/>
      <c r="O160" s="583"/>
      <c r="P160" s="598"/>
      <c r="Q160" s="583"/>
      <c r="R160" s="583"/>
      <c r="S160" s="583"/>
      <c r="T160" s="818"/>
      <c r="U160" s="583"/>
      <c r="V160" s="620"/>
      <c r="W160" s="583"/>
      <c r="X160" s="620"/>
      <c r="Y160" s="583"/>
      <c r="Z160" s="583"/>
      <c r="AB160" s="579"/>
    </row>
    <row r="161" spans="1:28" ht="15" customHeight="1" x14ac:dyDescent="0.35">
      <c r="A161" s="1181">
        <v>45514</v>
      </c>
      <c r="B161" s="738">
        <v>49.7</v>
      </c>
      <c r="C161" s="583">
        <v>337960</v>
      </c>
      <c r="D161" s="598">
        <v>47.4</v>
      </c>
      <c r="E161" s="740">
        <v>322320</v>
      </c>
      <c r="F161" s="740"/>
      <c r="G161" s="740"/>
      <c r="H161" s="598"/>
      <c r="I161" s="583"/>
      <c r="J161" s="598">
        <v>10</v>
      </c>
      <c r="K161" s="583">
        <v>100000</v>
      </c>
      <c r="L161" s="598"/>
      <c r="M161" s="583"/>
      <c r="N161" s="583"/>
      <c r="O161" s="583"/>
      <c r="P161" s="598"/>
      <c r="Q161" s="583"/>
      <c r="R161" s="583"/>
      <c r="S161" s="583"/>
      <c r="T161" s="583">
        <v>10</v>
      </c>
      <c r="U161" s="583">
        <v>100000</v>
      </c>
      <c r="V161" s="620"/>
      <c r="W161" s="583"/>
      <c r="X161" s="620"/>
      <c r="Y161" s="583"/>
      <c r="Z161" s="583"/>
      <c r="AB161" s="579"/>
    </row>
    <row r="162" spans="1:28" ht="15" customHeight="1" x14ac:dyDescent="0.35">
      <c r="A162" s="1182"/>
      <c r="B162" s="738"/>
      <c r="C162" s="583"/>
      <c r="D162" s="598"/>
      <c r="E162" s="740"/>
      <c r="F162" s="740"/>
      <c r="G162" s="740"/>
      <c r="H162" s="598"/>
      <c r="I162" s="583"/>
      <c r="J162" s="598"/>
      <c r="K162" s="583"/>
      <c r="L162" s="598"/>
      <c r="M162" s="583"/>
      <c r="N162" s="818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ht="15" customHeight="1" x14ac:dyDescent="0.35">
      <c r="A163" s="1181">
        <v>45515</v>
      </c>
      <c r="B163" s="738"/>
      <c r="C163" s="583"/>
      <c r="D163" s="598"/>
      <c r="E163" s="740"/>
      <c r="F163" s="740"/>
      <c r="G163" s="740"/>
      <c r="H163" s="598"/>
      <c r="I163" s="583"/>
      <c r="J163" s="598"/>
      <c r="K163" s="583"/>
      <c r="L163" s="598"/>
      <c r="M163" s="583"/>
      <c r="N163" s="583"/>
      <c r="O163" s="583"/>
      <c r="P163" s="598"/>
      <c r="Q163" s="583"/>
      <c r="R163" s="596"/>
      <c r="S163" s="596"/>
      <c r="T163" s="596"/>
      <c r="U163" s="596"/>
      <c r="V163" s="597"/>
      <c r="W163" s="748"/>
      <c r="X163" s="597"/>
      <c r="Y163" s="748"/>
      <c r="Z163" s="583"/>
      <c r="AB163" s="579"/>
    </row>
    <row r="164" spans="1:28" ht="15" customHeight="1" x14ac:dyDescent="0.35">
      <c r="A164" s="1182"/>
      <c r="B164" s="738"/>
      <c r="C164" s="583"/>
      <c r="D164" s="598"/>
      <c r="E164" s="740"/>
      <c r="F164" s="740"/>
      <c r="G164" s="740"/>
      <c r="H164" s="598"/>
      <c r="I164" s="583"/>
      <c r="J164" s="598"/>
      <c r="K164" s="583"/>
      <c r="L164" s="598"/>
      <c r="M164" s="583"/>
      <c r="N164" s="818"/>
      <c r="O164" s="583"/>
      <c r="P164" s="598"/>
      <c r="Q164" s="583"/>
      <c r="R164" s="583"/>
      <c r="S164" s="583"/>
      <c r="T164" s="583"/>
      <c r="U164" s="583"/>
      <c r="V164" s="620"/>
      <c r="W164" s="583"/>
      <c r="X164" s="620"/>
      <c r="Y164" s="583"/>
      <c r="Z164" s="583"/>
      <c r="AB164" s="579"/>
    </row>
    <row r="165" spans="1:28" ht="15" customHeight="1" x14ac:dyDescent="0.35">
      <c r="A165" s="1181">
        <v>45516</v>
      </c>
      <c r="B165" s="738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583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ht="15" customHeight="1" x14ac:dyDescent="0.35">
      <c r="A166" s="1182"/>
      <c r="B166" s="738"/>
      <c r="C166" s="583"/>
      <c r="D166" s="598"/>
      <c r="E166" s="740"/>
      <c r="F166" s="740"/>
      <c r="G166" s="740"/>
      <c r="H166" s="598"/>
      <c r="I166" s="583"/>
      <c r="J166" s="741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ht="15" customHeight="1" x14ac:dyDescent="0.35">
      <c r="A167" s="1181">
        <v>45517</v>
      </c>
      <c r="B167" s="738">
        <v>48.72</v>
      </c>
      <c r="C167" s="583">
        <v>331296</v>
      </c>
      <c r="D167" s="598">
        <v>47.41</v>
      </c>
      <c r="E167" s="740">
        <v>322388</v>
      </c>
      <c r="F167" s="740"/>
      <c r="G167" s="740"/>
      <c r="H167" s="598">
        <v>10</v>
      </c>
      <c r="I167" s="583">
        <v>100000</v>
      </c>
      <c r="J167" s="598">
        <v>10</v>
      </c>
      <c r="K167" s="583">
        <v>100000</v>
      </c>
      <c r="L167" s="598">
        <v>10</v>
      </c>
      <c r="M167" s="583">
        <v>100000</v>
      </c>
      <c r="N167" s="583">
        <v>10</v>
      </c>
      <c r="O167" s="583">
        <v>100000</v>
      </c>
      <c r="P167" s="598"/>
      <c r="Q167" s="583"/>
      <c r="R167" s="583"/>
      <c r="S167" s="583"/>
      <c r="T167" s="583">
        <v>10</v>
      </c>
      <c r="U167" s="583">
        <v>100000</v>
      </c>
      <c r="V167" s="620"/>
      <c r="W167" s="583"/>
      <c r="X167" s="620"/>
      <c r="Y167" s="583"/>
      <c r="Z167" s="583"/>
      <c r="AB167" s="579"/>
    </row>
    <row r="168" spans="1:28" s="601" customFormat="1" ht="15" customHeight="1" x14ac:dyDescent="0.35">
      <c r="A168" s="1182"/>
      <c r="B168" s="811"/>
      <c r="C168" s="583"/>
      <c r="D168" s="598"/>
      <c r="E168" s="740"/>
      <c r="F168" s="740"/>
      <c r="G168" s="740"/>
      <c r="H168" s="598"/>
      <c r="I168" s="583"/>
      <c r="J168" s="598"/>
      <c r="K168" s="583"/>
      <c r="L168" s="598"/>
      <c r="M168" s="583"/>
      <c r="N168" s="818"/>
      <c r="O168" s="583"/>
      <c r="P168" s="598"/>
      <c r="Q168" s="583"/>
      <c r="R168" s="583"/>
      <c r="S168" s="583"/>
      <c r="T168" s="583"/>
      <c r="U168" s="583"/>
      <c r="V168" s="620"/>
      <c r="W168" s="583"/>
      <c r="X168" s="620"/>
      <c r="Y168" s="583"/>
      <c r="Z168" s="583"/>
    </row>
    <row r="169" spans="1:28" ht="15" customHeight="1" x14ac:dyDescent="0.35">
      <c r="A169" s="1181">
        <v>45518</v>
      </c>
      <c r="B169" s="738"/>
      <c r="C169" s="583"/>
      <c r="D169" s="598"/>
      <c r="E169" s="740"/>
      <c r="F169" s="740"/>
      <c r="G169" s="740"/>
      <c r="H169" s="598"/>
      <c r="I169" s="583"/>
      <c r="J169" s="598"/>
      <c r="K169" s="583"/>
      <c r="L169" s="598"/>
      <c r="M169" s="583"/>
      <c r="N169" s="583"/>
      <c r="O169" s="583"/>
      <c r="P169" s="598"/>
      <c r="Q169" s="583"/>
      <c r="R169" s="583"/>
      <c r="S169" s="583"/>
      <c r="T169" s="583"/>
      <c r="U169" s="583"/>
      <c r="V169" s="620"/>
      <c r="W169" s="583"/>
      <c r="X169" s="620"/>
      <c r="Y169" s="583"/>
      <c r="Z169" s="583"/>
      <c r="AB169" s="579"/>
    </row>
    <row r="170" spans="1:28" ht="15" customHeight="1" x14ac:dyDescent="0.35">
      <c r="A170" s="1182"/>
      <c r="B170" s="738"/>
      <c r="C170" s="583"/>
      <c r="D170" s="598"/>
      <c r="E170" s="740"/>
      <c r="F170" s="740"/>
      <c r="G170" s="740"/>
      <c r="H170" s="598"/>
      <c r="I170" s="583"/>
      <c r="J170" s="598"/>
      <c r="K170" s="583"/>
      <c r="L170" s="598"/>
      <c r="M170" s="583"/>
      <c r="N170" s="583"/>
      <c r="O170" s="583"/>
      <c r="P170" s="598"/>
      <c r="Q170" s="583"/>
      <c r="R170" s="583"/>
      <c r="S170" s="583"/>
      <c r="T170" s="583"/>
      <c r="U170" s="583"/>
      <c r="V170" s="620"/>
      <c r="W170" s="583"/>
      <c r="X170" s="620"/>
      <c r="Y170" s="583"/>
      <c r="Z170" s="583"/>
      <c r="AB170" s="579"/>
    </row>
    <row r="171" spans="1:28" ht="15" customHeight="1" x14ac:dyDescent="0.35">
      <c r="A171" s="1181">
        <v>45519</v>
      </c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583"/>
      <c r="S171" s="583"/>
      <c r="T171" s="583">
        <v>10</v>
      </c>
      <c r="U171" s="583">
        <v>100000</v>
      </c>
      <c r="V171" s="620"/>
      <c r="W171" s="583"/>
      <c r="X171" s="620"/>
      <c r="Y171" s="583"/>
      <c r="Z171" s="583"/>
      <c r="AB171" s="579"/>
    </row>
    <row r="172" spans="1:28" ht="15" customHeight="1" x14ac:dyDescent="0.35">
      <c r="A172" s="1182"/>
      <c r="B172" s="738"/>
      <c r="C172" s="583"/>
      <c r="D172" s="598"/>
      <c r="E172" s="740"/>
      <c r="F172" s="740"/>
      <c r="G172" s="740"/>
      <c r="H172" s="598"/>
      <c r="I172" s="583"/>
      <c r="J172" s="598"/>
      <c r="L172" s="598"/>
      <c r="M172" s="583"/>
      <c r="N172" s="583"/>
      <c r="O172" s="583"/>
      <c r="P172" s="598"/>
      <c r="Q172" s="583"/>
      <c r="R172" s="583"/>
      <c r="S172" s="583"/>
      <c r="T172" s="818"/>
      <c r="U172" s="583"/>
      <c r="V172" s="620"/>
      <c r="W172" s="583"/>
      <c r="X172" s="620"/>
      <c r="Y172" s="583"/>
      <c r="Z172" s="583"/>
      <c r="AB172" s="579"/>
    </row>
    <row r="173" spans="1:28" ht="15" customHeight="1" x14ac:dyDescent="0.35">
      <c r="A173" s="1181">
        <v>45520</v>
      </c>
      <c r="B173" s="738">
        <v>50.33</v>
      </c>
      <c r="C173" s="583">
        <v>342244</v>
      </c>
      <c r="D173" s="598"/>
      <c r="E173" s="740"/>
      <c r="F173" s="740"/>
      <c r="G173" s="740"/>
      <c r="H173" s="598">
        <v>10</v>
      </c>
      <c r="I173" s="583">
        <v>100000</v>
      </c>
      <c r="J173" s="598">
        <v>10</v>
      </c>
      <c r="K173" s="583">
        <v>100000</v>
      </c>
      <c r="L173" s="598">
        <v>10</v>
      </c>
      <c r="M173" s="583">
        <v>100000</v>
      </c>
      <c r="N173" s="583">
        <v>10</v>
      </c>
      <c r="O173" s="583">
        <v>100000</v>
      </c>
      <c r="P173" s="598"/>
      <c r="Q173" s="583"/>
      <c r="R173" s="583"/>
      <c r="S173" s="583"/>
      <c r="T173" s="583"/>
      <c r="U173" s="583"/>
      <c r="V173" s="727"/>
      <c r="W173" s="704"/>
      <c r="X173" s="620"/>
      <c r="Y173" s="583"/>
      <c r="Z173" s="583"/>
      <c r="AB173" s="579"/>
    </row>
    <row r="174" spans="1:28" ht="15" customHeight="1" x14ac:dyDescent="0.35">
      <c r="A174" s="1182"/>
      <c r="B174" s="738"/>
      <c r="C174" s="583"/>
      <c r="D174" s="598"/>
      <c r="E174" s="740"/>
      <c r="F174" s="740"/>
      <c r="G174" s="740"/>
      <c r="H174" s="598">
        <v>10</v>
      </c>
      <c r="I174" s="583">
        <v>100000</v>
      </c>
      <c r="J174" s="620"/>
      <c r="K174" s="583"/>
      <c r="L174" s="598"/>
      <c r="M174" s="583"/>
      <c r="N174" s="583"/>
      <c r="O174" s="583"/>
      <c r="P174" s="598"/>
      <c r="Q174" s="583"/>
      <c r="R174" s="583"/>
      <c r="S174" s="583"/>
      <c r="T174" s="583"/>
      <c r="U174" s="583"/>
      <c r="V174" s="620"/>
      <c r="W174" s="583"/>
      <c r="X174" s="620"/>
      <c r="Y174" s="583"/>
      <c r="Z174" s="583"/>
      <c r="AB174" s="579"/>
    </row>
    <row r="175" spans="1:28" ht="15" customHeight="1" x14ac:dyDescent="0.35">
      <c r="A175" s="1181">
        <v>45521</v>
      </c>
      <c r="B175" s="738"/>
      <c r="C175" s="583"/>
      <c r="D175" s="598"/>
      <c r="E175" s="740"/>
      <c r="F175" s="740"/>
      <c r="G175" s="740"/>
      <c r="H175" s="598"/>
      <c r="I175" s="583"/>
      <c r="J175" s="598"/>
      <c r="K175" s="583"/>
      <c r="L175" s="598">
        <v>10</v>
      </c>
      <c r="M175" s="583">
        <v>100000</v>
      </c>
      <c r="N175" s="583"/>
      <c r="O175" s="583"/>
      <c r="P175" s="598">
        <v>10</v>
      </c>
      <c r="Q175" s="583">
        <v>100000</v>
      </c>
      <c r="R175" s="583"/>
      <c r="S175" s="583"/>
      <c r="T175" s="583"/>
      <c r="U175" s="583"/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82"/>
      <c r="B176" s="738"/>
      <c r="C176" s="583"/>
      <c r="D176" s="598"/>
      <c r="E176" s="740"/>
      <c r="F176" s="740"/>
      <c r="G176" s="740"/>
      <c r="H176" s="598"/>
      <c r="I176" s="583"/>
      <c r="J176" s="598"/>
      <c r="K176" s="583"/>
      <c r="L176" s="598"/>
      <c r="M176" s="583"/>
      <c r="N176" s="818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28" ht="15" customHeight="1" x14ac:dyDescent="0.35">
      <c r="A177" s="1181">
        <v>45522</v>
      </c>
      <c r="B177" s="738"/>
      <c r="C177" s="583"/>
      <c r="D177" s="598">
        <v>54.49</v>
      </c>
      <c r="E177" s="740">
        <v>370530</v>
      </c>
      <c r="F177" s="740"/>
      <c r="G177" s="740"/>
      <c r="H177" s="598"/>
      <c r="I177" s="583"/>
      <c r="J177" s="598"/>
      <c r="K177" s="583"/>
      <c r="L177" s="598"/>
      <c r="M177" s="583"/>
      <c r="N177" s="583"/>
      <c r="O177" s="583"/>
      <c r="P177" s="598"/>
      <c r="Q177" s="583"/>
      <c r="R177" s="583"/>
      <c r="S177" s="583"/>
      <c r="T177" s="583"/>
      <c r="U177" s="583"/>
      <c r="V177" s="620"/>
      <c r="W177" s="583"/>
      <c r="X177" s="620"/>
      <c r="Y177" s="583"/>
      <c r="Z177" s="583"/>
      <c r="AB177" s="579"/>
    </row>
    <row r="178" spans="1:28" ht="15" customHeight="1" x14ac:dyDescent="0.35">
      <c r="A178" s="1182"/>
      <c r="B178" s="738"/>
      <c r="C178" s="583"/>
      <c r="D178" s="598"/>
      <c r="E178" s="740"/>
      <c r="F178" s="740"/>
      <c r="G178" s="740"/>
      <c r="H178" s="598"/>
      <c r="I178" s="583"/>
      <c r="J178" s="598"/>
      <c r="K178" s="583"/>
      <c r="L178" s="598"/>
      <c r="M178" s="583"/>
      <c r="N178" s="583"/>
      <c r="O178" s="583"/>
      <c r="P178" s="598"/>
      <c r="Q178" s="583"/>
      <c r="R178" s="583"/>
      <c r="S178" s="583"/>
      <c r="T178" s="583"/>
      <c r="U178" s="583"/>
      <c r="V178" s="620"/>
      <c r="W178" s="583"/>
      <c r="X178" s="620"/>
      <c r="Y178" s="583"/>
      <c r="Z178" s="583"/>
      <c r="AB178" s="579"/>
    </row>
    <row r="179" spans="1:28" ht="15" customHeight="1" x14ac:dyDescent="0.35">
      <c r="A179" s="1181">
        <v>45523</v>
      </c>
      <c r="B179" s="738"/>
      <c r="C179" s="583"/>
      <c r="D179" s="598"/>
      <c r="E179" s="621"/>
      <c r="F179" s="740"/>
      <c r="G179" s="740"/>
      <c r="H179" s="598"/>
      <c r="I179" s="583"/>
      <c r="J179" s="598"/>
      <c r="K179" s="583"/>
      <c r="L179" s="598"/>
      <c r="M179" s="583"/>
      <c r="N179" s="583"/>
      <c r="O179" s="583"/>
      <c r="P179" s="598"/>
      <c r="Q179" s="583"/>
      <c r="R179" s="583"/>
      <c r="S179" s="583"/>
      <c r="T179" s="818">
        <v>12.99</v>
      </c>
      <c r="U179" s="583">
        <v>129900</v>
      </c>
      <c r="V179" s="620"/>
      <c r="W179" s="583"/>
      <c r="X179" s="620"/>
      <c r="Y179" s="583"/>
      <c r="Z179" s="583"/>
      <c r="AB179" s="579"/>
    </row>
    <row r="180" spans="1:28" ht="15" customHeight="1" x14ac:dyDescent="0.35">
      <c r="A180" s="1182"/>
      <c r="B180" s="738"/>
      <c r="C180" s="583"/>
      <c r="D180" s="598"/>
      <c r="E180" s="740"/>
      <c r="F180" s="740"/>
      <c r="G180" s="740"/>
      <c r="H180" s="598"/>
      <c r="I180" s="583"/>
      <c r="J180" s="598"/>
      <c r="K180" s="583"/>
      <c r="L180" s="598"/>
      <c r="M180" s="583"/>
      <c r="N180" s="583"/>
      <c r="O180" s="583"/>
      <c r="P180" s="598"/>
      <c r="Q180" s="583"/>
      <c r="R180" s="583"/>
      <c r="S180" s="583"/>
      <c r="T180" s="583"/>
      <c r="U180" s="583"/>
      <c r="V180" s="620"/>
      <c r="W180" s="583"/>
      <c r="X180" s="620"/>
      <c r="Y180" s="583"/>
      <c r="Z180" s="583"/>
      <c r="AB180" s="579"/>
    </row>
    <row r="181" spans="1:28" ht="15" customHeight="1" x14ac:dyDescent="0.35">
      <c r="A181" s="1181">
        <v>45524</v>
      </c>
      <c r="B181" s="738">
        <v>48.7</v>
      </c>
      <c r="C181" s="583">
        <v>331160</v>
      </c>
      <c r="D181" s="598">
        <v>47.4</v>
      </c>
      <c r="E181" s="740">
        <v>322320</v>
      </c>
      <c r="F181" s="740"/>
      <c r="G181" s="740"/>
      <c r="H181" s="598">
        <v>10</v>
      </c>
      <c r="I181" s="583">
        <v>100000</v>
      </c>
      <c r="J181" s="598">
        <v>10</v>
      </c>
      <c r="K181" s="583">
        <v>100000</v>
      </c>
      <c r="L181" s="598">
        <v>10</v>
      </c>
      <c r="M181" s="583">
        <v>100000</v>
      </c>
      <c r="N181" s="583">
        <v>10</v>
      </c>
      <c r="O181" s="583">
        <v>100000</v>
      </c>
      <c r="P181" s="598"/>
      <c r="Q181" s="583"/>
      <c r="R181" s="583"/>
      <c r="S181" s="583"/>
      <c r="T181" s="583">
        <v>10</v>
      </c>
      <c r="U181" s="583">
        <v>100000</v>
      </c>
      <c r="V181" s="620"/>
      <c r="W181" s="583"/>
      <c r="X181" s="620">
        <v>38.94</v>
      </c>
      <c r="Y181" s="583">
        <v>389400</v>
      </c>
      <c r="Z181" s="583"/>
      <c r="AB181" s="579"/>
    </row>
    <row r="182" spans="1:28" ht="15" customHeight="1" x14ac:dyDescent="0.35">
      <c r="A182" s="1182"/>
      <c r="B182" s="738"/>
      <c r="C182" s="583"/>
      <c r="D182" s="598"/>
      <c r="E182" s="740"/>
      <c r="F182" s="740"/>
      <c r="G182" s="740"/>
      <c r="H182" s="598"/>
      <c r="I182" s="583"/>
      <c r="J182" s="598"/>
      <c r="K182" s="583"/>
      <c r="L182" s="598"/>
      <c r="M182" s="583"/>
      <c r="N182" s="583"/>
      <c r="O182" s="583"/>
      <c r="P182" s="598"/>
      <c r="Q182" s="583"/>
      <c r="R182" s="583"/>
      <c r="S182" s="583"/>
      <c r="T182" s="583">
        <v>7</v>
      </c>
      <c r="U182" s="583">
        <v>70000</v>
      </c>
      <c r="V182" s="598"/>
      <c r="W182" s="583"/>
      <c r="X182" s="620"/>
      <c r="Y182" s="583"/>
      <c r="Z182" s="583"/>
      <c r="AB182" s="579"/>
    </row>
    <row r="183" spans="1:28" ht="15" customHeight="1" x14ac:dyDescent="0.35">
      <c r="A183" s="1181">
        <v>45525</v>
      </c>
      <c r="B183" s="738"/>
      <c r="C183" s="583"/>
      <c r="D183" s="598"/>
      <c r="E183" s="740"/>
      <c r="F183" s="740"/>
      <c r="G183" s="740"/>
      <c r="H183" s="598"/>
      <c r="I183" s="583"/>
      <c r="J183" s="598"/>
      <c r="K183" s="583"/>
      <c r="L183" s="598"/>
      <c r="M183" s="583"/>
      <c r="N183" s="583"/>
      <c r="O183" s="583"/>
      <c r="P183" s="598"/>
      <c r="Q183" s="583"/>
      <c r="R183" s="583"/>
      <c r="S183" s="583"/>
      <c r="T183" s="583"/>
      <c r="U183" s="583"/>
      <c r="V183" s="620"/>
      <c r="W183" s="583"/>
      <c r="X183" s="620"/>
      <c r="Y183" s="583"/>
      <c r="Z183" s="583"/>
      <c r="AB183" s="579"/>
    </row>
    <row r="184" spans="1:28" ht="15" customHeight="1" x14ac:dyDescent="0.35">
      <c r="A184" s="1182"/>
      <c r="B184" s="738"/>
      <c r="C184" s="583"/>
      <c r="D184" s="598"/>
      <c r="E184" s="740"/>
      <c r="F184" s="740"/>
      <c r="G184" s="740"/>
      <c r="H184" s="598"/>
      <c r="I184" s="583"/>
      <c r="J184" s="598"/>
      <c r="K184" s="583"/>
      <c r="L184" s="598"/>
      <c r="M184" s="583"/>
      <c r="N184" s="818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ht="15" customHeight="1" x14ac:dyDescent="0.35">
      <c r="A185" s="1181">
        <v>45526</v>
      </c>
      <c r="B185" s="738"/>
      <c r="C185" s="583"/>
      <c r="D185" s="598"/>
      <c r="E185" s="740"/>
      <c r="F185" s="740"/>
      <c r="G185" s="740"/>
      <c r="H185" s="598"/>
      <c r="I185" s="583"/>
      <c r="J185" s="598"/>
      <c r="K185" s="583"/>
      <c r="L185" s="598"/>
      <c r="M185" s="583"/>
      <c r="N185" s="583"/>
      <c r="O185" s="621"/>
      <c r="P185" s="598"/>
      <c r="Q185" s="583"/>
      <c r="R185" s="583"/>
      <c r="S185" s="583"/>
      <c r="T185" s="831"/>
      <c r="U185" s="583"/>
      <c r="V185" s="620"/>
      <c r="W185" s="583"/>
      <c r="X185" s="620"/>
      <c r="Y185" s="583"/>
      <c r="Z185" s="583"/>
      <c r="AB185" s="579"/>
    </row>
    <row r="186" spans="1:28" ht="18" customHeight="1" x14ac:dyDescent="0.35">
      <c r="A186" s="1182"/>
      <c r="B186" s="738"/>
      <c r="C186" s="583"/>
      <c r="D186" s="738"/>
      <c r="E186" s="583"/>
      <c r="F186" s="583"/>
      <c r="G186" s="583"/>
      <c r="H186" s="598"/>
      <c r="I186" s="583"/>
      <c r="J186" s="598"/>
      <c r="K186" s="583"/>
      <c r="L186" s="598"/>
      <c r="M186" s="583"/>
      <c r="N186" s="583"/>
      <c r="O186" s="583"/>
      <c r="P186" s="598"/>
      <c r="Q186" s="583"/>
      <c r="R186" s="583"/>
      <c r="S186" s="583"/>
      <c r="T186" s="583"/>
      <c r="U186" s="583"/>
      <c r="V186" s="620"/>
      <c r="W186" s="583"/>
      <c r="X186" s="620"/>
      <c r="Y186" s="583"/>
      <c r="Z186" s="583"/>
      <c r="AB186" s="579"/>
    </row>
    <row r="187" spans="1:28" ht="15" customHeight="1" x14ac:dyDescent="0.35">
      <c r="A187" s="1181">
        <v>45527</v>
      </c>
      <c r="B187" s="738"/>
      <c r="C187" s="583"/>
      <c r="D187" s="598"/>
      <c r="E187" s="740"/>
      <c r="F187" s="740"/>
      <c r="G187" s="740"/>
      <c r="H187" s="598"/>
      <c r="I187" s="583"/>
      <c r="J187" s="598"/>
      <c r="K187" s="583"/>
      <c r="L187" s="598"/>
      <c r="M187" s="583"/>
      <c r="N187" s="583"/>
      <c r="O187" s="583"/>
      <c r="P187" s="598"/>
      <c r="Q187" s="583"/>
      <c r="R187" s="583"/>
      <c r="S187" s="583"/>
      <c r="T187" s="583"/>
      <c r="U187" s="583"/>
      <c r="V187" s="620"/>
      <c r="W187" s="583"/>
      <c r="X187" s="620"/>
      <c r="Y187" s="583"/>
      <c r="Z187" s="583"/>
      <c r="AB187" s="579"/>
    </row>
    <row r="188" spans="1:28" ht="15" customHeight="1" x14ac:dyDescent="0.35">
      <c r="A188" s="1182"/>
      <c r="B188" s="625"/>
      <c r="C188" s="583"/>
      <c r="D188" s="835"/>
      <c r="E188" s="740"/>
      <c r="F188" s="835"/>
      <c r="G188" s="740"/>
      <c r="H188" s="598"/>
      <c r="I188" s="583"/>
      <c r="J188" s="598"/>
      <c r="K188" s="583"/>
      <c r="L188" s="598"/>
      <c r="M188" s="583"/>
      <c r="N188" s="583"/>
      <c r="O188" s="583"/>
      <c r="P188" s="598"/>
      <c r="Q188" s="583"/>
      <c r="R188" s="583"/>
      <c r="S188" s="583"/>
      <c r="T188" s="583"/>
      <c r="U188" s="583"/>
      <c r="V188" s="620"/>
      <c r="W188" s="583"/>
      <c r="X188" s="620"/>
      <c r="Y188" s="583"/>
      <c r="Z188" s="583"/>
      <c r="AB188" s="579"/>
    </row>
    <row r="189" spans="1:28" ht="15" customHeight="1" x14ac:dyDescent="0.35">
      <c r="A189" s="1181">
        <v>45528</v>
      </c>
      <c r="B189" s="625"/>
      <c r="C189" s="583"/>
      <c r="D189" s="598"/>
      <c r="E189" s="740"/>
      <c r="F189" s="740"/>
      <c r="G189" s="740"/>
      <c r="H189" s="738">
        <v>9.01</v>
      </c>
      <c r="I189" s="583">
        <v>90100</v>
      </c>
      <c r="J189" s="598"/>
      <c r="K189" s="583"/>
      <c r="L189" s="598"/>
      <c r="M189" s="583"/>
      <c r="N189" s="583"/>
      <c r="O189" s="583"/>
      <c r="P189" s="598"/>
      <c r="Q189" s="583"/>
      <c r="R189" s="583"/>
      <c r="S189" s="583"/>
      <c r="T189" s="818"/>
      <c r="U189" s="583"/>
      <c r="V189" s="620"/>
      <c r="W189" s="583"/>
      <c r="X189" s="620"/>
      <c r="Y189" s="583"/>
      <c r="Z189" s="583"/>
      <c r="AB189" s="579"/>
    </row>
    <row r="190" spans="1:28" ht="15" customHeight="1" x14ac:dyDescent="0.35">
      <c r="A190" s="1182"/>
      <c r="B190" s="738"/>
      <c r="C190" s="583"/>
      <c r="D190" s="598"/>
      <c r="E190" s="740"/>
      <c r="F190" s="740"/>
      <c r="G190" s="740"/>
      <c r="H190" s="598"/>
      <c r="I190" s="583"/>
      <c r="J190" s="598"/>
      <c r="K190" s="583"/>
      <c r="L190" s="598"/>
      <c r="M190" s="583"/>
      <c r="N190" s="818"/>
      <c r="O190" s="583"/>
      <c r="P190" s="598"/>
      <c r="Q190" s="583"/>
      <c r="R190" s="583"/>
      <c r="S190" s="583"/>
      <c r="T190" s="583"/>
      <c r="U190" s="583"/>
      <c r="V190" s="620"/>
      <c r="W190" s="583"/>
      <c r="X190" s="620"/>
      <c r="Y190" s="583"/>
      <c r="Z190" s="583"/>
      <c r="AB190" s="579"/>
    </row>
    <row r="191" spans="1:28" ht="15" customHeight="1" x14ac:dyDescent="0.35">
      <c r="A191" s="1181">
        <v>45529</v>
      </c>
      <c r="B191" s="738"/>
      <c r="C191" s="583"/>
      <c r="D191" s="598"/>
      <c r="E191" s="740"/>
      <c r="F191" s="740"/>
      <c r="G191" s="740"/>
      <c r="H191" s="598"/>
      <c r="I191" s="583"/>
      <c r="J191" s="598"/>
      <c r="K191" s="583"/>
      <c r="L191" s="598"/>
      <c r="M191" s="583"/>
      <c r="N191" s="583"/>
      <c r="O191" s="583"/>
      <c r="P191" s="598"/>
      <c r="Q191" s="583"/>
      <c r="R191" s="583"/>
      <c r="S191" s="583"/>
      <c r="T191" s="583">
        <v>7.99</v>
      </c>
      <c r="U191" s="583">
        <v>79900</v>
      </c>
      <c r="V191" s="620"/>
      <c r="W191" s="583"/>
      <c r="X191" s="620"/>
      <c r="Y191" s="583"/>
      <c r="Z191" s="583"/>
      <c r="AB191" s="579"/>
    </row>
    <row r="192" spans="1:28" ht="15" customHeight="1" x14ac:dyDescent="0.35">
      <c r="A192" s="1182"/>
      <c r="B192" s="738"/>
      <c r="C192" s="583"/>
      <c r="D192" s="738"/>
      <c r="E192" s="583"/>
      <c r="F192" s="583"/>
      <c r="G192" s="583"/>
      <c r="H192" s="598"/>
      <c r="I192" s="583"/>
      <c r="J192" s="598"/>
      <c r="K192" s="583"/>
      <c r="L192" s="598"/>
      <c r="M192" s="583"/>
      <c r="N192" s="818"/>
      <c r="O192" s="583"/>
      <c r="P192" s="598"/>
      <c r="Q192" s="583"/>
      <c r="R192" s="583"/>
      <c r="S192" s="583"/>
      <c r="T192" s="583"/>
      <c r="U192" s="583"/>
      <c r="V192" s="620"/>
      <c r="W192" s="583"/>
      <c r="X192" s="620"/>
      <c r="Y192" s="583"/>
      <c r="Z192" s="583"/>
      <c r="AB192" s="579"/>
    </row>
    <row r="193" spans="1:32" ht="15" customHeight="1" x14ac:dyDescent="0.35">
      <c r="A193" s="1181">
        <v>45530</v>
      </c>
      <c r="B193" s="738">
        <v>53.02</v>
      </c>
      <c r="C193" s="583">
        <v>360540</v>
      </c>
      <c r="D193" s="598">
        <v>50.64</v>
      </c>
      <c r="E193" s="740">
        <v>344350</v>
      </c>
      <c r="F193" s="740"/>
      <c r="G193" s="740"/>
      <c r="H193" s="598"/>
      <c r="I193" s="583"/>
      <c r="J193" s="598"/>
      <c r="K193" s="583"/>
      <c r="L193" s="598"/>
      <c r="M193" s="583"/>
      <c r="N193" s="583"/>
      <c r="O193" s="583"/>
      <c r="P193" s="598">
        <v>10</v>
      </c>
      <c r="Q193" s="583">
        <v>100000</v>
      </c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32" ht="15" customHeight="1" x14ac:dyDescent="0.35">
      <c r="A194" s="1182"/>
      <c r="B194" s="738"/>
      <c r="C194" s="583"/>
      <c r="D194" s="598"/>
      <c r="E194" s="740"/>
      <c r="F194" s="740"/>
      <c r="G194" s="740"/>
      <c r="H194" s="727"/>
      <c r="I194" s="704"/>
      <c r="J194" s="598"/>
      <c r="K194" s="583"/>
      <c r="L194" s="598"/>
      <c r="M194" s="583"/>
      <c r="N194" s="818"/>
      <c r="O194" s="583"/>
      <c r="P194" s="598"/>
      <c r="Q194" s="583"/>
      <c r="R194" s="583"/>
      <c r="S194" s="583"/>
      <c r="T194" s="818"/>
      <c r="U194" s="583"/>
      <c r="V194" s="620"/>
      <c r="W194" s="583"/>
      <c r="X194" s="620"/>
      <c r="Y194" s="583"/>
      <c r="Z194" s="583"/>
      <c r="AB194" s="579"/>
    </row>
    <row r="195" spans="1:32" ht="15" customHeight="1" x14ac:dyDescent="0.35">
      <c r="A195" s="1181">
        <v>45531</v>
      </c>
      <c r="B195" s="738">
        <v>48.79</v>
      </c>
      <c r="C195" s="583">
        <v>331772</v>
      </c>
      <c r="D195" s="598">
        <v>47.4</v>
      </c>
      <c r="E195" s="740">
        <v>322320</v>
      </c>
      <c r="F195" s="740"/>
      <c r="G195" s="740"/>
      <c r="H195" s="598">
        <v>10</v>
      </c>
      <c r="I195" s="583">
        <v>100000</v>
      </c>
      <c r="J195" s="598">
        <v>10</v>
      </c>
      <c r="K195" s="583">
        <v>100000</v>
      </c>
      <c r="L195" s="598">
        <v>10</v>
      </c>
      <c r="M195" s="583">
        <v>100000</v>
      </c>
      <c r="N195" s="583">
        <v>10</v>
      </c>
      <c r="O195" s="583">
        <v>100000</v>
      </c>
      <c r="P195" s="598"/>
      <c r="Q195" s="583"/>
      <c r="R195" s="583"/>
      <c r="S195" s="583"/>
      <c r="T195" s="583">
        <v>10</v>
      </c>
      <c r="U195" s="583">
        <v>100000</v>
      </c>
      <c r="V195" s="620"/>
      <c r="W195" s="583"/>
      <c r="X195" s="620"/>
      <c r="Y195" s="583"/>
      <c r="Z195" s="583"/>
      <c r="AB195" s="579"/>
    </row>
    <row r="196" spans="1:32" ht="15" customHeight="1" x14ac:dyDescent="0.35">
      <c r="A196" s="1182"/>
      <c r="B196" s="749"/>
      <c r="C196" s="817"/>
      <c r="D196" s="598"/>
      <c r="E196" s="740"/>
      <c r="F196" s="740"/>
      <c r="G196" s="740"/>
      <c r="H196" s="741"/>
      <c r="I196" s="583"/>
      <c r="J196" s="598"/>
      <c r="K196" s="583"/>
      <c r="L196" s="598">
        <v>10</v>
      </c>
      <c r="M196" s="583">
        <v>100000</v>
      </c>
      <c r="N196" s="583"/>
      <c r="O196" s="583"/>
      <c r="P196" s="598"/>
      <c r="Q196" s="583"/>
      <c r="R196" s="583"/>
      <c r="S196" s="583"/>
      <c r="T196" s="583"/>
      <c r="U196" s="583"/>
      <c r="V196" s="620"/>
      <c r="W196" s="583"/>
      <c r="X196" s="620"/>
      <c r="Y196" s="583"/>
      <c r="Z196" s="583"/>
      <c r="AB196" s="579"/>
    </row>
    <row r="197" spans="1:32" ht="15" customHeight="1" x14ac:dyDescent="0.35">
      <c r="A197" s="1181">
        <v>45532</v>
      </c>
      <c r="B197" s="749">
        <v>48.7</v>
      </c>
      <c r="C197" s="583">
        <v>331160</v>
      </c>
      <c r="D197" s="598"/>
      <c r="E197" s="740"/>
      <c r="F197" s="740"/>
      <c r="G197" s="740"/>
      <c r="H197" s="598">
        <v>10</v>
      </c>
      <c r="I197" s="583">
        <v>100000</v>
      </c>
      <c r="J197" s="598">
        <v>10</v>
      </c>
      <c r="K197" s="583">
        <v>100000</v>
      </c>
      <c r="L197" s="598">
        <v>10</v>
      </c>
      <c r="M197" s="583">
        <v>100000</v>
      </c>
      <c r="N197" s="583">
        <v>10</v>
      </c>
      <c r="O197" s="583">
        <v>100000</v>
      </c>
      <c r="P197" s="598"/>
      <c r="Q197" s="583"/>
      <c r="R197" s="583"/>
      <c r="S197" s="583"/>
      <c r="T197" s="583">
        <v>10</v>
      </c>
      <c r="U197" s="583">
        <v>100000</v>
      </c>
      <c r="V197" s="620"/>
      <c r="W197" s="583"/>
      <c r="X197" s="620"/>
      <c r="Y197" s="583"/>
      <c r="Z197" s="583"/>
      <c r="AB197" s="579"/>
    </row>
    <row r="198" spans="1:32" ht="15" customHeight="1" x14ac:dyDescent="0.35">
      <c r="A198" s="1182"/>
      <c r="B198" s="780"/>
      <c r="C198" s="704"/>
      <c r="D198" s="727"/>
      <c r="E198" s="704"/>
      <c r="F198" s="704"/>
      <c r="G198" s="704"/>
      <c r="H198" s="727"/>
      <c r="I198" s="704"/>
      <c r="J198" s="727"/>
      <c r="K198" s="704"/>
      <c r="L198" s="598"/>
      <c r="M198" s="583"/>
      <c r="N198" s="583"/>
      <c r="O198" s="583"/>
      <c r="P198" s="598"/>
      <c r="Q198" s="583"/>
      <c r="R198" s="598"/>
      <c r="S198" s="583"/>
      <c r="T198" s="583"/>
      <c r="U198" s="583"/>
      <c r="V198" s="784"/>
      <c r="W198" s="704"/>
      <c r="X198" s="620"/>
      <c r="Y198" s="583"/>
      <c r="Z198" s="583"/>
      <c r="AB198" s="579"/>
    </row>
    <row r="199" spans="1:32" ht="15" customHeight="1" x14ac:dyDescent="0.35">
      <c r="A199" s="1181">
        <v>45533</v>
      </c>
      <c r="B199" s="780"/>
      <c r="C199" s="704"/>
      <c r="D199" s="727"/>
      <c r="E199" s="704"/>
      <c r="F199" s="704"/>
      <c r="G199" s="704"/>
      <c r="H199" s="727"/>
      <c r="I199" s="704"/>
      <c r="J199" s="727"/>
      <c r="K199" s="704"/>
      <c r="L199" s="598"/>
      <c r="M199" s="583"/>
      <c r="N199" s="583"/>
      <c r="O199" s="583"/>
      <c r="P199" s="598"/>
      <c r="Q199" s="583"/>
      <c r="R199" s="598"/>
      <c r="S199" s="583"/>
      <c r="T199" s="583"/>
      <c r="U199" s="583"/>
      <c r="V199" s="784"/>
      <c r="W199" s="704"/>
      <c r="X199" s="620"/>
      <c r="Y199" s="583"/>
      <c r="Z199" s="583"/>
      <c r="AB199" s="579"/>
    </row>
    <row r="200" spans="1:32" ht="15" customHeight="1" x14ac:dyDescent="0.35">
      <c r="A200" s="1182"/>
      <c r="B200" s="780"/>
      <c r="C200" s="704"/>
      <c r="D200" s="727"/>
      <c r="E200" s="704"/>
      <c r="F200" s="704"/>
      <c r="G200" s="704"/>
      <c r="H200" s="727"/>
      <c r="I200" s="704"/>
      <c r="J200" s="727"/>
      <c r="K200" s="704"/>
      <c r="L200" s="598"/>
      <c r="M200" s="583"/>
      <c r="N200" s="583"/>
      <c r="O200" s="583"/>
      <c r="P200" s="598"/>
      <c r="Q200" s="583"/>
      <c r="R200" s="598"/>
      <c r="S200" s="583"/>
      <c r="T200" s="583"/>
      <c r="U200" s="583"/>
      <c r="V200" s="784"/>
      <c r="W200" s="704"/>
      <c r="X200" s="620"/>
      <c r="Y200" s="583"/>
      <c r="Z200" s="583"/>
      <c r="AB200" s="579"/>
    </row>
    <row r="201" spans="1:32" ht="15" customHeight="1" x14ac:dyDescent="0.35">
      <c r="A201" s="1181">
        <v>45534</v>
      </c>
      <c r="B201" s="780"/>
      <c r="C201" s="704"/>
      <c r="D201" s="727"/>
      <c r="E201" s="704"/>
      <c r="F201" s="704"/>
      <c r="G201" s="704"/>
      <c r="H201" s="727"/>
      <c r="I201" s="704"/>
      <c r="J201" s="727"/>
      <c r="K201" s="704"/>
      <c r="L201" s="598"/>
      <c r="M201" s="583"/>
      <c r="N201" s="583"/>
      <c r="O201" s="583"/>
      <c r="P201" s="598"/>
      <c r="Q201" s="583"/>
      <c r="R201" s="598"/>
      <c r="S201" s="583"/>
      <c r="T201" s="583"/>
      <c r="U201" s="583"/>
      <c r="V201" s="784"/>
      <c r="W201" s="704"/>
      <c r="X201" s="620"/>
      <c r="Y201" s="583"/>
      <c r="Z201" s="583"/>
      <c r="AB201" s="579"/>
    </row>
    <row r="202" spans="1:32" ht="15" customHeight="1" x14ac:dyDescent="0.35">
      <c r="A202" s="1182"/>
      <c r="B202" s="780"/>
      <c r="C202" s="704"/>
      <c r="D202" s="727"/>
      <c r="E202" s="704"/>
      <c r="F202" s="704"/>
      <c r="G202" s="704"/>
      <c r="H202" s="727"/>
      <c r="I202" s="704"/>
      <c r="J202" s="727"/>
      <c r="K202" s="704"/>
      <c r="L202" s="598"/>
      <c r="M202" s="583"/>
      <c r="N202" s="583"/>
      <c r="O202" s="583"/>
      <c r="P202" s="598"/>
      <c r="Q202" s="583"/>
      <c r="R202" s="598"/>
      <c r="S202" s="583"/>
      <c r="T202" s="583"/>
      <c r="U202" s="583"/>
      <c r="V202" s="784"/>
      <c r="W202" s="704"/>
      <c r="X202" s="620"/>
      <c r="Y202" s="583"/>
      <c r="Z202" s="583"/>
      <c r="AB202" s="579"/>
    </row>
    <row r="203" spans="1:32" ht="15" customHeight="1" x14ac:dyDescent="0.35">
      <c r="A203" s="1181">
        <v>45535</v>
      </c>
      <c r="B203" s="780"/>
      <c r="C203" s="704"/>
      <c r="D203" s="727"/>
      <c r="E203" s="704"/>
      <c r="F203" s="704"/>
      <c r="G203" s="704"/>
      <c r="H203" s="727"/>
      <c r="I203" s="704"/>
      <c r="J203" s="727"/>
      <c r="K203" s="704"/>
      <c r="L203" s="598"/>
      <c r="M203" s="583"/>
      <c r="N203" s="583"/>
      <c r="O203" s="583"/>
      <c r="P203" s="598"/>
      <c r="Q203" s="583"/>
      <c r="R203" s="598"/>
      <c r="S203" s="583"/>
      <c r="T203" s="583"/>
      <c r="U203" s="583"/>
      <c r="V203" s="784"/>
      <c r="W203" s="704"/>
      <c r="X203" s="620"/>
      <c r="Y203" s="583"/>
      <c r="Z203" s="583"/>
      <c r="AB203" s="579"/>
    </row>
    <row r="204" spans="1:32" ht="15" customHeight="1" x14ac:dyDescent="0.35">
      <c r="A204" s="1182"/>
      <c r="B204" s="780"/>
      <c r="C204" s="704"/>
      <c r="D204" s="727"/>
      <c r="E204" s="704"/>
      <c r="F204" s="704"/>
      <c r="G204" s="704"/>
      <c r="H204" s="727"/>
      <c r="I204" s="704"/>
      <c r="J204" s="727"/>
      <c r="K204" s="704"/>
      <c r="L204" s="598"/>
      <c r="M204" s="583"/>
      <c r="N204" s="583"/>
      <c r="O204" s="583"/>
      <c r="P204" s="598"/>
      <c r="Q204" s="583"/>
      <c r="R204" s="598"/>
      <c r="S204" s="583"/>
      <c r="T204" s="583"/>
      <c r="U204" s="583"/>
      <c r="V204" s="784"/>
      <c r="W204" s="704"/>
      <c r="X204" s="620"/>
      <c r="Y204" s="583"/>
      <c r="Z204" s="583"/>
      <c r="AB204" s="579"/>
    </row>
    <row r="205" spans="1:32" s="663" customFormat="1" ht="22" customHeight="1" x14ac:dyDescent="0.35">
      <c r="A205" s="1189" t="s">
        <v>113</v>
      </c>
      <c r="B205" s="750"/>
      <c r="C205" s="751">
        <f>SUM(C142:C204)</f>
        <v>3751496</v>
      </c>
      <c r="D205" s="616"/>
      <c r="E205" s="751">
        <f>SUM(E142:E204)</f>
        <v>2901014</v>
      </c>
      <c r="F205" s="616"/>
      <c r="G205" s="751">
        <f>SUM(G142:G204)</f>
        <v>923350</v>
      </c>
      <c r="H205" s="616"/>
      <c r="I205" s="751">
        <f>SUM(I142:I204)</f>
        <v>1109200</v>
      </c>
      <c r="J205" s="616"/>
      <c r="K205" s="751">
        <f>SUM(K142:K204)</f>
        <v>1114000</v>
      </c>
      <c r="L205" s="616"/>
      <c r="M205" s="751">
        <f>SUM(M143:M204)</f>
        <v>970000</v>
      </c>
      <c r="N205" s="616"/>
      <c r="O205" s="751">
        <f>SUM(O143:O204)</f>
        <v>700000</v>
      </c>
      <c r="P205" s="616"/>
      <c r="Q205" s="751">
        <f>SUM(Q143:Q204)</f>
        <v>291300</v>
      </c>
      <c r="R205" s="616"/>
      <c r="S205" s="751">
        <f>SUM(S143:S204)</f>
        <v>0</v>
      </c>
      <c r="T205" s="616"/>
      <c r="U205" s="751">
        <f>SUM(U143:U204)</f>
        <v>1299400</v>
      </c>
      <c r="V205" s="616"/>
      <c r="W205" s="751">
        <f>SUM(W143:W204)</f>
        <v>68600</v>
      </c>
      <c r="X205" s="616"/>
      <c r="Y205" s="751">
        <f>SUM(Y143:Y204)</f>
        <v>716300</v>
      </c>
      <c r="Z205" s="751">
        <f>SUM(B205:Y205)</f>
        <v>13844660</v>
      </c>
    </row>
    <row r="206" spans="1:32" s="663" customFormat="1" ht="22" customHeight="1" x14ac:dyDescent="0.35">
      <c r="A206" s="1189"/>
      <c r="B206" s="802">
        <f>SUM(B142:B204)</f>
        <v>551.68999999999994</v>
      </c>
      <c r="C206" s="751"/>
      <c r="D206" s="616">
        <f>SUM(D142:D204)</f>
        <v>426.61999999999995</v>
      </c>
      <c r="E206" s="751"/>
      <c r="F206" s="616">
        <f>SUM(F142:F204)</f>
        <v>59</v>
      </c>
      <c r="G206" s="751"/>
      <c r="H206" s="616">
        <f>SUM(H142:H204)</f>
        <v>110.92</v>
      </c>
      <c r="I206" s="751"/>
      <c r="J206" s="754">
        <f>SUM(J142:J204)</f>
        <v>111.4</v>
      </c>
      <c r="K206" s="751"/>
      <c r="L206" s="616">
        <f>SUM(L143:L204)</f>
        <v>97</v>
      </c>
      <c r="M206" s="751"/>
      <c r="N206" s="829">
        <f>SUM(N143:N204)</f>
        <v>70</v>
      </c>
      <c r="O206" s="751"/>
      <c r="P206" s="754">
        <f>SUM(P143:P204)</f>
        <v>29.130000000000003</v>
      </c>
      <c r="Q206" s="751"/>
      <c r="R206" s="616">
        <f>SUM(R143:R204)</f>
        <v>0</v>
      </c>
      <c r="S206" s="751"/>
      <c r="T206" s="829">
        <f>SUM(T143:T204)</f>
        <v>129.94</v>
      </c>
      <c r="U206" s="751"/>
      <c r="V206" s="616">
        <f>SUM(V143:V204)</f>
        <v>6.86</v>
      </c>
      <c r="W206" s="751"/>
      <c r="X206" s="616">
        <f>SUM(X143:X204)</f>
        <v>71.63</v>
      </c>
      <c r="Y206" s="751"/>
      <c r="Z206" s="751">
        <f>SUM(B206:Y206)</f>
        <v>1664.19</v>
      </c>
    </row>
    <row r="207" spans="1:32" ht="24" customHeight="1" x14ac:dyDescent="0.35">
      <c r="A207" s="1189"/>
      <c r="B207" s="597"/>
      <c r="C207" s="756"/>
      <c r="D207" s="756"/>
      <c r="E207" s="756"/>
      <c r="F207" s="756"/>
      <c r="G207" s="756"/>
      <c r="H207" s="756"/>
      <c r="I207" s="756"/>
      <c r="J207" s="756"/>
      <c r="K207" s="756"/>
      <c r="L207" s="756"/>
      <c r="M207" s="756"/>
      <c r="N207" s="756"/>
      <c r="O207" s="756"/>
      <c r="P207" s="756"/>
      <c r="Q207" s="756"/>
      <c r="R207" s="819"/>
      <c r="S207" s="822"/>
      <c r="T207" s="822"/>
      <c r="U207" s="822"/>
      <c r="V207" s="822"/>
      <c r="W207" s="1190"/>
      <c r="X207" s="1190"/>
      <c r="Y207" s="1191"/>
      <c r="Z207" s="751">
        <f>Z205+AD131</f>
        <v>53548646</v>
      </c>
      <c r="AB207" s="579"/>
    </row>
    <row r="208" spans="1:32" ht="21.75" customHeight="1" x14ac:dyDescent="0.35">
      <c r="A208" s="757" t="s">
        <v>151</v>
      </c>
      <c r="B208" s="1147" t="s">
        <v>611</v>
      </c>
      <c r="C208" s="1147"/>
      <c r="D208" s="1147"/>
      <c r="E208" s="1147"/>
      <c r="F208" s="1147"/>
      <c r="G208" s="1147"/>
      <c r="H208" s="1147"/>
      <c r="I208" s="1147"/>
      <c r="J208" s="1147"/>
      <c r="K208" s="1147"/>
      <c r="L208" s="1147"/>
      <c r="M208" s="1147"/>
      <c r="N208" s="758"/>
      <c r="O208" s="601"/>
      <c r="P208" s="758"/>
      <c r="Q208" s="601"/>
      <c r="R208" s="759"/>
      <c r="S208" s="601"/>
      <c r="T208" s="601"/>
      <c r="U208" s="601"/>
      <c r="V208" s="758"/>
      <c r="W208" s="601"/>
      <c r="X208" s="758"/>
      <c r="Y208" s="601"/>
      <c r="Z208" s="794"/>
      <c r="AA208" s="638"/>
      <c r="AB208" s="639"/>
      <c r="AC208" s="638"/>
      <c r="AD208" s="638"/>
      <c r="AF208" s="579">
        <f>Z207-AF212</f>
        <v>3854176</v>
      </c>
    </row>
    <row r="209" spans="1:32" ht="22" customHeight="1" x14ac:dyDescent="0.35">
      <c r="A209" s="757" t="s">
        <v>153</v>
      </c>
      <c r="B209" s="760"/>
      <c r="C209" s="1148"/>
      <c r="D209" s="1148"/>
      <c r="E209" s="1148"/>
      <c r="F209" s="761"/>
      <c r="G209" s="601"/>
      <c r="H209" s="758"/>
      <c r="N209" s="758"/>
      <c r="O209" s="601"/>
      <c r="P209" s="758"/>
      <c r="Q209" s="1149" t="s">
        <v>154</v>
      </c>
      <c r="R209" s="1149"/>
      <c r="S209" s="1149"/>
      <c r="T209" s="852"/>
      <c r="U209" s="852"/>
      <c r="V209" s="758"/>
      <c r="W209" s="601"/>
      <c r="X209" s="758"/>
      <c r="Y209" s="601"/>
      <c r="Z209" s="758"/>
      <c r="AA209" s="638"/>
      <c r="AB209" s="639"/>
      <c r="AC209" s="638"/>
      <c r="AD209" s="641"/>
      <c r="AE209" s="641"/>
    </row>
    <row r="210" spans="1:32" ht="22" customHeight="1" x14ac:dyDescent="0.35">
      <c r="A210" s="757"/>
      <c r="B210" s="760"/>
      <c r="C210" s="851"/>
      <c r="D210" s="851"/>
      <c r="E210" s="851"/>
      <c r="F210" s="761"/>
      <c r="G210" s="601"/>
      <c r="H210" s="758"/>
      <c r="N210" s="758"/>
      <c r="O210" s="601"/>
      <c r="P210" s="758"/>
      <c r="Q210" s="852"/>
      <c r="R210" s="852"/>
      <c r="S210" s="852"/>
      <c r="T210" s="852"/>
      <c r="U210" s="852"/>
      <c r="V210" s="758"/>
      <c r="W210" s="601"/>
      <c r="X210" s="758"/>
      <c r="Y210" s="601"/>
      <c r="Z210" s="758"/>
      <c r="AA210" s="638"/>
      <c r="AB210" s="639"/>
      <c r="AC210" s="638"/>
      <c r="AD210" s="641"/>
      <c r="AE210" s="641"/>
    </row>
    <row r="211" spans="1:32" ht="22" customHeight="1" x14ac:dyDescent="0.35">
      <c r="A211" s="757"/>
      <c r="B211" s="760"/>
      <c r="C211" s="851"/>
      <c r="D211" s="851"/>
      <c r="E211" s="851"/>
      <c r="F211" s="761"/>
      <c r="G211" s="601"/>
      <c r="H211" s="758"/>
      <c r="N211" s="758"/>
      <c r="O211" s="601"/>
      <c r="P211" s="758"/>
      <c r="Q211" s="786"/>
      <c r="R211" s="786"/>
      <c r="S211" s="786"/>
      <c r="T211" s="786"/>
      <c r="U211" s="786"/>
      <c r="V211" s="758"/>
      <c r="W211" s="601"/>
      <c r="X211" s="758"/>
      <c r="Y211" s="601"/>
      <c r="Z211" s="758"/>
      <c r="AA211" s="638"/>
      <c r="AB211" s="639"/>
      <c r="AC211" s="638"/>
      <c r="AD211" s="641"/>
      <c r="AE211" s="641"/>
    </row>
    <row r="212" spans="1:32" ht="22" customHeight="1" x14ac:dyDescent="0.35">
      <c r="A212" s="757"/>
      <c r="B212" s="760"/>
      <c r="C212" s="851"/>
      <c r="D212" s="851"/>
      <c r="E212" s="851"/>
      <c r="F212" s="761"/>
      <c r="G212" s="601"/>
      <c r="H212" s="758"/>
      <c r="N212" s="758"/>
      <c r="O212" s="601"/>
      <c r="P212" s="758"/>
      <c r="Q212" s="786"/>
      <c r="R212" s="786"/>
      <c r="S212" s="786"/>
      <c r="T212" s="786"/>
      <c r="U212" s="786"/>
      <c r="V212" s="758"/>
      <c r="W212" s="601"/>
      <c r="X212" s="758"/>
      <c r="Y212" s="601"/>
      <c r="Z212" s="758"/>
      <c r="AA212" s="638"/>
      <c r="AB212" s="639"/>
      <c r="AC212" s="638"/>
      <c r="AD212" s="641"/>
      <c r="AE212" s="641"/>
      <c r="AF212" s="794">
        <v>49694470</v>
      </c>
    </row>
    <row r="213" spans="1:32" ht="22" customHeight="1" x14ac:dyDescent="0.35">
      <c r="A213" s="757"/>
      <c r="B213" s="760"/>
      <c r="C213" s="762"/>
      <c r="D213" s="761"/>
      <c r="E213" s="762"/>
      <c r="F213" s="761"/>
      <c r="G213" s="601"/>
      <c r="H213" s="758"/>
      <c r="N213" s="758"/>
      <c r="O213" s="601"/>
      <c r="P213" s="758"/>
      <c r="Q213" s="787"/>
      <c r="R213" s="788"/>
      <c r="S213" s="787"/>
      <c r="T213" s="787"/>
      <c r="U213" s="787"/>
      <c r="V213" s="758"/>
      <c r="W213" s="601"/>
      <c r="X213" s="758"/>
      <c r="Y213" s="601"/>
      <c r="Z213" s="758"/>
      <c r="AA213" s="638"/>
      <c r="AB213" s="639"/>
      <c r="AC213" s="642"/>
      <c r="AD213" s="638"/>
      <c r="AE213" s="638"/>
    </row>
    <row r="214" spans="1:32" ht="22" customHeight="1" x14ac:dyDescent="0.35">
      <c r="B214" s="763"/>
      <c r="C214" s="1150"/>
      <c r="D214" s="1150"/>
      <c r="E214" s="1150"/>
      <c r="F214" s="758"/>
      <c r="G214" s="601"/>
      <c r="H214" s="758"/>
      <c r="N214" s="758"/>
      <c r="O214" s="601"/>
      <c r="P214" s="758"/>
      <c r="Q214" s="1151" t="s">
        <v>155</v>
      </c>
      <c r="R214" s="1151"/>
      <c r="S214" s="1151"/>
      <c r="T214" s="853"/>
      <c r="U214" s="853"/>
      <c r="V214" s="758"/>
      <c r="W214" s="601"/>
      <c r="X214" s="758"/>
      <c r="Y214" s="601"/>
      <c r="Z214" s="758"/>
      <c r="AA214" s="638"/>
      <c r="AB214" s="639"/>
      <c r="AC214" s="639"/>
      <c r="AD214" s="638"/>
      <c r="AE214" s="638"/>
    </row>
    <row r="215" spans="1:32" ht="22" customHeight="1" x14ac:dyDescent="0.35">
      <c r="Y215" s="687"/>
      <c r="Z215" s="758"/>
      <c r="AA215" s="688"/>
      <c r="AB215" s="690"/>
      <c r="AC215" s="690"/>
      <c r="AD215" s="688"/>
      <c r="AE215" s="688"/>
    </row>
    <row r="216" spans="1:32" ht="32.25" customHeight="1" x14ac:dyDescent="0.35">
      <c r="A216" s="764"/>
      <c r="B216" s="765"/>
      <c r="C216" s="1184"/>
      <c r="D216" s="1184"/>
      <c r="E216" s="1184"/>
      <c r="F216" s="766"/>
      <c r="W216" s="679"/>
      <c r="X216" s="705"/>
      <c r="Y216" s="579">
        <v>41497072</v>
      </c>
      <c r="Z216" s="579">
        <f>Y216-Z207</f>
        <v>-12051574</v>
      </c>
      <c r="AA216" s="1185"/>
      <c r="AB216" s="1185"/>
      <c r="AC216" s="1185"/>
      <c r="AD216" s="849"/>
      <c r="AE216" s="849"/>
    </row>
    <row r="217" spans="1:32" ht="22" customHeight="1" x14ac:dyDescent="0.35">
      <c r="C217" s="1186" t="s">
        <v>156</v>
      </c>
      <c r="D217" s="1186"/>
      <c r="E217" s="1186" t="s">
        <v>157</v>
      </c>
      <c r="F217" s="1186"/>
      <c r="G217" s="1186" t="s">
        <v>158</v>
      </c>
      <c r="H217" s="1186"/>
      <c r="I217" s="1186" t="s">
        <v>159</v>
      </c>
      <c r="J217" s="1186"/>
      <c r="K217" s="1186"/>
      <c r="L217" s="1186"/>
      <c r="M217" s="1186" t="s">
        <v>160</v>
      </c>
      <c r="N217" s="1186"/>
      <c r="O217" s="1187" t="s">
        <v>161</v>
      </c>
      <c r="P217" s="1188"/>
      <c r="R217" s="687"/>
      <c r="Z217" s="579"/>
      <c r="AA217" s="688"/>
      <c r="AB217" s="579"/>
    </row>
    <row r="218" spans="1:32" ht="22" customHeight="1" x14ac:dyDescent="0.35">
      <c r="C218" s="672" t="s">
        <v>30</v>
      </c>
      <c r="D218" s="850" t="s">
        <v>27</v>
      </c>
      <c r="E218" s="672" t="s">
        <v>30</v>
      </c>
      <c r="F218" s="850" t="s">
        <v>27</v>
      </c>
      <c r="G218" s="672" t="s">
        <v>30</v>
      </c>
      <c r="H218" s="850" t="s">
        <v>27</v>
      </c>
      <c r="I218" s="672" t="s">
        <v>30</v>
      </c>
      <c r="J218" s="672"/>
      <c r="K218" s="672"/>
      <c r="L218" s="850" t="s">
        <v>27</v>
      </c>
      <c r="M218" s="672" t="s">
        <v>30</v>
      </c>
      <c r="N218" s="850" t="s">
        <v>27</v>
      </c>
      <c r="O218" s="672" t="s">
        <v>30</v>
      </c>
      <c r="P218" s="850" t="s">
        <v>27</v>
      </c>
      <c r="R218" s="687"/>
      <c r="Z218" s="579"/>
      <c r="AA218" s="688"/>
      <c r="AB218" s="579"/>
    </row>
    <row r="219" spans="1:32" ht="22" customHeight="1" x14ac:dyDescent="0.35">
      <c r="C219" s="767">
        <f>B132</f>
        <v>854.20000000000016</v>
      </c>
      <c r="D219" s="768">
        <f>C131</f>
        <v>8542000</v>
      </c>
      <c r="E219" s="769">
        <f>H132</f>
        <v>160</v>
      </c>
      <c r="F219" s="770">
        <f>I131</f>
        <v>1088000</v>
      </c>
      <c r="G219" s="703">
        <f>R132</f>
        <v>100</v>
      </c>
      <c r="H219" s="770">
        <f>S131</f>
        <v>1000000</v>
      </c>
      <c r="I219" s="771">
        <f>B206</f>
        <v>551.68999999999994</v>
      </c>
      <c r="J219" s="771"/>
      <c r="K219" s="771"/>
      <c r="L219" s="770">
        <f>C205</f>
        <v>3751496</v>
      </c>
      <c r="M219" s="727">
        <f>V206</f>
        <v>6.86</v>
      </c>
      <c r="N219" s="770">
        <f>W205</f>
        <v>68600</v>
      </c>
      <c r="O219" s="704"/>
      <c r="P219" s="704"/>
      <c r="R219" s="687"/>
      <c r="Z219" s="579"/>
      <c r="AA219" s="688"/>
      <c r="AB219" s="579"/>
    </row>
    <row r="220" spans="1:32" ht="22" customHeight="1" x14ac:dyDescent="0.35">
      <c r="C220" s="767">
        <f>D132</f>
        <v>882.74999999999977</v>
      </c>
      <c r="D220" s="768">
        <f>E131</f>
        <v>8827500</v>
      </c>
      <c r="E220" s="772" t="e">
        <f>#REF!</f>
        <v>#REF!</v>
      </c>
      <c r="F220" s="704" t="e">
        <f>#REF!</f>
        <v>#REF!</v>
      </c>
      <c r="G220" s="769">
        <f>T132</f>
        <v>520</v>
      </c>
      <c r="H220" s="704">
        <f>U131</f>
        <v>7004000</v>
      </c>
      <c r="I220" s="769">
        <f>D206</f>
        <v>426.61999999999995</v>
      </c>
      <c r="J220" s="769"/>
      <c r="K220" s="769"/>
      <c r="L220" s="704">
        <f>E205</f>
        <v>2901014</v>
      </c>
      <c r="M220" s="773"/>
      <c r="N220" s="727"/>
      <c r="O220" s="704"/>
      <c r="P220" s="704"/>
      <c r="R220" s="687"/>
      <c r="Z220" s="579"/>
      <c r="AA220" s="688"/>
      <c r="AB220" s="579"/>
    </row>
    <row r="221" spans="1:32" ht="22" customHeight="1" x14ac:dyDescent="0.35">
      <c r="A221" s="774"/>
      <c r="B221" s="775"/>
      <c r="C221" s="767" t="e">
        <f>#REF!</f>
        <v>#REF!</v>
      </c>
      <c r="D221" s="776" t="e">
        <f>#REF!</f>
        <v>#REF!</v>
      </c>
      <c r="E221" s="769">
        <f>P132</f>
        <v>220</v>
      </c>
      <c r="F221" s="704">
        <f>Q131</f>
        <v>1496000</v>
      </c>
      <c r="G221" s="777">
        <f>V132</f>
        <v>105.78000000000002</v>
      </c>
      <c r="H221" s="778">
        <f>W131</f>
        <v>719306</v>
      </c>
      <c r="I221" s="777" t="e">
        <f>#REF!</f>
        <v>#REF!</v>
      </c>
      <c r="J221" s="777"/>
      <c r="K221" s="777"/>
      <c r="L221" s="778" t="e">
        <f>#REF!</f>
        <v>#REF!</v>
      </c>
      <c r="M221" s="779"/>
      <c r="N221" s="780"/>
      <c r="O221" s="781"/>
      <c r="P221" s="781"/>
      <c r="R221" s="687"/>
      <c r="W221" s="1183"/>
      <c r="X221" s="1183"/>
      <c r="Y221" s="1183"/>
      <c r="Z221" s="782"/>
      <c r="AA221" s="701"/>
      <c r="AB221" s="579"/>
    </row>
    <row r="222" spans="1:32" ht="22" customHeight="1" x14ac:dyDescent="0.35">
      <c r="C222" s="773"/>
      <c r="D222" s="768"/>
      <c r="E222" s="783"/>
      <c r="F222" s="727"/>
      <c r="G222" s="769">
        <f>X132</f>
        <v>115</v>
      </c>
      <c r="H222" s="704">
        <f>Y131</f>
        <v>1150000</v>
      </c>
      <c r="I222" s="769">
        <f>H206</f>
        <v>110.92</v>
      </c>
      <c r="J222" s="769"/>
      <c r="K222" s="769"/>
      <c r="L222" s="704">
        <f>I205</f>
        <v>1109200</v>
      </c>
      <c r="M222" s="773"/>
      <c r="N222" s="727"/>
      <c r="O222" s="704"/>
      <c r="P222" s="704"/>
      <c r="R222" s="687"/>
      <c r="Z222" s="579"/>
      <c r="AA222" s="688"/>
      <c r="AB222" s="579"/>
    </row>
    <row r="223" spans="1:32" ht="22" customHeight="1" x14ac:dyDescent="0.35">
      <c r="C223" s="773"/>
      <c r="D223" s="768"/>
      <c r="E223" s="783"/>
      <c r="F223" s="727"/>
      <c r="G223" s="769">
        <f>Z132</f>
        <v>0</v>
      </c>
      <c r="H223" s="704">
        <f>AA131</f>
        <v>0</v>
      </c>
      <c r="I223" s="769">
        <f>J206</f>
        <v>111.4</v>
      </c>
      <c r="J223" s="769"/>
      <c r="K223" s="769"/>
      <c r="L223" s="704">
        <f>K205</f>
        <v>1114000</v>
      </c>
      <c r="M223" s="779"/>
      <c r="N223" s="780"/>
      <c r="O223" s="704"/>
      <c r="P223" s="704"/>
      <c r="R223" s="687"/>
      <c r="Z223" s="579"/>
      <c r="AA223" s="688"/>
      <c r="AB223" s="579"/>
    </row>
    <row r="224" spans="1:32" ht="22" customHeight="1" x14ac:dyDescent="0.35">
      <c r="C224" s="773"/>
      <c r="D224" s="768"/>
      <c r="E224" s="773"/>
      <c r="F224" s="727"/>
      <c r="G224" s="769">
        <f>AB132</f>
        <v>20</v>
      </c>
      <c r="H224" s="704">
        <f>AC131</f>
        <v>200000</v>
      </c>
      <c r="I224" s="769">
        <f>P206</f>
        <v>29.130000000000003</v>
      </c>
      <c r="J224" s="769"/>
      <c r="K224" s="769"/>
      <c r="L224" s="704">
        <f>Q205</f>
        <v>291300</v>
      </c>
      <c r="M224" s="779"/>
      <c r="N224" s="780"/>
      <c r="O224" s="704"/>
      <c r="P224" s="704"/>
      <c r="R224" s="687"/>
      <c r="Z224" s="579"/>
      <c r="AA224" s="688"/>
      <c r="AB224" s="579"/>
    </row>
    <row r="225" spans="1:28" ht="22" customHeight="1" x14ac:dyDescent="0.35">
      <c r="C225" s="773"/>
      <c r="D225" s="784"/>
      <c r="E225" s="773"/>
      <c r="F225" s="727"/>
      <c r="G225" s="773"/>
      <c r="H225" s="785"/>
      <c r="I225" s="769">
        <f>L206</f>
        <v>97</v>
      </c>
      <c r="J225" s="769"/>
      <c r="K225" s="769"/>
      <c r="L225" s="704">
        <f>M205</f>
        <v>970000</v>
      </c>
      <c r="M225" s="773"/>
      <c r="N225" s="727"/>
      <c r="O225" s="704"/>
      <c r="P225" s="704"/>
      <c r="R225" s="687"/>
      <c r="Z225" s="579"/>
      <c r="AA225" s="688"/>
      <c r="AB225" s="579"/>
    </row>
    <row r="226" spans="1:28" ht="24" customHeight="1" x14ac:dyDescent="0.35">
      <c r="C226" s="703" t="e">
        <f t="shared" ref="C226:N226" si="0">SUM(C219:C225)</f>
        <v>#REF!</v>
      </c>
      <c r="D226" s="704" t="e">
        <f t="shared" si="0"/>
        <v>#REF!</v>
      </c>
      <c r="E226" s="703" t="e">
        <f t="shared" si="0"/>
        <v>#REF!</v>
      </c>
      <c r="F226" s="704" t="e">
        <f t="shared" si="0"/>
        <v>#REF!</v>
      </c>
      <c r="G226" s="703">
        <f t="shared" si="0"/>
        <v>860.78</v>
      </c>
      <c r="H226" s="704">
        <f t="shared" si="0"/>
        <v>10073306</v>
      </c>
      <c r="I226" s="703" t="e">
        <f t="shared" si="0"/>
        <v>#REF!</v>
      </c>
      <c r="J226" s="703"/>
      <c r="K226" s="703"/>
      <c r="L226" s="704" t="e">
        <f>SUM(L219:L225)</f>
        <v>#REF!</v>
      </c>
      <c r="M226" s="703">
        <f t="shared" si="0"/>
        <v>6.86</v>
      </c>
      <c r="N226" s="704">
        <f t="shared" si="0"/>
        <v>68600</v>
      </c>
      <c r="O226" s="704" t="e">
        <f>M226+I226+G226+E226+C226</f>
        <v>#REF!</v>
      </c>
      <c r="P226" s="704" t="e">
        <f>D226+F226+H226+L226+N226</f>
        <v>#REF!</v>
      </c>
      <c r="R226" s="687"/>
      <c r="Z226" s="579"/>
      <c r="AB226" s="579"/>
    </row>
    <row r="227" spans="1:28" x14ac:dyDescent="0.35">
      <c r="S227" s="579" t="s">
        <v>162</v>
      </c>
      <c r="V227" s="579"/>
    </row>
    <row r="228" spans="1:28" ht="15" x14ac:dyDescent="0.35">
      <c r="D228" s="687" t="s">
        <v>28</v>
      </c>
      <c r="I228" s="706"/>
      <c r="J228" s="706"/>
      <c r="K228" s="706"/>
      <c r="L228" s="707"/>
    </row>
    <row r="229" spans="1:28" ht="15" x14ac:dyDescent="0.35">
      <c r="D229" s="708" t="s">
        <v>17</v>
      </c>
      <c r="I229" s="709"/>
      <c r="J229" s="709"/>
      <c r="K229" s="709"/>
      <c r="L229" s="710"/>
      <c r="V229" s="711"/>
    </row>
    <row r="230" spans="1:28" ht="15" x14ac:dyDescent="0.35">
      <c r="D230" s="687" t="s">
        <v>19</v>
      </c>
      <c r="I230" s="119"/>
      <c r="J230" s="119"/>
      <c r="K230" s="119"/>
      <c r="L230"/>
      <c r="N230" s="710"/>
      <c r="O230" s="119"/>
      <c r="P230" s="710"/>
      <c r="Q230" s="119"/>
      <c r="R230" s="712"/>
      <c r="V230" s="711"/>
    </row>
    <row r="231" spans="1:28" ht="15" x14ac:dyDescent="0.35">
      <c r="I231" s="119"/>
      <c r="J231" s="119"/>
      <c r="K231" s="119"/>
      <c r="L231"/>
      <c r="N231" s="710"/>
      <c r="O231" s="119"/>
      <c r="P231" s="710"/>
      <c r="Q231" s="119"/>
      <c r="R231" s="712"/>
      <c r="V231" s="711"/>
    </row>
    <row r="232" spans="1:28" ht="14.5" x14ac:dyDescent="0.35">
      <c r="I232" s="433"/>
      <c r="J232" s="433"/>
      <c r="K232" s="433"/>
      <c r="L232"/>
      <c r="V232" s="710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s="687" customFormat="1" x14ac:dyDescent="0.35">
      <c r="A238" s="579"/>
      <c r="C238" s="579"/>
      <c r="E238" s="579"/>
      <c r="G238" s="579"/>
      <c r="H238" s="579"/>
      <c r="I238" s="579"/>
      <c r="J238" s="579"/>
      <c r="K238" s="579"/>
      <c r="L238" s="579"/>
      <c r="M238" s="579"/>
      <c r="N238" s="579"/>
      <c r="O238" s="579"/>
      <c r="P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57" spans="2:28" x14ac:dyDescent="0.35">
      <c r="B257" s="687"/>
      <c r="H257" s="579"/>
      <c r="L257" s="579"/>
      <c r="N257" s="579"/>
      <c r="P257" s="579"/>
      <c r="R257" s="579"/>
      <c r="V257" s="579"/>
      <c r="X257" s="579"/>
      <c r="Z257" s="579"/>
      <c r="AB257" s="579"/>
    </row>
    <row r="258" spans="2:28" x14ac:dyDescent="0.35">
      <c r="B258" s="687"/>
      <c r="H258" s="579"/>
      <c r="L258" s="579"/>
      <c r="N258" s="579"/>
      <c r="P258" s="579"/>
      <c r="R258" s="579"/>
      <c r="V258" s="579"/>
      <c r="X258" s="579"/>
      <c r="Z258" s="579"/>
      <c r="AB258" s="579"/>
    </row>
    <row r="259" spans="2:28" x14ac:dyDescent="0.35">
      <c r="B259" s="687"/>
      <c r="H259" s="579"/>
      <c r="L259" s="579"/>
      <c r="N259" s="579"/>
      <c r="P259" s="579"/>
      <c r="R259" s="579"/>
      <c r="V259" s="579"/>
      <c r="X259" s="579"/>
      <c r="Z259" s="579"/>
      <c r="AB259" s="579"/>
    </row>
    <row r="260" spans="2:28" x14ac:dyDescent="0.35">
      <c r="B260" s="687"/>
      <c r="H260" s="579"/>
      <c r="L260" s="579"/>
      <c r="N260" s="579"/>
      <c r="P260" s="579"/>
      <c r="R260" s="579"/>
      <c r="V260" s="579"/>
      <c r="X260" s="579"/>
      <c r="Z260" s="579"/>
      <c r="AB260" s="579"/>
    </row>
    <row r="282" spans="12:12" x14ac:dyDescent="0.35">
      <c r="L282" s="713"/>
    </row>
  </sheetData>
  <mergeCells count="120">
    <mergeCell ref="A1:AD1"/>
    <mergeCell ref="A2:AD2"/>
    <mergeCell ref="A4:A5"/>
    <mergeCell ref="B4:G4"/>
    <mergeCell ref="H4:Q4"/>
    <mergeCell ref="R4:S4"/>
    <mergeCell ref="T4:U4"/>
    <mergeCell ref="V4:W4"/>
    <mergeCell ref="X4:AA4"/>
    <mergeCell ref="AB4:AC4"/>
    <mergeCell ref="AD4:AD5"/>
    <mergeCell ref="B5:C5"/>
    <mergeCell ref="D5:E5"/>
    <mergeCell ref="F5:G5"/>
    <mergeCell ref="H5:I5"/>
    <mergeCell ref="J5:K5"/>
    <mergeCell ref="L5:M5"/>
    <mergeCell ref="N5:O5"/>
    <mergeCell ref="A3:Q3"/>
    <mergeCell ref="R3:AC3"/>
    <mergeCell ref="A27:A30"/>
    <mergeCell ref="A31:A34"/>
    <mergeCell ref="A35:A38"/>
    <mergeCell ref="A39:A42"/>
    <mergeCell ref="A43:A46"/>
    <mergeCell ref="A47:A50"/>
    <mergeCell ref="P5:Q5"/>
    <mergeCell ref="A7:A10"/>
    <mergeCell ref="A11:A14"/>
    <mergeCell ref="A15:A18"/>
    <mergeCell ref="A19:A22"/>
    <mergeCell ref="A23:A26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123:A126"/>
    <mergeCell ref="A127:A130"/>
    <mergeCell ref="A131:A132"/>
    <mergeCell ref="A136:X136"/>
    <mergeCell ref="A137:X137"/>
    <mergeCell ref="A99:A102"/>
    <mergeCell ref="A103:A106"/>
    <mergeCell ref="A107:A110"/>
    <mergeCell ref="A111:A114"/>
    <mergeCell ref="A115:A118"/>
    <mergeCell ref="A119:A122"/>
    <mergeCell ref="N140:O140"/>
    <mergeCell ref="P140:Q140"/>
    <mergeCell ref="R140:S140"/>
    <mergeCell ref="T140:U140"/>
    <mergeCell ref="V140:W140"/>
    <mergeCell ref="X140:Y140"/>
    <mergeCell ref="A139:A141"/>
    <mergeCell ref="B139:G139"/>
    <mergeCell ref="H139:W139"/>
    <mergeCell ref="X139:Y139"/>
    <mergeCell ref="B140:C140"/>
    <mergeCell ref="D140:E140"/>
    <mergeCell ref="F140:G140"/>
    <mergeCell ref="H140:I140"/>
    <mergeCell ref="J140:K140"/>
    <mergeCell ref="L140:M140"/>
    <mergeCell ref="A155:A156"/>
    <mergeCell ref="A157:A158"/>
    <mergeCell ref="A159:A160"/>
    <mergeCell ref="A161:A162"/>
    <mergeCell ref="A163:A164"/>
    <mergeCell ref="A165:A166"/>
    <mergeCell ref="A143:A144"/>
    <mergeCell ref="A145:A146"/>
    <mergeCell ref="A147:A148"/>
    <mergeCell ref="A149:A150"/>
    <mergeCell ref="A151:A152"/>
    <mergeCell ref="A153:A154"/>
    <mergeCell ref="A201:A202"/>
    <mergeCell ref="A179:A180"/>
    <mergeCell ref="A181:A182"/>
    <mergeCell ref="A183:A184"/>
    <mergeCell ref="A185:A186"/>
    <mergeCell ref="A187:A188"/>
    <mergeCell ref="A189:A190"/>
    <mergeCell ref="A167:A168"/>
    <mergeCell ref="A169:A170"/>
    <mergeCell ref="A171:A172"/>
    <mergeCell ref="A173:A174"/>
    <mergeCell ref="A175:A176"/>
    <mergeCell ref="A177:A178"/>
    <mergeCell ref="A138:W138"/>
    <mergeCell ref="X138:Y138"/>
    <mergeCell ref="W221:Y221"/>
    <mergeCell ref="C214:E214"/>
    <mergeCell ref="Q214:S214"/>
    <mergeCell ref="C216:E216"/>
    <mergeCell ref="AA216:AC216"/>
    <mergeCell ref="C217:D217"/>
    <mergeCell ref="E217:F217"/>
    <mergeCell ref="G217:H217"/>
    <mergeCell ref="I217:L217"/>
    <mergeCell ref="M217:N217"/>
    <mergeCell ref="O217:P217"/>
    <mergeCell ref="A203:A204"/>
    <mergeCell ref="A205:A207"/>
    <mergeCell ref="W207:Y207"/>
    <mergeCell ref="B208:M208"/>
    <mergeCell ref="C209:E209"/>
    <mergeCell ref="Q209:S209"/>
    <mergeCell ref="A191:A192"/>
    <mergeCell ref="A193:A194"/>
    <mergeCell ref="A195:A196"/>
    <mergeCell ref="A197:A198"/>
    <mergeCell ref="A199:A200"/>
  </mergeCells>
  <printOptions horizontalCentered="1"/>
  <pageMargins left="0.25" right="0.25" top="0.75" bottom="0.75" header="0.3" footer="0.3"/>
  <pageSetup paperSize="9" scale="31" fitToHeight="0" orientation="landscape" horizontalDpi="360" verticalDpi="360" r:id="rId1"/>
  <rowBreaks count="1" manualBreakCount="1">
    <brk id="97" max="2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97A8-4986-4DE5-BCA4-3243998E7DAE}">
  <dimension ref="A1:BA282"/>
  <sheetViews>
    <sheetView topLeftCell="A124" zoomScale="70" zoomScaleNormal="70" zoomScaleSheetLayoutView="70" workbookViewId="0">
      <selection activeCell="AC143" sqref="AC143"/>
    </sheetView>
  </sheetViews>
  <sheetFormatPr defaultColWidth="9.1796875" defaultRowHeight="14" x14ac:dyDescent="0.35"/>
  <cols>
    <col min="1" max="1" width="11.81640625" style="579" customWidth="1"/>
    <col min="2" max="2" width="11.453125" style="702" customWidth="1"/>
    <col min="3" max="3" width="15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1" style="687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4.453125" style="579" customWidth="1"/>
    <col min="14" max="14" width="15.81640625" style="687" customWidth="1"/>
    <col min="15" max="15" width="13.81640625" style="579" customWidth="1"/>
    <col min="16" max="16" width="11.453125" style="687" customWidth="1"/>
    <col min="17" max="17" width="14.81640625" style="579" bestFit="1" customWidth="1"/>
    <col min="18" max="18" width="10.453125" style="705" customWidth="1"/>
    <col min="19" max="19" width="11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4.453125" style="579" customWidth="1"/>
    <col min="24" max="24" width="10.81640625" style="687" customWidth="1"/>
    <col min="25" max="25" width="15" style="579" bestFit="1" customWidth="1"/>
    <col min="26" max="26" width="18.81640625" style="687" bestFit="1" customWidth="1"/>
    <col min="27" max="27" width="14.816406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1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x14ac:dyDescent="0.35">
      <c r="A2" s="1161" t="s">
        <v>1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1"/>
      <c r="W2" s="1161"/>
      <c r="X2" s="1161"/>
      <c r="Y2" s="1161"/>
      <c r="Z2" s="1161"/>
      <c r="AA2" s="1161"/>
      <c r="AB2" s="1161"/>
      <c r="AC2" s="1161"/>
      <c r="AD2" s="1161"/>
      <c r="AE2" s="856"/>
    </row>
    <row r="3" spans="1:53" ht="18" x14ac:dyDescent="0.35">
      <c r="A3" s="906"/>
      <c r="B3" s="1164" t="s">
        <v>604</v>
      </c>
      <c r="C3" s="1164"/>
      <c r="D3" s="1164"/>
      <c r="E3" s="1164"/>
      <c r="F3" s="1164"/>
      <c r="G3" s="1164"/>
      <c r="H3" s="1164"/>
      <c r="I3" s="1164"/>
      <c r="J3" s="1164"/>
      <c r="K3" s="1164"/>
      <c r="L3" s="1164"/>
      <c r="M3" s="1164"/>
      <c r="N3" s="1164"/>
      <c r="O3" s="1164"/>
      <c r="P3" s="1164"/>
      <c r="Q3" s="1165"/>
      <c r="R3" s="1166" t="s">
        <v>603</v>
      </c>
      <c r="S3" s="1166"/>
      <c r="T3" s="1166"/>
      <c r="U3" s="1166"/>
      <c r="V3" s="1166"/>
      <c r="W3" s="1166"/>
      <c r="X3" s="1166"/>
      <c r="Y3" s="1166"/>
      <c r="Z3" s="1166"/>
      <c r="AA3" s="1166"/>
      <c r="AB3" s="1166"/>
      <c r="AC3" s="1166"/>
      <c r="AD3" s="1166"/>
      <c r="AE3" s="856"/>
    </row>
    <row r="4" spans="1:53" s="663" customFormat="1" ht="26.25" customHeight="1" x14ac:dyDescent="0.35">
      <c r="A4" s="1167" t="s">
        <v>2</v>
      </c>
      <c r="B4" s="1168" t="s">
        <v>3</v>
      </c>
      <c r="C4" s="1169"/>
      <c r="D4" s="1169"/>
      <c r="E4" s="1169"/>
      <c r="F4" s="1169"/>
      <c r="G4" s="1170"/>
      <c r="H4" s="1168" t="s">
        <v>4</v>
      </c>
      <c r="I4" s="1169"/>
      <c r="J4" s="1169"/>
      <c r="K4" s="1169"/>
      <c r="L4" s="1169"/>
      <c r="M4" s="1169"/>
      <c r="N4" s="1169"/>
      <c r="O4" s="1169"/>
      <c r="P4" s="1169"/>
      <c r="Q4" s="1170"/>
      <c r="R4" s="1171" t="s">
        <v>5</v>
      </c>
      <c r="S4" s="1172"/>
      <c r="T4" s="1171" t="s">
        <v>6</v>
      </c>
      <c r="U4" s="1172"/>
      <c r="V4" s="1168" t="s">
        <v>7</v>
      </c>
      <c r="W4" s="1170"/>
      <c r="X4" s="1171" t="s">
        <v>8</v>
      </c>
      <c r="Y4" s="1194"/>
      <c r="Z4" s="1194"/>
      <c r="AA4" s="1172"/>
      <c r="AB4" s="1168" t="s">
        <v>7</v>
      </c>
      <c r="AC4" s="1170"/>
      <c r="AD4" s="1202" t="s">
        <v>9</v>
      </c>
      <c r="AE4" s="661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X4" s="662"/>
      <c r="AY4" s="662"/>
      <c r="AZ4" s="662"/>
      <c r="BA4" s="662"/>
    </row>
    <row r="5" spans="1:53" s="669" customFormat="1" x14ac:dyDescent="0.35">
      <c r="A5" s="1168"/>
      <c r="B5" s="1168" t="s">
        <v>10</v>
      </c>
      <c r="C5" s="1170"/>
      <c r="D5" s="1168" t="s">
        <v>11</v>
      </c>
      <c r="E5" s="1170"/>
      <c r="F5" s="1168" t="s">
        <v>12</v>
      </c>
      <c r="G5" s="1170"/>
      <c r="H5" s="1168" t="s">
        <v>13</v>
      </c>
      <c r="I5" s="1170"/>
      <c r="J5" s="1168" t="s">
        <v>14</v>
      </c>
      <c r="K5" s="1170"/>
      <c r="L5" s="1168" t="s">
        <v>14</v>
      </c>
      <c r="M5" s="1170"/>
      <c r="N5" s="1168" t="s">
        <v>15</v>
      </c>
      <c r="O5" s="1170"/>
      <c r="P5" s="1168" t="s">
        <v>16</v>
      </c>
      <c r="Q5" s="1170"/>
      <c r="R5" s="664" t="s">
        <v>17</v>
      </c>
      <c r="S5" s="842" t="s">
        <v>18</v>
      </c>
      <c r="T5" s="665" t="s">
        <v>19</v>
      </c>
      <c r="U5" s="666" t="s">
        <v>20</v>
      </c>
      <c r="V5" s="664" t="s">
        <v>21</v>
      </c>
      <c r="W5" s="843" t="s">
        <v>22</v>
      </c>
      <c r="X5" s="664" t="s">
        <v>17</v>
      </c>
      <c r="Y5" s="667" t="s">
        <v>23</v>
      </c>
      <c r="Z5" s="664" t="s">
        <v>17</v>
      </c>
      <c r="AA5" s="843" t="s">
        <v>24</v>
      </c>
      <c r="AB5" s="664" t="s">
        <v>17</v>
      </c>
      <c r="AC5" s="842" t="s">
        <v>25</v>
      </c>
      <c r="AD5" s="1203"/>
      <c r="AE5" s="661"/>
      <c r="AF5" s="668"/>
      <c r="AG5" s="668"/>
      <c r="AH5" s="668"/>
      <c r="AI5" s="668"/>
      <c r="AJ5" s="668"/>
      <c r="AK5" s="668"/>
      <c r="AL5" s="668"/>
      <c r="AM5" s="668"/>
      <c r="AN5" s="668"/>
      <c r="AO5" s="668"/>
      <c r="AP5" s="668"/>
      <c r="AQ5" s="668"/>
      <c r="AR5" s="668"/>
      <c r="AS5" s="668"/>
      <c r="AT5" s="668"/>
      <c r="AU5" s="668"/>
      <c r="AV5" s="668"/>
      <c r="AW5" s="668"/>
      <c r="AX5" s="668"/>
      <c r="AY5" s="668"/>
      <c r="AZ5" s="668"/>
      <c r="BA5" s="668"/>
    </row>
    <row r="6" spans="1:53" s="669" customFormat="1" x14ac:dyDescent="0.35">
      <c r="A6" s="670"/>
      <c r="B6" s="671" t="s">
        <v>26</v>
      </c>
      <c r="C6" s="850" t="s">
        <v>27</v>
      </c>
      <c r="D6" s="672" t="s">
        <v>26</v>
      </c>
      <c r="E6" s="850" t="s">
        <v>27</v>
      </c>
      <c r="F6" s="672" t="s">
        <v>26</v>
      </c>
      <c r="G6" s="673" t="s">
        <v>27</v>
      </c>
      <c r="H6" s="674" t="s">
        <v>28</v>
      </c>
      <c r="I6" s="850" t="s">
        <v>27</v>
      </c>
      <c r="J6" s="674" t="s">
        <v>28</v>
      </c>
      <c r="K6" s="850" t="s">
        <v>27</v>
      </c>
      <c r="L6" s="850" t="s">
        <v>19</v>
      </c>
      <c r="M6" s="850" t="s">
        <v>27</v>
      </c>
      <c r="N6" s="850" t="s">
        <v>29</v>
      </c>
      <c r="O6" s="850" t="s">
        <v>27</v>
      </c>
      <c r="P6" s="672" t="s">
        <v>21</v>
      </c>
      <c r="Q6" s="850" t="s">
        <v>27</v>
      </c>
      <c r="R6" s="672" t="s">
        <v>30</v>
      </c>
      <c r="S6" s="850" t="s">
        <v>27</v>
      </c>
      <c r="T6" s="672" t="s">
        <v>31</v>
      </c>
      <c r="U6" s="850" t="s">
        <v>27</v>
      </c>
      <c r="V6" s="675" t="s">
        <v>30</v>
      </c>
      <c r="W6" s="844" t="s">
        <v>27</v>
      </c>
      <c r="X6" s="676" t="s">
        <v>30</v>
      </c>
      <c r="Y6" s="677" t="s">
        <v>27</v>
      </c>
      <c r="Z6" s="676" t="s">
        <v>32</v>
      </c>
      <c r="AA6" s="844" t="s">
        <v>27</v>
      </c>
      <c r="AB6" s="675" t="s">
        <v>30</v>
      </c>
      <c r="AC6" s="850" t="s">
        <v>27</v>
      </c>
      <c r="AD6" s="845"/>
      <c r="AE6" s="678"/>
      <c r="AK6" s="679"/>
      <c r="AL6" s="679"/>
      <c r="AM6" s="679"/>
      <c r="AN6" s="679"/>
      <c r="AO6" s="679"/>
      <c r="AP6" s="679"/>
    </row>
    <row r="7" spans="1:53" ht="15" x14ac:dyDescent="0.35">
      <c r="A7" s="1173">
        <v>45474</v>
      </c>
      <c r="B7" s="680" t="s">
        <v>33</v>
      </c>
      <c r="C7" s="545">
        <v>254700</v>
      </c>
      <c r="D7" s="544" t="s">
        <v>34</v>
      </c>
      <c r="E7" s="545">
        <v>293500</v>
      </c>
      <c r="F7" s="680" t="s">
        <v>35</v>
      </c>
      <c r="G7" s="681">
        <v>31300</v>
      </c>
      <c r="H7" s="682"/>
      <c r="I7" s="681"/>
      <c r="J7" s="682"/>
      <c r="K7" s="681"/>
      <c r="L7" s="682"/>
      <c r="M7" s="681"/>
      <c r="N7" s="681"/>
      <c r="O7" s="681"/>
      <c r="P7" s="682"/>
      <c r="Q7" s="547"/>
      <c r="R7" s="549"/>
      <c r="S7" s="547"/>
      <c r="T7" s="546">
        <v>20</v>
      </c>
      <c r="U7" s="547">
        <v>259000</v>
      </c>
      <c r="V7" s="549"/>
      <c r="W7" s="547"/>
      <c r="X7" s="683"/>
      <c r="Y7" s="728"/>
      <c r="Z7" s="683"/>
      <c r="AA7" s="547"/>
      <c r="AB7" s="549"/>
      <c r="AC7" s="547"/>
      <c r="AD7" s="547"/>
      <c r="AE7" s="684"/>
      <c r="AK7" s="685"/>
    </row>
    <row r="8" spans="1:53" ht="15" x14ac:dyDescent="0.35">
      <c r="A8" s="1174"/>
      <c r="B8" s="591"/>
      <c r="C8" s="592"/>
      <c r="D8" s="593"/>
      <c r="E8" s="592"/>
      <c r="F8" s="591"/>
      <c r="G8" s="585"/>
      <c r="H8" s="586"/>
      <c r="I8" s="585"/>
      <c r="J8" s="586"/>
      <c r="K8" s="585"/>
      <c r="L8" s="586"/>
      <c r="M8" s="585"/>
      <c r="N8" s="585"/>
      <c r="O8" s="585"/>
      <c r="P8" s="586"/>
      <c r="Q8" s="587"/>
      <c r="R8" s="584"/>
      <c r="S8" s="587"/>
      <c r="T8" s="588"/>
      <c r="U8" s="587"/>
      <c r="V8" s="584"/>
      <c r="W8" s="587"/>
      <c r="X8" s="589"/>
      <c r="Y8" s="594"/>
      <c r="Z8" s="589"/>
      <c r="AA8" s="587"/>
      <c r="AB8" s="584"/>
      <c r="AC8" s="587"/>
      <c r="AD8" s="587"/>
      <c r="AE8" s="612"/>
      <c r="AK8" s="685"/>
    </row>
    <row r="9" spans="1:53" ht="15" x14ac:dyDescent="0.35">
      <c r="A9" s="1174"/>
      <c r="B9" s="591"/>
      <c r="C9" s="592"/>
      <c r="D9" s="593"/>
      <c r="E9" s="592"/>
      <c r="F9" s="591"/>
      <c r="G9" s="585"/>
      <c r="H9" s="586"/>
      <c r="I9" s="585"/>
      <c r="J9" s="586"/>
      <c r="K9" s="585"/>
      <c r="L9" s="586"/>
      <c r="M9" s="585"/>
      <c r="N9" s="585"/>
      <c r="O9" s="585"/>
      <c r="P9" s="586"/>
      <c r="Q9" s="587"/>
      <c r="R9" s="584"/>
      <c r="S9" s="587"/>
      <c r="T9" s="588"/>
      <c r="U9" s="587"/>
      <c r="V9" s="584"/>
      <c r="W9" s="587"/>
      <c r="X9" s="589"/>
      <c r="Y9" s="594"/>
      <c r="Z9" s="589"/>
      <c r="AA9" s="587"/>
      <c r="AB9" s="584"/>
      <c r="AC9" s="587"/>
      <c r="AD9" s="587"/>
      <c r="AE9" s="612"/>
    </row>
    <row r="10" spans="1:53" ht="15" x14ac:dyDescent="0.35">
      <c r="A10" s="1175"/>
      <c r="B10" s="591"/>
      <c r="C10" s="592"/>
      <c r="D10" s="593"/>
      <c r="E10" s="592"/>
      <c r="F10" s="591"/>
      <c r="G10" s="585"/>
      <c r="H10" s="586"/>
      <c r="I10" s="585"/>
      <c r="J10" s="586"/>
      <c r="K10" s="585"/>
      <c r="L10" s="586"/>
      <c r="M10" s="585"/>
      <c r="N10" s="585"/>
      <c r="O10" s="585"/>
      <c r="P10" s="586"/>
      <c r="Q10" s="587"/>
      <c r="R10" s="584"/>
      <c r="S10" s="587"/>
      <c r="T10" s="588"/>
      <c r="U10" s="587"/>
      <c r="V10" s="584"/>
      <c r="W10" s="587"/>
      <c r="X10" s="589"/>
      <c r="Y10" s="594"/>
      <c r="Z10" s="589"/>
      <c r="AA10" s="587"/>
      <c r="AB10" s="584"/>
      <c r="AC10" s="587"/>
      <c r="AD10" s="587"/>
      <c r="AE10" s="612"/>
      <c r="AK10" s="685"/>
    </row>
    <row r="11" spans="1:53" ht="15" x14ac:dyDescent="0.35">
      <c r="A11" s="1173">
        <v>45475</v>
      </c>
      <c r="B11" s="595" t="s">
        <v>36</v>
      </c>
      <c r="C11" s="592">
        <v>286400</v>
      </c>
      <c r="D11" s="593" t="s">
        <v>37</v>
      </c>
      <c r="E11" s="592">
        <v>276700</v>
      </c>
      <c r="F11" s="591" t="s">
        <v>38</v>
      </c>
      <c r="G11" s="585">
        <v>199700</v>
      </c>
      <c r="H11" s="586">
        <v>20</v>
      </c>
      <c r="I11" s="587">
        <v>136000</v>
      </c>
      <c r="J11" s="584"/>
      <c r="K11" s="587"/>
      <c r="L11" s="586"/>
      <c r="M11" s="585"/>
      <c r="N11" s="585"/>
      <c r="O11" s="585"/>
      <c r="P11" s="586">
        <v>20</v>
      </c>
      <c r="Q11" s="587">
        <v>136000</v>
      </c>
      <c r="R11" s="584"/>
      <c r="S11" s="587"/>
      <c r="T11" s="588">
        <v>20</v>
      </c>
      <c r="U11" s="587">
        <v>259000</v>
      </c>
      <c r="V11" s="584"/>
      <c r="W11" s="587"/>
      <c r="X11" s="589"/>
      <c r="Y11" s="594"/>
      <c r="Z11" s="589"/>
      <c r="AA11" s="587"/>
      <c r="AB11" s="584"/>
      <c r="AC11" s="587"/>
      <c r="AD11" s="587"/>
      <c r="AE11" s="612"/>
    </row>
    <row r="12" spans="1:53" ht="15" x14ac:dyDescent="0.35">
      <c r="A12" s="1174"/>
      <c r="B12" s="591"/>
      <c r="C12" s="592"/>
      <c r="D12" s="593"/>
      <c r="E12" s="592"/>
      <c r="F12" s="591"/>
      <c r="G12" s="585"/>
      <c r="H12" s="586"/>
      <c r="I12" s="585"/>
      <c r="J12" s="586"/>
      <c r="K12" s="585"/>
      <c r="L12" s="586"/>
      <c r="M12" s="585"/>
      <c r="N12" s="585"/>
      <c r="O12" s="585"/>
      <c r="P12" s="586"/>
      <c r="Q12" s="587"/>
      <c r="R12" s="584"/>
      <c r="S12" s="587"/>
      <c r="T12" s="588"/>
      <c r="U12" s="587"/>
      <c r="V12" s="584"/>
      <c r="W12" s="587"/>
      <c r="X12" s="589"/>
      <c r="Y12" s="596"/>
      <c r="Z12" s="597"/>
      <c r="AA12" s="583"/>
      <c r="AB12" s="598"/>
      <c r="AC12" s="587"/>
      <c r="AD12" s="587"/>
      <c r="AE12" s="612"/>
    </row>
    <row r="13" spans="1:53" ht="15" x14ac:dyDescent="0.35">
      <c r="A13" s="1174"/>
      <c r="B13" s="591"/>
      <c r="C13" s="592"/>
      <c r="D13" s="593"/>
      <c r="E13" s="592"/>
      <c r="F13" s="591"/>
      <c r="G13" s="585"/>
      <c r="H13" s="586"/>
      <c r="I13" s="585"/>
      <c r="J13" s="586"/>
      <c r="K13" s="585"/>
      <c r="L13" s="586"/>
      <c r="M13" s="585"/>
      <c r="N13" s="585"/>
      <c r="O13" s="585"/>
      <c r="P13" s="586"/>
      <c r="Q13" s="587"/>
      <c r="R13" s="584"/>
      <c r="S13" s="587"/>
      <c r="T13" s="588"/>
      <c r="U13" s="587"/>
      <c r="V13" s="584"/>
      <c r="W13" s="587"/>
      <c r="X13" s="589"/>
      <c r="Y13" s="596"/>
      <c r="Z13" s="597"/>
      <c r="AA13" s="583"/>
      <c r="AB13" s="598"/>
      <c r="AC13" s="587"/>
      <c r="AD13" s="587"/>
      <c r="AE13" s="612"/>
    </row>
    <row r="14" spans="1:53" ht="15" x14ac:dyDescent="0.35">
      <c r="A14" s="1175"/>
      <c r="B14" s="591"/>
      <c r="C14" s="592"/>
      <c r="D14" s="593"/>
      <c r="E14" s="592"/>
      <c r="F14" s="591"/>
      <c r="G14" s="585"/>
      <c r="H14" s="586"/>
      <c r="I14" s="585"/>
      <c r="J14" s="586"/>
      <c r="K14" s="585"/>
      <c r="L14" s="586"/>
      <c r="M14" s="585"/>
      <c r="N14" s="816"/>
      <c r="O14" s="585"/>
      <c r="P14" s="586"/>
      <c r="Q14" s="587"/>
      <c r="R14" s="584"/>
      <c r="S14" s="587"/>
      <c r="T14" s="588"/>
      <c r="U14" s="587"/>
      <c r="V14" s="584"/>
      <c r="W14" s="587"/>
      <c r="X14" s="589"/>
      <c r="Y14" s="594"/>
      <c r="Z14" s="589"/>
      <c r="AA14" s="587"/>
      <c r="AB14" s="584"/>
      <c r="AC14" s="587"/>
      <c r="AD14" s="587"/>
      <c r="AE14" s="612"/>
    </row>
    <row r="15" spans="1:53" ht="15" x14ac:dyDescent="0.35">
      <c r="A15" s="1173">
        <v>45476</v>
      </c>
      <c r="B15" s="591" t="s">
        <v>39</v>
      </c>
      <c r="C15" s="592">
        <v>192100</v>
      </c>
      <c r="D15" s="593" t="s">
        <v>40</v>
      </c>
      <c r="E15" s="592">
        <v>251100</v>
      </c>
      <c r="F15" s="591">
        <v>25</v>
      </c>
      <c r="G15" s="585">
        <v>250000</v>
      </c>
      <c r="H15" s="586"/>
      <c r="I15" s="585"/>
      <c r="J15" s="586"/>
      <c r="K15" s="585"/>
      <c r="L15" s="586"/>
      <c r="M15" s="585"/>
      <c r="N15" s="585"/>
      <c r="O15" s="585"/>
      <c r="P15" s="586"/>
      <c r="Q15" s="587"/>
      <c r="R15" s="584"/>
      <c r="S15" s="587"/>
      <c r="T15" s="588">
        <v>20</v>
      </c>
      <c r="U15" s="587">
        <v>259000</v>
      </c>
      <c r="V15" s="584"/>
      <c r="W15" s="587"/>
      <c r="X15" s="589"/>
      <c r="Y15" s="594"/>
      <c r="Z15" s="589"/>
      <c r="AA15" s="587"/>
      <c r="AB15" s="584"/>
      <c r="AC15" s="587"/>
      <c r="AD15" s="587"/>
      <c r="AE15" s="612"/>
    </row>
    <row r="16" spans="1:53" ht="15" x14ac:dyDescent="0.35">
      <c r="A16" s="1174"/>
      <c r="B16" s="591"/>
      <c r="C16" s="592"/>
      <c r="D16" s="593"/>
      <c r="E16" s="592"/>
      <c r="F16" s="591"/>
      <c r="G16" s="585"/>
      <c r="H16" s="586"/>
      <c r="I16" s="585"/>
      <c r="J16" s="586"/>
      <c r="K16" s="585"/>
      <c r="L16" s="586"/>
      <c r="M16" s="585"/>
      <c r="N16" s="585"/>
      <c r="O16" s="585"/>
      <c r="P16" s="586"/>
      <c r="Q16" s="587"/>
      <c r="R16" s="584"/>
      <c r="S16" s="587"/>
      <c r="T16" s="588"/>
      <c r="U16" s="587"/>
      <c r="V16" s="584"/>
      <c r="W16" s="587"/>
      <c r="X16" s="589"/>
      <c r="Y16" s="594"/>
      <c r="Z16" s="589"/>
      <c r="AA16" s="587"/>
      <c r="AB16" s="584"/>
      <c r="AC16" s="587"/>
      <c r="AD16" s="587"/>
      <c r="AE16" s="612"/>
    </row>
    <row r="17" spans="1:31" ht="15" x14ac:dyDescent="0.35">
      <c r="A17" s="1174"/>
      <c r="B17" s="591"/>
      <c r="C17" s="592"/>
      <c r="D17" s="593"/>
      <c r="E17" s="592"/>
      <c r="F17" s="591"/>
      <c r="G17" s="585"/>
      <c r="H17" s="586"/>
      <c r="I17" s="585"/>
      <c r="J17" s="586"/>
      <c r="K17" s="585"/>
      <c r="L17" s="586"/>
      <c r="M17" s="585"/>
      <c r="N17" s="585"/>
      <c r="O17" s="585"/>
      <c r="P17" s="586"/>
      <c r="Q17" s="587"/>
      <c r="R17" s="584"/>
      <c r="S17" s="587"/>
      <c r="T17" s="588"/>
      <c r="U17" s="587"/>
      <c r="V17" s="584"/>
      <c r="W17" s="587"/>
      <c r="X17" s="589"/>
      <c r="Y17" s="594"/>
      <c r="Z17" s="589"/>
      <c r="AA17" s="587"/>
      <c r="AB17" s="584"/>
      <c r="AC17" s="587"/>
      <c r="AD17" s="587"/>
      <c r="AE17" s="612"/>
    </row>
    <row r="18" spans="1:31" ht="15" x14ac:dyDescent="0.35">
      <c r="A18" s="1175"/>
      <c r="B18" s="591"/>
      <c r="C18" s="592"/>
      <c r="D18" s="838"/>
      <c r="E18" s="585"/>
      <c r="F18" s="591"/>
      <c r="G18" s="585"/>
      <c r="H18" s="586"/>
      <c r="I18" s="585"/>
      <c r="J18" s="586"/>
      <c r="K18" s="585"/>
      <c r="L18" s="586"/>
      <c r="M18" s="585"/>
      <c r="N18" s="585"/>
      <c r="O18" s="585"/>
      <c r="P18" s="586"/>
      <c r="Q18" s="587"/>
      <c r="R18" s="584"/>
      <c r="S18" s="587"/>
      <c r="T18" s="588"/>
      <c r="U18" s="587"/>
      <c r="V18" s="584">
        <v>26.92</v>
      </c>
      <c r="W18" s="587">
        <v>183060</v>
      </c>
      <c r="X18" s="589"/>
      <c r="Y18" s="594"/>
      <c r="Z18" s="589">
        <v>20</v>
      </c>
      <c r="AA18" s="587">
        <v>200000</v>
      </c>
      <c r="AB18" s="584"/>
      <c r="AC18" s="587"/>
      <c r="AD18" s="587"/>
      <c r="AE18" s="612"/>
    </row>
    <row r="19" spans="1:31" ht="15" x14ac:dyDescent="0.35">
      <c r="A19" s="1173">
        <v>45477</v>
      </c>
      <c r="B19" s="591" t="s">
        <v>41</v>
      </c>
      <c r="C19" s="592">
        <v>290500</v>
      </c>
      <c r="D19" s="593">
        <v>10</v>
      </c>
      <c r="E19" s="592">
        <v>276300</v>
      </c>
      <c r="F19" s="591" t="s">
        <v>42</v>
      </c>
      <c r="G19" s="585">
        <v>140200</v>
      </c>
      <c r="H19" s="586"/>
      <c r="I19" s="585"/>
      <c r="J19" s="586"/>
      <c r="K19" s="585"/>
      <c r="L19" s="588">
        <v>20</v>
      </c>
      <c r="M19" s="600">
        <v>259000</v>
      </c>
      <c r="N19" s="585"/>
      <c r="O19" s="585"/>
      <c r="P19" s="586"/>
      <c r="Q19" s="587"/>
      <c r="R19" s="584"/>
      <c r="S19" s="587"/>
      <c r="T19" s="588"/>
      <c r="U19" s="587"/>
      <c r="V19" s="584"/>
      <c r="W19" s="587"/>
      <c r="X19" s="589"/>
      <c r="Y19" s="594"/>
      <c r="Z19" s="589"/>
      <c r="AA19" s="587"/>
      <c r="AB19" s="584"/>
      <c r="AC19" s="587"/>
      <c r="AD19" s="587"/>
      <c r="AE19" s="612"/>
    </row>
    <row r="20" spans="1:31" ht="15" x14ac:dyDescent="0.35">
      <c r="A20" s="1174"/>
      <c r="B20" s="591"/>
      <c r="C20" s="592"/>
      <c r="D20" s="593"/>
      <c r="E20" s="592"/>
      <c r="F20" s="591"/>
      <c r="G20" s="585"/>
      <c r="H20" s="586"/>
      <c r="I20" s="585"/>
      <c r="J20" s="586"/>
      <c r="K20" s="585"/>
      <c r="L20" s="586"/>
      <c r="M20" s="585"/>
      <c r="N20" s="585"/>
      <c r="O20" s="585"/>
      <c r="P20" s="586"/>
      <c r="Q20" s="587"/>
      <c r="R20" s="598"/>
      <c r="S20" s="583"/>
      <c r="T20" s="584"/>
      <c r="U20" s="587"/>
      <c r="V20" s="584"/>
      <c r="W20" s="587"/>
      <c r="X20" s="589"/>
      <c r="Y20" s="594"/>
      <c r="Z20" s="589"/>
      <c r="AA20" s="587"/>
      <c r="AB20" s="584"/>
      <c r="AC20" s="587"/>
      <c r="AD20" s="587"/>
      <c r="AE20" s="612"/>
    </row>
    <row r="21" spans="1:31" ht="15" x14ac:dyDescent="0.35">
      <c r="A21" s="1174"/>
      <c r="B21" s="591"/>
      <c r="C21" s="592"/>
      <c r="D21" s="593"/>
      <c r="E21" s="592"/>
      <c r="F21" s="591"/>
      <c r="G21" s="585"/>
      <c r="H21" s="586"/>
      <c r="I21" s="585"/>
      <c r="J21" s="586"/>
      <c r="K21" s="585"/>
      <c r="L21" s="586"/>
      <c r="M21" s="585"/>
      <c r="N21" s="585"/>
      <c r="O21" s="585"/>
      <c r="P21" s="586"/>
      <c r="Q21" s="587"/>
      <c r="R21" s="584"/>
      <c r="S21" s="587"/>
      <c r="T21" s="588"/>
      <c r="U21" s="587"/>
      <c r="V21" s="584"/>
      <c r="W21" s="587"/>
      <c r="X21" s="589"/>
      <c r="Y21" s="594"/>
      <c r="Z21" s="589"/>
      <c r="AA21" s="587"/>
      <c r="AB21" s="584"/>
      <c r="AC21" s="587"/>
      <c r="AD21" s="587"/>
      <c r="AE21" s="612"/>
    </row>
    <row r="22" spans="1:31" ht="15" x14ac:dyDescent="0.35">
      <c r="A22" s="1175"/>
      <c r="B22" s="591"/>
      <c r="C22" s="592"/>
      <c r="D22" s="593"/>
      <c r="E22" s="592"/>
      <c r="F22" s="591"/>
      <c r="G22" s="592"/>
      <c r="H22" s="586"/>
      <c r="I22" s="585"/>
      <c r="J22" s="586"/>
      <c r="K22" s="585"/>
      <c r="L22" s="586"/>
      <c r="M22" s="585"/>
      <c r="N22" s="816"/>
      <c r="O22" s="585"/>
      <c r="P22" s="586"/>
      <c r="Q22" s="587"/>
      <c r="R22" s="584"/>
      <c r="S22" s="587"/>
      <c r="T22" s="588"/>
      <c r="U22" s="587"/>
      <c r="V22" s="589"/>
      <c r="W22" s="587"/>
      <c r="X22" s="589"/>
      <c r="Y22" s="594"/>
      <c r="Z22" s="589"/>
      <c r="AA22" s="587"/>
      <c r="AB22" s="584"/>
      <c r="AC22" s="587"/>
      <c r="AD22" s="587"/>
      <c r="AE22" s="612"/>
    </row>
    <row r="23" spans="1:31" ht="15" x14ac:dyDescent="0.35">
      <c r="A23" s="1173">
        <v>45478</v>
      </c>
      <c r="B23" s="591" t="s">
        <v>43</v>
      </c>
      <c r="C23" s="592">
        <v>296000</v>
      </c>
      <c r="D23" s="593"/>
      <c r="E23" s="592"/>
      <c r="F23" s="591" t="s">
        <v>44</v>
      </c>
      <c r="G23" s="585">
        <v>201300</v>
      </c>
      <c r="H23" s="586"/>
      <c r="I23" s="585"/>
      <c r="J23" s="586">
        <v>20</v>
      </c>
      <c r="K23" s="585">
        <v>136000</v>
      </c>
      <c r="L23" s="586"/>
      <c r="M23" s="585"/>
      <c r="N23" s="585"/>
      <c r="O23" s="585"/>
      <c r="P23" s="586">
        <v>20</v>
      </c>
      <c r="Q23" s="587">
        <v>136000</v>
      </c>
      <c r="R23" s="584"/>
      <c r="S23" s="587"/>
      <c r="T23" s="588">
        <v>20</v>
      </c>
      <c r="U23" s="587">
        <v>259000</v>
      </c>
      <c r="V23" s="584"/>
      <c r="W23" s="587"/>
      <c r="X23" s="589"/>
      <c r="Y23" s="594"/>
      <c r="Z23" s="589"/>
      <c r="AA23" s="587"/>
      <c r="AB23" s="584"/>
      <c r="AC23" s="587"/>
      <c r="AD23" s="587"/>
      <c r="AE23" s="612"/>
    </row>
    <row r="24" spans="1:31" ht="15" x14ac:dyDescent="0.35">
      <c r="A24" s="1174"/>
      <c r="B24" s="591"/>
      <c r="C24" s="592"/>
      <c r="D24" s="593"/>
      <c r="E24" s="592"/>
      <c r="F24" s="591"/>
      <c r="G24" s="585"/>
      <c r="H24" s="586"/>
      <c r="I24" s="585"/>
      <c r="J24" s="586"/>
      <c r="K24" s="585"/>
      <c r="L24" s="586"/>
      <c r="M24" s="585"/>
      <c r="N24" s="585"/>
      <c r="O24" s="585"/>
      <c r="P24" s="586"/>
      <c r="Q24" s="587"/>
      <c r="R24" s="584"/>
      <c r="S24" s="587"/>
      <c r="T24" s="588"/>
      <c r="U24" s="587"/>
      <c r="V24" s="584"/>
      <c r="W24" s="587"/>
      <c r="X24" s="589"/>
      <c r="Y24" s="594"/>
      <c r="Z24" s="589"/>
      <c r="AA24" s="587"/>
      <c r="AB24" s="584"/>
      <c r="AC24" s="587"/>
      <c r="AD24" s="587"/>
      <c r="AE24" s="612"/>
    </row>
    <row r="25" spans="1:31" ht="15" x14ac:dyDescent="0.35">
      <c r="A25" s="1174"/>
      <c r="B25" s="591"/>
      <c r="C25" s="592"/>
      <c r="D25" s="593"/>
      <c r="E25" s="592"/>
      <c r="F25" s="591"/>
      <c r="G25" s="585"/>
      <c r="H25" s="586"/>
      <c r="I25" s="585"/>
      <c r="J25" s="586"/>
      <c r="K25" s="585"/>
      <c r="L25" s="586"/>
      <c r="M25" s="585"/>
      <c r="N25" s="585"/>
      <c r="O25" s="585"/>
      <c r="P25" s="586"/>
      <c r="Q25" s="587"/>
      <c r="R25" s="584"/>
      <c r="S25" s="587"/>
      <c r="T25" s="588"/>
      <c r="U25" s="587"/>
      <c r="V25" s="584"/>
      <c r="W25" s="587"/>
      <c r="X25" s="589"/>
      <c r="Y25" s="594"/>
      <c r="Z25" s="589"/>
      <c r="AA25" s="587"/>
      <c r="AB25" s="584"/>
      <c r="AC25" s="587"/>
      <c r="AD25" s="587"/>
      <c r="AE25" s="612"/>
    </row>
    <row r="26" spans="1:31" ht="15" x14ac:dyDescent="0.35">
      <c r="A26" s="1175"/>
      <c r="B26" s="591"/>
      <c r="C26" s="592"/>
      <c r="D26" s="593"/>
      <c r="E26" s="592"/>
      <c r="F26" s="591"/>
      <c r="G26" s="585"/>
      <c r="H26" s="586"/>
      <c r="I26" s="585"/>
      <c r="J26" s="586"/>
      <c r="K26" s="585"/>
      <c r="L26" s="586"/>
      <c r="M26" s="585"/>
      <c r="N26" s="585"/>
      <c r="O26" s="585"/>
      <c r="P26" s="586"/>
      <c r="Q26" s="587"/>
      <c r="R26" s="584"/>
      <c r="S26" s="587"/>
      <c r="T26" s="588"/>
      <c r="U26" s="587"/>
      <c r="V26" s="584"/>
      <c r="W26" s="587"/>
      <c r="X26" s="589"/>
      <c r="Y26" s="594"/>
      <c r="Z26" s="589"/>
      <c r="AA26" s="587"/>
      <c r="AB26" s="584"/>
      <c r="AC26" s="587"/>
      <c r="AD26" s="587"/>
      <c r="AE26" s="612"/>
    </row>
    <row r="27" spans="1:31" ht="15" x14ac:dyDescent="0.35">
      <c r="A27" s="1173">
        <v>45479</v>
      </c>
      <c r="B27" s="591" t="s">
        <v>45</v>
      </c>
      <c r="C27" s="592">
        <v>264800</v>
      </c>
      <c r="D27" s="593" t="s">
        <v>46</v>
      </c>
      <c r="E27" s="592">
        <v>385500</v>
      </c>
      <c r="F27" s="591" t="s">
        <v>47</v>
      </c>
      <c r="G27" s="585">
        <v>162500</v>
      </c>
      <c r="H27" s="586">
        <v>20</v>
      </c>
      <c r="I27" s="585">
        <v>136000</v>
      </c>
      <c r="J27" s="586"/>
      <c r="K27" s="585"/>
      <c r="L27" s="784"/>
      <c r="M27" s="704"/>
      <c r="N27" s="704"/>
      <c r="O27" s="704"/>
      <c r="P27" s="586"/>
      <c r="Q27" s="587"/>
      <c r="R27" s="584"/>
      <c r="S27" s="587"/>
      <c r="T27" s="588">
        <v>20</v>
      </c>
      <c r="U27" s="587">
        <v>259000</v>
      </c>
      <c r="V27" s="584"/>
      <c r="W27" s="587"/>
      <c r="X27" s="589"/>
      <c r="Y27" s="594"/>
      <c r="Z27" s="589"/>
      <c r="AA27" s="587"/>
      <c r="AB27" s="584"/>
      <c r="AC27" s="587"/>
      <c r="AD27" s="587"/>
      <c r="AE27" s="612"/>
    </row>
    <row r="28" spans="1:31" ht="15" x14ac:dyDescent="0.35">
      <c r="A28" s="1174"/>
      <c r="B28" s="591"/>
      <c r="C28" s="592"/>
      <c r="D28" s="593"/>
      <c r="E28" s="592"/>
      <c r="F28" s="591"/>
      <c r="G28" s="585"/>
      <c r="H28" s="586"/>
      <c r="I28" s="585"/>
      <c r="J28" s="586"/>
      <c r="K28" s="585"/>
      <c r="L28" s="586"/>
      <c r="M28" s="585"/>
      <c r="N28" s="585"/>
      <c r="O28" s="585"/>
      <c r="P28" s="586"/>
      <c r="Q28" s="587"/>
      <c r="R28" s="584"/>
      <c r="S28" s="587"/>
      <c r="T28" s="588"/>
      <c r="U28" s="587"/>
      <c r="V28" s="584"/>
      <c r="W28" s="587"/>
      <c r="X28" s="589"/>
      <c r="Y28" s="594"/>
      <c r="Z28" s="589"/>
      <c r="AA28" s="587"/>
      <c r="AB28" s="584"/>
      <c r="AC28" s="587"/>
      <c r="AD28" s="587"/>
      <c r="AE28" s="612"/>
    </row>
    <row r="29" spans="1:31" ht="15" x14ac:dyDescent="0.35">
      <c r="A29" s="1174"/>
      <c r="B29" s="591"/>
      <c r="C29" s="592"/>
      <c r="D29" s="593"/>
      <c r="E29" s="592"/>
      <c r="F29" s="591"/>
      <c r="G29" s="585"/>
      <c r="H29" s="586"/>
      <c r="I29" s="585"/>
      <c r="J29" s="586"/>
      <c r="K29" s="585"/>
      <c r="L29" s="586"/>
      <c r="M29" s="585"/>
      <c r="N29" s="585"/>
      <c r="O29" s="585"/>
      <c r="P29" s="586"/>
      <c r="Q29" s="587"/>
      <c r="R29" s="584"/>
      <c r="S29" s="587"/>
      <c r="T29" s="588"/>
      <c r="U29" s="587"/>
      <c r="V29" s="584"/>
      <c r="W29" s="587"/>
      <c r="X29" s="589"/>
      <c r="Y29" s="590"/>
      <c r="Z29" s="599"/>
      <c r="AA29" s="600"/>
      <c r="AB29" s="588"/>
      <c r="AC29" s="587"/>
      <c r="AD29" s="587"/>
      <c r="AE29" s="612"/>
    </row>
    <row r="30" spans="1:31" ht="15" x14ac:dyDescent="0.35">
      <c r="A30" s="1175"/>
      <c r="B30" s="591"/>
      <c r="C30" s="592"/>
      <c r="D30" s="593"/>
      <c r="E30" s="592"/>
      <c r="F30" s="591"/>
      <c r="G30" s="585"/>
      <c r="H30" s="586"/>
      <c r="I30" s="585"/>
      <c r="J30" s="586"/>
      <c r="K30" s="585"/>
      <c r="L30" s="586"/>
      <c r="M30" s="585"/>
      <c r="N30" s="585"/>
      <c r="O30" s="585"/>
      <c r="P30" s="586"/>
      <c r="Q30" s="587"/>
      <c r="R30" s="584"/>
      <c r="S30" s="587"/>
      <c r="T30" s="588"/>
      <c r="U30" s="587"/>
      <c r="V30" s="584"/>
      <c r="W30" s="587"/>
      <c r="X30" s="589"/>
      <c r="Y30" s="590"/>
      <c r="Z30" s="599"/>
      <c r="AA30" s="600"/>
      <c r="AB30" s="588"/>
      <c r="AC30" s="587"/>
      <c r="AD30" s="587"/>
      <c r="AE30" s="612"/>
    </row>
    <row r="31" spans="1:31" ht="15" x14ac:dyDescent="0.35">
      <c r="A31" s="1173">
        <v>45480</v>
      </c>
      <c r="B31" s="591" t="s">
        <v>48</v>
      </c>
      <c r="C31" s="592">
        <v>253700</v>
      </c>
      <c r="D31" s="593" t="s">
        <v>49</v>
      </c>
      <c r="E31" s="592">
        <v>284700</v>
      </c>
      <c r="F31" s="591" t="s">
        <v>50</v>
      </c>
      <c r="G31" s="585">
        <v>185400</v>
      </c>
      <c r="H31" s="586"/>
      <c r="I31" s="585"/>
      <c r="J31" s="586"/>
      <c r="K31" s="585"/>
      <c r="L31" s="586"/>
      <c r="M31" s="585"/>
      <c r="N31" s="585"/>
      <c r="O31" s="585"/>
      <c r="P31" s="586"/>
      <c r="Q31" s="587"/>
      <c r="R31" s="584"/>
      <c r="S31" s="587"/>
      <c r="T31" s="588"/>
      <c r="U31" s="587"/>
      <c r="V31" s="584"/>
      <c r="W31" s="587"/>
      <c r="X31" s="589"/>
      <c r="Y31" s="594"/>
      <c r="Z31" s="589"/>
      <c r="AA31" s="587"/>
      <c r="AB31" s="584"/>
      <c r="AC31" s="587"/>
      <c r="AD31" s="587"/>
      <c r="AE31" s="612"/>
    </row>
    <row r="32" spans="1:31" ht="15" x14ac:dyDescent="0.35">
      <c r="A32" s="1174"/>
      <c r="B32" s="591"/>
      <c r="C32" s="592"/>
      <c r="D32" s="593"/>
      <c r="E32" s="592"/>
      <c r="F32" s="591"/>
      <c r="G32" s="585"/>
      <c r="H32" s="586"/>
      <c r="I32" s="585"/>
      <c r="J32" s="586"/>
      <c r="K32" s="585"/>
      <c r="L32" s="586"/>
      <c r="M32" s="585"/>
      <c r="N32" s="585"/>
      <c r="O32" s="585"/>
      <c r="P32" s="586"/>
      <c r="Q32" s="587"/>
      <c r="R32" s="584"/>
      <c r="S32" s="587"/>
      <c r="T32" s="588"/>
      <c r="U32" s="587"/>
      <c r="V32" s="584"/>
      <c r="W32" s="587"/>
      <c r="X32" s="589"/>
      <c r="Y32" s="594"/>
      <c r="Z32" s="589"/>
      <c r="AA32" s="587"/>
      <c r="AB32" s="584"/>
      <c r="AC32" s="587"/>
      <c r="AD32" s="587"/>
      <c r="AE32" s="612"/>
    </row>
    <row r="33" spans="1:31" ht="15" x14ac:dyDescent="0.35">
      <c r="A33" s="1174"/>
      <c r="B33" s="591"/>
      <c r="C33" s="592"/>
      <c r="D33" s="593"/>
      <c r="E33" s="592"/>
      <c r="F33" s="591"/>
      <c r="G33" s="585"/>
      <c r="H33" s="586"/>
      <c r="I33" s="585"/>
      <c r="J33" s="586"/>
      <c r="K33" s="585"/>
      <c r="L33" s="586"/>
      <c r="M33" s="585"/>
      <c r="N33" s="585"/>
      <c r="O33" s="585"/>
      <c r="P33" s="586"/>
      <c r="Q33" s="587"/>
      <c r="R33" s="584"/>
      <c r="S33" s="587"/>
      <c r="T33" s="584"/>
      <c r="U33" s="587"/>
      <c r="V33" s="584"/>
      <c r="W33" s="587"/>
      <c r="X33" s="589"/>
      <c r="Y33" s="594"/>
      <c r="Z33" s="589"/>
      <c r="AA33" s="587"/>
      <c r="AB33" s="584"/>
      <c r="AC33" s="587"/>
      <c r="AD33" s="587"/>
      <c r="AE33" s="612"/>
    </row>
    <row r="34" spans="1:31" ht="15" x14ac:dyDescent="0.35">
      <c r="A34" s="1175"/>
      <c r="B34" s="591"/>
      <c r="C34" s="592"/>
      <c r="D34" s="593"/>
      <c r="E34" s="592"/>
      <c r="F34" s="591"/>
      <c r="G34" s="585"/>
      <c r="H34" s="586"/>
      <c r="I34" s="585"/>
      <c r="J34" s="586"/>
      <c r="K34" s="585"/>
      <c r="L34" s="586"/>
      <c r="M34" s="585"/>
      <c r="N34" s="585"/>
      <c r="O34" s="585"/>
      <c r="P34" s="586"/>
      <c r="Q34" s="587"/>
      <c r="R34" s="584"/>
      <c r="S34" s="587"/>
      <c r="T34" s="588"/>
      <c r="U34" s="587"/>
      <c r="V34" s="584"/>
      <c r="W34" s="587"/>
      <c r="X34" s="589"/>
      <c r="Y34" s="594"/>
      <c r="Z34" s="589"/>
      <c r="AA34" s="587"/>
      <c r="AB34" s="584"/>
      <c r="AC34" s="587"/>
      <c r="AD34" s="587"/>
      <c r="AE34" s="612"/>
    </row>
    <row r="35" spans="1:31" ht="15" x14ac:dyDescent="0.35">
      <c r="A35" s="1173">
        <v>45481</v>
      </c>
      <c r="B35" s="591" t="s">
        <v>51</v>
      </c>
      <c r="C35" s="592">
        <v>254200</v>
      </c>
      <c r="D35" s="593" t="s">
        <v>52</v>
      </c>
      <c r="E35" s="592">
        <v>274000</v>
      </c>
      <c r="F35" s="591" t="s">
        <v>53</v>
      </c>
      <c r="G35" s="585">
        <v>162700</v>
      </c>
      <c r="H35" s="586"/>
      <c r="I35" s="585"/>
      <c r="J35" s="586"/>
      <c r="K35" s="585"/>
      <c r="L35" s="586"/>
      <c r="M35" s="585"/>
      <c r="N35" s="585"/>
      <c r="O35" s="585"/>
      <c r="P35" s="586"/>
      <c r="Q35" s="587"/>
      <c r="R35" s="584"/>
      <c r="S35" s="587"/>
      <c r="T35" s="588">
        <v>20</v>
      </c>
      <c r="U35" s="587">
        <v>259000</v>
      </c>
      <c r="V35" s="584"/>
      <c r="W35" s="587"/>
      <c r="X35" s="589"/>
      <c r="Y35" s="594"/>
      <c r="Z35" s="589"/>
      <c r="AA35" s="587"/>
      <c r="AB35" s="584"/>
      <c r="AC35" s="587"/>
      <c r="AD35" s="587"/>
      <c r="AE35" s="612"/>
    </row>
    <row r="36" spans="1:31" ht="15" x14ac:dyDescent="0.35">
      <c r="A36" s="1174"/>
      <c r="B36" s="591"/>
      <c r="C36" s="592"/>
      <c r="D36" s="593"/>
      <c r="E36" s="592"/>
      <c r="F36" s="591"/>
      <c r="G36" s="585"/>
      <c r="H36" s="586"/>
      <c r="I36" s="585"/>
      <c r="J36" s="586"/>
      <c r="K36" s="585"/>
      <c r="L36" s="586"/>
      <c r="M36" s="585"/>
      <c r="N36" s="585"/>
      <c r="O36" s="585"/>
      <c r="P36" s="586"/>
      <c r="Q36" s="587"/>
      <c r="R36" s="584"/>
      <c r="S36" s="587"/>
      <c r="T36" s="588"/>
      <c r="U36" s="587"/>
      <c r="V36" s="584"/>
      <c r="W36" s="587"/>
      <c r="X36" s="589"/>
      <c r="Y36" s="594"/>
      <c r="Z36" s="589"/>
      <c r="AA36" s="587"/>
      <c r="AB36" s="584"/>
      <c r="AC36" s="587"/>
      <c r="AD36" s="587"/>
      <c r="AE36" s="612"/>
    </row>
    <row r="37" spans="1:31" ht="15" x14ac:dyDescent="0.35">
      <c r="A37" s="1174"/>
      <c r="B37" s="591"/>
      <c r="C37" s="592"/>
      <c r="D37" s="593"/>
      <c r="E37" s="592"/>
      <c r="F37" s="591"/>
      <c r="G37" s="585"/>
      <c r="H37" s="586"/>
      <c r="I37" s="585"/>
      <c r="J37" s="586"/>
      <c r="K37" s="585"/>
      <c r="L37" s="586"/>
      <c r="M37" s="585"/>
      <c r="N37" s="585"/>
      <c r="O37" s="585"/>
      <c r="P37" s="586"/>
      <c r="Q37" s="587"/>
      <c r="R37" s="584"/>
      <c r="S37" s="587"/>
      <c r="T37" s="588"/>
      <c r="U37" s="587"/>
      <c r="V37" s="584"/>
      <c r="W37" s="587"/>
      <c r="X37" s="589"/>
      <c r="Y37" s="594"/>
      <c r="Z37" s="589"/>
      <c r="AA37" s="587"/>
      <c r="AB37" s="584"/>
      <c r="AC37" s="587"/>
      <c r="AD37" s="587"/>
      <c r="AE37" s="612"/>
    </row>
    <row r="38" spans="1:31" ht="15" x14ac:dyDescent="0.35">
      <c r="A38" s="1175"/>
      <c r="B38" s="591"/>
      <c r="C38" s="592"/>
      <c r="D38" s="593"/>
      <c r="E38" s="592"/>
      <c r="F38" s="591"/>
      <c r="G38" s="585"/>
      <c r="H38" s="586"/>
      <c r="I38" s="585"/>
      <c r="J38" s="586"/>
      <c r="K38" s="585"/>
      <c r="L38" s="586"/>
      <c r="M38" s="585"/>
      <c r="N38" s="585"/>
      <c r="O38" s="585"/>
      <c r="P38" s="586"/>
      <c r="Q38" s="587"/>
      <c r="R38" s="584"/>
      <c r="S38" s="587"/>
      <c r="T38" s="588"/>
      <c r="U38" s="587"/>
      <c r="V38" s="584"/>
      <c r="W38" s="587"/>
      <c r="X38" s="589"/>
      <c r="Y38" s="594"/>
      <c r="Z38" s="584">
        <v>20</v>
      </c>
      <c r="AA38" s="587">
        <v>200000</v>
      </c>
      <c r="AB38" s="584"/>
      <c r="AC38" s="587"/>
      <c r="AD38" s="587"/>
      <c r="AE38" s="612"/>
    </row>
    <row r="39" spans="1:31" ht="15" x14ac:dyDescent="0.35">
      <c r="A39" s="1173">
        <v>45482</v>
      </c>
      <c r="B39" s="591" t="s">
        <v>54</v>
      </c>
      <c r="C39" s="592">
        <v>295200</v>
      </c>
      <c r="D39" s="593" t="s">
        <v>55</v>
      </c>
      <c r="E39" s="592">
        <v>243300</v>
      </c>
      <c r="F39" s="591" t="s">
        <v>56</v>
      </c>
      <c r="G39" s="585">
        <v>202700</v>
      </c>
      <c r="H39" s="586"/>
      <c r="I39" s="585"/>
      <c r="J39" s="586">
        <v>20</v>
      </c>
      <c r="K39" s="585">
        <v>136000</v>
      </c>
      <c r="L39" s="586"/>
      <c r="M39" s="585"/>
      <c r="N39" s="585"/>
      <c r="O39" s="585"/>
      <c r="P39" s="588">
        <v>20</v>
      </c>
      <c r="Q39" s="587">
        <v>136000</v>
      </c>
      <c r="R39" s="584"/>
      <c r="S39" s="587"/>
      <c r="T39" s="588">
        <v>20</v>
      </c>
      <c r="U39" s="587">
        <v>259000</v>
      </c>
      <c r="V39" s="584"/>
      <c r="W39" s="587"/>
      <c r="X39" s="589"/>
      <c r="Y39" s="594"/>
      <c r="Z39" s="589"/>
      <c r="AA39" s="587"/>
      <c r="AB39" s="584"/>
      <c r="AC39" s="587"/>
      <c r="AD39" s="587"/>
      <c r="AE39" s="612"/>
    </row>
    <row r="40" spans="1:31" ht="15" x14ac:dyDescent="0.35">
      <c r="A40" s="1174"/>
      <c r="B40" s="591"/>
      <c r="C40" s="592"/>
      <c r="D40" s="593"/>
      <c r="E40" s="592"/>
      <c r="F40" s="591"/>
      <c r="G40" s="585"/>
      <c r="H40" s="586"/>
      <c r="I40" s="585"/>
      <c r="J40" s="586"/>
      <c r="K40" s="585"/>
      <c r="L40" s="586"/>
      <c r="M40" s="585"/>
      <c r="N40" s="585"/>
      <c r="O40" s="585"/>
      <c r="P40" s="586"/>
      <c r="Q40" s="587"/>
      <c r="R40" s="584"/>
      <c r="S40" s="587"/>
      <c r="T40" s="588"/>
      <c r="U40" s="587"/>
      <c r="V40" s="584"/>
      <c r="W40" s="587"/>
      <c r="X40" s="589"/>
      <c r="Y40" s="594"/>
      <c r="Z40" s="589"/>
      <c r="AA40" s="587"/>
      <c r="AB40" s="584"/>
      <c r="AC40" s="587"/>
      <c r="AD40" s="587"/>
      <c r="AE40" s="612"/>
    </row>
    <row r="41" spans="1:31" ht="15" x14ac:dyDescent="0.35">
      <c r="A41" s="1174"/>
      <c r="B41" s="591"/>
      <c r="C41" s="592"/>
      <c r="D41" s="593"/>
      <c r="E41" s="592"/>
      <c r="F41" s="591"/>
      <c r="G41" s="585"/>
      <c r="H41" s="586"/>
      <c r="I41" s="585"/>
      <c r="J41" s="586"/>
      <c r="K41" s="585"/>
      <c r="L41" s="586"/>
      <c r="M41" s="585"/>
      <c r="N41" s="585"/>
      <c r="O41" s="585"/>
      <c r="P41" s="586"/>
      <c r="Q41" s="587"/>
      <c r="R41" s="584"/>
      <c r="S41" s="587"/>
      <c r="T41" s="588"/>
      <c r="U41" s="587"/>
      <c r="V41" s="584"/>
      <c r="W41" s="587"/>
      <c r="X41" s="589"/>
      <c r="Y41" s="594"/>
      <c r="Z41" s="589"/>
      <c r="AA41" s="587"/>
      <c r="AB41" s="584"/>
      <c r="AC41" s="587"/>
      <c r="AD41" s="587"/>
      <c r="AE41" s="612"/>
    </row>
    <row r="42" spans="1:31" ht="15" x14ac:dyDescent="0.35">
      <c r="A42" s="1175"/>
      <c r="B42" s="591"/>
      <c r="C42" s="592"/>
      <c r="D42" s="593"/>
      <c r="E42" s="592"/>
      <c r="F42" s="591"/>
      <c r="G42" s="585"/>
      <c r="H42" s="586"/>
      <c r="I42" s="585"/>
      <c r="J42" s="586"/>
      <c r="K42" s="585"/>
      <c r="L42" s="586"/>
      <c r="M42" s="585"/>
      <c r="N42" s="585"/>
      <c r="O42" s="585"/>
      <c r="P42" s="586"/>
      <c r="Q42" s="587"/>
      <c r="R42" s="584"/>
      <c r="S42" s="587"/>
      <c r="T42" s="588"/>
      <c r="U42" s="587"/>
      <c r="V42" s="584"/>
      <c r="W42" s="587"/>
      <c r="X42" s="589"/>
      <c r="Y42" s="594"/>
      <c r="Z42" s="589"/>
      <c r="AA42" s="587"/>
      <c r="AB42" s="584"/>
      <c r="AC42" s="587"/>
      <c r="AD42" s="587"/>
      <c r="AE42" s="612"/>
    </row>
    <row r="43" spans="1:31" ht="15" x14ac:dyDescent="0.35">
      <c r="A43" s="1173">
        <v>45483</v>
      </c>
      <c r="B43" s="591" t="s">
        <v>57</v>
      </c>
      <c r="C43" s="592">
        <v>245800</v>
      </c>
      <c r="D43" s="593" t="s">
        <v>58</v>
      </c>
      <c r="E43" s="592">
        <v>246400</v>
      </c>
      <c r="F43" s="591" t="s">
        <v>59</v>
      </c>
      <c r="G43" s="585">
        <v>218700</v>
      </c>
      <c r="H43" s="586">
        <v>20</v>
      </c>
      <c r="I43" s="585">
        <v>136000</v>
      </c>
      <c r="J43" s="586"/>
      <c r="K43" s="585"/>
      <c r="L43" s="586"/>
      <c r="M43" s="585"/>
      <c r="N43" s="585"/>
      <c r="O43" s="585"/>
      <c r="P43" s="586"/>
      <c r="Q43" s="587"/>
      <c r="R43" s="584"/>
      <c r="S43" s="587"/>
      <c r="T43" s="588">
        <v>20</v>
      </c>
      <c r="U43" s="587">
        <v>259000</v>
      </c>
      <c r="V43" s="584"/>
      <c r="W43" s="587"/>
      <c r="X43" s="589"/>
      <c r="Y43" s="594"/>
      <c r="Z43" s="589"/>
      <c r="AA43" s="587"/>
      <c r="AB43" s="584"/>
      <c r="AC43" s="587"/>
      <c r="AD43" s="587"/>
      <c r="AE43" s="612"/>
    </row>
    <row r="44" spans="1:31" ht="15" x14ac:dyDescent="0.35">
      <c r="A44" s="1174"/>
      <c r="B44" s="591"/>
      <c r="C44" s="592"/>
      <c r="D44" s="593"/>
      <c r="E44" s="592"/>
      <c r="F44" s="591"/>
      <c r="G44" s="585"/>
      <c r="H44" s="586"/>
      <c r="I44" s="585"/>
      <c r="J44" s="586"/>
      <c r="K44" s="585"/>
      <c r="L44" s="586"/>
      <c r="M44" s="585"/>
      <c r="N44" s="585"/>
      <c r="O44" s="585"/>
      <c r="P44" s="586"/>
      <c r="Q44" s="587"/>
      <c r="R44" s="584"/>
      <c r="S44" s="587"/>
      <c r="T44" s="588"/>
      <c r="U44" s="587"/>
      <c r="V44" s="584"/>
      <c r="W44" s="587"/>
      <c r="X44" s="589"/>
      <c r="Y44" s="594"/>
      <c r="Z44" s="589"/>
      <c r="AA44" s="587"/>
      <c r="AB44" s="584"/>
      <c r="AC44" s="587"/>
      <c r="AD44" s="587"/>
      <c r="AE44" s="612"/>
    </row>
    <row r="45" spans="1:31" ht="15" x14ac:dyDescent="0.35">
      <c r="A45" s="1174"/>
      <c r="B45" s="591"/>
      <c r="C45" s="592"/>
      <c r="D45" s="593"/>
      <c r="E45" s="592"/>
      <c r="F45" s="591"/>
      <c r="G45" s="585"/>
      <c r="H45" s="586"/>
      <c r="I45" s="585"/>
      <c r="J45" s="586"/>
      <c r="K45" s="585"/>
      <c r="L45" s="586"/>
      <c r="M45" s="585"/>
      <c r="N45" s="585"/>
      <c r="O45" s="585"/>
      <c r="P45" s="586"/>
      <c r="Q45" s="587"/>
      <c r="R45" s="584"/>
      <c r="S45" s="587"/>
      <c r="T45" s="588"/>
      <c r="U45" s="587"/>
      <c r="V45" s="584"/>
      <c r="W45" s="587"/>
      <c r="X45" s="589"/>
      <c r="Y45" s="594"/>
      <c r="Z45" s="589"/>
      <c r="AA45" s="587"/>
      <c r="AB45" s="584"/>
      <c r="AC45" s="587"/>
      <c r="AD45" s="587"/>
      <c r="AE45" s="612"/>
    </row>
    <row r="46" spans="1:31" ht="15" x14ac:dyDescent="0.35">
      <c r="A46" s="1175"/>
      <c r="B46" s="591"/>
      <c r="C46" s="592"/>
      <c r="D46" s="593"/>
      <c r="E46" s="592"/>
      <c r="F46" s="591"/>
      <c r="G46" s="585"/>
      <c r="H46" s="586"/>
      <c r="I46" s="585"/>
      <c r="J46" s="586"/>
      <c r="K46" s="585"/>
      <c r="L46" s="586"/>
      <c r="M46" s="585"/>
      <c r="N46" s="585"/>
      <c r="O46" s="585"/>
      <c r="P46" s="586"/>
      <c r="Q46" s="587"/>
      <c r="R46" s="584"/>
      <c r="S46" s="587"/>
      <c r="T46" s="588"/>
      <c r="U46" s="587"/>
      <c r="V46" s="584"/>
      <c r="W46" s="587"/>
      <c r="X46" s="589"/>
      <c r="Y46" s="594"/>
      <c r="Z46" s="589"/>
      <c r="AA46" s="587"/>
      <c r="AB46" s="584"/>
      <c r="AC46" s="587"/>
      <c r="AD46" s="587"/>
      <c r="AE46" s="612"/>
    </row>
    <row r="47" spans="1:31" ht="15" x14ac:dyDescent="0.35">
      <c r="A47" s="1173">
        <v>45484</v>
      </c>
      <c r="B47" s="591" t="s">
        <v>60</v>
      </c>
      <c r="C47" s="592">
        <v>248900</v>
      </c>
      <c r="D47" s="593" t="s">
        <v>61</v>
      </c>
      <c r="E47" s="592">
        <v>316200</v>
      </c>
      <c r="F47" s="591" t="s">
        <v>62</v>
      </c>
      <c r="G47" s="600">
        <v>236500</v>
      </c>
      <c r="H47" s="586"/>
      <c r="I47" s="587"/>
      <c r="J47" s="584">
        <v>20</v>
      </c>
      <c r="K47" s="587">
        <v>259000</v>
      </c>
      <c r="L47" s="586"/>
      <c r="M47" s="585"/>
      <c r="N47" s="585"/>
      <c r="O47" s="585"/>
      <c r="P47" s="586">
        <v>20</v>
      </c>
      <c r="Q47" s="587">
        <v>136000</v>
      </c>
      <c r="R47" s="584"/>
      <c r="S47" s="587"/>
      <c r="T47" s="588">
        <v>20</v>
      </c>
      <c r="U47" s="587">
        <v>259000</v>
      </c>
      <c r="V47" s="631"/>
      <c r="W47" s="587"/>
      <c r="X47" s="589"/>
      <c r="Y47" s="594"/>
      <c r="Z47" s="589"/>
      <c r="AA47" s="587"/>
      <c r="AB47" s="584"/>
      <c r="AC47" s="587"/>
      <c r="AD47" s="587"/>
      <c r="AE47" s="612"/>
    </row>
    <row r="48" spans="1:31" ht="15" x14ac:dyDescent="0.35">
      <c r="A48" s="1174"/>
      <c r="B48" s="591"/>
      <c r="C48" s="592"/>
      <c r="D48" s="593"/>
      <c r="E48" s="592"/>
      <c r="F48" s="591"/>
      <c r="G48" s="585"/>
      <c r="H48" s="586"/>
      <c r="I48" s="585"/>
      <c r="J48" s="586"/>
      <c r="K48" s="585"/>
      <c r="L48" s="586"/>
      <c r="M48" s="585"/>
      <c r="N48" s="585"/>
      <c r="O48" s="585"/>
      <c r="P48" s="586"/>
      <c r="Q48" s="587"/>
      <c r="R48" s="584"/>
      <c r="S48" s="587"/>
      <c r="T48" s="588"/>
      <c r="U48" s="587"/>
      <c r="V48" s="584"/>
      <c r="W48" s="587"/>
      <c r="X48" s="589"/>
      <c r="Y48" s="594"/>
      <c r="Z48" s="589"/>
      <c r="AA48" s="587"/>
      <c r="AB48" s="584"/>
      <c r="AC48" s="587"/>
      <c r="AD48" s="587"/>
      <c r="AE48" s="612"/>
    </row>
    <row r="49" spans="1:31" ht="15" x14ac:dyDescent="0.35">
      <c r="A49" s="1174"/>
      <c r="B49" s="591"/>
      <c r="C49" s="592"/>
      <c r="D49" s="593"/>
      <c r="E49" s="592"/>
      <c r="F49" s="591"/>
      <c r="G49" s="585"/>
      <c r="H49" s="586"/>
      <c r="I49" s="585"/>
      <c r="J49" s="586"/>
      <c r="K49" s="585"/>
      <c r="L49" s="586"/>
      <c r="M49" s="585"/>
      <c r="N49" s="585"/>
      <c r="O49" s="585"/>
      <c r="P49" s="586"/>
      <c r="Q49" s="587"/>
      <c r="R49" s="584"/>
      <c r="S49" s="587"/>
      <c r="T49" s="588"/>
      <c r="U49" s="587"/>
      <c r="V49" s="584"/>
      <c r="W49" s="587"/>
      <c r="X49" s="589"/>
      <c r="Y49" s="594"/>
      <c r="Z49" s="589"/>
      <c r="AA49" s="587"/>
      <c r="AB49" s="584"/>
      <c r="AC49" s="587"/>
      <c r="AD49" s="587"/>
      <c r="AE49" s="612"/>
    </row>
    <row r="50" spans="1:31" ht="15" x14ac:dyDescent="0.35">
      <c r="A50" s="1175"/>
      <c r="B50" s="591"/>
      <c r="C50" s="592"/>
      <c r="D50" s="593"/>
      <c r="E50" s="592"/>
      <c r="F50" s="591"/>
      <c r="G50" s="585"/>
      <c r="H50" s="586"/>
      <c r="I50" s="585"/>
      <c r="J50" s="586"/>
      <c r="K50" s="585"/>
      <c r="L50" s="586"/>
      <c r="M50" s="585"/>
      <c r="N50" s="585"/>
      <c r="O50" s="585"/>
      <c r="P50" s="586"/>
      <c r="Q50" s="587"/>
      <c r="R50" s="584"/>
      <c r="S50" s="587"/>
      <c r="T50" s="588"/>
      <c r="U50" s="587"/>
      <c r="V50" s="724"/>
      <c r="W50" s="587"/>
      <c r="X50" s="589"/>
      <c r="Y50" s="594"/>
      <c r="Z50" s="724"/>
      <c r="AA50" s="587"/>
      <c r="AB50" s="584"/>
      <c r="AC50" s="587"/>
      <c r="AD50" s="587"/>
      <c r="AE50" s="612"/>
    </row>
    <row r="51" spans="1:31" ht="15" x14ac:dyDescent="0.35">
      <c r="A51" s="1173">
        <v>45485</v>
      </c>
      <c r="B51" s="591" t="s">
        <v>63</v>
      </c>
      <c r="C51" s="592">
        <v>295500</v>
      </c>
      <c r="D51" s="593" t="s">
        <v>64</v>
      </c>
      <c r="E51" s="592">
        <v>249500</v>
      </c>
      <c r="F51" s="591" t="s">
        <v>65</v>
      </c>
      <c r="G51" s="585">
        <v>176300</v>
      </c>
      <c r="H51" s="586"/>
      <c r="I51" s="585"/>
      <c r="J51" s="586"/>
      <c r="K51" s="585"/>
      <c r="L51" s="586"/>
      <c r="M51" s="585"/>
      <c r="N51" s="585"/>
      <c r="O51" s="585"/>
      <c r="P51" s="586"/>
      <c r="Q51" s="587"/>
      <c r="R51" s="584"/>
      <c r="S51" s="587"/>
      <c r="T51" s="588">
        <v>20</v>
      </c>
      <c r="U51" s="587">
        <v>259000</v>
      </c>
      <c r="V51" s="584"/>
      <c r="W51" s="587"/>
      <c r="X51" s="589"/>
      <c r="Y51" s="594"/>
      <c r="Z51" s="589"/>
      <c r="AA51" s="587"/>
      <c r="AB51" s="584"/>
      <c r="AC51" s="587"/>
      <c r="AD51" s="587"/>
      <c r="AE51" s="612"/>
    </row>
    <row r="52" spans="1:31" ht="15" x14ac:dyDescent="0.35">
      <c r="A52" s="1174"/>
      <c r="B52" s="591"/>
      <c r="C52" s="592"/>
      <c r="D52" s="593"/>
      <c r="E52" s="592"/>
      <c r="F52" s="591"/>
      <c r="G52" s="585"/>
      <c r="H52" s="586"/>
      <c r="I52" s="585"/>
      <c r="J52" s="586"/>
      <c r="K52" s="585"/>
      <c r="L52" s="586"/>
      <c r="M52" s="585"/>
      <c r="N52" s="585"/>
      <c r="O52" s="585"/>
      <c r="P52" s="586"/>
      <c r="Q52" s="587"/>
      <c r="R52" s="584"/>
      <c r="S52" s="587"/>
      <c r="T52" s="588"/>
      <c r="U52" s="587"/>
      <c r="V52" s="584"/>
      <c r="W52" s="587"/>
      <c r="X52" s="589"/>
      <c r="Y52" s="594"/>
      <c r="Z52" s="589"/>
      <c r="AA52" s="587"/>
      <c r="AB52" s="584"/>
      <c r="AC52" s="587"/>
      <c r="AD52" s="587"/>
      <c r="AE52" s="612"/>
    </row>
    <row r="53" spans="1:31" ht="15" x14ac:dyDescent="0.35">
      <c r="A53" s="1174"/>
      <c r="B53" s="591"/>
      <c r="C53" s="592"/>
      <c r="D53" s="593"/>
      <c r="E53" s="592"/>
      <c r="F53" s="591"/>
      <c r="G53" s="585"/>
      <c r="H53" s="586"/>
      <c r="I53" s="585"/>
      <c r="J53" s="586"/>
      <c r="K53" s="585"/>
      <c r="L53" s="586"/>
      <c r="M53" s="585"/>
      <c r="N53" s="585"/>
      <c r="O53" s="585"/>
      <c r="P53" s="586"/>
      <c r="Q53" s="587"/>
      <c r="R53" s="584"/>
      <c r="S53" s="587"/>
      <c r="T53" s="588"/>
      <c r="U53" s="587"/>
      <c r="V53" s="584"/>
      <c r="W53" s="587"/>
      <c r="X53" s="589"/>
      <c r="Y53" s="594"/>
      <c r="Z53" s="589"/>
      <c r="AA53" s="587"/>
      <c r="AB53" s="584"/>
      <c r="AC53" s="587"/>
      <c r="AD53" s="587"/>
      <c r="AE53" s="612"/>
    </row>
    <row r="54" spans="1:31" ht="15" x14ac:dyDescent="0.35">
      <c r="A54" s="1175"/>
      <c r="B54" s="591"/>
      <c r="C54" s="592"/>
      <c r="D54" s="593"/>
      <c r="E54" s="592"/>
      <c r="F54" s="591"/>
      <c r="G54" s="585"/>
      <c r="H54" s="586"/>
      <c r="I54" s="585"/>
      <c r="J54" s="585"/>
      <c r="K54" s="585"/>
      <c r="L54" s="586"/>
      <c r="M54" s="592"/>
      <c r="N54" s="592"/>
      <c r="O54" s="592"/>
      <c r="P54" s="586"/>
      <c r="Q54" s="585"/>
      <c r="R54" s="584"/>
      <c r="S54" s="587"/>
      <c r="T54" s="588"/>
      <c r="U54" s="587"/>
      <c r="V54" s="584"/>
      <c r="W54" s="587"/>
      <c r="X54" s="589"/>
      <c r="Y54" s="594"/>
      <c r="Z54" s="584">
        <v>20</v>
      </c>
      <c r="AA54" s="587">
        <v>200000</v>
      </c>
      <c r="AB54" s="584"/>
      <c r="AC54" s="587"/>
      <c r="AD54" s="587"/>
      <c r="AE54" s="612"/>
    </row>
    <row r="55" spans="1:31" ht="15" x14ac:dyDescent="0.35">
      <c r="A55" s="1173">
        <v>45486</v>
      </c>
      <c r="B55" s="591" t="s">
        <v>66</v>
      </c>
      <c r="C55" s="592">
        <v>266600</v>
      </c>
      <c r="D55" s="593" t="s">
        <v>67</v>
      </c>
      <c r="E55" s="592">
        <v>261300</v>
      </c>
      <c r="F55" s="591"/>
      <c r="G55" s="585"/>
      <c r="H55" s="586"/>
      <c r="I55" s="585"/>
      <c r="J55" s="585"/>
      <c r="K55" s="585"/>
      <c r="L55" s="586"/>
      <c r="M55" s="585"/>
      <c r="N55" s="585"/>
      <c r="O55" s="585"/>
      <c r="P55" s="586">
        <v>20</v>
      </c>
      <c r="Q55" s="587">
        <v>136000</v>
      </c>
      <c r="R55" s="584"/>
      <c r="S55" s="587"/>
      <c r="T55" s="588">
        <v>20</v>
      </c>
      <c r="U55" s="587">
        <v>259000</v>
      </c>
      <c r="V55" s="584"/>
      <c r="W55" s="587"/>
      <c r="X55" s="589"/>
      <c r="Y55" s="594"/>
      <c r="Z55" s="589"/>
      <c r="AA55" s="587"/>
      <c r="AB55" s="584"/>
      <c r="AC55" s="587"/>
      <c r="AD55" s="587"/>
      <c r="AE55" s="612"/>
    </row>
    <row r="56" spans="1:31" ht="15" x14ac:dyDescent="0.35">
      <c r="A56" s="1174"/>
      <c r="B56" s="591"/>
      <c r="C56" s="592"/>
      <c r="D56" s="593"/>
      <c r="E56" s="592"/>
      <c r="F56" s="591"/>
      <c r="G56" s="585"/>
      <c r="H56" s="586"/>
      <c r="I56" s="585"/>
      <c r="J56" s="585"/>
      <c r="K56" s="585"/>
      <c r="L56" s="586"/>
      <c r="M56" s="585"/>
      <c r="N56" s="585"/>
      <c r="O56" s="585"/>
      <c r="P56" s="586"/>
      <c r="Q56" s="587"/>
      <c r="R56" s="584"/>
      <c r="S56" s="587"/>
      <c r="T56" s="588"/>
      <c r="U56" s="587"/>
      <c r="V56" s="584"/>
      <c r="W56" s="587"/>
      <c r="X56" s="589"/>
      <c r="Y56" s="590"/>
      <c r="Z56" s="599"/>
      <c r="AA56" s="600"/>
      <c r="AB56" s="588"/>
      <c r="AC56" s="587"/>
      <c r="AD56" s="587"/>
      <c r="AE56" s="612"/>
    </row>
    <row r="57" spans="1:31" ht="15" x14ac:dyDescent="0.35">
      <c r="A57" s="1174"/>
      <c r="B57" s="591"/>
      <c r="C57" s="592"/>
      <c r="D57" s="593"/>
      <c r="E57" s="592"/>
      <c r="F57" s="591"/>
      <c r="G57" s="585"/>
      <c r="H57" s="586"/>
      <c r="I57" s="585"/>
      <c r="J57" s="585"/>
      <c r="K57" s="585"/>
      <c r="L57" s="586"/>
      <c r="M57" s="585"/>
      <c r="N57" s="585"/>
      <c r="O57" s="585"/>
      <c r="P57" s="586"/>
      <c r="Q57" s="587"/>
      <c r="R57" s="584"/>
      <c r="S57" s="587"/>
      <c r="T57" s="588"/>
      <c r="U57" s="587"/>
      <c r="V57" s="584"/>
      <c r="W57" s="587"/>
      <c r="X57" s="589"/>
      <c r="Y57" s="590"/>
      <c r="Z57" s="599"/>
      <c r="AA57" s="600"/>
      <c r="AB57" s="588"/>
      <c r="AC57" s="587"/>
      <c r="AD57" s="587"/>
      <c r="AE57" s="612"/>
    </row>
    <row r="58" spans="1:31" ht="15" x14ac:dyDescent="0.35">
      <c r="A58" s="1175"/>
      <c r="B58" s="591"/>
      <c r="C58" s="592"/>
      <c r="D58" s="593"/>
      <c r="E58" s="592"/>
      <c r="F58" s="591"/>
      <c r="G58" s="585"/>
      <c r="H58" s="586"/>
      <c r="I58" s="585"/>
      <c r="J58" s="816"/>
      <c r="K58" s="585"/>
      <c r="L58" s="586"/>
      <c r="M58" s="585"/>
      <c r="N58" s="585"/>
      <c r="O58" s="585"/>
      <c r="P58" s="586"/>
      <c r="Q58" s="587"/>
      <c r="R58" s="584"/>
      <c r="S58" s="587"/>
      <c r="T58" s="588"/>
      <c r="U58" s="587"/>
      <c r="V58" s="834"/>
      <c r="W58" s="587"/>
      <c r="X58" s="589"/>
      <c r="Y58" s="594"/>
      <c r="Z58" s="589"/>
      <c r="AA58" s="587"/>
      <c r="AB58" s="584"/>
      <c r="AC58" s="587"/>
      <c r="AD58" s="587"/>
      <c r="AE58" s="612"/>
    </row>
    <row r="59" spans="1:31" ht="15" x14ac:dyDescent="0.35">
      <c r="A59" s="1173">
        <v>45487</v>
      </c>
      <c r="B59" s="591" t="s">
        <v>68</v>
      </c>
      <c r="C59" s="585">
        <v>261200</v>
      </c>
      <c r="D59" s="593" t="s">
        <v>69</v>
      </c>
      <c r="E59" s="592">
        <v>230300</v>
      </c>
      <c r="F59" s="591" t="s">
        <v>70</v>
      </c>
      <c r="G59" s="600">
        <v>306700</v>
      </c>
      <c r="H59" s="586">
        <v>20</v>
      </c>
      <c r="I59" s="585">
        <v>136000</v>
      </c>
      <c r="J59" s="585"/>
      <c r="K59" s="585"/>
      <c r="L59" s="586"/>
      <c r="M59" s="585"/>
      <c r="N59" s="585"/>
      <c r="O59" s="585"/>
      <c r="P59" s="586"/>
      <c r="Q59" s="587"/>
      <c r="R59" s="584"/>
      <c r="S59" s="587"/>
      <c r="T59" s="588"/>
      <c r="U59" s="587"/>
      <c r="V59" s="584"/>
      <c r="W59" s="587"/>
      <c r="X59" s="589"/>
      <c r="Y59" s="594"/>
      <c r="Z59" s="589"/>
      <c r="AA59" s="587"/>
      <c r="AB59" s="584"/>
      <c r="AC59" s="587"/>
      <c r="AD59" s="587"/>
      <c r="AE59" s="612"/>
    </row>
    <row r="60" spans="1:31" ht="15" x14ac:dyDescent="0.35">
      <c r="A60" s="1174"/>
      <c r="B60" s="591"/>
      <c r="C60" s="592"/>
      <c r="D60" s="593"/>
      <c r="E60" s="592"/>
      <c r="F60" s="591"/>
      <c r="G60" s="585"/>
      <c r="H60" s="586"/>
      <c r="I60" s="585"/>
      <c r="J60" s="585"/>
      <c r="K60" s="585"/>
      <c r="L60" s="586"/>
      <c r="M60" s="585"/>
      <c r="N60" s="585"/>
      <c r="O60" s="585"/>
      <c r="P60" s="586"/>
      <c r="Q60" s="587"/>
      <c r="R60" s="584"/>
      <c r="S60" s="587"/>
      <c r="T60" s="588"/>
      <c r="U60" s="587"/>
      <c r="V60" s="584"/>
      <c r="W60" s="587"/>
      <c r="X60" s="589"/>
      <c r="Y60" s="590"/>
      <c r="Z60" s="599"/>
      <c r="AA60" s="600"/>
      <c r="AB60" s="588"/>
      <c r="AC60" s="587"/>
      <c r="AD60" s="587"/>
      <c r="AE60" s="612"/>
    </row>
    <row r="61" spans="1:31" ht="15" x14ac:dyDescent="0.35">
      <c r="A61" s="1174"/>
      <c r="B61" s="591"/>
      <c r="C61" s="592"/>
      <c r="D61" s="593"/>
      <c r="E61" s="592"/>
      <c r="F61" s="591"/>
      <c r="G61" s="585"/>
      <c r="H61" s="586"/>
      <c r="I61" s="585"/>
      <c r="J61" s="585"/>
      <c r="K61" s="585"/>
      <c r="L61" s="586"/>
      <c r="M61" s="585"/>
      <c r="N61" s="585"/>
      <c r="O61" s="585"/>
      <c r="P61" s="586"/>
      <c r="Q61" s="587"/>
      <c r="R61" s="584"/>
      <c r="S61" s="587"/>
      <c r="T61" s="588"/>
      <c r="U61" s="587"/>
      <c r="V61" s="584"/>
      <c r="W61" s="587"/>
      <c r="X61" s="589"/>
      <c r="Y61" s="590"/>
      <c r="Z61" s="599"/>
      <c r="AA61" s="600"/>
      <c r="AB61" s="588"/>
      <c r="AC61" s="587"/>
      <c r="AD61" s="587"/>
      <c r="AE61" s="612"/>
    </row>
    <row r="62" spans="1:31" ht="15" x14ac:dyDescent="0.35">
      <c r="A62" s="1175"/>
      <c r="B62" s="591"/>
      <c r="C62" s="592"/>
      <c r="D62" s="593"/>
      <c r="E62" s="592"/>
      <c r="F62" s="591"/>
      <c r="G62" s="585"/>
      <c r="H62" s="586"/>
      <c r="I62" s="585"/>
      <c r="J62" s="585"/>
      <c r="K62" s="585"/>
      <c r="L62" s="586"/>
      <c r="M62" s="585"/>
      <c r="N62" s="585"/>
      <c r="O62" s="585"/>
      <c r="P62" s="586"/>
      <c r="Q62" s="587"/>
      <c r="R62" s="584"/>
      <c r="S62" s="587"/>
      <c r="T62" s="588"/>
      <c r="U62" s="587"/>
      <c r="V62" s="584"/>
      <c r="W62" s="587"/>
      <c r="X62" s="589"/>
      <c r="Y62" s="590"/>
      <c r="Z62" s="599"/>
      <c r="AA62" s="600"/>
      <c r="AB62" s="588"/>
      <c r="AC62" s="587"/>
      <c r="AD62" s="587"/>
      <c r="AE62" s="612"/>
    </row>
    <row r="63" spans="1:31" ht="15" x14ac:dyDescent="0.35">
      <c r="A63" s="1173">
        <v>45488</v>
      </c>
      <c r="B63" s="591" t="s">
        <v>71</v>
      </c>
      <c r="C63" s="592">
        <v>237100</v>
      </c>
      <c r="D63" s="593" t="s">
        <v>72</v>
      </c>
      <c r="E63" s="592">
        <v>273400</v>
      </c>
      <c r="F63" s="591" t="s">
        <v>73</v>
      </c>
      <c r="G63" s="600">
        <v>209800</v>
      </c>
      <c r="H63" s="586"/>
      <c r="I63" s="585"/>
      <c r="J63" s="585"/>
      <c r="K63" s="585"/>
      <c r="L63" s="586"/>
      <c r="M63" s="585"/>
      <c r="N63" s="585"/>
      <c r="O63" s="585"/>
      <c r="P63" s="586">
        <v>20</v>
      </c>
      <c r="Q63" s="587">
        <v>136000</v>
      </c>
      <c r="R63" s="584"/>
      <c r="S63" s="587"/>
      <c r="T63" s="588">
        <v>20</v>
      </c>
      <c r="U63" s="587">
        <v>259000</v>
      </c>
      <c r="V63" s="584"/>
      <c r="W63" s="587"/>
      <c r="X63" s="589"/>
      <c r="Y63" s="594"/>
      <c r="Z63" s="589"/>
      <c r="AA63" s="587"/>
      <c r="AB63" s="584"/>
      <c r="AC63" s="587"/>
      <c r="AD63" s="587"/>
      <c r="AE63" s="612"/>
    </row>
    <row r="64" spans="1:31" ht="15" x14ac:dyDescent="0.35">
      <c r="A64" s="1174"/>
      <c r="B64" s="591"/>
      <c r="C64" s="592"/>
      <c r="D64" s="593"/>
      <c r="E64" s="592"/>
      <c r="F64" s="591"/>
      <c r="G64" s="585"/>
      <c r="H64" s="586"/>
      <c r="I64" s="585"/>
      <c r="J64" s="585"/>
      <c r="K64" s="585"/>
      <c r="L64" s="586"/>
      <c r="M64" s="585"/>
      <c r="N64" s="585"/>
      <c r="O64" s="585"/>
      <c r="P64" s="586"/>
      <c r="Q64" s="587"/>
      <c r="R64" s="584"/>
      <c r="S64" s="587"/>
      <c r="T64" s="588"/>
      <c r="U64" s="587"/>
      <c r="V64" s="584"/>
      <c r="W64" s="587"/>
      <c r="X64" s="589"/>
      <c r="Y64" s="594"/>
      <c r="Z64" s="589"/>
      <c r="AA64" s="587"/>
      <c r="AB64" s="584"/>
      <c r="AC64" s="587"/>
      <c r="AD64" s="587"/>
      <c r="AE64" s="612"/>
    </row>
    <row r="65" spans="1:31" ht="15" x14ac:dyDescent="0.35">
      <c r="A65" s="1174"/>
      <c r="B65" s="591"/>
      <c r="C65" s="592"/>
      <c r="D65" s="593"/>
      <c r="E65" s="592"/>
      <c r="F65" s="591"/>
      <c r="G65" s="585"/>
      <c r="H65" s="586"/>
      <c r="I65" s="585"/>
      <c r="J65" s="816"/>
      <c r="K65" s="585"/>
      <c r="L65" s="586"/>
      <c r="M65" s="585"/>
      <c r="N65" s="585"/>
      <c r="O65" s="585"/>
      <c r="P65" s="586"/>
      <c r="Q65" s="587"/>
      <c r="R65" s="584"/>
      <c r="S65" s="587"/>
      <c r="T65" s="588"/>
      <c r="U65" s="587"/>
      <c r="V65" s="584"/>
      <c r="W65" s="587"/>
      <c r="X65" s="589"/>
      <c r="Y65" s="594"/>
      <c r="Z65" s="589"/>
      <c r="AA65" s="587"/>
      <c r="AB65" s="584"/>
      <c r="AC65" s="587"/>
      <c r="AD65" s="587"/>
      <c r="AE65" s="612"/>
    </row>
    <row r="66" spans="1:31" ht="15" x14ac:dyDescent="0.35">
      <c r="A66" s="1175"/>
      <c r="B66" s="591"/>
      <c r="C66" s="592"/>
      <c r="D66" s="593"/>
      <c r="E66" s="592"/>
      <c r="F66" s="591"/>
      <c r="G66" s="585"/>
      <c r="H66" s="586"/>
      <c r="I66" s="585"/>
      <c r="J66" s="816"/>
      <c r="K66" s="585"/>
      <c r="L66" s="586"/>
      <c r="M66" s="585"/>
      <c r="N66" s="585"/>
      <c r="O66" s="585"/>
      <c r="P66" s="586"/>
      <c r="Q66" s="587"/>
      <c r="R66" s="584"/>
      <c r="S66" s="587"/>
      <c r="T66" s="588"/>
      <c r="U66" s="587"/>
      <c r="V66" s="584"/>
      <c r="W66" s="587"/>
      <c r="X66" s="589"/>
      <c r="Y66" s="594"/>
      <c r="Z66" s="589"/>
      <c r="AA66" s="587"/>
      <c r="AB66" s="584"/>
      <c r="AC66" s="587"/>
      <c r="AD66" s="587"/>
      <c r="AE66" s="612"/>
    </row>
    <row r="67" spans="1:31" ht="15" x14ac:dyDescent="0.35">
      <c r="A67" s="1173">
        <v>45489</v>
      </c>
      <c r="B67" s="591" t="s">
        <v>74</v>
      </c>
      <c r="C67" s="592">
        <v>277500</v>
      </c>
      <c r="D67" s="593" t="s">
        <v>75</v>
      </c>
      <c r="E67" s="592">
        <v>296300</v>
      </c>
      <c r="F67" s="591"/>
      <c r="G67" s="585"/>
      <c r="H67" s="586"/>
      <c r="I67" s="585"/>
      <c r="J67" s="585">
        <v>20</v>
      </c>
      <c r="K67" s="585">
        <v>136000</v>
      </c>
      <c r="L67" s="586">
        <v>20</v>
      </c>
      <c r="M67" s="585">
        <v>259000</v>
      </c>
      <c r="N67" s="585"/>
      <c r="O67" s="585"/>
      <c r="P67" s="586"/>
      <c r="Q67" s="587"/>
      <c r="R67" s="584"/>
      <c r="S67" s="587"/>
      <c r="T67" s="588">
        <v>20</v>
      </c>
      <c r="U67" s="587">
        <v>259000</v>
      </c>
      <c r="V67" s="584"/>
      <c r="W67" s="587"/>
      <c r="X67" s="589"/>
      <c r="Y67" s="594"/>
      <c r="Z67" s="589"/>
      <c r="AA67" s="587"/>
      <c r="AB67" s="584"/>
      <c r="AC67" s="587"/>
      <c r="AD67" s="587"/>
      <c r="AE67" s="612"/>
    </row>
    <row r="68" spans="1:31" ht="15" x14ac:dyDescent="0.35">
      <c r="A68" s="1174"/>
      <c r="B68" s="591"/>
      <c r="C68" s="592"/>
      <c r="D68" s="593"/>
      <c r="E68" s="592"/>
      <c r="F68" s="591"/>
      <c r="G68" s="585"/>
      <c r="H68" s="586"/>
      <c r="I68" s="585"/>
      <c r="J68" s="727"/>
      <c r="K68" s="704"/>
      <c r="L68" s="586"/>
      <c r="M68" s="585"/>
      <c r="N68" s="585"/>
      <c r="O68" s="585"/>
      <c r="P68" s="586"/>
      <c r="Q68" s="587"/>
      <c r="R68" s="584"/>
      <c r="S68" s="587"/>
      <c r="T68" s="588"/>
      <c r="U68" s="587"/>
      <c r="V68" s="584"/>
      <c r="W68" s="587"/>
      <c r="X68" s="589"/>
      <c r="Y68" s="594"/>
      <c r="Z68" s="589"/>
      <c r="AA68" s="587"/>
      <c r="AB68" s="584"/>
      <c r="AC68" s="587"/>
      <c r="AD68" s="587"/>
      <c r="AE68" s="612"/>
    </row>
    <row r="69" spans="1:31" ht="15" x14ac:dyDescent="0.35">
      <c r="A69" s="1174"/>
      <c r="B69" s="591"/>
      <c r="C69" s="592"/>
      <c r="D69" s="593"/>
      <c r="E69" s="592"/>
      <c r="F69" s="591"/>
      <c r="G69" s="585"/>
      <c r="H69" s="586"/>
      <c r="I69" s="585"/>
      <c r="J69" s="585"/>
      <c r="K69" s="585"/>
      <c r="L69" s="586"/>
      <c r="M69" s="585"/>
      <c r="N69" s="585"/>
      <c r="O69" s="585"/>
      <c r="P69" s="586"/>
      <c r="Q69" s="587"/>
      <c r="R69" s="584"/>
      <c r="S69" s="587"/>
      <c r="T69" s="588"/>
      <c r="U69" s="587"/>
      <c r="V69" s="584"/>
      <c r="W69" s="587"/>
      <c r="X69" s="589"/>
      <c r="Y69" s="594"/>
      <c r="Z69" s="589"/>
      <c r="AA69" s="587"/>
      <c r="AB69" s="584"/>
      <c r="AC69" s="587"/>
      <c r="AD69" s="587"/>
      <c r="AE69" s="612"/>
    </row>
    <row r="70" spans="1:31" ht="15" x14ac:dyDescent="0.35">
      <c r="A70" s="1175"/>
      <c r="B70" s="591"/>
      <c r="C70" s="592"/>
      <c r="D70" s="593"/>
      <c r="E70" s="592"/>
      <c r="F70" s="591"/>
      <c r="G70" s="585"/>
      <c r="H70" s="586"/>
      <c r="I70" s="585"/>
      <c r="J70" s="816"/>
      <c r="K70" s="585"/>
      <c r="L70" s="586"/>
      <c r="M70" s="592"/>
      <c r="N70" s="592"/>
      <c r="O70" s="592"/>
      <c r="P70" s="586"/>
      <c r="Q70" s="587"/>
      <c r="R70" s="584"/>
      <c r="S70" s="587"/>
      <c r="T70" s="588"/>
      <c r="U70" s="587"/>
      <c r="V70" s="584">
        <v>25.75</v>
      </c>
      <c r="W70" s="587">
        <v>175100</v>
      </c>
      <c r="X70" s="589"/>
      <c r="Y70" s="594"/>
      <c r="Z70" s="589"/>
      <c r="AA70" s="587"/>
      <c r="AB70" s="584"/>
      <c r="AC70" s="587"/>
      <c r="AD70" s="587"/>
      <c r="AE70" s="612"/>
    </row>
    <row r="71" spans="1:31" ht="15" x14ac:dyDescent="0.35">
      <c r="A71" s="1173">
        <v>45490</v>
      </c>
      <c r="B71" s="591" t="s">
        <v>76</v>
      </c>
      <c r="C71" s="592">
        <v>338600</v>
      </c>
      <c r="D71" s="593" t="s">
        <v>77</v>
      </c>
      <c r="E71" s="592">
        <v>323900</v>
      </c>
      <c r="F71" s="591" t="s">
        <v>78</v>
      </c>
      <c r="G71" s="585">
        <v>297200</v>
      </c>
      <c r="H71" s="586"/>
      <c r="I71" s="585"/>
      <c r="J71" s="585"/>
      <c r="K71" s="585"/>
      <c r="L71" s="586"/>
      <c r="M71" s="585"/>
      <c r="N71" s="585"/>
      <c r="O71" s="585"/>
      <c r="P71" s="586">
        <v>20</v>
      </c>
      <c r="Q71" s="587">
        <v>136000</v>
      </c>
      <c r="R71" s="584"/>
      <c r="S71" s="587"/>
      <c r="T71" s="588">
        <v>20</v>
      </c>
      <c r="U71" s="587">
        <v>259000</v>
      </c>
      <c r="V71" s="584"/>
      <c r="W71" s="587"/>
      <c r="X71" s="589"/>
      <c r="Y71" s="594"/>
      <c r="Z71" s="589"/>
      <c r="AA71" s="587"/>
      <c r="AB71" s="584"/>
      <c r="AC71" s="587"/>
      <c r="AD71" s="587"/>
      <c r="AE71" s="612"/>
    </row>
    <row r="72" spans="1:31" ht="15" x14ac:dyDescent="0.35">
      <c r="A72" s="1174"/>
      <c r="B72" s="591"/>
      <c r="C72" s="592"/>
      <c r="D72" s="593"/>
      <c r="E72" s="592"/>
      <c r="F72" s="591"/>
      <c r="G72" s="585"/>
      <c r="H72" s="586"/>
      <c r="I72" s="585"/>
      <c r="J72" s="585"/>
      <c r="K72" s="585"/>
      <c r="L72" s="586"/>
      <c r="M72" s="585"/>
      <c r="N72" s="585"/>
      <c r="O72" s="585"/>
      <c r="P72" s="586"/>
      <c r="Q72" s="587"/>
      <c r="R72" s="584"/>
      <c r="S72" s="587"/>
      <c r="T72" s="588"/>
      <c r="U72" s="587"/>
      <c r="V72" s="584"/>
      <c r="W72" s="587"/>
      <c r="X72" s="589"/>
      <c r="Y72" s="594"/>
      <c r="Z72" s="589"/>
      <c r="AA72" s="587"/>
      <c r="AB72" s="584"/>
      <c r="AC72" s="587"/>
      <c r="AD72" s="587"/>
      <c r="AE72" s="612"/>
    </row>
    <row r="73" spans="1:31" ht="15" x14ac:dyDescent="0.35">
      <c r="A73" s="1174"/>
      <c r="B73" s="591"/>
      <c r="C73" s="592"/>
      <c r="D73" s="593"/>
      <c r="E73" s="592"/>
      <c r="F73" s="591"/>
      <c r="G73" s="585"/>
      <c r="H73" s="586"/>
      <c r="I73" s="585"/>
      <c r="J73" s="585"/>
      <c r="K73" s="585"/>
      <c r="L73" s="586"/>
      <c r="M73" s="585"/>
      <c r="N73" s="585"/>
      <c r="O73" s="585"/>
      <c r="P73" s="586"/>
      <c r="Q73" s="587"/>
      <c r="R73" s="584"/>
      <c r="S73" s="587"/>
      <c r="T73" s="588"/>
      <c r="U73" s="587"/>
      <c r="V73" s="584"/>
      <c r="W73" s="587"/>
      <c r="X73" s="589"/>
      <c r="Y73" s="594"/>
      <c r="Z73" s="589"/>
      <c r="AA73" s="587"/>
      <c r="AB73" s="584"/>
      <c r="AC73" s="587"/>
      <c r="AD73" s="587"/>
      <c r="AE73" s="612"/>
    </row>
    <row r="74" spans="1:31" ht="15" x14ac:dyDescent="0.35">
      <c r="A74" s="1175"/>
      <c r="B74" s="780"/>
      <c r="C74" s="704"/>
      <c r="D74" s="593"/>
      <c r="E74" s="592"/>
      <c r="F74" s="591"/>
      <c r="G74" s="585"/>
      <c r="H74" s="586"/>
      <c r="I74" s="585"/>
      <c r="J74" s="585"/>
      <c r="K74" s="585"/>
      <c r="L74" s="586"/>
      <c r="M74" s="592"/>
      <c r="N74" s="592"/>
      <c r="O74" s="592"/>
      <c r="P74" s="586"/>
      <c r="Q74" s="587"/>
      <c r="R74" s="584"/>
      <c r="S74" s="587"/>
      <c r="T74" s="588"/>
      <c r="U74" s="587"/>
      <c r="V74" s="584"/>
      <c r="W74" s="587"/>
      <c r="X74" s="589">
        <v>20</v>
      </c>
      <c r="Y74" s="594">
        <v>200000</v>
      </c>
      <c r="Z74" s="589"/>
      <c r="AA74" s="587"/>
      <c r="AB74" s="584"/>
      <c r="AC74" s="587"/>
      <c r="AD74" s="587"/>
      <c r="AE74" s="612"/>
    </row>
    <row r="75" spans="1:31" ht="15" x14ac:dyDescent="0.35">
      <c r="A75" s="1173">
        <v>45491</v>
      </c>
      <c r="B75" s="591" t="s">
        <v>79</v>
      </c>
      <c r="C75" s="592">
        <v>254000</v>
      </c>
      <c r="D75" s="593" t="s">
        <v>80</v>
      </c>
      <c r="E75" s="592">
        <v>298800</v>
      </c>
      <c r="F75" s="591" t="s">
        <v>81</v>
      </c>
      <c r="G75" s="585">
        <v>230100</v>
      </c>
      <c r="H75" s="586">
        <v>20</v>
      </c>
      <c r="I75" s="585">
        <v>136000</v>
      </c>
      <c r="J75" s="585"/>
      <c r="K75" s="585"/>
      <c r="L75" s="586"/>
      <c r="M75" s="585"/>
      <c r="N75" s="585"/>
      <c r="O75" s="585"/>
      <c r="P75" s="586"/>
      <c r="Q75" s="587"/>
      <c r="R75" s="584"/>
      <c r="S75" s="587"/>
      <c r="T75" s="588">
        <v>20</v>
      </c>
      <c r="U75" s="587">
        <v>259000</v>
      </c>
      <c r="V75" s="586"/>
      <c r="W75" s="587"/>
      <c r="X75" s="589"/>
      <c r="Y75" s="594"/>
      <c r="Z75" s="589"/>
      <c r="AA75" s="587"/>
      <c r="AB75" s="584"/>
      <c r="AC75" s="587"/>
      <c r="AD75" s="587"/>
      <c r="AE75" s="612"/>
    </row>
    <row r="76" spans="1:31" ht="15" x14ac:dyDescent="0.35">
      <c r="A76" s="1174"/>
      <c r="B76" s="591"/>
      <c r="C76" s="592"/>
      <c r="D76" s="593"/>
      <c r="E76" s="592"/>
      <c r="F76" s="591"/>
      <c r="G76" s="585"/>
      <c r="H76" s="586"/>
      <c r="I76" s="585"/>
      <c r="J76" s="585"/>
      <c r="K76" s="585"/>
      <c r="L76" s="586"/>
      <c r="M76" s="585"/>
      <c r="N76" s="585"/>
      <c r="O76" s="585"/>
      <c r="P76" s="586"/>
      <c r="Q76" s="587"/>
      <c r="R76" s="584"/>
      <c r="S76" s="587"/>
      <c r="T76" s="588"/>
      <c r="U76" s="587"/>
      <c r="V76" s="586"/>
      <c r="W76" s="587"/>
      <c r="X76" s="589"/>
      <c r="Y76" s="594"/>
      <c r="Z76" s="589"/>
      <c r="AA76" s="587"/>
      <c r="AB76" s="584"/>
      <c r="AC76" s="587"/>
      <c r="AD76" s="587"/>
      <c r="AE76" s="612"/>
    </row>
    <row r="77" spans="1:31" ht="15" x14ac:dyDescent="0.35">
      <c r="A77" s="1174"/>
      <c r="B77" s="591"/>
      <c r="C77" s="592"/>
      <c r="D77" s="593"/>
      <c r="E77" s="592"/>
      <c r="F77" s="591"/>
      <c r="G77" s="585"/>
      <c r="H77" s="586"/>
      <c r="I77" s="585"/>
      <c r="J77" s="585"/>
      <c r="K77" s="585"/>
      <c r="L77" s="586"/>
      <c r="M77" s="585"/>
      <c r="N77" s="585"/>
      <c r="O77" s="585"/>
      <c r="P77" s="586"/>
      <c r="Q77" s="587"/>
      <c r="R77" s="584"/>
      <c r="S77" s="587"/>
      <c r="T77" s="588"/>
      <c r="U77" s="587"/>
      <c r="V77" s="584"/>
      <c r="W77" s="587"/>
      <c r="X77" s="589"/>
      <c r="Y77" s="590"/>
      <c r="Z77" s="599"/>
      <c r="AA77" s="600"/>
      <c r="AB77" s="588"/>
      <c r="AC77" s="587"/>
      <c r="AD77" s="587"/>
      <c r="AE77" s="612"/>
    </row>
    <row r="78" spans="1:31" ht="15" x14ac:dyDescent="0.35">
      <c r="A78" s="1175"/>
      <c r="B78" s="591"/>
      <c r="C78" s="592"/>
      <c r="D78" s="593"/>
      <c r="E78" s="592"/>
      <c r="F78" s="591"/>
      <c r="G78" s="585"/>
      <c r="H78" s="814"/>
      <c r="I78" s="587"/>
      <c r="J78" s="587"/>
      <c r="K78" s="587"/>
      <c r="L78" s="584"/>
      <c r="M78" s="587"/>
      <c r="N78" s="587"/>
      <c r="O78" s="587"/>
      <c r="P78" s="586"/>
      <c r="Q78" s="587"/>
      <c r="R78" s="584"/>
      <c r="S78" s="587"/>
      <c r="T78" s="588"/>
      <c r="U78" s="587"/>
      <c r="V78" s="584"/>
      <c r="W78" s="587"/>
      <c r="X78" s="589"/>
      <c r="Y78" s="594"/>
      <c r="Z78" s="589"/>
      <c r="AA78" s="587"/>
      <c r="AB78" s="584"/>
      <c r="AC78" s="587"/>
      <c r="AD78" s="587"/>
      <c r="AE78" s="612"/>
    </row>
    <row r="79" spans="1:31" ht="15" x14ac:dyDescent="0.35">
      <c r="A79" s="1173">
        <v>45492</v>
      </c>
      <c r="B79" s="591" t="s">
        <v>82</v>
      </c>
      <c r="C79" s="592">
        <v>330700</v>
      </c>
      <c r="D79" s="593" t="s">
        <v>83</v>
      </c>
      <c r="E79" s="592">
        <v>234300</v>
      </c>
      <c r="F79" s="591"/>
      <c r="G79" s="585"/>
      <c r="H79" s="586"/>
      <c r="I79" s="587"/>
      <c r="J79" s="587"/>
      <c r="K79" s="587"/>
      <c r="L79" s="586"/>
      <c r="M79" s="585"/>
      <c r="N79" s="585"/>
      <c r="O79" s="585"/>
      <c r="P79" s="586"/>
      <c r="Q79" s="587"/>
      <c r="R79" s="584"/>
      <c r="S79" s="587"/>
      <c r="T79" s="588">
        <v>20</v>
      </c>
      <c r="U79" s="587">
        <v>259000</v>
      </c>
      <c r="V79" s="584"/>
      <c r="W79" s="587"/>
      <c r="X79" s="589"/>
      <c r="Y79" s="594"/>
      <c r="Z79" s="589"/>
      <c r="AA79" s="587"/>
      <c r="AB79" s="584"/>
      <c r="AC79" s="587"/>
      <c r="AD79" s="587"/>
      <c r="AE79" s="612"/>
    </row>
    <row r="80" spans="1:31" ht="15" x14ac:dyDescent="0.35">
      <c r="A80" s="1174"/>
      <c r="B80" s="591"/>
      <c r="C80" s="592"/>
      <c r="D80" s="593"/>
      <c r="E80" s="592"/>
      <c r="F80" s="591"/>
      <c r="G80" s="585"/>
      <c r="H80" s="586"/>
      <c r="I80" s="585"/>
      <c r="J80" s="585"/>
      <c r="K80" s="585"/>
      <c r="L80" s="586"/>
      <c r="M80" s="585"/>
      <c r="N80" s="585"/>
      <c r="O80" s="585"/>
      <c r="P80" s="586"/>
      <c r="Q80" s="587"/>
      <c r="R80" s="584"/>
      <c r="S80" s="587"/>
      <c r="T80" s="588"/>
      <c r="U80" s="587"/>
      <c r="V80" s="584"/>
      <c r="W80" s="587"/>
      <c r="X80" s="589"/>
      <c r="Y80" s="590"/>
      <c r="Z80" s="599"/>
      <c r="AA80" s="600"/>
      <c r="AB80" s="588"/>
      <c r="AC80" s="587"/>
      <c r="AD80" s="587"/>
      <c r="AE80" s="612"/>
    </row>
    <row r="81" spans="1:31" ht="15" x14ac:dyDescent="0.35">
      <c r="A81" s="1174"/>
      <c r="B81" s="591"/>
      <c r="C81" s="592"/>
      <c r="D81" s="593"/>
      <c r="E81" s="592"/>
      <c r="F81" s="591"/>
      <c r="G81" s="585"/>
      <c r="H81" s="586"/>
      <c r="I81" s="585"/>
      <c r="J81" s="585"/>
      <c r="K81" s="585"/>
      <c r="L81" s="586"/>
      <c r="M81" s="585"/>
      <c r="N81" s="585"/>
      <c r="O81" s="585"/>
      <c r="P81" s="586"/>
      <c r="Q81" s="587"/>
      <c r="R81" s="584"/>
      <c r="S81" s="587"/>
      <c r="T81" s="588"/>
      <c r="U81" s="587"/>
      <c r="V81" s="584"/>
      <c r="W81" s="587"/>
      <c r="X81" s="589"/>
      <c r="Y81" s="590"/>
      <c r="Z81" s="599"/>
      <c r="AA81" s="600"/>
      <c r="AB81" s="588"/>
      <c r="AC81" s="587"/>
      <c r="AD81" s="587"/>
      <c r="AE81" s="612"/>
    </row>
    <row r="82" spans="1:31" ht="15" x14ac:dyDescent="0.35">
      <c r="A82" s="1175"/>
      <c r="B82" s="591"/>
      <c r="C82" s="592"/>
      <c r="D82" s="593"/>
      <c r="E82" s="592"/>
      <c r="F82" s="591" t="s">
        <v>84</v>
      </c>
      <c r="G82" s="585">
        <v>430100</v>
      </c>
      <c r="H82" s="586"/>
      <c r="I82" s="585"/>
      <c r="J82" s="585"/>
      <c r="K82" s="585"/>
      <c r="L82" s="586"/>
      <c r="M82" s="585"/>
      <c r="N82" s="585"/>
      <c r="O82" s="585"/>
      <c r="P82" s="586"/>
      <c r="Q82" s="587"/>
      <c r="R82" s="584"/>
      <c r="S82" s="587"/>
      <c r="T82" s="588"/>
      <c r="U82" s="587"/>
      <c r="V82" s="584"/>
      <c r="W82" s="587"/>
      <c r="X82" s="594"/>
      <c r="Y82" s="833"/>
      <c r="Z82" s="836"/>
      <c r="AA82" s="587"/>
      <c r="AB82" s="584"/>
      <c r="AC82" s="587"/>
      <c r="AD82" s="587"/>
      <c r="AE82" s="612"/>
    </row>
    <row r="83" spans="1:31" ht="15" x14ac:dyDescent="0.35">
      <c r="A83" s="1173">
        <v>45493</v>
      </c>
      <c r="B83" s="591" t="s">
        <v>85</v>
      </c>
      <c r="C83" s="592">
        <v>249900</v>
      </c>
      <c r="D83" s="591" t="s">
        <v>86</v>
      </c>
      <c r="E83" s="592">
        <v>269400</v>
      </c>
      <c r="F83" s="591"/>
      <c r="G83" s="585"/>
      <c r="H83" s="586"/>
      <c r="I83" s="585"/>
      <c r="J83" s="600">
        <v>20</v>
      </c>
      <c r="K83" s="600">
        <v>136000</v>
      </c>
      <c r="L83" s="586"/>
      <c r="M83" s="585"/>
      <c r="N83" s="585"/>
      <c r="O83" s="585"/>
      <c r="P83" s="586">
        <v>20</v>
      </c>
      <c r="Q83" s="587">
        <v>136000</v>
      </c>
      <c r="R83" s="584"/>
      <c r="S83" s="587"/>
      <c r="T83" s="588">
        <v>20</v>
      </c>
      <c r="U83" s="587">
        <v>259000</v>
      </c>
      <c r="V83" s="584"/>
      <c r="W83" s="587"/>
      <c r="X83" s="589"/>
      <c r="Y83" s="594"/>
      <c r="Z83" s="589"/>
      <c r="AA83" s="587"/>
      <c r="AB83" s="584"/>
      <c r="AC83" s="587"/>
      <c r="AD83" s="587"/>
      <c r="AE83" s="612"/>
    </row>
    <row r="84" spans="1:31" ht="15" x14ac:dyDescent="0.35">
      <c r="A84" s="1174"/>
      <c r="B84" s="591"/>
      <c r="C84" s="592"/>
      <c r="D84" s="591"/>
      <c r="E84" s="592"/>
      <c r="F84" s="591"/>
      <c r="G84" s="585"/>
      <c r="H84" s="586"/>
      <c r="I84" s="585"/>
      <c r="J84" s="585"/>
      <c r="K84" s="585"/>
      <c r="L84" s="586"/>
      <c r="M84" s="585"/>
      <c r="N84" s="585"/>
      <c r="O84" s="585"/>
      <c r="P84" s="586"/>
      <c r="Q84" s="587"/>
      <c r="R84" s="584"/>
      <c r="S84" s="587"/>
      <c r="T84" s="588"/>
      <c r="U84" s="587"/>
      <c r="V84" s="584"/>
      <c r="W84" s="587"/>
      <c r="X84" s="589"/>
      <c r="Y84" s="594"/>
      <c r="Z84" s="589"/>
      <c r="AA84" s="587"/>
      <c r="AB84" s="584"/>
      <c r="AC84" s="587"/>
      <c r="AD84" s="587"/>
      <c r="AE84" s="612"/>
    </row>
    <row r="85" spans="1:31" ht="15" x14ac:dyDescent="0.35">
      <c r="A85" s="1174"/>
      <c r="B85" s="591"/>
      <c r="C85" s="592"/>
      <c r="D85" s="591"/>
      <c r="E85" s="592"/>
      <c r="F85" s="591"/>
      <c r="G85" s="585"/>
      <c r="H85" s="586"/>
      <c r="I85" s="585"/>
      <c r="J85" s="585"/>
      <c r="K85" s="585"/>
      <c r="L85" s="586"/>
      <c r="M85" s="585"/>
      <c r="N85" s="585"/>
      <c r="O85" s="585"/>
      <c r="P85" s="586"/>
      <c r="Q85" s="587"/>
      <c r="R85" s="584"/>
      <c r="S85" s="587"/>
      <c r="T85" s="588"/>
      <c r="U85" s="587"/>
      <c r="V85" s="584"/>
      <c r="W85" s="587"/>
      <c r="X85" s="589"/>
      <c r="Y85" s="594"/>
      <c r="Z85" s="589"/>
      <c r="AA85" s="587"/>
      <c r="AB85" s="584"/>
      <c r="AC85" s="587"/>
      <c r="AD85" s="587"/>
      <c r="AE85" s="612"/>
    </row>
    <row r="86" spans="1:31" ht="15" x14ac:dyDescent="0.35">
      <c r="A86" s="1175"/>
      <c r="B86" s="591"/>
      <c r="C86" s="592"/>
      <c r="D86" s="591"/>
      <c r="E86" s="592"/>
      <c r="F86" s="591"/>
      <c r="G86" s="585"/>
      <c r="H86" s="586"/>
      <c r="I86" s="585"/>
      <c r="J86" s="585"/>
      <c r="K86" s="585"/>
      <c r="L86" s="586"/>
      <c r="M86" s="585"/>
      <c r="N86" s="585"/>
      <c r="O86" s="585"/>
      <c r="P86" s="586"/>
      <c r="Q86" s="587"/>
      <c r="R86" s="584"/>
      <c r="S86" s="587"/>
      <c r="T86" s="588"/>
      <c r="U86" s="587"/>
      <c r="V86" s="584"/>
      <c r="W86" s="587"/>
      <c r="X86" s="589"/>
      <c r="Y86" s="594"/>
      <c r="Z86" s="589">
        <v>20</v>
      </c>
      <c r="AA86" s="587">
        <v>200000</v>
      </c>
      <c r="AB86" s="584"/>
      <c r="AC86" s="587"/>
      <c r="AD86" s="587"/>
      <c r="AE86" s="612"/>
    </row>
    <row r="87" spans="1:31" ht="15" x14ac:dyDescent="0.35">
      <c r="A87" s="1173">
        <v>45494</v>
      </c>
      <c r="B87" s="591" t="s">
        <v>87</v>
      </c>
      <c r="C87" s="592">
        <v>312200</v>
      </c>
      <c r="D87" s="593" t="s">
        <v>88</v>
      </c>
      <c r="E87" s="592">
        <v>250600</v>
      </c>
      <c r="F87" s="591"/>
      <c r="G87" s="587"/>
      <c r="H87" s="588">
        <v>20</v>
      </c>
      <c r="I87" s="585">
        <v>136000</v>
      </c>
      <c r="J87" s="585"/>
      <c r="K87" s="585"/>
      <c r="L87" s="586"/>
      <c r="M87" s="585"/>
      <c r="N87" s="585"/>
      <c r="O87" s="585"/>
      <c r="P87" s="586"/>
      <c r="Q87" s="587"/>
      <c r="R87" s="584"/>
      <c r="S87" s="587"/>
      <c r="T87" s="588"/>
      <c r="U87" s="587"/>
      <c r="V87" s="584"/>
      <c r="W87" s="587"/>
      <c r="X87" s="724"/>
      <c r="Y87" s="594"/>
      <c r="Z87" s="589"/>
      <c r="AA87" s="587"/>
      <c r="AB87" s="584"/>
      <c r="AC87" s="587"/>
      <c r="AD87" s="587"/>
      <c r="AE87" s="612"/>
    </row>
    <row r="88" spans="1:31" ht="15" x14ac:dyDescent="0.35">
      <c r="A88" s="1174"/>
      <c r="B88" s="591"/>
      <c r="C88" s="592"/>
      <c r="D88" s="593"/>
      <c r="E88" s="592"/>
      <c r="F88" s="591"/>
      <c r="G88" s="587"/>
      <c r="H88" s="584"/>
      <c r="I88" s="585"/>
      <c r="J88" s="585"/>
      <c r="K88" s="585"/>
      <c r="L88" s="586"/>
      <c r="M88" s="585"/>
      <c r="N88" s="585"/>
      <c r="O88" s="585"/>
      <c r="P88" s="586"/>
      <c r="Q88" s="587"/>
      <c r="R88" s="584"/>
      <c r="S88" s="587"/>
      <c r="T88" s="588"/>
      <c r="U88" s="587"/>
      <c r="V88" s="584"/>
      <c r="W88" s="587"/>
      <c r="X88" s="589"/>
      <c r="Y88" s="594"/>
      <c r="Z88" s="589"/>
      <c r="AA88" s="587"/>
      <c r="AB88" s="584"/>
      <c r="AC88" s="587"/>
      <c r="AD88" s="587"/>
      <c r="AE88" s="612"/>
    </row>
    <row r="89" spans="1:31" ht="15" x14ac:dyDescent="0.35">
      <c r="A89" s="1174"/>
      <c r="B89" s="591"/>
      <c r="C89" s="592"/>
      <c r="D89" s="593"/>
      <c r="E89" s="592"/>
      <c r="F89" s="591"/>
      <c r="G89" s="587"/>
      <c r="H89" s="584"/>
      <c r="I89" s="585"/>
      <c r="J89" s="585"/>
      <c r="K89" s="585"/>
      <c r="L89" s="586"/>
      <c r="M89" s="585"/>
      <c r="N89" s="585"/>
      <c r="O89" s="585"/>
      <c r="P89" s="586"/>
      <c r="Q89" s="587"/>
      <c r="R89" s="584"/>
      <c r="S89" s="587"/>
      <c r="T89" s="588"/>
      <c r="U89" s="587"/>
      <c r="V89" s="584"/>
      <c r="W89" s="587"/>
      <c r="X89" s="589"/>
      <c r="Y89" s="590"/>
      <c r="Z89" s="599"/>
      <c r="AA89" s="600"/>
      <c r="AB89" s="588"/>
      <c r="AC89" s="587"/>
      <c r="AD89" s="587"/>
      <c r="AE89" s="612"/>
    </row>
    <row r="90" spans="1:31" ht="15" x14ac:dyDescent="0.35">
      <c r="A90" s="1175"/>
      <c r="B90" s="591"/>
      <c r="C90" s="592"/>
      <c r="D90" s="593"/>
      <c r="E90" s="592"/>
      <c r="F90" s="591"/>
      <c r="G90" s="585"/>
      <c r="H90" s="586"/>
      <c r="I90" s="585"/>
      <c r="J90" s="585"/>
      <c r="K90" s="585"/>
      <c r="L90" s="585"/>
      <c r="M90" s="585"/>
      <c r="N90" s="585"/>
      <c r="O90" s="585"/>
      <c r="P90" s="586"/>
      <c r="Q90" s="587"/>
      <c r="R90" s="584"/>
      <c r="S90" s="587"/>
      <c r="T90" s="588"/>
      <c r="U90" s="587"/>
      <c r="V90" s="584"/>
      <c r="W90" s="587"/>
      <c r="X90" s="589"/>
      <c r="Y90" s="594"/>
      <c r="Z90" s="589"/>
      <c r="AA90" s="587"/>
      <c r="AB90" s="584"/>
      <c r="AC90" s="587"/>
      <c r="AD90" s="587"/>
      <c r="AE90" s="612"/>
    </row>
    <row r="91" spans="1:31" ht="15" x14ac:dyDescent="0.35">
      <c r="A91" s="1173">
        <v>45495</v>
      </c>
      <c r="B91" s="591" t="s">
        <v>89</v>
      </c>
      <c r="C91" s="592">
        <v>279300</v>
      </c>
      <c r="D91" s="593" t="s">
        <v>90</v>
      </c>
      <c r="E91" s="592">
        <v>204500</v>
      </c>
      <c r="F91" s="591" t="s">
        <v>91</v>
      </c>
      <c r="G91" s="585">
        <v>267200</v>
      </c>
      <c r="H91" s="586"/>
      <c r="I91" s="585"/>
      <c r="J91" s="586">
        <v>20</v>
      </c>
      <c r="K91" s="585">
        <v>136000</v>
      </c>
      <c r="L91" s="585"/>
      <c r="M91" s="585"/>
      <c r="N91" s="585"/>
      <c r="O91" s="585"/>
      <c r="P91" s="586"/>
      <c r="Q91" s="587"/>
      <c r="R91" s="584"/>
      <c r="S91" s="587"/>
      <c r="T91" s="588">
        <v>20</v>
      </c>
      <c r="U91" s="587">
        <v>259000</v>
      </c>
      <c r="V91" s="584"/>
      <c r="W91" s="587"/>
      <c r="X91" s="589"/>
      <c r="Y91" s="594"/>
      <c r="Z91" s="589"/>
      <c r="AA91" s="587"/>
      <c r="AB91" s="584"/>
      <c r="AC91" s="587"/>
      <c r="AD91" s="587"/>
      <c r="AE91" s="612"/>
    </row>
    <row r="92" spans="1:31" ht="15" x14ac:dyDescent="0.35">
      <c r="A92" s="1174"/>
      <c r="B92" s="591"/>
      <c r="C92" s="592"/>
      <c r="D92" s="593"/>
      <c r="E92" s="592"/>
      <c r="F92" s="591"/>
      <c r="G92" s="585"/>
      <c r="H92" s="586"/>
      <c r="I92" s="585"/>
      <c r="J92" s="585">
        <v>20</v>
      </c>
      <c r="K92" s="585">
        <v>259000</v>
      </c>
      <c r="L92" s="585"/>
      <c r="M92" s="585"/>
      <c r="N92" s="585"/>
      <c r="O92" s="585"/>
      <c r="P92" s="586"/>
      <c r="Q92" s="587"/>
      <c r="R92" s="584"/>
      <c r="S92" s="587"/>
      <c r="T92" s="588"/>
      <c r="U92" s="587"/>
      <c r="V92" s="584"/>
      <c r="W92" s="587"/>
      <c r="X92" s="589"/>
      <c r="Y92" s="594"/>
      <c r="Z92" s="589"/>
      <c r="AA92" s="587"/>
      <c r="AB92" s="584"/>
      <c r="AC92" s="587"/>
      <c r="AD92" s="587"/>
      <c r="AE92" s="612"/>
    </row>
    <row r="93" spans="1:31" ht="15" x14ac:dyDescent="0.35">
      <c r="A93" s="1174"/>
      <c r="B93" s="591"/>
      <c r="C93" s="592"/>
      <c r="D93" s="593"/>
      <c r="E93" s="592"/>
      <c r="F93" s="591"/>
      <c r="G93" s="585"/>
      <c r="H93" s="586"/>
      <c r="I93" s="585"/>
      <c r="J93" s="585"/>
      <c r="K93" s="585"/>
      <c r="L93" s="585"/>
      <c r="M93" s="585"/>
      <c r="N93" s="585"/>
      <c r="O93" s="585"/>
      <c r="P93" s="586"/>
      <c r="Q93" s="587"/>
      <c r="R93" s="584"/>
      <c r="S93" s="587"/>
      <c r="T93" s="588"/>
      <c r="U93" s="587"/>
      <c r="V93" s="584"/>
      <c r="W93" s="587"/>
      <c r="X93" s="589"/>
      <c r="Y93" s="594"/>
      <c r="Z93" s="589"/>
      <c r="AA93" s="587"/>
      <c r="AB93" s="584"/>
      <c r="AC93" s="587"/>
      <c r="AD93" s="587"/>
      <c r="AE93" s="612"/>
    </row>
    <row r="94" spans="1:31" ht="15" x14ac:dyDescent="0.35">
      <c r="A94" s="1175"/>
      <c r="B94" s="591"/>
      <c r="C94" s="592"/>
      <c r="D94" s="593"/>
      <c r="E94" s="592"/>
      <c r="F94" s="591"/>
      <c r="G94" s="585"/>
      <c r="H94" s="586"/>
      <c r="I94" s="585"/>
      <c r="J94" s="585"/>
      <c r="K94" s="585"/>
      <c r="L94" s="585"/>
      <c r="M94" s="585"/>
      <c r="N94" s="585"/>
      <c r="O94" s="585"/>
      <c r="P94" s="586"/>
      <c r="Q94" s="587"/>
      <c r="R94" s="584"/>
      <c r="S94" s="587"/>
      <c r="T94" s="588"/>
      <c r="U94" s="587"/>
      <c r="V94" s="584"/>
      <c r="W94" s="587"/>
      <c r="X94" s="589"/>
      <c r="Y94" s="594"/>
      <c r="Z94" s="589"/>
      <c r="AA94" s="587"/>
      <c r="AB94" s="584"/>
      <c r="AC94" s="587"/>
      <c r="AD94" s="587"/>
      <c r="AE94" s="612"/>
    </row>
    <row r="95" spans="1:31" ht="15" x14ac:dyDescent="0.35">
      <c r="A95" s="1173">
        <v>45496</v>
      </c>
      <c r="B95" s="591"/>
      <c r="C95" s="592"/>
      <c r="D95" s="593" t="s">
        <v>92</v>
      </c>
      <c r="E95" s="592">
        <v>264000</v>
      </c>
      <c r="F95" s="591" t="s">
        <v>93</v>
      </c>
      <c r="G95" s="585">
        <v>225900</v>
      </c>
      <c r="H95" s="586"/>
      <c r="I95" s="585"/>
      <c r="J95" s="585"/>
      <c r="K95" s="585"/>
      <c r="L95" s="585"/>
      <c r="M95" s="585"/>
      <c r="N95" s="585"/>
      <c r="O95" s="585"/>
      <c r="P95" s="586"/>
      <c r="Q95" s="587"/>
      <c r="R95" s="584"/>
      <c r="S95" s="587"/>
      <c r="T95" s="588">
        <v>20</v>
      </c>
      <c r="U95" s="587">
        <v>259000</v>
      </c>
      <c r="V95" s="584"/>
      <c r="W95" s="587"/>
      <c r="X95" s="589"/>
      <c r="Y95" s="594"/>
      <c r="Z95" s="589"/>
      <c r="AA95" s="587"/>
      <c r="AB95" s="584"/>
      <c r="AC95" s="587"/>
      <c r="AD95" s="587"/>
      <c r="AE95" s="612"/>
    </row>
    <row r="96" spans="1:31" ht="15" x14ac:dyDescent="0.35">
      <c r="A96" s="1174"/>
      <c r="B96" s="591" t="s">
        <v>94</v>
      </c>
      <c r="C96" s="592">
        <v>269300</v>
      </c>
      <c r="D96" s="593"/>
      <c r="E96" s="592"/>
      <c r="F96" s="591"/>
      <c r="G96" s="585"/>
      <c r="H96" s="586"/>
      <c r="I96" s="585"/>
      <c r="J96" s="585"/>
      <c r="K96" s="585"/>
      <c r="L96" s="585"/>
      <c r="M96" s="585"/>
      <c r="N96" s="585"/>
      <c r="O96" s="585"/>
      <c r="P96" s="586"/>
      <c r="Q96" s="587"/>
      <c r="R96" s="584"/>
      <c r="S96" s="587"/>
      <c r="T96" s="588"/>
      <c r="U96" s="587"/>
      <c r="V96" s="584"/>
      <c r="W96" s="587"/>
      <c r="X96" s="589"/>
      <c r="Y96" s="594"/>
      <c r="Z96" s="589"/>
      <c r="AA96" s="587"/>
      <c r="AB96" s="584"/>
      <c r="AC96" s="587"/>
      <c r="AD96" s="587"/>
      <c r="AE96" s="612"/>
    </row>
    <row r="97" spans="1:37" ht="15" x14ac:dyDescent="0.35">
      <c r="A97" s="1174"/>
      <c r="B97" s="591"/>
      <c r="C97" s="592"/>
      <c r="D97" s="593"/>
      <c r="E97" s="592"/>
      <c r="F97" s="591"/>
      <c r="G97" s="585"/>
      <c r="H97" s="586"/>
      <c r="I97" s="585"/>
      <c r="J97" s="585"/>
      <c r="K97" s="585"/>
      <c r="L97" s="585"/>
      <c r="M97" s="585"/>
      <c r="N97" s="585"/>
      <c r="O97" s="585"/>
      <c r="P97" s="586"/>
      <c r="Q97" s="587"/>
      <c r="R97" s="584"/>
      <c r="S97" s="587"/>
      <c r="T97" s="588"/>
      <c r="U97" s="587"/>
      <c r="V97" s="584"/>
      <c r="W97" s="587"/>
      <c r="X97" s="589"/>
      <c r="Y97" s="594"/>
      <c r="Z97" s="589"/>
      <c r="AA97" s="587"/>
      <c r="AB97" s="584"/>
      <c r="AC97" s="587"/>
      <c r="AD97" s="587"/>
      <c r="AE97" s="612"/>
    </row>
    <row r="98" spans="1:37" ht="15" x14ac:dyDescent="0.35">
      <c r="A98" s="1175"/>
      <c r="B98" s="591"/>
      <c r="C98" s="592"/>
      <c r="D98" s="593"/>
      <c r="E98" s="592"/>
      <c r="F98" s="591"/>
      <c r="G98" s="585"/>
      <c r="H98" s="586"/>
      <c r="I98" s="585"/>
      <c r="J98" s="585"/>
      <c r="K98" s="585"/>
      <c r="L98" s="585"/>
      <c r="M98" s="585"/>
      <c r="N98" s="585"/>
      <c r="O98" s="585"/>
      <c r="P98" s="586"/>
      <c r="Q98" s="587"/>
      <c r="R98" s="584"/>
      <c r="S98" s="587"/>
      <c r="T98" s="588"/>
      <c r="U98" s="587"/>
      <c r="V98" s="584"/>
      <c r="W98" s="587"/>
      <c r="X98" s="593"/>
      <c r="Y98" s="592"/>
      <c r="Z98" s="589">
        <v>20</v>
      </c>
      <c r="AA98" s="587">
        <v>200000</v>
      </c>
      <c r="AB98" s="584"/>
      <c r="AC98" s="587"/>
      <c r="AD98" s="587"/>
      <c r="AE98" s="612"/>
    </row>
    <row r="99" spans="1:37" ht="15" x14ac:dyDescent="0.35">
      <c r="A99" s="1173">
        <v>45497</v>
      </c>
      <c r="B99" s="591">
        <v>18.899999999999999</v>
      </c>
      <c r="C99" s="592">
        <v>189000</v>
      </c>
      <c r="D99" s="593" t="s">
        <v>95</v>
      </c>
      <c r="E99" s="592">
        <v>300600</v>
      </c>
      <c r="F99" s="591" t="s">
        <v>96</v>
      </c>
      <c r="G99" s="585">
        <v>228600</v>
      </c>
      <c r="H99" s="586">
        <v>20</v>
      </c>
      <c r="I99" s="585">
        <v>136000</v>
      </c>
      <c r="J99" s="585"/>
      <c r="K99" s="585"/>
      <c r="L99" s="585"/>
      <c r="M99" s="585"/>
      <c r="N99" s="585"/>
      <c r="O99" s="585"/>
      <c r="P99" s="586">
        <v>20</v>
      </c>
      <c r="Q99" s="587">
        <v>136000</v>
      </c>
      <c r="R99" s="584"/>
      <c r="S99" s="587"/>
      <c r="T99" s="588">
        <v>20</v>
      </c>
      <c r="U99" s="587">
        <v>259000</v>
      </c>
      <c r="V99" s="584"/>
      <c r="W99" s="587"/>
      <c r="X99" s="589"/>
      <c r="Y99" s="594"/>
      <c r="Z99" s="589"/>
      <c r="AA99" s="587"/>
      <c r="AB99" s="584"/>
      <c r="AC99" s="587"/>
      <c r="AD99" s="587"/>
      <c r="AE99" s="612"/>
    </row>
    <row r="100" spans="1:37" ht="15" x14ac:dyDescent="0.35">
      <c r="A100" s="1174"/>
      <c r="B100" s="591"/>
      <c r="C100" s="592"/>
      <c r="D100" s="593"/>
      <c r="E100" s="592"/>
      <c r="F100" s="591"/>
      <c r="G100" s="585"/>
      <c r="H100" s="586"/>
      <c r="I100" s="585"/>
      <c r="J100" s="585"/>
      <c r="K100" s="585"/>
      <c r="L100" s="585"/>
      <c r="M100" s="585"/>
      <c r="N100" s="585"/>
      <c r="O100" s="585"/>
      <c r="P100" s="586"/>
      <c r="Q100" s="587"/>
      <c r="R100" s="584"/>
      <c r="S100" s="587"/>
      <c r="T100" s="588"/>
      <c r="U100" s="587"/>
      <c r="V100" s="584"/>
      <c r="W100" s="587"/>
      <c r="X100" s="589"/>
      <c r="Y100" s="594"/>
      <c r="Z100" s="589"/>
      <c r="AA100" s="587"/>
      <c r="AB100" s="584"/>
      <c r="AC100" s="587"/>
      <c r="AD100" s="587"/>
      <c r="AE100" s="612"/>
    </row>
    <row r="101" spans="1:37" ht="15" x14ac:dyDescent="0.35">
      <c r="A101" s="1174"/>
      <c r="B101" s="591"/>
      <c r="C101" s="592"/>
      <c r="D101" s="593"/>
      <c r="E101" s="592"/>
      <c r="F101" s="591"/>
      <c r="G101" s="585"/>
      <c r="H101" s="586"/>
      <c r="I101" s="585"/>
      <c r="J101" s="585"/>
      <c r="K101" s="585"/>
      <c r="L101" s="585"/>
      <c r="M101" s="585"/>
      <c r="N101" s="585"/>
      <c r="O101" s="585"/>
      <c r="P101" s="586"/>
      <c r="Q101" s="587"/>
      <c r="R101" s="584"/>
      <c r="S101" s="587"/>
      <c r="T101" s="588"/>
      <c r="U101" s="587"/>
      <c r="V101" s="584"/>
      <c r="W101" s="587"/>
      <c r="X101" s="589"/>
      <c r="Y101" s="590"/>
      <c r="Z101" s="599"/>
      <c r="AA101" s="600"/>
      <c r="AB101" s="588"/>
      <c r="AC101" s="587"/>
      <c r="AD101" s="587"/>
      <c r="AE101" s="612"/>
    </row>
    <row r="102" spans="1:37" ht="15" x14ac:dyDescent="0.35">
      <c r="A102" s="1175"/>
      <c r="B102" s="591"/>
      <c r="C102" s="592"/>
      <c r="D102" s="593"/>
      <c r="E102" s="592"/>
      <c r="F102" s="591"/>
      <c r="G102" s="585"/>
      <c r="H102" s="586"/>
      <c r="I102" s="585"/>
      <c r="J102" s="585"/>
      <c r="K102" s="585"/>
      <c r="L102" s="585"/>
      <c r="M102" s="585"/>
      <c r="N102" s="585"/>
      <c r="O102" s="585"/>
      <c r="P102" s="586"/>
      <c r="Q102" s="587"/>
      <c r="R102" s="584"/>
      <c r="S102" s="587"/>
      <c r="T102" s="588"/>
      <c r="U102" s="587"/>
      <c r="V102" s="589"/>
      <c r="W102" s="594"/>
      <c r="X102" s="598"/>
      <c r="Y102" s="601"/>
      <c r="Z102" s="584"/>
      <c r="AA102" s="587"/>
      <c r="AB102" s="727"/>
      <c r="AC102" s="704"/>
      <c r="AD102" s="587"/>
      <c r="AE102" s="612"/>
    </row>
    <row r="103" spans="1:37" ht="15" x14ac:dyDescent="0.35">
      <c r="A103" s="1173">
        <v>45498</v>
      </c>
      <c r="B103" s="591" t="s">
        <v>97</v>
      </c>
      <c r="C103" s="592">
        <v>248000</v>
      </c>
      <c r="D103" s="727"/>
      <c r="E103" s="704"/>
      <c r="F103" s="591" t="s">
        <v>98</v>
      </c>
      <c r="G103" s="585">
        <v>167000</v>
      </c>
      <c r="H103" s="586"/>
      <c r="I103" s="585"/>
      <c r="J103" s="585"/>
      <c r="K103" s="585"/>
      <c r="L103" s="816"/>
      <c r="M103" s="660"/>
      <c r="N103" s="660"/>
      <c r="O103" s="660"/>
      <c r="P103" s="586"/>
      <c r="Q103" s="585"/>
      <c r="R103" s="584"/>
      <c r="S103" s="587"/>
      <c r="T103" s="588">
        <v>20</v>
      </c>
      <c r="U103" s="587">
        <v>259000</v>
      </c>
      <c r="V103" s="584"/>
      <c r="W103" s="587"/>
      <c r="X103" s="589"/>
      <c r="Y103" s="594"/>
      <c r="Z103" s="589"/>
      <c r="AA103" s="587"/>
      <c r="AB103" s="584"/>
      <c r="AC103" s="587"/>
      <c r="AD103" s="587"/>
      <c r="AE103" s="612"/>
    </row>
    <row r="104" spans="1:37" ht="15" x14ac:dyDescent="0.35">
      <c r="A104" s="1174"/>
      <c r="B104" s="591"/>
      <c r="C104" s="592"/>
      <c r="D104" s="593"/>
      <c r="E104" s="592"/>
      <c r="F104" s="591"/>
      <c r="G104" s="585"/>
      <c r="H104" s="586"/>
      <c r="I104" s="585"/>
      <c r="J104" s="585"/>
      <c r="K104" s="585"/>
      <c r="L104" s="585"/>
      <c r="M104" s="592"/>
      <c r="N104" s="592"/>
      <c r="O104" s="592"/>
      <c r="P104" s="586"/>
      <c r="Q104" s="587"/>
      <c r="R104" s="584"/>
      <c r="S104" s="587"/>
      <c r="T104" s="588"/>
      <c r="U104" s="587"/>
      <c r="V104" s="584"/>
      <c r="W104" s="587"/>
      <c r="X104" s="589"/>
      <c r="Y104" s="594"/>
      <c r="Z104" s="589"/>
      <c r="AA104" s="587"/>
      <c r="AB104" s="584"/>
      <c r="AC104" s="587"/>
      <c r="AD104" s="587"/>
      <c r="AE104" s="612"/>
    </row>
    <row r="105" spans="1:37" ht="15" x14ac:dyDescent="0.35">
      <c r="A105" s="1174"/>
      <c r="B105" s="586"/>
      <c r="C105" s="587"/>
      <c r="D105" s="593"/>
      <c r="E105" s="592"/>
      <c r="F105" s="591"/>
      <c r="G105" s="585"/>
      <c r="H105" s="586"/>
      <c r="I105" s="585"/>
      <c r="J105" s="585"/>
      <c r="K105" s="585"/>
      <c r="L105" s="585"/>
      <c r="M105" s="592"/>
      <c r="N105" s="592"/>
      <c r="O105" s="592"/>
      <c r="P105" s="586"/>
      <c r="Q105" s="587"/>
      <c r="R105" s="584"/>
      <c r="S105" s="587"/>
      <c r="T105" s="588"/>
      <c r="U105" s="587"/>
      <c r="V105" s="584"/>
      <c r="W105" s="587"/>
      <c r="X105" s="589"/>
      <c r="Y105" s="594"/>
      <c r="Z105" s="589"/>
      <c r="AA105" s="587"/>
      <c r="AB105" s="584"/>
      <c r="AC105" s="587"/>
      <c r="AD105" s="587"/>
      <c r="AE105" s="612"/>
    </row>
    <row r="106" spans="1:37" ht="15" x14ac:dyDescent="0.35">
      <c r="A106" s="1175"/>
      <c r="B106" s="591"/>
      <c r="C106" s="592"/>
      <c r="D106" s="593"/>
      <c r="E106" s="592"/>
      <c r="F106" s="591"/>
      <c r="G106" s="585"/>
      <c r="H106" s="586"/>
      <c r="I106" s="587"/>
      <c r="J106" s="587"/>
      <c r="K106" s="587"/>
      <c r="L106" s="600"/>
      <c r="M106" s="587"/>
      <c r="N106" s="587"/>
      <c r="O106" s="587"/>
      <c r="P106" s="586"/>
      <c r="Q106" s="587"/>
      <c r="R106" s="584"/>
      <c r="S106" s="587"/>
      <c r="T106" s="588"/>
      <c r="U106" s="587"/>
      <c r="V106" s="584"/>
      <c r="W106" s="587"/>
      <c r="X106" s="589"/>
      <c r="Y106" s="594"/>
      <c r="Z106" s="589"/>
      <c r="AA106" s="587"/>
      <c r="AB106" s="584"/>
      <c r="AC106" s="587"/>
      <c r="AD106" s="587"/>
      <c r="AE106" s="612"/>
      <c r="AK106" s="685"/>
    </row>
    <row r="107" spans="1:37" ht="15" x14ac:dyDescent="0.35">
      <c r="A107" s="1173">
        <v>45499</v>
      </c>
      <c r="B107" s="591" t="s">
        <v>99</v>
      </c>
      <c r="C107" s="592">
        <v>231800</v>
      </c>
      <c r="D107" s="593"/>
      <c r="E107" s="592"/>
      <c r="F107" s="591" t="s">
        <v>100</v>
      </c>
      <c r="G107" s="585">
        <v>179200</v>
      </c>
      <c r="H107" s="586"/>
      <c r="I107" s="587"/>
      <c r="J107" s="587">
        <v>20</v>
      </c>
      <c r="K107" s="587">
        <v>136000</v>
      </c>
      <c r="L107" s="585"/>
      <c r="M107" s="585"/>
      <c r="N107" s="585"/>
      <c r="O107" s="585"/>
      <c r="P107" s="586"/>
      <c r="Q107" s="587"/>
      <c r="R107" s="584"/>
      <c r="S107" s="587"/>
      <c r="T107" s="588">
        <v>20</v>
      </c>
      <c r="U107" s="587">
        <v>259000</v>
      </c>
      <c r="V107" s="584"/>
      <c r="W107" s="587"/>
      <c r="X107" s="589"/>
      <c r="Y107" s="594"/>
      <c r="Z107" s="727"/>
      <c r="AA107" s="704"/>
      <c r="AB107" s="584"/>
      <c r="AC107" s="587"/>
      <c r="AD107" s="587"/>
      <c r="AE107" s="612"/>
      <c r="AK107" s="685"/>
    </row>
    <row r="108" spans="1:37" ht="15" x14ac:dyDescent="0.35">
      <c r="A108" s="1174"/>
      <c r="B108" s="591"/>
      <c r="C108" s="592"/>
      <c r="D108" s="593"/>
      <c r="E108" s="592"/>
      <c r="F108" s="591"/>
      <c r="G108" s="585"/>
      <c r="H108" s="586"/>
      <c r="I108" s="585"/>
      <c r="J108" s="585"/>
      <c r="K108" s="585"/>
      <c r="L108" s="585"/>
      <c r="M108" s="585"/>
      <c r="N108" s="585"/>
      <c r="O108" s="585"/>
      <c r="P108" s="586"/>
      <c r="Q108" s="587"/>
      <c r="R108" s="584"/>
      <c r="S108" s="587"/>
      <c r="T108" s="599"/>
      <c r="U108" s="587"/>
      <c r="V108" s="584"/>
      <c r="W108" s="587"/>
      <c r="X108" s="589"/>
      <c r="Y108" s="594"/>
      <c r="Z108" s="589"/>
      <c r="AA108" s="587"/>
      <c r="AB108" s="584"/>
      <c r="AC108" s="587"/>
      <c r="AD108" s="587"/>
      <c r="AE108" s="612"/>
      <c r="AK108" s="685"/>
    </row>
    <row r="109" spans="1:37" ht="15" x14ac:dyDescent="0.35">
      <c r="A109" s="1174"/>
      <c r="B109" s="591"/>
      <c r="C109" s="592"/>
      <c r="D109" s="593"/>
      <c r="E109" s="592"/>
      <c r="F109" s="591"/>
      <c r="G109" s="585"/>
      <c r="H109" s="586"/>
      <c r="I109" s="585"/>
      <c r="J109" s="585"/>
      <c r="K109" s="585"/>
      <c r="L109" s="585"/>
      <c r="M109" s="585"/>
      <c r="N109" s="585"/>
      <c r="O109" s="585"/>
      <c r="P109" s="586"/>
      <c r="Q109" s="587"/>
      <c r="R109" s="584"/>
      <c r="S109" s="587"/>
      <c r="T109" s="588"/>
      <c r="U109" s="587"/>
      <c r="V109" s="584"/>
      <c r="W109" s="587"/>
      <c r="X109" s="589"/>
      <c r="Y109" s="594"/>
      <c r="Z109" s="589"/>
      <c r="AA109" s="587"/>
      <c r="AB109" s="584"/>
      <c r="AC109" s="587"/>
      <c r="AD109" s="587"/>
      <c r="AE109" s="612"/>
      <c r="AK109" s="685"/>
    </row>
    <row r="110" spans="1:37" ht="15" x14ac:dyDescent="0.35">
      <c r="A110" s="1175"/>
      <c r="B110" s="591"/>
      <c r="C110" s="592"/>
      <c r="D110" s="593"/>
      <c r="E110" s="592"/>
      <c r="F110" s="591"/>
      <c r="G110" s="839"/>
      <c r="H110" s="586"/>
      <c r="I110" s="585"/>
      <c r="J110" s="585"/>
      <c r="K110" s="585"/>
      <c r="L110" s="585"/>
      <c r="M110" s="585"/>
      <c r="N110" s="585"/>
      <c r="O110" s="585"/>
      <c r="P110" s="586"/>
      <c r="Q110" s="587"/>
      <c r="R110" s="584"/>
      <c r="S110" s="587"/>
      <c r="T110" s="588"/>
      <c r="U110" s="587"/>
      <c r="V110" s="584"/>
      <c r="W110" s="587"/>
      <c r="X110" s="589"/>
      <c r="Y110" s="594"/>
      <c r="Z110" s="589"/>
      <c r="AA110" s="587"/>
      <c r="AB110" s="584"/>
      <c r="AC110" s="587"/>
      <c r="AD110" s="587"/>
      <c r="AE110" s="612"/>
    </row>
    <row r="111" spans="1:37" ht="15" x14ac:dyDescent="0.35">
      <c r="A111" s="1173">
        <v>45500</v>
      </c>
      <c r="B111" s="591"/>
      <c r="C111" s="592"/>
      <c r="D111" s="593" t="s">
        <v>101</v>
      </c>
      <c r="E111" s="592">
        <v>254300</v>
      </c>
      <c r="F111" s="591"/>
      <c r="G111" s="585"/>
      <c r="H111" s="588">
        <v>20</v>
      </c>
      <c r="I111" s="600">
        <v>136000</v>
      </c>
      <c r="J111" s="585"/>
      <c r="K111" s="585"/>
      <c r="L111" s="600">
        <v>20</v>
      </c>
      <c r="M111" s="600">
        <v>259000</v>
      </c>
      <c r="N111" s="585"/>
      <c r="O111" s="585"/>
      <c r="P111" s="586">
        <v>20</v>
      </c>
      <c r="Q111" s="587">
        <v>136000</v>
      </c>
      <c r="R111" s="584"/>
      <c r="S111" s="587"/>
      <c r="T111" s="588">
        <v>20</v>
      </c>
      <c r="U111" s="587">
        <v>259000</v>
      </c>
      <c r="V111" s="584"/>
      <c r="W111" s="587"/>
      <c r="X111" s="584"/>
      <c r="Y111" s="587"/>
      <c r="Z111" s="589"/>
      <c r="AA111" s="587"/>
      <c r="AB111" s="584"/>
      <c r="AC111" s="587"/>
      <c r="AD111" s="587"/>
      <c r="AE111" s="612"/>
    </row>
    <row r="112" spans="1:37" ht="15" x14ac:dyDescent="0.35">
      <c r="A112" s="1174"/>
      <c r="B112" s="591"/>
      <c r="C112" s="592"/>
      <c r="D112" s="593"/>
      <c r="E112" s="592"/>
      <c r="F112" s="591"/>
      <c r="G112" s="585"/>
      <c r="H112" s="586"/>
      <c r="I112" s="585"/>
      <c r="J112" s="585"/>
      <c r="K112" s="585"/>
      <c r="L112" s="585"/>
      <c r="M112" s="585"/>
      <c r="N112" s="585"/>
      <c r="O112" s="585"/>
      <c r="P112" s="586"/>
      <c r="Q112" s="587"/>
      <c r="R112" s="584"/>
      <c r="S112" s="587"/>
      <c r="T112" s="588"/>
      <c r="U112" s="587"/>
      <c r="V112" s="584"/>
      <c r="W112" s="587"/>
      <c r="X112" s="589"/>
      <c r="Y112" s="594"/>
      <c r="Z112" s="589"/>
      <c r="AA112" s="587"/>
      <c r="AB112" s="584"/>
      <c r="AC112" s="587"/>
      <c r="AD112" s="587"/>
      <c r="AE112" s="612"/>
    </row>
    <row r="113" spans="1:31" ht="15" x14ac:dyDescent="0.35">
      <c r="A113" s="1174"/>
      <c r="B113" s="591"/>
      <c r="C113" s="592"/>
      <c r="D113" s="593"/>
      <c r="E113" s="592"/>
      <c r="F113" s="591"/>
      <c r="G113" s="585"/>
      <c r="H113" s="586"/>
      <c r="I113" s="585"/>
      <c r="J113" s="585"/>
      <c r="K113" s="585"/>
      <c r="L113" s="585"/>
      <c r="M113" s="585"/>
      <c r="N113" s="585"/>
      <c r="O113" s="585"/>
      <c r="P113" s="586"/>
      <c r="Q113" s="587"/>
      <c r="R113" s="584"/>
      <c r="S113" s="587"/>
      <c r="T113" s="588"/>
      <c r="U113" s="587"/>
      <c r="V113" s="584"/>
      <c r="W113" s="587"/>
      <c r="X113" s="589"/>
      <c r="Y113" s="594"/>
      <c r="Z113" s="589"/>
      <c r="AA113" s="587"/>
      <c r="AB113" s="584"/>
      <c r="AC113" s="587"/>
      <c r="AD113" s="587"/>
      <c r="AE113" s="612"/>
    </row>
    <row r="114" spans="1:31" ht="15" x14ac:dyDescent="0.35">
      <c r="A114" s="1175"/>
      <c r="B114" s="591"/>
      <c r="C114" s="592"/>
      <c r="D114" s="591"/>
      <c r="E114" s="592"/>
      <c r="F114" s="591"/>
      <c r="G114" s="585"/>
      <c r="H114" s="586"/>
      <c r="I114" s="585"/>
      <c r="J114" s="816"/>
      <c r="K114" s="585"/>
      <c r="L114" s="585"/>
      <c r="M114" s="585"/>
      <c r="N114" s="585"/>
      <c r="O114" s="585"/>
      <c r="P114" s="586"/>
      <c r="Q114" s="585"/>
      <c r="R114" s="584"/>
      <c r="S114" s="587"/>
      <c r="T114" s="588"/>
      <c r="U114" s="587"/>
      <c r="V114" s="588"/>
      <c r="W114" s="587"/>
      <c r="X114" s="589"/>
      <c r="Y114" s="594"/>
      <c r="Z114" s="589"/>
      <c r="AA114" s="587"/>
      <c r="AB114" s="584"/>
      <c r="AC114" s="587"/>
      <c r="AD114" s="587"/>
      <c r="AE114" s="612"/>
    </row>
    <row r="115" spans="1:31" ht="15" x14ac:dyDescent="0.35">
      <c r="A115" s="1173">
        <v>45501</v>
      </c>
      <c r="B115" s="591"/>
      <c r="C115" s="592"/>
      <c r="D115" s="593" t="s">
        <v>102</v>
      </c>
      <c r="E115" s="587">
        <v>189200</v>
      </c>
      <c r="F115" s="591" t="s">
        <v>103</v>
      </c>
      <c r="G115" s="600">
        <v>300800</v>
      </c>
      <c r="H115" s="586"/>
      <c r="I115" s="585"/>
      <c r="J115" s="585"/>
      <c r="K115" s="585"/>
      <c r="L115" s="585"/>
      <c r="M115" s="585"/>
      <c r="N115" s="585"/>
      <c r="O115" s="585"/>
      <c r="P115" s="586"/>
      <c r="Q115" s="587"/>
      <c r="R115" s="584"/>
      <c r="S115" s="587"/>
      <c r="T115" s="588"/>
      <c r="U115" s="587"/>
      <c r="V115" s="588"/>
      <c r="W115" s="587"/>
      <c r="X115" s="589"/>
      <c r="Y115" s="594"/>
      <c r="Z115" s="589"/>
      <c r="AA115" s="587"/>
      <c r="AB115" s="584"/>
      <c r="AC115" s="587"/>
      <c r="AD115" s="587"/>
      <c r="AE115" s="612"/>
    </row>
    <row r="116" spans="1:31" ht="15" x14ac:dyDescent="0.35">
      <c r="A116" s="1174"/>
      <c r="B116" s="591"/>
      <c r="C116" s="592"/>
      <c r="D116" s="593" t="s">
        <v>102</v>
      </c>
      <c r="E116" s="592">
        <v>189200</v>
      </c>
      <c r="F116" s="591"/>
      <c r="G116" s="585"/>
      <c r="H116" s="586"/>
      <c r="I116" s="585"/>
      <c r="J116" s="585"/>
      <c r="K116" s="585"/>
      <c r="L116" s="585"/>
      <c r="M116" s="585"/>
      <c r="N116" s="585"/>
      <c r="O116" s="585"/>
      <c r="P116" s="586"/>
      <c r="Q116" s="587"/>
      <c r="R116" s="584"/>
      <c r="S116" s="587"/>
      <c r="T116" s="588"/>
      <c r="U116" s="587"/>
      <c r="V116" s="584"/>
      <c r="W116" s="587"/>
      <c r="X116" s="589"/>
      <c r="Y116" s="594"/>
      <c r="Z116" s="589"/>
      <c r="AA116" s="587"/>
      <c r="AB116" s="584"/>
      <c r="AC116" s="587"/>
      <c r="AD116" s="587"/>
      <c r="AE116" s="612"/>
    </row>
    <row r="117" spans="1:31" ht="15" x14ac:dyDescent="0.35">
      <c r="A117" s="1174"/>
      <c r="B117" s="591"/>
      <c r="C117" s="592"/>
      <c r="D117" s="593" t="s">
        <v>104</v>
      </c>
      <c r="E117" s="592">
        <v>372700</v>
      </c>
      <c r="F117" s="591"/>
      <c r="G117" s="585"/>
      <c r="H117" s="586"/>
      <c r="I117" s="585"/>
      <c r="J117" s="585"/>
      <c r="K117" s="585"/>
      <c r="L117" s="585"/>
      <c r="M117" s="585"/>
      <c r="N117" s="585"/>
      <c r="O117" s="585"/>
      <c r="P117" s="586"/>
      <c r="Q117" s="587"/>
      <c r="R117" s="584"/>
      <c r="S117" s="587"/>
      <c r="T117" s="588"/>
      <c r="U117" s="587"/>
      <c r="V117" s="584"/>
      <c r="W117" s="587"/>
      <c r="X117" s="589"/>
      <c r="Y117" s="590"/>
      <c r="Z117" s="599"/>
      <c r="AA117" s="600"/>
      <c r="AB117" s="588"/>
      <c r="AC117" s="587"/>
      <c r="AD117" s="587"/>
      <c r="AE117" s="612"/>
    </row>
    <row r="118" spans="1:31" ht="15" x14ac:dyDescent="0.35">
      <c r="A118" s="1175"/>
      <c r="B118" s="630"/>
      <c r="C118" s="587"/>
      <c r="D118" s="584" t="s">
        <v>105</v>
      </c>
      <c r="E118" s="585">
        <v>283300</v>
      </c>
      <c r="F118" s="591"/>
      <c r="G118" s="587"/>
      <c r="H118" s="584"/>
      <c r="I118" s="587"/>
      <c r="J118" s="587"/>
      <c r="K118" s="587"/>
      <c r="L118" s="600"/>
      <c r="M118" s="587"/>
      <c r="N118" s="587"/>
      <c r="O118" s="587"/>
      <c r="P118" s="586"/>
      <c r="Q118" s="587"/>
      <c r="R118" s="584"/>
      <c r="S118" s="587"/>
      <c r="T118" s="620"/>
      <c r="U118" s="583"/>
      <c r="V118" s="584"/>
      <c r="W118" s="587"/>
      <c r="X118" s="589"/>
      <c r="Y118" s="594"/>
      <c r="Z118" s="589"/>
      <c r="AA118" s="587"/>
      <c r="AB118" s="584"/>
      <c r="AC118" s="587"/>
      <c r="AD118" s="587"/>
      <c r="AE118" s="612"/>
    </row>
    <row r="119" spans="1:31" ht="15" x14ac:dyDescent="0.35">
      <c r="A119" s="1173">
        <v>45502</v>
      </c>
      <c r="B119" s="630" t="s">
        <v>106</v>
      </c>
      <c r="C119" s="587">
        <v>184800</v>
      </c>
      <c r="D119" s="584" t="s">
        <v>107</v>
      </c>
      <c r="E119" s="585">
        <v>306100</v>
      </c>
      <c r="F119" s="591" t="s">
        <v>108</v>
      </c>
      <c r="G119" s="587">
        <v>172200</v>
      </c>
      <c r="H119" s="584"/>
      <c r="I119" s="587"/>
      <c r="J119" s="587"/>
      <c r="K119" s="587"/>
      <c r="L119" s="600"/>
      <c r="M119" s="587"/>
      <c r="N119" s="587"/>
      <c r="O119" s="587"/>
      <c r="P119" s="586"/>
      <c r="Q119" s="587"/>
      <c r="R119" s="584"/>
      <c r="S119" s="587"/>
      <c r="T119" s="620">
        <v>20</v>
      </c>
      <c r="U119" s="583">
        <v>259000</v>
      </c>
      <c r="V119" s="584"/>
      <c r="W119" s="587"/>
      <c r="X119" s="589"/>
      <c r="Y119" s="594"/>
      <c r="Z119" s="589"/>
      <c r="AA119" s="587"/>
      <c r="AB119" s="584"/>
      <c r="AC119" s="587"/>
      <c r="AD119" s="587"/>
      <c r="AE119" s="612"/>
    </row>
    <row r="120" spans="1:31" ht="15" x14ac:dyDescent="0.35">
      <c r="A120" s="1174"/>
      <c r="B120" s="630"/>
      <c r="C120" s="587"/>
      <c r="D120" s="584"/>
      <c r="E120" s="585"/>
      <c r="F120" s="591"/>
      <c r="G120" s="587"/>
      <c r="H120" s="584"/>
      <c r="I120" s="587"/>
      <c r="J120" s="587"/>
      <c r="K120" s="587"/>
      <c r="L120" s="600"/>
      <c r="M120" s="587"/>
      <c r="N120" s="587"/>
      <c r="O120" s="587"/>
      <c r="P120" s="586"/>
      <c r="Q120" s="587"/>
      <c r="R120" s="584"/>
      <c r="S120" s="587"/>
      <c r="T120" s="620"/>
      <c r="U120" s="583"/>
      <c r="V120" s="584"/>
      <c r="W120" s="587"/>
      <c r="X120" s="589"/>
      <c r="Y120" s="594"/>
      <c r="Z120" s="589"/>
      <c r="AA120" s="587"/>
      <c r="AB120" s="584"/>
      <c r="AC120" s="587"/>
      <c r="AD120" s="587"/>
      <c r="AE120" s="612"/>
    </row>
    <row r="121" spans="1:31" ht="15" x14ac:dyDescent="0.35">
      <c r="A121" s="1174"/>
      <c r="B121" s="630"/>
      <c r="C121" s="587"/>
      <c r="D121" s="584"/>
      <c r="E121" s="585"/>
      <c r="F121" s="591"/>
      <c r="G121" s="587"/>
      <c r="H121" s="584"/>
      <c r="I121" s="587"/>
      <c r="J121" s="587"/>
      <c r="K121" s="587"/>
      <c r="L121" s="600"/>
      <c r="M121" s="587"/>
      <c r="N121" s="587"/>
      <c r="O121" s="587"/>
      <c r="P121" s="586"/>
      <c r="Q121" s="587"/>
      <c r="R121" s="584"/>
      <c r="S121" s="587"/>
      <c r="T121" s="620"/>
      <c r="U121" s="583"/>
      <c r="V121" s="584"/>
      <c r="W121" s="587"/>
      <c r="X121" s="589"/>
      <c r="Y121" s="594"/>
      <c r="Z121" s="589"/>
      <c r="AA121" s="587"/>
      <c r="AB121" s="584"/>
      <c r="AC121" s="587"/>
      <c r="AD121" s="587"/>
      <c r="AE121" s="612"/>
    </row>
    <row r="122" spans="1:31" ht="15" x14ac:dyDescent="0.35">
      <c r="A122" s="1175"/>
      <c r="B122" s="630"/>
      <c r="C122" s="587"/>
      <c r="D122" s="584"/>
      <c r="E122" s="585"/>
      <c r="F122" s="591"/>
      <c r="G122" s="587"/>
      <c r="H122" s="584"/>
      <c r="I122" s="587"/>
      <c r="J122" s="587"/>
      <c r="K122" s="587"/>
      <c r="L122" s="600"/>
      <c r="M122" s="587"/>
      <c r="N122" s="587"/>
      <c r="O122" s="587"/>
      <c r="P122" s="586"/>
      <c r="Q122" s="587"/>
      <c r="R122" s="584"/>
      <c r="S122" s="587"/>
      <c r="T122" s="620"/>
      <c r="U122" s="583"/>
      <c r="V122" s="584"/>
      <c r="W122" s="587"/>
      <c r="X122" s="589"/>
      <c r="Y122" s="594"/>
      <c r="Z122" s="589"/>
      <c r="AA122" s="587"/>
      <c r="AB122" s="584"/>
      <c r="AC122" s="587"/>
      <c r="AD122" s="587"/>
      <c r="AE122" s="612"/>
    </row>
    <row r="123" spans="1:31" ht="15" x14ac:dyDescent="0.35">
      <c r="A123" s="1173">
        <v>45503</v>
      </c>
      <c r="B123" s="630"/>
      <c r="C123" s="587"/>
      <c r="D123" s="584"/>
      <c r="E123" s="585"/>
      <c r="F123" s="591" t="s">
        <v>109</v>
      </c>
      <c r="G123" s="587">
        <v>199300</v>
      </c>
      <c r="H123" s="584">
        <v>20</v>
      </c>
      <c r="I123" s="587">
        <v>136000</v>
      </c>
      <c r="J123" s="587"/>
      <c r="K123" s="587"/>
      <c r="L123" s="600"/>
      <c r="M123" s="587"/>
      <c r="N123" s="587"/>
      <c r="O123" s="587"/>
      <c r="P123" s="586"/>
      <c r="Q123" s="587"/>
      <c r="R123" s="584"/>
      <c r="S123" s="587"/>
      <c r="T123" s="620">
        <v>20</v>
      </c>
      <c r="U123" s="583">
        <v>259000</v>
      </c>
      <c r="V123" s="584"/>
      <c r="W123" s="587"/>
      <c r="X123" s="589"/>
      <c r="Y123" s="594"/>
      <c r="Z123" s="589"/>
      <c r="AA123" s="587"/>
      <c r="AB123" s="584"/>
      <c r="AC123" s="587"/>
      <c r="AD123" s="587"/>
      <c r="AE123" s="612"/>
    </row>
    <row r="124" spans="1:31" ht="15" x14ac:dyDescent="0.35">
      <c r="A124" s="1174"/>
      <c r="B124" s="630"/>
      <c r="C124" s="587"/>
      <c r="D124" s="584"/>
      <c r="E124" s="585"/>
      <c r="F124" s="591"/>
      <c r="G124" s="587"/>
      <c r="H124" s="584"/>
      <c r="I124" s="587"/>
      <c r="J124" s="587"/>
      <c r="K124" s="587"/>
      <c r="L124" s="600"/>
      <c r="M124" s="587"/>
      <c r="N124" s="587"/>
      <c r="O124" s="587"/>
      <c r="P124" s="586"/>
      <c r="Q124" s="587"/>
      <c r="R124" s="584"/>
      <c r="S124" s="587"/>
      <c r="T124" s="620"/>
      <c r="U124" s="583"/>
      <c r="V124" s="584"/>
      <c r="W124" s="587"/>
      <c r="X124" s="589"/>
      <c r="Y124" s="594"/>
      <c r="Z124" s="589"/>
      <c r="AA124" s="587"/>
      <c r="AB124" s="584"/>
      <c r="AC124" s="587"/>
      <c r="AD124" s="587"/>
      <c r="AE124" s="612"/>
    </row>
    <row r="125" spans="1:31" ht="15" x14ac:dyDescent="0.35">
      <c r="A125" s="1174"/>
      <c r="B125" s="630"/>
      <c r="C125" s="587"/>
      <c r="D125" s="584"/>
      <c r="E125" s="585"/>
      <c r="F125" s="591"/>
      <c r="G125" s="587"/>
      <c r="H125" s="584"/>
      <c r="I125" s="587"/>
      <c r="J125" s="587"/>
      <c r="K125" s="587"/>
      <c r="L125" s="600"/>
      <c r="M125" s="587"/>
      <c r="N125" s="587"/>
      <c r="O125" s="587"/>
      <c r="P125" s="586"/>
      <c r="Q125" s="587"/>
      <c r="R125" s="584"/>
      <c r="S125" s="587"/>
      <c r="T125" s="620"/>
      <c r="U125" s="583"/>
      <c r="V125" s="584"/>
      <c r="W125" s="587"/>
      <c r="X125" s="589"/>
      <c r="Y125" s="594"/>
      <c r="Z125" s="589"/>
      <c r="AA125" s="587"/>
      <c r="AB125" s="584"/>
      <c r="AC125" s="587"/>
      <c r="AD125" s="587"/>
      <c r="AE125" s="612"/>
    </row>
    <row r="126" spans="1:31" ht="15" x14ac:dyDescent="0.35">
      <c r="A126" s="1175"/>
      <c r="B126" s="630"/>
      <c r="C126" s="587"/>
      <c r="D126" s="584"/>
      <c r="E126" s="585"/>
      <c r="F126" s="591"/>
      <c r="G126" s="587"/>
      <c r="H126" s="584"/>
      <c r="I126" s="587"/>
      <c r="J126" s="587"/>
      <c r="K126" s="587"/>
      <c r="L126" s="600"/>
      <c r="M126" s="587"/>
      <c r="N126" s="587"/>
      <c r="O126" s="587"/>
      <c r="P126" s="586"/>
      <c r="Q126" s="587"/>
      <c r="R126" s="584"/>
      <c r="S126" s="587"/>
      <c r="T126" s="620"/>
      <c r="U126" s="583"/>
      <c r="V126" s="584"/>
      <c r="W126" s="587"/>
      <c r="X126" s="589"/>
      <c r="Y126" s="594"/>
      <c r="Z126" s="589">
        <v>20</v>
      </c>
      <c r="AA126" s="587">
        <v>200000</v>
      </c>
      <c r="AB126" s="584"/>
      <c r="AC126" s="587"/>
      <c r="AD126" s="587"/>
      <c r="AE126" s="612"/>
    </row>
    <row r="127" spans="1:31" ht="15" x14ac:dyDescent="0.35">
      <c r="A127" s="1173">
        <v>45504</v>
      </c>
      <c r="B127" s="630" t="s">
        <v>110</v>
      </c>
      <c r="C127" s="587">
        <v>227800</v>
      </c>
      <c r="D127" s="584" t="s">
        <v>111</v>
      </c>
      <c r="E127" s="600">
        <v>330600</v>
      </c>
      <c r="F127" s="591" t="s">
        <v>112</v>
      </c>
      <c r="G127" s="587">
        <v>251200</v>
      </c>
      <c r="H127" s="584"/>
      <c r="I127" s="587"/>
      <c r="J127" s="600">
        <v>20</v>
      </c>
      <c r="K127" s="587">
        <v>136000</v>
      </c>
      <c r="L127" s="600">
        <v>20</v>
      </c>
      <c r="M127" s="587">
        <v>259000</v>
      </c>
      <c r="N127" s="587"/>
      <c r="O127" s="587"/>
      <c r="P127" s="586">
        <v>20</v>
      </c>
      <c r="Q127" s="587">
        <v>136000</v>
      </c>
      <c r="R127" s="584"/>
      <c r="S127" s="587"/>
      <c r="T127" s="620">
        <v>20</v>
      </c>
      <c r="U127" s="583">
        <v>259000</v>
      </c>
      <c r="V127" s="584"/>
      <c r="W127" s="587"/>
      <c r="X127" s="589"/>
      <c r="Y127" s="594"/>
      <c r="Z127" s="589"/>
      <c r="AA127" s="587"/>
      <c r="AB127" s="584"/>
      <c r="AC127" s="587"/>
      <c r="AD127" s="587"/>
      <c r="AE127" s="612"/>
    </row>
    <row r="128" spans="1:31" ht="15" x14ac:dyDescent="0.35">
      <c r="A128" s="1174"/>
      <c r="B128" s="630"/>
      <c r="C128" s="587"/>
      <c r="D128" s="584"/>
      <c r="E128" s="585"/>
      <c r="F128" s="591"/>
      <c r="G128" s="587"/>
      <c r="H128" s="584"/>
      <c r="I128" s="587"/>
      <c r="J128" s="587"/>
      <c r="K128" s="587"/>
      <c r="L128" s="600"/>
      <c r="M128" s="587"/>
      <c r="N128" s="587"/>
      <c r="O128" s="587"/>
      <c r="P128" s="586"/>
      <c r="Q128" s="587"/>
      <c r="R128" s="584"/>
      <c r="S128" s="587"/>
      <c r="T128" s="620"/>
      <c r="U128" s="583"/>
      <c r="V128" s="584"/>
      <c r="W128" s="587"/>
      <c r="X128" s="589"/>
      <c r="Y128" s="594"/>
      <c r="Z128" s="589"/>
      <c r="AA128" s="587"/>
      <c r="AB128" s="584"/>
      <c r="AC128" s="587"/>
      <c r="AD128" s="587"/>
      <c r="AE128" s="612"/>
    </row>
    <row r="129" spans="1:32" ht="15" x14ac:dyDescent="0.35">
      <c r="A129" s="1174"/>
      <c r="B129" s="630"/>
      <c r="C129" s="587"/>
      <c r="D129" s="584"/>
      <c r="E129" s="585"/>
      <c r="F129" s="591"/>
      <c r="G129" s="587"/>
      <c r="H129" s="584"/>
      <c r="I129" s="587"/>
      <c r="J129" s="587"/>
      <c r="K129" s="587"/>
      <c r="L129" s="600"/>
      <c r="M129" s="587"/>
      <c r="N129" s="587"/>
      <c r="O129" s="587"/>
      <c r="P129" s="586"/>
      <c r="Q129" s="587"/>
      <c r="R129" s="584"/>
      <c r="S129" s="587"/>
      <c r="T129" s="620"/>
      <c r="U129" s="583"/>
      <c r="V129" s="584"/>
      <c r="W129" s="587"/>
      <c r="X129" s="589"/>
      <c r="Y129" s="594"/>
      <c r="Z129" s="589"/>
      <c r="AA129" s="587"/>
      <c r="AB129" s="584"/>
      <c r="AC129" s="587"/>
      <c r="AD129" s="587"/>
      <c r="AE129" s="612"/>
    </row>
    <row r="130" spans="1:32" ht="15" x14ac:dyDescent="0.35">
      <c r="A130" s="1175"/>
      <c r="B130" s="630"/>
      <c r="C130" s="587"/>
      <c r="D130" s="584"/>
      <c r="E130" s="585"/>
      <c r="F130" s="591"/>
      <c r="G130" s="587"/>
      <c r="H130" s="584"/>
      <c r="I130" s="587"/>
      <c r="J130" s="587"/>
      <c r="K130" s="587"/>
      <c r="L130" s="600"/>
      <c r="M130" s="587"/>
      <c r="N130" s="587"/>
      <c r="O130" s="587"/>
      <c r="P130" s="586"/>
      <c r="Q130" s="587"/>
      <c r="R130" s="584"/>
      <c r="S130" s="587"/>
      <c r="T130" s="620"/>
      <c r="U130" s="583"/>
      <c r="V130" s="584"/>
      <c r="W130" s="587"/>
      <c r="X130" s="589"/>
      <c r="Y130" s="594"/>
      <c r="Z130" s="589"/>
      <c r="AA130" s="587"/>
      <c r="AB130" s="584"/>
      <c r="AC130" s="587"/>
      <c r="AD130" s="587"/>
      <c r="AE130" s="612"/>
    </row>
    <row r="131" spans="1:32" s="663" customFormat="1" ht="15" x14ac:dyDescent="0.35">
      <c r="A131" s="1176" t="s">
        <v>113</v>
      </c>
      <c r="B131" s="602"/>
      <c r="C131" s="603">
        <f>SUM(C7:C130)</f>
        <v>7335600</v>
      </c>
      <c r="D131" s="608"/>
      <c r="E131" s="603">
        <f>SUM(E7:E130)</f>
        <v>8230000</v>
      </c>
      <c r="F131" s="608"/>
      <c r="G131" s="603">
        <f>SUM(G7:G130)</f>
        <v>5632600</v>
      </c>
      <c r="H131" s="603"/>
      <c r="I131" s="603">
        <f>SUM(I7:I130)</f>
        <v>1224000</v>
      </c>
      <c r="J131" s="603"/>
      <c r="K131" s="603">
        <f>SUM(K7:K130)</f>
        <v>1470000</v>
      </c>
      <c r="L131" s="604"/>
      <c r="M131" s="603">
        <f>SUM(M7:M130)</f>
        <v>1036000</v>
      </c>
      <c r="N131" s="604"/>
      <c r="O131" s="603">
        <f>SUM(O7:O130)</f>
        <v>0</v>
      </c>
      <c r="P131" s="603"/>
      <c r="Q131" s="603">
        <f>SUM(Q7:Q130)</f>
        <v>1496000</v>
      </c>
      <c r="R131" s="603"/>
      <c r="S131" s="603">
        <f>SUM(S7:S130)</f>
        <v>0</v>
      </c>
      <c r="T131" s="603"/>
      <c r="U131" s="603">
        <f>SUM(U7:U130)</f>
        <v>6734000</v>
      </c>
      <c r="V131" s="603"/>
      <c r="W131" s="603">
        <f>SUM(W7:W130)</f>
        <v>358160</v>
      </c>
      <c r="X131" s="603"/>
      <c r="Y131" s="603">
        <f>SUM(Y7:Y130)</f>
        <v>200000</v>
      </c>
      <c r="Z131" s="603"/>
      <c r="AA131" s="603">
        <f>SUM(AA7:AA130)</f>
        <v>1200000</v>
      </c>
      <c r="AB131" s="603"/>
      <c r="AC131" s="603">
        <f>SUM(AC7:AC130)</f>
        <v>0</v>
      </c>
      <c r="AD131" s="603">
        <f>SUM(B131:AC131)</f>
        <v>34916360</v>
      </c>
      <c r="AE131" s="610"/>
    </row>
    <row r="132" spans="1:32" s="663" customFormat="1" ht="15" x14ac:dyDescent="0.35">
      <c r="A132" s="1177"/>
      <c r="B132" s="812">
        <f>SUM(B7:B130)</f>
        <v>18.899999999999999</v>
      </c>
      <c r="C132" s="604"/>
      <c r="D132" s="605">
        <f>SUM(D7:D131)</f>
        <v>10</v>
      </c>
      <c r="E132" s="603"/>
      <c r="F132" s="605">
        <f>SUM(F7:F131)</f>
        <v>25</v>
      </c>
      <c r="G132" s="603"/>
      <c r="H132" s="605">
        <f>SUM(H7:H131)</f>
        <v>180</v>
      </c>
      <c r="I132" s="603"/>
      <c r="J132" s="605">
        <f>SUM(J7:J131)</f>
        <v>180</v>
      </c>
      <c r="K132" s="603"/>
      <c r="L132" s="605">
        <f>SUM(L7:L131)</f>
        <v>80</v>
      </c>
      <c r="M132" s="603"/>
      <c r="N132" s="605">
        <f>SUM(N7:N131)</f>
        <v>0</v>
      </c>
      <c r="O132" s="603"/>
      <c r="P132" s="603">
        <f>SUM(P7:P131)</f>
        <v>220</v>
      </c>
      <c r="Q132" s="603"/>
      <c r="R132" s="605">
        <f>SUM(R7:R131)</f>
        <v>0</v>
      </c>
      <c r="S132" s="603"/>
      <c r="T132" s="606">
        <f>SUM(T7:T131)</f>
        <v>520</v>
      </c>
      <c r="U132" s="603"/>
      <c r="V132" s="605">
        <f>SUM(V7:V131)</f>
        <v>52.67</v>
      </c>
      <c r="W132" s="603"/>
      <c r="X132" s="605">
        <f>SUM(X6:X131)</f>
        <v>20</v>
      </c>
      <c r="Y132" s="603"/>
      <c r="Z132" s="605">
        <f>SUM(Z7:Z131)</f>
        <v>120</v>
      </c>
      <c r="AA132" s="603"/>
      <c r="AB132" s="605">
        <f>SUM(AB7:AB131)</f>
        <v>0</v>
      </c>
      <c r="AC132" s="607"/>
      <c r="AD132" s="647">
        <f>SUM(B132:AC132)</f>
        <v>1426.5700000000002</v>
      </c>
      <c r="AE132" s="651"/>
    </row>
    <row r="133" spans="1:32" s="663" customFormat="1" ht="15" x14ac:dyDescent="0.35">
      <c r="A133" s="715"/>
      <c r="B133" s="828"/>
      <c r="C133" s="717"/>
      <c r="D133" s="718"/>
      <c r="E133" s="610"/>
      <c r="F133" s="718"/>
      <c r="G133" s="610"/>
      <c r="H133" s="718"/>
      <c r="I133" s="610"/>
      <c r="J133" s="718"/>
      <c r="K133" s="610"/>
      <c r="L133" s="718"/>
      <c r="M133" s="610"/>
      <c r="N133" s="718"/>
      <c r="O133" s="610"/>
      <c r="P133" s="610"/>
      <c r="Q133" s="610"/>
      <c r="R133" s="718"/>
      <c r="S133" s="610"/>
      <c r="T133" s="719"/>
      <c r="U133" s="610"/>
      <c r="V133" s="718"/>
      <c r="W133" s="610"/>
      <c r="X133" s="718"/>
      <c r="Y133" s="610"/>
      <c r="Z133" s="718"/>
      <c r="AA133" s="610"/>
      <c r="AB133" s="718"/>
      <c r="AC133" s="720"/>
      <c r="AD133" s="651"/>
      <c r="AE133" s="651"/>
    </row>
    <row r="134" spans="1:32" s="663" customFormat="1" ht="15" x14ac:dyDescent="0.35">
      <c r="A134" s="715"/>
      <c r="B134" s="828"/>
      <c r="C134" s="717"/>
      <c r="D134" s="718"/>
      <c r="E134" s="610"/>
      <c r="F134" s="718"/>
      <c r="G134" s="610"/>
      <c r="H134" s="718"/>
      <c r="I134" s="610"/>
      <c r="J134" s="718"/>
      <c r="K134" s="610"/>
      <c r="L134" s="718"/>
      <c r="M134" s="610"/>
      <c r="N134" s="718"/>
      <c r="O134" s="610"/>
      <c r="P134" s="610"/>
      <c r="Q134" s="610"/>
      <c r="R134" s="718"/>
      <c r="S134" s="610"/>
      <c r="T134" s="719"/>
      <c r="U134" s="610"/>
      <c r="V134" s="718"/>
      <c r="W134" s="610"/>
      <c r="X134" s="718"/>
      <c r="Y134" s="610"/>
      <c r="Z134" s="718"/>
      <c r="AA134" s="610"/>
      <c r="AB134" s="718"/>
      <c r="AC134" s="720"/>
      <c r="AD134" s="651"/>
      <c r="AE134" s="651"/>
    </row>
    <row r="135" spans="1:32" s="663" customFormat="1" ht="15" x14ac:dyDescent="0.35">
      <c r="A135" s="715"/>
      <c r="B135" s="828"/>
      <c r="C135" s="717"/>
      <c r="D135" s="718"/>
      <c r="E135" s="610"/>
      <c r="F135" s="718"/>
      <c r="G135" s="610"/>
      <c r="H135" s="718"/>
      <c r="I135" s="610"/>
      <c r="J135" s="718"/>
      <c r="K135" s="610"/>
      <c r="L135" s="718"/>
      <c r="M135" s="610"/>
      <c r="N135" s="718"/>
      <c r="O135" s="610"/>
      <c r="P135" s="610"/>
      <c r="Q135" s="610"/>
      <c r="R135" s="718"/>
      <c r="S135" s="610"/>
      <c r="T135" s="719"/>
      <c r="U135" s="610"/>
      <c r="V135" s="718"/>
      <c r="W135" s="610"/>
      <c r="X135" s="718"/>
      <c r="Y135" s="610"/>
      <c r="Z135" s="718"/>
      <c r="AA135" s="610"/>
      <c r="AB135" s="718"/>
      <c r="AC135" s="720"/>
      <c r="AD135" s="651"/>
      <c r="AE135" s="651"/>
    </row>
    <row r="136" spans="1:32" s="663" customFormat="1" ht="34.5" customHeight="1" x14ac:dyDescent="0.35">
      <c r="A136" s="1162" t="s">
        <v>0</v>
      </c>
      <c r="B136" s="1162"/>
      <c r="C136" s="1162"/>
      <c r="D136" s="1162"/>
      <c r="E136" s="1162"/>
      <c r="F136" s="1162"/>
      <c r="G136" s="1162"/>
      <c r="H136" s="1162"/>
      <c r="I136" s="1162"/>
      <c r="J136" s="1162"/>
      <c r="K136" s="1162"/>
      <c r="L136" s="1162"/>
      <c r="M136" s="1162"/>
      <c r="N136" s="1162"/>
      <c r="O136" s="1162"/>
      <c r="P136" s="1162"/>
      <c r="Q136" s="1162"/>
      <c r="R136" s="1162"/>
      <c r="S136" s="1162"/>
      <c r="T136" s="1162"/>
      <c r="U136" s="1162"/>
      <c r="V136" s="1162"/>
      <c r="W136" s="1162"/>
      <c r="X136" s="1162"/>
      <c r="Y136" s="827"/>
      <c r="Z136" s="827"/>
      <c r="AA136" s="827"/>
      <c r="AB136" s="827"/>
      <c r="AC136" s="827"/>
      <c r="AD136" s="827"/>
      <c r="AE136" s="827"/>
      <c r="AF136" s="827"/>
    </row>
    <row r="137" spans="1:32" ht="26.25" customHeight="1" x14ac:dyDescent="0.35">
      <c r="A137" s="1161" t="s">
        <v>1</v>
      </c>
      <c r="B137" s="1161"/>
      <c r="C137" s="1161"/>
      <c r="D137" s="1161"/>
      <c r="E137" s="1161"/>
      <c r="F137" s="1161"/>
      <c r="G137" s="1161"/>
      <c r="H137" s="1161"/>
      <c r="I137" s="1161"/>
      <c r="J137" s="1161"/>
      <c r="K137" s="1161"/>
      <c r="L137" s="1161"/>
      <c r="M137" s="1161"/>
      <c r="N137" s="1161"/>
      <c r="O137" s="1161"/>
      <c r="P137" s="1161"/>
      <c r="Q137" s="1161"/>
      <c r="R137" s="1161"/>
      <c r="S137" s="1161"/>
      <c r="T137" s="1161"/>
      <c r="U137" s="1161"/>
      <c r="V137" s="1161"/>
      <c r="W137" s="1161"/>
      <c r="X137" s="1161"/>
      <c r="Y137" s="826"/>
      <c r="Z137" s="827"/>
      <c r="AA137" s="827"/>
      <c r="AB137" s="827"/>
      <c r="AC137" s="827"/>
      <c r="AD137" s="827"/>
      <c r="AE137" s="827"/>
      <c r="AF137" s="827"/>
    </row>
    <row r="138" spans="1:32" ht="26.25" customHeight="1" x14ac:dyDescent="0.35">
      <c r="A138" s="905"/>
      <c r="B138" s="1166" t="s">
        <v>605</v>
      </c>
      <c r="C138" s="1166"/>
      <c r="D138" s="1166"/>
      <c r="E138" s="1166"/>
      <c r="F138" s="1166"/>
      <c r="G138" s="1166"/>
      <c r="H138" s="1166"/>
      <c r="I138" s="1166"/>
      <c r="J138" s="1166"/>
      <c r="K138" s="1166"/>
      <c r="L138" s="1166"/>
      <c r="M138" s="1166"/>
      <c r="N138" s="1166"/>
      <c r="O138" s="1166"/>
      <c r="P138" s="1166"/>
      <c r="Q138" s="1166"/>
      <c r="R138" s="1166"/>
      <c r="S138" s="1166"/>
      <c r="T138" s="1166"/>
      <c r="U138" s="1166"/>
      <c r="V138" s="1166"/>
      <c r="W138" s="1166"/>
      <c r="X138" s="1166" t="s">
        <v>606</v>
      </c>
      <c r="Y138" s="1166"/>
      <c r="Z138" s="907"/>
      <c r="AA138" s="827"/>
      <c r="AB138" s="827"/>
      <c r="AC138" s="827"/>
      <c r="AD138" s="827"/>
      <c r="AE138" s="827"/>
      <c r="AF138" s="827"/>
    </row>
    <row r="139" spans="1:32" s="663" customFormat="1" ht="48" customHeight="1" x14ac:dyDescent="0.35">
      <c r="A139" s="1178" t="s">
        <v>2</v>
      </c>
      <c r="B139" s="1132" t="s">
        <v>114</v>
      </c>
      <c r="C139" s="1137"/>
      <c r="D139" s="1137"/>
      <c r="E139" s="1137"/>
      <c r="F139" s="1137"/>
      <c r="G139" s="1133"/>
      <c r="H139" s="1138" t="s">
        <v>115</v>
      </c>
      <c r="I139" s="1140"/>
      <c r="J139" s="1140"/>
      <c r="K139" s="1140"/>
      <c r="L139" s="1140"/>
      <c r="M139" s="1140"/>
      <c r="N139" s="1140"/>
      <c r="O139" s="1140"/>
      <c r="P139" s="1140"/>
      <c r="Q139" s="1140"/>
      <c r="R139" s="1140"/>
      <c r="S139" s="1140"/>
      <c r="T139" s="1140"/>
      <c r="U139" s="1140"/>
      <c r="V139" s="1140"/>
      <c r="W139" s="1139"/>
      <c r="X139" s="1138" t="s">
        <v>116</v>
      </c>
      <c r="Y139" s="1139"/>
      <c r="Z139" s="751" t="s">
        <v>9</v>
      </c>
    </row>
    <row r="140" spans="1:32" s="663" customFormat="1" ht="15" customHeight="1" x14ac:dyDescent="0.35">
      <c r="A140" s="1179"/>
      <c r="B140" s="1132" t="s">
        <v>117</v>
      </c>
      <c r="C140" s="1133"/>
      <c r="D140" s="1132" t="s">
        <v>118</v>
      </c>
      <c r="E140" s="1133"/>
      <c r="F140" s="1132" t="s">
        <v>118</v>
      </c>
      <c r="G140" s="1133"/>
      <c r="H140" s="1132" t="s">
        <v>119</v>
      </c>
      <c r="I140" s="1133"/>
      <c r="J140" s="1132" t="s">
        <v>120</v>
      </c>
      <c r="K140" s="1133"/>
      <c r="L140" s="1132" t="s">
        <v>121</v>
      </c>
      <c r="M140" s="1133"/>
      <c r="N140" s="1132" t="s">
        <v>122</v>
      </c>
      <c r="O140" s="1133"/>
      <c r="P140" s="1132" t="s">
        <v>123</v>
      </c>
      <c r="Q140" s="1133"/>
      <c r="R140" s="1132" t="s">
        <v>123</v>
      </c>
      <c r="S140" s="1133"/>
      <c r="T140" s="1132" t="s">
        <v>124</v>
      </c>
      <c r="U140" s="1133"/>
      <c r="V140" s="1132" t="s">
        <v>125</v>
      </c>
      <c r="W140" s="1133"/>
      <c r="X140" s="1132" t="s">
        <v>126</v>
      </c>
      <c r="Y140" s="1133"/>
      <c r="Z140" s="648"/>
    </row>
    <row r="141" spans="1:32" s="663" customFormat="1" ht="15" customHeight="1" x14ac:dyDescent="0.35">
      <c r="A141" s="1180"/>
      <c r="B141" s="821" t="s">
        <v>21</v>
      </c>
      <c r="C141" s="854" t="s">
        <v>27</v>
      </c>
      <c r="D141" s="821" t="s">
        <v>21</v>
      </c>
      <c r="E141" s="854" t="s">
        <v>27</v>
      </c>
      <c r="F141" s="854" t="s">
        <v>127</v>
      </c>
      <c r="G141" s="854" t="s">
        <v>27</v>
      </c>
      <c r="H141" s="616" t="s">
        <v>128</v>
      </c>
      <c r="I141" s="854" t="s">
        <v>27</v>
      </c>
      <c r="J141" s="616" t="s">
        <v>128</v>
      </c>
      <c r="K141" s="854" t="s">
        <v>27</v>
      </c>
      <c r="L141" s="616" t="s">
        <v>128</v>
      </c>
      <c r="M141" s="854" t="s">
        <v>27</v>
      </c>
      <c r="N141" s="616" t="s">
        <v>128</v>
      </c>
      <c r="O141" s="854" t="s">
        <v>27</v>
      </c>
      <c r="P141" s="616" t="s">
        <v>128</v>
      </c>
      <c r="Q141" s="854" t="s">
        <v>27</v>
      </c>
      <c r="R141" s="616" t="s">
        <v>19</v>
      </c>
      <c r="S141" s="854" t="s">
        <v>27</v>
      </c>
      <c r="T141" s="616" t="s">
        <v>17</v>
      </c>
      <c r="U141" s="854" t="s">
        <v>27</v>
      </c>
      <c r="V141" s="616" t="s">
        <v>17</v>
      </c>
      <c r="W141" s="854" t="s">
        <v>27</v>
      </c>
      <c r="X141" s="616" t="s">
        <v>30</v>
      </c>
      <c r="Y141" s="854" t="s">
        <v>27</v>
      </c>
      <c r="Z141" s="648"/>
    </row>
    <row r="142" spans="1:32" s="663" customFormat="1" ht="15" customHeight="1" x14ac:dyDescent="0.35">
      <c r="A142" s="830"/>
      <c r="B142" s="821"/>
      <c r="C142" s="854"/>
      <c r="D142" s="821"/>
      <c r="E142" s="854"/>
      <c r="F142" s="854"/>
      <c r="G142" s="854"/>
      <c r="H142" s="616"/>
      <c r="I142" s="854"/>
      <c r="J142" s="616"/>
      <c r="K142" s="854"/>
      <c r="L142" s="616"/>
      <c r="M142" s="854"/>
      <c r="N142" s="616"/>
      <c r="O142" s="854"/>
      <c r="P142" s="616"/>
      <c r="Q142" s="854"/>
      <c r="R142" s="616"/>
      <c r="S142" s="854"/>
      <c r="T142" s="616"/>
      <c r="U142" s="854"/>
      <c r="V142" s="616"/>
      <c r="W142" s="854"/>
      <c r="X142" s="616"/>
      <c r="Y142" s="854"/>
      <c r="Z142" s="648"/>
    </row>
    <row r="143" spans="1:32" s="663" customFormat="1" ht="15" customHeight="1" x14ac:dyDescent="0.35">
      <c r="A143" s="1181">
        <v>45474</v>
      </c>
      <c r="B143" s="738" t="s">
        <v>129</v>
      </c>
      <c r="C143" s="621">
        <v>330888</v>
      </c>
      <c r="D143" s="625"/>
      <c r="E143" s="621"/>
      <c r="F143" s="621"/>
      <c r="G143" s="621"/>
      <c r="H143" s="620"/>
      <c r="I143" s="621"/>
      <c r="J143" s="620"/>
      <c r="K143" s="854"/>
      <c r="L143" s="620"/>
      <c r="M143" s="621"/>
      <c r="N143" s="621">
        <v>10</v>
      </c>
      <c r="O143" s="621">
        <v>100000</v>
      </c>
      <c r="P143" s="620"/>
      <c r="Q143" s="621"/>
      <c r="R143" s="621"/>
      <c r="S143" s="621"/>
      <c r="T143" s="621"/>
      <c r="U143" s="621"/>
      <c r="V143" s="620"/>
      <c r="W143" s="854"/>
      <c r="X143" s="620"/>
      <c r="Y143" s="854"/>
      <c r="Z143" s="854"/>
    </row>
    <row r="144" spans="1:32" x14ac:dyDescent="0.35">
      <c r="A144" s="1182"/>
      <c r="B144" s="738"/>
      <c r="C144" s="583"/>
      <c r="D144" s="727"/>
      <c r="E144" s="704"/>
      <c r="F144" s="704"/>
      <c r="G144" s="704"/>
      <c r="H144" s="598"/>
      <c r="I144" s="583"/>
      <c r="J144" s="598"/>
      <c r="K144" s="583"/>
      <c r="L144" s="598"/>
      <c r="M144" s="583"/>
      <c r="N144" s="583"/>
      <c r="O144" s="583"/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742"/>
      <c r="AB144" s="579"/>
    </row>
    <row r="145" spans="1:28" ht="15" customHeight="1" x14ac:dyDescent="0.35">
      <c r="A145" s="1181">
        <v>45475</v>
      </c>
      <c r="B145" s="625"/>
      <c r="C145" s="583"/>
      <c r="D145" s="625"/>
      <c r="E145" s="740"/>
      <c r="F145" s="820"/>
      <c r="G145" s="820"/>
      <c r="H145" s="744"/>
      <c r="I145" s="742"/>
      <c r="J145" s="744"/>
      <c r="K145" s="742"/>
      <c r="L145" s="744"/>
      <c r="M145" s="742"/>
      <c r="N145" s="742"/>
      <c r="O145" s="742"/>
      <c r="P145" s="744"/>
      <c r="Q145" s="742"/>
      <c r="R145" s="742"/>
      <c r="S145" s="742"/>
      <c r="T145" s="742"/>
      <c r="U145" s="742"/>
      <c r="V145" s="745">
        <v>10</v>
      </c>
      <c r="W145" s="742">
        <v>10000</v>
      </c>
      <c r="X145" s="745"/>
      <c r="Y145" s="742"/>
      <c r="Z145" s="742"/>
      <c r="AB145" s="579"/>
    </row>
    <row r="146" spans="1:28" ht="15" customHeight="1" x14ac:dyDescent="0.35">
      <c r="A146" s="1182"/>
      <c r="B146" s="738"/>
      <c r="C146" s="583"/>
      <c r="D146" s="598"/>
      <c r="E146" s="583"/>
      <c r="F146" s="583"/>
      <c r="G146" s="583"/>
      <c r="H146" s="598"/>
      <c r="I146" s="583"/>
      <c r="J146" s="598"/>
      <c r="K146" s="583"/>
      <c r="L146" s="598"/>
      <c r="M146" s="583"/>
      <c r="N146" s="818"/>
      <c r="O146" s="583"/>
      <c r="P146" s="598"/>
      <c r="Q146" s="583"/>
      <c r="R146" s="583"/>
      <c r="S146" s="583"/>
      <c r="T146" s="583"/>
      <c r="U146" s="583"/>
      <c r="V146" s="620"/>
      <c r="W146" s="583"/>
      <c r="X146" s="620"/>
      <c r="Y146" s="583"/>
      <c r="Z146" s="583"/>
      <c r="AB146" s="579"/>
    </row>
    <row r="147" spans="1:28" ht="15" customHeight="1" x14ac:dyDescent="0.35">
      <c r="A147" s="1181">
        <v>45476</v>
      </c>
      <c r="B147" s="738"/>
      <c r="C147" s="583"/>
      <c r="D147" s="598"/>
      <c r="E147" s="740"/>
      <c r="F147" s="740"/>
      <c r="G147" s="740"/>
      <c r="H147" s="598"/>
      <c r="I147" s="583"/>
      <c r="J147" s="598"/>
      <c r="K147" s="583"/>
      <c r="L147" s="598"/>
      <c r="M147" s="583"/>
      <c r="N147" s="583"/>
      <c r="O147" s="583"/>
      <c r="P147" s="598"/>
      <c r="Q147" s="583"/>
      <c r="R147" s="583"/>
      <c r="S147" s="583"/>
      <c r="T147" s="583"/>
      <c r="U147" s="583"/>
      <c r="V147" s="620"/>
      <c r="W147" s="583"/>
      <c r="X147" s="620"/>
      <c r="Y147" s="583"/>
      <c r="Z147" s="583"/>
      <c r="AB147" s="579"/>
    </row>
    <row r="148" spans="1:28" ht="15" customHeight="1" x14ac:dyDescent="0.35">
      <c r="A148" s="1182"/>
      <c r="B148" s="625"/>
      <c r="C148" s="583"/>
      <c r="D148" s="598"/>
      <c r="E148" s="740"/>
      <c r="F148" s="740"/>
      <c r="G148" s="740"/>
      <c r="H148" s="598"/>
      <c r="I148" s="583"/>
      <c r="J148" s="598"/>
      <c r="K148" s="583"/>
      <c r="L148" s="598"/>
      <c r="M148" s="583"/>
      <c r="N148" s="818"/>
      <c r="O148" s="583"/>
      <c r="P148" s="598"/>
      <c r="Q148" s="583"/>
      <c r="R148" s="583"/>
      <c r="S148" s="583"/>
      <c r="T148" s="583"/>
      <c r="U148" s="583"/>
      <c r="V148" s="620"/>
      <c r="W148" s="583"/>
      <c r="X148" s="620"/>
      <c r="Y148" s="583"/>
      <c r="Z148" s="583"/>
      <c r="AB148" s="579"/>
    </row>
    <row r="149" spans="1:28" ht="15" customHeight="1" x14ac:dyDescent="0.35">
      <c r="A149" s="1181">
        <v>45477</v>
      </c>
      <c r="B149" s="841" t="s">
        <v>130</v>
      </c>
      <c r="C149" s="583">
        <v>325280</v>
      </c>
      <c r="D149" s="625" t="s">
        <v>131</v>
      </c>
      <c r="E149" s="740">
        <v>329910</v>
      </c>
      <c r="F149" s="740"/>
      <c r="G149" s="740"/>
      <c r="H149" s="598"/>
      <c r="I149" s="583"/>
      <c r="J149" s="598">
        <v>10</v>
      </c>
      <c r="K149" s="583">
        <v>100000</v>
      </c>
      <c r="L149" s="598" t="s">
        <v>132</v>
      </c>
      <c r="M149" s="583">
        <v>98600</v>
      </c>
      <c r="N149" s="583"/>
      <c r="O149" s="583"/>
      <c r="P149" s="598">
        <v>10</v>
      </c>
      <c r="Q149" s="583">
        <v>100000</v>
      </c>
      <c r="R149" s="583"/>
      <c r="S149" s="583"/>
      <c r="T149" s="583">
        <v>10</v>
      </c>
      <c r="U149" s="583">
        <v>100000</v>
      </c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2"/>
      <c r="B150" s="841"/>
      <c r="C150" s="583"/>
      <c r="D150" s="737"/>
      <c r="E150" s="583"/>
      <c r="F150" s="583"/>
      <c r="G150" s="583"/>
      <c r="H150" s="598"/>
      <c r="I150" s="583"/>
      <c r="J150" s="598">
        <v>10</v>
      </c>
      <c r="K150" s="583">
        <v>100000</v>
      </c>
      <c r="L150" s="598"/>
      <c r="M150" s="583"/>
      <c r="N150" s="583"/>
      <c r="O150" s="583"/>
      <c r="P150" s="598"/>
      <c r="Q150" s="583"/>
      <c r="R150" s="583"/>
      <c r="S150" s="583"/>
      <c r="T150" s="583"/>
      <c r="U150" s="583"/>
      <c r="V150" s="620"/>
      <c r="W150" s="583"/>
      <c r="X150" s="620"/>
      <c r="Y150" s="583"/>
      <c r="Z150" s="583"/>
      <c r="AB150" s="579"/>
    </row>
    <row r="151" spans="1:28" ht="15" customHeight="1" x14ac:dyDescent="0.35">
      <c r="A151" s="1181">
        <v>45478</v>
      </c>
      <c r="B151" s="738"/>
      <c r="C151" s="583"/>
      <c r="D151" s="598"/>
      <c r="E151" s="740"/>
      <c r="F151" s="740"/>
      <c r="G151" s="740"/>
      <c r="H151" s="598"/>
      <c r="I151" s="583"/>
      <c r="J151" s="598"/>
      <c r="K151" s="583"/>
      <c r="L151" s="598"/>
      <c r="M151" s="583"/>
      <c r="N151" s="583"/>
      <c r="O151" s="583"/>
      <c r="P151" s="598"/>
      <c r="Q151" s="583"/>
      <c r="R151" s="583"/>
      <c r="S151" s="583"/>
      <c r="T151" s="583"/>
      <c r="U151" s="583"/>
      <c r="V151" s="837"/>
      <c r="W151" s="583"/>
      <c r="X151" s="620"/>
      <c r="Y151" s="583"/>
      <c r="Z151" s="583"/>
      <c r="AB151" s="579"/>
    </row>
    <row r="152" spans="1:28" ht="15" customHeight="1" x14ac:dyDescent="0.35">
      <c r="A152" s="1182"/>
      <c r="B152" s="738"/>
      <c r="C152" s="583"/>
      <c r="D152" s="598"/>
      <c r="E152" s="740"/>
      <c r="F152" s="740"/>
      <c r="G152" s="740"/>
      <c r="H152" s="598"/>
      <c r="I152" s="583"/>
      <c r="J152" s="598"/>
      <c r="K152" s="583"/>
      <c r="L152" s="598"/>
      <c r="M152" s="583"/>
      <c r="N152" s="583"/>
      <c r="O152" s="583"/>
      <c r="P152" s="598"/>
      <c r="Q152" s="583"/>
      <c r="R152" s="583"/>
      <c r="S152" s="583"/>
      <c r="T152" s="583"/>
      <c r="U152" s="583"/>
      <c r="V152" s="620"/>
      <c r="W152" s="583"/>
      <c r="X152" s="620"/>
      <c r="Y152" s="583"/>
      <c r="Z152" s="583"/>
      <c r="AB152" s="579"/>
    </row>
    <row r="153" spans="1:28" ht="15" customHeight="1" x14ac:dyDescent="0.35">
      <c r="A153" s="1181">
        <v>45479</v>
      </c>
      <c r="B153" s="625"/>
      <c r="C153" s="740"/>
      <c r="D153" s="598"/>
      <c r="E153" s="740"/>
      <c r="F153" s="740"/>
      <c r="G153" s="740"/>
      <c r="H153" s="598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2"/>
      <c r="B154" s="738"/>
      <c r="C154" s="583"/>
      <c r="D154" s="598"/>
      <c r="E154" s="583"/>
      <c r="F154" s="583"/>
      <c r="G154" s="583"/>
      <c r="H154" s="598"/>
      <c r="I154" s="583"/>
      <c r="J154" s="598"/>
      <c r="K154" s="583"/>
      <c r="L154" s="598"/>
      <c r="M154" s="583"/>
      <c r="N154" s="818"/>
      <c r="O154" s="583"/>
      <c r="P154" s="598"/>
      <c r="Q154" s="583"/>
      <c r="R154" s="583"/>
      <c r="S154" s="583"/>
      <c r="T154" s="583"/>
      <c r="U154" s="583"/>
      <c r="V154" s="837"/>
      <c r="W154" s="583"/>
      <c r="X154" s="620"/>
      <c r="Y154" s="583"/>
      <c r="Z154" s="583"/>
      <c r="AB154" s="579"/>
    </row>
    <row r="155" spans="1:28" ht="15" customHeight="1" x14ac:dyDescent="0.35">
      <c r="A155" s="1181">
        <v>45480</v>
      </c>
      <c r="B155" s="738"/>
      <c r="C155" s="583"/>
      <c r="D155" s="598"/>
      <c r="E155" s="740"/>
      <c r="F155" s="740"/>
      <c r="G155" s="740"/>
      <c r="H155" s="598"/>
      <c r="I155" s="583"/>
      <c r="J155" s="598"/>
      <c r="K155" s="583"/>
      <c r="L155" s="598"/>
      <c r="M155" s="583"/>
      <c r="N155" s="583"/>
      <c r="O155" s="583"/>
      <c r="P155" s="598"/>
      <c r="Q155" s="583"/>
      <c r="R155" s="583"/>
      <c r="S155" s="583"/>
      <c r="T155" s="583"/>
      <c r="U155" s="583"/>
      <c r="V155" s="620"/>
      <c r="W155" s="583"/>
      <c r="X155" s="620"/>
      <c r="Y155" s="583"/>
      <c r="Z155" s="583"/>
      <c r="AB155" s="579"/>
    </row>
    <row r="156" spans="1:28" ht="15" customHeight="1" x14ac:dyDescent="0.35">
      <c r="A156" s="1182"/>
      <c r="B156" s="738"/>
      <c r="C156" s="583"/>
      <c r="D156" s="598"/>
      <c r="E156" s="740"/>
      <c r="F156" s="740"/>
      <c r="G156" s="740"/>
      <c r="H156" s="620"/>
      <c r="I156" s="583"/>
      <c r="J156" s="598"/>
      <c r="K156" s="583"/>
      <c r="L156" s="598"/>
      <c r="M156" s="583"/>
      <c r="N156" s="583"/>
      <c r="O156" s="583"/>
      <c r="P156" s="598"/>
      <c r="Q156" s="583"/>
      <c r="R156" s="583"/>
      <c r="S156" s="583"/>
      <c r="T156" s="818"/>
      <c r="U156" s="583"/>
      <c r="V156" s="620"/>
      <c r="W156" s="583"/>
      <c r="X156" s="620"/>
      <c r="Y156" s="583"/>
      <c r="Z156" s="583"/>
      <c r="AB156" s="579"/>
    </row>
    <row r="157" spans="1:28" ht="15" customHeight="1" x14ac:dyDescent="0.35">
      <c r="A157" s="1181">
        <v>45481</v>
      </c>
      <c r="B157" s="738"/>
      <c r="C157" s="583"/>
      <c r="D157" s="598" t="s">
        <v>133</v>
      </c>
      <c r="E157" s="740">
        <v>298590</v>
      </c>
      <c r="F157" s="740"/>
      <c r="G157" s="740"/>
      <c r="H157" s="598"/>
      <c r="I157" s="583"/>
      <c r="J157" s="598"/>
      <c r="K157" s="583"/>
      <c r="L157" s="598"/>
      <c r="M157" s="583"/>
      <c r="N157" s="583"/>
      <c r="O157" s="583"/>
      <c r="P157" s="598"/>
      <c r="Q157" s="583"/>
      <c r="R157" s="583"/>
      <c r="S157" s="583"/>
      <c r="T157" s="583"/>
      <c r="U157" s="583"/>
      <c r="V157" s="620"/>
      <c r="W157" s="583"/>
      <c r="X157" s="620"/>
      <c r="Y157" s="583"/>
      <c r="Z157" s="583"/>
      <c r="AB157" s="579"/>
    </row>
    <row r="158" spans="1:28" ht="15" customHeight="1" x14ac:dyDescent="0.35">
      <c r="A158" s="1182"/>
      <c r="B158" s="625"/>
      <c r="C158" s="583"/>
      <c r="D158" s="598"/>
      <c r="E158" s="740"/>
      <c r="F158" s="740"/>
      <c r="G158" s="740"/>
      <c r="H158" s="598"/>
      <c r="I158" s="583"/>
      <c r="J158" s="598"/>
      <c r="K158" s="583"/>
      <c r="L158" s="598"/>
      <c r="M158" s="583"/>
      <c r="N158" s="583"/>
      <c r="O158" s="583"/>
      <c r="P158" s="598"/>
      <c r="Q158" s="583"/>
      <c r="R158" s="583"/>
      <c r="S158" s="583"/>
      <c r="T158" s="818"/>
      <c r="U158" s="583"/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81">
        <v>45482</v>
      </c>
      <c r="B159" s="738" t="s">
        <v>134</v>
      </c>
      <c r="C159" s="583"/>
      <c r="D159" s="598"/>
      <c r="E159" s="740"/>
      <c r="F159" s="740"/>
      <c r="G159" s="740"/>
      <c r="H159" s="598">
        <v>10</v>
      </c>
      <c r="I159" s="583">
        <v>100000</v>
      </c>
      <c r="J159" s="598">
        <v>10</v>
      </c>
      <c r="K159" s="583">
        <v>100000</v>
      </c>
      <c r="L159" s="598"/>
      <c r="M159" s="583"/>
      <c r="N159" s="583"/>
      <c r="O159" s="583"/>
      <c r="P159" s="598"/>
      <c r="Q159" s="583"/>
      <c r="R159" s="583"/>
      <c r="S159" s="583"/>
      <c r="T159" s="583">
        <v>10</v>
      </c>
      <c r="U159" s="583">
        <v>100000</v>
      </c>
      <c r="V159" s="620"/>
      <c r="W159" s="583"/>
      <c r="X159" s="620"/>
      <c r="Y159" s="583"/>
      <c r="Z159" s="583"/>
      <c r="AB159" s="579"/>
    </row>
    <row r="160" spans="1:28" ht="15" customHeight="1" x14ac:dyDescent="0.35">
      <c r="A160" s="1182"/>
      <c r="B160" s="625"/>
      <c r="C160" s="583"/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583"/>
      <c r="O160" s="583"/>
      <c r="P160" s="598"/>
      <c r="Q160" s="583"/>
      <c r="R160" s="583"/>
      <c r="S160" s="583"/>
      <c r="T160" s="818"/>
      <c r="U160" s="583"/>
      <c r="V160" s="620"/>
      <c r="W160" s="583"/>
      <c r="X160" s="620"/>
      <c r="Y160" s="583"/>
      <c r="Z160" s="583"/>
      <c r="AB160" s="579"/>
    </row>
    <row r="161" spans="1:28" ht="15" customHeight="1" x14ac:dyDescent="0.35">
      <c r="A161" s="1181">
        <v>45483</v>
      </c>
      <c r="B161" s="738"/>
      <c r="C161" s="583"/>
      <c r="D161" s="598" t="s">
        <v>135</v>
      </c>
      <c r="E161" s="740">
        <v>321300</v>
      </c>
      <c r="F161" s="740"/>
      <c r="G161" s="740"/>
      <c r="H161" s="598"/>
      <c r="I161" s="583"/>
      <c r="J161" s="598"/>
      <c r="K161" s="583"/>
      <c r="L161" s="598"/>
      <c r="M161" s="583"/>
      <c r="N161" s="583"/>
      <c r="O161" s="583"/>
      <c r="P161" s="598"/>
      <c r="Q161" s="583"/>
      <c r="R161" s="583"/>
      <c r="S161" s="583"/>
      <c r="T161" s="583">
        <v>10</v>
      </c>
      <c r="U161" s="583">
        <v>100000</v>
      </c>
      <c r="V161" s="620"/>
      <c r="W161" s="583"/>
      <c r="X161" s="620"/>
      <c r="Y161" s="583"/>
      <c r="Z161" s="583"/>
      <c r="AB161" s="579"/>
    </row>
    <row r="162" spans="1:28" ht="15" customHeight="1" x14ac:dyDescent="0.35">
      <c r="A162" s="1182"/>
      <c r="B162" s="738"/>
      <c r="C162" s="583"/>
      <c r="D162" s="598"/>
      <c r="E162" s="740"/>
      <c r="F162" s="740"/>
      <c r="G162" s="740"/>
      <c r="H162" s="598"/>
      <c r="I162" s="583"/>
      <c r="J162" s="598"/>
      <c r="K162" s="583"/>
      <c r="L162" s="598"/>
      <c r="M162" s="583"/>
      <c r="N162" s="818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ht="15" customHeight="1" x14ac:dyDescent="0.35">
      <c r="A163" s="1181">
        <v>45484</v>
      </c>
      <c r="B163" s="738" t="s">
        <v>136</v>
      </c>
      <c r="C163" s="583">
        <v>320960</v>
      </c>
      <c r="D163" s="598"/>
      <c r="E163" s="740"/>
      <c r="F163" s="740"/>
      <c r="G163" s="740"/>
      <c r="H163" s="598"/>
      <c r="I163" s="583"/>
      <c r="J163" s="598"/>
      <c r="K163" s="583"/>
      <c r="L163" s="598"/>
      <c r="M163" s="583"/>
      <c r="N163" s="583"/>
      <c r="O163" s="583"/>
      <c r="P163" s="598"/>
      <c r="Q163" s="583"/>
      <c r="R163" s="596"/>
      <c r="S163" s="596"/>
      <c r="T163" s="596"/>
      <c r="U163" s="596"/>
      <c r="V163" s="597"/>
      <c r="W163" s="748"/>
      <c r="X163" s="597"/>
      <c r="Y163" s="748"/>
      <c r="Z163" s="583"/>
      <c r="AB163" s="579"/>
    </row>
    <row r="164" spans="1:28" ht="15" customHeight="1" x14ac:dyDescent="0.35">
      <c r="A164" s="1182"/>
      <c r="B164" s="738"/>
      <c r="C164" s="583"/>
      <c r="D164" s="598"/>
      <c r="E164" s="740"/>
      <c r="F164" s="740"/>
      <c r="G164" s="740"/>
      <c r="H164" s="598"/>
      <c r="I164" s="583"/>
      <c r="J164" s="598"/>
      <c r="K164" s="583"/>
      <c r="L164" s="598"/>
      <c r="M164" s="583"/>
      <c r="N164" s="818"/>
      <c r="O164" s="583"/>
      <c r="P164" s="598"/>
      <c r="Q164" s="583"/>
      <c r="R164" s="583"/>
      <c r="S164" s="583"/>
      <c r="T164" s="583"/>
      <c r="U164" s="583"/>
      <c r="V164" s="620"/>
      <c r="W164" s="583"/>
      <c r="X164" s="620"/>
      <c r="Y164" s="583"/>
      <c r="Z164" s="583"/>
      <c r="AB164" s="579"/>
    </row>
    <row r="165" spans="1:28" ht="15" customHeight="1" x14ac:dyDescent="0.35">
      <c r="A165" s="1181">
        <v>45485</v>
      </c>
      <c r="B165" s="738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583"/>
      <c r="O165" s="583"/>
      <c r="P165" s="598">
        <v>10</v>
      </c>
      <c r="Q165" s="583">
        <v>100000</v>
      </c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ht="15" customHeight="1" x14ac:dyDescent="0.35">
      <c r="A166" s="1182"/>
      <c r="B166" s="738"/>
      <c r="C166" s="583"/>
      <c r="D166" s="598"/>
      <c r="E166" s="740"/>
      <c r="F166" s="740"/>
      <c r="G166" s="740"/>
      <c r="H166" s="598"/>
      <c r="I166" s="583"/>
      <c r="J166" s="741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ht="15" customHeight="1" x14ac:dyDescent="0.35">
      <c r="A167" s="1181">
        <v>45486</v>
      </c>
      <c r="B167" s="738"/>
      <c r="C167" s="583"/>
      <c r="D167" s="598"/>
      <c r="E167" s="740"/>
      <c r="F167" s="740"/>
      <c r="G167" s="740"/>
      <c r="H167" s="598"/>
      <c r="I167" s="583"/>
      <c r="J167" s="598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620"/>
      <c r="W167" s="583"/>
      <c r="X167" s="620"/>
      <c r="Y167" s="583"/>
      <c r="Z167" s="583"/>
      <c r="AB167" s="579"/>
    </row>
    <row r="168" spans="1:28" s="601" customFormat="1" ht="15" customHeight="1" x14ac:dyDescent="0.35">
      <c r="A168" s="1182"/>
      <c r="B168" s="811"/>
      <c r="C168" s="583"/>
      <c r="D168" s="598"/>
      <c r="E168" s="740"/>
      <c r="F168" s="740"/>
      <c r="G168" s="740"/>
      <c r="H168" s="598"/>
      <c r="I168" s="583"/>
      <c r="J168" s="598"/>
      <c r="K168" s="583"/>
      <c r="L168" s="598"/>
      <c r="M168" s="583"/>
      <c r="N168" s="818"/>
      <c r="O168" s="583"/>
      <c r="P168" s="598"/>
      <c r="Q168" s="583"/>
      <c r="R168" s="583"/>
      <c r="S168" s="583"/>
      <c r="T168" s="583"/>
      <c r="U168" s="583"/>
      <c r="V168" s="620"/>
      <c r="W168" s="583"/>
      <c r="X168" s="620"/>
      <c r="Y168" s="583"/>
      <c r="Z168" s="583"/>
    </row>
    <row r="169" spans="1:28" ht="15" customHeight="1" x14ac:dyDescent="0.35">
      <c r="A169" s="1181">
        <v>45487</v>
      </c>
      <c r="B169" s="738"/>
      <c r="C169" s="583"/>
      <c r="D169" s="598"/>
      <c r="E169" s="740"/>
      <c r="F169" s="740"/>
      <c r="G169" s="740"/>
      <c r="H169" s="598"/>
      <c r="I169" s="583"/>
      <c r="J169" s="598"/>
      <c r="K169" s="583"/>
      <c r="L169" s="598"/>
      <c r="M169" s="583"/>
      <c r="N169" s="583"/>
      <c r="O169" s="583"/>
      <c r="P169" s="598"/>
      <c r="Q169" s="583"/>
      <c r="R169" s="583"/>
      <c r="S169" s="583"/>
      <c r="T169" s="583"/>
      <c r="U169" s="583"/>
      <c r="V169" s="620"/>
      <c r="W169" s="583"/>
      <c r="X169" s="620"/>
      <c r="Y169" s="583"/>
      <c r="Z169" s="583"/>
      <c r="AB169" s="579"/>
    </row>
    <row r="170" spans="1:28" ht="15" customHeight="1" x14ac:dyDescent="0.35">
      <c r="A170" s="1182"/>
      <c r="B170" s="738"/>
      <c r="C170" s="583"/>
      <c r="D170" s="598"/>
      <c r="E170" s="740"/>
      <c r="F170" s="740"/>
      <c r="G170" s="740"/>
      <c r="H170" s="598"/>
      <c r="I170" s="583"/>
      <c r="J170" s="598"/>
      <c r="K170" s="583"/>
      <c r="L170" s="598"/>
      <c r="M170" s="583"/>
      <c r="N170" s="583"/>
      <c r="O170" s="583"/>
      <c r="P170" s="598"/>
      <c r="Q170" s="583"/>
      <c r="R170" s="583"/>
      <c r="S170" s="583"/>
      <c r="T170" s="583"/>
      <c r="U170" s="583"/>
      <c r="V170" s="620"/>
      <c r="W170" s="583"/>
      <c r="X170" s="620"/>
      <c r="Y170" s="583"/>
      <c r="Z170" s="583"/>
      <c r="AB170" s="579"/>
    </row>
    <row r="171" spans="1:28" ht="15" customHeight="1" x14ac:dyDescent="0.35">
      <c r="A171" s="1181">
        <v>45488</v>
      </c>
      <c r="B171" s="738" t="s">
        <v>137</v>
      </c>
      <c r="C171" s="583">
        <v>331296</v>
      </c>
      <c r="D171" s="598" t="s">
        <v>138</v>
      </c>
      <c r="E171" s="740">
        <v>322456</v>
      </c>
      <c r="F171" s="740"/>
      <c r="G171" s="740"/>
      <c r="H171" s="598">
        <v>10</v>
      </c>
      <c r="I171" s="583">
        <v>100000</v>
      </c>
      <c r="J171" s="598">
        <v>10</v>
      </c>
      <c r="K171" s="583">
        <v>100000</v>
      </c>
      <c r="L171" s="598"/>
      <c r="M171" s="583"/>
      <c r="N171" s="583"/>
      <c r="O171" s="583"/>
      <c r="P171" s="598"/>
      <c r="Q171" s="583"/>
      <c r="R171" s="583"/>
      <c r="S171" s="583"/>
      <c r="T171" s="583">
        <v>10</v>
      </c>
      <c r="U171" s="583">
        <v>100000</v>
      </c>
      <c r="V171" s="620"/>
      <c r="W171" s="583"/>
      <c r="X171" s="620"/>
      <c r="Y171" s="583"/>
      <c r="Z171" s="583"/>
      <c r="AB171" s="579"/>
    </row>
    <row r="172" spans="1:28" ht="15" customHeight="1" x14ac:dyDescent="0.35">
      <c r="A172" s="1182"/>
      <c r="B172" s="738"/>
      <c r="C172" s="583"/>
      <c r="D172" s="598"/>
      <c r="E172" s="740"/>
      <c r="F172" s="740"/>
      <c r="G172" s="740"/>
      <c r="H172" s="598"/>
      <c r="I172" s="583"/>
      <c r="J172" s="598"/>
      <c r="L172" s="598"/>
      <c r="M172" s="583"/>
      <c r="N172" s="583"/>
      <c r="O172" s="583"/>
      <c r="P172" s="598"/>
      <c r="Q172" s="583"/>
      <c r="R172" s="583"/>
      <c r="S172" s="583"/>
      <c r="T172" s="818"/>
      <c r="U172" s="583"/>
      <c r="V172" s="620"/>
      <c r="W172" s="583"/>
      <c r="X172" s="620"/>
      <c r="Y172" s="583"/>
      <c r="Z172" s="583"/>
      <c r="AB172" s="579"/>
    </row>
    <row r="173" spans="1:28" ht="15" customHeight="1" x14ac:dyDescent="0.35">
      <c r="A173" s="1181">
        <v>45489</v>
      </c>
      <c r="B173" s="738"/>
      <c r="C173" s="583"/>
      <c r="D173" s="598"/>
      <c r="E173" s="740"/>
      <c r="F173" s="740"/>
      <c r="G173" s="740"/>
      <c r="H173" s="598"/>
      <c r="I173" s="583"/>
      <c r="J173" s="598"/>
      <c r="K173" s="583"/>
      <c r="L173" s="598"/>
      <c r="M173" s="583"/>
      <c r="N173" s="583"/>
      <c r="O173" s="583"/>
      <c r="P173" s="598"/>
      <c r="Q173" s="583"/>
      <c r="R173" s="583"/>
      <c r="S173" s="583"/>
      <c r="T173" s="583"/>
      <c r="U173" s="583"/>
      <c r="V173" s="727"/>
      <c r="W173" s="704"/>
      <c r="X173" s="620">
        <v>38</v>
      </c>
      <c r="Y173" s="583">
        <v>380100</v>
      </c>
      <c r="Z173" s="583"/>
      <c r="AB173" s="579"/>
    </row>
    <row r="174" spans="1:28" ht="15" customHeight="1" x14ac:dyDescent="0.35">
      <c r="A174" s="1182"/>
      <c r="B174" s="738"/>
      <c r="C174" s="583"/>
      <c r="D174" s="598"/>
      <c r="E174" s="740"/>
      <c r="F174" s="740"/>
      <c r="G174" s="740"/>
      <c r="H174" s="598"/>
      <c r="I174" s="583"/>
      <c r="J174" s="620"/>
      <c r="K174" s="583"/>
      <c r="L174" s="598"/>
      <c r="M174" s="583"/>
      <c r="N174" s="583"/>
      <c r="O174" s="583"/>
      <c r="P174" s="598"/>
      <c r="Q174" s="583"/>
      <c r="R174" s="583"/>
      <c r="S174" s="583"/>
      <c r="T174" s="583"/>
      <c r="U174" s="583"/>
      <c r="V174" s="620"/>
      <c r="W174" s="583"/>
      <c r="X174" s="620"/>
      <c r="Y174" s="583"/>
      <c r="Z174" s="583"/>
      <c r="AB174" s="579"/>
    </row>
    <row r="175" spans="1:28" ht="15" customHeight="1" x14ac:dyDescent="0.35">
      <c r="A175" s="1181">
        <v>45490</v>
      </c>
      <c r="B175" s="738" t="s">
        <v>139</v>
      </c>
      <c r="C175" s="583">
        <v>333810</v>
      </c>
      <c r="D175" s="598" t="s">
        <v>140</v>
      </c>
      <c r="E175" s="740">
        <v>359380</v>
      </c>
      <c r="F175" s="740"/>
      <c r="G175" s="740"/>
      <c r="H175" s="598"/>
      <c r="I175" s="583"/>
      <c r="J175" s="598"/>
      <c r="K175" s="583"/>
      <c r="L175" s="598" t="s">
        <v>141</v>
      </c>
      <c r="M175" s="583">
        <v>96200</v>
      </c>
      <c r="N175" s="583"/>
      <c r="O175" s="583"/>
      <c r="P175" s="598"/>
      <c r="Q175" s="583"/>
      <c r="R175" s="583"/>
      <c r="S175" s="583"/>
      <c r="T175" s="583">
        <v>10</v>
      </c>
      <c r="U175" s="583">
        <v>100000</v>
      </c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82"/>
      <c r="B176" s="738"/>
      <c r="C176" s="583"/>
      <c r="D176" s="598"/>
      <c r="E176" s="740"/>
      <c r="F176" s="740"/>
      <c r="G176" s="740"/>
      <c r="H176" s="598"/>
      <c r="I176" s="583"/>
      <c r="J176" s="598"/>
      <c r="K176" s="583"/>
      <c r="L176" s="598"/>
      <c r="M176" s="583"/>
      <c r="N176" s="818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28" ht="15" customHeight="1" x14ac:dyDescent="0.35">
      <c r="A177" s="1181">
        <v>45491</v>
      </c>
      <c r="B177" s="738"/>
      <c r="C177" s="583"/>
      <c r="D177" s="598"/>
      <c r="E177" s="740"/>
      <c r="F177" s="740"/>
      <c r="G177" s="740"/>
      <c r="H177" s="598">
        <v>10</v>
      </c>
      <c r="I177" s="583">
        <v>100000</v>
      </c>
      <c r="J177" s="598">
        <v>10</v>
      </c>
      <c r="K177" s="583">
        <v>100000</v>
      </c>
      <c r="L177" s="598" t="s">
        <v>142</v>
      </c>
      <c r="M177" s="583">
        <v>112500</v>
      </c>
      <c r="N177" s="583"/>
      <c r="O177" s="583"/>
      <c r="P177" s="598"/>
      <c r="Q177" s="583"/>
      <c r="R177" s="583"/>
      <c r="S177" s="583"/>
      <c r="T177" s="583">
        <v>10</v>
      </c>
      <c r="U177" s="583">
        <v>100000</v>
      </c>
      <c r="V177" s="620"/>
      <c r="W177" s="583"/>
      <c r="X177" s="620"/>
      <c r="Y177" s="583"/>
      <c r="Z177" s="583"/>
      <c r="AB177" s="579"/>
    </row>
    <row r="178" spans="1:28" ht="15" customHeight="1" x14ac:dyDescent="0.35">
      <c r="A178" s="1182"/>
      <c r="B178" s="738"/>
      <c r="C178" s="583"/>
      <c r="D178" s="598"/>
      <c r="E178" s="740"/>
      <c r="F178" s="740"/>
      <c r="G178" s="740"/>
      <c r="H178" s="598"/>
      <c r="I178" s="583"/>
      <c r="J178" s="598"/>
      <c r="K178" s="583"/>
      <c r="L178" s="598"/>
      <c r="M178" s="583"/>
      <c r="N178" s="583"/>
      <c r="O178" s="583"/>
      <c r="P178" s="598"/>
      <c r="Q178" s="583"/>
      <c r="R178" s="583"/>
      <c r="S178" s="583"/>
      <c r="T178" s="583"/>
      <c r="U178" s="583"/>
      <c r="V178" s="620"/>
      <c r="W178" s="583"/>
      <c r="X178" s="620"/>
      <c r="Y178" s="583"/>
      <c r="Z178" s="583"/>
      <c r="AB178" s="579"/>
    </row>
    <row r="179" spans="1:28" ht="15" customHeight="1" x14ac:dyDescent="0.35">
      <c r="A179" s="1181">
        <v>45492</v>
      </c>
      <c r="B179" s="738"/>
      <c r="C179" s="583"/>
      <c r="D179" s="598" t="s">
        <v>143</v>
      </c>
      <c r="E179" s="621">
        <v>322524</v>
      </c>
      <c r="F179" s="740"/>
      <c r="G179" s="740"/>
      <c r="H179" s="598"/>
      <c r="I179" s="583"/>
      <c r="J179" s="598"/>
      <c r="K179" s="583"/>
      <c r="L179" s="598"/>
      <c r="M179" s="583"/>
      <c r="N179" s="583"/>
      <c r="O179" s="583"/>
      <c r="P179" s="598"/>
      <c r="Q179" s="583"/>
      <c r="R179" s="583"/>
      <c r="S179" s="583"/>
      <c r="T179" s="583"/>
      <c r="U179" s="583"/>
      <c r="V179" s="620">
        <v>7</v>
      </c>
      <c r="W179" s="583">
        <v>70000</v>
      </c>
      <c r="X179" s="620"/>
      <c r="Y179" s="583"/>
      <c r="Z179" s="583"/>
      <c r="AB179" s="579"/>
    </row>
    <row r="180" spans="1:28" ht="15" customHeight="1" x14ac:dyDescent="0.35">
      <c r="A180" s="1182"/>
      <c r="B180" s="738"/>
      <c r="C180" s="583"/>
      <c r="D180" s="598"/>
      <c r="E180" s="740"/>
      <c r="F180" s="740"/>
      <c r="G180" s="740"/>
      <c r="H180" s="598"/>
      <c r="I180" s="583"/>
      <c r="J180" s="598"/>
      <c r="K180" s="583"/>
      <c r="L180" s="598"/>
      <c r="M180" s="583"/>
      <c r="N180" s="583"/>
      <c r="O180" s="583"/>
      <c r="P180" s="598"/>
      <c r="Q180" s="583"/>
      <c r="R180" s="583"/>
      <c r="S180" s="583"/>
      <c r="T180" s="583"/>
      <c r="U180" s="583"/>
      <c r="V180" s="620"/>
      <c r="W180" s="583"/>
      <c r="X180" s="620"/>
      <c r="Y180" s="583"/>
      <c r="Z180" s="583"/>
      <c r="AB180" s="579"/>
    </row>
    <row r="181" spans="1:28" ht="15" customHeight="1" x14ac:dyDescent="0.35">
      <c r="A181" s="1181">
        <v>45493</v>
      </c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583"/>
      <c r="O181" s="583"/>
      <c r="P181" s="598"/>
      <c r="Q181" s="583"/>
      <c r="R181" s="583"/>
      <c r="S181" s="583"/>
      <c r="T181" s="583"/>
      <c r="U181" s="583"/>
      <c r="V181" s="620"/>
      <c r="W181" s="583"/>
      <c r="X181" s="620"/>
      <c r="Y181" s="583"/>
      <c r="Z181" s="583"/>
      <c r="AB181" s="579"/>
    </row>
    <row r="182" spans="1:28" ht="15" customHeight="1" x14ac:dyDescent="0.35">
      <c r="A182" s="1182"/>
      <c r="B182" s="738"/>
      <c r="C182" s="583"/>
      <c r="D182" s="598"/>
      <c r="E182" s="740"/>
      <c r="F182" s="740"/>
      <c r="G182" s="740"/>
      <c r="H182" s="598"/>
      <c r="I182" s="583"/>
      <c r="J182" s="598"/>
      <c r="K182" s="583"/>
      <c r="L182" s="598"/>
      <c r="M182" s="583"/>
      <c r="N182" s="583"/>
      <c r="O182" s="583"/>
      <c r="P182" s="598"/>
      <c r="Q182" s="583"/>
      <c r="R182" s="583"/>
      <c r="S182" s="583"/>
      <c r="T182" s="583"/>
      <c r="U182" s="583"/>
      <c r="V182" s="598"/>
      <c r="W182" s="583"/>
      <c r="X182" s="620"/>
      <c r="Y182" s="583"/>
      <c r="Z182" s="583"/>
      <c r="AB182" s="579"/>
    </row>
    <row r="183" spans="1:28" ht="15" customHeight="1" x14ac:dyDescent="0.35">
      <c r="A183" s="1181">
        <v>45494</v>
      </c>
      <c r="B183" s="738"/>
      <c r="C183" s="583"/>
      <c r="D183" s="598"/>
      <c r="E183" s="740"/>
      <c r="F183" s="740"/>
      <c r="G183" s="740"/>
      <c r="H183" s="598"/>
      <c r="I183" s="583"/>
      <c r="J183" s="598"/>
      <c r="K183" s="583"/>
      <c r="L183" s="598"/>
      <c r="M183" s="583"/>
      <c r="N183" s="583"/>
      <c r="O183" s="583"/>
      <c r="P183" s="598" t="s">
        <v>144</v>
      </c>
      <c r="Q183" s="583">
        <v>134200</v>
      </c>
      <c r="R183" s="583"/>
      <c r="S183" s="583"/>
      <c r="T183" s="583"/>
      <c r="U183" s="583"/>
      <c r="V183" s="620"/>
      <c r="W183" s="583"/>
      <c r="X183" s="620"/>
      <c r="Y183" s="583"/>
      <c r="Z183" s="583"/>
      <c r="AB183" s="579"/>
    </row>
    <row r="184" spans="1:28" ht="15" customHeight="1" x14ac:dyDescent="0.35">
      <c r="A184" s="1182"/>
      <c r="B184" s="738"/>
      <c r="C184" s="583"/>
      <c r="D184" s="598"/>
      <c r="E184" s="740"/>
      <c r="F184" s="740"/>
      <c r="G184" s="740"/>
      <c r="H184" s="598"/>
      <c r="I184" s="583"/>
      <c r="J184" s="598"/>
      <c r="K184" s="583"/>
      <c r="L184" s="598"/>
      <c r="M184" s="583"/>
      <c r="N184" s="818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ht="15" customHeight="1" x14ac:dyDescent="0.35">
      <c r="A185" s="1181">
        <v>45495</v>
      </c>
      <c r="B185" s="738"/>
      <c r="C185" s="583"/>
      <c r="D185" s="598"/>
      <c r="E185" s="740"/>
      <c r="F185" s="740"/>
      <c r="G185" s="740"/>
      <c r="H185" s="598">
        <v>10</v>
      </c>
      <c r="I185" s="583">
        <v>100000</v>
      </c>
      <c r="J185" s="598"/>
      <c r="K185" s="583"/>
      <c r="L185" s="598"/>
      <c r="M185" s="583"/>
      <c r="N185" s="583"/>
      <c r="O185" s="621"/>
      <c r="P185" s="598"/>
      <c r="Q185" s="583"/>
      <c r="R185" s="583"/>
      <c r="S185" s="583"/>
      <c r="T185" s="831"/>
      <c r="U185" s="583"/>
      <c r="V185" s="620"/>
      <c r="W185" s="583"/>
      <c r="X185" s="620"/>
      <c r="Y185" s="583"/>
      <c r="Z185" s="583"/>
      <c r="AB185" s="579"/>
    </row>
    <row r="186" spans="1:28" ht="18" customHeight="1" x14ac:dyDescent="0.35">
      <c r="A186" s="1182"/>
      <c r="B186" s="738"/>
      <c r="C186" s="583"/>
      <c r="D186" s="738"/>
      <c r="E186" s="583"/>
      <c r="F186" s="583"/>
      <c r="G186" s="583"/>
      <c r="H186" s="598"/>
      <c r="I186" s="583"/>
      <c r="J186" s="598"/>
      <c r="K186" s="583"/>
      <c r="L186" s="598"/>
      <c r="M186" s="583"/>
      <c r="N186" s="583"/>
      <c r="O186" s="583"/>
      <c r="P186" s="598"/>
      <c r="Q186" s="583"/>
      <c r="R186" s="583"/>
      <c r="S186" s="583"/>
      <c r="T186" s="583"/>
      <c r="U186" s="583"/>
      <c r="V186" s="620"/>
      <c r="W186" s="583"/>
      <c r="X186" s="620"/>
      <c r="Y186" s="583"/>
      <c r="Z186" s="583"/>
      <c r="AB186" s="579"/>
    </row>
    <row r="187" spans="1:28" ht="15" customHeight="1" x14ac:dyDescent="0.35">
      <c r="A187" s="1181">
        <v>45496</v>
      </c>
      <c r="B187" s="738"/>
      <c r="C187" s="583"/>
      <c r="D187" s="598"/>
      <c r="E187" s="740"/>
      <c r="F187" s="740"/>
      <c r="G187" s="740"/>
      <c r="H187" s="598"/>
      <c r="I187" s="583"/>
      <c r="J187" s="598"/>
      <c r="K187" s="583"/>
      <c r="L187" s="598"/>
      <c r="M187" s="583"/>
      <c r="N187" s="583"/>
      <c r="O187" s="583"/>
      <c r="P187" s="598"/>
      <c r="Q187" s="583"/>
      <c r="R187" s="583"/>
      <c r="S187" s="583"/>
      <c r="T187" s="583"/>
      <c r="U187" s="583"/>
      <c r="V187" s="620"/>
      <c r="W187" s="583"/>
      <c r="X187" s="620"/>
      <c r="Y187" s="583"/>
      <c r="Z187" s="583"/>
      <c r="AB187" s="579"/>
    </row>
    <row r="188" spans="1:28" ht="15" customHeight="1" x14ac:dyDescent="0.35">
      <c r="A188" s="1182"/>
      <c r="B188" s="625"/>
      <c r="C188" s="583"/>
      <c r="D188" s="835"/>
      <c r="E188" s="740"/>
      <c r="F188" s="835"/>
      <c r="G188" s="740"/>
      <c r="H188" s="598"/>
      <c r="I188" s="583"/>
      <c r="J188" s="598"/>
      <c r="K188" s="583"/>
      <c r="L188" s="598"/>
      <c r="M188" s="583"/>
      <c r="N188" s="583"/>
      <c r="O188" s="583"/>
      <c r="P188" s="598"/>
      <c r="Q188" s="583"/>
      <c r="R188" s="583"/>
      <c r="S188" s="583"/>
      <c r="T188" s="583"/>
      <c r="U188" s="583"/>
      <c r="V188" s="620"/>
      <c r="W188" s="583"/>
      <c r="X188" s="620"/>
      <c r="Y188" s="583"/>
      <c r="Z188" s="583"/>
      <c r="AB188" s="579"/>
    </row>
    <row r="189" spans="1:28" ht="15" customHeight="1" x14ac:dyDescent="0.35">
      <c r="A189" s="1181">
        <v>45497</v>
      </c>
      <c r="B189" s="625" t="s">
        <v>145</v>
      </c>
      <c r="C189" s="583">
        <v>321980</v>
      </c>
      <c r="D189" s="598">
        <v>40</v>
      </c>
      <c r="E189" s="740">
        <v>272000</v>
      </c>
      <c r="F189" s="740"/>
      <c r="G189" s="740"/>
      <c r="H189" s="598"/>
      <c r="I189" s="583"/>
      <c r="J189" s="598"/>
      <c r="K189" s="583"/>
      <c r="L189" s="598"/>
      <c r="M189" s="583"/>
      <c r="N189" s="583"/>
      <c r="O189" s="583"/>
      <c r="P189" s="598"/>
      <c r="Q189" s="583"/>
      <c r="R189" s="583"/>
      <c r="S189" s="583"/>
      <c r="T189" s="818" t="s">
        <v>146</v>
      </c>
      <c r="U189" s="583">
        <v>95500</v>
      </c>
      <c r="V189" s="620"/>
      <c r="W189" s="583"/>
      <c r="X189" s="620"/>
      <c r="Y189" s="583"/>
      <c r="Z189" s="583"/>
      <c r="AB189" s="579"/>
    </row>
    <row r="190" spans="1:28" ht="15" customHeight="1" x14ac:dyDescent="0.35">
      <c r="A190" s="1182"/>
      <c r="B190" s="738"/>
      <c r="C190" s="583"/>
      <c r="D190" s="598"/>
      <c r="E190" s="740"/>
      <c r="F190" s="740"/>
      <c r="G190" s="740"/>
      <c r="H190" s="598"/>
      <c r="I190" s="583"/>
      <c r="J190" s="598"/>
      <c r="K190" s="583"/>
      <c r="L190" s="598"/>
      <c r="M190" s="583"/>
      <c r="N190" s="818"/>
      <c r="O190" s="583"/>
      <c r="P190" s="598"/>
      <c r="Q190" s="583"/>
      <c r="R190" s="583"/>
      <c r="S190" s="583"/>
      <c r="T190" s="583"/>
      <c r="U190" s="583"/>
      <c r="V190" s="620"/>
      <c r="W190" s="583"/>
      <c r="X190" s="620"/>
      <c r="Y190" s="583"/>
      <c r="Z190" s="583"/>
      <c r="AB190" s="579"/>
    </row>
    <row r="191" spans="1:28" ht="15" customHeight="1" x14ac:dyDescent="0.35">
      <c r="A191" s="1181">
        <v>45498</v>
      </c>
      <c r="B191" s="738" t="s">
        <v>136</v>
      </c>
      <c r="C191" s="583">
        <v>320960</v>
      </c>
      <c r="D191" s="598" t="s">
        <v>147</v>
      </c>
      <c r="E191" s="740">
        <v>318240</v>
      </c>
      <c r="F191" s="740"/>
      <c r="G191" s="740"/>
      <c r="H191" s="598">
        <v>10</v>
      </c>
      <c r="I191" s="583">
        <v>100000</v>
      </c>
      <c r="J191" s="598">
        <v>10</v>
      </c>
      <c r="K191" s="583">
        <v>100000</v>
      </c>
      <c r="L191" s="598"/>
      <c r="M191" s="583"/>
      <c r="N191" s="583"/>
      <c r="O191" s="583"/>
      <c r="P191" s="598"/>
      <c r="Q191" s="583"/>
      <c r="R191" s="583"/>
      <c r="S191" s="583"/>
      <c r="T191" s="583">
        <v>10</v>
      </c>
      <c r="U191" s="583">
        <v>100000</v>
      </c>
      <c r="V191" s="620"/>
      <c r="W191" s="583"/>
      <c r="X191" s="620"/>
      <c r="Y191" s="583"/>
      <c r="Z191" s="583"/>
      <c r="AB191" s="579"/>
    </row>
    <row r="192" spans="1:28" ht="15" customHeight="1" x14ac:dyDescent="0.35">
      <c r="A192" s="1182"/>
      <c r="B192" s="738"/>
      <c r="C192" s="583"/>
      <c r="D192" s="738"/>
      <c r="E192" s="583"/>
      <c r="F192" s="583"/>
      <c r="G192" s="583"/>
      <c r="H192" s="598"/>
      <c r="I192" s="583"/>
      <c r="J192" s="598"/>
      <c r="K192" s="583"/>
      <c r="L192" s="598"/>
      <c r="M192" s="583"/>
      <c r="N192" s="818"/>
      <c r="O192" s="583"/>
      <c r="P192" s="598"/>
      <c r="Q192" s="583"/>
      <c r="R192" s="583"/>
      <c r="S192" s="583"/>
      <c r="T192" s="583"/>
      <c r="U192" s="583"/>
      <c r="V192" s="620"/>
      <c r="W192" s="583"/>
      <c r="X192" s="620"/>
      <c r="Y192" s="583"/>
      <c r="Z192" s="583"/>
      <c r="AB192" s="579"/>
    </row>
    <row r="193" spans="1:32" ht="15" customHeight="1" x14ac:dyDescent="0.35">
      <c r="A193" s="1181">
        <v>45499</v>
      </c>
      <c r="B193" s="738"/>
      <c r="C193" s="583"/>
      <c r="D193" s="598"/>
      <c r="E193" s="740"/>
      <c r="F193" s="740"/>
      <c r="G193" s="740"/>
      <c r="H193" s="598"/>
      <c r="I193" s="583"/>
      <c r="J193" s="598"/>
      <c r="K193" s="583"/>
      <c r="L193" s="598"/>
      <c r="M193" s="583"/>
      <c r="N193" s="583"/>
      <c r="O193" s="583"/>
      <c r="P193" s="598"/>
      <c r="Q193" s="583"/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32" ht="15" customHeight="1" x14ac:dyDescent="0.35">
      <c r="A194" s="1182"/>
      <c r="B194" s="738"/>
      <c r="C194" s="583"/>
      <c r="D194" s="598"/>
      <c r="E194" s="740"/>
      <c r="F194" s="740"/>
      <c r="G194" s="740"/>
      <c r="H194" s="727"/>
      <c r="I194" s="704"/>
      <c r="J194" s="598"/>
      <c r="K194" s="583"/>
      <c r="L194" s="598"/>
      <c r="M194" s="583"/>
      <c r="N194" s="818"/>
      <c r="O194" s="583"/>
      <c r="P194" s="598"/>
      <c r="Q194" s="583"/>
      <c r="R194" s="583"/>
      <c r="S194" s="583"/>
      <c r="T194" s="818"/>
      <c r="U194" s="583"/>
      <c r="V194" s="620"/>
      <c r="W194" s="583"/>
      <c r="X194" s="620"/>
      <c r="Y194" s="583"/>
      <c r="Z194" s="583"/>
      <c r="AB194" s="579"/>
    </row>
    <row r="195" spans="1:32" ht="15" customHeight="1" x14ac:dyDescent="0.35">
      <c r="A195" s="1181">
        <v>45500</v>
      </c>
      <c r="B195" s="738"/>
      <c r="C195" s="583"/>
      <c r="D195" s="598"/>
      <c r="E195" s="740"/>
      <c r="F195" s="740"/>
      <c r="G195" s="740"/>
      <c r="H195" s="598"/>
      <c r="I195" s="583"/>
      <c r="J195" s="598"/>
      <c r="K195" s="583"/>
      <c r="L195" s="598"/>
      <c r="M195" s="583"/>
      <c r="N195" s="583"/>
      <c r="O195" s="583"/>
      <c r="P195" s="598"/>
      <c r="Q195" s="583"/>
      <c r="R195" s="583"/>
      <c r="S195" s="583"/>
      <c r="T195" s="583"/>
      <c r="U195" s="583"/>
      <c r="V195" s="620"/>
      <c r="W195" s="583"/>
      <c r="X195" s="620"/>
      <c r="Y195" s="583"/>
      <c r="Z195" s="583"/>
      <c r="AB195" s="579"/>
    </row>
    <row r="196" spans="1:32" ht="15" customHeight="1" x14ac:dyDescent="0.35">
      <c r="A196" s="1182"/>
      <c r="B196" s="749"/>
      <c r="C196" s="817"/>
      <c r="D196" s="598"/>
      <c r="E196" s="740"/>
      <c r="F196" s="740"/>
      <c r="G196" s="740"/>
      <c r="H196" s="741"/>
      <c r="I196" s="583"/>
      <c r="J196" s="598"/>
      <c r="K196" s="583"/>
      <c r="L196" s="598"/>
      <c r="M196" s="583"/>
      <c r="N196" s="583"/>
      <c r="O196" s="583"/>
      <c r="P196" s="598"/>
      <c r="Q196" s="583"/>
      <c r="R196" s="583"/>
      <c r="S196" s="583"/>
      <c r="T196" s="583"/>
      <c r="U196" s="583"/>
      <c r="V196" s="620"/>
      <c r="W196" s="583"/>
      <c r="X196" s="620"/>
      <c r="Y196" s="583"/>
      <c r="Z196" s="583"/>
      <c r="AB196" s="579"/>
    </row>
    <row r="197" spans="1:32" ht="15" customHeight="1" x14ac:dyDescent="0.35">
      <c r="A197" s="1181">
        <v>45501</v>
      </c>
      <c r="B197" s="749"/>
      <c r="C197" s="583"/>
      <c r="D197" s="598"/>
      <c r="E197" s="740"/>
      <c r="F197" s="740"/>
      <c r="G197" s="740"/>
      <c r="H197" s="598"/>
      <c r="I197" s="583"/>
      <c r="J197" s="598"/>
      <c r="K197" s="583"/>
      <c r="L197" s="598" t="s">
        <v>148</v>
      </c>
      <c r="M197" s="583">
        <v>104400</v>
      </c>
      <c r="N197" s="583"/>
      <c r="O197" s="583"/>
      <c r="P197" s="598"/>
      <c r="Q197" s="583"/>
      <c r="R197" s="583"/>
      <c r="S197" s="583"/>
      <c r="T197" s="583"/>
      <c r="U197" s="583"/>
      <c r="V197" s="620" t="s">
        <v>149</v>
      </c>
      <c r="W197" s="583">
        <v>109200</v>
      </c>
      <c r="X197" s="620"/>
      <c r="Y197" s="583"/>
      <c r="Z197" s="583"/>
      <c r="AB197" s="579"/>
    </row>
    <row r="198" spans="1:32" ht="15" customHeight="1" x14ac:dyDescent="0.35">
      <c r="A198" s="1182"/>
      <c r="B198" s="780"/>
      <c r="C198" s="704"/>
      <c r="D198" s="727"/>
      <c r="E198" s="704"/>
      <c r="F198" s="704"/>
      <c r="G198" s="704"/>
      <c r="H198" s="727"/>
      <c r="I198" s="704"/>
      <c r="J198" s="727"/>
      <c r="K198" s="704"/>
      <c r="L198" s="598"/>
      <c r="M198" s="583"/>
      <c r="N198" s="583"/>
      <c r="O198" s="583"/>
      <c r="P198" s="598"/>
      <c r="Q198" s="583"/>
      <c r="R198" s="598"/>
      <c r="S198" s="583"/>
      <c r="T198" s="583"/>
      <c r="U198" s="583"/>
      <c r="V198" s="784"/>
      <c r="W198" s="704"/>
      <c r="X198" s="620"/>
      <c r="Y198" s="583"/>
      <c r="Z198" s="583"/>
      <c r="AB198" s="579"/>
    </row>
    <row r="199" spans="1:32" ht="15" customHeight="1" x14ac:dyDescent="0.35">
      <c r="A199" s="1181">
        <v>45502</v>
      </c>
      <c r="B199" s="780"/>
      <c r="C199" s="704"/>
      <c r="D199" s="727"/>
      <c r="E199" s="704"/>
      <c r="F199" s="704"/>
      <c r="G199" s="704"/>
      <c r="H199" s="727"/>
      <c r="I199" s="704"/>
      <c r="J199" s="727"/>
      <c r="K199" s="704"/>
      <c r="L199" s="598"/>
      <c r="M199" s="583"/>
      <c r="N199" s="583"/>
      <c r="O199" s="583"/>
      <c r="P199" s="598"/>
      <c r="Q199" s="583"/>
      <c r="R199" s="598"/>
      <c r="S199" s="583"/>
      <c r="T199" s="583"/>
      <c r="U199" s="583"/>
      <c r="V199" s="784"/>
      <c r="W199" s="704"/>
      <c r="X199" s="620"/>
      <c r="Y199" s="583"/>
      <c r="Z199" s="583"/>
      <c r="AB199" s="579"/>
    </row>
    <row r="200" spans="1:32" ht="15" customHeight="1" x14ac:dyDescent="0.35">
      <c r="A200" s="1182"/>
      <c r="B200" s="780"/>
      <c r="C200" s="704"/>
      <c r="D200" s="727"/>
      <c r="E200" s="704"/>
      <c r="F200" s="704"/>
      <c r="G200" s="704"/>
      <c r="H200" s="727"/>
      <c r="I200" s="704"/>
      <c r="J200" s="727"/>
      <c r="K200" s="704"/>
      <c r="L200" s="598"/>
      <c r="M200" s="583"/>
      <c r="N200" s="583"/>
      <c r="O200" s="583"/>
      <c r="P200" s="598"/>
      <c r="Q200" s="583"/>
      <c r="R200" s="598"/>
      <c r="S200" s="583"/>
      <c r="T200" s="583"/>
      <c r="U200" s="583"/>
      <c r="V200" s="784"/>
      <c r="W200" s="704"/>
      <c r="X200" s="620"/>
      <c r="Y200" s="583"/>
      <c r="Z200" s="583"/>
      <c r="AB200" s="579"/>
    </row>
    <row r="201" spans="1:32" ht="15" customHeight="1" x14ac:dyDescent="0.35">
      <c r="A201" s="1181">
        <v>45503</v>
      </c>
      <c r="B201" s="780"/>
      <c r="C201" s="704"/>
      <c r="D201" s="727" t="s">
        <v>150</v>
      </c>
      <c r="E201" s="704">
        <v>323680</v>
      </c>
      <c r="F201" s="704"/>
      <c r="G201" s="704"/>
      <c r="H201" s="727">
        <v>10</v>
      </c>
      <c r="I201" s="704">
        <v>100000</v>
      </c>
      <c r="J201" s="727">
        <v>10</v>
      </c>
      <c r="K201" s="704">
        <v>100000</v>
      </c>
      <c r="L201" s="598"/>
      <c r="M201" s="583"/>
      <c r="N201" s="583"/>
      <c r="O201" s="583"/>
      <c r="P201" s="598"/>
      <c r="Q201" s="583"/>
      <c r="R201" s="598"/>
      <c r="S201" s="583"/>
      <c r="T201" s="583">
        <v>10</v>
      </c>
      <c r="U201" s="583">
        <v>100000</v>
      </c>
      <c r="V201" s="784"/>
      <c r="W201" s="704"/>
      <c r="X201" s="620"/>
      <c r="Y201" s="583"/>
      <c r="Z201" s="583"/>
      <c r="AB201" s="579"/>
    </row>
    <row r="202" spans="1:32" ht="15" customHeight="1" x14ac:dyDescent="0.35">
      <c r="A202" s="1182"/>
      <c r="B202" s="780"/>
      <c r="C202" s="704"/>
      <c r="D202" s="727"/>
      <c r="E202" s="704"/>
      <c r="F202" s="704"/>
      <c r="G202" s="704"/>
      <c r="H202" s="727"/>
      <c r="I202" s="704"/>
      <c r="J202" s="727"/>
      <c r="K202" s="704"/>
      <c r="L202" s="598"/>
      <c r="M202" s="583"/>
      <c r="N202" s="583"/>
      <c r="O202" s="583"/>
      <c r="P202" s="598"/>
      <c r="Q202" s="583"/>
      <c r="R202" s="598"/>
      <c r="S202" s="583"/>
      <c r="T202" s="583"/>
      <c r="U202" s="583"/>
      <c r="V202" s="784"/>
      <c r="W202" s="704"/>
      <c r="X202" s="620"/>
      <c r="Y202" s="583"/>
      <c r="Z202" s="583"/>
      <c r="AB202" s="579"/>
    </row>
    <row r="203" spans="1:32" ht="15" customHeight="1" x14ac:dyDescent="0.35">
      <c r="A203" s="1181">
        <v>45504</v>
      </c>
      <c r="B203" s="780"/>
      <c r="C203" s="704"/>
      <c r="D203" s="727"/>
      <c r="E203" s="704"/>
      <c r="F203" s="704"/>
      <c r="G203" s="704"/>
      <c r="H203" s="727"/>
      <c r="I203" s="704"/>
      <c r="J203" s="727"/>
      <c r="K203" s="704"/>
      <c r="L203" s="598">
        <v>10</v>
      </c>
      <c r="M203" s="583">
        <v>100000</v>
      </c>
      <c r="N203" s="583">
        <v>10</v>
      </c>
      <c r="O203" s="583">
        <v>100000</v>
      </c>
      <c r="P203" s="598"/>
      <c r="Q203" s="583"/>
      <c r="R203" s="598"/>
      <c r="S203" s="583"/>
      <c r="T203" s="583"/>
      <c r="U203" s="583"/>
      <c r="V203" s="784"/>
      <c r="W203" s="704"/>
      <c r="X203" s="620"/>
      <c r="Y203" s="583"/>
      <c r="Z203" s="583"/>
      <c r="AB203" s="579"/>
    </row>
    <row r="204" spans="1:32" ht="15" customHeight="1" x14ac:dyDescent="0.35">
      <c r="A204" s="1182"/>
      <c r="B204" s="780"/>
      <c r="C204" s="704"/>
      <c r="D204" s="727"/>
      <c r="E204" s="704"/>
      <c r="F204" s="704"/>
      <c r="G204" s="704"/>
      <c r="H204" s="727"/>
      <c r="I204" s="704"/>
      <c r="J204" s="727"/>
      <c r="K204" s="704"/>
      <c r="L204" s="598">
        <v>5</v>
      </c>
      <c r="M204" s="583">
        <v>50000</v>
      </c>
      <c r="N204" s="583"/>
      <c r="O204" s="583"/>
      <c r="P204" s="598"/>
      <c r="Q204" s="583"/>
      <c r="R204" s="598"/>
      <c r="S204" s="583"/>
      <c r="T204" s="583"/>
      <c r="U204" s="583"/>
      <c r="V204" s="784"/>
      <c r="W204" s="704"/>
      <c r="X204" s="620"/>
      <c r="Y204" s="583"/>
      <c r="Z204" s="583"/>
      <c r="AB204" s="579"/>
    </row>
    <row r="205" spans="1:32" s="663" customFormat="1" ht="22" customHeight="1" x14ac:dyDescent="0.35">
      <c r="A205" s="1189" t="s">
        <v>113</v>
      </c>
      <c r="B205" s="750"/>
      <c r="C205" s="751">
        <f>SUM(C142:C204)</f>
        <v>2285174</v>
      </c>
      <c r="D205" s="616"/>
      <c r="E205" s="751">
        <f>SUM(E142:E204)</f>
        <v>2868080</v>
      </c>
      <c r="F205" s="616"/>
      <c r="G205" s="751">
        <f>SUM(G142:G204)</f>
        <v>0</v>
      </c>
      <c r="H205" s="616"/>
      <c r="I205" s="751">
        <f>SUM(I142:I204)</f>
        <v>600000</v>
      </c>
      <c r="J205" s="616"/>
      <c r="K205" s="751">
        <f>SUM(K142:K204)</f>
        <v>700000</v>
      </c>
      <c r="L205" s="616"/>
      <c r="M205" s="751">
        <f>SUM(M143:M204)</f>
        <v>561700</v>
      </c>
      <c r="N205" s="616"/>
      <c r="O205" s="751">
        <f>SUM(O143:O204)</f>
        <v>200000</v>
      </c>
      <c r="P205" s="616"/>
      <c r="Q205" s="751">
        <f>SUM(Q143:Q204)</f>
        <v>334200</v>
      </c>
      <c r="R205" s="616"/>
      <c r="S205" s="751">
        <f>SUM(S143:S204)</f>
        <v>0</v>
      </c>
      <c r="T205" s="616"/>
      <c r="U205" s="751">
        <f>SUM(U143:U204)</f>
        <v>895500</v>
      </c>
      <c r="V205" s="616"/>
      <c r="W205" s="751">
        <f>SUM(W143:W204)</f>
        <v>189200</v>
      </c>
      <c r="X205" s="616"/>
      <c r="Y205" s="751">
        <f>SUM(Y143:Y204)</f>
        <v>380100</v>
      </c>
      <c r="Z205" s="751">
        <f>SUM(B205:Y205)</f>
        <v>9013954</v>
      </c>
    </row>
    <row r="206" spans="1:32" s="663" customFormat="1" ht="22" customHeight="1" x14ac:dyDescent="0.35">
      <c r="A206" s="1189"/>
      <c r="B206" s="802">
        <f>SUM(B142:B204)</f>
        <v>0</v>
      </c>
      <c r="C206" s="751"/>
      <c r="D206" s="616">
        <f>SUM(D142:D204)</f>
        <v>40</v>
      </c>
      <c r="E206" s="751"/>
      <c r="F206" s="616">
        <f>SUM(F142:F204)</f>
        <v>0</v>
      </c>
      <c r="G206" s="751"/>
      <c r="H206" s="616">
        <f>SUM(H142:H204)</f>
        <v>60</v>
      </c>
      <c r="I206" s="751"/>
      <c r="J206" s="754">
        <f>SUM(J142:J204)</f>
        <v>70</v>
      </c>
      <c r="K206" s="751"/>
      <c r="L206" s="616">
        <f>SUM(L143:L204)</f>
        <v>15</v>
      </c>
      <c r="M206" s="751"/>
      <c r="N206" s="829">
        <f>SUM(N143:N204)</f>
        <v>20</v>
      </c>
      <c r="O206" s="751"/>
      <c r="P206" s="754">
        <f>SUM(P143:P204)</f>
        <v>20</v>
      </c>
      <c r="Q206" s="751"/>
      <c r="R206" s="616">
        <f>SUM(R143:R204)</f>
        <v>0</v>
      </c>
      <c r="S206" s="751"/>
      <c r="T206" s="829">
        <f>SUM(T143:T204)</f>
        <v>80</v>
      </c>
      <c r="U206" s="751"/>
      <c r="V206" s="616">
        <f>SUM(V143:V204)</f>
        <v>17</v>
      </c>
      <c r="W206" s="751"/>
      <c r="X206" s="616">
        <f>SUM(X143:X204)</f>
        <v>38</v>
      </c>
      <c r="Y206" s="751"/>
      <c r="Z206" s="751">
        <f>SUM(B206:Y206)</f>
        <v>360</v>
      </c>
    </row>
    <row r="207" spans="1:32" ht="24" customHeight="1" x14ac:dyDescent="0.35">
      <c r="A207" s="1189"/>
      <c r="B207" s="597"/>
      <c r="C207" s="756"/>
      <c r="D207" s="756"/>
      <c r="E207" s="756"/>
      <c r="F207" s="756"/>
      <c r="G207" s="756"/>
      <c r="H207" s="756"/>
      <c r="I207" s="756"/>
      <c r="J207" s="756"/>
      <c r="K207" s="756"/>
      <c r="L207" s="756"/>
      <c r="M207" s="756"/>
      <c r="N207" s="756"/>
      <c r="O207" s="756"/>
      <c r="P207" s="756"/>
      <c r="Q207" s="756"/>
      <c r="R207" s="819"/>
      <c r="S207" s="822"/>
      <c r="T207" s="822"/>
      <c r="U207" s="822"/>
      <c r="V207" s="822"/>
      <c r="W207" s="1190"/>
      <c r="X207" s="1190"/>
      <c r="Y207" s="1191"/>
      <c r="Z207" s="751">
        <f>Z205+AD131</f>
        <v>43930314</v>
      </c>
      <c r="AB207" s="579"/>
    </row>
    <row r="208" spans="1:32" ht="21.75" customHeight="1" x14ac:dyDescent="0.35">
      <c r="A208" s="757" t="s">
        <v>151</v>
      </c>
      <c r="B208" s="1147" t="s">
        <v>152</v>
      </c>
      <c r="C208" s="1147"/>
      <c r="D208" s="1147"/>
      <c r="E208" s="1147"/>
      <c r="F208" s="1147"/>
      <c r="G208" s="1147"/>
      <c r="H208" s="1147"/>
      <c r="I208" s="1147"/>
      <c r="J208" s="1147"/>
      <c r="K208" s="1147"/>
      <c r="L208" s="1147"/>
      <c r="M208" s="1147"/>
      <c r="N208" s="758"/>
      <c r="O208" s="601"/>
      <c r="P208" s="758"/>
      <c r="Q208" s="601"/>
      <c r="R208" s="759"/>
      <c r="S208" s="601"/>
      <c r="T208" s="601"/>
      <c r="U208" s="601"/>
      <c r="V208" s="758"/>
      <c r="W208" s="601"/>
      <c r="X208" s="758"/>
      <c r="Y208" s="601"/>
      <c r="Z208" s="794"/>
      <c r="AA208" s="638"/>
      <c r="AB208" s="639"/>
      <c r="AC208" s="638"/>
      <c r="AD208" s="638"/>
      <c r="AF208" s="579">
        <f>Z207-AF212</f>
        <v>-5764156</v>
      </c>
    </row>
    <row r="209" spans="1:32" ht="22" customHeight="1" x14ac:dyDescent="0.35">
      <c r="A209" s="757" t="s">
        <v>153</v>
      </c>
      <c r="B209" s="760"/>
      <c r="C209" s="1148"/>
      <c r="D209" s="1148"/>
      <c r="E209" s="1148"/>
      <c r="F209" s="761"/>
      <c r="G209" s="601"/>
      <c r="H209" s="758"/>
      <c r="N209" s="758"/>
      <c r="O209" s="601"/>
      <c r="P209" s="758"/>
      <c r="Q209" s="1149" t="s">
        <v>154</v>
      </c>
      <c r="R209" s="1149"/>
      <c r="S209" s="1149"/>
      <c r="T209" s="852"/>
      <c r="U209" s="852"/>
      <c r="V209" s="758"/>
      <c r="W209" s="601"/>
      <c r="X209" s="758"/>
      <c r="Y209" s="601"/>
      <c r="Z209" s="758"/>
      <c r="AA209" s="638"/>
      <c r="AB209" s="639"/>
      <c r="AC209" s="638"/>
      <c r="AD209" s="641"/>
      <c r="AE209" s="641"/>
    </row>
    <row r="210" spans="1:32" ht="22" customHeight="1" x14ac:dyDescent="0.35">
      <c r="A210" s="757"/>
      <c r="B210" s="760"/>
      <c r="C210" s="851"/>
      <c r="D210" s="851"/>
      <c r="E210" s="851"/>
      <c r="F210" s="761"/>
      <c r="G210" s="601"/>
      <c r="H210" s="758"/>
      <c r="N210" s="758"/>
      <c r="O210" s="601"/>
      <c r="P210" s="758"/>
      <c r="Q210" s="852"/>
      <c r="R210" s="852"/>
      <c r="S210" s="852"/>
      <c r="T210" s="852"/>
      <c r="U210" s="852"/>
      <c r="V210" s="758"/>
      <c r="W210" s="601"/>
      <c r="X210" s="758"/>
      <c r="Y210" s="601"/>
      <c r="Z210" s="758"/>
      <c r="AA210" s="638"/>
      <c r="AB210" s="639"/>
      <c r="AC210" s="638"/>
      <c r="AD210" s="641"/>
      <c r="AE210" s="641"/>
    </row>
    <row r="211" spans="1:32" ht="22" customHeight="1" x14ac:dyDescent="0.35">
      <c r="A211" s="757"/>
      <c r="B211" s="760"/>
      <c r="C211" s="851"/>
      <c r="D211" s="851"/>
      <c r="E211" s="851"/>
      <c r="F211" s="761"/>
      <c r="G211" s="601"/>
      <c r="H211" s="758"/>
      <c r="N211" s="758"/>
      <c r="O211" s="601"/>
      <c r="P211" s="758"/>
      <c r="Q211" s="786"/>
      <c r="R211" s="786"/>
      <c r="S211" s="786"/>
      <c r="T211" s="786"/>
      <c r="U211" s="786"/>
      <c r="V211" s="758"/>
      <c r="W211" s="601"/>
      <c r="X211" s="758"/>
      <c r="Y211" s="601"/>
      <c r="Z211" s="758"/>
      <c r="AA211" s="638"/>
      <c r="AB211" s="639"/>
      <c r="AC211" s="638"/>
      <c r="AD211" s="641"/>
      <c r="AE211" s="641"/>
    </row>
    <row r="212" spans="1:32" ht="22" customHeight="1" x14ac:dyDescent="0.35">
      <c r="A212" s="757"/>
      <c r="B212" s="760"/>
      <c r="C212" s="851"/>
      <c r="D212" s="851"/>
      <c r="E212" s="851"/>
      <c r="F212" s="761"/>
      <c r="G212" s="601"/>
      <c r="H212" s="758"/>
      <c r="N212" s="758"/>
      <c r="O212" s="601"/>
      <c r="P212" s="758"/>
      <c r="Q212" s="786"/>
      <c r="R212" s="786"/>
      <c r="S212" s="786"/>
      <c r="T212" s="786"/>
      <c r="U212" s="786"/>
      <c r="V212" s="758"/>
      <c r="W212" s="601"/>
      <c r="X212" s="758"/>
      <c r="Y212" s="601"/>
      <c r="Z212" s="758"/>
      <c r="AA212" s="638"/>
      <c r="AB212" s="639"/>
      <c r="AC212" s="638"/>
      <c r="AD212" s="641"/>
      <c r="AE212" s="641"/>
      <c r="AF212" s="794">
        <v>49694470</v>
      </c>
    </row>
    <row r="213" spans="1:32" ht="22" customHeight="1" x14ac:dyDescent="0.35">
      <c r="A213" s="757"/>
      <c r="B213" s="760"/>
      <c r="C213" s="762"/>
      <c r="D213" s="761"/>
      <c r="E213" s="762"/>
      <c r="F213" s="761"/>
      <c r="G213" s="601"/>
      <c r="H213" s="758"/>
      <c r="N213" s="758"/>
      <c r="O213" s="601"/>
      <c r="P213" s="758"/>
      <c r="Q213" s="787"/>
      <c r="R213" s="788"/>
      <c r="S213" s="787"/>
      <c r="T213" s="787"/>
      <c r="U213" s="787"/>
      <c r="V213" s="758"/>
      <c r="W213" s="601"/>
      <c r="X213" s="758"/>
      <c r="Y213" s="601"/>
      <c r="Z213" s="758"/>
      <c r="AA213" s="638"/>
      <c r="AB213" s="639"/>
      <c r="AC213" s="642"/>
      <c r="AD213" s="638"/>
      <c r="AE213" s="638"/>
    </row>
    <row r="214" spans="1:32" ht="22" customHeight="1" x14ac:dyDescent="0.35">
      <c r="B214" s="763"/>
      <c r="C214" s="1150"/>
      <c r="D214" s="1150"/>
      <c r="E214" s="1150"/>
      <c r="F214" s="758"/>
      <c r="G214" s="601"/>
      <c r="H214" s="758"/>
      <c r="N214" s="758"/>
      <c r="O214" s="601"/>
      <c r="P214" s="758"/>
      <c r="Q214" s="1151" t="s">
        <v>155</v>
      </c>
      <c r="R214" s="1151"/>
      <c r="S214" s="1151"/>
      <c r="T214" s="853"/>
      <c r="U214" s="853"/>
      <c r="V214" s="758"/>
      <c r="W214" s="601"/>
      <c r="X214" s="758"/>
      <c r="Y214" s="601"/>
      <c r="Z214" s="758"/>
      <c r="AA214" s="638"/>
      <c r="AB214" s="639"/>
      <c r="AC214" s="639"/>
      <c r="AD214" s="638"/>
      <c r="AE214" s="638"/>
    </row>
    <row r="215" spans="1:32" ht="22" customHeight="1" x14ac:dyDescent="0.35">
      <c r="Y215" s="687"/>
      <c r="Z215" s="758"/>
      <c r="AA215" s="688"/>
      <c r="AB215" s="690"/>
      <c r="AC215" s="690"/>
      <c r="AD215" s="688"/>
      <c r="AE215" s="688"/>
    </row>
    <row r="216" spans="1:32" ht="32.25" customHeight="1" x14ac:dyDescent="0.35">
      <c r="A216" s="764"/>
      <c r="B216" s="765"/>
      <c r="C216" s="1184"/>
      <c r="D216" s="1184"/>
      <c r="E216" s="1184"/>
      <c r="F216" s="766"/>
      <c r="W216" s="679"/>
      <c r="X216" s="705"/>
      <c r="Y216" s="579">
        <v>41497072</v>
      </c>
      <c r="Z216" s="579">
        <f>Y216-Z207</f>
        <v>-2433242</v>
      </c>
      <c r="AA216" s="1185"/>
      <c r="AB216" s="1185"/>
      <c r="AC216" s="1185"/>
      <c r="AD216" s="849"/>
      <c r="AE216" s="849"/>
    </row>
    <row r="217" spans="1:32" ht="22" customHeight="1" x14ac:dyDescent="0.35">
      <c r="C217" s="1186" t="s">
        <v>156</v>
      </c>
      <c r="D217" s="1186"/>
      <c r="E217" s="1186" t="s">
        <v>157</v>
      </c>
      <c r="F217" s="1186"/>
      <c r="G217" s="1186" t="s">
        <v>158</v>
      </c>
      <c r="H217" s="1186"/>
      <c r="I217" s="1186" t="s">
        <v>159</v>
      </c>
      <c r="J217" s="1186"/>
      <c r="K217" s="1186"/>
      <c r="L217" s="1186"/>
      <c r="M217" s="1186" t="s">
        <v>160</v>
      </c>
      <c r="N217" s="1186"/>
      <c r="O217" s="1187" t="s">
        <v>161</v>
      </c>
      <c r="P217" s="1188"/>
      <c r="R217" s="687"/>
      <c r="Z217" s="579"/>
      <c r="AA217" s="688"/>
      <c r="AB217" s="579"/>
    </row>
    <row r="218" spans="1:32" ht="22" customHeight="1" x14ac:dyDescent="0.35">
      <c r="C218" s="672" t="s">
        <v>30</v>
      </c>
      <c r="D218" s="850" t="s">
        <v>27</v>
      </c>
      <c r="E218" s="672" t="s">
        <v>30</v>
      </c>
      <c r="F218" s="850" t="s">
        <v>27</v>
      </c>
      <c r="G218" s="672" t="s">
        <v>30</v>
      </c>
      <c r="H218" s="850" t="s">
        <v>27</v>
      </c>
      <c r="I218" s="672" t="s">
        <v>30</v>
      </c>
      <c r="J218" s="672"/>
      <c r="K218" s="672"/>
      <c r="L218" s="850" t="s">
        <v>27</v>
      </c>
      <c r="M218" s="672" t="s">
        <v>30</v>
      </c>
      <c r="N218" s="850" t="s">
        <v>27</v>
      </c>
      <c r="O218" s="672" t="s">
        <v>30</v>
      </c>
      <c r="P218" s="850" t="s">
        <v>27</v>
      </c>
      <c r="R218" s="687"/>
      <c r="Z218" s="579"/>
      <c r="AA218" s="688"/>
      <c r="AB218" s="579"/>
    </row>
    <row r="219" spans="1:32" ht="22" customHeight="1" x14ac:dyDescent="0.35">
      <c r="C219" s="767">
        <f>B132</f>
        <v>18.899999999999999</v>
      </c>
      <c r="D219" s="768">
        <f>C131</f>
        <v>7335600</v>
      </c>
      <c r="E219" s="769">
        <f>H132</f>
        <v>180</v>
      </c>
      <c r="F219" s="770">
        <f>I131</f>
        <v>1224000</v>
      </c>
      <c r="G219" s="703">
        <f>R132</f>
        <v>0</v>
      </c>
      <c r="H219" s="770">
        <f>S131</f>
        <v>0</v>
      </c>
      <c r="I219" s="771">
        <f>B206</f>
        <v>0</v>
      </c>
      <c r="J219" s="771"/>
      <c r="K219" s="771"/>
      <c r="L219" s="770">
        <f>C205</f>
        <v>2285174</v>
      </c>
      <c r="M219" s="727">
        <f>V206</f>
        <v>17</v>
      </c>
      <c r="N219" s="770">
        <f>W205</f>
        <v>189200</v>
      </c>
      <c r="O219" s="704"/>
      <c r="P219" s="704"/>
      <c r="R219" s="687"/>
      <c r="Z219" s="579"/>
      <c r="AA219" s="688"/>
      <c r="AB219" s="579"/>
    </row>
    <row r="220" spans="1:32" ht="22" customHeight="1" x14ac:dyDescent="0.35">
      <c r="C220" s="767">
        <f>D132</f>
        <v>10</v>
      </c>
      <c r="D220" s="768">
        <f>E131</f>
        <v>8230000</v>
      </c>
      <c r="E220" s="772" t="e">
        <f>#REF!</f>
        <v>#REF!</v>
      </c>
      <c r="F220" s="704" t="e">
        <f>#REF!</f>
        <v>#REF!</v>
      </c>
      <c r="G220" s="769">
        <f>T132</f>
        <v>520</v>
      </c>
      <c r="H220" s="704">
        <f>U131</f>
        <v>6734000</v>
      </c>
      <c r="I220" s="769">
        <f>D206</f>
        <v>40</v>
      </c>
      <c r="J220" s="769"/>
      <c r="K220" s="769"/>
      <c r="L220" s="704">
        <f>E205</f>
        <v>2868080</v>
      </c>
      <c r="M220" s="773"/>
      <c r="N220" s="727"/>
      <c r="O220" s="704"/>
      <c r="P220" s="704"/>
      <c r="R220" s="687"/>
      <c r="Z220" s="579"/>
      <c r="AA220" s="688"/>
      <c r="AB220" s="579"/>
    </row>
    <row r="221" spans="1:32" ht="22" customHeight="1" x14ac:dyDescent="0.35">
      <c r="A221" s="774"/>
      <c r="B221" s="775"/>
      <c r="C221" s="767" t="e">
        <f>#REF!</f>
        <v>#REF!</v>
      </c>
      <c r="D221" s="776" t="e">
        <f>#REF!</f>
        <v>#REF!</v>
      </c>
      <c r="E221" s="769">
        <f>P132</f>
        <v>220</v>
      </c>
      <c r="F221" s="704">
        <f>Q131</f>
        <v>1496000</v>
      </c>
      <c r="G221" s="777">
        <f>V132</f>
        <v>52.67</v>
      </c>
      <c r="H221" s="778">
        <f>W131</f>
        <v>358160</v>
      </c>
      <c r="I221" s="777" t="e">
        <f>#REF!</f>
        <v>#REF!</v>
      </c>
      <c r="J221" s="777"/>
      <c r="K221" s="777"/>
      <c r="L221" s="778" t="e">
        <f>#REF!</f>
        <v>#REF!</v>
      </c>
      <c r="M221" s="779"/>
      <c r="N221" s="780"/>
      <c r="O221" s="781"/>
      <c r="P221" s="781"/>
      <c r="R221" s="687"/>
      <c r="W221" s="1183"/>
      <c r="X221" s="1183"/>
      <c r="Y221" s="1183"/>
      <c r="Z221" s="782"/>
      <c r="AA221" s="701"/>
      <c r="AB221" s="579"/>
    </row>
    <row r="222" spans="1:32" ht="22" customHeight="1" x14ac:dyDescent="0.35">
      <c r="C222" s="773"/>
      <c r="D222" s="768"/>
      <c r="E222" s="783"/>
      <c r="F222" s="727"/>
      <c r="G222" s="769">
        <f>X132</f>
        <v>20</v>
      </c>
      <c r="H222" s="704">
        <f>Y131</f>
        <v>200000</v>
      </c>
      <c r="I222" s="769">
        <f>H206</f>
        <v>60</v>
      </c>
      <c r="J222" s="769"/>
      <c r="K222" s="769"/>
      <c r="L222" s="704">
        <f>I205</f>
        <v>600000</v>
      </c>
      <c r="M222" s="773"/>
      <c r="N222" s="727"/>
      <c r="O222" s="704"/>
      <c r="P222" s="704"/>
      <c r="R222" s="687"/>
      <c r="Z222" s="579"/>
      <c r="AA222" s="688"/>
      <c r="AB222" s="579"/>
    </row>
    <row r="223" spans="1:32" ht="22" customHeight="1" x14ac:dyDescent="0.35">
      <c r="C223" s="773"/>
      <c r="D223" s="768"/>
      <c r="E223" s="783"/>
      <c r="F223" s="727"/>
      <c r="G223" s="769">
        <f>Z132</f>
        <v>120</v>
      </c>
      <c r="H223" s="704">
        <f>AA131</f>
        <v>1200000</v>
      </c>
      <c r="I223" s="769">
        <f>J206</f>
        <v>70</v>
      </c>
      <c r="J223" s="769"/>
      <c r="K223" s="769"/>
      <c r="L223" s="704">
        <f>K205</f>
        <v>700000</v>
      </c>
      <c r="M223" s="779"/>
      <c r="N223" s="780"/>
      <c r="O223" s="704"/>
      <c r="P223" s="704"/>
      <c r="R223" s="687"/>
      <c r="Z223" s="579"/>
      <c r="AA223" s="688"/>
      <c r="AB223" s="579"/>
    </row>
    <row r="224" spans="1:32" ht="22" customHeight="1" x14ac:dyDescent="0.35">
      <c r="C224" s="773"/>
      <c r="D224" s="768"/>
      <c r="E224" s="773"/>
      <c r="F224" s="727"/>
      <c r="G224" s="769">
        <f>AB132</f>
        <v>0</v>
      </c>
      <c r="H224" s="704">
        <f>AC131</f>
        <v>0</v>
      </c>
      <c r="I224" s="769">
        <f>P206</f>
        <v>20</v>
      </c>
      <c r="J224" s="769"/>
      <c r="K224" s="769"/>
      <c r="L224" s="704">
        <f>Q205</f>
        <v>334200</v>
      </c>
      <c r="M224" s="779"/>
      <c r="N224" s="780"/>
      <c r="O224" s="704"/>
      <c r="P224" s="704"/>
      <c r="R224" s="687"/>
      <c r="Z224" s="579"/>
      <c r="AA224" s="688"/>
      <c r="AB224" s="579"/>
    </row>
    <row r="225" spans="1:28" ht="22" customHeight="1" x14ac:dyDescent="0.35">
      <c r="C225" s="773"/>
      <c r="D225" s="784"/>
      <c r="E225" s="773"/>
      <c r="F225" s="727"/>
      <c r="G225" s="773"/>
      <c r="H225" s="785"/>
      <c r="I225" s="769">
        <f>L206</f>
        <v>15</v>
      </c>
      <c r="J225" s="769"/>
      <c r="K225" s="769"/>
      <c r="L225" s="704">
        <f>M205</f>
        <v>561700</v>
      </c>
      <c r="M225" s="773"/>
      <c r="N225" s="727"/>
      <c r="O225" s="704"/>
      <c r="P225" s="704"/>
      <c r="R225" s="687"/>
      <c r="Z225" s="579"/>
      <c r="AA225" s="688"/>
      <c r="AB225" s="579"/>
    </row>
    <row r="226" spans="1:28" ht="24" customHeight="1" x14ac:dyDescent="0.35">
      <c r="C226" s="703" t="e">
        <f t="shared" ref="C226:N226" si="0">SUM(C219:C225)</f>
        <v>#REF!</v>
      </c>
      <c r="D226" s="704" t="e">
        <f t="shared" si="0"/>
        <v>#REF!</v>
      </c>
      <c r="E226" s="703" t="e">
        <f t="shared" si="0"/>
        <v>#REF!</v>
      </c>
      <c r="F226" s="704" t="e">
        <f t="shared" si="0"/>
        <v>#REF!</v>
      </c>
      <c r="G226" s="703">
        <f t="shared" si="0"/>
        <v>712.67</v>
      </c>
      <c r="H226" s="704">
        <f t="shared" si="0"/>
        <v>8492160</v>
      </c>
      <c r="I226" s="703" t="e">
        <f t="shared" si="0"/>
        <v>#REF!</v>
      </c>
      <c r="J226" s="703"/>
      <c r="K226" s="703"/>
      <c r="L226" s="704" t="e">
        <f>SUM(L219:L225)</f>
        <v>#REF!</v>
      </c>
      <c r="M226" s="703">
        <f t="shared" si="0"/>
        <v>17</v>
      </c>
      <c r="N226" s="704">
        <f t="shared" si="0"/>
        <v>189200</v>
      </c>
      <c r="O226" s="704" t="e">
        <f>M226+I226+G226+E226+C226</f>
        <v>#REF!</v>
      </c>
      <c r="P226" s="704" t="e">
        <f>D226+F226+H226+L226+N226</f>
        <v>#REF!</v>
      </c>
      <c r="R226" s="687"/>
      <c r="Z226" s="579"/>
      <c r="AB226" s="579"/>
    </row>
    <row r="227" spans="1:28" x14ac:dyDescent="0.35">
      <c r="S227" s="579" t="s">
        <v>162</v>
      </c>
      <c r="V227" s="579"/>
    </row>
    <row r="228" spans="1:28" ht="15" x14ac:dyDescent="0.35">
      <c r="D228" s="687" t="s">
        <v>28</v>
      </c>
      <c r="I228" s="706"/>
      <c r="J228" s="706"/>
      <c r="K228" s="706"/>
      <c r="L228" s="707"/>
    </row>
    <row r="229" spans="1:28" ht="15" x14ac:dyDescent="0.35">
      <c r="D229" s="708" t="s">
        <v>17</v>
      </c>
      <c r="I229" s="709"/>
      <c r="J229" s="709"/>
      <c r="K229" s="709"/>
      <c r="L229" s="710"/>
      <c r="V229" s="711"/>
    </row>
    <row r="230" spans="1:28" ht="15" x14ac:dyDescent="0.35">
      <c r="D230" s="687" t="s">
        <v>19</v>
      </c>
      <c r="I230" s="119"/>
      <c r="J230" s="119"/>
      <c r="K230" s="119"/>
      <c r="L230"/>
      <c r="N230" s="710"/>
      <c r="O230" s="119"/>
      <c r="P230" s="710"/>
      <c r="Q230" s="119"/>
      <c r="R230" s="712"/>
      <c r="V230" s="711"/>
    </row>
    <row r="231" spans="1:28" ht="15" x14ac:dyDescent="0.35">
      <c r="I231" s="119"/>
      <c r="J231" s="119"/>
      <c r="K231" s="119"/>
      <c r="L231"/>
      <c r="N231" s="710"/>
      <c r="O231" s="119"/>
      <c r="P231" s="710"/>
      <c r="Q231" s="119"/>
      <c r="R231" s="712"/>
      <c r="V231" s="711"/>
    </row>
    <row r="232" spans="1:28" ht="14.5" x14ac:dyDescent="0.35">
      <c r="I232" s="433"/>
      <c r="J232" s="433"/>
      <c r="K232" s="433"/>
      <c r="L232"/>
      <c r="V232" s="710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s="687" customFormat="1" x14ac:dyDescent="0.35">
      <c r="A238" s="579"/>
      <c r="C238" s="579"/>
      <c r="E238" s="579"/>
      <c r="G238" s="579"/>
      <c r="H238" s="579"/>
      <c r="I238" s="579"/>
      <c r="J238" s="579"/>
      <c r="K238" s="579"/>
      <c r="L238" s="579"/>
      <c r="M238" s="579"/>
      <c r="N238" s="579"/>
      <c r="O238" s="579"/>
      <c r="P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57" spans="2:28" x14ac:dyDescent="0.35">
      <c r="B257" s="687"/>
      <c r="H257" s="579"/>
      <c r="L257" s="579"/>
      <c r="N257" s="579"/>
      <c r="P257" s="579"/>
      <c r="R257" s="579"/>
      <c r="V257" s="579"/>
      <c r="X257" s="579"/>
      <c r="Z257" s="579"/>
      <c r="AB257" s="579"/>
    </row>
    <row r="258" spans="2:28" x14ac:dyDescent="0.35">
      <c r="B258" s="687"/>
      <c r="H258" s="579"/>
      <c r="L258" s="579"/>
      <c r="N258" s="579"/>
      <c r="P258" s="579"/>
      <c r="R258" s="579"/>
      <c r="V258" s="579"/>
      <c r="X258" s="579"/>
      <c r="Z258" s="579"/>
      <c r="AB258" s="579"/>
    </row>
    <row r="259" spans="2:28" x14ac:dyDescent="0.35">
      <c r="B259" s="687"/>
      <c r="H259" s="579"/>
      <c r="L259" s="579"/>
      <c r="N259" s="579"/>
      <c r="P259" s="579"/>
      <c r="R259" s="579"/>
      <c r="V259" s="579"/>
      <c r="X259" s="579"/>
      <c r="Z259" s="579"/>
      <c r="AB259" s="579"/>
    </row>
    <row r="260" spans="2:28" x14ac:dyDescent="0.35">
      <c r="B260" s="687"/>
      <c r="H260" s="579"/>
      <c r="L260" s="579"/>
      <c r="N260" s="579"/>
      <c r="P260" s="579"/>
      <c r="R260" s="579"/>
      <c r="V260" s="579"/>
      <c r="X260" s="579"/>
      <c r="Z260" s="579"/>
      <c r="AB260" s="579"/>
    </row>
    <row r="282" spans="12:12" x14ac:dyDescent="0.35">
      <c r="L282" s="713"/>
    </row>
  </sheetData>
  <mergeCells count="120">
    <mergeCell ref="A1:AD1"/>
    <mergeCell ref="A2:AD2"/>
    <mergeCell ref="A4:A5"/>
    <mergeCell ref="B4:G4"/>
    <mergeCell ref="H4:Q4"/>
    <mergeCell ref="R4:S4"/>
    <mergeCell ref="T4:U4"/>
    <mergeCell ref="V4:W4"/>
    <mergeCell ref="X4:AA4"/>
    <mergeCell ref="AB4:AC4"/>
    <mergeCell ref="R3:AD3"/>
    <mergeCell ref="B3:Q3"/>
    <mergeCell ref="A7:A10"/>
    <mergeCell ref="A11:A14"/>
    <mergeCell ref="A15:A18"/>
    <mergeCell ref="A19:A22"/>
    <mergeCell ref="A23:A26"/>
    <mergeCell ref="A27:A30"/>
    <mergeCell ref="AD4:AD5"/>
    <mergeCell ref="B5:C5"/>
    <mergeCell ref="D5:E5"/>
    <mergeCell ref="F5:G5"/>
    <mergeCell ref="H5:I5"/>
    <mergeCell ref="J5:K5"/>
    <mergeCell ref="L5:M5"/>
    <mergeCell ref="N5:O5"/>
    <mergeCell ref="P5:Q5"/>
    <mergeCell ref="A55:A58"/>
    <mergeCell ref="A59:A62"/>
    <mergeCell ref="A63:A66"/>
    <mergeCell ref="A67:A70"/>
    <mergeCell ref="A71:A74"/>
    <mergeCell ref="A75:A78"/>
    <mergeCell ref="A31:A34"/>
    <mergeCell ref="A35:A38"/>
    <mergeCell ref="A39:A42"/>
    <mergeCell ref="A43:A46"/>
    <mergeCell ref="A47:A50"/>
    <mergeCell ref="A51:A54"/>
    <mergeCell ref="A103:A106"/>
    <mergeCell ref="A107:A110"/>
    <mergeCell ref="A111:A114"/>
    <mergeCell ref="A115:A118"/>
    <mergeCell ref="A119:A122"/>
    <mergeCell ref="A127:A130"/>
    <mergeCell ref="A79:A82"/>
    <mergeCell ref="A83:A86"/>
    <mergeCell ref="A87:A90"/>
    <mergeCell ref="A91:A94"/>
    <mergeCell ref="A95:A98"/>
    <mergeCell ref="A99:A102"/>
    <mergeCell ref="A131:A132"/>
    <mergeCell ref="A136:X136"/>
    <mergeCell ref="A137:X137"/>
    <mergeCell ref="A139:A141"/>
    <mergeCell ref="B139:G139"/>
    <mergeCell ref="H139:W139"/>
    <mergeCell ref="X139:Y139"/>
    <mergeCell ref="B140:C140"/>
    <mergeCell ref="D140:E140"/>
    <mergeCell ref="F140:G140"/>
    <mergeCell ref="V140:W140"/>
    <mergeCell ref="X140:Y140"/>
    <mergeCell ref="B138:W138"/>
    <mergeCell ref="X138:Y138"/>
    <mergeCell ref="A169:A170"/>
    <mergeCell ref="A171:A172"/>
    <mergeCell ref="A149:A150"/>
    <mergeCell ref="A151:A152"/>
    <mergeCell ref="A153:A154"/>
    <mergeCell ref="A155:A156"/>
    <mergeCell ref="A157:A158"/>
    <mergeCell ref="A159:A160"/>
    <mergeCell ref="T140:U140"/>
    <mergeCell ref="A143:A144"/>
    <mergeCell ref="A145:A146"/>
    <mergeCell ref="A147:A148"/>
    <mergeCell ref="H140:I140"/>
    <mergeCell ref="J140:K140"/>
    <mergeCell ref="L140:M140"/>
    <mergeCell ref="N140:O140"/>
    <mergeCell ref="P140:Q140"/>
    <mergeCell ref="R140:S140"/>
    <mergeCell ref="AA216:AC216"/>
    <mergeCell ref="A197:A198"/>
    <mergeCell ref="A199:A200"/>
    <mergeCell ref="A203:A204"/>
    <mergeCell ref="A205:A207"/>
    <mergeCell ref="W207:Y207"/>
    <mergeCell ref="B208:M208"/>
    <mergeCell ref="A185:A186"/>
    <mergeCell ref="A187:A188"/>
    <mergeCell ref="A189:A190"/>
    <mergeCell ref="A191:A192"/>
    <mergeCell ref="A193:A194"/>
    <mergeCell ref="A195:A196"/>
    <mergeCell ref="W221:Y221"/>
    <mergeCell ref="A123:A126"/>
    <mergeCell ref="A201:A202"/>
    <mergeCell ref="C217:D217"/>
    <mergeCell ref="E217:F217"/>
    <mergeCell ref="G217:H217"/>
    <mergeCell ref="I217:L217"/>
    <mergeCell ref="M217:N217"/>
    <mergeCell ref="O217:P217"/>
    <mergeCell ref="C209:E209"/>
    <mergeCell ref="Q209:S209"/>
    <mergeCell ref="C214:E214"/>
    <mergeCell ref="Q214:S214"/>
    <mergeCell ref="C216:E216"/>
    <mergeCell ref="A173:A174"/>
    <mergeCell ref="A175:A176"/>
    <mergeCell ref="A177:A178"/>
    <mergeCell ref="A179:A180"/>
    <mergeCell ref="A181:A182"/>
    <mergeCell ref="A183:A184"/>
    <mergeCell ref="A161:A162"/>
    <mergeCell ref="A163:A164"/>
    <mergeCell ref="A165:A166"/>
    <mergeCell ref="A167:A168"/>
  </mergeCells>
  <printOptions horizontalCentered="1"/>
  <pageMargins left="0.25" right="0.25" top="0.75" bottom="0.75" header="0.3" footer="0.3"/>
  <pageSetup paperSize="9" scale="40" fitToHeight="0" orientation="landscape" horizontalDpi="360" verticalDpi="360" r:id="rId1"/>
  <rowBreaks count="1" manualBreakCount="1">
    <brk id="97" max="2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CE35-05B3-403D-91C8-2D72255A90A3}">
  <dimension ref="A1:BA274"/>
  <sheetViews>
    <sheetView view="pageBreakPreview" topLeftCell="L129" zoomScale="70" zoomScaleNormal="90" zoomScaleSheetLayoutView="70" workbookViewId="0">
      <selection activeCell="Y138" sqref="Y138"/>
    </sheetView>
  </sheetViews>
  <sheetFormatPr defaultColWidth="9.1796875" defaultRowHeight="14" x14ac:dyDescent="0.35"/>
  <cols>
    <col min="1" max="1" width="11.81640625" style="579" customWidth="1"/>
    <col min="2" max="2" width="11.453125" style="702" customWidth="1"/>
    <col min="3" max="3" width="15.453125" style="579" customWidth="1"/>
    <col min="4" max="4" width="11.453125" style="687" customWidth="1"/>
    <col min="5" max="5" width="15.453125" style="579" customWidth="1"/>
    <col min="6" max="6" width="12" style="687" customWidth="1"/>
    <col min="7" max="7" width="15" style="579" customWidth="1"/>
    <col min="8" max="8" width="11" style="687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4.453125" style="579" customWidth="1"/>
    <col min="14" max="14" width="15.81640625" style="687" customWidth="1"/>
    <col min="15" max="15" width="13.81640625" style="579" customWidth="1"/>
    <col min="16" max="16" width="11.453125" style="687" customWidth="1"/>
    <col min="17" max="17" width="14.81640625" style="579" bestFit="1" customWidth="1"/>
    <col min="18" max="18" width="10.453125" style="705" customWidth="1"/>
    <col min="19" max="19" width="11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4.453125" style="579" customWidth="1"/>
    <col min="24" max="24" width="10.81640625" style="687" customWidth="1"/>
    <col min="25" max="25" width="15" style="579" bestFit="1" customWidth="1"/>
    <col min="26" max="26" width="18.81640625" style="687" bestFit="1" customWidth="1"/>
    <col min="27" max="27" width="13.4531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1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hidden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hidden="1" x14ac:dyDescent="0.35">
      <c r="A2" s="1160" t="s">
        <v>163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1160"/>
      <c r="AB2" s="1160"/>
      <c r="AC2" s="1160"/>
      <c r="AD2" s="1160"/>
      <c r="AE2" s="856"/>
    </row>
    <row r="3" spans="1:53" s="663" customFormat="1" ht="26.25" hidden="1" customHeight="1" x14ac:dyDescent="0.35">
      <c r="A3" s="1167" t="s">
        <v>2</v>
      </c>
      <c r="B3" s="1168" t="s">
        <v>3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69"/>
      <c r="N3" s="1169"/>
      <c r="O3" s="1169"/>
      <c r="P3" s="1169"/>
      <c r="Q3" s="1170"/>
      <c r="R3" s="1171" t="s">
        <v>5</v>
      </c>
      <c r="S3" s="1172"/>
      <c r="T3" s="1171" t="s">
        <v>6</v>
      </c>
      <c r="U3" s="1172"/>
      <c r="V3" s="1168" t="s">
        <v>7</v>
      </c>
      <c r="W3" s="1170"/>
      <c r="X3" s="1171" t="s">
        <v>8</v>
      </c>
      <c r="Y3" s="1194"/>
      <c r="Z3" s="1194"/>
      <c r="AA3" s="1172"/>
      <c r="AB3" s="1168" t="s">
        <v>7</v>
      </c>
      <c r="AC3" s="1170"/>
      <c r="AD3" s="1202" t="s">
        <v>9</v>
      </c>
      <c r="AE3" s="661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  <c r="AX3" s="662"/>
      <c r="AY3" s="662"/>
      <c r="AZ3" s="662"/>
      <c r="BA3" s="662"/>
    </row>
    <row r="4" spans="1:53" s="669" customFormat="1" hidden="1" x14ac:dyDescent="0.35">
      <c r="A4" s="1168"/>
      <c r="B4" s="1168" t="s">
        <v>10</v>
      </c>
      <c r="C4" s="1170"/>
      <c r="D4" s="1168" t="s">
        <v>11</v>
      </c>
      <c r="E4" s="1170"/>
      <c r="F4" s="1168" t="s">
        <v>12</v>
      </c>
      <c r="G4" s="1170"/>
      <c r="H4" s="1168" t="s">
        <v>13</v>
      </c>
      <c r="I4" s="1170"/>
      <c r="J4" s="1168" t="s">
        <v>14</v>
      </c>
      <c r="K4" s="1170"/>
      <c r="L4" s="1168" t="s">
        <v>14</v>
      </c>
      <c r="M4" s="1170"/>
      <c r="N4" s="1168" t="s">
        <v>15</v>
      </c>
      <c r="O4" s="1170"/>
      <c r="P4" s="1168" t="s">
        <v>16</v>
      </c>
      <c r="Q4" s="1170"/>
      <c r="R4" s="664" t="s">
        <v>17</v>
      </c>
      <c r="S4" s="842" t="s">
        <v>18</v>
      </c>
      <c r="T4" s="665" t="s">
        <v>19</v>
      </c>
      <c r="U4" s="666" t="s">
        <v>20</v>
      </c>
      <c r="V4" s="664" t="s">
        <v>21</v>
      </c>
      <c r="W4" s="843" t="s">
        <v>22</v>
      </c>
      <c r="X4" s="664" t="s">
        <v>17</v>
      </c>
      <c r="Y4" s="667" t="s">
        <v>23</v>
      </c>
      <c r="Z4" s="664" t="s">
        <v>17</v>
      </c>
      <c r="AA4" s="843" t="s">
        <v>24</v>
      </c>
      <c r="AB4" s="664" t="s">
        <v>17</v>
      </c>
      <c r="AC4" s="842" t="s">
        <v>25</v>
      </c>
      <c r="AD4" s="1203"/>
      <c r="AE4" s="661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  <c r="AX4" s="668"/>
      <c r="AY4" s="668"/>
      <c r="AZ4" s="668"/>
      <c r="BA4" s="668"/>
    </row>
    <row r="5" spans="1:53" s="669" customFormat="1" hidden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4" t="s">
        <v>28</v>
      </c>
      <c r="K5" s="850" t="s">
        <v>27</v>
      </c>
      <c r="L5" s="850" t="s">
        <v>164</v>
      </c>
      <c r="M5" s="850" t="s">
        <v>27</v>
      </c>
      <c r="N5" s="850" t="s">
        <v>29</v>
      </c>
      <c r="O5" s="850" t="s">
        <v>27</v>
      </c>
      <c r="P5" s="672" t="s">
        <v>21</v>
      </c>
      <c r="Q5" s="850" t="s">
        <v>27</v>
      </c>
      <c r="R5" s="672" t="s">
        <v>30</v>
      </c>
      <c r="S5" s="850" t="s">
        <v>27</v>
      </c>
      <c r="T5" s="672" t="s">
        <v>31</v>
      </c>
      <c r="U5" s="850" t="s">
        <v>27</v>
      </c>
      <c r="V5" s="675" t="s">
        <v>30</v>
      </c>
      <c r="W5" s="844" t="s">
        <v>27</v>
      </c>
      <c r="X5" s="676" t="s">
        <v>30</v>
      </c>
      <c r="Y5" s="677" t="s">
        <v>27</v>
      </c>
      <c r="Z5" s="676" t="s">
        <v>32</v>
      </c>
      <c r="AA5" s="844" t="s">
        <v>27</v>
      </c>
      <c r="AB5" s="675" t="s">
        <v>30</v>
      </c>
      <c r="AC5" s="850" t="s">
        <v>27</v>
      </c>
      <c r="AD5" s="845"/>
      <c r="AE5" s="678"/>
      <c r="AK5" s="679"/>
      <c r="AL5" s="679"/>
      <c r="AM5" s="679"/>
      <c r="AN5" s="679"/>
      <c r="AO5" s="679"/>
      <c r="AP5" s="679"/>
    </row>
    <row r="6" spans="1:53" ht="15" hidden="1" x14ac:dyDescent="0.35">
      <c r="A6" s="1173">
        <v>45444</v>
      </c>
      <c r="B6" s="680"/>
      <c r="C6" s="545"/>
      <c r="D6" s="544"/>
      <c r="E6" s="545"/>
      <c r="F6" s="680"/>
      <c r="G6" s="681"/>
      <c r="H6" s="682"/>
      <c r="I6" s="681"/>
      <c r="J6" s="682"/>
      <c r="K6" s="681"/>
      <c r="L6" s="682"/>
      <c r="M6" s="681"/>
      <c r="N6" s="681"/>
      <c r="O6" s="681"/>
      <c r="P6" s="682"/>
      <c r="Q6" s="547"/>
      <c r="R6" s="549"/>
      <c r="S6" s="547"/>
      <c r="T6" s="546"/>
      <c r="U6" s="547"/>
      <c r="V6" s="549"/>
      <c r="W6" s="547"/>
      <c r="X6" s="683"/>
      <c r="Y6" s="728"/>
      <c r="Z6" s="683"/>
      <c r="AA6" s="547"/>
      <c r="AB6" s="549"/>
      <c r="AC6" s="547"/>
      <c r="AD6" s="547"/>
      <c r="AE6" s="684"/>
      <c r="AK6" s="685"/>
    </row>
    <row r="7" spans="1:53" ht="15" hidden="1" x14ac:dyDescent="0.35">
      <c r="A7" s="1174"/>
      <c r="B7" s="591"/>
      <c r="C7" s="592"/>
      <c r="D7" s="593"/>
      <c r="E7" s="592"/>
      <c r="F7" s="591"/>
      <c r="G7" s="585"/>
      <c r="H7" s="586"/>
      <c r="I7" s="585"/>
      <c r="J7" s="586"/>
      <c r="K7" s="585"/>
      <c r="L7" s="586"/>
      <c r="M7" s="585"/>
      <c r="N7" s="585"/>
      <c r="O7" s="585"/>
      <c r="P7" s="586"/>
      <c r="Q7" s="587"/>
      <c r="R7" s="584"/>
      <c r="S7" s="587"/>
      <c r="T7" s="588"/>
      <c r="U7" s="587"/>
      <c r="V7" s="584"/>
      <c r="W7" s="587"/>
      <c r="X7" s="589"/>
      <c r="Y7" s="594"/>
      <c r="Z7" s="589"/>
      <c r="AA7" s="587"/>
      <c r="AB7" s="584"/>
      <c r="AC7" s="587"/>
      <c r="AD7" s="587"/>
      <c r="AE7" s="612"/>
      <c r="AK7" s="685"/>
    </row>
    <row r="8" spans="1:53" ht="15" hidden="1" x14ac:dyDescent="0.35">
      <c r="A8" s="1174"/>
      <c r="B8" s="591"/>
      <c r="C8" s="592"/>
      <c r="D8" s="593"/>
      <c r="E8" s="592"/>
      <c r="F8" s="591"/>
      <c r="G8" s="585"/>
      <c r="H8" s="586"/>
      <c r="I8" s="585"/>
      <c r="J8" s="586"/>
      <c r="K8" s="585"/>
      <c r="L8" s="586"/>
      <c r="M8" s="585"/>
      <c r="N8" s="585"/>
      <c r="O8" s="585"/>
      <c r="P8" s="586"/>
      <c r="Q8" s="587"/>
      <c r="R8" s="584"/>
      <c r="S8" s="587"/>
      <c r="T8" s="588"/>
      <c r="U8" s="587"/>
      <c r="V8" s="584"/>
      <c r="W8" s="587"/>
      <c r="X8" s="589"/>
      <c r="Y8" s="594"/>
      <c r="Z8" s="589"/>
      <c r="AA8" s="587"/>
      <c r="AB8" s="584"/>
      <c r="AC8" s="587"/>
      <c r="AD8" s="587"/>
      <c r="AE8" s="612"/>
    </row>
    <row r="9" spans="1:53" ht="15" hidden="1" x14ac:dyDescent="0.35">
      <c r="A9" s="1175"/>
      <c r="B9" s="591">
        <v>32.75</v>
      </c>
      <c r="C9" s="592">
        <v>327500</v>
      </c>
      <c r="D9" s="593">
        <v>27.86</v>
      </c>
      <c r="E9" s="592">
        <v>278600</v>
      </c>
      <c r="F9" s="591">
        <v>25.93</v>
      </c>
      <c r="G9" s="585">
        <v>259300</v>
      </c>
      <c r="H9" s="586"/>
      <c r="I9" s="585"/>
      <c r="J9" s="586"/>
      <c r="K9" s="585"/>
      <c r="L9" s="586"/>
      <c r="M9" s="585"/>
      <c r="N9" s="585"/>
      <c r="O9" s="585"/>
      <c r="P9" s="586"/>
      <c r="Q9" s="587"/>
      <c r="R9" s="584"/>
      <c r="S9" s="587"/>
      <c r="T9" s="588"/>
      <c r="U9" s="587"/>
      <c r="V9" s="584"/>
      <c r="W9" s="587"/>
      <c r="X9" s="589"/>
      <c r="Y9" s="594"/>
      <c r="Z9" s="589"/>
      <c r="AA9" s="587"/>
      <c r="AB9" s="584"/>
      <c r="AC9" s="587"/>
      <c r="AD9" s="587"/>
      <c r="AE9" s="612"/>
      <c r="AK9" s="685"/>
    </row>
    <row r="10" spans="1:53" ht="15" hidden="1" x14ac:dyDescent="0.35">
      <c r="A10" s="1173">
        <v>45445</v>
      </c>
      <c r="B10" s="595"/>
      <c r="C10" s="592"/>
      <c r="D10" s="593"/>
      <c r="E10" s="592"/>
      <c r="F10" s="591"/>
      <c r="G10" s="585"/>
      <c r="H10" s="586"/>
      <c r="I10" s="587"/>
      <c r="J10" s="584"/>
      <c r="K10" s="587"/>
      <c r="L10" s="586"/>
      <c r="M10" s="585"/>
      <c r="N10" s="585"/>
      <c r="O10" s="585"/>
      <c r="P10" s="586"/>
      <c r="Q10" s="587"/>
      <c r="R10" s="584"/>
      <c r="S10" s="587"/>
      <c r="T10" s="588"/>
      <c r="U10" s="587"/>
      <c r="V10" s="584"/>
      <c r="W10" s="587"/>
      <c r="X10" s="589"/>
      <c r="Y10" s="594"/>
      <c r="Z10" s="589"/>
      <c r="AA10" s="587"/>
      <c r="AB10" s="584"/>
      <c r="AC10" s="587"/>
      <c r="AD10" s="587"/>
      <c r="AE10" s="612"/>
    </row>
    <row r="11" spans="1:53" ht="15" hidden="1" x14ac:dyDescent="0.35">
      <c r="A11" s="1174"/>
      <c r="B11" s="591"/>
      <c r="C11" s="592"/>
      <c r="D11" s="593"/>
      <c r="E11" s="592"/>
      <c r="F11" s="591"/>
      <c r="G11" s="585"/>
      <c r="H11" s="586"/>
      <c r="I11" s="585"/>
      <c r="J11" s="586"/>
      <c r="K11" s="585"/>
      <c r="L11" s="586"/>
      <c r="M11" s="585"/>
      <c r="N11" s="585"/>
      <c r="O11" s="585"/>
      <c r="P11" s="586"/>
      <c r="Q11" s="587"/>
      <c r="R11" s="584"/>
      <c r="S11" s="587"/>
      <c r="T11" s="588"/>
      <c r="U11" s="587"/>
      <c r="V11" s="584"/>
      <c r="W11" s="587"/>
      <c r="X11" s="589"/>
      <c r="Y11" s="596"/>
      <c r="Z11" s="597"/>
      <c r="AA11" s="583"/>
      <c r="AB11" s="598"/>
      <c r="AC11" s="587"/>
      <c r="AD11" s="587"/>
      <c r="AE11" s="612"/>
    </row>
    <row r="12" spans="1:53" ht="15" hidden="1" x14ac:dyDescent="0.35">
      <c r="A12" s="1174"/>
      <c r="B12" s="591"/>
      <c r="C12" s="592"/>
      <c r="D12" s="593"/>
      <c r="E12" s="592"/>
      <c r="F12" s="591"/>
      <c r="G12" s="585"/>
      <c r="H12" s="586"/>
      <c r="I12" s="585"/>
      <c r="J12" s="586"/>
      <c r="K12" s="585"/>
      <c r="L12" s="586"/>
      <c r="M12" s="585"/>
      <c r="N12" s="585"/>
      <c r="O12" s="585"/>
      <c r="P12" s="586"/>
      <c r="Q12" s="587"/>
      <c r="R12" s="584"/>
      <c r="S12" s="587"/>
      <c r="T12" s="588"/>
      <c r="U12" s="587"/>
      <c r="V12" s="584"/>
      <c r="W12" s="587"/>
      <c r="X12" s="589"/>
      <c r="Y12" s="596"/>
      <c r="Z12" s="597"/>
      <c r="AA12" s="583"/>
      <c r="AB12" s="598"/>
      <c r="AC12" s="587"/>
      <c r="AD12" s="587"/>
      <c r="AE12" s="612"/>
    </row>
    <row r="13" spans="1:53" ht="15" hidden="1" x14ac:dyDescent="0.35">
      <c r="A13" s="1175"/>
      <c r="B13" s="591">
        <v>28.48</v>
      </c>
      <c r="C13" s="592">
        <v>284800</v>
      </c>
      <c r="D13" s="593">
        <v>27.65</v>
      </c>
      <c r="E13" s="592">
        <v>276500</v>
      </c>
      <c r="F13" s="591"/>
      <c r="G13" s="585"/>
      <c r="H13" s="586"/>
      <c r="I13" s="585"/>
      <c r="J13" s="586">
        <v>20</v>
      </c>
      <c r="K13" s="585">
        <v>136000</v>
      </c>
      <c r="L13" s="586"/>
      <c r="M13" s="585"/>
      <c r="N13" s="816"/>
      <c r="O13" s="585"/>
      <c r="P13" s="586"/>
      <c r="Q13" s="587"/>
      <c r="R13" s="584"/>
      <c r="S13" s="587"/>
      <c r="T13" s="588"/>
      <c r="U13" s="587"/>
      <c r="V13" s="584">
        <v>20.79</v>
      </c>
      <c r="W13" s="587">
        <v>141372</v>
      </c>
      <c r="X13" s="589"/>
      <c r="Y13" s="594"/>
      <c r="Z13" s="589"/>
      <c r="AA13" s="587"/>
      <c r="AB13" s="584"/>
      <c r="AC13" s="587"/>
      <c r="AD13" s="587"/>
      <c r="AE13" s="612"/>
    </row>
    <row r="14" spans="1:53" ht="15" hidden="1" x14ac:dyDescent="0.35">
      <c r="A14" s="1173">
        <v>45446</v>
      </c>
      <c r="B14" s="591"/>
      <c r="C14" s="592"/>
      <c r="D14" s="593"/>
      <c r="E14" s="592"/>
      <c r="F14" s="591"/>
      <c r="G14" s="585"/>
      <c r="H14" s="586"/>
      <c r="I14" s="585"/>
      <c r="J14" s="586"/>
      <c r="K14" s="585"/>
      <c r="L14" s="586"/>
      <c r="M14" s="585"/>
      <c r="N14" s="585"/>
      <c r="O14" s="585"/>
      <c r="P14" s="586"/>
      <c r="Q14" s="587"/>
      <c r="R14" s="584"/>
      <c r="S14" s="587"/>
      <c r="T14" s="588"/>
      <c r="U14" s="587"/>
      <c r="V14" s="584"/>
      <c r="W14" s="587"/>
      <c r="X14" s="589"/>
      <c r="Y14" s="594"/>
      <c r="Z14" s="589"/>
      <c r="AA14" s="587"/>
      <c r="AB14" s="584"/>
      <c r="AC14" s="587"/>
      <c r="AD14" s="587"/>
      <c r="AE14" s="612"/>
    </row>
    <row r="15" spans="1:53" ht="15" hidden="1" x14ac:dyDescent="0.35">
      <c r="A15" s="1174"/>
      <c r="B15" s="591"/>
      <c r="C15" s="592"/>
      <c r="D15" s="593"/>
      <c r="E15" s="592"/>
      <c r="F15" s="591"/>
      <c r="G15" s="585"/>
      <c r="H15" s="586"/>
      <c r="I15" s="585"/>
      <c r="J15" s="586"/>
      <c r="K15" s="585"/>
      <c r="L15" s="586"/>
      <c r="M15" s="585"/>
      <c r="N15" s="585"/>
      <c r="O15" s="585"/>
      <c r="P15" s="586"/>
      <c r="Q15" s="587"/>
      <c r="R15" s="584"/>
      <c r="S15" s="587"/>
      <c r="T15" s="588"/>
      <c r="U15" s="587"/>
      <c r="V15" s="584"/>
      <c r="W15" s="587"/>
      <c r="X15" s="589"/>
      <c r="Y15" s="594"/>
      <c r="Z15" s="589"/>
      <c r="AA15" s="587"/>
      <c r="AB15" s="584"/>
      <c r="AC15" s="587"/>
      <c r="AD15" s="587"/>
      <c r="AE15" s="612"/>
    </row>
    <row r="16" spans="1:53" ht="15" hidden="1" x14ac:dyDescent="0.35">
      <c r="A16" s="1174"/>
      <c r="B16" s="591"/>
      <c r="C16" s="592"/>
      <c r="D16" s="593"/>
      <c r="E16" s="592"/>
      <c r="F16" s="591"/>
      <c r="G16" s="585"/>
      <c r="H16" s="586"/>
      <c r="I16" s="585"/>
      <c r="J16" s="586"/>
      <c r="K16" s="585"/>
      <c r="L16" s="586"/>
      <c r="M16" s="585"/>
      <c r="N16" s="585"/>
      <c r="O16" s="585"/>
      <c r="P16" s="586"/>
      <c r="Q16" s="587"/>
      <c r="R16" s="584"/>
      <c r="S16" s="587"/>
      <c r="T16" s="588"/>
      <c r="U16" s="587"/>
      <c r="V16" s="584"/>
      <c r="W16" s="587"/>
      <c r="X16" s="589"/>
      <c r="Y16" s="594"/>
      <c r="Z16" s="589"/>
      <c r="AA16" s="587"/>
      <c r="AB16" s="584"/>
      <c r="AC16" s="587"/>
      <c r="AD16" s="587"/>
      <c r="AE16" s="612"/>
    </row>
    <row r="17" spans="1:31" ht="15" hidden="1" x14ac:dyDescent="0.35">
      <c r="A17" s="1175"/>
      <c r="B17" s="591">
        <v>25.92</v>
      </c>
      <c r="C17" s="592">
        <v>259200</v>
      </c>
      <c r="D17" s="838">
        <v>29.75</v>
      </c>
      <c r="E17" s="585">
        <v>297500</v>
      </c>
      <c r="F17" s="591">
        <v>31.65</v>
      </c>
      <c r="G17" s="585">
        <v>316500</v>
      </c>
      <c r="H17" s="586">
        <v>20</v>
      </c>
      <c r="I17" s="585">
        <v>136000</v>
      </c>
      <c r="J17" s="586"/>
      <c r="K17" s="585"/>
      <c r="L17" s="586"/>
      <c r="M17" s="585"/>
      <c r="N17" s="585"/>
      <c r="O17" s="585"/>
      <c r="P17" s="586"/>
      <c r="Q17" s="587"/>
      <c r="R17" s="584"/>
      <c r="S17" s="587"/>
      <c r="T17" s="588">
        <v>20</v>
      </c>
      <c r="U17" s="587">
        <v>259000</v>
      </c>
      <c r="V17" s="584"/>
      <c r="W17" s="587"/>
      <c r="X17" s="589"/>
      <c r="Y17" s="594"/>
      <c r="Z17" s="589">
        <v>10</v>
      </c>
      <c r="AA17" s="587">
        <v>100000</v>
      </c>
      <c r="AB17" s="584"/>
      <c r="AC17" s="587"/>
      <c r="AD17" s="587"/>
      <c r="AE17" s="612"/>
    </row>
    <row r="18" spans="1:31" ht="15" hidden="1" x14ac:dyDescent="0.35">
      <c r="A18" s="1173">
        <v>45447</v>
      </c>
      <c r="B18" s="591"/>
      <c r="C18" s="592"/>
      <c r="D18" s="593"/>
      <c r="E18" s="592"/>
      <c r="F18" s="591"/>
      <c r="G18" s="585"/>
      <c r="H18" s="586"/>
      <c r="I18" s="585"/>
      <c r="J18" s="586"/>
      <c r="K18" s="585"/>
      <c r="L18" s="586"/>
      <c r="M18" s="585"/>
      <c r="N18" s="585"/>
      <c r="O18" s="585"/>
      <c r="P18" s="586"/>
      <c r="Q18" s="587"/>
      <c r="R18" s="584"/>
      <c r="S18" s="587"/>
      <c r="T18" s="588"/>
      <c r="U18" s="587"/>
      <c r="V18" s="584"/>
      <c r="W18" s="587"/>
      <c r="X18" s="589"/>
      <c r="Y18" s="594"/>
      <c r="Z18" s="589"/>
      <c r="AA18" s="587"/>
      <c r="AB18" s="584"/>
      <c r="AC18" s="587"/>
      <c r="AD18" s="587"/>
      <c r="AE18" s="612"/>
    </row>
    <row r="19" spans="1:31" ht="15" hidden="1" x14ac:dyDescent="0.35">
      <c r="A19" s="1174"/>
      <c r="B19" s="591"/>
      <c r="C19" s="592"/>
      <c r="D19" s="593"/>
      <c r="E19" s="592"/>
      <c r="F19" s="591"/>
      <c r="G19" s="585"/>
      <c r="H19" s="586"/>
      <c r="I19" s="585"/>
      <c r="J19" s="586"/>
      <c r="K19" s="585"/>
      <c r="L19" s="586"/>
      <c r="M19" s="585"/>
      <c r="N19" s="585"/>
      <c r="O19" s="585"/>
      <c r="P19" s="586"/>
      <c r="Q19" s="587"/>
      <c r="R19" s="598"/>
      <c r="S19" s="583"/>
      <c r="T19" s="584"/>
      <c r="U19" s="587"/>
      <c r="V19" s="584"/>
      <c r="W19" s="587"/>
      <c r="X19" s="589"/>
      <c r="Y19" s="594"/>
      <c r="Z19" s="589"/>
      <c r="AA19" s="587"/>
      <c r="AB19" s="584"/>
      <c r="AC19" s="587"/>
      <c r="AD19" s="587"/>
      <c r="AE19" s="612"/>
    </row>
    <row r="20" spans="1:31" ht="15" hidden="1" x14ac:dyDescent="0.35">
      <c r="A20" s="1174"/>
      <c r="B20" s="591"/>
      <c r="C20" s="592"/>
      <c r="D20" s="593"/>
      <c r="E20" s="592"/>
      <c r="F20" s="591"/>
      <c r="G20" s="585"/>
      <c r="H20" s="586"/>
      <c r="I20" s="585"/>
      <c r="J20" s="586"/>
      <c r="K20" s="585"/>
      <c r="L20" s="586"/>
      <c r="M20" s="585"/>
      <c r="N20" s="585"/>
      <c r="O20" s="585"/>
      <c r="P20" s="586"/>
      <c r="Q20" s="587"/>
      <c r="R20" s="584"/>
      <c r="S20" s="587"/>
      <c r="T20" s="588"/>
      <c r="U20" s="587"/>
      <c r="V20" s="584"/>
      <c r="W20" s="587"/>
      <c r="X20" s="589"/>
      <c r="Y20" s="594"/>
      <c r="Z20" s="589"/>
      <c r="AA20" s="587"/>
      <c r="AB20" s="584"/>
      <c r="AC20" s="587"/>
      <c r="AD20" s="587"/>
      <c r="AE20" s="612"/>
    </row>
    <row r="21" spans="1:31" ht="15" hidden="1" x14ac:dyDescent="0.35">
      <c r="A21" s="1175"/>
      <c r="B21" s="591">
        <v>30.2</v>
      </c>
      <c r="C21" s="592">
        <v>302000</v>
      </c>
      <c r="D21" s="593">
        <v>25.4</v>
      </c>
      <c r="E21" s="592">
        <v>254000</v>
      </c>
      <c r="F21" s="591"/>
      <c r="G21" s="592"/>
      <c r="H21" s="586">
        <v>20</v>
      </c>
      <c r="I21" s="585">
        <v>136000</v>
      </c>
      <c r="J21" s="586"/>
      <c r="K21" s="585"/>
      <c r="L21" s="586"/>
      <c r="M21" s="585"/>
      <c r="N21" s="816"/>
      <c r="O21" s="585"/>
      <c r="P21" s="586">
        <v>20</v>
      </c>
      <c r="Q21" s="587">
        <v>136000</v>
      </c>
      <c r="R21" s="584"/>
      <c r="S21" s="587"/>
      <c r="T21" s="588">
        <v>20</v>
      </c>
      <c r="U21" s="587">
        <v>259000</v>
      </c>
      <c r="V21" s="589"/>
      <c r="W21" s="587"/>
      <c r="X21" s="589"/>
      <c r="Y21" s="594"/>
      <c r="Z21" s="589"/>
      <c r="AA21" s="587"/>
      <c r="AB21" s="584"/>
      <c r="AC21" s="587"/>
      <c r="AD21" s="587"/>
      <c r="AE21" s="612"/>
    </row>
    <row r="22" spans="1:31" ht="15" hidden="1" x14ac:dyDescent="0.35">
      <c r="A22" s="1173">
        <v>45448</v>
      </c>
      <c r="B22" s="591"/>
      <c r="C22" s="592"/>
      <c r="D22" s="593"/>
      <c r="E22" s="592"/>
      <c r="F22" s="591"/>
      <c r="G22" s="585"/>
      <c r="H22" s="586"/>
      <c r="I22" s="585"/>
      <c r="J22" s="586"/>
      <c r="K22" s="585"/>
      <c r="L22" s="586"/>
      <c r="M22" s="585"/>
      <c r="N22" s="585"/>
      <c r="O22" s="585"/>
      <c r="P22" s="586"/>
      <c r="Q22" s="587"/>
      <c r="R22" s="584"/>
      <c r="S22" s="587"/>
      <c r="T22" s="588"/>
      <c r="U22" s="587"/>
      <c r="V22" s="584"/>
      <c r="W22" s="587"/>
      <c r="X22" s="589"/>
      <c r="Y22" s="594"/>
      <c r="Z22" s="589"/>
      <c r="AA22" s="587"/>
      <c r="AB22" s="584"/>
      <c r="AC22" s="587"/>
      <c r="AD22" s="587"/>
      <c r="AE22" s="612"/>
    </row>
    <row r="23" spans="1:31" ht="15" hidden="1" x14ac:dyDescent="0.35">
      <c r="A23" s="1174"/>
      <c r="B23" s="591"/>
      <c r="C23" s="592"/>
      <c r="D23" s="593"/>
      <c r="E23" s="592"/>
      <c r="F23" s="591"/>
      <c r="G23" s="585"/>
      <c r="H23" s="586"/>
      <c r="I23" s="585"/>
      <c r="J23" s="586"/>
      <c r="K23" s="585"/>
      <c r="L23" s="586"/>
      <c r="M23" s="585"/>
      <c r="N23" s="585"/>
      <c r="O23" s="585"/>
      <c r="P23" s="586"/>
      <c r="Q23" s="587"/>
      <c r="R23" s="584"/>
      <c r="S23" s="587"/>
      <c r="T23" s="588"/>
      <c r="U23" s="587"/>
      <c r="V23" s="584"/>
      <c r="W23" s="587"/>
      <c r="X23" s="589"/>
      <c r="Y23" s="594"/>
      <c r="Z23" s="589"/>
      <c r="AA23" s="587"/>
      <c r="AB23" s="584"/>
      <c r="AC23" s="587"/>
      <c r="AD23" s="587"/>
      <c r="AE23" s="612"/>
    </row>
    <row r="24" spans="1:31" ht="15" hidden="1" x14ac:dyDescent="0.35">
      <c r="A24" s="1174"/>
      <c r="B24" s="591"/>
      <c r="C24" s="592"/>
      <c r="D24" s="593"/>
      <c r="E24" s="592"/>
      <c r="F24" s="591"/>
      <c r="G24" s="585"/>
      <c r="H24" s="586"/>
      <c r="I24" s="585"/>
      <c r="J24" s="586"/>
      <c r="K24" s="585"/>
      <c r="L24" s="586"/>
      <c r="M24" s="585"/>
      <c r="N24" s="585"/>
      <c r="O24" s="585"/>
      <c r="P24" s="586"/>
      <c r="Q24" s="587"/>
      <c r="R24" s="584"/>
      <c r="S24" s="587"/>
      <c r="T24" s="588"/>
      <c r="U24" s="587"/>
      <c r="V24" s="584"/>
      <c r="W24" s="587"/>
      <c r="X24" s="589"/>
      <c r="Y24" s="594"/>
      <c r="Z24" s="589"/>
      <c r="AA24" s="587"/>
      <c r="AB24" s="584"/>
      <c r="AC24" s="587"/>
      <c r="AD24" s="587"/>
      <c r="AE24" s="612"/>
    </row>
    <row r="25" spans="1:31" ht="15" hidden="1" x14ac:dyDescent="0.35">
      <c r="A25" s="1175"/>
      <c r="B25" s="591">
        <v>21.04</v>
      </c>
      <c r="C25" s="592">
        <v>210400</v>
      </c>
      <c r="D25" s="593">
        <v>28.85</v>
      </c>
      <c r="E25" s="592">
        <v>288500</v>
      </c>
      <c r="F25" s="591">
        <v>39.590000000000003</v>
      </c>
      <c r="G25" s="585">
        <v>395900</v>
      </c>
      <c r="H25" s="586"/>
      <c r="I25" s="585"/>
      <c r="J25" s="586">
        <v>20</v>
      </c>
      <c r="K25" s="585">
        <v>136000</v>
      </c>
      <c r="L25" s="586">
        <v>20</v>
      </c>
      <c r="M25" s="585">
        <v>259000</v>
      </c>
      <c r="N25" s="585"/>
      <c r="O25" s="585"/>
      <c r="P25" s="586"/>
      <c r="Q25" s="587"/>
      <c r="R25" s="584"/>
      <c r="S25" s="587"/>
      <c r="T25" s="588">
        <v>20</v>
      </c>
      <c r="U25" s="587">
        <v>259000</v>
      </c>
      <c r="V25" s="584"/>
      <c r="W25" s="587"/>
      <c r="X25" s="589"/>
      <c r="Y25" s="594"/>
      <c r="Z25" s="589"/>
      <c r="AA25" s="587"/>
      <c r="AB25" s="584"/>
      <c r="AC25" s="587"/>
      <c r="AD25" s="587"/>
      <c r="AE25" s="612"/>
    </row>
    <row r="26" spans="1:31" ht="15" hidden="1" x14ac:dyDescent="0.35">
      <c r="A26" s="1173">
        <v>45449</v>
      </c>
      <c r="B26" s="591"/>
      <c r="C26" s="592"/>
      <c r="D26" s="593"/>
      <c r="E26" s="592"/>
      <c r="F26" s="591"/>
      <c r="G26" s="585"/>
      <c r="H26" s="586"/>
      <c r="I26" s="585"/>
      <c r="J26" s="586"/>
      <c r="K26" s="585"/>
      <c r="L26" s="784"/>
      <c r="M26" s="704"/>
      <c r="N26" s="704"/>
      <c r="O26" s="704"/>
      <c r="P26" s="586"/>
      <c r="Q26" s="587"/>
      <c r="R26" s="584"/>
      <c r="S26" s="587"/>
      <c r="T26" s="588"/>
      <c r="U26" s="587"/>
      <c r="V26" s="584"/>
      <c r="W26" s="587"/>
      <c r="X26" s="589"/>
      <c r="Y26" s="594"/>
      <c r="Z26" s="589"/>
      <c r="AA26" s="587"/>
      <c r="AB26" s="584"/>
      <c r="AC26" s="587"/>
      <c r="AD26" s="587"/>
      <c r="AE26" s="612"/>
    </row>
    <row r="27" spans="1:31" ht="15" hidden="1" x14ac:dyDescent="0.35">
      <c r="A27" s="1174"/>
      <c r="B27" s="591"/>
      <c r="C27" s="592"/>
      <c r="D27" s="593"/>
      <c r="E27" s="592"/>
      <c r="F27" s="591"/>
      <c r="G27" s="585"/>
      <c r="H27" s="586"/>
      <c r="I27" s="585"/>
      <c r="J27" s="586"/>
      <c r="K27" s="585"/>
      <c r="L27" s="586"/>
      <c r="M27" s="585"/>
      <c r="N27" s="585"/>
      <c r="O27" s="585"/>
      <c r="P27" s="586"/>
      <c r="Q27" s="587"/>
      <c r="R27" s="584"/>
      <c r="S27" s="587"/>
      <c r="T27" s="588"/>
      <c r="U27" s="587"/>
      <c r="V27" s="584"/>
      <c r="W27" s="587"/>
      <c r="X27" s="589"/>
      <c r="Y27" s="594"/>
      <c r="Z27" s="589"/>
      <c r="AA27" s="587"/>
      <c r="AB27" s="584"/>
      <c r="AC27" s="587"/>
      <c r="AD27" s="587"/>
      <c r="AE27" s="612"/>
    </row>
    <row r="28" spans="1:31" ht="15" hidden="1" x14ac:dyDescent="0.35">
      <c r="A28" s="1174"/>
      <c r="B28" s="591"/>
      <c r="C28" s="592"/>
      <c r="D28" s="593"/>
      <c r="E28" s="592"/>
      <c r="F28" s="591"/>
      <c r="G28" s="585"/>
      <c r="H28" s="586"/>
      <c r="I28" s="585"/>
      <c r="J28" s="586"/>
      <c r="K28" s="585"/>
      <c r="L28" s="586"/>
      <c r="M28" s="585"/>
      <c r="N28" s="585"/>
      <c r="O28" s="585"/>
      <c r="P28" s="586"/>
      <c r="Q28" s="587"/>
      <c r="R28" s="584"/>
      <c r="S28" s="587"/>
      <c r="T28" s="588"/>
      <c r="U28" s="587"/>
      <c r="V28" s="584"/>
      <c r="W28" s="587"/>
      <c r="X28" s="589"/>
      <c r="Y28" s="590"/>
      <c r="Z28" s="599"/>
      <c r="AA28" s="600"/>
      <c r="AB28" s="588"/>
      <c r="AC28" s="587"/>
      <c r="AD28" s="587"/>
      <c r="AE28" s="612"/>
    </row>
    <row r="29" spans="1:31" ht="15" hidden="1" x14ac:dyDescent="0.35">
      <c r="A29" s="1175"/>
      <c r="B29" s="591">
        <v>26.88</v>
      </c>
      <c r="C29" s="592">
        <v>268800</v>
      </c>
      <c r="D29" s="593">
        <v>23.39</v>
      </c>
      <c r="E29" s="592">
        <v>233900</v>
      </c>
      <c r="F29" s="591">
        <v>16.28</v>
      </c>
      <c r="G29" s="585">
        <v>162800</v>
      </c>
      <c r="H29" s="586"/>
      <c r="I29" s="585"/>
      <c r="J29" s="586"/>
      <c r="K29" s="585"/>
      <c r="L29" s="586"/>
      <c r="M29" s="585"/>
      <c r="N29" s="585"/>
      <c r="O29" s="585"/>
      <c r="P29" s="586"/>
      <c r="Q29" s="587"/>
      <c r="R29" s="584"/>
      <c r="S29" s="587"/>
      <c r="T29" s="588">
        <v>20</v>
      </c>
      <c r="U29" s="587">
        <v>259000</v>
      </c>
      <c r="V29" s="584">
        <v>28.64</v>
      </c>
      <c r="W29" s="587">
        <v>194750</v>
      </c>
      <c r="X29" s="589">
        <v>20</v>
      </c>
      <c r="Y29" s="590">
        <v>200000</v>
      </c>
      <c r="Z29" s="599">
        <v>10</v>
      </c>
      <c r="AA29" s="600">
        <v>100000</v>
      </c>
      <c r="AB29" s="588"/>
      <c r="AC29" s="587"/>
      <c r="AD29" s="587"/>
      <c r="AE29" s="612"/>
    </row>
    <row r="30" spans="1:31" ht="15" hidden="1" x14ac:dyDescent="0.35">
      <c r="A30" s="1173">
        <v>45450</v>
      </c>
      <c r="B30" s="591"/>
      <c r="C30" s="592"/>
      <c r="D30" s="593"/>
      <c r="E30" s="592"/>
      <c r="F30" s="591"/>
      <c r="G30" s="585"/>
      <c r="H30" s="586"/>
      <c r="I30" s="585"/>
      <c r="J30" s="586"/>
      <c r="K30" s="585"/>
      <c r="L30" s="586"/>
      <c r="M30" s="585"/>
      <c r="N30" s="585"/>
      <c r="O30" s="585"/>
      <c r="P30" s="586"/>
      <c r="Q30" s="587"/>
      <c r="R30" s="584"/>
      <c r="S30" s="587"/>
      <c r="T30" s="588"/>
      <c r="U30" s="587"/>
      <c r="V30" s="584"/>
      <c r="W30" s="587"/>
      <c r="X30" s="589"/>
      <c r="Y30" s="594"/>
      <c r="Z30" s="589"/>
      <c r="AA30" s="587"/>
      <c r="AB30" s="584"/>
      <c r="AC30" s="587"/>
      <c r="AD30" s="587"/>
      <c r="AE30" s="612"/>
    </row>
    <row r="31" spans="1:31" ht="15" hidden="1" x14ac:dyDescent="0.35">
      <c r="A31" s="1174"/>
      <c r="B31" s="591"/>
      <c r="C31" s="592"/>
      <c r="D31" s="593"/>
      <c r="E31" s="592"/>
      <c r="F31" s="591"/>
      <c r="G31" s="585"/>
      <c r="H31" s="586"/>
      <c r="I31" s="585"/>
      <c r="J31" s="586"/>
      <c r="K31" s="585"/>
      <c r="L31" s="586"/>
      <c r="M31" s="585"/>
      <c r="N31" s="585"/>
      <c r="O31" s="585"/>
      <c r="P31" s="586"/>
      <c r="Q31" s="587"/>
      <c r="R31" s="584"/>
      <c r="S31" s="587"/>
      <c r="T31" s="588"/>
      <c r="U31" s="587"/>
      <c r="V31" s="584"/>
      <c r="W31" s="587"/>
      <c r="X31" s="589"/>
      <c r="Y31" s="594"/>
      <c r="Z31" s="589"/>
      <c r="AA31" s="587"/>
      <c r="AB31" s="584"/>
      <c r="AC31" s="587"/>
      <c r="AD31" s="587"/>
      <c r="AE31" s="612"/>
    </row>
    <row r="32" spans="1:31" ht="15" hidden="1" x14ac:dyDescent="0.35">
      <c r="A32" s="1174"/>
      <c r="B32" s="591"/>
      <c r="C32" s="592"/>
      <c r="D32" s="593"/>
      <c r="E32" s="592"/>
      <c r="F32" s="591"/>
      <c r="G32" s="585"/>
      <c r="H32" s="586"/>
      <c r="I32" s="585"/>
      <c r="J32" s="586"/>
      <c r="K32" s="585"/>
      <c r="L32" s="586"/>
      <c r="M32" s="585"/>
      <c r="N32" s="585"/>
      <c r="O32" s="585"/>
      <c r="P32" s="586"/>
      <c r="Q32" s="587"/>
      <c r="R32" s="584"/>
      <c r="S32" s="587"/>
      <c r="T32" s="584"/>
      <c r="U32" s="587"/>
      <c r="V32" s="584"/>
      <c r="W32" s="587"/>
      <c r="X32" s="589"/>
      <c r="Y32" s="594"/>
      <c r="Z32" s="589"/>
      <c r="AA32" s="587"/>
      <c r="AB32" s="584"/>
      <c r="AC32" s="587"/>
      <c r="AD32" s="587"/>
      <c r="AE32" s="612"/>
    </row>
    <row r="33" spans="1:31" ht="15" hidden="1" x14ac:dyDescent="0.35">
      <c r="A33" s="1175"/>
      <c r="B33" s="591">
        <v>31.98</v>
      </c>
      <c r="C33" s="592">
        <v>319800</v>
      </c>
      <c r="D33" s="593">
        <v>29.01</v>
      </c>
      <c r="E33" s="592">
        <v>290100</v>
      </c>
      <c r="F33" s="591">
        <v>18.63</v>
      </c>
      <c r="G33" s="585">
        <v>186300</v>
      </c>
      <c r="H33" s="586">
        <v>20</v>
      </c>
      <c r="I33" s="585">
        <v>136000</v>
      </c>
      <c r="J33" s="586"/>
      <c r="K33" s="585"/>
      <c r="L33" s="586"/>
      <c r="M33" s="585"/>
      <c r="N33" s="585"/>
      <c r="O33" s="585"/>
      <c r="P33" s="586"/>
      <c r="Q33" s="587"/>
      <c r="R33" s="584"/>
      <c r="S33" s="587"/>
      <c r="T33" s="588">
        <v>20</v>
      </c>
      <c r="U33" s="587">
        <v>259000</v>
      </c>
      <c r="V33" s="584"/>
      <c r="W33" s="587"/>
      <c r="X33" s="589"/>
      <c r="Y33" s="594"/>
      <c r="Z33" s="589"/>
      <c r="AA33" s="587"/>
      <c r="AB33" s="584"/>
      <c r="AC33" s="587"/>
      <c r="AD33" s="587"/>
      <c r="AE33" s="612"/>
    </row>
    <row r="34" spans="1:31" ht="15" hidden="1" x14ac:dyDescent="0.35">
      <c r="A34" s="1173">
        <v>45451</v>
      </c>
      <c r="B34" s="591"/>
      <c r="C34" s="592"/>
      <c r="D34" s="593"/>
      <c r="E34" s="592"/>
      <c r="F34" s="591"/>
      <c r="G34" s="585"/>
      <c r="H34" s="586"/>
      <c r="I34" s="585"/>
      <c r="J34" s="586"/>
      <c r="K34" s="585"/>
      <c r="L34" s="586"/>
      <c r="M34" s="585"/>
      <c r="N34" s="585"/>
      <c r="O34" s="585"/>
      <c r="P34" s="586"/>
      <c r="Q34" s="587"/>
      <c r="R34" s="584"/>
      <c r="S34" s="587"/>
      <c r="T34" s="588"/>
      <c r="U34" s="587"/>
      <c r="V34" s="584"/>
      <c r="W34" s="587"/>
      <c r="X34" s="589"/>
      <c r="Y34" s="594"/>
      <c r="Z34" s="589"/>
      <c r="AA34" s="587"/>
      <c r="AB34" s="584"/>
      <c r="AC34" s="587"/>
      <c r="AD34" s="587"/>
      <c r="AE34" s="612"/>
    </row>
    <row r="35" spans="1:31" ht="15" hidden="1" x14ac:dyDescent="0.35">
      <c r="A35" s="1174"/>
      <c r="B35" s="591"/>
      <c r="C35" s="592"/>
      <c r="D35" s="593"/>
      <c r="E35" s="592"/>
      <c r="F35" s="591"/>
      <c r="G35" s="585"/>
      <c r="H35" s="586"/>
      <c r="I35" s="585"/>
      <c r="J35" s="586"/>
      <c r="K35" s="585"/>
      <c r="L35" s="586"/>
      <c r="M35" s="585"/>
      <c r="N35" s="585"/>
      <c r="O35" s="585"/>
      <c r="P35" s="586"/>
      <c r="Q35" s="587"/>
      <c r="R35" s="584"/>
      <c r="S35" s="587"/>
      <c r="T35" s="588"/>
      <c r="U35" s="587"/>
      <c r="V35" s="584"/>
      <c r="W35" s="587"/>
      <c r="X35" s="589"/>
      <c r="Y35" s="594"/>
      <c r="Z35" s="589"/>
      <c r="AA35" s="587"/>
      <c r="AB35" s="584"/>
      <c r="AC35" s="587"/>
      <c r="AD35" s="587"/>
      <c r="AE35" s="612"/>
    </row>
    <row r="36" spans="1:31" ht="15" hidden="1" x14ac:dyDescent="0.35">
      <c r="A36" s="1174"/>
      <c r="B36" s="591"/>
      <c r="C36" s="592"/>
      <c r="D36" s="593"/>
      <c r="E36" s="592"/>
      <c r="F36" s="591"/>
      <c r="G36" s="585"/>
      <c r="H36" s="586"/>
      <c r="I36" s="585"/>
      <c r="J36" s="586"/>
      <c r="K36" s="585"/>
      <c r="L36" s="586"/>
      <c r="M36" s="585"/>
      <c r="N36" s="585"/>
      <c r="O36" s="585"/>
      <c r="P36" s="586"/>
      <c r="Q36" s="587"/>
      <c r="R36" s="584"/>
      <c r="S36" s="587"/>
      <c r="T36" s="588"/>
      <c r="U36" s="587"/>
      <c r="V36" s="584"/>
      <c r="W36" s="587"/>
      <c r="X36" s="589"/>
      <c r="Y36" s="594"/>
      <c r="Z36" s="589"/>
      <c r="AA36" s="587"/>
      <c r="AB36" s="584"/>
      <c r="AC36" s="587"/>
      <c r="AD36" s="587"/>
      <c r="AE36" s="612"/>
    </row>
    <row r="37" spans="1:31" ht="15" hidden="1" x14ac:dyDescent="0.35">
      <c r="A37" s="1175"/>
      <c r="B37" s="591">
        <v>26.91</v>
      </c>
      <c r="C37" s="592">
        <v>269100</v>
      </c>
      <c r="D37" s="593">
        <v>27.99</v>
      </c>
      <c r="E37" s="592">
        <v>279900</v>
      </c>
      <c r="F37" s="591">
        <v>16.399999999999999</v>
      </c>
      <c r="G37" s="585">
        <v>164000</v>
      </c>
      <c r="H37" s="586"/>
      <c r="I37" s="585"/>
      <c r="J37" s="586"/>
      <c r="K37" s="585"/>
      <c r="L37" s="586"/>
      <c r="M37" s="585"/>
      <c r="N37" s="585"/>
      <c r="O37" s="585"/>
      <c r="P37" s="586">
        <v>20</v>
      </c>
      <c r="Q37" s="587">
        <v>136000</v>
      </c>
      <c r="R37" s="584"/>
      <c r="S37" s="587"/>
      <c r="T37" s="588">
        <v>20</v>
      </c>
      <c r="U37" s="587">
        <v>259000</v>
      </c>
      <c r="V37" s="584"/>
      <c r="W37" s="587"/>
      <c r="X37" s="589"/>
      <c r="Y37" s="594"/>
      <c r="Z37" s="584"/>
      <c r="AA37" s="587"/>
      <c r="AB37" s="584"/>
      <c r="AC37" s="587"/>
      <c r="AD37" s="587"/>
      <c r="AE37" s="612"/>
    </row>
    <row r="38" spans="1:31" ht="15" hidden="1" x14ac:dyDescent="0.35">
      <c r="A38" s="1173">
        <v>45452</v>
      </c>
      <c r="B38" s="591"/>
      <c r="C38" s="592"/>
      <c r="D38" s="593"/>
      <c r="E38" s="592"/>
      <c r="F38" s="591"/>
      <c r="G38" s="585"/>
      <c r="H38" s="586"/>
      <c r="I38" s="585"/>
      <c r="J38" s="586"/>
      <c r="K38" s="585"/>
      <c r="L38" s="586"/>
      <c r="M38" s="585"/>
      <c r="N38" s="585"/>
      <c r="O38" s="585"/>
      <c r="P38" s="586"/>
      <c r="Q38" s="587"/>
      <c r="R38" s="584"/>
      <c r="S38" s="587"/>
      <c r="T38" s="588"/>
      <c r="U38" s="587"/>
      <c r="V38" s="584"/>
      <c r="W38" s="587"/>
      <c r="X38" s="589"/>
      <c r="Y38" s="594"/>
      <c r="Z38" s="589"/>
      <c r="AA38" s="587"/>
      <c r="AB38" s="584"/>
      <c r="AC38" s="587"/>
      <c r="AD38" s="587"/>
      <c r="AE38" s="612"/>
    </row>
    <row r="39" spans="1:31" ht="15" hidden="1" x14ac:dyDescent="0.35">
      <c r="A39" s="1174"/>
      <c r="B39" s="591"/>
      <c r="C39" s="592"/>
      <c r="D39" s="593"/>
      <c r="E39" s="592"/>
      <c r="F39" s="591"/>
      <c r="G39" s="585"/>
      <c r="H39" s="586"/>
      <c r="I39" s="585"/>
      <c r="J39" s="586"/>
      <c r="K39" s="585"/>
      <c r="L39" s="586"/>
      <c r="M39" s="585"/>
      <c r="N39" s="585"/>
      <c r="O39" s="585"/>
      <c r="P39" s="586"/>
      <c r="Q39" s="587"/>
      <c r="R39" s="584"/>
      <c r="S39" s="587"/>
      <c r="T39" s="588"/>
      <c r="U39" s="587"/>
      <c r="V39" s="584"/>
      <c r="W39" s="587"/>
      <c r="X39" s="589"/>
      <c r="Y39" s="594"/>
      <c r="Z39" s="589"/>
      <c r="AA39" s="587"/>
      <c r="AB39" s="584"/>
      <c r="AC39" s="587"/>
      <c r="AD39" s="587"/>
      <c r="AE39" s="612"/>
    </row>
    <row r="40" spans="1:31" ht="15" hidden="1" x14ac:dyDescent="0.35">
      <c r="A40" s="1174"/>
      <c r="B40" s="591"/>
      <c r="C40" s="592"/>
      <c r="D40" s="593"/>
      <c r="E40" s="592"/>
      <c r="F40" s="591"/>
      <c r="G40" s="585"/>
      <c r="H40" s="586"/>
      <c r="I40" s="585"/>
      <c r="J40" s="586"/>
      <c r="K40" s="585"/>
      <c r="L40" s="586"/>
      <c r="M40" s="585"/>
      <c r="N40" s="585"/>
      <c r="O40" s="585"/>
      <c r="P40" s="586"/>
      <c r="Q40" s="587"/>
      <c r="R40" s="584"/>
      <c r="S40" s="587"/>
      <c r="T40" s="588"/>
      <c r="U40" s="587"/>
      <c r="V40" s="584"/>
      <c r="W40" s="587"/>
      <c r="X40" s="589"/>
      <c r="Y40" s="594"/>
      <c r="Z40" s="589"/>
      <c r="AA40" s="587"/>
      <c r="AB40" s="584"/>
      <c r="AC40" s="587"/>
      <c r="AD40" s="587"/>
      <c r="AE40" s="612"/>
    </row>
    <row r="41" spans="1:31" ht="15" hidden="1" x14ac:dyDescent="0.35">
      <c r="A41" s="1175"/>
      <c r="B41" s="591">
        <v>28.83</v>
      </c>
      <c r="C41" s="592">
        <v>288300</v>
      </c>
      <c r="D41" s="593">
        <v>27.6</v>
      </c>
      <c r="E41" s="592">
        <v>276000</v>
      </c>
      <c r="F41" s="591"/>
      <c r="G41" s="585"/>
      <c r="H41" s="586"/>
      <c r="I41" s="585"/>
      <c r="J41" s="586"/>
      <c r="K41" s="585"/>
      <c r="L41" s="586"/>
      <c r="M41" s="585"/>
      <c r="N41" s="585"/>
      <c r="O41" s="585"/>
      <c r="P41" s="586"/>
      <c r="Q41" s="587"/>
      <c r="R41" s="584"/>
      <c r="S41" s="587"/>
      <c r="T41" s="588"/>
      <c r="U41" s="587"/>
      <c r="V41" s="584"/>
      <c r="W41" s="587"/>
      <c r="X41" s="589"/>
      <c r="Y41" s="594"/>
      <c r="Z41" s="589"/>
      <c r="AA41" s="587"/>
      <c r="AB41" s="584"/>
      <c r="AC41" s="587"/>
      <c r="AD41" s="587"/>
      <c r="AE41" s="612"/>
    </row>
    <row r="42" spans="1:31" ht="15" hidden="1" x14ac:dyDescent="0.35">
      <c r="A42" s="1173">
        <v>45453</v>
      </c>
      <c r="B42" s="591"/>
      <c r="C42" s="592"/>
      <c r="D42" s="593"/>
      <c r="E42" s="592"/>
      <c r="F42" s="591"/>
      <c r="G42" s="585"/>
      <c r="H42" s="586"/>
      <c r="I42" s="585"/>
      <c r="J42" s="586"/>
      <c r="K42" s="585"/>
      <c r="L42" s="586"/>
      <c r="M42" s="585"/>
      <c r="N42" s="585"/>
      <c r="O42" s="585"/>
      <c r="P42" s="586"/>
      <c r="Q42" s="587"/>
      <c r="R42" s="584"/>
      <c r="S42" s="587"/>
      <c r="T42" s="588"/>
      <c r="U42" s="587"/>
      <c r="V42" s="584"/>
      <c r="W42" s="587"/>
      <c r="X42" s="589"/>
      <c r="Y42" s="594"/>
      <c r="Z42" s="589"/>
      <c r="AA42" s="587"/>
      <c r="AB42" s="584"/>
      <c r="AC42" s="587"/>
      <c r="AD42" s="587"/>
      <c r="AE42" s="612"/>
    </row>
    <row r="43" spans="1:31" ht="15" hidden="1" x14ac:dyDescent="0.35">
      <c r="A43" s="1174"/>
      <c r="B43" s="591"/>
      <c r="C43" s="592"/>
      <c r="D43" s="593"/>
      <c r="E43" s="592"/>
      <c r="F43" s="591"/>
      <c r="G43" s="585"/>
      <c r="H43" s="586"/>
      <c r="I43" s="585"/>
      <c r="J43" s="586"/>
      <c r="K43" s="585"/>
      <c r="L43" s="586"/>
      <c r="M43" s="585"/>
      <c r="N43" s="585"/>
      <c r="O43" s="585"/>
      <c r="P43" s="586"/>
      <c r="Q43" s="587"/>
      <c r="R43" s="584"/>
      <c r="S43" s="587"/>
      <c r="T43" s="588"/>
      <c r="U43" s="587"/>
      <c r="V43" s="584"/>
      <c r="W43" s="587"/>
      <c r="X43" s="589"/>
      <c r="Y43" s="594"/>
      <c r="Z43" s="589"/>
      <c r="AA43" s="587"/>
      <c r="AB43" s="584"/>
      <c r="AC43" s="587"/>
      <c r="AD43" s="587"/>
      <c r="AE43" s="612"/>
    </row>
    <row r="44" spans="1:31" ht="15" hidden="1" x14ac:dyDescent="0.35">
      <c r="A44" s="1174"/>
      <c r="B44" s="591"/>
      <c r="C44" s="592"/>
      <c r="D44" s="593"/>
      <c r="E44" s="592"/>
      <c r="F44" s="591"/>
      <c r="G44" s="585"/>
      <c r="H44" s="586"/>
      <c r="I44" s="585"/>
      <c r="J44" s="586"/>
      <c r="K44" s="585"/>
      <c r="L44" s="586"/>
      <c r="M44" s="585"/>
      <c r="N44" s="585"/>
      <c r="O44" s="585"/>
      <c r="P44" s="586"/>
      <c r="Q44" s="587"/>
      <c r="R44" s="584"/>
      <c r="S44" s="587"/>
      <c r="T44" s="588"/>
      <c r="U44" s="587"/>
      <c r="V44" s="584"/>
      <c r="W44" s="587"/>
      <c r="X44" s="589"/>
      <c r="Y44" s="594"/>
      <c r="Z44" s="589"/>
      <c r="AA44" s="587"/>
      <c r="AB44" s="584"/>
      <c r="AC44" s="587"/>
      <c r="AD44" s="587"/>
      <c r="AE44" s="612"/>
    </row>
    <row r="45" spans="1:31" ht="15" hidden="1" x14ac:dyDescent="0.35">
      <c r="A45" s="1175"/>
      <c r="B45" s="591">
        <v>24.36</v>
      </c>
      <c r="C45" s="592">
        <v>243600</v>
      </c>
      <c r="D45" s="593">
        <v>23.87</v>
      </c>
      <c r="E45" s="592">
        <v>238700</v>
      </c>
      <c r="F45" s="591">
        <v>34.35</v>
      </c>
      <c r="G45" s="585">
        <v>343500</v>
      </c>
      <c r="H45" s="586">
        <v>20</v>
      </c>
      <c r="I45" s="585">
        <v>136000</v>
      </c>
      <c r="J45" s="586"/>
      <c r="K45" s="585"/>
      <c r="L45" s="586">
        <v>20</v>
      </c>
      <c r="M45" s="585">
        <v>259000</v>
      </c>
      <c r="N45" s="585"/>
      <c r="O45" s="585"/>
      <c r="P45" s="586">
        <v>20</v>
      </c>
      <c r="Q45" s="587">
        <v>136000</v>
      </c>
      <c r="R45" s="584"/>
      <c r="S45" s="587"/>
      <c r="T45" s="588">
        <v>20</v>
      </c>
      <c r="U45" s="587">
        <v>259000</v>
      </c>
      <c r="V45" s="584"/>
      <c r="W45" s="587"/>
      <c r="X45" s="589"/>
      <c r="Y45" s="594"/>
      <c r="Z45" s="589"/>
      <c r="AA45" s="587"/>
      <c r="AB45" s="584"/>
      <c r="AC45" s="587"/>
      <c r="AD45" s="587"/>
      <c r="AE45" s="612"/>
    </row>
    <row r="46" spans="1:31" ht="15" hidden="1" x14ac:dyDescent="0.35">
      <c r="A46" s="1173">
        <v>45454</v>
      </c>
      <c r="B46" s="591"/>
      <c r="C46" s="592"/>
      <c r="D46" s="593"/>
      <c r="E46" s="592"/>
      <c r="F46" s="591"/>
      <c r="G46" s="585"/>
      <c r="H46" s="586"/>
      <c r="I46" s="587"/>
      <c r="J46" s="584"/>
      <c r="K46" s="587"/>
      <c r="L46" s="586"/>
      <c r="M46" s="585"/>
      <c r="N46" s="585"/>
      <c r="O46" s="585"/>
      <c r="P46" s="586"/>
      <c r="Q46" s="587"/>
      <c r="R46" s="584"/>
      <c r="S46" s="587"/>
      <c r="T46" s="588"/>
      <c r="U46" s="587"/>
      <c r="V46" s="631"/>
      <c r="W46" s="587"/>
      <c r="X46" s="589"/>
      <c r="Y46" s="594"/>
      <c r="Z46" s="589"/>
      <c r="AA46" s="587"/>
      <c r="AB46" s="584"/>
      <c r="AC46" s="587"/>
      <c r="AD46" s="587"/>
      <c r="AE46" s="612"/>
    </row>
    <row r="47" spans="1:31" ht="15" hidden="1" x14ac:dyDescent="0.35">
      <c r="A47" s="1174"/>
      <c r="B47" s="591"/>
      <c r="C47" s="592"/>
      <c r="D47" s="593"/>
      <c r="E47" s="592"/>
      <c r="F47" s="591"/>
      <c r="G47" s="585"/>
      <c r="H47" s="586"/>
      <c r="I47" s="585"/>
      <c r="J47" s="586"/>
      <c r="K47" s="585"/>
      <c r="L47" s="586"/>
      <c r="M47" s="585"/>
      <c r="N47" s="585"/>
      <c r="O47" s="585"/>
      <c r="P47" s="586"/>
      <c r="Q47" s="587"/>
      <c r="R47" s="584"/>
      <c r="S47" s="587"/>
      <c r="T47" s="588"/>
      <c r="U47" s="587"/>
      <c r="V47" s="584"/>
      <c r="W47" s="587"/>
      <c r="X47" s="589"/>
      <c r="Y47" s="594"/>
      <c r="Z47" s="589"/>
      <c r="AA47" s="587"/>
      <c r="AB47" s="584"/>
      <c r="AC47" s="587"/>
      <c r="AD47" s="587"/>
      <c r="AE47" s="612"/>
    </row>
    <row r="48" spans="1:31" ht="15" hidden="1" x14ac:dyDescent="0.35">
      <c r="A48" s="1174"/>
      <c r="B48" s="591"/>
      <c r="C48" s="592"/>
      <c r="D48" s="593"/>
      <c r="E48" s="592"/>
      <c r="F48" s="591"/>
      <c r="G48" s="585"/>
      <c r="H48" s="586"/>
      <c r="I48" s="585"/>
      <c r="J48" s="586"/>
      <c r="K48" s="585"/>
      <c r="L48" s="586"/>
      <c r="M48" s="585"/>
      <c r="N48" s="585"/>
      <c r="O48" s="585"/>
      <c r="P48" s="586"/>
      <c r="Q48" s="587"/>
      <c r="R48" s="584"/>
      <c r="S48" s="587"/>
      <c r="T48" s="588"/>
      <c r="U48" s="587"/>
      <c r="V48" s="584"/>
      <c r="W48" s="587"/>
      <c r="X48" s="589"/>
      <c r="Y48" s="594"/>
      <c r="Z48" s="589"/>
      <c r="AA48" s="587"/>
      <c r="AB48" s="584"/>
      <c r="AC48" s="587"/>
      <c r="AD48" s="587"/>
      <c r="AE48" s="612"/>
    </row>
    <row r="49" spans="1:31" ht="15" hidden="1" x14ac:dyDescent="0.35">
      <c r="A49" s="1175"/>
      <c r="B49" s="591">
        <v>26.3</v>
      </c>
      <c r="C49" s="592">
        <v>263000</v>
      </c>
      <c r="D49" s="593">
        <v>26.47</v>
      </c>
      <c r="E49" s="592">
        <v>264700</v>
      </c>
      <c r="F49" s="591">
        <v>22.98</v>
      </c>
      <c r="G49" s="585">
        <v>229800</v>
      </c>
      <c r="H49" s="586"/>
      <c r="I49" s="585"/>
      <c r="J49" s="586"/>
      <c r="K49" s="585"/>
      <c r="L49" s="586"/>
      <c r="M49" s="585"/>
      <c r="N49" s="585"/>
      <c r="O49" s="585"/>
      <c r="P49" s="586"/>
      <c r="Q49" s="587"/>
      <c r="R49" s="584"/>
      <c r="S49" s="587"/>
      <c r="T49" s="588">
        <v>20</v>
      </c>
      <c r="U49" s="587">
        <v>259000</v>
      </c>
      <c r="V49" s="724"/>
      <c r="W49" s="587"/>
      <c r="X49" s="589"/>
      <c r="Y49" s="594"/>
      <c r="Z49" s="724"/>
      <c r="AA49" s="587"/>
      <c r="AB49" s="584"/>
      <c r="AC49" s="587"/>
      <c r="AD49" s="587"/>
      <c r="AE49" s="612"/>
    </row>
    <row r="50" spans="1:31" ht="15" hidden="1" x14ac:dyDescent="0.35">
      <c r="A50" s="1173">
        <v>45455</v>
      </c>
      <c r="B50" s="591"/>
      <c r="C50" s="592"/>
      <c r="D50" s="593"/>
      <c r="E50" s="592"/>
      <c r="F50" s="591"/>
      <c r="G50" s="585"/>
      <c r="H50" s="586"/>
      <c r="I50" s="585"/>
      <c r="J50" s="586"/>
      <c r="K50" s="585"/>
      <c r="L50" s="586"/>
      <c r="M50" s="585"/>
      <c r="N50" s="585"/>
      <c r="O50" s="585"/>
      <c r="P50" s="586"/>
      <c r="Q50" s="587"/>
      <c r="R50" s="584"/>
      <c r="S50" s="587"/>
      <c r="T50" s="588"/>
      <c r="U50" s="587"/>
      <c r="V50" s="584"/>
      <c r="W50" s="587"/>
      <c r="X50" s="589"/>
      <c r="Y50" s="594"/>
      <c r="Z50" s="589"/>
      <c r="AA50" s="587"/>
      <c r="AB50" s="584"/>
      <c r="AC50" s="587"/>
      <c r="AD50" s="587"/>
      <c r="AE50" s="612"/>
    </row>
    <row r="51" spans="1:31" ht="15" hidden="1" x14ac:dyDescent="0.35">
      <c r="A51" s="1174"/>
      <c r="B51" s="591"/>
      <c r="C51" s="592"/>
      <c r="D51" s="593"/>
      <c r="E51" s="592"/>
      <c r="F51" s="591"/>
      <c r="G51" s="585"/>
      <c r="H51" s="586"/>
      <c r="I51" s="585"/>
      <c r="J51" s="586"/>
      <c r="K51" s="585"/>
      <c r="L51" s="586"/>
      <c r="M51" s="585"/>
      <c r="N51" s="585"/>
      <c r="O51" s="585"/>
      <c r="P51" s="586"/>
      <c r="Q51" s="587"/>
      <c r="R51" s="584"/>
      <c r="S51" s="587"/>
      <c r="T51" s="588"/>
      <c r="U51" s="587"/>
      <c r="V51" s="584"/>
      <c r="W51" s="587"/>
      <c r="X51" s="589"/>
      <c r="Y51" s="594"/>
      <c r="Z51" s="589"/>
      <c r="AA51" s="587"/>
      <c r="AB51" s="584"/>
      <c r="AC51" s="587"/>
      <c r="AD51" s="587"/>
      <c r="AE51" s="612"/>
    </row>
    <row r="52" spans="1:31" ht="15" hidden="1" x14ac:dyDescent="0.35">
      <c r="A52" s="1174"/>
      <c r="B52" s="591"/>
      <c r="C52" s="592"/>
      <c r="D52" s="593"/>
      <c r="E52" s="592"/>
      <c r="F52" s="591"/>
      <c r="G52" s="585"/>
      <c r="H52" s="586"/>
      <c r="I52" s="585"/>
      <c r="J52" s="586"/>
      <c r="K52" s="585"/>
      <c r="L52" s="586"/>
      <c r="M52" s="585"/>
      <c r="N52" s="585"/>
      <c r="O52" s="585"/>
      <c r="P52" s="586"/>
      <c r="Q52" s="587"/>
      <c r="R52" s="584"/>
      <c r="S52" s="587"/>
      <c r="T52" s="588"/>
      <c r="U52" s="587"/>
      <c r="V52" s="584"/>
      <c r="W52" s="587"/>
      <c r="X52" s="589"/>
      <c r="Y52" s="594"/>
      <c r="Z52" s="589"/>
      <c r="AA52" s="587"/>
      <c r="AB52" s="584"/>
      <c r="AC52" s="587"/>
      <c r="AD52" s="587"/>
      <c r="AE52" s="612"/>
    </row>
    <row r="53" spans="1:31" ht="15" hidden="1" x14ac:dyDescent="0.35">
      <c r="A53" s="1175"/>
      <c r="B53" s="591">
        <v>21.07</v>
      </c>
      <c r="C53" s="592">
        <v>210700</v>
      </c>
      <c r="D53" s="593">
        <v>20.13</v>
      </c>
      <c r="E53" s="592">
        <v>201300</v>
      </c>
      <c r="F53" s="591">
        <v>21.53</v>
      </c>
      <c r="G53" s="585">
        <v>215300</v>
      </c>
      <c r="H53" s="586"/>
      <c r="I53" s="585"/>
      <c r="J53" s="585">
        <v>20</v>
      </c>
      <c r="K53" s="585">
        <v>136000</v>
      </c>
      <c r="L53" s="586"/>
      <c r="M53" s="592"/>
      <c r="N53" s="592"/>
      <c r="O53" s="592"/>
      <c r="P53" s="586"/>
      <c r="Q53" s="585"/>
      <c r="R53" s="584"/>
      <c r="S53" s="587"/>
      <c r="T53" s="588">
        <v>20</v>
      </c>
      <c r="U53" s="587">
        <v>259000</v>
      </c>
      <c r="V53" s="584">
        <v>35.92</v>
      </c>
      <c r="W53" s="587">
        <v>244256</v>
      </c>
      <c r="X53" s="589"/>
      <c r="Y53" s="594"/>
      <c r="Z53" s="584">
        <v>20</v>
      </c>
      <c r="AA53" s="587">
        <v>200000</v>
      </c>
      <c r="AB53" s="584"/>
      <c r="AC53" s="587"/>
      <c r="AD53" s="587"/>
      <c r="AE53" s="612"/>
    </row>
    <row r="54" spans="1:31" ht="15" hidden="1" x14ac:dyDescent="0.35">
      <c r="A54" s="1173">
        <v>45456</v>
      </c>
      <c r="B54" s="591"/>
      <c r="C54" s="592"/>
      <c r="D54" s="593"/>
      <c r="E54" s="592"/>
      <c r="F54" s="591"/>
      <c r="G54" s="585"/>
      <c r="H54" s="586"/>
      <c r="I54" s="585"/>
      <c r="J54" s="585"/>
      <c r="K54" s="585"/>
      <c r="L54" s="586"/>
      <c r="M54" s="585"/>
      <c r="N54" s="585"/>
      <c r="O54" s="585"/>
      <c r="P54" s="586"/>
      <c r="Q54" s="587"/>
      <c r="R54" s="584"/>
      <c r="S54" s="587"/>
      <c r="T54" s="588"/>
      <c r="U54" s="587"/>
      <c r="V54" s="584"/>
      <c r="W54" s="587"/>
      <c r="X54" s="589"/>
      <c r="Y54" s="594"/>
      <c r="Z54" s="589"/>
      <c r="AA54" s="587"/>
      <c r="AB54" s="584"/>
      <c r="AC54" s="587"/>
      <c r="AD54" s="587"/>
      <c r="AE54" s="612"/>
    </row>
    <row r="55" spans="1:31" ht="15" hidden="1" x14ac:dyDescent="0.35">
      <c r="A55" s="1174"/>
      <c r="B55" s="591"/>
      <c r="C55" s="592"/>
      <c r="D55" s="593"/>
      <c r="E55" s="592"/>
      <c r="F55" s="591"/>
      <c r="G55" s="585"/>
      <c r="H55" s="586"/>
      <c r="I55" s="585"/>
      <c r="J55" s="585"/>
      <c r="K55" s="585"/>
      <c r="L55" s="586"/>
      <c r="M55" s="585"/>
      <c r="N55" s="585"/>
      <c r="O55" s="585"/>
      <c r="P55" s="586"/>
      <c r="Q55" s="587"/>
      <c r="R55" s="584"/>
      <c r="S55" s="587"/>
      <c r="T55" s="588"/>
      <c r="U55" s="587"/>
      <c r="V55" s="584"/>
      <c r="W55" s="587"/>
      <c r="X55" s="589"/>
      <c r="Y55" s="590"/>
      <c r="Z55" s="599"/>
      <c r="AA55" s="600"/>
      <c r="AB55" s="588"/>
      <c r="AC55" s="587"/>
      <c r="AD55" s="587"/>
      <c r="AE55" s="612"/>
    </row>
    <row r="56" spans="1:31" ht="15" hidden="1" x14ac:dyDescent="0.35">
      <c r="A56" s="1174"/>
      <c r="B56" s="591"/>
      <c r="C56" s="592"/>
      <c r="D56" s="593"/>
      <c r="E56" s="592"/>
      <c r="F56" s="591"/>
      <c r="G56" s="585"/>
      <c r="H56" s="586"/>
      <c r="I56" s="585"/>
      <c r="J56" s="585"/>
      <c r="K56" s="585"/>
      <c r="L56" s="586"/>
      <c r="M56" s="585"/>
      <c r="N56" s="585"/>
      <c r="O56" s="585"/>
      <c r="P56" s="586"/>
      <c r="Q56" s="587"/>
      <c r="R56" s="584"/>
      <c r="S56" s="587"/>
      <c r="T56" s="588"/>
      <c r="U56" s="587"/>
      <c r="V56" s="584"/>
      <c r="W56" s="587"/>
      <c r="X56" s="589"/>
      <c r="Y56" s="590"/>
      <c r="Z56" s="599"/>
      <c r="AA56" s="600"/>
      <c r="AB56" s="588"/>
      <c r="AC56" s="587"/>
      <c r="AD56" s="587"/>
      <c r="AE56" s="612"/>
    </row>
    <row r="57" spans="1:31" ht="15" hidden="1" x14ac:dyDescent="0.35">
      <c r="A57" s="1175"/>
      <c r="B57" s="591">
        <v>22.63</v>
      </c>
      <c r="C57" s="592">
        <v>226300</v>
      </c>
      <c r="D57" s="593">
        <v>24.45</v>
      </c>
      <c r="E57" s="592">
        <v>244500</v>
      </c>
      <c r="F57" s="591">
        <v>16.329999999999998</v>
      </c>
      <c r="G57" s="585">
        <v>163300</v>
      </c>
      <c r="H57" s="586">
        <v>20</v>
      </c>
      <c r="I57" s="585">
        <v>136000</v>
      </c>
      <c r="J57" s="816"/>
      <c r="K57" s="585"/>
      <c r="L57" s="586"/>
      <c r="M57" s="585"/>
      <c r="N57" s="585"/>
      <c r="O57" s="585"/>
      <c r="P57" s="586"/>
      <c r="Q57" s="587"/>
      <c r="R57" s="584"/>
      <c r="S57" s="587"/>
      <c r="T57" s="588">
        <v>20</v>
      </c>
      <c r="U57" s="587">
        <v>259000</v>
      </c>
      <c r="V57" s="834"/>
      <c r="W57" s="587"/>
      <c r="X57" s="589"/>
      <c r="Y57" s="594"/>
      <c r="Z57" s="589"/>
      <c r="AA57" s="587"/>
      <c r="AB57" s="584"/>
      <c r="AC57" s="587"/>
      <c r="AD57" s="587"/>
      <c r="AE57" s="612"/>
    </row>
    <row r="58" spans="1:31" ht="15" hidden="1" x14ac:dyDescent="0.35">
      <c r="A58" s="1173">
        <v>45457</v>
      </c>
      <c r="B58" s="591"/>
      <c r="C58" s="585"/>
      <c r="D58" s="593"/>
      <c r="E58" s="592"/>
      <c r="F58" s="591"/>
      <c r="G58" s="585"/>
      <c r="H58" s="586"/>
      <c r="I58" s="585"/>
      <c r="J58" s="585"/>
      <c r="K58" s="585"/>
      <c r="L58" s="586"/>
      <c r="M58" s="585"/>
      <c r="N58" s="585"/>
      <c r="O58" s="585"/>
      <c r="P58" s="586"/>
      <c r="Q58" s="587"/>
      <c r="R58" s="584"/>
      <c r="S58" s="587"/>
      <c r="T58" s="588"/>
      <c r="U58" s="587"/>
      <c r="V58" s="584"/>
      <c r="W58" s="587"/>
      <c r="X58" s="589"/>
      <c r="Y58" s="594"/>
      <c r="Z58" s="589"/>
      <c r="AA58" s="587"/>
      <c r="AB58" s="584"/>
      <c r="AC58" s="587"/>
      <c r="AD58" s="587"/>
      <c r="AE58" s="612"/>
    </row>
    <row r="59" spans="1:31" ht="15" hidden="1" x14ac:dyDescent="0.35">
      <c r="A59" s="1174"/>
      <c r="B59" s="591"/>
      <c r="C59" s="592"/>
      <c r="D59" s="593"/>
      <c r="E59" s="592"/>
      <c r="F59" s="591"/>
      <c r="G59" s="585"/>
      <c r="H59" s="586"/>
      <c r="I59" s="585"/>
      <c r="J59" s="585"/>
      <c r="K59" s="585"/>
      <c r="L59" s="586"/>
      <c r="M59" s="585"/>
      <c r="N59" s="585"/>
      <c r="O59" s="585"/>
      <c r="P59" s="586"/>
      <c r="Q59" s="587"/>
      <c r="R59" s="584"/>
      <c r="S59" s="587"/>
      <c r="T59" s="588"/>
      <c r="U59" s="587"/>
      <c r="V59" s="584"/>
      <c r="W59" s="587"/>
      <c r="X59" s="589"/>
      <c r="Y59" s="590"/>
      <c r="Z59" s="599"/>
      <c r="AA59" s="600"/>
      <c r="AB59" s="588"/>
      <c r="AC59" s="587"/>
      <c r="AD59" s="587"/>
      <c r="AE59" s="612"/>
    </row>
    <row r="60" spans="1:31" ht="15" hidden="1" x14ac:dyDescent="0.35">
      <c r="A60" s="1174"/>
      <c r="B60" s="591"/>
      <c r="C60" s="592"/>
      <c r="D60" s="593"/>
      <c r="E60" s="592"/>
      <c r="F60" s="591"/>
      <c r="G60" s="585"/>
      <c r="H60" s="586"/>
      <c r="I60" s="585"/>
      <c r="J60" s="585"/>
      <c r="K60" s="585"/>
      <c r="L60" s="586"/>
      <c r="M60" s="585"/>
      <c r="N60" s="585"/>
      <c r="O60" s="585"/>
      <c r="P60" s="586"/>
      <c r="Q60" s="587"/>
      <c r="R60" s="584"/>
      <c r="S60" s="587"/>
      <c r="T60" s="588"/>
      <c r="U60" s="587"/>
      <c r="V60" s="584"/>
      <c r="W60" s="587"/>
      <c r="X60" s="589"/>
      <c r="Y60" s="590"/>
      <c r="Z60" s="599"/>
      <c r="AA60" s="600"/>
      <c r="AB60" s="588"/>
      <c r="AC60" s="587"/>
      <c r="AD60" s="587"/>
      <c r="AE60" s="612"/>
    </row>
    <row r="61" spans="1:31" ht="15" hidden="1" x14ac:dyDescent="0.35">
      <c r="A61" s="1175"/>
      <c r="B61" s="591">
        <v>27.84</v>
      </c>
      <c r="C61" s="592">
        <v>278400</v>
      </c>
      <c r="D61" s="593">
        <v>25.6</v>
      </c>
      <c r="E61" s="592">
        <v>256000</v>
      </c>
      <c r="F61" s="591">
        <v>19.73</v>
      </c>
      <c r="G61" s="585">
        <v>197300</v>
      </c>
      <c r="H61" s="586"/>
      <c r="I61" s="585"/>
      <c r="J61" s="585"/>
      <c r="K61" s="585"/>
      <c r="L61" s="586">
        <v>20</v>
      </c>
      <c r="M61" s="585">
        <v>259000</v>
      </c>
      <c r="N61" s="585"/>
      <c r="O61" s="585"/>
      <c r="P61" s="586">
        <v>20</v>
      </c>
      <c r="Q61" s="587">
        <v>136000</v>
      </c>
      <c r="R61" s="584"/>
      <c r="S61" s="587"/>
      <c r="T61" s="588">
        <v>20</v>
      </c>
      <c r="U61" s="587">
        <v>259000</v>
      </c>
      <c r="V61" s="584"/>
      <c r="W61" s="587"/>
      <c r="X61" s="589"/>
      <c r="Y61" s="590"/>
      <c r="Z61" s="599"/>
      <c r="AA61" s="600"/>
      <c r="AB61" s="588"/>
      <c r="AC61" s="587"/>
      <c r="AD61" s="587"/>
      <c r="AE61" s="612"/>
    </row>
    <row r="62" spans="1:31" ht="15" hidden="1" x14ac:dyDescent="0.35">
      <c r="A62" s="1173">
        <v>45458</v>
      </c>
      <c r="B62" s="591"/>
      <c r="C62" s="592"/>
      <c r="D62" s="593"/>
      <c r="E62" s="592"/>
      <c r="F62" s="591"/>
      <c r="G62" s="585"/>
      <c r="H62" s="586"/>
      <c r="I62" s="585"/>
      <c r="J62" s="585"/>
      <c r="K62" s="585"/>
      <c r="L62" s="586"/>
      <c r="M62" s="585"/>
      <c r="N62" s="585"/>
      <c r="O62" s="585"/>
      <c r="P62" s="586"/>
      <c r="Q62" s="587"/>
      <c r="R62" s="584"/>
      <c r="S62" s="587"/>
      <c r="T62" s="588"/>
      <c r="U62" s="587"/>
      <c r="V62" s="584"/>
      <c r="W62" s="587"/>
      <c r="X62" s="589"/>
      <c r="Y62" s="594"/>
      <c r="Z62" s="589"/>
      <c r="AA62" s="587"/>
      <c r="AB62" s="584"/>
      <c r="AC62" s="587"/>
      <c r="AD62" s="587"/>
      <c r="AE62" s="612"/>
    </row>
    <row r="63" spans="1:31" ht="15" hidden="1" x14ac:dyDescent="0.35">
      <c r="A63" s="1174"/>
      <c r="B63" s="591"/>
      <c r="C63" s="592"/>
      <c r="D63" s="593"/>
      <c r="E63" s="592"/>
      <c r="F63" s="591"/>
      <c r="G63" s="585"/>
      <c r="H63" s="586"/>
      <c r="I63" s="585"/>
      <c r="J63" s="585"/>
      <c r="K63" s="585"/>
      <c r="L63" s="586"/>
      <c r="M63" s="585"/>
      <c r="N63" s="585"/>
      <c r="O63" s="585"/>
      <c r="P63" s="586"/>
      <c r="Q63" s="587"/>
      <c r="R63" s="584"/>
      <c r="S63" s="587"/>
      <c r="T63" s="588"/>
      <c r="U63" s="587"/>
      <c r="V63" s="584"/>
      <c r="W63" s="587"/>
      <c r="X63" s="589"/>
      <c r="Y63" s="594"/>
      <c r="Z63" s="589"/>
      <c r="AA63" s="587"/>
      <c r="AB63" s="584"/>
      <c r="AC63" s="587"/>
      <c r="AD63" s="587"/>
      <c r="AE63" s="612"/>
    </row>
    <row r="64" spans="1:31" ht="15" hidden="1" x14ac:dyDescent="0.35">
      <c r="A64" s="1174"/>
      <c r="B64" s="591"/>
      <c r="C64" s="592"/>
      <c r="D64" s="593"/>
      <c r="E64" s="592"/>
      <c r="F64" s="591"/>
      <c r="G64" s="585"/>
      <c r="H64" s="586"/>
      <c r="I64" s="585"/>
      <c r="J64" s="816"/>
      <c r="K64" s="585"/>
      <c r="L64" s="586"/>
      <c r="M64" s="585"/>
      <c r="N64" s="585"/>
      <c r="O64" s="585"/>
      <c r="P64" s="586"/>
      <c r="Q64" s="587"/>
      <c r="R64" s="584"/>
      <c r="S64" s="587"/>
      <c r="T64" s="588"/>
      <c r="U64" s="587"/>
      <c r="V64" s="584"/>
      <c r="W64" s="587"/>
      <c r="X64" s="589"/>
      <c r="Y64" s="594"/>
      <c r="Z64" s="589"/>
      <c r="AA64" s="587"/>
      <c r="AB64" s="584"/>
      <c r="AC64" s="587"/>
      <c r="AD64" s="587"/>
      <c r="AE64" s="612"/>
    </row>
    <row r="65" spans="1:31" ht="15" hidden="1" x14ac:dyDescent="0.35">
      <c r="A65" s="1175"/>
      <c r="B65" s="591">
        <v>26</v>
      </c>
      <c r="C65" s="592">
        <v>260000</v>
      </c>
      <c r="D65" s="593">
        <v>29.54</v>
      </c>
      <c r="E65" s="592">
        <v>295400</v>
      </c>
      <c r="F65" s="591">
        <v>19.489999999999998</v>
      </c>
      <c r="G65" s="585">
        <v>194900</v>
      </c>
      <c r="H65" s="586"/>
      <c r="I65" s="585"/>
      <c r="J65" s="816"/>
      <c r="K65" s="585"/>
      <c r="L65" s="586"/>
      <c r="M65" s="585"/>
      <c r="N65" s="585"/>
      <c r="O65" s="585"/>
      <c r="P65" s="586"/>
      <c r="Q65" s="587"/>
      <c r="R65" s="584"/>
      <c r="S65" s="587"/>
      <c r="T65" s="588">
        <v>20</v>
      </c>
      <c r="U65" s="587">
        <v>259000</v>
      </c>
      <c r="V65" s="584"/>
      <c r="W65" s="587"/>
      <c r="X65" s="589"/>
      <c r="Y65" s="594"/>
      <c r="Z65" s="589"/>
      <c r="AA65" s="587"/>
      <c r="AB65" s="584"/>
      <c r="AC65" s="587"/>
      <c r="AD65" s="587"/>
      <c r="AE65" s="612"/>
    </row>
    <row r="66" spans="1:31" ht="15" hidden="1" x14ac:dyDescent="0.35">
      <c r="A66" s="1173">
        <v>45459</v>
      </c>
      <c r="B66" s="591"/>
      <c r="C66" s="592"/>
      <c r="D66" s="593"/>
      <c r="E66" s="592"/>
      <c r="F66" s="591"/>
      <c r="G66" s="585"/>
      <c r="H66" s="586"/>
      <c r="I66" s="585"/>
      <c r="J66" s="585"/>
      <c r="K66" s="585"/>
      <c r="L66" s="586"/>
      <c r="M66" s="585"/>
      <c r="N66" s="585"/>
      <c r="O66" s="585"/>
      <c r="P66" s="586"/>
      <c r="Q66" s="587"/>
      <c r="R66" s="584"/>
      <c r="S66" s="587"/>
      <c r="T66" s="588"/>
      <c r="U66" s="587"/>
      <c r="V66" s="584"/>
      <c r="W66" s="587"/>
      <c r="X66" s="589"/>
      <c r="Y66" s="594"/>
      <c r="Z66" s="589"/>
      <c r="AA66" s="587"/>
      <c r="AB66" s="584"/>
      <c r="AC66" s="587"/>
      <c r="AD66" s="587"/>
      <c r="AE66" s="612"/>
    </row>
    <row r="67" spans="1:31" ht="15" hidden="1" x14ac:dyDescent="0.35">
      <c r="A67" s="1174"/>
      <c r="B67" s="591"/>
      <c r="C67" s="592"/>
      <c r="D67" s="593"/>
      <c r="E67" s="592"/>
      <c r="F67" s="591"/>
      <c r="G67" s="585"/>
      <c r="H67" s="586"/>
      <c r="I67" s="585"/>
      <c r="J67" s="727"/>
      <c r="K67" s="704"/>
      <c r="L67" s="586"/>
      <c r="M67" s="585"/>
      <c r="N67" s="585"/>
      <c r="O67" s="585"/>
      <c r="P67" s="586"/>
      <c r="Q67" s="587"/>
      <c r="R67" s="584"/>
      <c r="S67" s="587"/>
      <c r="T67" s="588"/>
      <c r="U67" s="587"/>
      <c r="V67" s="584"/>
      <c r="W67" s="587"/>
      <c r="X67" s="589"/>
      <c r="Y67" s="594"/>
      <c r="Z67" s="589"/>
      <c r="AA67" s="587"/>
      <c r="AB67" s="584"/>
      <c r="AC67" s="587"/>
      <c r="AD67" s="587"/>
      <c r="AE67" s="612"/>
    </row>
    <row r="68" spans="1:31" ht="15" hidden="1" x14ac:dyDescent="0.35">
      <c r="A68" s="1174"/>
      <c r="B68" s="591"/>
      <c r="C68" s="592"/>
      <c r="D68" s="593"/>
      <c r="E68" s="592"/>
      <c r="F68" s="591"/>
      <c r="G68" s="585"/>
      <c r="H68" s="586"/>
      <c r="I68" s="585"/>
      <c r="J68" s="585"/>
      <c r="K68" s="585"/>
      <c r="L68" s="586"/>
      <c r="M68" s="585"/>
      <c r="N68" s="585"/>
      <c r="O68" s="585"/>
      <c r="P68" s="586"/>
      <c r="Q68" s="587"/>
      <c r="R68" s="584"/>
      <c r="S68" s="587"/>
      <c r="T68" s="588"/>
      <c r="U68" s="587"/>
      <c r="V68" s="584"/>
      <c r="W68" s="587"/>
      <c r="X68" s="589"/>
      <c r="Y68" s="594"/>
      <c r="Z68" s="589"/>
      <c r="AA68" s="587"/>
      <c r="AB68" s="584"/>
      <c r="AC68" s="587"/>
      <c r="AD68" s="587"/>
      <c r="AE68" s="612"/>
    </row>
    <row r="69" spans="1:31" ht="15" hidden="1" x14ac:dyDescent="0.35">
      <c r="A69" s="1175"/>
      <c r="B69" s="591">
        <v>26.95</v>
      </c>
      <c r="C69" s="592">
        <v>269500</v>
      </c>
      <c r="D69" s="593">
        <v>25.43</v>
      </c>
      <c r="E69" s="592">
        <v>254300</v>
      </c>
      <c r="F69" s="591">
        <v>16.78</v>
      </c>
      <c r="G69" s="585">
        <v>167800</v>
      </c>
      <c r="H69" s="586">
        <v>20</v>
      </c>
      <c r="I69" s="585">
        <v>136000</v>
      </c>
      <c r="J69" s="816">
        <v>20</v>
      </c>
      <c r="K69" s="585">
        <v>136000</v>
      </c>
      <c r="L69" s="586"/>
      <c r="M69" s="592"/>
      <c r="N69" s="592"/>
      <c r="O69" s="592"/>
      <c r="P69" s="586"/>
      <c r="Q69" s="587"/>
      <c r="R69" s="584"/>
      <c r="S69" s="587"/>
      <c r="T69" s="588"/>
      <c r="U69" s="587"/>
      <c r="V69" s="584"/>
      <c r="W69" s="587"/>
      <c r="X69" s="589"/>
      <c r="Y69" s="594"/>
      <c r="Z69" s="589"/>
      <c r="AA69" s="587"/>
      <c r="AB69" s="584"/>
      <c r="AC69" s="587"/>
      <c r="AD69" s="587"/>
      <c r="AE69" s="612"/>
    </row>
    <row r="70" spans="1:31" ht="15" hidden="1" x14ac:dyDescent="0.35">
      <c r="A70" s="1173">
        <v>45460</v>
      </c>
      <c r="B70" s="591"/>
      <c r="C70" s="592"/>
      <c r="D70" s="593"/>
      <c r="E70" s="592"/>
      <c r="F70" s="591"/>
      <c r="G70" s="585"/>
      <c r="H70" s="586"/>
      <c r="I70" s="585"/>
      <c r="J70" s="585"/>
      <c r="K70" s="585"/>
      <c r="L70" s="586"/>
      <c r="M70" s="585"/>
      <c r="N70" s="585"/>
      <c r="O70" s="585"/>
      <c r="P70" s="586"/>
      <c r="Q70" s="587"/>
      <c r="R70" s="584"/>
      <c r="S70" s="587"/>
      <c r="T70" s="588"/>
      <c r="U70" s="587"/>
      <c r="V70" s="584"/>
      <c r="W70" s="587"/>
      <c r="X70" s="589"/>
      <c r="Y70" s="594"/>
      <c r="Z70" s="589"/>
      <c r="AA70" s="587"/>
      <c r="AB70" s="584"/>
      <c r="AC70" s="587"/>
      <c r="AD70" s="587"/>
      <c r="AE70" s="612"/>
    </row>
    <row r="71" spans="1:31" ht="15" hidden="1" x14ac:dyDescent="0.35">
      <c r="A71" s="1174"/>
      <c r="B71" s="591"/>
      <c r="C71" s="592"/>
      <c r="D71" s="593"/>
      <c r="E71" s="592"/>
      <c r="F71" s="591"/>
      <c r="G71" s="585"/>
      <c r="H71" s="586"/>
      <c r="I71" s="585"/>
      <c r="J71" s="585"/>
      <c r="K71" s="585"/>
      <c r="L71" s="586"/>
      <c r="M71" s="585"/>
      <c r="N71" s="585"/>
      <c r="O71" s="585"/>
      <c r="P71" s="586"/>
      <c r="Q71" s="587"/>
      <c r="R71" s="584"/>
      <c r="S71" s="587"/>
      <c r="T71" s="588"/>
      <c r="U71" s="587"/>
      <c r="V71" s="584"/>
      <c r="W71" s="587"/>
      <c r="X71" s="589"/>
      <c r="Y71" s="594"/>
      <c r="Z71" s="589"/>
      <c r="AA71" s="587"/>
      <c r="AB71" s="584"/>
      <c r="AC71" s="587"/>
      <c r="AD71" s="587"/>
      <c r="AE71" s="612"/>
    </row>
    <row r="72" spans="1:31" ht="15" hidden="1" x14ac:dyDescent="0.35">
      <c r="A72" s="1174"/>
      <c r="B72" s="591"/>
      <c r="C72" s="592"/>
      <c r="D72" s="593"/>
      <c r="E72" s="592"/>
      <c r="F72" s="591"/>
      <c r="G72" s="585"/>
      <c r="H72" s="586"/>
      <c r="I72" s="585"/>
      <c r="J72" s="585"/>
      <c r="K72" s="585"/>
      <c r="L72" s="586"/>
      <c r="M72" s="585"/>
      <c r="N72" s="585"/>
      <c r="O72" s="585"/>
      <c r="P72" s="586"/>
      <c r="Q72" s="587"/>
      <c r="R72" s="584"/>
      <c r="S72" s="587"/>
      <c r="T72" s="588"/>
      <c r="U72" s="587"/>
      <c r="V72" s="584"/>
      <c r="W72" s="587"/>
      <c r="X72" s="589"/>
      <c r="Y72" s="594"/>
      <c r="Z72" s="589"/>
      <c r="AA72" s="587"/>
      <c r="AB72" s="584"/>
      <c r="AC72" s="587"/>
      <c r="AD72" s="587"/>
      <c r="AE72" s="612"/>
    </row>
    <row r="73" spans="1:31" ht="15" hidden="1" x14ac:dyDescent="0.35">
      <c r="A73" s="1175"/>
      <c r="B73" s="780">
        <v>28.28</v>
      </c>
      <c r="C73" s="704">
        <v>282800</v>
      </c>
      <c r="D73" s="593">
        <v>27.98</v>
      </c>
      <c r="E73" s="592">
        <v>279800</v>
      </c>
      <c r="F73" s="591"/>
      <c r="G73" s="585"/>
      <c r="H73" s="586"/>
      <c r="I73" s="585"/>
      <c r="J73" s="585"/>
      <c r="K73" s="585"/>
      <c r="L73" s="586"/>
      <c r="M73" s="592"/>
      <c r="N73" s="592"/>
      <c r="O73" s="592"/>
      <c r="P73" s="586"/>
      <c r="Q73" s="587"/>
      <c r="R73" s="584"/>
      <c r="S73" s="587"/>
      <c r="T73" s="588"/>
      <c r="U73" s="587"/>
      <c r="V73" s="584"/>
      <c r="W73" s="587"/>
      <c r="X73" s="589"/>
      <c r="Y73" s="594"/>
      <c r="Z73" s="589"/>
      <c r="AA73" s="587"/>
      <c r="AB73" s="584"/>
      <c r="AC73" s="587"/>
      <c r="AD73" s="587"/>
      <c r="AE73" s="612"/>
    </row>
    <row r="74" spans="1:31" ht="15" hidden="1" x14ac:dyDescent="0.35">
      <c r="A74" s="1173">
        <v>45461</v>
      </c>
      <c r="B74" s="591"/>
      <c r="C74" s="592"/>
      <c r="D74" s="593"/>
      <c r="E74" s="592"/>
      <c r="F74" s="591"/>
      <c r="G74" s="585"/>
      <c r="H74" s="586"/>
      <c r="I74" s="585"/>
      <c r="J74" s="585"/>
      <c r="K74" s="585"/>
      <c r="L74" s="586"/>
      <c r="M74" s="585"/>
      <c r="N74" s="585"/>
      <c r="O74" s="585"/>
      <c r="P74" s="586"/>
      <c r="Q74" s="587"/>
      <c r="R74" s="584"/>
      <c r="S74" s="587"/>
      <c r="T74" s="588"/>
      <c r="U74" s="587"/>
      <c r="V74" s="586"/>
      <c r="W74" s="587"/>
      <c r="X74" s="589"/>
      <c r="Y74" s="594"/>
      <c r="Z74" s="589"/>
      <c r="AA74" s="587"/>
      <c r="AB74" s="584"/>
      <c r="AC74" s="587"/>
      <c r="AD74" s="587"/>
      <c r="AE74" s="612"/>
    </row>
    <row r="75" spans="1:31" ht="15" hidden="1" x14ac:dyDescent="0.35">
      <c r="A75" s="1174"/>
      <c r="B75" s="591"/>
      <c r="C75" s="592"/>
      <c r="D75" s="593"/>
      <c r="E75" s="592"/>
      <c r="F75" s="591"/>
      <c r="G75" s="585"/>
      <c r="H75" s="586"/>
      <c r="I75" s="585"/>
      <c r="J75" s="585"/>
      <c r="K75" s="585"/>
      <c r="L75" s="586"/>
      <c r="M75" s="585"/>
      <c r="N75" s="585"/>
      <c r="O75" s="585"/>
      <c r="P75" s="586"/>
      <c r="Q75" s="587"/>
      <c r="R75" s="584"/>
      <c r="S75" s="587"/>
      <c r="T75" s="588"/>
      <c r="U75" s="587"/>
      <c r="V75" s="586"/>
      <c r="W75" s="587"/>
      <c r="X75" s="589"/>
      <c r="Y75" s="594"/>
      <c r="Z75" s="589"/>
      <c r="AA75" s="587"/>
      <c r="AB75" s="584"/>
      <c r="AC75" s="587"/>
      <c r="AD75" s="587"/>
      <c r="AE75" s="612"/>
    </row>
    <row r="76" spans="1:31" ht="15" hidden="1" x14ac:dyDescent="0.35">
      <c r="A76" s="1174"/>
      <c r="B76" s="591"/>
      <c r="C76" s="592"/>
      <c r="D76" s="593"/>
      <c r="E76" s="592"/>
      <c r="F76" s="591"/>
      <c r="G76" s="585"/>
      <c r="H76" s="586"/>
      <c r="I76" s="585"/>
      <c r="J76" s="585"/>
      <c r="K76" s="585"/>
      <c r="L76" s="586"/>
      <c r="M76" s="585"/>
      <c r="N76" s="585"/>
      <c r="O76" s="585"/>
      <c r="P76" s="586"/>
      <c r="Q76" s="587"/>
      <c r="R76" s="584"/>
      <c r="S76" s="587"/>
      <c r="T76" s="588"/>
      <c r="U76" s="587"/>
      <c r="V76" s="584"/>
      <c r="W76" s="587"/>
      <c r="X76" s="589"/>
      <c r="Y76" s="590"/>
      <c r="Z76" s="599"/>
      <c r="AA76" s="600"/>
      <c r="AB76" s="588"/>
      <c r="AC76" s="587"/>
      <c r="AD76" s="587"/>
      <c r="AE76" s="612"/>
    </row>
    <row r="77" spans="1:31" ht="15" hidden="1" x14ac:dyDescent="0.35">
      <c r="A77" s="1175"/>
      <c r="B77" s="591">
        <v>22.89</v>
      </c>
      <c r="C77" s="592">
        <v>228900</v>
      </c>
      <c r="D77" s="593">
        <v>19.78</v>
      </c>
      <c r="E77" s="592">
        <v>197800</v>
      </c>
      <c r="F77" s="591">
        <v>30</v>
      </c>
      <c r="G77" s="585">
        <v>300000</v>
      </c>
      <c r="H77" s="814"/>
      <c r="I77" s="587"/>
      <c r="J77" s="587"/>
      <c r="K77" s="587"/>
      <c r="L77" s="584"/>
      <c r="M77" s="587"/>
      <c r="N77" s="587"/>
      <c r="O77" s="587"/>
      <c r="P77" s="586"/>
      <c r="Q77" s="587"/>
      <c r="R77" s="584"/>
      <c r="S77" s="587"/>
      <c r="T77" s="588">
        <v>20</v>
      </c>
      <c r="U77" s="587">
        <v>259000</v>
      </c>
      <c r="V77" s="584"/>
      <c r="W77" s="587"/>
      <c r="X77" s="589"/>
      <c r="Y77" s="594"/>
      <c r="Z77" s="589"/>
      <c r="AA77" s="587"/>
      <c r="AB77" s="584"/>
      <c r="AC77" s="587"/>
      <c r="AD77" s="587"/>
      <c r="AE77" s="612"/>
    </row>
    <row r="78" spans="1:31" ht="15" hidden="1" x14ac:dyDescent="0.35">
      <c r="A78" s="1173">
        <v>45462</v>
      </c>
      <c r="B78" s="591"/>
      <c r="C78" s="592"/>
      <c r="D78" s="593"/>
      <c r="E78" s="592"/>
      <c r="F78" s="591"/>
      <c r="G78" s="585"/>
      <c r="H78" s="586"/>
      <c r="I78" s="587"/>
      <c r="J78" s="587"/>
      <c r="K78" s="587"/>
      <c r="L78" s="586"/>
      <c r="M78" s="585"/>
      <c r="N78" s="585"/>
      <c r="O78" s="585"/>
      <c r="P78" s="586"/>
      <c r="Q78" s="587"/>
      <c r="R78" s="584"/>
      <c r="S78" s="587"/>
      <c r="T78" s="588"/>
      <c r="U78" s="587"/>
      <c r="V78" s="584"/>
      <c r="W78" s="587"/>
      <c r="X78" s="589"/>
      <c r="Y78" s="594"/>
      <c r="Z78" s="589"/>
      <c r="AA78" s="587"/>
      <c r="AB78" s="584"/>
      <c r="AC78" s="587"/>
      <c r="AD78" s="587"/>
      <c r="AE78" s="612"/>
    </row>
    <row r="79" spans="1:31" ht="15" hidden="1" x14ac:dyDescent="0.35">
      <c r="A79" s="1174"/>
      <c r="B79" s="591"/>
      <c r="C79" s="592"/>
      <c r="D79" s="593"/>
      <c r="E79" s="592"/>
      <c r="F79" s="591"/>
      <c r="G79" s="585"/>
      <c r="H79" s="586"/>
      <c r="I79" s="585"/>
      <c r="J79" s="585"/>
      <c r="K79" s="585"/>
      <c r="L79" s="586"/>
      <c r="M79" s="585"/>
      <c r="N79" s="585"/>
      <c r="O79" s="585"/>
      <c r="P79" s="586"/>
      <c r="Q79" s="587"/>
      <c r="R79" s="584"/>
      <c r="S79" s="587"/>
      <c r="T79" s="588"/>
      <c r="U79" s="587"/>
      <c r="V79" s="584"/>
      <c r="W79" s="587"/>
      <c r="X79" s="589"/>
      <c r="Y79" s="590"/>
      <c r="Z79" s="599"/>
      <c r="AA79" s="600"/>
      <c r="AB79" s="588"/>
      <c r="AC79" s="587"/>
      <c r="AD79" s="587"/>
      <c r="AE79" s="612"/>
    </row>
    <row r="80" spans="1:31" ht="15" hidden="1" x14ac:dyDescent="0.35">
      <c r="A80" s="1174"/>
      <c r="B80" s="591"/>
      <c r="C80" s="592"/>
      <c r="D80" s="593"/>
      <c r="E80" s="592"/>
      <c r="F80" s="591"/>
      <c r="G80" s="585"/>
      <c r="H80" s="586"/>
      <c r="I80" s="585"/>
      <c r="J80" s="585"/>
      <c r="K80" s="585"/>
      <c r="L80" s="586"/>
      <c r="M80" s="585"/>
      <c r="N80" s="585"/>
      <c r="O80" s="585"/>
      <c r="P80" s="586"/>
      <c r="Q80" s="587"/>
      <c r="R80" s="584"/>
      <c r="S80" s="587"/>
      <c r="T80" s="588"/>
      <c r="U80" s="587"/>
      <c r="V80" s="584"/>
      <c r="W80" s="587"/>
      <c r="X80" s="589"/>
      <c r="Y80" s="590"/>
      <c r="Z80" s="599"/>
      <c r="AA80" s="600"/>
      <c r="AB80" s="588"/>
      <c r="AC80" s="587"/>
      <c r="AD80" s="587"/>
      <c r="AE80" s="612"/>
    </row>
    <row r="81" spans="1:31" ht="15" hidden="1" x14ac:dyDescent="0.35">
      <c r="A81" s="1175"/>
      <c r="B81" s="591">
        <v>25.47</v>
      </c>
      <c r="C81" s="592">
        <v>254700</v>
      </c>
      <c r="D81" s="593">
        <v>27.21</v>
      </c>
      <c r="E81" s="592">
        <v>272100</v>
      </c>
      <c r="F81" s="591">
        <v>30.56</v>
      </c>
      <c r="G81" s="585">
        <v>305600</v>
      </c>
      <c r="H81" s="586"/>
      <c r="I81" s="585"/>
      <c r="J81" s="585"/>
      <c r="K81" s="585"/>
      <c r="L81" s="586"/>
      <c r="M81" s="585"/>
      <c r="N81" s="585"/>
      <c r="O81" s="585"/>
      <c r="P81" s="586"/>
      <c r="Q81" s="587"/>
      <c r="R81" s="584"/>
      <c r="S81" s="587"/>
      <c r="T81" s="588">
        <v>20</v>
      </c>
      <c r="U81" s="587">
        <v>259000</v>
      </c>
      <c r="V81" s="584">
        <v>30.78</v>
      </c>
      <c r="W81" s="587">
        <v>209300</v>
      </c>
      <c r="X81" s="594">
        <v>20</v>
      </c>
      <c r="Y81" s="833">
        <v>200000</v>
      </c>
      <c r="Z81" s="836"/>
      <c r="AA81" s="587"/>
      <c r="AB81" s="584"/>
      <c r="AC81" s="587"/>
      <c r="AD81" s="587"/>
      <c r="AE81" s="612"/>
    </row>
    <row r="82" spans="1:31" ht="15" hidden="1" x14ac:dyDescent="0.35">
      <c r="A82" s="1173">
        <v>45463</v>
      </c>
      <c r="B82" s="591"/>
      <c r="C82" s="592"/>
      <c r="D82" s="591"/>
      <c r="E82" s="592"/>
      <c r="F82" s="591"/>
      <c r="G82" s="585"/>
      <c r="H82" s="586"/>
      <c r="I82" s="585"/>
      <c r="J82" s="585"/>
      <c r="K82" s="585"/>
      <c r="L82" s="586"/>
      <c r="M82" s="585"/>
      <c r="N82" s="585"/>
      <c r="O82" s="585"/>
      <c r="P82" s="586"/>
      <c r="Q82" s="587"/>
      <c r="R82" s="584"/>
      <c r="S82" s="587"/>
      <c r="T82" s="588"/>
      <c r="U82" s="587"/>
      <c r="V82" s="584"/>
      <c r="W82" s="587"/>
      <c r="X82" s="589"/>
      <c r="Y82" s="594"/>
      <c r="Z82" s="589"/>
      <c r="AA82" s="587"/>
      <c r="AB82" s="584"/>
      <c r="AC82" s="587"/>
      <c r="AD82" s="587"/>
      <c r="AE82" s="612"/>
    </row>
    <row r="83" spans="1:31" ht="15" hidden="1" x14ac:dyDescent="0.35">
      <c r="A83" s="1174"/>
      <c r="B83" s="591"/>
      <c r="C83" s="592"/>
      <c r="D83" s="591"/>
      <c r="E83" s="592"/>
      <c r="F83" s="591"/>
      <c r="G83" s="585"/>
      <c r="H83" s="586"/>
      <c r="I83" s="585"/>
      <c r="J83" s="585"/>
      <c r="K83" s="585"/>
      <c r="L83" s="586"/>
      <c r="M83" s="585"/>
      <c r="N83" s="585"/>
      <c r="O83" s="585"/>
      <c r="P83" s="586"/>
      <c r="Q83" s="587"/>
      <c r="R83" s="584"/>
      <c r="S83" s="587"/>
      <c r="T83" s="588"/>
      <c r="U83" s="587"/>
      <c r="V83" s="584"/>
      <c r="W83" s="587"/>
      <c r="X83" s="589"/>
      <c r="Y83" s="594"/>
      <c r="Z83" s="589"/>
      <c r="AA83" s="587"/>
      <c r="AB83" s="584"/>
      <c r="AC83" s="587"/>
      <c r="AD83" s="587"/>
      <c r="AE83" s="612"/>
    </row>
    <row r="84" spans="1:31" ht="15" hidden="1" x14ac:dyDescent="0.35">
      <c r="A84" s="1174"/>
      <c r="B84" s="591"/>
      <c r="C84" s="592"/>
      <c r="D84" s="591"/>
      <c r="E84" s="592"/>
      <c r="F84" s="591"/>
      <c r="G84" s="585"/>
      <c r="H84" s="586"/>
      <c r="I84" s="585"/>
      <c r="J84" s="585"/>
      <c r="K84" s="585"/>
      <c r="L84" s="586"/>
      <c r="M84" s="585"/>
      <c r="N84" s="585"/>
      <c r="O84" s="585"/>
      <c r="P84" s="586"/>
      <c r="Q84" s="587"/>
      <c r="R84" s="584"/>
      <c r="S84" s="587"/>
      <c r="T84" s="588"/>
      <c r="U84" s="587"/>
      <c r="V84" s="584"/>
      <c r="W84" s="587"/>
      <c r="X84" s="589"/>
      <c r="Y84" s="594"/>
      <c r="Z84" s="589"/>
      <c r="AA84" s="587"/>
      <c r="AB84" s="584"/>
      <c r="AC84" s="587"/>
      <c r="AD84" s="587"/>
      <c r="AE84" s="612"/>
    </row>
    <row r="85" spans="1:31" ht="15" hidden="1" x14ac:dyDescent="0.35">
      <c r="A85" s="1175"/>
      <c r="B85" s="591">
        <v>26.1</v>
      </c>
      <c r="C85" s="592">
        <v>261000</v>
      </c>
      <c r="D85" s="591">
        <v>25.95</v>
      </c>
      <c r="E85" s="592">
        <v>259500</v>
      </c>
      <c r="F85" s="591"/>
      <c r="G85" s="585"/>
      <c r="H85" s="586"/>
      <c r="I85" s="585"/>
      <c r="J85" s="585"/>
      <c r="K85" s="585"/>
      <c r="L85" s="586"/>
      <c r="M85" s="585"/>
      <c r="N85" s="585"/>
      <c r="O85" s="585"/>
      <c r="P85" s="586">
        <v>20</v>
      </c>
      <c r="Q85" s="587">
        <v>136000</v>
      </c>
      <c r="R85" s="584"/>
      <c r="S85" s="587"/>
      <c r="T85" s="588">
        <v>20</v>
      </c>
      <c r="U85" s="587">
        <v>259000</v>
      </c>
      <c r="V85" s="584"/>
      <c r="W85" s="587"/>
      <c r="X85" s="589"/>
      <c r="Y85" s="594"/>
      <c r="Z85" s="589"/>
      <c r="AA85" s="587"/>
      <c r="AB85" s="584"/>
      <c r="AC85" s="587"/>
      <c r="AD85" s="587"/>
      <c r="AE85" s="612"/>
    </row>
    <row r="86" spans="1:31" ht="15" hidden="1" x14ac:dyDescent="0.35">
      <c r="A86" s="1173">
        <v>45464</v>
      </c>
      <c r="B86" s="591"/>
      <c r="C86" s="592"/>
      <c r="D86" s="593"/>
      <c r="E86" s="592"/>
      <c r="F86" s="591"/>
      <c r="G86" s="587"/>
      <c r="H86" s="588"/>
      <c r="I86" s="585"/>
      <c r="J86" s="585"/>
      <c r="K86" s="585"/>
      <c r="L86" s="586"/>
      <c r="M86" s="585"/>
      <c r="N86" s="585"/>
      <c r="O86" s="585"/>
      <c r="P86" s="586"/>
      <c r="Q86" s="587"/>
      <c r="R86" s="584"/>
      <c r="S86" s="587"/>
      <c r="T86" s="588"/>
      <c r="U86" s="587"/>
      <c r="V86" s="584"/>
      <c r="W86" s="587"/>
      <c r="X86" s="724"/>
      <c r="Y86" s="594"/>
      <c r="Z86" s="589"/>
      <c r="AA86" s="587"/>
      <c r="AB86" s="584"/>
      <c r="AC86" s="587"/>
      <c r="AD86" s="587"/>
      <c r="AE86" s="612"/>
    </row>
    <row r="87" spans="1:31" ht="15" hidden="1" x14ac:dyDescent="0.35">
      <c r="A87" s="1174"/>
      <c r="B87" s="591"/>
      <c r="C87" s="592"/>
      <c r="D87" s="593"/>
      <c r="E87" s="592"/>
      <c r="F87" s="591"/>
      <c r="G87" s="587"/>
      <c r="H87" s="584"/>
      <c r="I87" s="585"/>
      <c r="J87" s="585"/>
      <c r="K87" s="585"/>
      <c r="L87" s="586"/>
      <c r="M87" s="585"/>
      <c r="N87" s="585"/>
      <c r="O87" s="585"/>
      <c r="P87" s="586"/>
      <c r="Q87" s="587"/>
      <c r="R87" s="584"/>
      <c r="S87" s="587"/>
      <c r="T87" s="588"/>
      <c r="U87" s="587"/>
      <c r="V87" s="584"/>
      <c r="W87" s="587"/>
      <c r="X87" s="589"/>
      <c r="Y87" s="594"/>
      <c r="Z87" s="589"/>
      <c r="AA87" s="587"/>
      <c r="AB87" s="584"/>
      <c r="AC87" s="587"/>
      <c r="AD87" s="587"/>
      <c r="AE87" s="612"/>
    </row>
    <row r="88" spans="1:31" ht="15" hidden="1" x14ac:dyDescent="0.35">
      <c r="A88" s="1174"/>
      <c r="B88" s="591"/>
      <c r="C88" s="592"/>
      <c r="D88" s="593"/>
      <c r="E88" s="592"/>
      <c r="F88" s="591"/>
      <c r="G88" s="587"/>
      <c r="H88" s="584"/>
      <c r="I88" s="585"/>
      <c r="J88" s="585"/>
      <c r="K88" s="585"/>
      <c r="L88" s="586"/>
      <c r="M88" s="585"/>
      <c r="N88" s="585"/>
      <c r="O88" s="585"/>
      <c r="P88" s="586"/>
      <c r="Q88" s="587"/>
      <c r="R88" s="584"/>
      <c r="S88" s="587"/>
      <c r="T88" s="588"/>
      <c r="U88" s="587"/>
      <c r="V88" s="584"/>
      <c r="W88" s="587"/>
      <c r="X88" s="589"/>
      <c r="Y88" s="590"/>
      <c r="Z88" s="599"/>
      <c r="AA88" s="600"/>
      <c r="AB88" s="588"/>
      <c r="AC88" s="587"/>
      <c r="AD88" s="587"/>
      <c r="AE88" s="612"/>
    </row>
    <row r="89" spans="1:31" ht="15" hidden="1" x14ac:dyDescent="0.35">
      <c r="A89" s="1175"/>
      <c r="B89" s="591">
        <v>22.79</v>
      </c>
      <c r="C89" s="592">
        <v>227900</v>
      </c>
      <c r="D89" s="593">
        <v>24.91</v>
      </c>
      <c r="E89" s="592">
        <v>249100</v>
      </c>
      <c r="F89" s="591">
        <v>33.15</v>
      </c>
      <c r="G89" s="585">
        <v>331500</v>
      </c>
      <c r="H89" s="586">
        <v>20</v>
      </c>
      <c r="I89" s="585">
        <v>136000</v>
      </c>
      <c r="J89" s="585">
        <v>60</v>
      </c>
      <c r="K89" s="585">
        <v>408000</v>
      </c>
      <c r="L89" s="585">
        <v>20</v>
      </c>
      <c r="M89" s="585">
        <v>259000</v>
      </c>
      <c r="N89" s="585"/>
      <c r="O89" s="585"/>
      <c r="P89" s="586"/>
      <c r="Q89" s="587"/>
      <c r="R89" s="584"/>
      <c r="S89" s="587"/>
      <c r="T89" s="588">
        <v>20</v>
      </c>
      <c r="U89" s="587">
        <v>259000</v>
      </c>
      <c r="V89" s="584"/>
      <c r="W89" s="587"/>
      <c r="X89" s="589"/>
      <c r="Y89" s="594"/>
      <c r="Z89" s="589"/>
      <c r="AA89" s="587"/>
      <c r="AB89" s="584"/>
      <c r="AC89" s="587"/>
      <c r="AD89" s="587"/>
      <c r="AE89" s="612"/>
    </row>
    <row r="90" spans="1:31" ht="15" hidden="1" x14ac:dyDescent="0.35">
      <c r="A90" s="1173">
        <v>45465</v>
      </c>
      <c r="B90" s="591"/>
      <c r="C90" s="592"/>
      <c r="D90" s="593"/>
      <c r="E90" s="592"/>
      <c r="F90" s="591"/>
      <c r="G90" s="585"/>
      <c r="H90" s="586"/>
      <c r="I90" s="585"/>
      <c r="J90" s="586"/>
      <c r="K90" s="585"/>
      <c r="L90" s="585"/>
      <c r="M90" s="585"/>
      <c r="N90" s="585"/>
      <c r="O90" s="585"/>
      <c r="P90" s="586"/>
      <c r="Q90" s="587"/>
      <c r="R90" s="584"/>
      <c r="S90" s="587"/>
      <c r="T90" s="588"/>
      <c r="U90" s="587"/>
      <c r="V90" s="584"/>
      <c r="W90" s="587"/>
      <c r="X90" s="589"/>
      <c r="Y90" s="594"/>
      <c r="Z90" s="589"/>
      <c r="AA90" s="587"/>
      <c r="AB90" s="584"/>
      <c r="AC90" s="587"/>
      <c r="AD90" s="587"/>
      <c r="AE90" s="612"/>
    </row>
    <row r="91" spans="1:31" ht="15" hidden="1" x14ac:dyDescent="0.35">
      <c r="A91" s="1174"/>
      <c r="B91" s="591"/>
      <c r="C91" s="592"/>
      <c r="D91" s="593"/>
      <c r="E91" s="592"/>
      <c r="F91" s="591"/>
      <c r="G91" s="585"/>
      <c r="H91" s="586"/>
      <c r="I91" s="585"/>
      <c r="J91" s="585"/>
      <c r="K91" s="585"/>
      <c r="L91" s="585"/>
      <c r="M91" s="585"/>
      <c r="N91" s="585"/>
      <c r="O91" s="585"/>
      <c r="P91" s="586"/>
      <c r="Q91" s="587"/>
      <c r="R91" s="584"/>
      <c r="S91" s="587"/>
      <c r="T91" s="588"/>
      <c r="U91" s="587"/>
      <c r="V91" s="584"/>
      <c r="W91" s="587"/>
      <c r="X91" s="589"/>
      <c r="Y91" s="594"/>
      <c r="Z91" s="589"/>
      <c r="AA91" s="587"/>
      <c r="AB91" s="584"/>
      <c r="AC91" s="587"/>
      <c r="AD91" s="587"/>
      <c r="AE91" s="612"/>
    </row>
    <row r="92" spans="1:31" ht="15" hidden="1" x14ac:dyDescent="0.35">
      <c r="A92" s="1174"/>
      <c r="B92" s="591"/>
      <c r="C92" s="592"/>
      <c r="D92" s="593"/>
      <c r="E92" s="592"/>
      <c r="F92" s="591"/>
      <c r="G92" s="585"/>
      <c r="H92" s="586"/>
      <c r="I92" s="585"/>
      <c r="J92" s="585"/>
      <c r="K92" s="585"/>
      <c r="L92" s="585"/>
      <c r="M92" s="585"/>
      <c r="N92" s="585"/>
      <c r="O92" s="585"/>
      <c r="P92" s="586"/>
      <c r="Q92" s="587"/>
      <c r="R92" s="584"/>
      <c r="S92" s="587"/>
      <c r="T92" s="588"/>
      <c r="U92" s="587"/>
      <c r="V92" s="584"/>
      <c r="W92" s="587"/>
      <c r="X92" s="589"/>
      <c r="Y92" s="594"/>
      <c r="Z92" s="589"/>
      <c r="AA92" s="587"/>
      <c r="AB92" s="584"/>
      <c r="AC92" s="587"/>
      <c r="AD92" s="587"/>
      <c r="AE92" s="612"/>
    </row>
    <row r="93" spans="1:31" ht="15" hidden="1" x14ac:dyDescent="0.35">
      <c r="A93" s="1175"/>
      <c r="B93" s="591">
        <v>21.1</v>
      </c>
      <c r="C93" s="592">
        <v>211000</v>
      </c>
      <c r="D93" s="593">
        <v>17.57</v>
      </c>
      <c r="E93" s="592">
        <v>175700</v>
      </c>
      <c r="F93" s="591">
        <v>14.75</v>
      </c>
      <c r="G93" s="585">
        <v>147500</v>
      </c>
      <c r="H93" s="586"/>
      <c r="I93" s="585"/>
      <c r="J93" s="585"/>
      <c r="K93" s="585"/>
      <c r="L93" s="585"/>
      <c r="M93" s="585"/>
      <c r="N93" s="585"/>
      <c r="O93" s="585"/>
      <c r="P93" s="586"/>
      <c r="Q93" s="587"/>
      <c r="R93" s="584"/>
      <c r="S93" s="587"/>
      <c r="T93" s="588">
        <v>20</v>
      </c>
      <c r="U93" s="587">
        <v>259000</v>
      </c>
      <c r="V93" s="584"/>
      <c r="W93" s="587"/>
      <c r="X93" s="589"/>
      <c r="Y93" s="594"/>
      <c r="Z93" s="589"/>
      <c r="AA93" s="587"/>
      <c r="AB93" s="584">
        <v>15.65</v>
      </c>
      <c r="AC93" s="587">
        <v>156500</v>
      </c>
      <c r="AD93" s="587"/>
      <c r="AE93" s="612"/>
    </row>
    <row r="94" spans="1:31" ht="15" hidden="1" x14ac:dyDescent="0.35">
      <c r="A94" s="1173">
        <v>45466</v>
      </c>
      <c r="B94" s="591"/>
      <c r="C94" s="592"/>
      <c r="D94" s="593"/>
      <c r="E94" s="592"/>
      <c r="F94" s="591"/>
      <c r="G94" s="585"/>
      <c r="H94" s="586"/>
      <c r="I94" s="585"/>
      <c r="J94" s="585"/>
      <c r="K94" s="585"/>
      <c r="L94" s="585"/>
      <c r="M94" s="585"/>
      <c r="N94" s="585"/>
      <c r="O94" s="585"/>
      <c r="P94" s="586"/>
      <c r="Q94" s="587"/>
      <c r="R94" s="584"/>
      <c r="S94" s="587"/>
      <c r="T94" s="588"/>
      <c r="U94" s="587"/>
      <c r="V94" s="584"/>
      <c r="W94" s="587"/>
      <c r="X94" s="589"/>
      <c r="Y94" s="594"/>
      <c r="Z94" s="589"/>
      <c r="AA94" s="587"/>
      <c r="AB94" s="584"/>
      <c r="AC94" s="587"/>
      <c r="AD94" s="587"/>
      <c r="AE94" s="612"/>
    </row>
    <row r="95" spans="1:31" ht="15" hidden="1" x14ac:dyDescent="0.35">
      <c r="A95" s="1174"/>
      <c r="B95" s="591"/>
      <c r="C95" s="592"/>
      <c r="D95" s="593"/>
      <c r="E95" s="592"/>
      <c r="F95" s="591"/>
      <c r="G95" s="585"/>
      <c r="H95" s="586"/>
      <c r="I95" s="585"/>
      <c r="J95" s="585"/>
      <c r="K95" s="585"/>
      <c r="L95" s="585"/>
      <c r="M95" s="585"/>
      <c r="N95" s="585"/>
      <c r="O95" s="585"/>
      <c r="P95" s="586"/>
      <c r="Q95" s="587"/>
      <c r="R95" s="584"/>
      <c r="S95" s="587"/>
      <c r="T95" s="588"/>
      <c r="U95" s="587"/>
      <c r="V95" s="584"/>
      <c r="W95" s="587"/>
      <c r="X95" s="589"/>
      <c r="Y95" s="594"/>
      <c r="Z95" s="589"/>
      <c r="AA95" s="587"/>
      <c r="AB95" s="584"/>
      <c r="AC95" s="587"/>
      <c r="AD95" s="587"/>
      <c r="AE95" s="612"/>
    </row>
    <row r="96" spans="1:31" ht="15" hidden="1" x14ac:dyDescent="0.35">
      <c r="A96" s="1174"/>
      <c r="B96" s="591"/>
      <c r="C96" s="592"/>
      <c r="D96" s="593"/>
      <c r="E96" s="592"/>
      <c r="F96" s="591"/>
      <c r="G96" s="585"/>
      <c r="H96" s="586"/>
      <c r="I96" s="585"/>
      <c r="J96" s="585"/>
      <c r="K96" s="585"/>
      <c r="L96" s="585"/>
      <c r="M96" s="585"/>
      <c r="N96" s="585"/>
      <c r="O96" s="585"/>
      <c r="P96" s="586"/>
      <c r="Q96" s="587"/>
      <c r="R96" s="584"/>
      <c r="S96" s="587"/>
      <c r="T96" s="588"/>
      <c r="U96" s="587"/>
      <c r="V96" s="584"/>
      <c r="W96" s="587"/>
      <c r="X96" s="589"/>
      <c r="Y96" s="594"/>
      <c r="Z96" s="589"/>
      <c r="AA96" s="587"/>
      <c r="AB96" s="584"/>
      <c r="AC96" s="587"/>
      <c r="AD96" s="587"/>
      <c r="AE96" s="612"/>
    </row>
    <row r="97" spans="1:37" ht="15" hidden="1" x14ac:dyDescent="0.35">
      <c r="A97" s="1175"/>
      <c r="B97" s="591">
        <v>27.25</v>
      </c>
      <c r="C97" s="592">
        <v>272500</v>
      </c>
      <c r="D97" s="593">
        <v>29.88</v>
      </c>
      <c r="E97" s="592">
        <v>298800</v>
      </c>
      <c r="F97" s="591">
        <v>16.440000000000001</v>
      </c>
      <c r="G97" s="585">
        <v>164400</v>
      </c>
      <c r="H97" s="586"/>
      <c r="I97" s="585"/>
      <c r="J97" s="585"/>
      <c r="K97" s="585"/>
      <c r="L97" s="585"/>
      <c r="M97" s="585"/>
      <c r="N97" s="585"/>
      <c r="O97" s="585"/>
      <c r="P97" s="586">
        <v>20</v>
      </c>
      <c r="Q97" s="587">
        <v>136000</v>
      </c>
      <c r="R97" s="584"/>
      <c r="S97" s="587"/>
      <c r="T97" s="588"/>
      <c r="U97" s="587"/>
      <c r="V97" s="584"/>
      <c r="W97" s="587"/>
      <c r="X97" s="593"/>
      <c r="Y97" s="592"/>
      <c r="Z97" s="589"/>
      <c r="AA97" s="587"/>
      <c r="AB97" s="584"/>
      <c r="AC97" s="587"/>
      <c r="AD97" s="587"/>
      <c r="AE97" s="612"/>
    </row>
    <row r="98" spans="1:37" ht="15" hidden="1" x14ac:dyDescent="0.35">
      <c r="A98" s="1173">
        <v>45467</v>
      </c>
      <c r="B98" s="591"/>
      <c r="C98" s="592"/>
      <c r="D98" s="593"/>
      <c r="E98" s="592"/>
      <c r="F98" s="591"/>
      <c r="G98" s="585"/>
      <c r="H98" s="586"/>
      <c r="I98" s="585"/>
      <c r="J98" s="585"/>
      <c r="K98" s="585"/>
      <c r="L98" s="585"/>
      <c r="M98" s="585"/>
      <c r="N98" s="585"/>
      <c r="O98" s="585"/>
      <c r="P98" s="586"/>
      <c r="Q98" s="587"/>
      <c r="R98" s="584"/>
      <c r="S98" s="587"/>
      <c r="T98" s="588"/>
      <c r="U98" s="587"/>
      <c r="V98" s="584"/>
      <c r="W98" s="587"/>
      <c r="X98" s="589"/>
      <c r="Y98" s="594"/>
      <c r="Z98" s="589"/>
      <c r="AA98" s="587"/>
      <c r="AB98" s="584"/>
      <c r="AC98" s="587"/>
      <c r="AD98" s="587"/>
      <c r="AE98" s="612"/>
    </row>
    <row r="99" spans="1:37" ht="15" hidden="1" x14ac:dyDescent="0.35">
      <c r="A99" s="1174"/>
      <c r="B99" s="591"/>
      <c r="C99" s="592"/>
      <c r="D99" s="593"/>
      <c r="E99" s="592"/>
      <c r="F99" s="591"/>
      <c r="G99" s="585"/>
      <c r="H99" s="586"/>
      <c r="I99" s="585"/>
      <c r="J99" s="585"/>
      <c r="K99" s="585"/>
      <c r="L99" s="585"/>
      <c r="M99" s="585"/>
      <c r="N99" s="585"/>
      <c r="O99" s="585"/>
      <c r="P99" s="586"/>
      <c r="Q99" s="587"/>
      <c r="R99" s="584"/>
      <c r="S99" s="587"/>
      <c r="T99" s="588"/>
      <c r="U99" s="587"/>
      <c r="V99" s="584"/>
      <c r="W99" s="587"/>
      <c r="X99" s="589"/>
      <c r="Y99" s="594"/>
      <c r="Z99" s="589"/>
      <c r="AA99" s="587"/>
      <c r="AB99" s="584"/>
      <c r="AC99" s="587"/>
      <c r="AD99" s="587"/>
      <c r="AE99" s="612"/>
    </row>
    <row r="100" spans="1:37" ht="15" hidden="1" x14ac:dyDescent="0.35">
      <c r="A100" s="1174"/>
      <c r="B100" s="591"/>
      <c r="C100" s="592"/>
      <c r="D100" s="593"/>
      <c r="E100" s="592"/>
      <c r="F100" s="591"/>
      <c r="G100" s="585"/>
      <c r="H100" s="586"/>
      <c r="I100" s="585"/>
      <c r="J100" s="585"/>
      <c r="K100" s="585"/>
      <c r="L100" s="585"/>
      <c r="M100" s="585"/>
      <c r="N100" s="585"/>
      <c r="O100" s="585"/>
      <c r="P100" s="586"/>
      <c r="Q100" s="587"/>
      <c r="R100" s="584"/>
      <c r="S100" s="587"/>
      <c r="T100" s="588"/>
      <c r="U100" s="587"/>
      <c r="V100" s="584"/>
      <c r="W100" s="587"/>
      <c r="X100" s="589"/>
      <c r="Y100" s="590"/>
      <c r="Z100" s="599"/>
      <c r="AA100" s="600"/>
      <c r="AB100" s="588"/>
      <c r="AC100" s="587"/>
      <c r="AD100" s="587"/>
      <c r="AE100" s="612"/>
    </row>
    <row r="101" spans="1:37" ht="15" hidden="1" x14ac:dyDescent="0.35">
      <c r="A101" s="1175"/>
      <c r="B101" s="591">
        <v>36.119999999999997</v>
      </c>
      <c r="C101" s="592">
        <v>361200</v>
      </c>
      <c r="D101" s="593">
        <v>23.74</v>
      </c>
      <c r="E101" s="592">
        <v>237400</v>
      </c>
      <c r="F101" s="591">
        <v>21.27</v>
      </c>
      <c r="G101" s="585">
        <v>212700</v>
      </c>
      <c r="H101" s="586"/>
      <c r="I101" s="585"/>
      <c r="J101" s="585"/>
      <c r="K101" s="585"/>
      <c r="L101" s="585"/>
      <c r="M101" s="585"/>
      <c r="N101" s="585"/>
      <c r="O101" s="585"/>
      <c r="P101" s="586"/>
      <c r="Q101" s="587"/>
      <c r="R101" s="584"/>
      <c r="S101" s="587"/>
      <c r="T101" s="588">
        <v>20</v>
      </c>
      <c r="U101" s="587">
        <v>259000</v>
      </c>
      <c r="V101" s="589"/>
      <c r="W101" s="594"/>
      <c r="X101" s="598"/>
      <c r="Y101" s="601"/>
      <c r="Z101" s="584">
        <v>20</v>
      </c>
      <c r="AA101" s="587">
        <v>200000</v>
      </c>
      <c r="AB101" s="727"/>
      <c r="AC101" s="704"/>
      <c r="AD101" s="587"/>
      <c r="AE101" s="612"/>
    </row>
    <row r="102" spans="1:37" ht="15" hidden="1" x14ac:dyDescent="0.35">
      <c r="A102" s="1173">
        <v>45468</v>
      </c>
      <c r="B102" s="591"/>
      <c r="C102" s="592"/>
      <c r="D102" s="727"/>
      <c r="E102" s="704"/>
      <c r="F102" s="591"/>
      <c r="G102" s="585"/>
      <c r="H102" s="586"/>
      <c r="I102" s="585"/>
      <c r="J102" s="585"/>
      <c r="K102" s="585"/>
      <c r="L102" s="816"/>
      <c r="M102" s="660"/>
      <c r="N102" s="660"/>
      <c r="O102" s="660"/>
      <c r="P102" s="586"/>
      <c r="Q102" s="585"/>
      <c r="R102" s="584"/>
      <c r="S102" s="587"/>
      <c r="T102" s="588"/>
      <c r="U102" s="587"/>
      <c r="V102" s="584"/>
      <c r="W102" s="587"/>
      <c r="X102" s="589"/>
      <c r="Y102" s="594"/>
      <c r="Z102" s="589"/>
      <c r="AA102" s="587"/>
      <c r="AB102" s="584"/>
      <c r="AC102" s="587"/>
      <c r="AD102" s="587"/>
      <c r="AE102" s="612"/>
    </row>
    <row r="103" spans="1:37" ht="15" hidden="1" x14ac:dyDescent="0.35">
      <c r="A103" s="1174"/>
      <c r="B103" s="591"/>
      <c r="C103" s="592"/>
      <c r="D103" s="593"/>
      <c r="E103" s="592"/>
      <c r="F103" s="591"/>
      <c r="G103" s="585"/>
      <c r="H103" s="586"/>
      <c r="I103" s="585"/>
      <c r="J103" s="585"/>
      <c r="K103" s="585"/>
      <c r="L103" s="585"/>
      <c r="M103" s="592"/>
      <c r="N103" s="592"/>
      <c r="O103" s="592"/>
      <c r="P103" s="586"/>
      <c r="Q103" s="587"/>
      <c r="R103" s="584"/>
      <c r="S103" s="587"/>
      <c r="T103" s="588"/>
      <c r="U103" s="587"/>
      <c r="V103" s="584"/>
      <c r="W103" s="587"/>
      <c r="X103" s="589"/>
      <c r="Y103" s="594"/>
      <c r="Z103" s="589"/>
      <c r="AA103" s="587"/>
      <c r="AB103" s="584"/>
      <c r="AC103" s="587"/>
      <c r="AD103" s="587"/>
      <c r="AE103" s="612"/>
    </row>
    <row r="104" spans="1:37" ht="15" hidden="1" x14ac:dyDescent="0.35">
      <c r="A104" s="1174"/>
      <c r="B104" s="586"/>
      <c r="C104" s="587"/>
      <c r="D104" s="593"/>
      <c r="E104" s="592"/>
      <c r="F104" s="591"/>
      <c r="G104" s="585"/>
      <c r="H104" s="586"/>
      <c r="I104" s="585"/>
      <c r="J104" s="585"/>
      <c r="K104" s="585"/>
      <c r="L104" s="585"/>
      <c r="M104" s="592"/>
      <c r="N104" s="592"/>
      <c r="O104" s="592"/>
      <c r="P104" s="586"/>
      <c r="Q104" s="587"/>
      <c r="R104" s="584"/>
      <c r="S104" s="587"/>
      <c r="T104" s="588"/>
      <c r="U104" s="587"/>
      <c r="V104" s="584"/>
      <c r="W104" s="587"/>
      <c r="X104" s="589"/>
      <c r="Y104" s="594"/>
      <c r="Z104" s="589"/>
      <c r="AA104" s="587"/>
      <c r="AB104" s="584"/>
      <c r="AC104" s="587"/>
      <c r="AD104" s="587"/>
      <c r="AE104" s="612"/>
    </row>
    <row r="105" spans="1:37" ht="15" hidden="1" x14ac:dyDescent="0.35">
      <c r="A105" s="1175"/>
      <c r="B105" s="591">
        <v>26.99</v>
      </c>
      <c r="C105" s="592">
        <v>269900</v>
      </c>
      <c r="D105" s="593">
        <v>31.79</v>
      </c>
      <c r="E105" s="592">
        <v>317900</v>
      </c>
      <c r="F105" s="591">
        <v>21.69</v>
      </c>
      <c r="G105" s="585">
        <v>216900</v>
      </c>
      <c r="H105" s="586">
        <v>20</v>
      </c>
      <c r="I105" s="587">
        <v>136000</v>
      </c>
      <c r="J105" s="587"/>
      <c r="K105" s="587"/>
      <c r="L105" s="600"/>
      <c r="M105" s="587"/>
      <c r="N105" s="587"/>
      <c r="O105" s="587"/>
      <c r="P105" s="586"/>
      <c r="Q105" s="587"/>
      <c r="R105" s="584"/>
      <c r="S105" s="587"/>
      <c r="T105" s="588">
        <v>20</v>
      </c>
      <c r="U105" s="587">
        <v>259000</v>
      </c>
      <c r="V105" s="584"/>
      <c r="W105" s="587"/>
      <c r="X105" s="589"/>
      <c r="Y105" s="594"/>
      <c r="Z105" s="589"/>
      <c r="AA105" s="587"/>
      <c r="AB105" s="584"/>
      <c r="AC105" s="587"/>
      <c r="AD105" s="587"/>
      <c r="AE105" s="612"/>
      <c r="AK105" s="685"/>
    </row>
    <row r="106" spans="1:37" ht="15" hidden="1" x14ac:dyDescent="0.35">
      <c r="A106" s="1173">
        <v>45469</v>
      </c>
      <c r="B106" s="591"/>
      <c r="C106" s="592"/>
      <c r="D106" s="593"/>
      <c r="E106" s="592"/>
      <c r="F106" s="591"/>
      <c r="G106" s="585"/>
      <c r="H106" s="586"/>
      <c r="I106" s="587"/>
      <c r="J106" s="587"/>
      <c r="K106" s="587"/>
      <c r="L106" s="585"/>
      <c r="M106" s="585"/>
      <c r="N106" s="585"/>
      <c r="O106" s="585"/>
      <c r="P106" s="586"/>
      <c r="Q106" s="587"/>
      <c r="R106" s="584"/>
      <c r="S106" s="587"/>
      <c r="T106" s="588"/>
      <c r="U106" s="587"/>
      <c r="V106" s="584"/>
      <c r="W106" s="587"/>
      <c r="X106" s="589"/>
      <c r="Y106" s="594"/>
      <c r="Z106" s="727"/>
      <c r="AA106" s="704"/>
      <c r="AB106" s="584"/>
      <c r="AC106" s="587"/>
      <c r="AD106" s="587"/>
      <c r="AE106" s="612"/>
      <c r="AK106" s="685"/>
    </row>
    <row r="107" spans="1:37" ht="15" hidden="1" x14ac:dyDescent="0.35">
      <c r="A107" s="1174"/>
      <c r="B107" s="591"/>
      <c r="C107" s="592"/>
      <c r="D107" s="593"/>
      <c r="E107" s="592"/>
      <c r="F107" s="591"/>
      <c r="G107" s="585"/>
      <c r="H107" s="586"/>
      <c r="I107" s="585"/>
      <c r="J107" s="585"/>
      <c r="K107" s="585"/>
      <c r="L107" s="585"/>
      <c r="M107" s="585"/>
      <c r="N107" s="585"/>
      <c r="O107" s="585"/>
      <c r="P107" s="586"/>
      <c r="Q107" s="587"/>
      <c r="R107" s="584"/>
      <c r="S107" s="587"/>
      <c r="T107" s="599"/>
      <c r="U107" s="587"/>
      <c r="V107" s="584"/>
      <c r="W107" s="587"/>
      <c r="X107" s="589"/>
      <c r="Y107" s="594"/>
      <c r="Z107" s="589"/>
      <c r="AA107" s="587"/>
      <c r="AB107" s="584"/>
      <c r="AC107" s="587"/>
      <c r="AD107" s="587"/>
      <c r="AE107" s="612"/>
      <c r="AK107" s="685"/>
    </row>
    <row r="108" spans="1:37" ht="15" hidden="1" x14ac:dyDescent="0.35">
      <c r="A108" s="1174"/>
      <c r="B108" s="591"/>
      <c r="C108" s="592"/>
      <c r="D108" s="593"/>
      <c r="E108" s="592"/>
      <c r="F108" s="591"/>
      <c r="G108" s="585"/>
      <c r="H108" s="586"/>
      <c r="I108" s="585"/>
      <c r="J108" s="585"/>
      <c r="K108" s="585"/>
      <c r="L108" s="585"/>
      <c r="M108" s="585"/>
      <c r="N108" s="585"/>
      <c r="O108" s="585"/>
      <c r="P108" s="586"/>
      <c r="Q108" s="587"/>
      <c r="R108" s="584"/>
      <c r="S108" s="587"/>
      <c r="T108" s="588"/>
      <c r="U108" s="587"/>
      <c r="V108" s="584"/>
      <c r="W108" s="587"/>
      <c r="X108" s="589"/>
      <c r="Y108" s="594"/>
      <c r="Z108" s="589"/>
      <c r="AA108" s="587"/>
      <c r="AB108" s="584"/>
      <c r="AC108" s="587"/>
      <c r="AD108" s="587"/>
      <c r="AE108" s="612"/>
      <c r="AK108" s="685"/>
    </row>
    <row r="109" spans="1:37" ht="15" hidden="1" x14ac:dyDescent="0.35">
      <c r="A109" s="1175"/>
      <c r="B109" s="591">
        <v>29.18</v>
      </c>
      <c r="C109" s="592">
        <v>291800</v>
      </c>
      <c r="D109" s="593">
        <v>28.85</v>
      </c>
      <c r="E109" s="592">
        <v>288500</v>
      </c>
      <c r="F109" s="591">
        <v>18.52</v>
      </c>
      <c r="G109" s="839">
        <v>185200</v>
      </c>
      <c r="H109" s="586"/>
      <c r="I109" s="585"/>
      <c r="J109" s="585"/>
      <c r="K109" s="585"/>
      <c r="L109" s="585"/>
      <c r="M109" s="585"/>
      <c r="N109" s="585"/>
      <c r="O109" s="585"/>
      <c r="P109" s="586"/>
      <c r="Q109" s="587"/>
      <c r="R109" s="584"/>
      <c r="S109" s="587"/>
      <c r="T109" s="588">
        <v>20</v>
      </c>
      <c r="U109" s="587">
        <v>259000</v>
      </c>
      <c r="V109" s="584">
        <v>24.72</v>
      </c>
      <c r="W109" s="587">
        <v>168160</v>
      </c>
      <c r="X109" s="589"/>
      <c r="Y109" s="594"/>
      <c r="Z109" s="589"/>
      <c r="AA109" s="587"/>
      <c r="AB109" s="584"/>
      <c r="AC109" s="587"/>
      <c r="AD109" s="587"/>
      <c r="AE109" s="612"/>
    </row>
    <row r="110" spans="1:37" ht="15" hidden="1" x14ac:dyDescent="0.35">
      <c r="A110" s="1173">
        <v>45470</v>
      </c>
      <c r="B110" s="591"/>
      <c r="C110" s="592"/>
      <c r="D110" s="593"/>
      <c r="E110" s="592"/>
      <c r="F110" s="591"/>
      <c r="G110" s="585"/>
      <c r="H110" s="586"/>
      <c r="I110" s="585"/>
      <c r="J110" s="585"/>
      <c r="K110" s="585"/>
      <c r="L110" s="585"/>
      <c r="M110" s="585"/>
      <c r="N110" s="585"/>
      <c r="O110" s="585"/>
      <c r="P110" s="586"/>
      <c r="Q110" s="587"/>
      <c r="R110" s="584"/>
      <c r="S110" s="587"/>
      <c r="T110" s="588"/>
      <c r="U110" s="587"/>
      <c r="V110" s="584"/>
      <c r="W110" s="587"/>
      <c r="X110" s="584"/>
      <c r="Y110" s="587"/>
      <c r="Z110" s="589"/>
      <c r="AA110" s="587"/>
      <c r="AB110" s="584"/>
      <c r="AC110" s="587"/>
      <c r="AD110" s="587"/>
      <c r="AE110" s="612"/>
    </row>
    <row r="111" spans="1:37" ht="15" hidden="1" x14ac:dyDescent="0.35">
      <c r="A111" s="1174"/>
      <c r="B111" s="591"/>
      <c r="C111" s="592"/>
      <c r="D111" s="593"/>
      <c r="E111" s="592"/>
      <c r="F111" s="591"/>
      <c r="G111" s="585"/>
      <c r="H111" s="586"/>
      <c r="I111" s="585"/>
      <c r="J111" s="585"/>
      <c r="K111" s="585"/>
      <c r="L111" s="585"/>
      <c r="M111" s="585"/>
      <c r="N111" s="585"/>
      <c r="O111" s="585"/>
      <c r="P111" s="586"/>
      <c r="Q111" s="587"/>
      <c r="R111" s="584"/>
      <c r="S111" s="587"/>
      <c r="T111" s="588"/>
      <c r="U111" s="587"/>
      <c r="V111" s="584"/>
      <c r="W111" s="587"/>
      <c r="X111" s="589"/>
      <c r="Y111" s="594"/>
      <c r="Z111" s="589"/>
      <c r="AA111" s="587"/>
      <c r="AB111" s="584"/>
      <c r="AC111" s="587"/>
      <c r="AD111" s="587"/>
      <c r="AE111" s="612"/>
    </row>
    <row r="112" spans="1:37" ht="15" hidden="1" x14ac:dyDescent="0.35">
      <c r="A112" s="1174"/>
      <c r="B112" s="591"/>
      <c r="C112" s="592"/>
      <c r="D112" s="593"/>
      <c r="E112" s="592"/>
      <c r="F112" s="591"/>
      <c r="G112" s="585"/>
      <c r="H112" s="586"/>
      <c r="I112" s="585"/>
      <c r="J112" s="585"/>
      <c r="K112" s="585"/>
      <c r="L112" s="585"/>
      <c r="M112" s="585"/>
      <c r="N112" s="585"/>
      <c r="O112" s="585"/>
      <c r="P112" s="586"/>
      <c r="Q112" s="587"/>
      <c r="R112" s="584"/>
      <c r="S112" s="587"/>
      <c r="T112" s="588"/>
      <c r="U112" s="587"/>
      <c r="V112" s="584"/>
      <c r="W112" s="587"/>
      <c r="X112" s="589"/>
      <c r="Y112" s="594"/>
      <c r="Z112" s="589"/>
      <c r="AA112" s="587"/>
      <c r="AB112" s="584"/>
      <c r="AC112" s="587"/>
      <c r="AD112" s="587"/>
      <c r="AE112" s="612"/>
    </row>
    <row r="113" spans="1:31" ht="15" hidden="1" x14ac:dyDescent="0.35">
      <c r="A113" s="1175"/>
      <c r="B113" s="591">
        <v>35.56</v>
      </c>
      <c r="C113" s="592">
        <v>355600</v>
      </c>
      <c r="D113" s="591">
        <v>27.98</v>
      </c>
      <c r="E113" s="592">
        <v>279800</v>
      </c>
      <c r="F113" s="591">
        <v>28.73</v>
      </c>
      <c r="G113" s="585">
        <v>287300</v>
      </c>
      <c r="H113" s="586"/>
      <c r="I113" s="585"/>
      <c r="J113" s="816"/>
      <c r="K113" s="585"/>
      <c r="L113" s="585">
        <v>20</v>
      </c>
      <c r="M113" s="585">
        <v>259000</v>
      </c>
      <c r="N113" s="585"/>
      <c r="O113" s="585"/>
      <c r="P113" s="586">
        <v>20</v>
      </c>
      <c r="Q113" s="585">
        <v>136000</v>
      </c>
      <c r="R113" s="584"/>
      <c r="S113" s="587"/>
      <c r="T113" s="588">
        <v>20</v>
      </c>
      <c r="U113" s="587">
        <v>259000</v>
      </c>
      <c r="V113" s="588"/>
      <c r="W113" s="587"/>
      <c r="X113" s="589">
        <v>10</v>
      </c>
      <c r="Y113" s="594">
        <v>100000</v>
      </c>
      <c r="Z113" s="589"/>
      <c r="AA113" s="587"/>
      <c r="AB113" s="584"/>
      <c r="AC113" s="587"/>
      <c r="AD113" s="587"/>
      <c r="AE113" s="612"/>
    </row>
    <row r="114" spans="1:31" ht="15" hidden="1" x14ac:dyDescent="0.35">
      <c r="A114" s="1173">
        <v>45471</v>
      </c>
      <c r="B114" s="591"/>
      <c r="C114" s="592"/>
      <c r="D114" s="593"/>
      <c r="E114" s="592"/>
      <c r="F114" s="591"/>
      <c r="G114" s="585"/>
      <c r="H114" s="586"/>
      <c r="I114" s="585"/>
      <c r="J114" s="585"/>
      <c r="K114" s="585"/>
      <c r="L114" s="585"/>
      <c r="M114" s="585"/>
      <c r="N114" s="585"/>
      <c r="O114" s="585"/>
      <c r="P114" s="586"/>
      <c r="Q114" s="587"/>
      <c r="R114" s="584"/>
      <c r="S114" s="587"/>
      <c r="T114" s="588"/>
      <c r="U114" s="587"/>
      <c r="V114" s="588"/>
      <c r="W114" s="587"/>
      <c r="X114" s="589"/>
      <c r="Y114" s="594"/>
      <c r="Z114" s="589"/>
      <c r="AA114" s="587"/>
      <c r="AB114" s="584"/>
      <c r="AC114" s="587"/>
      <c r="AD114" s="587"/>
      <c r="AE114" s="612"/>
    </row>
    <row r="115" spans="1:31" ht="15" hidden="1" x14ac:dyDescent="0.35">
      <c r="A115" s="1174"/>
      <c r="B115" s="591"/>
      <c r="C115" s="592"/>
      <c r="D115" s="593"/>
      <c r="E115" s="592"/>
      <c r="F115" s="591"/>
      <c r="G115" s="585"/>
      <c r="H115" s="586"/>
      <c r="I115" s="585"/>
      <c r="J115" s="585"/>
      <c r="K115" s="585"/>
      <c r="L115" s="585"/>
      <c r="M115" s="585"/>
      <c r="N115" s="585"/>
      <c r="O115" s="585"/>
      <c r="P115" s="586"/>
      <c r="Q115" s="587"/>
      <c r="R115" s="584"/>
      <c r="S115" s="587"/>
      <c r="T115" s="588"/>
      <c r="U115" s="587"/>
      <c r="V115" s="584"/>
      <c r="W115" s="587"/>
      <c r="X115" s="589"/>
      <c r="Y115" s="594"/>
      <c r="Z115" s="589"/>
      <c r="AA115" s="587"/>
      <c r="AB115" s="584"/>
      <c r="AC115" s="587"/>
      <c r="AD115" s="587"/>
      <c r="AE115" s="612"/>
    </row>
    <row r="116" spans="1:31" ht="15" hidden="1" x14ac:dyDescent="0.35">
      <c r="A116" s="1174"/>
      <c r="B116" s="591"/>
      <c r="C116" s="592"/>
      <c r="D116" s="593"/>
      <c r="E116" s="592"/>
      <c r="F116" s="591"/>
      <c r="G116" s="585"/>
      <c r="H116" s="586"/>
      <c r="I116" s="585"/>
      <c r="J116" s="585"/>
      <c r="K116" s="585"/>
      <c r="L116" s="585"/>
      <c r="M116" s="585"/>
      <c r="N116" s="585"/>
      <c r="O116" s="585"/>
      <c r="P116" s="586"/>
      <c r="Q116" s="587"/>
      <c r="R116" s="584"/>
      <c r="S116" s="587"/>
      <c r="T116" s="588"/>
      <c r="U116" s="587"/>
      <c r="V116" s="584"/>
      <c r="W116" s="587"/>
      <c r="X116" s="589"/>
      <c r="Y116" s="590"/>
      <c r="Z116" s="599"/>
      <c r="AA116" s="600"/>
      <c r="AB116" s="588"/>
      <c r="AC116" s="587"/>
      <c r="AD116" s="587"/>
      <c r="AE116" s="612"/>
    </row>
    <row r="117" spans="1:31" ht="15" hidden="1" x14ac:dyDescent="0.35">
      <c r="A117" s="1175"/>
      <c r="B117" s="630">
        <v>33.340000000000003</v>
      </c>
      <c r="C117" s="587">
        <v>333400</v>
      </c>
      <c r="D117" s="584">
        <v>35.32</v>
      </c>
      <c r="E117" s="585">
        <v>353200</v>
      </c>
      <c r="F117" s="591"/>
      <c r="G117" s="587"/>
      <c r="H117" s="584"/>
      <c r="I117" s="587"/>
      <c r="J117" s="587"/>
      <c r="K117" s="587"/>
      <c r="L117" s="600"/>
      <c r="M117" s="587"/>
      <c r="N117" s="587"/>
      <c r="O117" s="587"/>
      <c r="P117" s="586"/>
      <c r="Q117" s="587"/>
      <c r="R117" s="584"/>
      <c r="S117" s="587"/>
      <c r="T117" s="620">
        <v>20</v>
      </c>
      <c r="U117" s="583">
        <v>259000</v>
      </c>
      <c r="V117" s="584"/>
      <c r="W117" s="587"/>
      <c r="X117" s="589">
        <v>20</v>
      </c>
      <c r="Y117" s="594">
        <v>200000</v>
      </c>
      <c r="Z117" s="589"/>
      <c r="AA117" s="587"/>
      <c r="AB117" s="584"/>
      <c r="AC117" s="587"/>
      <c r="AD117" s="587"/>
      <c r="AE117" s="612"/>
    </row>
    <row r="118" spans="1:31" ht="15" hidden="1" x14ac:dyDescent="0.35">
      <c r="A118" s="1173">
        <v>45472</v>
      </c>
      <c r="B118" s="630"/>
      <c r="C118" s="587"/>
      <c r="D118" s="584"/>
      <c r="E118" s="585"/>
      <c r="F118" s="591"/>
      <c r="G118" s="587"/>
      <c r="H118" s="584"/>
      <c r="I118" s="587"/>
      <c r="J118" s="587"/>
      <c r="K118" s="587"/>
      <c r="L118" s="600"/>
      <c r="M118" s="587"/>
      <c r="N118" s="587"/>
      <c r="O118" s="587"/>
      <c r="P118" s="586"/>
      <c r="Q118" s="587"/>
      <c r="R118" s="584"/>
      <c r="S118" s="587"/>
      <c r="T118" s="620"/>
      <c r="U118" s="583"/>
      <c r="V118" s="584"/>
      <c r="W118" s="587"/>
      <c r="X118" s="589"/>
      <c r="Y118" s="594"/>
      <c r="Z118" s="589"/>
      <c r="AA118" s="587"/>
      <c r="AB118" s="584"/>
      <c r="AC118" s="587"/>
      <c r="AD118" s="587"/>
      <c r="AE118" s="612"/>
    </row>
    <row r="119" spans="1:31" ht="15" hidden="1" x14ac:dyDescent="0.35">
      <c r="A119" s="1174"/>
      <c r="B119" s="630"/>
      <c r="C119" s="587"/>
      <c r="D119" s="584"/>
      <c r="E119" s="585"/>
      <c r="F119" s="591"/>
      <c r="G119" s="587"/>
      <c r="H119" s="584"/>
      <c r="I119" s="587"/>
      <c r="J119" s="587"/>
      <c r="K119" s="587"/>
      <c r="L119" s="600"/>
      <c r="M119" s="587"/>
      <c r="N119" s="587"/>
      <c r="O119" s="587"/>
      <c r="P119" s="586"/>
      <c r="Q119" s="587"/>
      <c r="R119" s="584"/>
      <c r="S119" s="587"/>
      <c r="T119" s="620"/>
      <c r="U119" s="583"/>
      <c r="V119" s="584"/>
      <c r="W119" s="587"/>
      <c r="X119" s="589"/>
      <c r="Y119" s="594"/>
      <c r="Z119" s="589"/>
      <c r="AA119" s="587"/>
      <c r="AB119" s="584"/>
      <c r="AC119" s="587"/>
      <c r="AD119" s="587"/>
      <c r="AE119" s="612"/>
    </row>
    <row r="120" spans="1:31" ht="15" hidden="1" x14ac:dyDescent="0.35">
      <c r="A120" s="1174"/>
      <c r="B120" s="630"/>
      <c r="C120" s="587"/>
      <c r="D120" s="584"/>
      <c r="E120" s="585"/>
      <c r="F120" s="591"/>
      <c r="G120" s="587"/>
      <c r="H120" s="584"/>
      <c r="I120" s="587"/>
      <c r="J120" s="587"/>
      <c r="K120" s="587"/>
      <c r="L120" s="600"/>
      <c r="M120" s="587"/>
      <c r="N120" s="587"/>
      <c r="O120" s="587"/>
      <c r="P120" s="586"/>
      <c r="Q120" s="587"/>
      <c r="R120" s="584"/>
      <c r="S120" s="587"/>
      <c r="T120" s="620"/>
      <c r="U120" s="583"/>
      <c r="V120" s="584"/>
      <c r="W120" s="587"/>
      <c r="X120" s="589"/>
      <c r="Y120" s="594"/>
      <c r="Z120" s="589"/>
      <c r="AA120" s="587"/>
      <c r="AB120" s="584"/>
      <c r="AC120" s="587"/>
      <c r="AD120" s="587"/>
      <c r="AE120" s="612"/>
    </row>
    <row r="121" spans="1:31" ht="15" hidden="1" x14ac:dyDescent="0.35">
      <c r="A121" s="1175"/>
      <c r="B121" s="630">
        <v>36.11</v>
      </c>
      <c r="C121" s="587">
        <v>361100</v>
      </c>
      <c r="D121" s="584">
        <v>27.36</v>
      </c>
      <c r="E121" s="585">
        <v>273600</v>
      </c>
      <c r="F121" s="591">
        <v>32.68</v>
      </c>
      <c r="G121" s="587">
        <v>326800</v>
      </c>
      <c r="H121" s="584">
        <v>20</v>
      </c>
      <c r="I121" s="587">
        <v>136000</v>
      </c>
      <c r="J121" s="587"/>
      <c r="K121" s="587"/>
      <c r="L121" s="600"/>
      <c r="M121" s="587"/>
      <c r="N121" s="587"/>
      <c r="O121" s="587"/>
      <c r="P121" s="586">
        <v>20</v>
      </c>
      <c r="Q121" s="587">
        <v>136000</v>
      </c>
      <c r="R121" s="584"/>
      <c r="S121" s="587"/>
      <c r="T121" s="620">
        <v>20</v>
      </c>
      <c r="U121" s="583">
        <v>259000</v>
      </c>
      <c r="V121" s="584"/>
      <c r="W121" s="587"/>
      <c r="X121" s="589"/>
      <c r="Y121" s="594"/>
      <c r="Z121" s="589"/>
      <c r="AA121" s="587"/>
      <c r="AB121" s="584"/>
      <c r="AC121" s="587"/>
      <c r="AD121" s="587"/>
      <c r="AE121" s="612"/>
    </row>
    <row r="122" spans="1:31" ht="15" hidden="1" x14ac:dyDescent="0.35">
      <c r="A122" s="1173">
        <v>45473</v>
      </c>
      <c r="B122" s="630"/>
      <c r="C122" s="587"/>
      <c r="D122" s="584"/>
      <c r="E122" s="585"/>
      <c r="F122" s="591"/>
      <c r="G122" s="587"/>
      <c r="H122" s="584"/>
      <c r="I122" s="587"/>
      <c r="J122" s="587"/>
      <c r="K122" s="587"/>
      <c r="L122" s="600"/>
      <c r="M122" s="587"/>
      <c r="N122" s="587"/>
      <c r="O122" s="587"/>
      <c r="P122" s="586"/>
      <c r="Q122" s="587"/>
      <c r="R122" s="584"/>
      <c r="S122" s="587"/>
      <c r="T122" s="620"/>
      <c r="U122" s="583"/>
      <c r="V122" s="584"/>
      <c r="W122" s="587"/>
      <c r="X122" s="589"/>
      <c r="Y122" s="594"/>
      <c r="Z122" s="589"/>
      <c r="AA122" s="587"/>
      <c r="AB122" s="584"/>
      <c r="AC122" s="587"/>
      <c r="AD122" s="587"/>
      <c r="AE122" s="612"/>
    </row>
    <row r="123" spans="1:31" ht="15" hidden="1" x14ac:dyDescent="0.35">
      <c r="A123" s="1174"/>
      <c r="B123" s="630"/>
      <c r="C123" s="587"/>
      <c r="D123" s="584"/>
      <c r="E123" s="585"/>
      <c r="F123" s="591"/>
      <c r="G123" s="587"/>
      <c r="H123" s="584"/>
      <c r="I123" s="587"/>
      <c r="J123" s="587"/>
      <c r="K123" s="587"/>
      <c r="L123" s="600"/>
      <c r="M123" s="587"/>
      <c r="N123" s="587"/>
      <c r="O123" s="587"/>
      <c r="P123" s="586"/>
      <c r="Q123" s="587"/>
      <c r="R123" s="584"/>
      <c r="S123" s="587"/>
      <c r="T123" s="620"/>
      <c r="U123" s="583"/>
      <c r="V123" s="584"/>
      <c r="W123" s="587"/>
      <c r="X123" s="589"/>
      <c r="Y123" s="594"/>
      <c r="Z123" s="589"/>
      <c r="AA123" s="587"/>
      <c r="AB123" s="584"/>
      <c r="AC123" s="587"/>
      <c r="AD123" s="587"/>
      <c r="AE123" s="612"/>
    </row>
    <row r="124" spans="1:31" ht="15" hidden="1" x14ac:dyDescent="0.35">
      <c r="A124" s="1174"/>
      <c r="B124" s="630"/>
      <c r="C124" s="587"/>
      <c r="D124" s="584"/>
      <c r="E124" s="585"/>
      <c r="F124" s="591"/>
      <c r="G124" s="587"/>
      <c r="H124" s="584"/>
      <c r="I124" s="587"/>
      <c r="J124" s="587"/>
      <c r="K124" s="587"/>
      <c r="L124" s="600"/>
      <c r="M124" s="587"/>
      <c r="N124" s="587"/>
      <c r="O124" s="587"/>
      <c r="P124" s="586"/>
      <c r="Q124" s="587"/>
      <c r="R124" s="584"/>
      <c r="S124" s="587"/>
      <c r="T124" s="620"/>
      <c r="U124" s="583"/>
      <c r="V124" s="584"/>
      <c r="W124" s="587"/>
      <c r="X124" s="589"/>
      <c r="Y124" s="594"/>
      <c r="Z124" s="589"/>
      <c r="AA124" s="587"/>
      <c r="AB124" s="584"/>
      <c r="AC124" s="587"/>
      <c r="AD124" s="587"/>
      <c r="AE124" s="612"/>
    </row>
    <row r="125" spans="1:31" ht="15" hidden="1" x14ac:dyDescent="0.35">
      <c r="A125" s="1175"/>
      <c r="B125" s="630">
        <v>23.11</v>
      </c>
      <c r="C125" s="587">
        <v>231100</v>
      </c>
      <c r="D125" s="584">
        <v>27.31</v>
      </c>
      <c r="E125" s="585">
        <v>273100</v>
      </c>
      <c r="F125" s="591"/>
      <c r="G125" s="587"/>
      <c r="H125" s="584"/>
      <c r="I125" s="587"/>
      <c r="J125" s="587"/>
      <c r="K125" s="587"/>
      <c r="L125" s="600"/>
      <c r="M125" s="587"/>
      <c r="N125" s="587"/>
      <c r="O125" s="587"/>
      <c r="P125" s="586"/>
      <c r="Q125" s="587"/>
      <c r="R125" s="584"/>
      <c r="S125" s="587"/>
      <c r="T125" s="620"/>
      <c r="U125" s="583"/>
      <c r="V125" s="584"/>
      <c r="W125" s="587"/>
      <c r="X125" s="589"/>
      <c r="Y125" s="594"/>
      <c r="Z125" s="589"/>
      <c r="AA125" s="587"/>
      <c r="AB125" s="584"/>
      <c r="AC125" s="587"/>
      <c r="AD125" s="587"/>
      <c r="AE125" s="612"/>
    </row>
    <row r="126" spans="1:31" s="663" customFormat="1" ht="15" hidden="1" x14ac:dyDescent="0.35">
      <c r="A126" s="1176" t="s">
        <v>113</v>
      </c>
      <c r="B126" s="602"/>
      <c r="C126" s="603">
        <f>SUM(C6:C125)</f>
        <v>8224300</v>
      </c>
      <c r="D126" s="608"/>
      <c r="E126" s="603">
        <f>SUM(E6:E125)</f>
        <v>7986200</v>
      </c>
      <c r="F126" s="608"/>
      <c r="G126" s="603">
        <f>SUM(G6:G125)</f>
        <v>5474600</v>
      </c>
      <c r="H126" s="603"/>
      <c r="I126" s="603">
        <f>SUM(I6:I125)</f>
        <v>1224000</v>
      </c>
      <c r="J126" s="603"/>
      <c r="K126" s="603">
        <f>SUM(K6:K125)</f>
        <v>952000</v>
      </c>
      <c r="L126" s="604"/>
      <c r="M126" s="603">
        <f>SUM(M6:M125)</f>
        <v>1295000</v>
      </c>
      <c r="N126" s="604"/>
      <c r="O126" s="603">
        <f>SUM(O6:O125)</f>
        <v>0</v>
      </c>
      <c r="P126" s="603"/>
      <c r="Q126" s="603">
        <f>SUM(Q6:Q125)</f>
        <v>1088000</v>
      </c>
      <c r="R126" s="603"/>
      <c r="S126" s="603">
        <f>SUM(S6:S125)</f>
        <v>0</v>
      </c>
      <c r="T126" s="603"/>
      <c r="U126" s="603">
        <f>SUM(U6:U125)</f>
        <v>5957000</v>
      </c>
      <c r="V126" s="603"/>
      <c r="W126" s="603">
        <f>SUM(W6:W125)</f>
        <v>957838</v>
      </c>
      <c r="X126" s="603"/>
      <c r="Y126" s="603">
        <f>SUM(Y6:Y125)</f>
        <v>700000</v>
      </c>
      <c r="Z126" s="603"/>
      <c r="AA126" s="603">
        <f>SUM(AA6:AA125)</f>
        <v>600000</v>
      </c>
      <c r="AB126" s="603"/>
      <c r="AC126" s="603">
        <f>SUM(AC6:AC125)</f>
        <v>156500</v>
      </c>
      <c r="AD126" s="603">
        <f>SUM(B126:AC126)</f>
        <v>34615438</v>
      </c>
      <c r="AE126" s="610"/>
    </row>
    <row r="127" spans="1:31" s="663" customFormat="1" ht="15" hidden="1" x14ac:dyDescent="0.35">
      <c r="A127" s="1177"/>
      <c r="B127" s="812">
        <f>SUM(B6:B125)</f>
        <v>822.43</v>
      </c>
      <c r="C127" s="604"/>
      <c r="D127" s="605">
        <f>SUM(D6:D126)</f>
        <v>798.62</v>
      </c>
      <c r="E127" s="603"/>
      <c r="F127" s="605">
        <f>SUM(F6:F126)</f>
        <v>547.45999999999992</v>
      </c>
      <c r="G127" s="603"/>
      <c r="H127" s="605">
        <f>SUM(H6:H126)</f>
        <v>180</v>
      </c>
      <c r="I127" s="603"/>
      <c r="J127" s="605">
        <f>SUM(J6:J126)</f>
        <v>140</v>
      </c>
      <c r="K127" s="603"/>
      <c r="L127" s="605">
        <f>SUM(L6:L126)</f>
        <v>100</v>
      </c>
      <c r="M127" s="603"/>
      <c r="N127" s="605">
        <f>SUM(N6:N126)</f>
        <v>0</v>
      </c>
      <c r="O127" s="603"/>
      <c r="P127" s="603">
        <f>SUM(P6:P126)</f>
        <v>160</v>
      </c>
      <c r="Q127" s="603"/>
      <c r="R127" s="605">
        <f>SUM(R6:R126)</f>
        <v>0</v>
      </c>
      <c r="S127" s="603"/>
      <c r="T127" s="606">
        <f>SUM(T6:T126)</f>
        <v>460</v>
      </c>
      <c r="U127" s="603"/>
      <c r="V127" s="605">
        <f>SUM(V6:V126)</f>
        <v>140.85</v>
      </c>
      <c r="W127" s="603"/>
      <c r="X127" s="605">
        <f>SUM(X5:X126)</f>
        <v>70</v>
      </c>
      <c r="Y127" s="603"/>
      <c r="Z127" s="605">
        <f>SUM(Z6:Z126)</f>
        <v>60</v>
      </c>
      <c r="AA127" s="603"/>
      <c r="AB127" s="605">
        <f>SUM(AB6:AB126)</f>
        <v>15.65</v>
      </c>
      <c r="AC127" s="607"/>
      <c r="AD127" s="647">
        <f>SUM(B127:AC127)</f>
        <v>3495.0099999999998</v>
      </c>
      <c r="AE127" s="651"/>
    </row>
    <row r="128" spans="1:31" s="663" customFormat="1" ht="15" hidden="1" x14ac:dyDescent="0.35">
      <c r="A128" s="715"/>
      <c r="B128" s="828"/>
      <c r="C128" s="717"/>
      <c r="D128" s="718"/>
      <c r="E128" s="610"/>
      <c r="F128" s="718"/>
      <c r="G128" s="610"/>
      <c r="H128" s="718"/>
      <c r="I128" s="610"/>
      <c r="J128" s="718"/>
      <c r="K128" s="610"/>
      <c r="L128" s="718"/>
      <c r="M128" s="610"/>
      <c r="N128" s="718"/>
      <c r="O128" s="610"/>
      <c r="P128" s="610"/>
      <c r="Q128" s="610"/>
      <c r="R128" s="718"/>
      <c r="S128" s="610"/>
      <c r="T128" s="719"/>
      <c r="U128" s="610"/>
      <c r="V128" s="718"/>
      <c r="W128" s="610"/>
      <c r="X128" s="718"/>
      <c r="Y128" s="610"/>
      <c r="Z128" s="718"/>
      <c r="AA128" s="610"/>
      <c r="AB128" s="718"/>
      <c r="AC128" s="720"/>
      <c r="AD128" s="651"/>
      <c r="AE128" s="651"/>
    </row>
    <row r="129" spans="1:32" s="663" customFormat="1" ht="15" x14ac:dyDescent="0.35">
      <c r="A129" s="715"/>
      <c r="B129" s="828"/>
      <c r="C129" s="717"/>
      <c r="D129" s="718"/>
      <c r="E129" s="610"/>
      <c r="F129" s="718"/>
      <c r="G129" s="610"/>
      <c r="H129" s="718"/>
      <c r="I129" s="610"/>
      <c r="J129" s="718"/>
      <c r="K129" s="610"/>
      <c r="L129" s="718"/>
      <c r="M129" s="610"/>
      <c r="N129" s="718"/>
      <c r="O129" s="610"/>
      <c r="P129" s="610"/>
      <c r="Q129" s="610"/>
      <c r="R129" s="718"/>
      <c r="S129" s="610"/>
      <c r="T129" s="719"/>
      <c r="U129" s="610"/>
      <c r="V129" s="718"/>
      <c r="W129" s="610"/>
      <c r="X129" s="718"/>
      <c r="Y129" s="610"/>
      <c r="Z129" s="718"/>
      <c r="AA129" s="610"/>
      <c r="AB129" s="718"/>
      <c r="AC129" s="720"/>
      <c r="AD129" s="651"/>
      <c r="AE129" s="651"/>
    </row>
    <row r="130" spans="1:32" s="663" customFormat="1" ht="15" x14ac:dyDescent="0.35">
      <c r="A130" s="715"/>
      <c r="B130" s="828"/>
      <c r="C130" s="717"/>
      <c r="D130" s="718"/>
      <c r="E130" s="610"/>
      <c r="F130" s="718"/>
      <c r="G130" s="610"/>
      <c r="H130" s="718"/>
      <c r="I130" s="610"/>
      <c r="J130" s="718"/>
      <c r="K130" s="610"/>
      <c r="L130" s="718"/>
      <c r="M130" s="610"/>
      <c r="N130" s="718"/>
      <c r="O130" s="610"/>
      <c r="P130" s="610"/>
      <c r="Q130" s="610"/>
      <c r="R130" s="718"/>
      <c r="S130" s="610"/>
      <c r="T130" s="719"/>
      <c r="U130" s="610"/>
      <c r="V130" s="718"/>
      <c r="W130" s="610"/>
      <c r="X130" s="718"/>
      <c r="Y130" s="610"/>
      <c r="Z130" s="718"/>
      <c r="AA130" s="610"/>
      <c r="AB130" s="718"/>
      <c r="AC130" s="720"/>
      <c r="AD130" s="651"/>
      <c r="AE130" s="651"/>
    </row>
    <row r="131" spans="1:32" s="663" customFormat="1" ht="34.5" customHeight="1" x14ac:dyDescent="0.35">
      <c r="A131" s="1162" t="s">
        <v>0</v>
      </c>
      <c r="B131" s="1162"/>
      <c r="C131" s="1162"/>
      <c r="D131" s="1162"/>
      <c r="E131" s="1162"/>
      <c r="F131" s="1162"/>
      <c r="G131" s="1162"/>
      <c r="H131" s="1162"/>
      <c r="I131" s="1162"/>
      <c r="J131" s="1162"/>
      <c r="K131" s="1162"/>
      <c r="L131" s="1162"/>
      <c r="M131" s="1162"/>
      <c r="N131" s="1162"/>
      <c r="O131" s="1162"/>
      <c r="P131" s="1162"/>
      <c r="Q131" s="1162"/>
      <c r="R131" s="1162"/>
      <c r="S131" s="1162"/>
      <c r="T131" s="1162"/>
      <c r="U131" s="1162"/>
      <c r="V131" s="1162"/>
      <c r="W131" s="1162"/>
      <c r="X131" s="1162"/>
      <c r="Y131" s="827"/>
      <c r="Z131" s="827"/>
      <c r="AA131" s="827"/>
      <c r="AB131" s="827"/>
      <c r="AC131" s="827"/>
      <c r="AD131" s="827"/>
      <c r="AE131" s="827"/>
      <c r="AF131" s="827"/>
    </row>
    <row r="132" spans="1:32" ht="26.25" customHeight="1" x14ac:dyDescent="0.35">
      <c r="A132" s="1161" t="s">
        <v>163</v>
      </c>
      <c r="B132" s="1161"/>
      <c r="C132" s="1161"/>
      <c r="D132" s="1161"/>
      <c r="E132" s="1161"/>
      <c r="F132" s="1161"/>
      <c r="G132" s="1161"/>
      <c r="H132" s="1161"/>
      <c r="I132" s="1161"/>
      <c r="J132" s="1161"/>
      <c r="K132" s="1161"/>
      <c r="L132" s="1161"/>
      <c r="M132" s="1161"/>
      <c r="N132" s="1161"/>
      <c r="O132" s="1161"/>
      <c r="P132" s="1161"/>
      <c r="Q132" s="1161"/>
      <c r="R132" s="1161"/>
      <c r="S132" s="1161"/>
      <c r="T132" s="1161"/>
      <c r="U132" s="1161"/>
      <c r="V132" s="1161"/>
      <c r="W132" s="1161"/>
      <c r="X132" s="1161"/>
      <c r="Y132" s="826"/>
      <c r="Z132" s="826"/>
      <c r="AA132" s="826"/>
      <c r="AB132" s="826"/>
      <c r="AC132" s="826"/>
      <c r="AD132" s="826"/>
      <c r="AE132" s="826"/>
      <c r="AF132" s="826"/>
    </row>
    <row r="133" spans="1:32" s="663" customFormat="1" ht="48" customHeight="1" x14ac:dyDescent="0.35">
      <c r="A133" s="1178" t="s">
        <v>2</v>
      </c>
      <c r="B133" s="1132" t="s">
        <v>114</v>
      </c>
      <c r="C133" s="1137"/>
      <c r="D133" s="1137"/>
      <c r="E133" s="1137"/>
      <c r="F133" s="1137"/>
      <c r="G133" s="1133"/>
      <c r="H133" s="1138" t="s">
        <v>115</v>
      </c>
      <c r="I133" s="1140"/>
      <c r="J133" s="1140"/>
      <c r="K133" s="1140"/>
      <c r="L133" s="1140"/>
      <c r="M133" s="1140"/>
      <c r="N133" s="1140"/>
      <c r="O133" s="1140"/>
      <c r="P133" s="1140"/>
      <c r="Q133" s="1140"/>
      <c r="R133" s="1140"/>
      <c r="S133" s="1140"/>
      <c r="T133" s="1140"/>
      <c r="U133" s="1140"/>
      <c r="V133" s="1140"/>
      <c r="W133" s="1139"/>
      <c r="X133" s="1138" t="s">
        <v>116</v>
      </c>
      <c r="Y133" s="1139"/>
      <c r="Z133" s="751" t="s">
        <v>9</v>
      </c>
    </row>
    <row r="134" spans="1:32" s="663" customFormat="1" ht="15" customHeight="1" x14ac:dyDescent="0.35">
      <c r="A134" s="1179"/>
      <c r="B134" s="1132" t="s">
        <v>117</v>
      </c>
      <c r="C134" s="1133"/>
      <c r="D134" s="1132" t="s">
        <v>118</v>
      </c>
      <c r="E134" s="1133"/>
      <c r="F134" s="1132" t="s">
        <v>118</v>
      </c>
      <c r="G134" s="1133"/>
      <c r="H134" s="1132" t="s">
        <v>119</v>
      </c>
      <c r="I134" s="1133"/>
      <c r="J134" s="1132" t="s">
        <v>120</v>
      </c>
      <c r="K134" s="1133"/>
      <c r="L134" s="1132" t="s">
        <v>121</v>
      </c>
      <c r="M134" s="1133"/>
      <c r="N134" s="1132" t="s">
        <v>122</v>
      </c>
      <c r="O134" s="1133"/>
      <c r="P134" s="1132" t="s">
        <v>123</v>
      </c>
      <c r="Q134" s="1133"/>
      <c r="R134" s="1132" t="s">
        <v>123</v>
      </c>
      <c r="S134" s="1133"/>
      <c r="T134" s="1132" t="s">
        <v>124</v>
      </c>
      <c r="U134" s="1133"/>
      <c r="V134" s="1132" t="s">
        <v>125</v>
      </c>
      <c r="W134" s="1133"/>
      <c r="X134" s="1132" t="s">
        <v>126</v>
      </c>
      <c r="Y134" s="1133"/>
      <c r="Z134" s="648"/>
    </row>
    <row r="135" spans="1:32" s="663" customFormat="1" ht="15" customHeight="1" x14ac:dyDescent="0.35">
      <c r="A135" s="1180"/>
      <c r="B135" s="821" t="s">
        <v>21</v>
      </c>
      <c r="C135" s="854" t="s">
        <v>27</v>
      </c>
      <c r="D135" s="821" t="s">
        <v>21</v>
      </c>
      <c r="E135" s="854" t="s">
        <v>27</v>
      </c>
      <c r="F135" s="854" t="s">
        <v>127</v>
      </c>
      <c r="G135" s="854" t="s">
        <v>27</v>
      </c>
      <c r="H135" s="616" t="s">
        <v>128</v>
      </c>
      <c r="I135" s="854" t="s">
        <v>27</v>
      </c>
      <c r="J135" s="616" t="s">
        <v>128</v>
      </c>
      <c r="K135" s="854" t="s">
        <v>27</v>
      </c>
      <c r="L135" s="616" t="s">
        <v>128</v>
      </c>
      <c r="M135" s="854" t="s">
        <v>27</v>
      </c>
      <c r="N135" s="616" t="s">
        <v>128</v>
      </c>
      <c r="O135" s="854" t="s">
        <v>27</v>
      </c>
      <c r="P135" s="616" t="s">
        <v>128</v>
      </c>
      <c r="Q135" s="854" t="s">
        <v>27</v>
      </c>
      <c r="R135" s="616" t="s">
        <v>19</v>
      </c>
      <c r="S135" s="854" t="s">
        <v>27</v>
      </c>
      <c r="T135" s="616" t="s">
        <v>17</v>
      </c>
      <c r="U135" s="854" t="s">
        <v>27</v>
      </c>
      <c r="V135" s="616" t="s">
        <v>17</v>
      </c>
      <c r="W135" s="854" t="s">
        <v>27</v>
      </c>
      <c r="X135" s="616" t="s">
        <v>30</v>
      </c>
      <c r="Y135" s="854" t="s">
        <v>27</v>
      </c>
      <c r="Z135" s="648"/>
    </row>
    <row r="136" spans="1:32" s="663" customFormat="1" ht="15" customHeight="1" x14ac:dyDescent="0.35">
      <c r="A136" s="830"/>
      <c r="B136" s="821"/>
      <c r="C136" s="854"/>
      <c r="D136" s="821"/>
      <c r="E136" s="854"/>
      <c r="F136" s="854"/>
      <c r="G136" s="854"/>
      <c r="H136" s="616"/>
      <c r="I136" s="854"/>
      <c r="J136" s="616"/>
      <c r="K136" s="854"/>
      <c r="L136" s="616"/>
      <c r="M136" s="854"/>
      <c r="N136" s="616"/>
      <c r="O136" s="854"/>
      <c r="P136" s="616"/>
      <c r="Q136" s="854"/>
      <c r="R136" s="616"/>
      <c r="S136" s="854"/>
      <c r="T136" s="616"/>
      <c r="U136" s="854"/>
      <c r="V136" s="616"/>
      <c r="W136" s="854"/>
      <c r="X136" s="616"/>
      <c r="Y136" s="854"/>
      <c r="Z136" s="648"/>
    </row>
    <row r="137" spans="1:32" s="663" customFormat="1" ht="15" customHeight="1" x14ac:dyDescent="0.35">
      <c r="A137" s="1181">
        <v>45444</v>
      </c>
      <c r="B137" s="738"/>
      <c r="C137" s="621"/>
      <c r="D137" s="625"/>
      <c r="E137" s="621"/>
      <c r="F137" s="621"/>
      <c r="G137" s="621"/>
      <c r="H137" s="620"/>
      <c r="I137" s="621"/>
      <c r="J137" s="620"/>
      <c r="K137" s="854"/>
      <c r="L137" s="620"/>
      <c r="M137" s="621"/>
      <c r="N137" s="621"/>
      <c r="O137" s="621"/>
      <c r="P137" s="620"/>
      <c r="Q137" s="621"/>
      <c r="R137" s="621"/>
      <c r="S137" s="621"/>
      <c r="T137" s="621"/>
      <c r="U137" s="621"/>
      <c r="V137" s="620"/>
      <c r="W137" s="854"/>
      <c r="X137" s="620"/>
      <c r="Y137" s="854"/>
      <c r="Z137" s="854"/>
    </row>
    <row r="138" spans="1:32" x14ac:dyDescent="0.35">
      <c r="A138" s="1182"/>
      <c r="B138" s="738"/>
      <c r="C138" s="583"/>
      <c r="D138" s="727"/>
      <c r="E138" s="704"/>
      <c r="F138" s="704"/>
      <c r="G138" s="704"/>
      <c r="H138" s="598"/>
      <c r="I138" s="583"/>
      <c r="J138" s="598"/>
      <c r="K138" s="583"/>
      <c r="L138" s="598"/>
      <c r="M138" s="583"/>
      <c r="N138" s="583"/>
      <c r="O138" s="583"/>
      <c r="P138" s="598"/>
      <c r="Q138" s="583"/>
      <c r="R138" s="583"/>
      <c r="S138" s="583"/>
      <c r="T138" s="583"/>
      <c r="U138" s="583"/>
      <c r="V138" s="620">
        <v>3.14</v>
      </c>
      <c r="W138" s="583">
        <v>31400</v>
      </c>
      <c r="X138" s="620"/>
      <c r="Y138" s="583"/>
      <c r="Z138" s="742"/>
      <c r="AB138" s="579"/>
    </row>
    <row r="139" spans="1:32" ht="15" customHeight="1" x14ac:dyDescent="0.35">
      <c r="A139" s="1181">
        <v>45445</v>
      </c>
      <c r="B139" s="625"/>
      <c r="C139" s="583"/>
      <c r="D139" s="625"/>
      <c r="E139" s="740"/>
      <c r="F139" s="820"/>
      <c r="G139" s="820"/>
      <c r="H139" s="744"/>
      <c r="I139" s="742"/>
      <c r="J139" s="744"/>
      <c r="K139" s="742"/>
      <c r="L139" s="744"/>
      <c r="M139" s="742"/>
      <c r="N139" s="742"/>
      <c r="O139" s="742"/>
      <c r="P139" s="744"/>
      <c r="Q139" s="742"/>
      <c r="R139" s="742"/>
      <c r="S139" s="742"/>
      <c r="T139" s="742"/>
      <c r="U139" s="742"/>
      <c r="V139" s="745"/>
      <c r="W139" s="742"/>
      <c r="X139" s="745"/>
      <c r="Y139" s="742"/>
      <c r="Z139" s="742"/>
      <c r="AB139" s="579"/>
    </row>
    <row r="140" spans="1:32" ht="15" customHeight="1" x14ac:dyDescent="0.35">
      <c r="A140" s="1182"/>
      <c r="B140" s="738"/>
      <c r="C140" s="583"/>
      <c r="D140" s="598"/>
      <c r="E140" s="583"/>
      <c r="F140" s="583"/>
      <c r="G140" s="583"/>
      <c r="H140" s="598"/>
      <c r="I140" s="583"/>
      <c r="J140" s="598"/>
      <c r="K140" s="583"/>
      <c r="L140" s="598"/>
      <c r="M140" s="583"/>
      <c r="N140" s="818"/>
      <c r="O140" s="583"/>
      <c r="P140" s="598"/>
      <c r="Q140" s="583"/>
      <c r="R140" s="583"/>
      <c r="S140" s="583"/>
      <c r="T140" s="583"/>
      <c r="U140" s="583"/>
      <c r="V140" s="620"/>
      <c r="W140" s="583"/>
      <c r="X140" s="620"/>
      <c r="Y140" s="583"/>
      <c r="Z140" s="583"/>
      <c r="AB140" s="579"/>
    </row>
    <row r="141" spans="1:32" ht="15" customHeight="1" x14ac:dyDescent="0.35">
      <c r="A141" s="1181">
        <v>45446</v>
      </c>
      <c r="B141" s="738"/>
      <c r="C141" s="583"/>
      <c r="D141" s="598"/>
      <c r="E141" s="740"/>
      <c r="F141" s="740"/>
      <c r="G141" s="740"/>
      <c r="H141" s="598"/>
      <c r="I141" s="583"/>
      <c r="J141" s="598"/>
      <c r="K141" s="583"/>
      <c r="L141" s="598"/>
      <c r="M141" s="583"/>
      <c r="N141" s="583"/>
      <c r="O141" s="583"/>
      <c r="P141" s="598"/>
      <c r="Q141" s="583"/>
      <c r="R141" s="583"/>
      <c r="S141" s="583"/>
      <c r="T141" s="583"/>
      <c r="U141" s="583"/>
      <c r="V141" s="620"/>
      <c r="W141" s="583"/>
      <c r="X141" s="620"/>
      <c r="Y141" s="583"/>
      <c r="Z141" s="583"/>
      <c r="AB141" s="579"/>
    </row>
    <row r="142" spans="1:32" ht="15" customHeight="1" x14ac:dyDescent="0.35">
      <c r="A142" s="1182"/>
      <c r="B142" s="625"/>
      <c r="C142" s="583"/>
      <c r="D142" s="598"/>
      <c r="E142" s="740"/>
      <c r="F142" s="740"/>
      <c r="G142" s="740"/>
      <c r="H142" s="598">
        <v>11.06</v>
      </c>
      <c r="I142" s="583">
        <v>110600</v>
      </c>
      <c r="J142" s="598"/>
      <c r="K142" s="583"/>
      <c r="L142" s="598"/>
      <c r="M142" s="583"/>
      <c r="N142" s="818"/>
      <c r="O142" s="583"/>
      <c r="P142" s="598"/>
      <c r="Q142" s="583"/>
      <c r="R142" s="583"/>
      <c r="S142" s="583"/>
      <c r="T142" s="583"/>
      <c r="U142" s="583"/>
      <c r="V142" s="620"/>
      <c r="W142" s="583"/>
      <c r="X142" s="620"/>
      <c r="Y142" s="583"/>
      <c r="Z142" s="583"/>
      <c r="AB142" s="579"/>
    </row>
    <row r="143" spans="1:32" ht="15" customHeight="1" x14ac:dyDescent="0.35">
      <c r="A143" s="1181">
        <v>45447</v>
      </c>
      <c r="B143" s="625"/>
      <c r="C143" s="583"/>
      <c r="D143" s="625"/>
      <c r="E143" s="740"/>
      <c r="F143" s="740"/>
      <c r="G143" s="740"/>
      <c r="H143" s="598"/>
      <c r="I143" s="583"/>
      <c r="J143" s="598"/>
      <c r="K143" s="583"/>
      <c r="L143" s="598"/>
      <c r="M143" s="583"/>
      <c r="N143" s="583"/>
      <c r="O143" s="583"/>
      <c r="P143" s="598"/>
      <c r="Q143" s="583"/>
      <c r="R143" s="583"/>
      <c r="S143" s="583"/>
      <c r="T143" s="583"/>
      <c r="U143" s="583"/>
      <c r="V143" s="620"/>
      <c r="W143" s="583"/>
      <c r="X143" s="620"/>
      <c r="Y143" s="583"/>
      <c r="Z143" s="583"/>
      <c r="AB143" s="579"/>
    </row>
    <row r="144" spans="1:32" ht="15" customHeight="1" x14ac:dyDescent="0.35">
      <c r="A144" s="1182"/>
      <c r="B144" s="738"/>
      <c r="C144" s="583"/>
      <c r="D144" s="737"/>
      <c r="E144" s="583"/>
      <c r="F144" s="583"/>
      <c r="G144" s="583"/>
      <c r="H144" s="598"/>
      <c r="I144" s="583"/>
      <c r="J144" s="598"/>
      <c r="K144" s="583"/>
      <c r="L144" s="598"/>
      <c r="M144" s="583"/>
      <c r="N144" s="583"/>
      <c r="O144" s="583"/>
      <c r="P144" s="598"/>
      <c r="Q144" s="583"/>
      <c r="R144" s="583"/>
      <c r="S144" s="583"/>
      <c r="T144" s="583"/>
      <c r="U144" s="583"/>
      <c r="V144" s="620">
        <v>3.7</v>
      </c>
      <c r="W144" s="583">
        <v>37000</v>
      </c>
      <c r="X144" s="620"/>
      <c r="Y144" s="583"/>
      <c r="Z144" s="583"/>
      <c r="AB144" s="579"/>
    </row>
    <row r="145" spans="1:28" ht="15" customHeight="1" x14ac:dyDescent="0.35">
      <c r="A145" s="1181">
        <v>45448</v>
      </c>
      <c r="B145" s="738"/>
      <c r="C145" s="583"/>
      <c r="D145" s="598"/>
      <c r="E145" s="740"/>
      <c r="F145" s="740"/>
      <c r="G145" s="740"/>
      <c r="H145" s="598"/>
      <c r="I145" s="583"/>
      <c r="J145" s="598"/>
      <c r="K145" s="583"/>
      <c r="L145" s="598"/>
      <c r="M145" s="583"/>
      <c r="N145" s="583"/>
      <c r="O145" s="583"/>
      <c r="P145" s="598"/>
      <c r="Q145" s="583"/>
      <c r="R145" s="583"/>
      <c r="S145" s="583"/>
      <c r="T145" s="583"/>
      <c r="U145" s="583"/>
      <c r="V145" s="837"/>
      <c r="W145" s="583"/>
      <c r="X145" s="620"/>
      <c r="Y145" s="583"/>
      <c r="Z145" s="583"/>
      <c r="AB145" s="579"/>
    </row>
    <row r="146" spans="1:28" ht="15" customHeight="1" x14ac:dyDescent="0.35">
      <c r="A146" s="1182"/>
      <c r="B146" s="738"/>
      <c r="C146" s="583"/>
      <c r="D146" s="598"/>
      <c r="E146" s="740"/>
      <c r="F146" s="740"/>
      <c r="G146" s="740"/>
      <c r="H146" s="598"/>
      <c r="I146" s="583"/>
      <c r="J146" s="598"/>
      <c r="K146" s="583"/>
      <c r="L146" s="598"/>
      <c r="M146" s="583"/>
      <c r="N146" s="583"/>
      <c r="O146" s="583"/>
      <c r="P146" s="598">
        <v>11.99</v>
      </c>
      <c r="Q146" s="583">
        <v>119900</v>
      </c>
      <c r="R146" s="583"/>
      <c r="S146" s="583"/>
      <c r="T146" s="583"/>
      <c r="U146" s="583"/>
      <c r="V146" s="620"/>
      <c r="W146" s="583"/>
      <c r="X146" s="620"/>
      <c r="Y146" s="583"/>
      <c r="Z146" s="583"/>
      <c r="AB146" s="579"/>
    </row>
    <row r="147" spans="1:28" ht="15" customHeight="1" x14ac:dyDescent="0.35">
      <c r="A147" s="1181">
        <v>45449</v>
      </c>
      <c r="B147" s="625"/>
      <c r="C147" s="740"/>
      <c r="D147" s="598"/>
      <c r="E147" s="740"/>
      <c r="F147" s="740"/>
      <c r="G147" s="740"/>
      <c r="H147" s="598"/>
      <c r="I147" s="583"/>
      <c r="J147" s="598"/>
      <c r="K147" s="583"/>
      <c r="L147" s="598"/>
      <c r="M147" s="583"/>
      <c r="N147" s="583"/>
      <c r="O147" s="583"/>
      <c r="P147" s="598"/>
      <c r="Q147" s="583"/>
      <c r="R147" s="583"/>
      <c r="S147" s="583"/>
      <c r="T147" s="583"/>
      <c r="U147" s="583"/>
      <c r="V147" s="620"/>
      <c r="W147" s="583"/>
      <c r="X147" s="620"/>
      <c r="Y147" s="583"/>
      <c r="Z147" s="583"/>
      <c r="AB147" s="579"/>
    </row>
    <row r="148" spans="1:28" ht="15" customHeight="1" x14ac:dyDescent="0.35">
      <c r="A148" s="1182"/>
      <c r="B148" s="738">
        <v>54.03</v>
      </c>
      <c r="C148" s="583">
        <v>367400</v>
      </c>
      <c r="D148" s="598">
        <v>47.88</v>
      </c>
      <c r="E148" s="583">
        <v>325584</v>
      </c>
      <c r="F148" s="583"/>
      <c r="G148" s="583"/>
      <c r="H148" s="598"/>
      <c r="I148" s="583"/>
      <c r="J148" s="598"/>
      <c r="K148" s="583"/>
      <c r="L148" s="598"/>
      <c r="M148" s="583"/>
      <c r="N148" s="818"/>
      <c r="O148" s="583"/>
      <c r="P148" s="598"/>
      <c r="Q148" s="583"/>
      <c r="R148" s="583"/>
      <c r="S148" s="583"/>
      <c r="T148" s="583"/>
      <c r="U148" s="583"/>
      <c r="V148" s="837"/>
      <c r="W148" s="583"/>
      <c r="X148" s="620"/>
      <c r="Y148" s="583"/>
      <c r="Z148" s="583"/>
      <c r="AB148" s="579"/>
    </row>
    <row r="149" spans="1:28" ht="15" customHeight="1" x14ac:dyDescent="0.35">
      <c r="A149" s="1181">
        <v>45450</v>
      </c>
      <c r="B149" s="738"/>
      <c r="C149" s="583"/>
      <c r="D149" s="598"/>
      <c r="E149" s="740"/>
      <c r="F149" s="740"/>
      <c r="G149" s="740"/>
      <c r="H149" s="598"/>
      <c r="I149" s="583"/>
      <c r="J149" s="598"/>
      <c r="K149" s="583"/>
      <c r="L149" s="598"/>
      <c r="M149" s="583"/>
      <c r="N149" s="583"/>
      <c r="O149" s="583"/>
      <c r="P149" s="598"/>
      <c r="Q149" s="583"/>
      <c r="R149" s="583"/>
      <c r="S149" s="583"/>
      <c r="T149" s="583"/>
      <c r="U149" s="583"/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2"/>
      <c r="B150" s="738"/>
      <c r="C150" s="583"/>
      <c r="D150" s="598"/>
      <c r="E150" s="740"/>
      <c r="F150" s="740"/>
      <c r="G150" s="740"/>
      <c r="H150" s="620">
        <v>10</v>
      </c>
      <c r="I150" s="583">
        <v>100000</v>
      </c>
      <c r="J150" s="598">
        <v>10</v>
      </c>
      <c r="K150" s="583">
        <v>100000</v>
      </c>
      <c r="L150" s="598"/>
      <c r="M150" s="583"/>
      <c r="N150" s="583"/>
      <c r="O150" s="583"/>
      <c r="P150" s="598"/>
      <c r="Q150" s="583"/>
      <c r="R150" s="583"/>
      <c r="S150" s="583"/>
      <c r="T150" s="818">
        <v>10</v>
      </c>
      <c r="U150" s="583">
        <v>100000</v>
      </c>
      <c r="V150" s="620"/>
      <c r="W150" s="583"/>
      <c r="X150" s="620"/>
      <c r="Y150" s="583"/>
      <c r="Z150" s="583"/>
      <c r="AB150" s="579"/>
    </row>
    <row r="151" spans="1:28" ht="15" customHeight="1" x14ac:dyDescent="0.35">
      <c r="A151" s="1181">
        <v>45451</v>
      </c>
      <c r="B151" s="738"/>
      <c r="C151" s="583"/>
      <c r="D151" s="598"/>
      <c r="E151" s="740"/>
      <c r="F151" s="740"/>
      <c r="G151" s="740"/>
      <c r="H151" s="598"/>
      <c r="I151" s="583"/>
      <c r="J151" s="598"/>
      <c r="K151" s="583"/>
      <c r="L151" s="598"/>
      <c r="M151" s="583"/>
      <c r="N151" s="583"/>
      <c r="O151" s="583"/>
      <c r="P151" s="598"/>
      <c r="Q151" s="583"/>
      <c r="R151" s="583"/>
      <c r="S151" s="583"/>
      <c r="T151" s="583"/>
      <c r="U151" s="583"/>
      <c r="V151" s="620"/>
      <c r="W151" s="583"/>
      <c r="X151" s="620"/>
      <c r="Y151" s="583"/>
      <c r="Z151" s="583"/>
      <c r="AB151" s="579"/>
    </row>
    <row r="152" spans="1:28" ht="15" customHeight="1" x14ac:dyDescent="0.35">
      <c r="A152" s="1182"/>
      <c r="B152" s="625">
        <v>46.8</v>
      </c>
      <c r="C152" s="583">
        <v>318240</v>
      </c>
      <c r="D152" s="598">
        <v>47.5</v>
      </c>
      <c r="E152" s="740">
        <v>323000</v>
      </c>
      <c r="F152" s="740"/>
      <c r="G152" s="740"/>
      <c r="H152" s="598"/>
      <c r="I152" s="583"/>
      <c r="J152" s="598"/>
      <c r="K152" s="583"/>
      <c r="L152" s="598"/>
      <c r="M152" s="583"/>
      <c r="N152" s="583"/>
      <c r="O152" s="583"/>
      <c r="P152" s="598"/>
      <c r="Q152" s="583"/>
      <c r="R152" s="583"/>
      <c r="S152" s="583"/>
      <c r="T152" s="818"/>
      <c r="U152" s="583"/>
      <c r="V152" s="620"/>
      <c r="W152" s="583"/>
      <c r="X152" s="620"/>
      <c r="Y152" s="583"/>
      <c r="Z152" s="583"/>
      <c r="AB152" s="579"/>
    </row>
    <row r="153" spans="1:28" ht="15" customHeight="1" x14ac:dyDescent="0.35">
      <c r="A153" s="1181">
        <v>45452</v>
      </c>
      <c r="B153" s="738"/>
      <c r="C153" s="583"/>
      <c r="D153" s="598"/>
      <c r="E153" s="740"/>
      <c r="F153" s="740"/>
      <c r="G153" s="740"/>
      <c r="H153" s="598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2"/>
      <c r="B154" s="625"/>
      <c r="C154" s="583"/>
      <c r="D154" s="598"/>
      <c r="E154" s="740"/>
      <c r="F154" s="740"/>
      <c r="G154" s="740"/>
      <c r="H154" s="598"/>
      <c r="I154" s="583"/>
      <c r="J154" s="598"/>
      <c r="K154" s="583"/>
      <c r="L154" s="598">
        <v>10.97</v>
      </c>
      <c r="M154" s="583">
        <v>109700</v>
      </c>
      <c r="N154" s="583"/>
      <c r="O154" s="583"/>
      <c r="P154" s="598"/>
      <c r="Q154" s="583"/>
      <c r="R154" s="583"/>
      <c r="S154" s="583"/>
      <c r="T154" s="818"/>
      <c r="U154" s="583"/>
      <c r="V154" s="620"/>
      <c r="W154" s="583"/>
      <c r="X154" s="620"/>
      <c r="Y154" s="583"/>
      <c r="Z154" s="583"/>
      <c r="AB154" s="579"/>
    </row>
    <row r="155" spans="1:28" ht="15" customHeight="1" x14ac:dyDescent="0.35">
      <c r="A155" s="1181">
        <v>45453</v>
      </c>
      <c r="B155" s="738"/>
      <c r="C155" s="583"/>
      <c r="D155" s="598"/>
      <c r="E155" s="740"/>
      <c r="F155" s="740"/>
      <c r="G155" s="740"/>
      <c r="H155" s="598"/>
      <c r="I155" s="583"/>
      <c r="J155" s="598"/>
      <c r="K155" s="583"/>
      <c r="L155" s="598"/>
      <c r="M155" s="583"/>
      <c r="N155" s="583"/>
      <c r="O155" s="583"/>
      <c r="P155" s="598"/>
      <c r="Q155" s="583"/>
      <c r="R155" s="583"/>
      <c r="S155" s="583"/>
      <c r="T155" s="583"/>
      <c r="U155" s="583"/>
      <c r="V155" s="620"/>
      <c r="W155" s="583"/>
      <c r="X155" s="620"/>
      <c r="Y155" s="583"/>
      <c r="Z155" s="583"/>
      <c r="AB155" s="579"/>
    </row>
    <row r="156" spans="1:28" ht="15" customHeight="1" x14ac:dyDescent="0.35">
      <c r="A156" s="1182"/>
      <c r="B156" s="738"/>
      <c r="C156" s="583"/>
      <c r="D156" s="598"/>
      <c r="E156" s="740"/>
      <c r="F156" s="740"/>
      <c r="G156" s="740"/>
      <c r="H156" s="598"/>
      <c r="I156" s="583"/>
      <c r="J156" s="598"/>
      <c r="K156" s="583"/>
      <c r="L156" s="598"/>
      <c r="M156" s="583"/>
      <c r="N156" s="818"/>
      <c r="O156" s="583"/>
      <c r="P156" s="598"/>
      <c r="Q156" s="583"/>
      <c r="R156" s="583"/>
      <c r="S156" s="583"/>
      <c r="T156" s="583"/>
      <c r="U156" s="583"/>
      <c r="V156" s="620">
        <v>4.05</v>
      </c>
      <c r="W156" s="583">
        <v>40500</v>
      </c>
      <c r="X156" s="620"/>
      <c r="Y156" s="583"/>
      <c r="Z156" s="583"/>
      <c r="AB156" s="579"/>
    </row>
    <row r="157" spans="1:28" ht="15" customHeight="1" x14ac:dyDescent="0.35">
      <c r="A157" s="1181">
        <v>45454</v>
      </c>
      <c r="B157" s="738"/>
      <c r="C157" s="583"/>
      <c r="D157" s="598"/>
      <c r="E157" s="740"/>
      <c r="F157" s="740"/>
      <c r="G157" s="740"/>
      <c r="H157" s="598"/>
      <c r="I157" s="583"/>
      <c r="J157" s="598"/>
      <c r="K157" s="583"/>
      <c r="L157" s="598"/>
      <c r="M157" s="583"/>
      <c r="N157" s="583"/>
      <c r="O157" s="583"/>
      <c r="P157" s="598"/>
      <c r="Q157" s="583"/>
      <c r="R157" s="596"/>
      <c r="S157" s="596"/>
      <c r="T157" s="596"/>
      <c r="U157" s="596"/>
      <c r="V157" s="597"/>
      <c r="W157" s="748"/>
      <c r="X157" s="597"/>
      <c r="Y157" s="748"/>
      <c r="Z157" s="583"/>
      <c r="AB157" s="579"/>
    </row>
    <row r="158" spans="1:28" ht="15" customHeight="1" x14ac:dyDescent="0.35">
      <c r="A158" s="1182"/>
      <c r="B158" s="738"/>
      <c r="C158" s="583"/>
      <c r="D158" s="598"/>
      <c r="E158" s="740"/>
      <c r="F158" s="740"/>
      <c r="G158" s="740"/>
      <c r="H158" s="598"/>
      <c r="I158" s="583"/>
      <c r="J158" s="598"/>
      <c r="K158" s="583"/>
      <c r="L158" s="598"/>
      <c r="M158" s="583"/>
      <c r="N158" s="818"/>
      <c r="O158" s="583"/>
      <c r="P158" s="598"/>
      <c r="Q158" s="583"/>
      <c r="R158" s="583"/>
      <c r="S158" s="583"/>
      <c r="T158" s="583"/>
      <c r="U158" s="583"/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81">
        <v>45455</v>
      </c>
      <c r="B159" s="738"/>
      <c r="C159" s="583"/>
      <c r="D159" s="598"/>
      <c r="E159" s="740"/>
      <c r="F159" s="740"/>
      <c r="G159" s="740"/>
      <c r="H159" s="598"/>
      <c r="I159" s="583"/>
      <c r="J159" s="598"/>
      <c r="K159" s="583"/>
      <c r="L159" s="598"/>
      <c r="M159" s="583"/>
      <c r="N159" s="583"/>
      <c r="O159" s="583"/>
      <c r="P159" s="598"/>
      <c r="Q159" s="583"/>
      <c r="R159" s="583"/>
      <c r="S159" s="583"/>
      <c r="T159" s="583"/>
      <c r="U159" s="583"/>
      <c r="V159" s="620"/>
      <c r="W159" s="583"/>
      <c r="X159" s="620"/>
      <c r="Y159" s="583"/>
      <c r="Z159" s="583"/>
      <c r="AB159" s="579"/>
    </row>
    <row r="160" spans="1:28" ht="15" customHeight="1" x14ac:dyDescent="0.35">
      <c r="A160" s="1182"/>
      <c r="B160" s="738">
        <v>47.51</v>
      </c>
      <c r="C160" s="583">
        <v>323068</v>
      </c>
      <c r="D160" s="598">
        <v>48.8</v>
      </c>
      <c r="E160" s="740">
        <v>331840</v>
      </c>
      <c r="F160" s="740"/>
      <c r="G160" s="740"/>
      <c r="H160" s="598">
        <v>10</v>
      </c>
      <c r="I160" s="583">
        <v>100000</v>
      </c>
      <c r="J160" s="741">
        <v>10</v>
      </c>
      <c r="K160" s="583">
        <v>100000</v>
      </c>
      <c r="L160" s="598"/>
      <c r="M160" s="583"/>
      <c r="N160" s="583"/>
      <c r="O160" s="583"/>
      <c r="P160" s="598"/>
      <c r="Q160" s="583"/>
      <c r="R160" s="583"/>
      <c r="S160" s="583"/>
      <c r="T160" s="583">
        <v>10</v>
      </c>
      <c r="U160" s="583">
        <v>100000</v>
      </c>
      <c r="V160" s="620"/>
      <c r="W160" s="583"/>
      <c r="X160" s="620"/>
      <c r="Y160" s="583"/>
      <c r="Z160" s="583"/>
      <c r="AB160" s="579"/>
    </row>
    <row r="161" spans="1:28" ht="15" customHeight="1" x14ac:dyDescent="0.35">
      <c r="A161" s="1181">
        <v>45456</v>
      </c>
      <c r="B161" s="738"/>
      <c r="C161" s="583"/>
      <c r="D161" s="598"/>
      <c r="E161" s="740"/>
      <c r="F161" s="740"/>
      <c r="G161" s="740"/>
      <c r="H161" s="598"/>
      <c r="I161" s="583"/>
      <c r="J161" s="598"/>
      <c r="K161" s="583"/>
      <c r="L161" s="598"/>
      <c r="M161" s="583"/>
      <c r="N161" s="583"/>
      <c r="O161" s="583"/>
      <c r="P161" s="598"/>
      <c r="Q161" s="583"/>
      <c r="R161" s="583"/>
      <c r="S161" s="583"/>
      <c r="T161" s="583"/>
      <c r="U161" s="583"/>
      <c r="V161" s="620"/>
      <c r="W161" s="583"/>
      <c r="X161" s="620"/>
      <c r="Y161" s="583"/>
      <c r="Z161" s="583"/>
      <c r="AB161" s="579"/>
    </row>
    <row r="162" spans="1:28" s="601" customFormat="1" ht="15" customHeight="1" x14ac:dyDescent="0.35">
      <c r="A162" s="1182"/>
      <c r="B162" s="811"/>
      <c r="C162" s="583"/>
      <c r="D162" s="598"/>
      <c r="E162" s="740"/>
      <c r="F162" s="740"/>
      <c r="G162" s="740"/>
      <c r="H162" s="598"/>
      <c r="I162" s="583"/>
      <c r="J162" s="598"/>
      <c r="K162" s="583"/>
      <c r="L162" s="598"/>
      <c r="M162" s="583"/>
      <c r="N162" s="818"/>
      <c r="O162" s="583"/>
      <c r="P162" s="598"/>
      <c r="Q162" s="583"/>
      <c r="R162" s="583"/>
      <c r="S162" s="583"/>
      <c r="T162" s="583"/>
      <c r="U162" s="583"/>
      <c r="V162" s="620">
        <v>2.85</v>
      </c>
      <c r="W162" s="583">
        <v>28500</v>
      </c>
      <c r="X162" s="620"/>
      <c r="Y162" s="583"/>
      <c r="Z162" s="583"/>
    </row>
    <row r="163" spans="1:28" ht="15" customHeight="1" x14ac:dyDescent="0.35">
      <c r="A163" s="1181">
        <v>45457</v>
      </c>
      <c r="B163" s="738"/>
      <c r="C163" s="583"/>
      <c r="D163" s="598"/>
      <c r="E163" s="740"/>
      <c r="F163" s="740"/>
      <c r="G163" s="740"/>
      <c r="H163" s="598"/>
      <c r="I163" s="583"/>
      <c r="J163" s="598"/>
      <c r="K163" s="583"/>
      <c r="L163" s="598"/>
      <c r="M163" s="583"/>
      <c r="N163" s="583"/>
      <c r="O163" s="583"/>
      <c r="P163" s="598"/>
      <c r="Q163" s="583"/>
      <c r="R163" s="583"/>
      <c r="S163" s="583"/>
      <c r="T163" s="583"/>
      <c r="U163" s="583"/>
      <c r="V163" s="620"/>
      <c r="W163" s="583"/>
      <c r="X163" s="620"/>
      <c r="Y163" s="583"/>
      <c r="Z163" s="583"/>
      <c r="AB163" s="579"/>
    </row>
    <row r="164" spans="1:28" ht="15" customHeight="1" x14ac:dyDescent="0.35">
      <c r="A164" s="1182"/>
      <c r="B164" s="738">
        <v>47.99</v>
      </c>
      <c r="C164" s="583">
        <v>326332</v>
      </c>
      <c r="D164" s="598"/>
      <c r="E164" s="740"/>
      <c r="F164" s="740"/>
      <c r="G164" s="740"/>
      <c r="H164" s="598"/>
      <c r="I164" s="583"/>
      <c r="J164" s="598"/>
      <c r="K164" s="583"/>
      <c r="L164" s="598">
        <v>10</v>
      </c>
      <c r="M164" s="583">
        <v>100000</v>
      </c>
      <c r="N164" s="583"/>
      <c r="O164" s="583"/>
      <c r="P164" s="598"/>
      <c r="Q164" s="583"/>
      <c r="R164" s="583"/>
      <c r="S164" s="583"/>
      <c r="T164" s="583"/>
      <c r="U164" s="583"/>
      <c r="V164" s="620"/>
      <c r="W164" s="583"/>
      <c r="X164" s="620"/>
      <c r="Y164" s="583"/>
      <c r="Z164" s="583"/>
      <c r="AB164" s="579"/>
    </row>
    <row r="165" spans="1:28" ht="15" customHeight="1" x14ac:dyDescent="0.35">
      <c r="A165" s="1181">
        <v>45458</v>
      </c>
      <c r="B165" s="738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583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ht="15" customHeight="1" x14ac:dyDescent="0.35">
      <c r="A166" s="1182"/>
      <c r="B166" s="738"/>
      <c r="C166" s="583"/>
      <c r="D166" s="598">
        <v>55.78</v>
      </c>
      <c r="E166" s="740">
        <v>379304</v>
      </c>
      <c r="F166" s="740"/>
      <c r="G166" s="740"/>
      <c r="H166" s="598"/>
      <c r="I166" s="583"/>
      <c r="J166" s="598"/>
      <c r="K166" s="583"/>
      <c r="L166" s="598"/>
      <c r="M166" s="583"/>
      <c r="N166" s="583"/>
      <c r="O166" s="583"/>
      <c r="P166" s="598"/>
      <c r="Q166" s="583"/>
      <c r="R166" s="583"/>
      <c r="S166" s="583"/>
      <c r="T166" s="818"/>
      <c r="U166" s="583"/>
      <c r="V166" s="620"/>
      <c r="W166" s="583"/>
      <c r="X166" s="620"/>
      <c r="Y166" s="583"/>
      <c r="Z166" s="583"/>
      <c r="AB166" s="579"/>
    </row>
    <row r="167" spans="1:28" ht="15" customHeight="1" x14ac:dyDescent="0.35">
      <c r="A167" s="1181">
        <v>45459</v>
      </c>
      <c r="B167" s="738"/>
      <c r="C167" s="583"/>
      <c r="D167" s="598"/>
      <c r="E167" s="740"/>
      <c r="F167" s="740"/>
      <c r="G167" s="740"/>
      <c r="H167" s="598"/>
      <c r="I167" s="583"/>
      <c r="J167" s="598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727"/>
      <c r="W167" s="704"/>
      <c r="X167" s="620"/>
      <c r="Y167" s="583"/>
      <c r="Z167" s="583"/>
      <c r="AB167" s="579"/>
    </row>
    <row r="168" spans="1:28" ht="15" customHeight="1" x14ac:dyDescent="0.35">
      <c r="A168" s="1182"/>
      <c r="B168" s="738"/>
      <c r="C168" s="583"/>
      <c r="D168" s="598"/>
      <c r="E168" s="740"/>
      <c r="F168" s="740"/>
      <c r="G168" s="740"/>
      <c r="H168" s="598"/>
      <c r="I168" s="583"/>
      <c r="J168" s="620"/>
      <c r="K168" s="583"/>
      <c r="L168" s="598"/>
      <c r="M168" s="583"/>
      <c r="N168" s="583"/>
      <c r="O168" s="583"/>
      <c r="P168" s="598"/>
      <c r="Q168" s="583"/>
      <c r="R168" s="583"/>
      <c r="S168" s="583"/>
      <c r="T168" s="583"/>
      <c r="U168" s="583"/>
      <c r="V168" s="620"/>
      <c r="W168" s="583"/>
      <c r="X168" s="620"/>
      <c r="Y168" s="583"/>
      <c r="Z168" s="583"/>
      <c r="AB168" s="579"/>
    </row>
    <row r="169" spans="1:28" ht="15" customHeight="1" x14ac:dyDescent="0.35">
      <c r="A169" s="1181">
        <v>45460</v>
      </c>
      <c r="B169" s="738"/>
      <c r="C169" s="583"/>
      <c r="D169" s="598"/>
      <c r="E169" s="740"/>
      <c r="F169" s="740"/>
      <c r="G169" s="740"/>
      <c r="H169" s="598"/>
      <c r="I169" s="583"/>
      <c r="J169" s="598"/>
      <c r="K169" s="583"/>
      <c r="L169" s="598"/>
      <c r="M169" s="583"/>
      <c r="N169" s="583"/>
      <c r="O169" s="583"/>
      <c r="P169" s="598"/>
      <c r="Q169" s="583"/>
      <c r="R169" s="583"/>
      <c r="S169" s="583"/>
      <c r="T169" s="583"/>
      <c r="U169" s="583"/>
      <c r="V169" s="620"/>
      <c r="W169" s="583"/>
      <c r="X169" s="620"/>
      <c r="Y169" s="583"/>
      <c r="Z169" s="583"/>
      <c r="AB169" s="579"/>
    </row>
    <row r="170" spans="1:28" ht="15" customHeight="1" x14ac:dyDescent="0.35">
      <c r="A170" s="1182"/>
      <c r="B170" s="738"/>
      <c r="C170" s="583"/>
      <c r="D170" s="598"/>
      <c r="E170" s="740"/>
      <c r="F170" s="740"/>
      <c r="G170" s="740"/>
      <c r="H170" s="598"/>
      <c r="I170" s="583"/>
      <c r="J170" s="598"/>
      <c r="K170" s="583"/>
      <c r="L170" s="598"/>
      <c r="M170" s="583"/>
      <c r="N170" s="818">
        <v>3.57</v>
      </c>
      <c r="O170" s="583">
        <v>35700</v>
      </c>
      <c r="P170" s="598"/>
      <c r="Q170" s="583"/>
      <c r="R170" s="583"/>
      <c r="S170" s="583"/>
      <c r="T170" s="583"/>
      <c r="U170" s="583"/>
      <c r="V170" s="620"/>
      <c r="W170" s="583"/>
      <c r="X170" s="620"/>
      <c r="Y170" s="583"/>
      <c r="Z170" s="583"/>
      <c r="AB170" s="579"/>
    </row>
    <row r="171" spans="1:28" ht="15" customHeight="1" x14ac:dyDescent="0.35">
      <c r="A171" s="1181">
        <v>45461</v>
      </c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583"/>
      <c r="S171" s="583"/>
      <c r="T171" s="583"/>
      <c r="U171" s="583"/>
      <c r="V171" s="620"/>
      <c r="W171" s="583"/>
      <c r="X171" s="620"/>
      <c r="Y171" s="583"/>
      <c r="Z171" s="583"/>
      <c r="AB171" s="579"/>
    </row>
    <row r="172" spans="1:28" ht="15" customHeight="1" x14ac:dyDescent="0.35">
      <c r="A172" s="1182"/>
      <c r="B172" s="738">
        <v>47.5</v>
      </c>
      <c r="C172" s="583">
        <v>323000</v>
      </c>
      <c r="D172" s="598">
        <v>48.8</v>
      </c>
      <c r="E172" s="740">
        <v>331840</v>
      </c>
      <c r="F172" s="740"/>
      <c r="G172" s="740"/>
      <c r="H172" s="598">
        <v>10</v>
      </c>
      <c r="I172" s="583">
        <v>100000</v>
      </c>
      <c r="J172" s="598">
        <v>10</v>
      </c>
      <c r="K172" s="583">
        <v>100000</v>
      </c>
      <c r="L172" s="598"/>
      <c r="M172" s="583"/>
      <c r="N172" s="583"/>
      <c r="O172" s="583"/>
      <c r="P172" s="598"/>
      <c r="Q172" s="583"/>
      <c r="R172" s="583"/>
      <c r="S172" s="583"/>
      <c r="T172" s="583">
        <v>10</v>
      </c>
      <c r="U172" s="583">
        <v>100000</v>
      </c>
      <c r="V172" s="620"/>
      <c r="W172" s="583"/>
      <c r="X172" s="620"/>
      <c r="Y172" s="583"/>
      <c r="Z172" s="583"/>
      <c r="AB172" s="579"/>
    </row>
    <row r="173" spans="1:28" ht="15" customHeight="1" x14ac:dyDescent="0.35">
      <c r="A173" s="1181">
        <v>45462</v>
      </c>
      <c r="B173" s="738"/>
      <c r="C173" s="583"/>
      <c r="D173" s="598"/>
      <c r="E173" s="740"/>
      <c r="F173" s="740"/>
      <c r="G173" s="740"/>
      <c r="H173" s="598"/>
      <c r="I173" s="583"/>
      <c r="J173" s="598"/>
      <c r="K173" s="583"/>
      <c r="L173" s="598"/>
      <c r="M173" s="583"/>
      <c r="N173" s="583"/>
      <c r="O173" s="583"/>
      <c r="P173" s="598"/>
      <c r="Q173" s="583"/>
      <c r="R173" s="583"/>
      <c r="S173" s="583"/>
      <c r="T173" s="583"/>
      <c r="U173" s="583"/>
      <c r="V173" s="620"/>
      <c r="W173" s="583"/>
      <c r="X173" s="620"/>
      <c r="Y173" s="583"/>
      <c r="Z173" s="583"/>
      <c r="AB173" s="579"/>
    </row>
    <row r="174" spans="1:28" ht="15" customHeight="1" x14ac:dyDescent="0.35">
      <c r="A174" s="1182"/>
      <c r="B174" s="738"/>
      <c r="C174" s="583"/>
      <c r="D174" s="598"/>
      <c r="E174" s="740"/>
      <c r="F174" s="740"/>
      <c r="G174" s="740"/>
      <c r="H174" s="598"/>
      <c r="I174" s="583"/>
      <c r="J174" s="598"/>
      <c r="K174" s="583"/>
      <c r="L174" s="598"/>
      <c r="M174" s="583"/>
      <c r="N174" s="583"/>
      <c r="O174" s="583"/>
      <c r="P174" s="598">
        <v>10</v>
      </c>
      <c r="Q174" s="583">
        <v>100000</v>
      </c>
      <c r="R174" s="583"/>
      <c r="S174" s="583"/>
      <c r="T174" s="583"/>
      <c r="U174" s="583"/>
      <c r="V174" s="620"/>
      <c r="W174" s="583"/>
      <c r="X174" s="620"/>
      <c r="Y174" s="583"/>
      <c r="Z174" s="583"/>
      <c r="AB174" s="579"/>
    </row>
    <row r="175" spans="1:28" ht="15" customHeight="1" x14ac:dyDescent="0.35">
      <c r="A175" s="1181">
        <v>45463</v>
      </c>
      <c r="B175" s="738"/>
      <c r="C175" s="583"/>
      <c r="D175" s="598"/>
      <c r="E175" s="740"/>
      <c r="F175" s="740"/>
      <c r="G175" s="740"/>
      <c r="H175" s="598"/>
      <c r="I175" s="583"/>
      <c r="J175" s="598"/>
      <c r="K175" s="583"/>
      <c r="L175" s="598"/>
      <c r="M175" s="583"/>
      <c r="N175" s="583"/>
      <c r="O175" s="583"/>
      <c r="P175" s="598"/>
      <c r="Q175" s="583"/>
      <c r="R175" s="583"/>
      <c r="S175" s="583"/>
      <c r="T175" s="583"/>
      <c r="U175" s="583"/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82"/>
      <c r="B176" s="738">
        <v>47.5</v>
      </c>
      <c r="C176" s="583">
        <v>323000</v>
      </c>
      <c r="D176" s="598">
        <v>48.8</v>
      </c>
      <c r="E176" s="740">
        <v>331840</v>
      </c>
      <c r="F176" s="740"/>
      <c r="G176" s="740"/>
      <c r="H176" s="598">
        <v>10</v>
      </c>
      <c r="I176" s="583">
        <v>100000</v>
      </c>
      <c r="J176" s="598">
        <v>10</v>
      </c>
      <c r="K176" s="583">
        <v>100000</v>
      </c>
      <c r="L176" s="598">
        <v>8.8000000000000007</v>
      </c>
      <c r="M176" s="583">
        <v>88000</v>
      </c>
      <c r="N176" s="583"/>
      <c r="O176" s="583"/>
      <c r="P176" s="598"/>
      <c r="Q176" s="583"/>
      <c r="R176" s="583"/>
      <c r="S176" s="583"/>
      <c r="T176" s="583">
        <v>10</v>
      </c>
      <c r="U176" s="583">
        <v>100000</v>
      </c>
      <c r="V176" s="598"/>
      <c r="W176" s="583"/>
      <c r="X176" s="620"/>
      <c r="Y176" s="583"/>
      <c r="Z176" s="583"/>
      <c r="AB176" s="579"/>
    </row>
    <row r="177" spans="1:28" ht="15" customHeight="1" x14ac:dyDescent="0.35">
      <c r="A177" s="1181">
        <v>45464</v>
      </c>
      <c r="B177" s="738"/>
      <c r="C177" s="583"/>
      <c r="D177" s="598"/>
      <c r="E177" s="740"/>
      <c r="F177" s="740"/>
      <c r="G177" s="740"/>
      <c r="H177" s="598"/>
      <c r="I177" s="583"/>
      <c r="J177" s="598"/>
      <c r="K177" s="583"/>
      <c r="L177" s="598"/>
      <c r="M177" s="583"/>
      <c r="N177" s="583"/>
      <c r="O177" s="583"/>
      <c r="P177" s="598"/>
      <c r="Q177" s="583"/>
      <c r="R177" s="583"/>
      <c r="S177" s="583"/>
      <c r="T177" s="583"/>
      <c r="U177" s="583"/>
      <c r="V177" s="620"/>
      <c r="W177" s="583"/>
      <c r="X177" s="620"/>
      <c r="Y177" s="583"/>
      <c r="Z177" s="583"/>
      <c r="AB177" s="579"/>
    </row>
    <row r="178" spans="1:28" ht="15" customHeight="1" x14ac:dyDescent="0.35">
      <c r="A178" s="1182"/>
      <c r="B178" s="738"/>
      <c r="C178" s="583"/>
      <c r="D178" s="598"/>
      <c r="E178" s="740"/>
      <c r="F178" s="740"/>
      <c r="G178" s="740"/>
      <c r="H178" s="598"/>
      <c r="I178" s="583"/>
      <c r="J178" s="598"/>
      <c r="K178" s="583"/>
      <c r="L178" s="598"/>
      <c r="M178" s="583"/>
      <c r="N178" s="818"/>
      <c r="O178" s="583"/>
      <c r="P178" s="598"/>
      <c r="Q178" s="583"/>
      <c r="R178" s="583"/>
      <c r="S178" s="583"/>
      <c r="T178" s="583"/>
      <c r="U178" s="583"/>
      <c r="V178" s="620"/>
      <c r="W178" s="583"/>
      <c r="X178" s="620"/>
      <c r="Y178" s="583"/>
      <c r="Z178" s="583"/>
      <c r="AB178" s="579"/>
    </row>
    <row r="179" spans="1:28" ht="15" customHeight="1" x14ac:dyDescent="0.35">
      <c r="A179" s="1181">
        <v>45465</v>
      </c>
      <c r="B179" s="738"/>
      <c r="C179" s="583"/>
      <c r="D179" s="598"/>
      <c r="E179" s="740"/>
      <c r="F179" s="740"/>
      <c r="G179" s="740"/>
      <c r="H179" s="598"/>
      <c r="I179" s="583"/>
      <c r="J179" s="598"/>
      <c r="K179" s="583"/>
      <c r="L179" s="598"/>
      <c r="M179" s="583"/>
      <c r="N179" s="583"/>
      <c r="O179" s="621"/>
      <c r="P179" s="598"/>
      <c r="Q179" s="583"/>
      <c r="R179" s="583"/>
      <c r="S179" s="583"/>
      <c r="T179" s="831"/>
      <c r="U179" s="583"/>
      <c r="V179" s="620">
        <v>10</v>
      </c>
      <c r="W179" s="583">
        <v>100000</v>
      </c>
      <c r="X179" s="620"/>
      <c r="Y179" s="583"/>
      <c r="Z179" s="583"/>
      <c r="AB179" s="579"/>
    </row>
    <row r="180" spans="1:28" ht="18" customHeight="1" x14ac:dyDescent="0.35">
      <c r="A180" s="1182"/>
      <c r="B180" s="738"/>
      <c r="C180" s="583"/>
      <c r="D180" s="738"/>
      <c r="E180" s="583"/>
      <c r="F180" s="583"/>
      <c r="G180" s="583"/>
      <c r="H180" s="598"/>
      <c r="I180" s="583"/>
      <c r="J180" s="598"/>
      <c r="K180" s="583"/>
      <c r="L180" s="598"/>
      <c r="M180" s="583"/>
      <c r="N180" s="583"/>
      <c r="O180" s="583"/>
      <c r="P180" s="598"/>
      <c r="Q180" s="583"/>
      <c r="R180" s="583"/>
      <c r="S180" s="583"/>
      <c r="T180" s="583"/>
      <c r="U180" s="583"/>
      <c r="V180" s="620"/>
      <c r="W180" s="583"/>
      <c r="X180" s="620"/>
      <c r="Y180" s="583"/>
      <c r="Z180" s="583"/>
      <c r="AB180" s="579"/>
    </row>
    <row r="181" spans="1:28" ht="15" customHeight="1" x14ac:dyDescent="0.35">
      <c r="A181" s="1181">
        <v>45466</v>
      </c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583"/>
      <c r="O181" s="583"/>
      <c r="P181" s="598"/>
      <c r="Q181" s="583"/>
      <c r="R181" s="583"/>
      <c r="S181" s="583"/>
      <c r="T181" s="583"/>
      <c r="U181" s="583"/>
      <c r="V181" s="620"/>
      <c r="W181" s="583"/>
      <c r="X181" s="620"/>
      <c r="Y181" s="583"/>
      <c r="Z181" s="583"/>
      <c r="AB181" s="579"/>
    </row>
    <row r="182" spans="1:28" ht="15" customHeight="1" x14ac:dyDescent="0.35">
      <c r="A182" s="1182"/>
      <c r="B182" s="625">
        <v>48.38</v>
      </c>
      <c r="C182" s="583">
        <v>328984</v>
      </c>
      <c r="D182" s="835">
        <v>36.67</v>
      </c>
      <c r="E182" s="740">
        <v>249360</v>
      </c>
      <c r="F182" s="835"/>
      <c r="G182" s="740"/>
      <c r="H182" s="598"/>
      <c r="I182" s="583"/>
      <c r="J182" s="598"/>
      <c r="K182" s="583"/>
      <c r="L182" s="598"/>
      <c r="M182" s="583"/>
      <c r="N182" s="583"/>
      <c r="O182" s="583"/>
      <c r="P182" s="598">
        <v>10</v>
      </c>
      <c r="Q182" s="583">
        <v>100000</v>
      </c>
      <c r="R182" s="583"/>
      <c r="S182" s="583"/>
      <c r="T182" s="583">
        <v>10</v>
      </c>
      <c r="U182" s="583">
        <v>100000</v>
      </c>
      <c r="V182" s="620"/>
      <c r="W182" s="583"/>
      <c r="X182" s="620"/>
      <c r="Y182" s="583"/>
      <c r="Z182" s="583"/>
      <c r="AB182" s="579"/>
    </row>
    <row r="183" spans="1:28" ht="15" customHeight="1" x14ac:dyDescent="0.35">
      <c r="A183" s="1181">
        <v>45467</v>
      </c>
      <c r="B183" s="625"/>
      <c r="C183" s="583"/>
      <c r="D183" s="598"/>
      <c r="E183" s="740"/>
      <c r="F183" s="740"/>
      <c r="G183" s="740"/>
      <c r="H183" s="598"/>
      <c r="I183" s="583"/>
      <c r="J183" s="598"/>
      <c r="K183" s="583"/>
      <c r="L183" s="598"/>
      <c r="M183" s="583"/>
      <c r="N183" s="583"/>
      <c r="O183" s="583"/>
      <c r="P183" s="598"/>
      <c r="Q183" s="583"/>
      <c r="R183" s="583"/>
      <c r="S183" s="583"/>
      <c r="T183" s="818"/>
      <c r="U183" s="583"/>
      <c r="V183" s="620"/>
      <c r="W183" s="583"/>
      <c r="X183" s="620"/>
      <c r="Y183" s="583"/>
      <c r="Z183" s="583"/>
      <c r="AB183" s="579"/>
    </row>
    <row r="184" spans="1:28" ht="15" customHeight="1" x14ac:dyDescent="0.35">
      <c r="A184" s="1182"/>
      <c r="B184" s="738"/>
      <c r="C184" s="583"/>
      <c r="D184" s="598"/>
      <c r="E184" s="740"/>
      <c r="F184" s="740"/>
      <c r="G184" s="740"/>
      <c r="H184" s="598"/>
      <c r="I184" s="583"/>
      <c r="J184" s="598"/>
      <c r="K184" s="583"/>
      <c r="L184" s="598"/>
      <c r="M184" s="583"/>
      <c r="N184" s="818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ht="15" customHeight="1" x14ac:dyDescent="0.35">
      <c r="A185" s="1181">
        <v>45468</v>
      </c>
      <c r="B185" s="738"/>
      <c r="C185" s="583"/>
      <c r="D185" s="598"/>
      <c r="E185" s="740"/>
      <c r="F185" s="740"/>
      <c r="G185" s="740"/>
      <c r="H185" s="598"/>
      <c r="I185" s="583"/>
      <c r="J185" s="598"/>
      <c r="K185" s="583"/>
      <c r="L185" s="598"/>
      <c r="M185" s="583"/>
      <c r="N185" s="583"/>
      <c r="O185" s="583"/>
      <c r="P185" s="598"/>
      <c r="Q185" s="583"/>
      <c r="R185" s="583"/>
      <c r="S185" s="583"/>
      <c r="T185" s="583"/>
      <c r="U185" s="583"/>
      <c r="V185" s="620"/>
      <c r="W185" s="583"/>
      <c r="X185" s="620"/>
      <c r="Y185" s="583"/>
      <c r="Z185" s="583"/>
      <c r="AB185" s="579"/>
    </row>
    <row r="186" spans="1:28" ht="15" customHeight="1" x14ac:dyDescent="0.35">
      <c r="A186" s="1182"/>
      <c r="B186" s="738"/>
      <c r="C186" s="583"/>
      <c r="D186" s="738"/>
      <c r="E186" s="583"/>
      <c r="F186" s="583"/>
      <c r="G186" s="583"/>
      <c r="H186" s="598"/>
      <c r="I186" s="583"/>
      <c r="J186" s="598"/>
      <c r="K186" s="583"/>
      <c r="L186" s="598"/>
      <c r="M186" s="583"/>
      <c r="N186" s="818"/>
      <c r="O186" s="583"/>
      <c r="P186" s="598"/>
      <c r="Q186" s="583"/>
      <c r="R186" s="583"/>
      <c r="S186" s="583"/>
      <c r="T186" s="583"/>
      <c r="U186" s="583"/>
      <c r="V186" s="620"/>
      <c r="W186" s="583"/>
      <c r="X186" s="620"/>
      <c r="Y186" s="583"/>
      <c r="Z186" s="583"/>
      <c r="AB186" s="579"/>
    </row>
    <row r="187" spans="1:28" ht="15" customHeight="1" x14ac:dyDescent="0.35">
      <c r="A187" s="1181">
        <v>45469</v>
      </c>
      <c r="B187" s="738"/>
      <c r="C187" s="583"/>
      <c r="D187" s="598"/>
      <c r="E187" s="740"/>
      <c r="F187" s="740"/>
      <c r="G187" s="740"/>
      <c r="H187" s="598"/>
      <c r="I187" s="583"/>
      <c r="J187" s="598"/>
      <c r="K187" s="583"/>
      <c r="L187" s="598"/>
      <c r="M187" s="583"/>
      <c r="N187" s="583"/>
      <c r="O187" s="583"/>
      <c r="P187" s="598"/>
      <c r="Q187" s="583"/>
      <c r="R187" s="583"/>
      <c r="S187" s="583"/>
      <c r="T187" s="583"/>
      <c r="U187" s="583"/>
      <c r="V187" s="620"/>
      <c r="W187" s="583"/>
      <c r="X187" s="620"/>
      <c r="Y187" s="583"/>
      <c r="Z187" s="583"/>
      <c r="AB187" s="579"/>
    </row>
    <row r="188" spans="1:28" ht="15" customHeight="1" x14ac:dyDescent="0.35">
      <c r="A188" s="1182"/>
      <c r="B188" s="738"/>
      <c r="C188" s="583"/>
      <c r="D188" s="598"/>
      <c r="E188" s="740"/>
      <c r="F188" s="740"/>
      <c r="G188" s="740"/>
      <c r="H188" s="727"/>
      <c r="I188" s="704"/>
      <c r="J188" s="598"/>
      <c r="K188" s="583"/>
      <c r="L188" s="598"/>
      <c r="M188" s="583"/>
      <c r="N188" s="818"/>
      <c r="O188" s="583"/>
      <c r="P188" s="598"/>
      <c r="Q188" s="583"/>
      <c r="R188" s="583"/>
      <c r="S188" s="583"/>
      <c r="T188" s="818"/>
      <c r="U188" s="583"/>
      <c r="V188" s="620"/>
      <c r="W188" s="583"/>
      <c r="X188" s="620">
        <v>37.409999999999997</v>
      </c>
      <c r="Y188" s="583">
        <v>374100</v>
      </c>
      <c r="Z188" s="583"/>
      <c r="AB188" s="579"/>
    </row>
    <row r="189" spans="1:28" ht="15" customHeight="1" x14ac:dyDescent="0.35">
      <c r="A189" s="1181">
        <v>45470</v>
      </c>
      <c r="B189" s="738"/>
      <c r="C189" s="583"/>
      <c r="D189" s="598"/>
      <c r="E189" s="740"/>
      <c r="F189" s="740"/>
      <c r="G189" s="740"/>
      <c r="H189" s="598"/>
      <c r="I189" s="583"/>
      <c r="J189" s="598"/>
      <c r="K189" s="583"/>
      <c r="L189" s="598"/>
      <c r="M189" s="583"/>
      <c r="N189" s="583"/>
      <c r="O189" s="583"/>
      <c r="P189" s="598"/>
      <c r="Q189" s="583"/>
      <c r="R189" s="583"/>
      <c r="S189" s="583"/>
      <c r="T189" s="583"/>
      <c r="U189" s="583"/>
      <c r="V189" s="620"/>
      <c r="W189" s="583"/>
      <c r="X189" s="620"/>
      <c r="Y189" s="583"/>
      <c r="Z189" s="583"/>
      <c r="AB189" s="579"/>
    </row>
    <row r="190" spans="1:28" ht="15" customHeight="1" x14ac:dyDescent="0.35">
      <c r="A190" s="1182"/>
      <c r="B190" s="749"/>
      <c r="C190" s="817"/>
      <c r="D190" s="598"/>
      <c r="E190" s="740"/>
      <c r="F190" s="740"/>
      <c r="G190" s="740"/>
      <c r="H190" s="741"/>
      <c r="I190" s="583"/>
      <c r="J190" s="598"/>
      <c r="K190" s="583"/>
      <c r="L190" s="598"/>
      <c r="M190" s="583"/>
      <c r="N190" s="583"/>
      <c r="O190" s="583"/>
      <c r="P190" s="598"/>
      <c r="Q190" s="583"/>
      <c r="R190" s="583"/>
      <c r="S190" s="583"/>
      <c r="T190" s="583"/>
      <c r="U190" s="583"/>
      <c r="V190" s="620"/>
      <c r="W190" s="583"/>
      <c r="X190" s="620"/>
      <c r="Y190" s="583"/>
      <c r="Z190" s="583"/>
      <c r="AB190" s="579"/>
    </row>
    <row r="191" spans="1:28" ht="15" customHeight="1" x14ac:dyDescent="0.35">
      <c r="A191" s="1181">
        <v>45471</v>
      </c>
      <c r="B191" s="749"/>
      <c r="C191" s="583"/>
      <c r="D191" s="598"/>
      <c r="E191" s="740"/>
      <c r="F191" s="740"/>
      <c r="G191" s="740"/>
      <c r="H191" s="598">
        <v>10.56</v>
      </c>
      <c r="I191" s="583">
        <v>105600</v>
      </c>
      <c r="J191" s="598"/>
      <c r="K191" s="583"/>
      <c r="L191" s="598"/>
      <c r="M191" s="583"/>
      <c r="N191" s="583"/>
      <c r="O191" s="583"/>
      <c r="P191" s="598"/>
      <c r="Q191" s="583"/>
      <c r="R191" s="583"/>
      <c r="S191" s="583"/>
      <c r="T191" s="583"/>
      <c r="U191" s="583"/>
      <c r="V191" s="620"/>
      <c r="W191" s="583"/>
      <c r="X191" s="620"/>
      <c r="Y191" s="583"/>
      <c r="Z191" s="583"/>
      <c r="AB191" s="579"/>
    </row>
    <row r="192" spans="1:28" ht="15" customHeight="1" x14ac:dyDescent="0.35">
      <c r="A192" s="1182"/>
      <c r="B192" s="780">
        <v>47.8</v>
      </c>
      <c r="C192" s="704">
        <v>325040</v>
      </c>
      <c r="D192" s="727">
        <v>48.24</v>
      </c>
      <c r="E192" s="704">
        <v>328032</v>
      </c>
      <c r="F192" s="704"/>
      <c r="G192" s="704"/>
      <c r="H192" s="727">
        <v>10</v>
      </c>
      <c r="I192" s="704">
        <v>100000</v>
      </c>
      <c r="J192" s="727">
        <v>10</v>
      </c>
      <c r="K192" s="704">
        <v>100000</v>
      </c>
      <c r="L192" s="598"/>
      <c r="M192" s="583"/>
      <c r="N192" s="583"/>
      <c r="O192" s="583"/>
      <c r="P192" s="598"/>
      <c r="Q192" s="583"/>
      <c r="R192" s="598"/>
      <c r="S192" s="583"/>
      <c r="T192" s="583">
        <v>10</v>
      </c>
      <c r="U192" s="583">
        <v>100000</v>
      </c>
      <c r="V192" s="784"/>
      <c r="W192" s="704"/>
      <c r="X192" s="620"/>
      <c r="Y192" s="583"/>
      <c r="Z192" s="583"/>
      <c r="AB192" s="579"/>
    </row>
    <row r="193" spans="1:32" ht="15" customHeight="1" x14ac:dyDescent="0.35">
      <c r="A193" s="1181">
        <v>45472</v>
      </c>
      <c r="B193" s="780"/>
      <c r="C193" s="704"/>
      <c r="D193" s="727"/>
      <c r="E193" s="704"/>
      <c r="F193" s="704"/>
      <c r="G193" s="704"/>
      <c r="H193" s="727"/>
      <c r="I193" s="704"/>
      <c r="J193" s="727"/>
      <c r="K193" s="704"/>
      <c r="L193" s="598"/>
      <c r="M193" s="583"/>
      <c r="N193" s="583"/>
      <c r="O193" s="583"/>
      <c r="P193" s="598"/>
      <c r="Q193" s="583"/>
      <c r="R193" s="598"/>
      <c r="S193" s="583"/>
      <c r="T193" s="583"/>
      <c r="U193" s="583"/>
      <c r="V193" s="784"/>
      <c r="W193" s="704"/>
      <c r="X193" s="620"/>
      <c r="Y193" s="583"/>
      <c r="Z193" s="583"/>
      <c r="AB193" s="579"/>
    </row>
    <row r="194" spans="1:32" ht="15" customHeight="1" x14ac:dyDescent="0.35">
      <c r="A194" s="1182"/>
      <c r="B194" s="780"/>
      <c r="C194" s="704"/>
      <c r="D194" s="727"/>
      <c r="E194" s="704"/>
      <c r="F194" s="704"/>
      <c r="G194" s="704"/>
      <c r="H194" s="727"/>
      <c r="I194" s="704"/>
      <c r="J194" s="727"/>
      <c r="K194" s="704"/>
      <c r="L194" s="598"/>
      <c r="M194" s="583"/>
      <c r="N194" s="583"/>
      <c r="O194" s="583"/>
      <c r="P194" s="598"/>
      <c r="Q194" s="583"/>
      <c r="R194" s="598"/>
      <c r="S194" s="583"/>
      <c r="T194" s="583"/>
      <c r="U194" s="583"/>
      <c r="V194" s="784"/>
      <c r="W194" s="704"/>
      <c r="X194" s="620"/>
      <c r="Y194" s="583"/>
      <c r="Z194" s="583"/>
      <c r="AB194" s="579"/>
    </row>
    <row r="195" spans="1:32" ht="15" customHeight="1" x14ac:dyDescent="0.35">
      <c r="A195" s="1181">
        <v>45473</v>
      </c>
      <c r="B195" s="780"/>
      <c r="C195" s="704"/>
      <c r="D195" s="727"/>
      <c r="E195" s="704"/>
      <c r="F195" s="704"/>
      <c r="G195" s="704"/>
      <c r="H195" s="727"/>
      <c r="I195" s="704"/>
      <c r="J195" s="727"/>
      <c r="K195" s="704"/>
      <c r="L195" s="598"/>
      <c r="M195" s="583"/>
      <c r="N195" s="583"/>
      <c r="O195" s="583"/>
      <c r="P195" s="598"/>
      <c r="Q195" s="583"/>
      <c r="R195" s="598"/>
      <c r="S195" s="583"/>
      <c r="T195" s="583"/>
      <c r="U195" s="583"/>
      <c r="V195" s="784"/>
      <c r="W195" s="704"/>
      <c r="X195" s="620"/>
      <c r="Y195" s="583"/>
      <c r="Z195" s="583"/>
      <c r="AB195" s="579"/>
    </row>
    <row r="196" spans="1:32" ht="15" customHeight="1" x14ac:dyDescent="0.35">
      <c r="A196" s="1182"/>
      <c r="B196" s="780"/>
      <c r="C196" s="704"/>
      <c r="D196" s="727"/>
      <c r="E196" s="704"/>
      <c r="F196" s="704"/>
      <c r="G196" s="704"/>
      <c r="H196" s="727"/>
      <c r="I196" s="704"/>
      <c r="J196" s="727"/>
      <c r="K196" s="704"/>
      <c r="L196" s="598"/>
      <c r="M196" s="583"/>
      <c r="N196" s="583"/>
      <c r="O196" s="583"/>
      <c r="P196" s="598"/>
      <c r="Q196" s="583"/>
      <c r="R196" s="598"/>
      <c r="S196" s="583"/>
      <c r="T196" s="583"/>
      <c r="U196" s="583"/>
      <c r="V196" s="784">
        <v>12.79</v>
      </c>
      <c r="W196" s="704">
        <v>127900</v>
      </c>
      <c r="X196" s="620"/>
      <c r="Y196" s="583"/>
      <c r="Z196" s="583"/>
      <c r="AB196" s="579"/>
    </row>
    <row r="197" spans="1:32" s="663" customFormat="1" ht="22" customHeight="1" x14ac:dyDescent="0.35">
      <c r="A197" s="1189" t="s">
        <v>113</v>
      </c>
      <c r="B197" s="750"/>
      <c r="C197" s="751">
        <f>SUM(C136:C196)</f>
        <v>2635064</v>
      </c>
      <c r="D197" s="616"/>
      <c r="E197" s="751">
        <f>SUM(E136:E196)</f>
        <v>2600800</v>
      </c>
      <c r="F197" s="616"/>
      <c r="G197" s="751">
        <f>SUM(G136:G196)</f>
        <v>0</v>
      </c>
      <c r="H197" s="616"/>
      <c r="I197" s="751">
        <f>SUM(I136:I196)</f>
        <v>716200</v>
      </c>
      <c r="J197" s="616"/>
      <c r="K197" s="751">
        <f>SUM(K136:K196)</f>
        <v>500000</v>
      </c>
      <c r="L197" s="616"/>
      <c r="M197" s="751">
        <f>SUM(M137:M196)</f>
        <v>297700</v>
      </c>
      <c r="N197" s="616"/>
      <c r="O197" s="751">
        <f>SUM(O137:O196)</f>
        <v>35700</v>
      </c>
      <c r="P197" s="616"/>
      <c r="Q197" s="751">
        <f>SUM(Q137:Q196)</f>
        <v>319900</v>
      </c>
      <c r="R197" s="616"/>
      <c r="S197" s="751">
        <f>SUM(S137:S196)</f>
        <v>0</v>
      </c>
      <c r="T197" s="616"/>
      <c r="U197" s="751">
        <f>SUM(U137:U196)</f>
        <v>600000</v>
      </c>
      <c r="V197" s="616"/>
      <c r="W197" s="751">
        <f>SUM(W137:W196)</f>
        <v>365300</v>
      </c>
      <c r="X197" s="616"/>
      <c r="Y197" s="751">
        <f>SUM(Y137:Y196)</f>
        <v>374100</v>
      </c>
      <c r="Z197" s="751">
        <f>SUM(B197:Y197)</f>
        <v>8444764</v>
      </c>
    </row>
    <row r="198" spans="1:32" s="663" customFormat="1" ht="22" customHeight="1" x14ac:dyDescent="0.35">
      <c r="A198" s="1189"/>
      <c r="B198" s="802">
        <f>SUM(B136:B196)</f>
        <v>387.51000000000005</v>
      </c>
      <c r="C198" s="751"/>
      <c r="D198" s="616">
        <f>SUM(D136:D196)</f>
        <v>382.47</v>
      </c>
      <c r="E198" s="751"/>
      <c r="F198" s="616">
        <f>SUM(F136:F196)</f>
        <v>0</v>
      </c>
      <c r="G198" s="751"/>
      <c r="H198" s="616">
        <f>SUM(H136:H196)</f>
        <v>71.62</v>
      </c>
      <c r="I198" s="751"/>
      <c r="J198" s="754">
        <f>SUM(J136:J196)</f>
        <v>50</v>
      </c>
      <c r="K198" s="751"/>
      <c r="L198" s="616">
        <f>SUM(L137:L196)</f>
        <v>29.77</v>
      </c>
      <c r="M198" s="751"/>
      <c r="N198" s="829">
        <f>SUM(N137:N196)</f>
        <v>3.57</v>
      </c>
      <c r="O198" s="751"/>
      <c r="P198" s="754">
        <f>SUM(P137:P196)</f>
        <v>31.990000000000002</v>
      </c>
      <c r="Q198" s="751"/>
      <c r="R198" s="616">
        <f>SUM(R137:R196)</f>
        <v>0</v>
      </c>
      <c r="S198" s="751"/>
      <c r="T198" s="829">
        <f>SUM(T137:T196)</f>
        <v>60</v>
      </c>
      <c r="U198" s="751"/>
      <c r="V198" s="616">
        <f>SUM(V137:V196)</f>
        <v>36.53</v>
      </c>
      <c r="W198" s="751"/>
      <c r="X198" s="616">
        <f>SUM(X137:X196)</f>
        <v>37.409999999999997</v>
      </c>
      <c r="Y198" s="751"/>
      <c r="Z198" s="751">
        <f>SUM(B198:Y198)</f>
        <v>1090.8700000000001</v>
      </c>
    </row>
    <row r="199" spans="1:32" ht="24" customHeight="1" x14ac:dyDescent="0.35">
      <c r="A199" s="1189"/>
      <c r="B199" s="597"/>
      <c r="C199" s="756"/>
      <c r="D199" s="756"/>
      <c r="E199" s="756"/>
      <c r="F199" s="756"/>
      <c r="G199" s="756"/>
      <c r="H199" s="756"/>
      <c r="I199" s="756"/>
      <c r="J199" s="756"/>
      <c r="K199" s="756"/>
      <c r="L199" s="756"/>
      <c r="M199" s="756"/>
      <c r="N199" s="756"/>
      <c r="O199" s="756"/>
      <c r="P199" s="756"/>
      <c r="Q199" s="756"/>
      <c r="R199" s="819"/>
      <c r="S199" s="822"/>
      <c r="T199" s="822"/>
      <c r="U199" s="822"/>
      <c r="V199" s="822"/>
      <c r="W199" s="1190"/>
      <c r="X199" s="1190"/>
      <c r="Y199" s="1191"/>
      <c r="Z199" s="751">
        <f>Z197+AD126</f>
        <v>43060202</v>
      </c>
      <c r="AB199" s="579"/>
    </row>
    <row r="200" spans="1:32" ht="21.75" customHeight="1" x14ac:dyDescent="0.35">
      <c r="A200" s="757" t="s">
        <v>151</v>
      </c>
      <c r="B200" s="1147" t="s">
        <v>152</v>
      </c>
      <c r="C200" s="1147"/>
      <c r="D200" s="1147"/>
      <c r="E200" s="1147"/>
      <c r="F200" s="1147"/>
      <c r="G200" s="1147"/>
      <c r="H200" s="1147"/>
      <c r="I200" s="1147"/>
      <c r="J200" s="1147"/>
      <c r="K200" s="1147"/>
      <c r="L200" s="1147"/>
      <c r="M200" s="1147"/>
      <c r="N200" s="758"/>
      <c r="O200" s="601"/>
      <c r="P200" s="758"/>
      <c r="Q200" s="601"/>
      <c r="R200" s="759"/>
      <c r="S200" s="601"/>
      <c r="T200" s="601"/>
      <c r="U200" s="601"/>
      <c r="V200" s="758"/>
      <c r="W200" s="601"/>
      <c r="X200" s="758"/>
      <c r="Y200" s="601"/>
      <c r="Z200" s="794"/>
      <c r="AA200" s="638"/>
      <c r="AB200" s="639"/>
      <c r="AC200" s="638"/>
      <c r="AD200" s="638"/>
      <c r="AF200" s="579">
        <f>Z199-AF204</f>
        <v>-6634268</v>
      </c>
    </row>
    <row r="201" spans="1:32" ht="22" customHeight="1" x14ac:dyDescent="0.35">
      <c r="A201" s="757" t="s">
        <v>153</v>
      </c>
      <c r="B201" s="760"/>
      <c r="C201" s="1148"/>
      <c r="D201" s="1148"/>
      <c r="E201" s="1148"/>
      <c r="F201" s="761"/>
      <c r="G201" s="601"/>
      <c r="H201" s="758"/>
      <c r="N201" s="758"/>
      <c r="O201" s="601"/>
      <c r="P201" s="758"/>
      <c r="Q201" s="1149" t="s">
        <v>154</v>
      </c>
      <c r="R201" s="1149"/>
      <c r="S201" s="1149"/>
      <c r="T201" s="852"/>
      <c r="U201" s="852"/>
      <c r="V201" s="758"/>
      <c r="W201" s="601"/>
      <c r="X201" s="758"/>
      <c r="Y201" s="601"/>
      <c r="Z201" s="758"/>
      <c r="AA201" s="638"/>
      <c r="AB201" s="639"/>
      <c r="AC201" s="638"/>
      <c r="AD201" s="641"/>
      <c r="AE201" s="641"/>
    </row>
    <row r="202" spans="1:32" ht="22" customHeight="1" x14ac:dyDescent="0.35">
      <c r="A202" s="757"/>
      <c r="B202" s="760"/>
      <c r="C202" s="851"/>
      <c r="D202" s="851"/>
      <c r="E202" s="851"/>
      <c r="F202" s="761"/>
      <c r="G202" s="601"/>
      <c r="H202" s="758"/>
      <c r="N202" s="758"/>
      <c r="O202" s="601"/>
      <c r="P202" s="758"/>
      <c r="Q202" s="852"/>
      <c r="R202" s="852"/>
      <c r="S202" s="852"/>
      <c r="T202" s="852"/>
      <c r="U202" s="852"/>
      <c r="V202" s="758"/>
      <c r="W202" s="601"/>
      <c r="X202" s="758"/>
      <c r="Y202" s="601"/>
      <c r="Z202" s="758"/>
      <c r="AA202" s="638"/>
      <c r="AB202" s="639"/>
      <c r="AC202" s="638"/>
      <c r="AD202" s="641"/>
      <c r="AE202" s="641"/>
    </row>
    <row r="203" spans="1:32" ht="22" customHeight="1" x14ac:dyDescent="0.35">
      <c r="A203" s="757"/>
      <c r="B203" s="760"/>
      <c r="C203" s="851"/>
      <c r="D203" s="851"/>
      <c r="E203" s="851"/>
      <c r="F203" s="761"/>
      <c r="G203" s="601"/>
      <c r="H203" s="758"/>
      <c r="N203" s="758"/>
      <c r="O203" s="601"/>
      <c r="P203" s="758"/>
      <c r="Q203" s="786"/>
      <c r="R203" s="786"/>
      <c r="S203" s="786"/>
      <c r="T203" s="786"/>
      <c r="U203" s="786"/>
      <c r="V203" s="758"/>
      <c r="W203" s="601"/>
      <c r="X203" s="758"/>
      <c r="Y203" s="601"/>
      <c r="Z203" s="758"/>
      <c r="AA203" s="638"/>
      <c r="AB203" s="639"/>
      <c r="AC203" s="638"/>
      <c r="AD203" s="641"/>
      <c r="AE203" s="641"/>
    </row>
    <row r="204" spans="1:32" ht="22" customHeight="1" x14ac:dyDescent="0.35">
      <c r="A204" s="757"/>
      <c r="B204" s="760"/>
      <c r="C204" s="851"/>
      <c r="D204" s="851"/>
      <c r="E204" s="851"/>
      <c r="F204" s="761"/>
      <c r="G204" s="601"/>
      <c r="H204" s="758"/>
      <c r="N204" s="758"/>
      <c r="O204" s="601"/>
      <c r="P204" s="758"/>
      <c r="Q204" s="786"/>
      <c r="R204" s="786"/>
      <c r="S204" s="786"/>
      <c r="T204" s="786"/>
      <c r="U204" s="786"/>
      <c r="V204" s="758"/>
      <c r="W204" s="601"/>
      <c r="X204" s="758"/>
      <c r="Y204" s="601"/>
      <c r="Z204" s="758"/>
      <c r="AA204" s="638"/>
      <c r="AB204" s="639"/>
      <c r="AC204" s="638"/>
      <c r="AD204" s="641"/>
      <c r="AE204" s="641"/>
      <c r="AF204" s="794">
        <v>49694470</v>
      </c>
    </row>
    <row r="205" spans="1:32" ht="22" customHeight="1" x14ac:dyDescent="0.35">
      <c r="A205" s="757"/>
      <c r="B205" s="760"/>
      <c r="C205" s="762"/>
      <c r="D205" s="761"/>
      <c r="E205" s="762"/>
      <c r="F205" s="761"/>
      <c r="G205" s="601"/>
      <c r="H205" s="758"/>
      <c r="N205" s="758"/>
      <c r="O205" s="601"/>
      <c r="P205" s="758"/>
      <c r="Q205" s="787"/>
      <c r="R205" s="788"/>
      <c r="S205" s="787"/>
      <c r="T205" s="787"/>
      <c r="U205" s="787"/>
      <c r="V205" s="758"/>
      <c r="W205" s="601"/>
      <c r="X205" s="758"/>
      <c r="Y205" s="601"/>
      <c r="Z205" s="758"/>
      <c r="AA205" s="638"/>
      <c r="AB205" s="639"/>
      <c r="AC205" s="642"/>
      <c r="AD205" s="638"/>
      <c r="AE205" s="638"/>
    </row>
    <row r="206" spans="1:32" ht="22" customHeight="1" x14ac:dyDescent="0.35">
      <c r="B206" s="763"/>
      <c r="C206" s="1150"/>
      <c r="D206" s="1150"/>
      <c r="E206" s="1150"/>
      <c r="F206" s="758"/>
      <c r="G206" s="601"/>
      <c r="H206" s="758"/>
      <c r="N206" s="758"/>
      <c r="O206" s="601"/>
      <c r="P206" s="758"/>
      <c r="Q206" s="1151" t="s">
        <v>155</v>
      </c>
      <c r="R206" s="1151"/>
      <c r="S206" s="1151"/>
      <c r="T206" s="853"/>
      <c r="U206" s="853"/>
      <c r="V206" s="758"/>
      <c r="W206" s="601"/>
      <c r="X206" s="758"/>
      <c r="Y206" s="601"/>
      <c r="Z206" s="758"/>
      <c r="AA206" s="638"/>
      <c r="AB206" s="639"/>
      <c r="AC206" s="639"/>
      <c r="AD206" s="638"/>
      <c r="AE206" s="638"/>
    </row>
    <row r="207" spans="1:32" ht="22" customHeight="1" x14ac:dyDescent="0.35">
      <c r="Y207" s="687"/>
      <c r="Z207" s="758"/>
      <c r="AA207" s="688"/>
      <c r="AB207" s="690"/>
      <c r="AC207" s="690"/>
      <c r="AD207" s="688"/>
      <c r="AE207" s="688"/>
    </row>
    <row r="208" spans="1:32" ht="32.25" customHeight="1" x14ac:dyDescent="0.35">
      <c r="A208" s="764"/>
      <c r="B208" s="765"/>
      <c r="C208" s="1184"/>
      <c r="D208" s="1184"/>
      <c r="E208" s="1184"/>
      <c r="F208" s="766"/>
      <c r="W208" s="679"/>
      <c r="X208" s="705"/>
      <c r="Y208" s="579">
        <v>41497072</v>
      </c>
      <c r="Z208" s="579">
        <f>Y208-Z199</f>
        <v>-1563130</v>
      </c>
      <c r="AA208" s="1185"/>
      <c r="AB208" s="1185"/>
      <c r="AC208" s="1185"/>
      <c r="AD208" s="849"/>
      <c r="AE208" s="849"/>
    </row>
    <row r="209" spans="1:28" ht="22" customHeight="1" x14ac:dyDescent="0.35">
      <c r="C209" s="1186" t="s">
        <v>156</v>
      </c>
      <c r="D209" s="1186"/>
      <c r="E209" s="1186" t="s">
        <v>157</v>
      </c>
      <c r="F209" s="1186"/>
      <c r="G209" s="1186" t="s">
        <v>158</v>
      </c>
      <c r="H209" s="1186"/>
      <c r="I209" s="1186" t="s">
        <v>159</v>
      </c>
      <c r="J209" s="1186"/>
      <c r="K209" s="1186"/>
      <c r="L209" s="1186"/>
      <c r="M209" s="1186" t="s">
        <v>160</v>
      </c>
      <c r="N209" s="1186"/>
      <c r="O209" s="1187" t="s">
        <v>161</v>
      </c>
      <c r="P209" s="1188"/>
      <c r="R209" s="687"/>
      <c r="Z209" s="579"/>
      <c r="AA209" s="688"/>
      <c r="AB209" s="579"/>
    </row>
    <row r="210" spans="1:28" ht="22" customHeight="1" x14ac:dyDescent="0.35">
      <c r="C210" s="672" t="s">
        <v>30</v>
      </c>
      <c r="D210" s="850" t="s">
        <v>27</v>
      </c>
      <c r="E210" s="672" t="s">
        <v>30</v>
      </c>
      <c r="F210" s="850" t="s">
        <v>27</v>
      </c>
      <c r="G210" s="672" t="s">
        <v>30</v>
      </c>
      <c r="H210" s="850" t="s">
        <v>27</v>
      </c>
      <c r="I210" s="672" t="s">
        <v>30</v>
      </c>
      <c r="J210" s="672"/>
      <c r="K210" s="672"/>
      <c r="L210" s="850" t="s">
        <v>27</v>
      </c>
      <c r="M210" s="672" t="s">
        <v>30</v>
      </c>
      <c r="N210" s="850" t="s">
        <v>27</v>
      </c>
      <c r="O210" s="672" t="s">
        <v>30</v>
      </c>
      <c r="P210" s="850" t="s">
        <v>27</v>
      </c>
      <c r="R210" s="687"/>
      <c r="Z210" s="579"/>
      <c r="AA210" s="688"/>
      <c r="AB210" s="579"/>
    </row>
    <row r="211" spans="1:28" ht="22" customHeight="1" x14ac:dyDescent="0.35">
      <c r="C211" s="767">
        <f>B127</f>
        <v>822.43</v>
      </c>
      <c r="D211" s="768">
        <f>C126</f>
        <v>8224300</v>
      </c>
      <c r="E211" s="769">
        <f>H127</f>
        <v>180</v>
      </c>
      <c r="F211" s="770">
        <f>I126</f>
        <v>1224000</v>
      </c>
      <c r="G211" s="703">
        <f>R127</f>
        <v>0</v>
      </c>
      <c r="H211" s="770">
        <f>S126</f>
        <v>0</v>
      </c>
      <c r="I211" s="771">
        <f>B198</f>
        <v>387.51000000000005</v>
      </c>
      <c r="J211" s="771"/>
      <c r="K211" s="771"/>
      <c r="L211" s="770">
        <f>C197</f>
        <v>2635064</v>
      </c>
      <c r="M211" s="727">
        <f>V198</f>
        <v>36.53</v>
      </c>
      <c r="N211" s="770">
        <f>W197</f>
        <v>365300</v>
      </c>
      <c r="O211" s="704"/>
      <c r="P211" s="704"/>
      <c r="R211" s="687"/>
      <c r="Z211" s="579"/>
      <c r="AA211" s="688"/>
      <c r="AB211" s="579"/>
    </row>
    <row r="212" spans="1:28" ht="22" customHeight="1" x14ac:dyDescent="0.35">
      <c r="C212" s="767">
        <f>D127</f>
        <v>798.62</v>
      </c>
      <c r="D212" s="768">
        <f>E126</f>
        <v>7986200</v>
      </c>
      <c r="E212" s="772" t="e">
        <f>#REF!</f>
        <v>#REF!</v>
      </c>
      <c r="F212" s="704" t="e">
        <f>#REF!</f>
        <v>#REF!</v>
      </c>
      <c r="G212" s="769">
        <f>T127</f>
        <v>460</v>
      </c>
      <c r="H212" s="704">
        <f>U126</f>
        <v>5957000</v>
      </c>
      <c r="I212" s="769">
        <f>D198</f>
        <v>382.47</v>
      </c>
      <c r="J212" s="769"/>
      <c r="K212" s="769"/>
      <c r="L212" s="704">
        <f>E197</f>
        <v>2600800</v>
      </c>
      <c r="M212" s="773"/>
      <c r="N212" s="727"/>
      <c r="O212" s="704"/>
      <c r="P212" s="704"/>
      <c r="R212" s="687"/>
      <c r="Z212" s="579"/>
      <c r="AA212" s="688"/>
      <c r="AB212" s="579"/>
    </row>
    <row r="213" spans="1:28" ht="22" customHeight="1" x14ac:dyDescent="0.35">
      <c r="A213" s="774"/>
      <c r="B213" s="775"/>
      <c r="C213" s="767" t="e">
        <f>#REF!</f>
        <v>#REF!</v>
      </c>
      <c r="D213" s="776" t="e">
        <f>#REF!</f>
        <v>#REF!</v>
      </c>
      <c r="E213" s="769">
        <f>P127</f>
        <v>160</v>
      </c>
      <c r="F213" s="704">
        <f>Q126</f>
        <v>1088000</v>
      </c>
      <c r="G213" s="777">
        <f>V127</f>
        <v>140.85</v>
      </c>
      <c r="H213" s="778">
        <f>W126</f>
        <v>957838</v>
      </c>
      <c r="I213" s="777" t="e">
        <f>#REF!</f>
        <v>#REF!</v>
      </c>
      <c r="J213" s="777"/>
      <c r="K213" s="777"/>
      <c r="L213" s="778" t="e">
        <f>#REF!</f>
        <v>#REF!</v>
      </c>
      <c r="M213" s="779"/>
      <c r="N213" s="780"/>
      <c r="O213" s="781"/>
      <c r="P213" s="781"/>
      <c r="R213" s="687"/>
      <c r="W213" s="1183"/>
      <c r="X213" s="1183"/>
      <c r="Y213" s="1183"/>
      <c r="Z213" s="782"/>
      <c r="AA213" s="701"/>
      <c r="AB213" s="579"/>
    </row>
    <row r="214" spans="1:28" ht="22" customHeight="1" x14ac:dyDescent="0.35">
      <c r="C214" s="773"/>
      <c r="D214" s="768"/>
      <c r="E214" s="783"/>
      <c r="F214" s="727"/>
      <c r="G214" s="769">
        <f>X127</f>
        <v>70</v>
      </c>
      <c r="H214" s="704">
        <f>Y126</f>
        <v>700000</v>
      </c>
      <c r="I214" s="769">
        <f>H198</f>
        <v>71.62</v>
      </c>
      <c r="J214" s="769"/>
      <c r="K214" s="769"/>
      <c r="L214" s="704">
        <f>I197</f>
        <v>716200</v>
      </c>
      <c r="M214" s="773"/>
      <c r="N214" s="727"/>
      <c r="O214" s="704"/>
      <c r="P214" s="704"/>
      <c r="R214" s="687"/>
      <c r="Z214" s="579"/>
      <c r="AA214" s="688"/>
      <c r="AB214" s="579"/>
    </row>
    <row r="215" spans="1:28" ht="22" customHeight="1" x14ac:dyDescent="0.35">
      <c r="C215" s="773"/>
      <c r="D215" s="768"/>
      <c r="E215" s="783"/>
      <c r="F215" s="727"/>
      <c r="G215" s="769">
        <f>Z127</f>
        <v>60</v>
      </c>
      <c r="H215" s="704">
        <f>AA126</f>
        <v>600000</v>
      </c>
      <c r="I215" s="769">
        <f>J198</f>
        <v>50</v>
      </c>
      <c r="J215" s="769"/>
      <c r="K215" s="769"/>
      <c r="L215" s="704">
        <f>K197</f>
        <v>500000</v>
      </c>
      <c r="M215" s="779"/>
      <c r="N215" s="780"/>
      <c r="O215" s="704"/>
      <c r="P215" s="704"/>
      <c r="R215" s="687"/>
      <c r="Z215" s="579"/>
      <c r="AA215" s="688"/>
      <c r="AB215" s="579"/>
    </row>
    <row r="216" spans="1:28" ht="22" customHeight="1" x14ac:dyDescent="0.35">
      <c r="C216" s="773"/>
      <c r="D216" s="768"/>
      <c r="E216" s="773"/>
      <c r="F216" s="727"/>
      <c r="G216" s="769">
        <f>AB127</f>
        <v>15.65</v>
      </c>
      <c r="H216" s="704">
        <f>AC126</f>
        <v>156500</v>
      </c>
      <c r="I216" s="769">
        <f>P198</f>
        <v>31.990000000000002</v>
      </c>
      <c r="J216" s="769"/>
      <c r="K216" s="769"/>
      <c r="L216" s="704">
        <f>Q197</f>
        <v>319900</v>
      </c>
      <c r="M216" s="779"/>
      <c r="N216" s="780"/>
      <c r="O216" s="704"/>
      <c r="P216" s="704"/>
      <c r="R216" s="687"/>
      <c r="Z216" s="579"/>
      <c r="AA216" s="688"/>
      <c r="AB216" s="579"/>
    </row>
    <row r="217" spans="1:28" ht="22" customHeight="1" x14ac:dyDescent="0.35">
      <c r="C217" s="773"/>
      <c r="D217" s="784"/>
      <c r="E217" s="773"/>
      <c r="F217" s="727"/>
      <c r="G217" s="773"/>
      <c r="H217" s="785"/>
      <c r="I217" s="769">
        <f>L198</f>
        <v>29.77</v>
      </c>
      <c r="J217" s="769"/>
      <c r="K217" s="769"/>
      <c r="L217" s="704">
        <f>M197</f>
        <v>297700</v>
      </c>
      <c r="M217" s="773"/>
      <c r="N217" s="727"/>
      <c r="O217" s="704"/>
      <c r="P217" s="704"/>
      <c r="R217" s="687"/>
      <c r="Z217" s="579"/>
      <c r="AA217" s="688"/>
      <c r="AB217" s="579"/>
    </row>
    <row r="218" spans="1:28" ht="24" customHeight="1" x14ac:dyDescent="0.35">
      <c r="C218" s="703" t="e">
        <f t="shared" ref="C218:N218" si="0">SUM(C211:C217)</f>
        <v>#REF!</v>
      </c>
      <c r="D218" s="704" t="e">
        <f t="shared" si="0"/>
        <v>#REF!</v>
      </c>
      <c r="E218" s="703" t="e">
        <f t="shared" si="0"/>
        <v>#REF!</v>
      </c>
      <c r="F218" s="704" t="e">
        <f t="shared" si="0"/>
        <v>#REF!</v>
      </c>
      <c r="G218" s="703">
        <f t="shared" si="0"/>
        <v>746.5</v>
      </c>
      <c r="H218" s="704">
        <f t="shared" si="0"/>
        <v>8371338</v>
      </c>
      <c r="I218" s="703" t="e">
        <f t="shared" si="0"/>
        <v>#REF!</v>
      </c>
      <c r="J218" s="703"/>
      <c r="K218" s="703"/>
      <c r="L218" s="704" t="e">
        <f>SUM(L211:L217)</f>
        <v>#REF!</v>
      </c>
      <c r="M218" s="703">
        <f t="shared" si="0"/>
        <v>36.53</v>
      </c>
      <c r="N218" s="704">
        <f t="shared" si="0"/>
        <v>365300</v>
      </c>
      <c r="O218" s="704" t="e">
        <f>M218+I218+G218+E218+C218</f>
        <v>#REF!</v>
      </c>
      <c r="P218" s="704" t="e">
        <f>D218+F218+H218+L218+N218</f>
        <v>#REF!</v>
      </c>
      <c r="R218" s="687"/>
      <c r="Z218" s="579"/>
      <c r="AB218" s="579"/>
    </row>
    <row r="219" spans="1:28" x14ac:dyDescent="0.35">
      <c r="S219" s="579" t="s">
        <v>162</v>
      </c>
      <c r="V219" s="579"/>
    </row>
    <row r="220" spans="1:28" ht="15" x14ac:dyDescent="0.35">
      <c r="D220" s="687" t="s">
        <v>28</v>
      </c>
      <c r="I220" s="706"/>
      <c r="J220" s="706"/>
      <c r="K220" s="706"/>
      <c r="L220" s="707"/>
    </row>
    <row r="221" spans="1:28" ht="15" x14ac:dyDescent="0.35">
      <c r="D221" s="708" t="s">
        <v>17</v>
      </c>
      <c r="I221" s="709"/>
      <c r="J221" s="709"/>
      <c r="K221" s="709"/>
      <c r="L221" s="710"/>
      <c r="V221" s="711"/>
    </row>
    <row r="222" spans="1:28" ht="15" x14ac:dyDescent="0.35">
      <c r="D222" s="687" t="s">
        <v>19</v>
      </c>
      <c r="I222" s="119"/>
      <c r="J222" s="119"/>
      <c r="K222" s="119"/>
      <c r="L222"/>
      <c r="N222" s="710"/>
      <c r="O222" s="119"/>
      <c r="P222" s="710"/>
      <c r="Q222" s="119"/>
      <c r="R222" s="712"/>
      <c r="V222" s="711"/>
    </row>
    <row r="223" spans="1:28" ht="15" x14ac:dyDescent="0.35">
      <c r="I223" s="119"/>
      <c r="J223" s="119"/>
      <c r="K223" s="119"/>
      <c r="L223"/>
      <c r="N223" s="710"/>
      <c r="O223" s="119"/>
      <c r="P223" s="710"/>
      <c r="Q223" s="119"/>
      <c r="R223" s="712"/>
      <c r="V223" s="711"/>
    </row>
    <row r="224" spans="1:28" ht="14.5" x14ac:dyDescent="0.35">
      <c r="I224" s="433"/>
      <c r="J224" s="433"/>
      <c r="K224" s="433"/>
      <c r="L224"/>
      <c r="V224" s="710"/>
    </row>
    <row r="225" spans="1:28" x14ac:dyDescent="0.35">
      <c r="B225" s="687"/>
      <c r="H225" s="579"/>
      <c r="L225" s="579"/>
      <c r="N225" s="579"/>
      <c r="P225" s="579"/>
      <c r="R225" s="579"/>
      <c r="V225" s="579"/>
      <c r="X225" s="579"/>
      <c r="Z225" s="579"/>
      <c r="AB225" s="579"/>
    </row>
    <row r="226" spans="1:28" x14ac:dyDescent="0.35">
      <c r="B226" s="687"/>
      <c r="H226" s="579"/>
      <c r="L226" s="579"/>
      <c r="N226" s="579"/>
      <c r="P226" s="579"/>
      <c r="R226" s="579"/>
      <c r="V226" s="579"/>
      <c r="X226" s="579"/>
      <c r="Z226" s="579"/>
      <c r="AB226" s="579"/>
    </row>
    <row r="227" spans="1:28" x14ac:dyDescent="0.35">
      <c r="B227" s="687"/>
      <c r="H227" s="579"/>
      <c r="L227" s="579"/>
      <c r="N227" s="579"/>
      <c r="P227" s="579"/>
      <c r="R227" s="579"/>
      <c r="V227" s="579"/>
      <c r="X227" s="579"/>
      <c r="Z227" s="579"/>
      <c r="AB227" s="579"/>
    </row>
    <row r="228" spans="1:28" x14ac:dyDescent="0.35">
      <c r="B228" s="687"/>
      <c r="H228" s="579"/>
      <c r="L228" s="579"/>
      <c r="N228" s="579"/>
      <c r="P228" s="579"/>
      <c r="R228" s="579"/>
      <c r="V228" s="579"/>
      <c r="X228" s="579"/>
      <c r="Z228" s="579"/>
      <c r="AB228" s="579"/>
    </row>
    <row r="229" spans="1:28" x14ac:dyDescent="0.35">
      <c r="B229" s="687"/>
      <c r="H229" s="579"/>
      <c r="L229" s="579"/>
      <c r="N229" s="579"/>
      <c r="P229" s="579"/>
      <c r="R229" s="579"/>
      <c r="V229" s="579"/>
      <c r="X229" s="579"/>
      <c r="Z229" s="579"/>
      <c r="AB229" s="579"/>
    </row>
    <row r="230" spans="1:28" s="687" customFormat="1" x14ac:dyDescent="0.35">
      <c r="A230" s="579"/>
      <c r="C230" s="579"/>
      <c r="E230" s="579"/>
      <c r="G230" s="579"/>
      <c r="H230" s="579"/>
      <c r="I230" s="579"/>
      <c r="J230" s="579"/>
      <c r="K230" s="579"/>
      <c r="L230" s="579"/>
      <c r="M230" s="579"/>
      <c r="N230" s="579"/>
      <c r="O230" s="579"/>
      <c r="P230" s="579"/>
    </row>
    <row r="231" spans="1:28" x14ac:dyDescent="0.35">
      <c r="B231" s="687"/>
      <c r="H231" s="579"/>
      <c r="L231" s="579"/>
      <c r="N231" s="579"/>
      <c r="P231" s="579"/>
      <c r="R231" s="579"/>
      <c r="V231" s="579"/>
      <c r="X231" s="579"/>
      <c r="Z231" s="579"/>
      <c r="AB231" s="579"/>
    </row>
    <row r="232" spans="1:28" x14ac:dyDescent="0.35">
      <c r="B232" s="687"/>
      <c r="H232" s="579"/>
      <c r="L232" s="579"/>
      <c r="N232" s="579"/>
      <c r="P232" s="579"/>
      <c r="R232" s="579"/>
      <c r="V232" s="579"/>
      <c r="X232" s="579"/>
      <c r="Z232" s="579"/>
      <c r="AB232" s="579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74" spans="12:12" x14ac:dyDescent="0.35">
      <c r="L274" s="713"/>
    </row>
  </sheetData>
  <mergeCells count="114">
    <mergeCell ref="W213:Y213"/>
    <mergeCell ref="C208:E208"/>
    <mergeCell ref="AA208:AC208"/>
    <mergeCell ref="C209:D209"/>
    <mergeCell ref="E209:F209"/>
    <mergeCell ref="G209:H209"/>
    <mergeCell ref="I209:L209"/>
    <mergeCell ref="M209:N209"/>
    <mergeCell ref="O209:P209"/>
    <mergeCell ref="W199:Y199"/>
    <mergeCell ref="B200:M200"/>
    <mergeCell ref="C201:E201"/>
    <mergeCell ref="Q201:S201"/>
    <mergeCell ref="C206:E206"/>
    <mergeCell ref="Q206:S206"/>
    <mergeCell ref="A189:A190"/>
    <mergeCell ref="A191:A192"/>
    <mergeCell ref="A193:A194"/>
    <mergeCell ref="A195:A196"/>
    <mergeCell ref="A197:A199"/>
    <mergeCell ref="A177:A178"/>
    <mergeCell ref="A179:A180"/>
    <mergeCell ref="A181:A182"/>
    <mergeCell ref="A183:A184"/>
    <mergeCell ref="A185:A186"/>
    <mergeCell ref="A187:A188"/>
    <mergeCell ref="A165:A166"/>
    <mergeCell ref="A167:A168"/>
    <mergeCell ref="A169:A170"/>
    <mergeCell ref="A171:A172"/>
    <mergeCell ref="A173:A174"/>
    <mergeCell ref="A175:A176"/>
    <mergeCell ref="A155:A156"/>
    <mergeCell ref="A157:A158"/>
    <mergeCell ref="A159:A160"/>
    <mergeCell ref="A161:A162"/>
    <mergeCell ref="A163:A164"/>
    <mergeCell ref="A141:A142"/>
    <mergeCell ref="A143:A144"/>
    <mergeCell ref="A145:A146"/>
    <mergeCell ref="A147:A148"/>
    <mergeCell ref="A149:A150"/>
    <mergeCell ref="A151:A152"/>
    <mergeCell ref="A137:A138"/>
    <mergeCell ref="A139:A140"/>
    <mergeCell ref="F134:G134"/>
    <mergeCell ref="H134:I134"/>
    <mergeCell ref="J134:K134"/>
    <mergeCell ref="L134:M134"/>
    <mergeCell ref="N134:O134"/>
    <mergeCell ref="P134:Q134"/>
    <mergeCell ref="A153:A154"/>
    <mergeCell ref="A126:A127"/>
    <mergeCell ref="A131:X131"/>
    <mergeCell ref="A132:X132"/>
    <mergeCell ref="A133:A135"/>
    <mergeCell ref="B133:G133"/>
    <mergeCell ref="H133:W133"/>
    <mergeCell ref="X133:Y133"/>
    <mergeCell ref="B134:C134"/>
    <mergeCell ref="D134:E134"/>
    <mergeCell ref="R134:S134"/>
    <mergeCell ref="T134:U134"/>
    <mergeCell ref="V134:W134"/>
    <mergeCell ref="X134:Y134"/>
    <mergeCell ref="A102:A105"/>
    <mergeCell ref="A106:A109"/>
    <mergeCell ref="A110:A113"/>
    <mergeCell ref="A114:A117"/>
    <mergeCell ref="A118:A121"/>
    <mergeCell ref="A122:A125"/>
    <mergeCell ref="A78:A81"/>
    <mergeCell ref="A82:A85"/>
    <mergeCell ref="A86:A89"/>
    <mergeCell ref="A90:A93"/>
    <mergeCell ref="A94:A97"/>
    <mergeCell ref="A98:A101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6:A9"/>
    <mergeCell ref="A10:A13"/>
    <mergeCell ref="A14:A17"/>
    <mergeCell ref="A18:A21"/>
    <mergeCell ref="A22:A25"/>
    <mergeCell ref="A26:A29"/>
    <mergeCell ref="AD3:AD4"/>
    <mergeCell ref="B4:C4"/>
    <mergeCell ref="D4:E4"/>
    <mergeCell ref="F4:G4"/>
    <mergeCell ref="H4:I4"/>
    <mergeCell ref="J4:K4"/>
    <mergeCell ref="L4:M4"/>
    <mergeCell ref="N4:O4"/>
    <mergeCell ref="P4:Q4"/>
    <mergeCell ref="A1:AD1"/>
    <mergeCell ref="A2:AD2"/>
    <mergeCell ref="A3:A4"/>
    <mergeCell ref="B3:G3"/>
    <mergeCell ref="H3:Q3"/>
    <mergeCell ref="R3:S3"/>
    <mergeCell ref="T3:U3"/>
    <mergeCell ref="V3:W3"/>
    <mergeCell ref="X3:AA3"/>
    <mergeCell ref="AB3:AC3"/>
  </mergeCells>
  <printOptions horizontalCentered="1"/>
  <pageMargins left="0.25" right="0.25" top="0.75" bottom="0.75" header="0.3" footer="0.3"/>
  <pageSetup paperSize="9" scale="40" fitToHeight="0" orientation="landscape" horizontalDpi="360" verticalDpi="360" r:id="rId1"/>
  <rowBreaks count="1" manualBreakCount="1">
    <brk id="96" max="29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78"/>
  <sheetViews>
    <sheetView topLeftCell="I121" zoomScale="70" zoomScaleNormal="70" zoomScaleSheetLayoutView="70" workbookViewId="0">
      <selection activeCell="K146" sqref="K146"/>
    </sheetView>
  </sheetViews>
  <sheetFormatPr defaultColWidth="9.1796875" defaultRowHeight="14" x14ac:dyDescent="0.35"/>
  <cols>
    <col min="1" max="1" width="11.81640625" style="579" customWidth="1"/>
    <col min="2" max="2" width="13" style="702" customWidth="1"/>
    <col min="3" max="3" width="16.81640625" style="579" bestFit="1" customWidth="1"/>
    <col min="4" max="4" width="15.453125" style="687" bestFit="1" customWidth="1"/>
    <col min="5" max="5" width="16.81640625" style="579" bestFit="1" customWidth="1"/>
    <col min="6" max="6" width="15.453125" style="687" bestFit="1" customWidth="1"/>
    <col min="7" max="7" width="16.453125" style="579" customWidth="1"/>
    <col min="8" max="8" width="13.453125" style="687" bestFit="1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4.453125" style="579" customWidth="1"/>
    <col min="14" max="14" width="15.81640625" style="687" customWidth="1"/>
    <col min="15" max="15" width="13.81640625" style="579" customWidth="1"/>
    <col min="16" max="16" width="11.453125" style="687" customWidth="1"/>
    <col min="17" max="17" width="14.81640625" style="579" bestFit="1" customWidth="1"/>
    <col min="18" max="18" width="15.1796875" style="705" bestFit="1" customWidth="1"/>
    <col min="19" max="19" width="11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4.453125" style="579" customWidth="1"/>
    <col min="24" max="24" width="10.81640625" style="687" customWidth="1"/>
    <col min="25" max="25" width="15" style="579" bestFit="1" customWidth="1"/>
    <col min="26" max="26" width="18.81640625" style="687" bestFit="1" customWidth="1"/>
    <col min="27" max="27" width="12.4531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1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x14ac:dyDescent="0.35">
      <c r="A2" s="1160" t="s">
        <v>165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1160"/>
      <c r="AB2" s="1160"/>
      <c r="AC2" s="1160"/>
      <c r="AD2" s="1160"/>
      <c r="AE2" s="856"/>
    </row>
    <row r="3" spans="1:53" s="663" customFormat="1" x14ac:dyDescent="0.35">
      <c r="A3" s="1167" t="s">
        <v>2</v>
      </c>
      <c r="B3" s="1168" t="s">
        <v>3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69"/>
      <c r="N3" s="1169"/>
      <c r="O3" s="1169"/>
      <c r="P3" s="1169"/>
      <c r="Q3" s="1170"/>
      <c r="R3" s="1171" t="s">
        <v>5</v>
      </c>
      <c r="S3" s="1172"/>
      <c r="T3" s="1171" t="s">
        <v>6</v>
      </c>
      <c r="U3" s="1172"/>
      <c r="V3" s="1168" t="s">
        <v>7</v>
      </c>
      <c r="W3" s="1170"/>
      <c r="X3" s="1171" t="s">
        <v>8</v>
      </c>
      <c r="Y3" s="1194"/>
      <c r="Z3" s="1194"/>
      <c r="AA3" s="1172"/>
      <c r="AB3" s="1168" t="s">
        <v>7</v>
      </c>
      <c r="AC3" s="1170"/>
      <c r="AD3" s="1202" t="s">
        <v>9</v>
      </c>
      <c r="AE3" s="661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  <c r="AX3" s="662"/>
      <c r="AY3" s="662"/>
      <c r="AZ3" s="662"/>
      <c r="BA3" s="662"/>
    </row>
    <row r="4" spans="1:53" s="669" customFormat="1" x14ac:dyDescent="0.35">
      <c r="A4" s="1168"/>
      <c r="B4" s="1168" t="s">
        <v>10</v>
      </c>
      <c r="C4" s="1170"/>
      <c r="D4" s="1168" t="s">
        <v>11</v>
      </c>
      <c r="E4" s="1170"/>
      <c r="F4" s="1168" t="s">
        <v>12</v>
      </c>
      <c r="G4" s="1170"/>
      <c r="H4" s="1168" t="s">
        <v>13</v>
      </c>
      <c r="I4" s="1170"/>
      <c r="J4" s="1168" t="s">
        <v>14</v>
      </c>
      <c r="K4" s="1170"/>
      <c r="L4" s="1168" t="s">
        <v>14</v>
      </c>
      <c r="M4" s="1170"/>
      <c r="N4" s="1168" t="s">
        <v>15</v>
      </c>
      <c r="O4" s="1170"/>
      <c r="P4" s="1168" t="s">
        <v>16</v>
      </c>
      <c r="Q4" s="1170"/>
      <c r="R4" s="664" t="s">
        <v>17</v>
      </c>
      <c r="S4" s="842" t="s">
        <v>18</v>
      </c>
      <c r="T4" s="665" t="s">
        <v>19</v>
      </c>
      <c r="U4" s="666" t="s">
        <v>20</v>
      </c>
      <c r="V4" s="664" t="s">
        <v>21</v>
      </c>
      <c r="W4" s="843" t="s">
        <v>22</v>
      </c>
      <c r="X4" s="664" t="s">
        <v>17</v>
      </c>
      <c r="Y4" s="667" t="s">
        <v>23</v>
      </c>
      <c r="Z4" s="664" t="s">
        <v>17</v>
      </c>
      <c r="AA4" s="843" t="s">
        <v>24</v>
      </c>
      <c r="AB4" s="664" t="s">
        <v>17</v>
      </c>
      <c r="AC4" s="842" t="s">
        <v>25</v>
      </c>
      <c r="AD4" s="1203"/>
      <c r="AE4" s="661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  <c r="AX4" s="668"/>
      <c r="AY4" s="668"/>
      <c r="AZ4" s="668"/>
      <c r="BA4" s="668"/>
    </row>
    <row r="5" spans="1:53" s="669" customForma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4" t="s">
        <v>28</v>
      </c>
      <c r="K5" s="850" t="s">
        <v>27</v>
      </c>
      <c r="L5" s="850" t="s">
        <v>164</v>
      </c>
      <c r="M5" s="850" t="s">
        <v>27</v>
      </c>
      <c r="N5" s="850" t="s">
        <v>29</v>
      </c>
      <c r="O5" s="850" t="s">
        <v>27</v>
      </c>
      <c r="P5" s="672" t="s">
        <v>21</v>
      </c>
      <c r="Q5" s="850" t="s">
        <v>27</v>
      </c>
      <c r="R5" s="672" t="s">
        <v>30</v>
      </c>
      <c r="S5" s="850" t="s">
        <v>27</v>
      </c>
      <c r="T5" s="672" t="s">
        <v>31</v>
      </c>
      <c r="U5" s="850" t="s">
        <v>27</v>
      </c>
      <c r="V5" s="675" t="s">
        <v>30</v>
      </c>
      <c r="W5" s="844" t="s">
        <v>27</v>
      </c>
      <c r="X5" s="676" t="s">
        <v>30</v>
      </c>
      <c r="Y5" s="677" t="s">
        <v>27</v>
      </c>
      <c r="Z5" s="676" t="s">
        <v>32</v>
      </c>
      <c r="AA5" s="844" t="s">
        <v>27</v>
      </c>
      <c r="AB5" s="675" t="s">
        <v>30</v>
      </c>
      <c r="AC5" s="850" t="s">
        <v>27</v>
      </c>
      <c r="AD5" s="845"/>
      <c r="AE5" s="678"/>
      <c r="AK5" s="679"/>
      <c r="AL5" s="679"/>
      <c r="AM5" s="679"/>
      <c r="AN5" s="679"/>
      <c r="AO5" s="679"/>
      <c r="AP5" s="679"/>
    </row>
    <row r="6" spans="1:53" ht="15" x14ac:dyDescent="0.35">
      <c r="A6" s="1173">
        <v>45413</v>
      </c>
      <c r="B6" s="680"/>
      <c r="C6" s="545"/>
      <c r="D6" s="544"/>
      <c r="E6" s="545"/>
      <c r="F6" s="680"/>
      <c r="G6" s="681"/>
      <c r="H6" s="682"/>
      <c r="I6" s="681"/>
      <c r="J6" s="681"/>
      <c r="K6" s="681"/>
      <c r="L6" s="682"/>
      <c r="M6" s="681"/>
      <c r="N6" s="681"/>
      <c r="O6" s="681"/>
      <c r="P6" s="682"/>
      <c r="Q6" s="547"/>
      <c r="R6" s="549"/>
      <c r="S6" s="547"/>
      <c r="T6" s="546"/>
      <c r="U6" s="547"/>
      <c r="V6" s="549"/>
      <c r="W6" s="547"/>
      <c r="X6" s="683"/>
      <c r="Y6" s="728"/>
      <c r="Z6" s="683"/>
      <c r="AA6" s="547"/>
      <c r="AB6" s="549"/>
      <c r="AC6" s="547"/>
      <c r="AD6" s="547"/>
      <c r="AE6" s="684"/>
      <c r="AK6" s="685"/>
    </row>
    <row r="7" spans="1:53" ht="15" x14ac:dyDescent="0.35">
      <c r="A7" s="1174"/>
      <c r="B7" s="591"/>
      <c r="C7" s="592"/>
      <c r="D7" s="593"/>
      <c r="E7" s="592"/>
      <c r="F7" s="591"/>
      <c r="G7" s="585"/>
      <c r="H7" s="586"/>
      <c r="I7" s="585"/>
      <c r="J7" s="585"/>
      <c r="K7" s="585"/>
      <c r="L7" s="585"/>
      <c r="M7" s="585"/>
      <c r="N7" s="585"/>
      <c r="O7" s="585"/>
      <c r="P7" s="586"/>
      <c r="Q7" s="587"/>
      <c r="R7" s="584"/>
      <c r="S7" s="587"/>
      <c r="T7" s="588"/>
      <c r="U7" s="587"/>
      <c r="V7" s="584"/>
      <c r="W7" s="587"/>
      <c r="X7" s="589"/>
      <c r="Y7" s="594"/>
      <c r="Z7" s="589"/>
      <c r="AA7" s="587"/>
      <c r="AB7" s="584"/>
      <c r="AC7" s="587"/>
      <c r="AD7" s="587"/>
      <c r="AE7" s="612"/>
      <c r="AK7" s="685"/>
    </row>
    <row r="8" spans="1:53" ht="15" x14ac:dyDescent="0.35">
      <c r="A8" s="1174"/>
      <c r="B8" s="591"/>
      <c r="C8" s="592"/>
      <c r="D8" s="593">
        <v>30.51</v>
      </c>
      <c r="E8" s="592">
        <v>305100</v>
      </c>
      <c r="F8" s="591">
        <v>15.55</v>
      </c>
      <c r="G8" s="585">
        <v>155500</v>
      </c>
      <c r="H8" s="586"/>
      <c r="I8" s="585"/>
      <c r="J8" s="585"/>
      <c r="K8" s="585"/>
      <c r="L8" s="585"/>
      <c r="M8" s="585"/>
      <c r="N8" s="585"/>
      <c r="O8" s="585"/>
      <c r="P8" s="586"/>
      <c r="Q8" s="587"/>
      <c r="R8" s="584"/>
      <c r="S8" s="587"/>
      <c r="T8" s="588"/>
      <c r="U8" s="587"/>
      <c r="V8" s="584"/>
      <c r="W8" s="587"/>
      <c r="X8" s="589"/>
      <c r="Y8" s="594"/>
      <c r="Z8" s="589"/>
      <c r="AA8" s="587"/>
      <c r="AB8" s="584"/>
      <c r="AC8" s="587"/>
      <c r="AD8" s="587"/>
      <c r="AE8" s="612"/>
    </row>
    <row r="9" spans="1:53" ht="15" x14ac:dyDescent="0.35">
      <c r="A9" s="1175"/>
      <c r="B9" s="591">
        <v>26</v>
      </c>
      <c r="C9" s="592">
        <v>260000</v>
      </c>
      <c r="D9" s="593"/>
      <c r="E9" s="592"/>
      <c r="F9" s="591"/>
      <c r="G9" s="585"/>
      <c r="H9" s="586">
        <v>20</v>
      </c>
      <c r="I9" s="585">
        <v>136000</v>
      </c>
      <c r="J9" s="585"/>
      <c r="K9" s="585"/>
      <c r="L9" s="585"/>
      <c r="M9" s="585"/>
      <c r="N9" s="585"/>
      <c r="O9" s="585"/>
      <c r="P9" s="586">
        <v>20</v>
      </c>
      <c r="Q9" s="587">
        <v>136000</v>
      </c>
      <c r="R9" s="584"/>
      <c r="S9" s="587"/>
      <c r="T9" s="588"/>
      <c r="U9" s="587"/>
      <c r="V9" s="584"/>
      <c r="W9" s="587"/>
      <c r="X9" s="589"/>
      <c r="Y9" s="594"/>
      <c r="Z9" s="589"/>
      <c r="AA9" s="587"/>
      <c r="AB9" s="584"/>
      <c r="AC9" s="587"/>
      <c r="AD9" s="587"/>
      <c r="AE9" s="612"/>
      <c r="AK9" s="685"/>
    </row>
    <row r="10" spans="1:53" ht="15" x14ac:dyDescent="0.35">
      <c r="A10" s="1173">
        <v>45414</v>
      </c>
      <c r="B10" s="595"/>
      <c r="C10" s="592"/>
      <c r="D10" s="593"/>
      <c r="E10" s="592"/>
      <c r="F10" s="591"/>
      <c r="G10" s="585"/>
      <c r="H10" s="586"/>
      <c r="I10" s="587"/>
      <c r="J10" s="587"/>
      <c r="K10" s="587"/>
      <c r="L10" s="585"/>
      <c r="M10" s="585"/>
      <c r="N10" s="585"/>
      <c r="O10" s="585"/>
      <c r="P10" s="586"/>
      <c r="Q10" s="587"/>
      <c r="R10" s="584"/>
      <c r="S10" s="587"/>
      <c r="T10" s="588"/>
      <c r="U10" s="587"/>
      <c r="V10" s="584"/>
      <c r="W10" s="587"/>
      <c r="X10" s="589"/>
      <c r="Y10" s="594"/>
      <c r="Z10" s="589"/>
      <c r="AA10" s="587"/>
      <c r="AB10" s="584"/>
      <c r="AC10" s="587"/>
      <c r="AD10" s="587"/>
      <c r="AE10" s="612"/>
    </row>
    <row r="11" spans="1:53" ht="15" x14ac:dyDescent="0.35">
      <c r="A11" s="1174"/>
      <c r="B11" s="591"/>
      <c r="C11" s="592"/>
      <c r="D11" s="593"/>
      <c r="E11" s="592"/>
      <c r="F11" s="591"/>
      <c r="G11" s="585"/>
      <c r="H11" s="586"/>
      <c r="I11" s="585"/>
      <c r="J11" s="585"/>
      <c r="K11" s="585"/>
      <c r="L11" s="585"/>
      <c r="M11" s="585"/>
      <c r="N11" s="585"/>
      <c r="O11" s="585"/>
      <c r="P11" s="586"/>
      <c r="Q11" s="587"/>
      <c r="R11" s="584"/>
      <c r="S11" s="587"/>
      <c r="T11" s="588"/>
      <c r="U11" s="587"/>
      <c r="V11" s="584"/>
      <c r="W11" s="587"/>
      <c r="X11" s="589"/>
      <c r="Y11" s="596"/>
      <c r="Z11" s="597"/>
      <c r="AA11" s="583"/>
      <c r="AB11" s="598"/>
      <c r="AC11" s="587"/>
      <c r="AD11" s="587"/>
      <c r="AE11" s="612"/>
    </row>
    <row r="12" spans="1:53" ht="15" x14ac:dyDescent="0.35">
      <c r="A12" s="1174"/>
      <c r="B12" s="591"/>
      <c r="C12" s="592"/>
      <c r="D12" s="593"/>
      <c r="E12" s="592"/>
      <c r="F12" s="591"/>
      <c r="G12" s="585"/>
      <c r="H12" s="586"/>
      <c r="I12" s="585"/>
      <c r="J12" s="585"/>
      <c r="K12" s="585"/>
      <c r="L12" s="585"/>
      <c r="M12" s="585"/>
      <c r="N12" s="585"/>
      <c r="O12" s="585"/>
      <c r="P12" s="586"/>
      <c r="Q12" s="587"/>
      <c r="R12" s="584"/>
      <c r="S12" s="587"/>
      <c r="T12" s="588"/>
      <c r="U12" s="587"/>
      <c r="V12" s="584"/>
      <c r="W12" s="587"/>
      <c r="X12" s="589"/>
      <c r="Y12" s="596"/>
      <c r="Z12" s="597"/>
      <c r="AA12" s="583"/>
      <c r="AB12" s="598"/>
      <c r="AC12" s="587"/>
      <c r="AD12" s="587"/>
      <c r="AE12" s="612"/>
    </row>
    <row r="13" spans="1:53" ht="15" x14ac:dyDescent="0.35">
      <c r="A13" s="1175"/>
      <c r="B13" s="591">
        <v>23.48</v>
      </c>
      <c r="C13" s="592">
        <v>234800</v>
      </c>
      <c r="D13" s="593">
        <v>21.64</v>
      </c>
      <c r="E13" s="592">
        <v>216400</v>
      </c>
      <c r="F13" s="591">
        <v>24.74</v>
      </c>
      <c r="G13" s="585">
        <v>247400</v>
      </c>
      <c r="H13" s="586"/>
      <c r="I13" s="585"/>
      <c r="J13" s="816"/>
      <c r="K13" s="585"/>
      <c r="L13" s="585"/>
      <c r="M13" s="585"/>
      <c r="N13" s="816"/>
      <c r="O13" s="585"/>
      <c r="P13" s="586"/>
      <c r="Q13" s="587"/>
      <c r="R13" s="584"/>
      <c r="S13" s="587"/>
      <c r="T13" s="588">
        <v>20</v>
      </c>
      <c r="U13" s="587">
        <v>259000</v>
      </c>
      <c r="V13" s="584"/>
      <c r="W13" s="587"/>
      <c r="X13" s="589"/>
      <c r="Y13" s="594"/>
      <c r="Z13" s="589"/>
      <c r="AA13" s="587"/>
      <c r="AB13" s="584">
        <v>20</v>
      </c>
      <c r="AC13" s="587">
        <v>200000</v>
      </c>
      <c r="AD13" s="587"/>
      <c r="AE13" s="612"/>
    </row>
    <row r="14" spans="1:53" ht="15" x14ac:dyDescent="0.35">
      <c r="A14" s="1173">
        <v>45415</v>
      </c>
      <c r="B14" s="591"/>
      <c r="C14" s="592"/>
      <c r="D14" s="593"/>
      <c r="E14" s="592"/>
      <c r="F14" s="591"/>
      <c r="G14" s="585"/>
      <c r="H14" s="586"/>
      <c r="I14" s="585"/>
      <c r="J14" s="585"/>
      <c r="K14" s="585"/>
      <c r="L14" s="585"/>
      <c r="M14" s="585"/>
      <c r="N14" s="585"/>
      <c r="O14" s="585"/>
      <c r="P14" s="586"/>
      <c r="Q14" s="587"/>
      <c r="R14" s="584"/>
      <c r="S14" s="587"/>
      <c r="T14" s="588"/>
      <c r="U14" s="587"/>
      <c r="V14" s="584"/>
      <c r="W14" s="587"/>
      <c r="X14" s="589"/>
      <c r="Y14" s="594"/>
      <c r="Z14" s="589"/>
      <c r="AA14" s="587"/>
      <c r="AB14" s="584"/>
      <c r="AC14" s="587"/>
      <c r="AD14" s="587"/>
      <c r="AE14" s="612"/>
    </row>
    <row r="15" spans="1:53" ht="15" x14ac:dyDescent="0.35">
      <c r="A15" s="1174"/>
      <c r="B15" s="591"/>
      <c r="C15" s="592"/>
      <c r="D15" s="593"/>
      <c r="E15" s="592"/>
      <c r="F15" s="591"/>
      <c r="G15" s="585"/>
      <c r="H15" s="586"/>
      <c r="I15" s="585"/>
      <c r="J15" s="585"/>
      <c r="K15" s="585"/>
      <c r="L15" s="585"/>
      <c r="M15" s="585"/>
      <c r="N15" s="585"/>
      <c r="O15" s="585"/>
      <c r="P15" s="586"/>
      <c r="Q15" s="587"/>
      <c r="R15" s="584"/>
      <c r="S15" s="587"/>
      <c r="T15" s="588"/>
      <c r="U15" s="587"/>
      <c r="V15" s="584"/>
      <c r="W15" s="587"/>
      <c r="X15" s="589"/>
      <c r="Y15" s="594"/>
      <c r="Z15" s="589"/>
      <c r="AA15" s="587"/>
      <c r="AB15" s="584"/>
      <c r="AC15" s="587"/>
      <c r="AD15" s="587"/>
      <c r="AE15" s="612"/>
    </row>
    <row r="16" spans="1:53" ht="15" x14ac:dyDescent="0.35">
      <c r="A16" s="1174"/>
      <c r="B16" s="591"/>
      <c r="C16" s="592"/>
      <c r="D16" s="593"/>
      <c r="E16" s="592"/>
      <c r="F16" s="591"/>
      <c r="G16" s="585"/>
      <c r="H16" s="586"/>
      <c r="I16" s="585"/>
      <c r="J16" s="585"/>
      <c r="K16" s="585"/>
      <c r="L16" s="585"/>
      <c r="M16" s="585"/>
      <c r="N16" s="585"/>
      <c r="O16" s="585"/>
      <c r="P16" s="586"/>
      <c r="Q16" s="587"/>
      <c r="R16" s="584"/>
      <c r="S16" s="587"/>
      <c r="T16" s="588"/>
      <c r="U16" s="587"/>
      <c r="V16" s="584"/>
      <c r="W16" s="587"/>
      <c r="X16" s="589"/>
      <c r="Y16" s="594"/>
      <c r="Z16" s="589"/>
      <c r="AA16" s="587"/>
      <c r="AB16" s="584"/>
      <c r="AC16" s="587"/>
      <c r="AD16" s="587"/>
      <c r="AE16" s="612"/>
    </row>
    <row r="17" spans="1:31" ht="15" x14ac:dyDescent="0.35">
      <c r="A17" s="1175"/>
      <c r="B17" s="591">
        <v>20.89</v>
      </c>
      <c r="C17" s="592">
        <v>208900</v>
      </c>
      <c r="D17" s="798">
        <v>29.05</v>
      </c>
      <c r="E17" s="585">
        <v>290500</v>
      </c>
      <c r="F17" s="591"/>
      <c r="G17" s="585"/>
      <c r="H17" s="586"/>
      <c r="I17" s="585"/>
      <c r="J17" s="816"/>
      <c r="K17" s="585"/>
      <c r="L17" s="585"/>
      <c r="M17" s="585"/>
      <c r="N17" s="585"/>
      <c r="O17" s="585"/>
      <c r="P17" s="586"/>
      <c r="Q17" s="587"/>
      <c r="R17" s="584"/>
      <c r="S17" s="587"/>
      <c r="T17" s="588">
        <v>20</v>
      </c>
      <c r="U17" s="587">
        <v>259000</v>
      </c>
      <c r="V17" s="584"/>
      <c r="W17" s="587"/>
      <c r="X17" s="589"/>
      <c r="Y17" s="594"/>
      <c r="Z17" s="589">
        <v>24.7</v>
      </c>
      <c r="AA17" s="587">
        <v>167960</v>
      </c>
      <c r="AB17" s="584"/>
      <c r="AC17" s="587"/>
      <c r="AD17" s="587"/>
      <c r="AE17" s="612"/>
    </row>
    <row r="18" spans="1:31" ht="15" x14ac:dyDescent="0.35">
      <c r="A18" s="1173">
        <v>45416</v>
      </c>
      <c r="B18" s="591"/>
      <c r="C18" s="592"/>
      <c r="D18" s="593"/>
      <c r="E18" s="592"/>
      <c r="F18" s="591"/>
      <c r="G18" s="585"/>
      <c r="H18" s="586"/>
      <c r="I18" s="585"/>
      <c r="J18" s="585"/>
      <c r="K18" s="585"/>
      <c r="L18" s="585"/>
      <c r="M18" s="585"/>
      <c r="N18" s="585"/>
      <c r="O18" s="585"/>
      <c r="P18" s="586"/>
      <c r="Q18" s="587"/>
      <c r="R18" s="584"/>
      <c r="S18" s="587"/>
      <c r="T18" s="588"/>
      <c r="U18" s="587"/>
      <c r="V18" s="584"/>
      <c r="W18" s="587"/>
      <c r="X18" s="589"/>
      <c r="Y18" s="594"/>
      <c r="Z18" s="589"/>
      <c r="AA18" s="587"/>
      <c r="AB18" s="584"/>
      <c r="AC18" s="587"/>
      <c r="AD18" s="587"/>
      <c r="AE18" s="612"/>
    </row>
    <row r="19" spans="1:31" ht="15" x14ac:dyDescent="0.35">
      <c r="A19" s="1174"/>
      <c r="B19" s="591"/>
      <c r="C19" s="592"/>
      <c r="D19" s="593"/>
      <c r="E19" s="592"/>
      <c r="F19" s="591"/>
      <c r="G19" s="585"/>
      <c r="H19" s="586"/>
      <c r="I19" s="585"/>
      <c r="J19" s="585"/>
      <c r="K19" s="585"/>
      <c r="L19" s="585"/>
      <c r="M19" s="585"/>
      <c r="N19" s="585"/>
      <c r="O19" s="585"/>
      <c r="P19" s="586"/>
      <c r="Q19" s="587"/>
      <c r="R19" s="598"/>
      <c r="S19" s="583"/>
      <c r="T19" s="584"/>
      <c r="U19" s="587"/>
      <c r="V19" s="584"/>
      <c r="W19" s="587"/>
      <c r="X19" s="589"/>
      <c r="Y19" s="594"/>
      <c r="Z19" s="589"/>
      <c r="AA19" s="587"/>
      <c r="AB19" s="584"/>
      <c r="AC19" s="587"/>
      <c r="AD19" s="587"/>
      <c r="AE19" s="612"/>
    </row>
    <row r="20" spans="1:31" ht="15" x14ac:dyDescent="0.35">
      <c r="A20" s="1174"/>
      <c r="B20" s="591"/>
      <c r="C20" s="592"/>
      <c r="D20" s="593"/>
      <c r="E20" s="592"/>
      <c r="F20" s="591"/>
      <c r="G20" s="585"/>
      <c r="H20" s="586"/>
      <c r="I20" s="585"/>
      <c r="J20" s="585"/>
      <c r="K20" s="585"/>
      <c r="L20" s="585"/>
      <c r="M20" s="585"/>
      <c r="N20" s="585"/>
      <c r="O20" s="585"/>
      <c r="P20" s="586"/>
      <c r="Q20" s="587"/>
      <c r="R20" s="584"/>
      <c r="S20" s="587"/>
      <c r="T20" s="588"/>
      <c r="U20" s="587"/>
      <c r="V20" s="584"/>
      <c r="W20" s="587"/>
      <c r="X20" s="589"/>
      <c r="Y20" s="594"/>
      <c r="Z20" s="589"/>
      <c r="AA20" s="587"/>
      <c r="AB20" s="584"/>
      <c r="AC20" s="587"/>
      <c r="AD20" s="587"/>
      <c r="AE20" s="612"/>
    </row>
    <row r="21" spans="1:31" ht="15" x14ac:dyDescent="0.35">
      <c r="A21" s="1175"/>
      <c r="B21" s="591">
        <v>26.63</v>
      </c>
      <c r="C21" s="592">
        <v>266300</v>
      </c>
      <c r="D21" s="593">
        <v>24.72</v>
      </c>
      <c r="E21" s="592">
        <v>247200</v>
      </c>
      <c r="F21" s="591">
        <v>27.26</v>
      </c>
      <c r="G21" s="592">
        <v>272600</v>
      </c>
      <c r="H21" s="586">
        <v>20</v>
      </c>
      <c r="I21" s="585">
        <v>136000</v>
      </c>
      <c r="J21" s="585"/>
      <c r="K21" s="585"/>
      <c r="L21" s="585">
        <v>20</v>
      </c>
      <c r="M21" s="585">
        <v>259000</v>
      </c>
      <c r="N21" s="816"/>
      <c r="O21" s="585"/>
      <c r="P21" s="586"/>
      <c r="Q21" s="587"/>
      <c r="R21" s="584"/>
      <c r="S21" s="587"/>
      <c r="T21" s="588">
        <v>20</v>
      </c>
      <c r="U21" s="587">
        <v>259000</v>
      </c>
      <c r="V21" s="589"/>
      <c r="W21" s="587"/>
      <c r="X21" s="589"/>
      <c r="Y21" s="594"/>
      <c r="Z21" s="589"/>
      <c r="AA21" s="587"/>
      <c r="AB21" s="584"/>
      <c r="AC21" s="587"/>
      <c r="AD21" s="587"/>
      <c r="AE21" s="612"/>
    </row>
    <row r="22" spans="1:31" ht="15" x14ac:dyDescent="0.35">
      <c r="A22" s="1173">
        <v>45417</v>
      </c>
      <c r="B22" s="591"/>
      <c r="C22" s="592"/>
      <c r="D22" s="593"/>
      <c r="E22" s="592"/>
      <c r="F22" s="591"/>
      <c r="G22" s="585"/>
      <c r="H22" s="586"/>
      <c r="I22" s="585"/>
      <c r="J22" s="585"/>
      <c r="K22" s="585"/>
      <c r="L22" s="586"/>
      <c r="M22" s="585"/>
      <c r="N22" s="585"/>
      <c r="O22" s="585"/>
      <c r="P22" s="586"/>
      <c r="Q22" s="587"/>
      <c r="R22" s="584"/>
      <c r="S22" s="587"/>
      <c r="T22" s="588"/>
      <c r="U22" s="587"/>
      <c r="V22" s="584"/>
      <c r="W22" s="587"/>
      <c r="X22" s="589"/>
      <c r="Y22" s="594"/>
      <c r="Z22" s="589"/>
      <c r="AA22" s="587"/>
      <c r="AB22" s="584"/>
      <c r="AC22" s="587"/>
      <c r="AD22" s="587"/>
      <c r="AE22" s="612"/>
    </row>
    <row r="23" spans="1:31" ht="15" x14ac:dyDescent="0.35">
      <c r="A23" s="1174"/>
      <c r="B23" s="591"/>
      <c r="C23" s="592"/>
      <c r="D23" s="593"/>
      <c r="E23" s="592"/>
      <c r="F23" s="591"/>
      <c r="G23" s="585"/>
      <c r="H23" s="586"/>
      <c r="I23" s="585"/>
      <c r="J23" s="585"/>
      <c r="K23" s="585"/>
      <c r="L23" s="585"/>
      <c r="M23" s="585"/>
      <c r="N23" s="585"/>
      <c r="O23" s="585"/>
      <c r="P23" s="586"/>
      <c r="Q23" s="587"/>
      <c r="R23" s="584"/>
      <c r="S23" s="587"/>
      <c r="T23" s="588"/>
      <c r="U23" s="587"/>
      <c r="V23" s="584"/>
      <c r="W23" s="587"/>
      <c r="X23" s="589"/>
      <c r="Y23" s="594"/>
      <c r="Z23" s="589"/>
      <c r="AA23" s="587"/>
      <c r="AB23" s="584"/>
      <c r="AC23" s="587"/>
      <c r="AD23" s="587"/>
      <c r="AE23" s="612"/>
    </row>
    <row r="24" spans="1:31" ht="15" x14ac:dyDescent="0.35">
      <c r="A24" s="1174"/>
      <c r="B24" s="591"/>
      <c r="C24" s="592"/>
      <c r="D24" s="593"/>
      <c r="E24" s="592"/>
      <c r="F24" s="591"/>
      <c r="G24" s="585"/>
      <c r="H24" s="586"/>
      <c r="I24" s="585"/>
      <c r="J24" s="585"/>
      <c r="K24" s="585"/>
      <c r="L24" s="585"/>
      <c r="M24" s="585"/>
      <c r="N24" s="585"/>
      <c r="O24" s="585"/>
      <c r="P24" s="586"/>
      <c r="Q24" s="587"/>
      <c r="R24" s="584"/>
      <c r="S24" s="587"/>
      <c r="T24" s="588"/>
      <c r="U24" s="587"/>
      <c r="V24" s="584"/>
      <c r="W24" s="587"/>
      <c r="X24" s="589"/>
      <c r="Y24" s="594"/>
      <c r="Z24" s="589"/>
      <c r="AA24" s="587"/>
      <c r="AB24" s="584"/>
      <c r="AC24" s="587"/>
      <c r="AD24" s="587"/>
      <c r="AE24" s="612"/>
    </row>
    <row r="25" spans="1:31" ht="15" x14ac:dyDescent="0.35">
      <c r="A25" s="1175"/>
      <c r="B25" s="591">
        <v>26.13</v>
      </c>
      <c r="C25" s="592">
        <v>261300</v>
      </c>
      <c r="D25" s="593">
        <v>29.65</v>
      </c>
      <c r="E25" s="592">
        <v>296500</v>
      </c>
      <c r="F25" s="591"/>
      <c r="G25" s="585"/>
      <c r="H25" s="586"/>
      <c r="I25" s="585"/>
      <c r="J25" s="585"/>
      <c r="K25" s="585"/>
      <c r="L25" s="816"/>
      <c r="M25" s="585"/>
      <c r="N25" s="585"/>
      <c r="O25" s="585"/>
      <c r="P25" s="586"/>
      <c r="Q25" s="587"/>
      <c r="R25" s="584"/>
      <c r="S25" s="587"/>
      <c r="T25" s="588"/>
      <c r="U25" s="587"/>
      <c r="V25" s="584"/>
      <c r="W25" s="587"/>
      <c r="X25" s="589"/>
      <c r="Y25" s="594"/>
      <c r="Z25" s="589"/>
      <c r="AA25" s="587"/>
      <c r="AB25" s="584"/>
      <c r="AC25" s="587"/>
      <c r="AD25" s="587"/>
      <c r="AE25" s="612"/>
    </row>
    <row r="26" spans="1:31" ht="15" x14ac:dyDescent="0.35">
      <c r="A26" s="1173">
        <v>45418</v>
      </c>
      <c r="B26" s="591"/>
      <c r="C26" s="592"/>
      <c r="D26" s="593"/>
      <c r="E26" s="592"/>
      <c r="F26" s="591"/>
      <c r="G26" s="585"/>
      <c r="H26" s="586"/>
      <c r="I26" s="585"/>
      <c r="J26" s="585"/>
      <c r="K26" s="585"/>
      <c r="L26" s="784"/>
      <c r="M26" s="704"/>
      <c r="N26" s="704"/>
      <c r="O26" s="704"/>
      <c r="P26" s="586"/>
      <c r="Q26" s="587"/>
      <c r="R26" s="584"/>
      <c r="S26" s="587"/>
      <c r="T26" s="588"/>
      <c r="U26" s="587"/>
      <c r="V26" s="584"/>
      <c r="W26" s="587"/>
      <c r="X26" s="589"/>
      <c r="Y26" s="594"/>
      <c r="Z26" s="589"/>
      <c r="AA26" s="587"/>
      <c r="AB26" s="584"/>
      <c r="AC26" s="587"/>
      <c r="AD26" s="587"/>
      <c r="AE26" s="612"/>
    </row>
    <row r="27" spans="1:31" ht="15" x14ac:dyDescent="0.35">
      <c r="A27" s="1174"/>
      <c r="B27" s="591"/>
      <c r="C27" s="592"/>
      <c r="D27" s="593"/>
      <c r="E27" s="592"/>
      <c r="F27" s="591"/>
      <c r="G27" s="585"/>
      <c r="H27" s="586"/>
      <c r="I27" s="585"/>
      <c r="J27" s="585"/>
      <c r="K27" s="585"/>
      <c r="L27" s="585"/>
      <c r="M27" s="585"/>
      <c r="N27" s="585"/>
      <c r="O27" s="585"/>
      <c r="P27" s="586"/>
      <c r="Q27" s="587"/>
      <c r="R27" s="584"/>
      <c r="S27" s="587"/>
      <c r="T27" s="588"/>
      <c r="U27" s="587"/>
      <c r="V27" s="584"/>
      <c r="W27" s="587"/>
      <c r="X27" s="589"/>
      <c r="Y27" s="594"/>
      <c r="Z27" s="589"/>
      <c r="AA27" s="587"/>
      <c r="AB27" s="584"/>
      <c r="AC27" s="587"/>
      <c r="AD27" s="587"/>
      <c r="AE27" s="612"/>
    </row>
    <row r="28" spans="1:31" ht="15" x14ac:dyDescent="0.35">
      <c r="A28" s="1174"/>
      <c r="B28" s="591"/>
      <c r="C28" s="592"/>
      <c r="D28" s="593"/>
      <c r="E28" s="592"/>
      <c r="F28" s="591"/>
      <c r="G28" s="585"/>
      <c r="H28" s="586"/>
      <c r="I28" s="585"/>
      <c r="J28" s="585"/>
      <c r="K28" s="585"/>
      <c r="L28" s="585"/>
      <c r="M28" s="585"/>
      <c r="N28" s="585"/>
      <c r="O28" s="585"/>
      <c r="P28" s="586"/>
      <c r="Q28" s="587"/>
      <c r="R28" s="584"/>
      <c r="S28" s="587"/>
      <c r="T28" s="588"/>
      <c r="U28" s="587"/>
      <c r="V28" s="584"/>
      <c r="W28" s="587"/>
      <c r="X28" s="589"/>
      <c r="Y28" s="590"/>
      <c r="Z28" s="599"/>
      <c r="AA28" s="600"/>
      <c r="AB28" s="588"/>
      <c r="AC28" s="587"/>
      <c r="AD28" s="587"/>
      <c r="AE28" s="612"/>
    </row>
    <row r="29" spans="1:31" ht="15" x14ac:dyDescent="0.35">
      <c r="A29" s="1175"/>
      <c r="B29" s="591">
        <v>30.71</v>
      </c>
      <c r="C29" s="592">
        <v>307100</v>
      </c>
      <c r="D29" s="593">
        <v>32.25</v>
      </c>
      <c r="E29" s="592">
        <v>322500</v>
      </c>
      <c r="F29" s="591">
        <v>32.04</v>
      </c>
      <c r="G29" s="585">
        <v>320400</v>
      </c>
      <c r="H29" s="586"/>
      <c r="I29" s="585"/>
      <c r="J29" s="585"/>
      <c r="K29" s="585"/>
      <c r="L29" s="585">
        <v>20</v>
      </c>
      <c r="M29" s="585">
        <v>259000</v>
      </c>
      <c r="N29" s="585"/>
      <c r="O29" s="585"/>
      <c r="P29" s="586">
        <v>20</v>
      </c>
      <c r="Q29" s="587">
        <v>136000</v>
      </c>
      <c r="R29" s="584"/>
      <c r="S29" s="587"/>
      <c r="T29" s="588">
        <v>20</v>
      </c>
      <c r="U29" s="587">
        <v>259000</v>
      </c>
      <c r="V29" s="584"/>
      <c r="W29" s="587"/>
      <c r="X29" s="589"/>
      <c r="Y29" s="590"/>
      <c r="Z29" s="599"/>
      <c r="AA29" s="600"/>
      <c r="AB29" s="588"/>
      <c r="AC29" s="587"/>
      <c r="AD29" s="587"/>
      <c r="AE29" s="612"/>
    </row>
    <row r="30" spans="1:31" ht="15" x14ac:dyDescent="0.35">
      <c r="A30" s="1173">
        <v>45419</v>
      </c>
      <c r="B30" s="591"/>
      <c r="C30" s="592"/>
      <c r="D30" s="593"/>
      <c r="E30" s="592"/>
      <c r="F30" s="591"/>
      <c r="G30" s="585"/>
      <c r="H30" s="586"/>
      <c r="I30" s="585"/>
      <c r="J30" s="585"/>
      <c r="K30" s="585"/>
      <c r="L30" s="586"/>
      <c r="M30" s="585"/>
      <c r="N30" s="585"/>
      <c r="O30" s="585"/>
      <c r="P30" s="586"/>
      <c r="Q30" s="587"/>
      <c r="R30" s="584"/>
      <c r="S30" s="587"/>
      <c r="T30" s="588"/>
      <c r="U30" s="587"/>
      <c r="V30" s="584"/>
      <c r="W30" s="587"/>
      <c r="X30" s="589"/>
      <c r="Y30" s="594"/>
      <c r="Z30" s="589"/>
      <c r="AA30" s="587"/>
      <c r="AB30" s="584"/>
      <c r="AC30" s="587"/>
      <c r="AD30" s="587"/>
      <c r="AE30" s="612"/>
    </row>
    <row r="31" spans="1:31" ht="15" x14ac:dyDescent="0.35">
      <c r="A31" s="1174"/>
      <c r="B31" s="591"/>
      <c r="C31" s="592"/>
      <c r="D31" s="593"/>
      <c r="E31" s="592"/>
      <c r="F31" s="591"/>
      <c r="G31" s="585"/>
      <c r="H31" s="586"/>
      <c r="I31" s="585"/>
      <c r="J31" s="585"/>
      <c r="K31" s="585"/>
      <c r="L31" s="585"/>
      <c r="M31" s="585"/>
      <c r="N31" s="585"/>
      <c r="O31" s="585"/>
      <c r="P31" s="586"/>
      <c r="Q31" s="587"/>
      <c r="R31" s="584"/>
      <c r="S31" s="587"/>
      <c r="T31" s="588"/>
      <c r="U31" s="587"/>
      <c r="V31" s="584"/>
      <c r="W31" s="587"/>
      <c r="X31" s="589"/>
      <c r="Y31" s="594"/>
      <c r="Z31" s="589"/>
      <c r="AA31" s="587"/>
      <c r="AB31" s="584"/>
      <c r="AC31" s="587"/>
      <c r="AD31" s="587"/>
      <c r="AE31" s="612"/>
    </row>
    <row r="32" spans="1:31" ht="15" x14ac:dyDescent="0.35">
      <c r="A32" s="1174"/>
      <c r="B32" s="591">
        <v>27.88</v>
      </c>
      <c r="C32" s="592">
        <v>278800</v>
      </c>
      <c r="D32" s="593">
        <v>28.42</v>
      </c>
      <c r="E32" s="592">
        <v>284200</v>
      </c>
      <c r="F32" s="591">
        <v>15.3</v>
      </c>
      <c r="G32" s="585">
        <v>153000</v>
      </c>
      <c r="H32" s="586">
        <v>20</v>
      </c>
      <c r="I32" s="585">
        <v>136000</v>
      </c>
      <c r="J32" s="585"/>
      <c r="K32" s="585"/>
      <c r="L32" s="585">
        <v>20</v>
      </c>
      <c r="M32" s="585">
        <v>259000</v>
      </c>
      <c r="N32" s="585"/>
      <c r="O32" s="585"/>
      <c r="P32" s="586"/>
      <c r="Q32" s="587"/>
      <c r="R32" s="584"/>
      <c r="S32" s="587"/>
      <c r="T32" s="584">
        <v>20</v>
      </c>
      <c r="U32" s="587">
        <v>259000</v>
      </c>
      <c r="V32" s="584"/>
      <c r="W32" s="587"/>
      <c r="X32" s="589">
        <v>20</v>
      </c>
      <c r="Y32" s="594">
        <v>200000</v>
      </c>
      <c r="Z32" s="589"/>
      <c r="AA32" s="587"/>
      <c r="AB32" s="584"/>
      <c r="AC32" s="587"/>
      <c r="AD32" s="587"/>
      <c r="AE32" s="612"/>
    </row>
    <row r="33" spans="1:31" ht="15" x14ac:dyDescent="0.35">
      <c r="A33" s="1175"/>
      <c r="B33" s="591"/>
      <c r="C33" s="592"/>
      <c r="D33" s="593"/>
      <c r="E33" s="592"/>
      <c r="F33" s="591"/>
      <c r="G33" s="585"/>
      <c r="H33" s="586"/>
      <c r="I33" s="585"/>
      <c r="J33" s="585"/>
      <c r="K33" s="585"/>
      <c r="L33" s="816"/>
      <c r="M33" s="585"/>
      <c r="N33" s="585"/>
      <c r="O33" s="585"/>
      <c r="P33" s="586"/>
      <c r="Q33" s="587"/>
      <c r="R33" s="584"/>
      <c r="S33" s="587"/>
      <c r="T33" s="588"/>
      <c r="U33" s="587"/>
      <c r="V33" s="584"/>
      <c r="W33" s="587"/>
      <c r="X33" s="589"/>
      <c r="Y33" s="594"/>
      <c r="Z33" s="589"/>
      <c r="AA33" s="587"/>
      <c r="AB33" s="584"/>
      <c r="AC33" s="587"/>
      <c r="AD33" s="587"/>
      <c r="AE33" s="612"/>
    </row>
    <row r="34" spans="1:31" ht="15" x14ac:dyDescent="0.35">
      <c r="A34" s="1173">
        <v>45420</v>
      </c>
      <c r="B34" s="591"/>
      <c r="C34" s="592"/>
      <c r="D34" s="593"/>
      <c r="E34" s="592"/>
      <c r="F34" s="591"/>
      <c r="G34" s="585"/>
      <c r="H34" s="586"/>
      <c r="I34" s="585"/>
      <c r="J34" s="585"/>
      <c r="K34" s="585"/>
      <c r="L34" s="585"/>
      <c r="M34" s="585"/>
      <c r="N34" s="585"/>
      <c r="O34" s="585"/>
      <c r="P34" s="586"/>
      <c r="Q34" s="587"/>
      <c r="R34" s="584"/>
      <c r="S34" s="587"/>
      <c r="T34" s="588"/>
      <c r="U34" s="587"/>
      <c r="V34" s="584"/>
      <c r="W34" s="587"/>
      <c r="X34" s="589"/>
      <c r="Y34" s="594"/>
      <c r="Z34" s="589"/>
      <c r="AA34" s="587"/>
      <c r="AB34" s="584"/>
      <c r="AC34" s="587"/>
      <c r="AD34" s="587"/>
      <c r="AE34" s="612"/>
    </row>
    <row r="35" spans="1:31" ht="15" x14ac:dyDescent="0.35">
      <c r="A35" s="1174"/>
      <c r="B35" s="591"/>
      <c r="C35" s="592"/>
      <c r="D35" s="593"/>
      <c r="E35" s="592"/>
      <c r="F35" s="591"/>
      <c r="G35" s="585"/>
      <c r="H35" s="586"/>
      <c r="I35" s="585"/>
      <c r="J35" s="585"/>
      <c r="K35" s="585"/>
      <c r="L35" s="585"/>
      <c r="M35" s="585"/>
      <c r="N35" s="585"/>
      <c r="O35" s="585"/>
      <c r="P35" s="586"/>
      <c r="Q35" s="587"/>
      <c r="R35" s="584"/>
      <c r="S35" s="587"/>
      <c r="T35" s="588"/>
      <c r="U35" s="587"/>
      <c r="V35" s="584"/>
      <c r="W35" s="587"/>
      <c r="X35" s="589"/>
      <c r="Y35" s="594"/>
      <c r="Z35" s="589"/>
      <c r="AA35" s="587"/>
      <c r="AB35" s="584"/>
      <c r="AC35" s="587"/>
      <c r="AD35" s="587"/>
      <c r="AE35" s="612"/>
    </row>
    <row r="36" spans="1:31" ht="15" x14ac:dyDescent="0.35">
      <c r="A36" s="1174"/>
      <c r="B36" s="591"/>
      <c r="C36" s="592"/>
      <c r="D36" s="593"/>
      <c r="E36" s="592"/>
      <c r="F36" s="591"/>
      <c r="G36" s="585"/>
      <c r="H36" s="586"/>
      <c r="I36" s="585"/>
      <c r="J36" s="585"/>
      <c r="K36" s="585"/>
      <c r="L36" s="585"/>
      <c r="M36" s="585"/>
      <c r="N36" s="585"/>
      <c r="O36" s="585"/>
      <c r="P36" s="586"/>
      <c r="Q36" s="587"/>
      <c r="R36" s="584"/>
      <c r="S36" s="587"/>
      <c r="T36" s="588"/>
      <c r="U36" s="587"/>
      <c r="V36" s="584"/>
      <c r="W36" s="587"/>
      <c r="X36" s="589"/>
      <c r="Y36" s="594"/>
      <c r="Z36" s="589"/>
      <c r="AA36" s="587"/>
      <c r="AB36" s="584"/>
      <c r="AC36" s="587"/>
      <c r="AD36" s="587"/>
      <c r="AE36" s="612"/>
    </row>
    <row r="37" spans="1:31" ht="15" x14ac:dyDescent="0.35">
      <c r="A37" s="1175"/>
      <c r="B37" s="591">
        <v>27.17</v>
      </c>
      <c r="C37" s="592">
        <v>271700</v>
      </c>
      <c r="D37" s="593">
        <v>26.17</v>
      </c>
      <c r="E37" s="592">
        <v>261700</v>
      </c>
      <c r="F37" s="591">
        <v>17.34</v>
      </c>
      <c r="G37" s="585">
        <v>173400</v>
      </c>
      <c r="H37" s="586"/>
      <c r="I37" s="585"/>
      <c r="J37" s="585">
        <v>20</v>
      </c>
      <c r="K37" s="585">
        <v>136000</v>
      </c>
      <c r="L37" s="585"/>
      <c r="M37" s="585"/>
      <c r="N37" s="585"/>
      <c r="O37" s="585"/>
      <c r="P37" s="586"/>
      <c r="Q37" s="587"/>
      <c r="R37" s="584"/>
      <c r="S37" s="587"/>
      <c r="T37" s="588">
        <v>20</v>
      </c>
      <c r="U37" s="587">
        <v>259000</v>
      </c>
      <c r="V37" s="584"/>
      <c r="W37" s="587"/>
      <c r="X37" s="589"/>
      <c r="Y37" s="594"/>
      <c r="Z37" s="584">
        <v>25.86</v>
      </c>
      <c r="AA37" s="587">
        <v>175850</v>
      </c>
      <c r="AB37" s="584"/>
      <c r="AC37" s="587"/>
      <c r="AD37" s="587"/>
      <c r="AE37" s="612"/>
    </row>
    <row r="38" spans="1:31" ht="15" x14ac:dyDescent="0.35">
      <c r="A38" s="1173">
        <v>45421</v>
      </c>
      <c r="B38" s="591"/>
      <c r="C38" s="592"/>
      <c r="D38" s="593"/>
      <c r="E38" s="592"/>
      <c r="F38" s="591"/>
      <c r="G38" s="585"/>
      <c r="H38" s="586"/>
      <c r="I38" s="585"/>
      <c r="J38" s="585"/>
      <c r="K38" s="585"/>
      <c r="L38" s="585"/>
      <c r="M38" s="585"/>
      <c r="N38" s="585"/>
      <c r="O38" s="585"/>
      <c r="P38" s="586"/>
      <c r="Q38" s="587"/>
      <c r="R38" s="584"/>
      <c r="S38" s="587"/>
      <c r="T38" s="588"/>
      <c r="U38" s="587"/>
      <c r="V38" s="584"/>
      <c r="W38" s="587"/>
      <c r="X38" s="589"/>
      <c r="Y38" s="594"/>
      <c r="Z38" s="589"/>
      <c r="AA38" s="587"/>
      <c r="AB38" s="584"/>
      <c r="AC38" s="587"/>
      <c r="AD38" s="587"/>
      <c r="AE38" s="612"/>
    </row>
    <row r="39" spans="1:31" ht="15" x14ac:dyDescent="0.35">
      <c r="A39" s="1174"/>
      <c r="B39" s="591"/>
      <c r="C39" s="592"/>
      <c r="D39" s="593"/>
      <c r="E39" s="592"/>
      <c r="F39" s="591"/>
      <c r="G39" s="585"/>
      <c r="H39" s="586"/>
      <c r="I39" s="585"/>
      <c r="J39" s="585"/>
      <c r="K39" s="585"/>
      <c r="L39" s="585"/>
      <c r="M39" s="585"/>
      <c r="N39" s="585"/>
      <c r="O39" s="585"/>
      <c r="P39" s="586"/>
      <c r="Q39" s="587"/>
      <c r="R39" s="584"/>
      <c r="S39" s="587"/>
      <c r="T39" s="588"/>
      <c r="U39" s="587"/>
      <c r="V39" s="584"/>
      <c r="W39" s="587"/>
      <c r="X39" s="589"/>
      <c r="Y39" s="594"/>
      <c r="Z39" s="589"/>
      <c r="AA39" s="587"/>
      <c r="AB39" s="584"/>
      <c r="AC39" s="587"/>
      <c r="AD39" s="587"/>
      <c r="AE39" s="612"/>
    </row>
    <row r="40" spans="1:31" ht="15" x14ac:dyDescent="0.35">
      <c r="A40" s="1174"/>
      <c r="B40" s="591"/>
      <c r="C40" s="592"/>
      <c r="D40" s="593"/>
      <c r="E40" s="592"/>
      <c r="F40" s="591"/>
      <c r="G40" s="585"/>
      <c r="H40" s="586"/>
      <c r="I40" s="585"/>
      <c r="J40" s="585"/>
      <c r="K40" s="585"/>
      <c r="L40" s="585"/>
      <c r="M40" s="585"/>
      <c r="N40" s="585"/>
      <c r="O40" s="585"/>
      <c r="P40" s="586"/>
      <c r="Q40" s="587"/>
      <c r="R40" s="584"/>
      <c r="S40" s="587"/>
      <c r="T40" s="588"/>
      <c r="U40" s="587"/>
      <c r="V40" s="584"/>
      <c r="W40" s="587"/>
      <c r="X40" s="589"/>
      <c r="Y40" s="594"/>
      <c r="Z40" s="589"/>
      <c r="AA40" s="587"/>
      <c r="AB40" s="584"/>
      <c r="AC40" s="587"/>
      <c r="AD40" s="587"/>
      <c r="AE40" s="612"/>
    </row>
    <row r="41" spans="1:31" ht="15" x14ac:dyDescent="0.35">
      <c r="A41" s="1175"/>
      <c r="B41" s="792">
        <v>29.5</v>
      </c>
      <c r="C41" s="592">
        <v>295100</v>
      </c>
      <c r="D41" s="593">
        <v>24.4</v>
      </c>
      <c r="E41" s="592">
        <v>244000</v>
      </c>
      <c r="F41" s="792">
        <v>16.489999999999998</v>
      </c>
      <c r="G41" s="585">
        <v>164900</v>
      </c>
      <c r="H41" s="586"/>
      <c r="I41" s="585"/>
      <c r="J41" s="585">
        <v>20</v>
      </c>
      <c r="K41" s="585">
        <v>136000</v>
      </c>
      <c r="L41" s="585"/>
      <c r="M41" s="585"/>
      <c r="N41" s="585"/>
      <c r="O41" s="585"/>
      <c r="P41" s="586"/>
      <c r="Q41" s="587"/>
      <c r="R41" s="584"/>
      <c r="S41" s="587"/>
      <c r="T41" s="588">
        <v>20</v>
      </c>
      <c r="U41" s="587">
        <v>259000</v>
      </c>
      <c r="V41" s="584"/>
      <c r="W41" s="587"/>
      <c r="X41" s="589"/>
      <c r="Y41" s="594"/>
      <c r="Z41" s="589"/>
      <c r="AA41" s="587"/>
      <c r="AB41" s="584"/>
      <c r="AC41" s="587"/>
      <c r="AD41" s="587"/>
      <c r="AE41" s="612"/>
    </row>
    <row r="42" spans="1:31" ht="15" x14ac:dyDescent="0.35">
      <c r="A42" s="1173">
        <v>45422</v>
      </c>
      <c r="B42" s="591"/>
      <c r="C42" s="592"/>
      <c r="D42" s="593"/>
      <c r="E42" s="592"/>
      <c r="F42" s="591"/>
      <c r="G42" s="585"/>
      <c r="H42" s="586"/>
      <c r="I42" s="585"/>
      <c r="J42" s="585"/>
      <c r="K42" s="585"/>
      <c r="L42" s="585"/>
      <c r="M42" s="585"/>
      <c r="N42" s="585"/>
      <c r="O42" s="585"/>
      <c r="P42" s="586"/>
      <c r="Q42" s="587"/>
      <c r="R42" s="584"/>
      <c r="S42" s="587"/>
      <c r="T42" s="588"/>
      <c r="U42" s="587"/>
      <c r="V42" s="584"/>
      <c r="W42" s="587"/>
      <c r="X42" s="589"/>
      <c r="Y42" s="594"/>
      <c r="Z42" s="589"/>
      <c r="AA42" s="587"/>
      <c r="AB42" s="584"/>
      <c r="AC42" s="587"/>
      <c r="AD42" s="587"/>
      <c r="AE42" s="612"/>
    </row>
    <row r="43" spans="1:31" ht="15" x14ac:dyDescent="0.35">
      <c r="A43" s="1174"/>
      <c r="B43" s="591"/>
      <c r="C43" s="592"/>
      <c r="D43" s="593"/>
      <c r="E43" s="592"/>
      <c r="F43" s="591"/>
      <c r="G43" s="585"/>
      <c r="H43" s="586"/>
      <c r="I43" s="585"/>
      <c r="J43" s="585"/>
      <c r="K43" s="585"/>
      <c r="L43" s="585"/>
      <c r="M43" s="585"/>
      <c r="N43" s="585"/>
      <c r="O43" s="585"/>
      <c r="P43" s="586"/>
      <c r="Q43" s="587"/>
      <c r="R43" s="584"/>
      <c r="S43" s="587"/>
      <c r="T43" s="588"/>
      <c r="U43" s="587"/>
      <c r="V43" s="584"/>
      <c r="W43" s="587"/>
      <c r="X43" s="589"/>
      <c r="Y43" s="594"/>
      <c r="Z43" s="589"/>
      <c r="AA43" s="587"/>
      <c r="AB43" s="584"/>
      <c r="AC43" s="587"/>
      <c r="AD43" s="587"/>
      <c r="AE43" s="612"/>
    </row>
    <row r="44" spans="1:31" ht="15" x14ac:dyDescent="0.35">
      <c r="A44" s="1174"/>
      <c r="B44" s="591"/>
      <c r="C44" s="592"/>
      <c r="D44" s="593"/>
      <c r="E44" s="592"/>
      <c r="F44" s="591"/>
      <c r="G44" s="585"/>
      <c r="H44" s="586"/>
      <c r="I44" s="585"/>
      <c r="J44" s="585"/>
      <c r="K44" s="585"/>
      <c r="L44" s="585"/>
      <c r="M44" s="585"/>
      <c r="N44" s="585"/>
      <c r="O44" s="585"/>
      <c r="P44" s="586"/>
      <c r="Q44" s="587"/>
      <c r="R44" s="584"/>
      <c r="S44" s="587"/>
      <c r="T44" s="588"/>
      <c r="U44" s="587"/>
      <c r="V44" s="584"/>
      <c r="W44" s="587"/>
      <c r="X44" s="589"/>
      <c r="Y44" s="594"/>
      <c r="Z44" s="589"/>
      <c r="AA44" s="587"/>
      <c r="AB44" s="584"/>
      <c r="AC44" s="587"/>
      <c r="AD44" s="587"/>
      <c r="AE44" s="612"/>
    </row>
    <row r="45" spans="1:31" ht="15" x14ac:dyDescent="0.35">
      <c r="A45" s="1175"/>
      <c r="B45" s="591">
        <v>26.79</v>
      </c>
      <c r="C45" s="592">
        <v>267900</v>
      </c>
      <c r="D45" s="593">
        <v>32.96</v>
      </c>
      <c r="E45" s="592">
        <v>329600</v>
      </c>
      <c r="F45" s="591">
        <v>16.690000000000001</v>
      </c>
      <c r="G45" s="585">
        <v>166900</v>
      </c>
      <c r="H45" s="586"/>
      <c r="I45" s="585"/>
      <c r="J45" s="585"/>
      <c r="K45" s="585"/>
      <c r="L45" s="585"/>
      <c r="M45" s="585"/>
      <c r="N45" s="585"/>
      <c r="O45" s="585"/>
      <c r="P45" s="586"/>
      <c r="Q45" s="587"/>
      <c r="R45" s="584"/>
      <c r="S45" s="587"/>
      <c r="T45" s="588">
        <v>20</v>
      </c>
      <c r="U45" s="587">
        <v>259000</v>
      </c>
      <c r="V45" s="584"/>
      <c r="W45" s="587"/>
      <c r="X45" s="589"/>
      <c r="Y45" s="594"/>
      <c r="Z45" s="589"/>
      <c r="AA45" s="587"/>
      <c r="AB45" s="584"/>
      <c r="AC45" s="587"/>
      <c r="AD45" s="587"/>
      <c r="AE45" s="612"/>
    </row>
    <row r="46" spans="1:31" ht="15" x14ac:dyDescent="0.35">
      <c r="A46" s="1173">
        <v>45423</v>
      </c>
      <c r="B46" s="591"/>
      <c r="C46" s="592"/>
      <c r="D46" s="593"/>
      <c r="E46" s="592"/>
      <c r="F46" s="591"/>
      <c r="G46" s="585"/>
      <c r="H46" s="586"/>
      <c r="I46" s="587"/>
      <c r="J46" s="587"/>
      <c r="K46" s="587"/>
      <c r="L46" s="585"/>
      <c r="M46" s="585"/>
      <c r="N46" s="585"/>
      <c r="O46" s="585"/>
      <c r="P46" s="586"/>
      <c r="Q46" s="587"/>
      <c r="R46" s="584"/>
      <c r="S46" s="587"/>
      <c r="T46" s="588"/>
      <c r="U46" s="587"/>
      <c r="V46" s="631"/>
      <c r="W46" s="587"/>
      <c r="X46" s="589"/>
      <c r="Y46" s="594"/>
      <c r="Z46" s="589"/>
      <c r="AA46" s="587"/>
      <c r="AB46" s="584"/>
      <c r="AC46" s="587"/>
      <c r="AD46" s="587"/>
      <c r="AE46" s="612"/>
    </row>
    <row r="47" spans="1:31" ht="15" x14ac:dyDescent="0.35">
      <c r="A47" s="1174"/>
      <c r="B47" s="591"/>
      <c r="C47" s="592"/>
      <c r="D47" s="593"/>
      <c r="E47" s="592"/>
      <c r="F47" s="591"/>
      <c r="G47" s="585"/>
      <c r="H47" s="586"/>
      <c r="I47" s="585"/>
      <c r="J47" s="585"/>
      <c r="K47" s="585"/>
      <c r="L47" s="585"/>
      <c r="M47" s="585"/>
      <c r="N47" s="585"/>
      <c r="O47" s="585"/>
      <c r="P47" s="586"/>
      <c r="Q47" s="587"/>
      <c r="R47" s="584"/>
      <c r="S47" s="587"/>
      <c r="T47" s="588"/>
      <c r="U47" s="587"/>
      <c r="V47" s="584"/>
      <c r="W47" s="587"/>
      <c r="X47" s="589"/>
      <c r="Y47" s="594"/>
      <c r="Z47" s="589"/>
      <c r="AA47" s="587"/>
      <c r="AB47" s="584"/>
      <c r="AC47" s="587"/>
      <c r="AD47" s="587"/>
      <c r="AE47" s="612"/>
    </row>
    <row r="48" spans="1:31" ht="15" x14ac:dyDescent="0.35">
      <c r="A48" s="1174"/>
      <c r="B48" s="591"/>
      <c r="C48" s="592"/>
      <c r="D48" s="593"/>
      <c r="E48" s="592"/>
      <c r="F48" s="591"/>
      <c r="G48" s="585"/>
      <c r="H48" s="586"/>
      <c r="I48" s="585"/>
      <c r="J48" s="585"/>
      <c r="K48" s="585"/>
      <c r="L48" s="585"/>
      <c r="M48" s="585"/>
      <c r="N48" s="585"/>
      <c r="O48" s="585"/>
      <c r="P48" s="586"/>
      <c r="Q48" s="587"/>
      <c r="R48" s="584"/>
      <c r="S48" s="587"/>
      <c r="T48" s="588"/>
      <c r="U48" s="587"/>
      <c r="V48" s="584"/>
      <c r="W48" s="587"/>
      <c r="X48" s="589"/>
      <c r="Y48" s="594"/>
      <c r="Z48" s="589"/>
      <c r="AA48" s="587"/>
      <c r="AB48" s="584"/>
      <c r="AC48" s="587"/>
      <c r="AD48" s="587"/>
      <c r="AE48" s="612"/>
    </row>
    <row r="49" spans="1:31" ht="15" x14ac:dyDescent="0.35">
      <c r="A49" s="1175"/>
      <c r="B49" s="792">
        <v>23.22</v>
      </c>
      <c r="C49" s="592">
        <v>232200</v>
      </c>
      <c r="D49" s="593">
        <v>25.69</v>
      </c>
      <c r="E49" s="592">
        <v>256900</v>
      </c>
      <c r="F49" s="792">
        <v>18</v>
      </c>
      <c r="G49" s="585">
        <v>180000</v>
      </c>
      <c r="H49" s="586">
        <v>20</v>
      </c>
      <c r="I49" s="585">
        <v>136000</v>
      </c>
      <c r="J49" s="585"/>
      <c r="K49" s="585"/>
      <c r="L49" s="585">
        <v>20</v>
      </c>
      <c r="M49" s="585">
        <v>259000</v>
      </c>
      <c r="N49" s="585"/>
      <c r="O49" s="585"/>
      <c r="P49" s="586"/>
      <c r="Q49" s="587"/>
      <c r="R49" s="584"/>
      <c r="S49" s="587"/>
      <c r="T49" s="588">
        <v>20</v>
      </c>
      <c r="U49" s="587">
        <v>259000</v>
      </c>
      <c r="V49" s="724"/>
      <c r="W49" s="587"/>
      <c r="X49" s="589"/>
      <c r="Y49" s="594"/>
      <c r="Z49" s="724"/>
      <c r="AA49" s="587"/>
      <c r="AB49" s="584"/>
      <c r="AC49" s="587"/>
      <c r="AD49" s="587"/>
      <c r="AE49" s="612"/>
    </row>
    <row r="50" spans="1:31" ht="15" x14ac:dyDescent="0.35">
      <c r="A50" s="1173">
        <v>45424</v>
      </c>
      <c r="B50" s="591"/>
      <c r="C50" s="592"/>
      <c r="D50" s="593"/>
      <c r="E50" s="592"/>
      <c r="F50" s="591"/>
      <c r="G50" s="585"/>
      <c r="H50" s="586"/>
      <c r="I50" s="585"/>
      <c r="J50" s="585"/>
      <c r="K50" s="585"/>
      <c r="L50" s="585"/>
      <c r="M50" s="585"/>
      <c r="N50" s="585"/>
      <c r="O50" s="585"/>
      <c r="P50" s="586"/>
      <c r="Q50" s="587"/>
      <c r="R50" s="584"/>
      <c r="S50" s="587"/>
      <c r="T50" s="588"/>
      <c r="U50" s="587"/>
      <c r="V50" s="584"/>
      <c r="W50" s="587"/>
      <c r="X50" s="589"/>
      <c r="Y50" s="594"/>
      <c r="Z50" s="589"/>
      <c r="AA50" s="587"/>
      <c r="AB50" s="584"/>
      <c r="AC50" s="587"/>
      <c r="AD50" s="587"/>
      <c r="AE50" s="612"/>
    </row>
    <row r="51" spans="1:31" ht="15" x14ac:dyDescent="0.35">
      <c r="A51" s="1174"/>
      <c r="B51" s="591"/>
      <c r="C51" s="592"/>
      <c r="D51" s="593"/>
      <c r="E51" s="592"/>
      <c r="F51" s="591"/>
      <c r="G51" s="585"/>
      <c r="H51" s="586"/>
      <c r="I51" s="585"/>
      <c r="J51" s="585"/>
      <c r="K51" s="585"/>
      <c r="L51" s="585"/>
      <c r="M51" s="585"/>
      <c r="N51" s="585"/>
      <c r="O51" s="585"/>
      <c r="P51" s="586"/>
      <c r="Q51" s="587"/>
      <c r="R51" s="584"/>
      <c r="S51" s="587"/>
      <c r="T51" s="588"/>
      <c r="U51" s="587"/>
      <c r="V51" s="584"/>
      <c r="W51" s="587"/>
      <c r="X51" s="589"/>
      <c r="Y51" s="594"/>
      <c r="Z51" s="589"/>
      <c r="AA51" s="587"/>
      <c r="AB51" s="584"/>
      <c r="AC51" s="587"/>
      <c r="AD51" s="587"/>
      <c r="AE51" s="612"/>
    </row>
    <row r="52" spans="1:31" ht="15" x14ac:dyDescent="0.35">
      <c r="A52" s="1174"/>
      <c r="B52" s="591"/>
      <c r="C52" s="592"/>
      <c r="D52" s="593"/>
      <c r="E52" s="592"/>
      <c r="F52" s="591"/>
      <c r="G52" s="585"/>
      <c r="H52" s="586"/>
      <c r="I52" s="585"/>
      <c r="J52" s="585"/>
      <c r="K52" s="585"/>
      <c r="L52" s="585"/>
      <c r="M52" s="585"/>
      <c r="N52" s="585"/>
      <c r="O52" s="585"/>
      <c r="P52" s="586"/>
      <c r="Q52" s="587"/>
      <c r="R52" s="584"/>
      <c r="S52" s="587"/>
      <c r="T52" s="588"/>
      <c r="U52" s="587"/>
      <c r="V52" s="584"/>
      <c r="W52" s="587"/>
      <c r="X52" s="589"/>
      <c r="Y52" s="594"/>
      <c r="Z52" s="589"/>
      <c r="AA52" s="587"/>
      <c r="AB52" s="584"/>
      <c r="AC52" s="587"/>
      <c r="AD52" s="587"/>
      <c r="AE52" s="612"/>
    </row>
    <row r="53" spans="1:31" ht="15" x14ac:dyDescent="0.35">
      <c r="A53" s="1175"/>
      <c r="B53" s="591">
        <v>29.07</v>
      </c>
      <c r="C53" s="592">
        <v>290700</v>
      </c>
      <c r="D53" s="593">
        <v>32.909999999999997</v>
      </c>
      <c r="E53" s="592">
        <v>329100</v>
      </c>
      <c r="F53" s="792">
        <v>17.27</v>
      </c>
      <c r="G53" s="585">
        <v>172700</v>
      </c>
      <c r="H53" s="586"/>
      <c r="I53" s="585"/>
      <c r="J53" s="585"/>
      <c r="K53" s="585"/>
      <c r="L53" s="585"/>
      <c r="M53" s="592"/>
      <c r="N53" s="592"/>
      <c r="O53" s="592"/>
      <c r="P53" s="586"/>
      <c r="Q53" s="585"/>
      <c r="R53" s="584"/>
      <c r="S53" s="587"/>
      <c r="T53" s="588"/>
      <c r="U53" s="587"/>
      <c r="V53" s="584"/>
      <c r="W53" s="587"/>
      <c r="X53" s="589"/>
      <c r="Y53" s="594"/>
      <c r="Z53" s="584"/>
      <c r="AA53" s="587"/>
      <c r="AB53" s="584"/>
      <c r="AC53" s="587"/>
      <c r="AD53" s="587"/>
      <c r="AE53" s="612"/>
    </row>
    <row r="54" spans="1:31" ht="15" x14ac:dyDescent="0.35">
      <c r="A54" s="1173">
        <v>45425</v>
      </c>
      <c r="B54" s="591"/>
      <c r="C54" s="592"/>
      <c r="D54" s="593"/>
      <c r="E54" s="592"/>
      <c r="F54" s="591"/>
      <c r="G54" s="585"/>
      <c r="H54" s="586"/>
      <c r="I54" s="585"/>
      <c r="J54" s="585"/>
      <c r="K54" s="585"/>
      <c r="L54" s="585"/>
      <c r="M54" s="585"/>
      <c r="N54" s="585"/>
      <c r="O54" s="585"/>
      <c r="P54" s="586"/>
      <c r="Q54" s="587"/>
      <c r="R54" s="584"/>
      <c r="S54" s="587"/>
      <c r="T54" s="588"/>
      <c r="U54" s="587"/>
      <c r="V54" s="584"/>
      <c r="W54" s="587"/>
      <c r="X54" s="589"/>
      <c r="Y54" s="594"/>
      <c r="Z54" s="589"/>
      <c r="AA54" s="587"/>
      <c r="AB54" s="584"/>
      <c r="AC54" s="587"/>
      <c r="AD54" s="587"/>
      <c r="AE54" s="612"/>
    </row>
    <row r="55" spans="1:31" ht="15" x14ac:dyDescent="0.35">
      <c r="A55" s="1174"/>
      <c r="B55" s="591"/>
      <c r="C55" s="592"/>
      <c r="D55" s="593"/>
      <c r="E55" s="592"/>
      <c r="F55" s="591"/>
      <c r="G55" s="585"/>
      <c r="H55" s="586"/>
      <c r="I55" s="585"/>
      <c r="J55" s="585"/>
      <c r="K55" s="585"/>
      <c r="L55" s="585"/>
      <c r="M55" s="585"/>
      <c r="N55" s="585"/>
      <c r="O55" s="585"/>
      <c r="P55" s="586"/>
      <c r="Q55" s="587"/>
      <c r="R55" s="584"/>
      <c r="S55" s="587"/>
      <c r="T55" s="588"/>
      <c r="U55" s="587"/>
      <c r="V55" s="584"/>
      <c r="W55" s="587"/>
      <c r="X55" s="589"/>
      <c r="Y55" s="590"/>
      <c r="Z55" s="599"/>
      <c r="AA55" s="600"/>
      <c r="AB55" s="588"/>
      <c r="AC55" s="587"/>
      <c r="AD55" s="587"/>
      <c r="AE55" s="612"/>
    </row>
    <row r="56" spans="1:31" ht="15" x14ac:dyDescent="0.35">
      <c r="A56" s="1174"/>
      <c r="B56" s="591"/>
      <c r="C56" s="592"/>
      <c r="D56" s="593"/>
      <c r="E56" s="592"/>
      <c r="F56" s="591"/>
      <c r="G56" s="585"/>
      <c r="H56" s="586"/>
      <c r="I56" s="585"/>
      <c r="J56" s="585"/>
      <c r="K56" s="585"/>
      <c r="L56" s="585"/>
      <c r="M56" s="585"/>
      <c r="N56" s="585"/>
      <c r="O56" s="585"/>
      <c r="P56" s="586"/>
      <c r="Q56" s="587"/>
      <c r="R56" s="584"/>
      <c r="S56" s="587"/>
      <c r="T56" s="588"/>
      <c r="U56" s="587"/>
      <c r="V56" s="584"/>
      <c r="W56" s="587"/>
      <c r="X56" s="589"/>
      <c r="Y56" s="590"/>
      <c r="Z56" s="599"/>
      <c r="AA56" s="600"/>
      <c r="AB56" s="588"/>
      <c r="AC56" s="587"/>
      <c r="AD56" s="587"/>
      <c r="AE56" s="612"/>
    </row>
    <row r="57" spans="1:31" ht="15" x14ac:dyDescent="0.35">
      <c r="A57" s="1175"/>
      <c r="B57" s="591">
        <v>31.52</v>
      </c>
      <c r="C57" s="592">
        <v>315200</v>
      </c>
      <c r="D57" s="593">
        <v>36.35</v>
      </c>
      <c r="E57" s="592">
        <v>363500</v>
      </c>
      <c r="F57" s="591">
        <v>22.03</v>
      </c>
      <c r="G57" s="585">
        <v>220300</v>
      </c>
      <c r="H57" s="586"/>
      <c r="I57" s="585"/>
      <c r="J57" s="816">
        <v>20</v>
      </c>
      <c r="K57" s="585">
        <v>136000</v>
      </c>
      <c r="L57" s="816">
        <v>20</v>
      </c>
      <c r="M57" s="585">
        <v>259000</v>
      </c>
      <c r="N57" s="585"/>
      <c r="O57" s="585"/>
      <c r="P57" s="586"/>
      <c r="Q57" s="587"/>
      <c r="R57" s="584"/>
      <c r="S57" s="587"/>
      <c r="T57" s="588">
        <v>20</v>
      </c>
      <c r="U57" s="587">
        <v>259000</v>
      </c>
      <c r="V57" s="834"/>
      <c r="W57" s="587"/>
      <c r="X57" s="589">
        <v>18.87</v>
      </c>
      <c r="Y57" s="594">
        <v>188700</v>
      </c>
      <c r="Z57" s="589"/>
      <c r="AA57" s="587"/>
      <c r="AB57" s="584">
        <v>10</v>
      </c>
      <c r="AC57" s="587">
        <v>100000</v>
      </c>
      <c r="AD57" s="587"/>
      <c r="AE57" s="612"/>
    </row>
    <row r="58" spans="1:31" ht="15" x14ac:dyDescent="0.35">
      <c r="A58" s="1173">
        <v>45426</v>
      </c>
      <c r="B58" s="591"/>
      <c r="C58" s="585"/>
      <c r="D58" s="593"/>
      <c r="E58" s="592"/>
      <c r="F58" s="591"/>
      <c r="G58" s="585"/>
      <c r="H58" s="586"/>
      <c r="I58" s="585"/>
      <c r="J58" s="585"/>
      <c r="K58" s="585"/>
      <c r="L58" s="585"/>
      <c r="M58" s="585"/>
      <c r="N58" s="585"/>
      <c r="O58" s="585"/>
      <c r="P58" s="586"/>
      <c r="Q58" s="587"/>
      <c r="R58" s="584"/>
      <c r="S58" s="587"/>
      <c r="T58" s="588"/>
      <c r="U58" s="587"/>
      <c r="V58" s="584"/>
      <c r="W58" s="587"/>
      <c r="X58" s="589"/>
      <c r="Y58" s="594"/>
      <c r="Z58" s="589"/>
      <c r="AA58" s="587"/>
      <c r="AB58" s="584"/>
      <c r="AC58" s="587"/>
      <c r="AD58" s="587"/>
      <c r="AE58" s="612"/>
    </row>
    <row r="59" spans="1:31" ht="15" x14ac:dyDescent="0.35">
      <c r="A59" s="1174"/>
      <c r="B59" s="591"/>
      <c r="C59" s="592"/>
      <c r="D59" s="593"/>
      <c r="E59" s="592"/>
      <c r="F59" s="591"/>
      <c r="G59" s="585"/>
      <c r="H59" s="586"/>
      <c r="I59" s="585"/>
      <c r="J59" s="585"/>
      <c r="K59" s="585"/>
      <c r="L59" s="585"/>
      <c r="M59" s="585"/>
      <c r="N59" s="585"/>
      <c r="O59" s="585"/>
      <c r="P59" s="586"/>
      <c r="Q59" s="587"/>
      <c r="R59" s="584"/>
      <c r="S59" s="587"/>
      <c r="T59" s="588"/>
      <c r="U59" s="587"/>
      <c r="V59" s="584"/>
      <c r="W59" s="587"/>
      <c r="X59" s="589"/>
      <c r="Y59" s="590"/>
      <c r="Z59" s="599"/>
      <c r="AA59" s="600"/>
      <c r="AB59" s="588"/>
      <c r="AC59" s="587"/>
      <c r="AD59" s="587"/>
      <c r="AE59" s="612"/>
    </row>
    <row r="60" spans="1:31" ht="15" x14ac:dyDescent="0.35">
      <c r="A60" s="1174"/>
      <c r="B60" s="591"/>
      <c r="C60" s="592"/>
      <c r="D60" s="593"/>
      <c r="E60" s="592"/>
      <c r="F60" s="591"/>
      <c r="G60" s="585"/>
      <c r="H60" s="586"/>
      <c r="I60" s="585"/>
      <c r="J60" s="585"/>
      <c r="K60" s="585"/>
      <c r="L60" s="585"/>
      <c r="M60" s="585"/>
      <c r="N60" s="585"/>
      <c r="O60" s="585"/>
      <c r="P60" s="586"/>
      <c r="Q60" s="587"/>
      <c r="R60" s="584"/>
      <c r="S60" s="587"/>
      <c r="T60" s="588"/>
      <c r="U60" s="587"/>
      <c r="V60" s="584"/>
      <c r="W60" s="587"/>
      <c r="X60" s="589"/>
      <c r="Y60" s="590"/>
      <c r="Z60" s="599"/>
      <c r="AA60" s="600"/>
      <c r="AB60" s="588"/>
      <c r="AC60" s="587"/>
      <c r="AD60" s="587"/>
      <c r="AE60" s="612"/>
    </row>
    <row r="61" spans="1:31" ht="15" x14ac:dyDescent="0.35">
      <c r="A61" s="1175"/>
      <c r="B61" s="591">
        <v>28.35</v>
      </c>
      <c r="C61" s="592">
        <v>283500</v>
      </c>
      <c r="D61" s="593">
        <v>28.05</v>
      </c>
      <c r="E61" s="592">
        <v>280500</v>
      </c>
      <c r="F61" s="591">
        <v>21.52</v>
      </c>
      <c r="G61" s="585">
        <v>215200</v>
      </c>
      <c r="H61" s="586"/>
      <c r="I61" s="585"/>
      <c r="J61" s="585"/>
      <c r="K61" s="585"/>
      <c r="L61" s="585">
        <v>20</v>
      </c>
      <c r="M61" s="585">
        <v>259000</v>
      </c>
      <c r="N61" s="585"/>
      <c r="O61" s="585"/>
      <c r="P61" s="586">
        <v>20</v>
      </c>
      <c r="Q61" s="587">
        <v>136000</v>
      </c>
      <c r="R61" s="584"/>
      <c r="S61" s="587"/>
      <c r="T61" s="588">
        <v>20</v>
      </c>
      <c r="U61" s="587">
        <v>259000</v>
      </c>
      <c r="V61" s="584"/>
      <c r="W61" s="587"/>
      <c r="X61" s="589"/>
      <c r="Y61" s="590"/>
      <c r="Z61" s="599"/>
      <c r="AA61" s="600"/>
      <c r="AB61" s="588"/>
      <c r="AC61" s="587"/>
      <c r="AD61" s="587"/>
      <c r="AE61" s="612"/>
    </row>
    <row r="62" spans="1:31" ht="15" x14ac:dyDescent="0.35">
      <c r="A62" s="1173">
        <v>45427</v>
      </c>
      <c r="B62" s="591"/>
      <c r="C62" s="592"/>
      <c r="D62" s="593"/>
      <c r="E62" s="592"/>
      <c r="F62" s="591"/>
      <c r="G62" s="585"/>
      <c r="H62" s="586"/>
      <c r="I62" s="585"/>
      <c r="J62" s="585"/>
      <c r="K62" s="585"/>
      <c r="L62" s="585"/>
      <c r="M62" s="585"/>
      <c r="N62" s="585"/>
      <c r="O62" s="585"/>
      <c r="P62" s="586"/>
      <c r="Q62" s="587"/>
      <c r="R62" s="584"/>
      <c r="S62" s="587"/>
      <c r="T62" s="588"/>
      <c r="U62" s="587"/>
      <c r="V62" s="584"/>
      <c r="W62" s="587"/>
      <c r="X62" s="589"/>
      <c r="Y62" s="594"/>
      <c r="Z62" s="589"/>
      <c r="AA62" s="587"/>
      <c r="AB62" s="584"/>
      <c r="AC62" s="587"/>
      <c r="AD62" s="587"/>
      <c r="AE62" s="612"/>
    </row>
    <row r="63" spans="1:31" ht="15" x14ac:dyDescent="0.35">
      <c r="A63" s="1174"/>
      <c r="B63" s="591"/>
      <c r="C63" s="592"/>
      <c r="D63" s="593"/>
      <c r="E63" s="592"/>
      <c r="F63" s="591"/>
      <c r="G63" s="585"/>
      <c r="H63" s="586"/>
      <c r="I63" s="585"/>
      <c r="J63" s="585"/>
      <c r="K63" s="585"/>
      <c r="L63" s="585"/>
      <c r="M63" s="585"/>
      <c r="N63" s="585"/>
      <c r="O63" s="585"/>
      <c r="P63" s="586"/>
      <c r="Q63" s="587"/>
      <c r="R63" s="584"/>
      <c r="S63" s="587"/>
      <c r="T63" s="588"/>
      <c r="U63" s="587"/>
      <c r="V63" s="584"/>
      <c r="W63" s="587"/>
      <c r="X63" s="589"/>
      <c r="Y63" s="594"/>
      <c r="Z63" s="589"/>
      <c r="AA63" s="587"/>
      <c r="AB63" s="584"/>
      <c r="AC63" s="587"/>
      <c r="AD63" s="587"/>
      <c r="AE63" s="612"/>
    </row>
    <row r="64" spans="1:31" ht="15" x14ac:dyDescent="0.35">
      <c r="A64" s="1174"/>
      <c r="B64" s="591"/>
      <c r="C64" s="592"/>
      <c r="D64" s="593"/>
      <c r="E64" s="592"/>
      <c r="F64" s="591"/>
      <c r="G64" s="585"/>
      <c r="H64" s="586"/>
      <c r="I64" s="585"/>
      <c r="J64" s="816"/>
      <c r="K64" s="585"/>
      <c r="L64" s="585"/>
      <c r="M64" s="585"/>
      <c r="N64" s="585"/>
      <c r="O64" s="585"/>
      <c r="P64" s="586"/>
      <c r="Q64" s="587"/>
      <c r="R64" s="584"/>
      <c r="S64" s="587"/>
      <c r="T64" s="588"/>
      <c r="U64" s="587"/>
      <c r="V64" s="584"/>
      <c r="W64" s="587"/>
      <c r="X64" s="589"/>
      <c r="Y64" s="594"/>
      <c r="Z64" s="589"/>
      <c r="AA64" s="587"/>
      <c r="AB64" s="584"/>
      <c r="AC64" s="587"/>
      <c r="AD64" s="587"/>
      <c r="AE64" s="612"/>
    </row>
    <row r="65" spans="1:31" ht="15" x14ac:dyDescent="0.35">
      <c r="A65" s="1175"/>
      <c r="B65" s="591">
        <v>26.71</v>
      </c>
      <c r="C65" s="592">
        <v>267100</v>
      </c>
      <c r="D65" s="593">
        <v>29.77</v>
      </c>
      <c r="E65" s="592">
        <v>297700</v>
      </c>
      <c r="F65" s="792">
        <v>18.399999999999999</v>
      </c>
      <c r="G65" s="585">
        <v>184000</v>
      </c>
      <c r="H65" s="586">
        <v>20</v>
      </c>
      <c r="I65" s="585">
        <v>136000</v>
      </c>
      <c r="J65" s="816"/>
      <c r="K65" s="585"/>
      <c r="L65" s="585"/>
      <c r="M65" s="585"/>
      <c r="N65" s="585"/>
      <c r="O65" s="585"/>
      <c r="P65" s="586"/>
      <c r="Q65" s="587"/>
      <c r="R65" s="584"/>
      <c r="S65" s="587"/>
      <c r="T65" s="588">
        <v>20</v>
      </c>
      <c r="U65" s="587">
        <v>259000</v>
      </c>
      <c r="V65" s="584"/>
      <c r="W65" s="587"/>
      <c r="X65" s="589"/>
      <c r="Y65" s="594"/>
      <c r="Z65" s="589">
        <v>18.09</v>
      </c>
      <c r="AA65" s="587">
        <v>123010</v>
      </c>
      <c r="AB65" s="584">
        <v>10.09</v>
      </c>
      <c r="AC65" s="587">
        <v>100900</v>
      </c>
      <c r="AD65" s="587"/>
      <c r="AE65" s="612"/>
    </row>
    <row r="66" spans="1:31" ht="15" x14ac:dyDescent="0.35">
      <c r="A66" s="1173">
        <v>45428</v>
      </c>
      <c r="B66" s="591"/>
      <c r="C66" s="592"/>
      <c r="D66" s="593"/>
      <c r="E66" s="592"/>
      <c r="F66" s="591"/>
      <c r="G66" s="585"/>
      <c r="H66" s="586"/>
      <c r="I66" s="585"/>
      <c r="J66" s="585"/>
      <c r="K66" s="585"/>
      <c r="L66" s="816"/>
      <c r="M66" s="585"/>
      <c r="N66" s="585"/>
      <c r="O66" s="585"/>
      <c r="P66" s="586"/>
      <c r="Q66" s="587"/>
      <c r="R66" s="584"/>
      <c r="S66" s="587"/>
      <c r="T66" s="588"/>
      <c r="U66" s="587"/>
      <c r="V66" s="584"/>
      <c r="W66" s="587"/>
      <c r="X66" s="589"/>
      <c r="Y66" s="594"/>
      <c r="Z66" s="589"/>
      <c r="AA66" s="587"/>
      <c r="AB66" s="584"/>
      <c r="AC66" s="587"/>
      <c r="AD66" s="587"/>
      <c r="AE66" s="612"/>
    </row>
    <row r="67" spans="1:31" ht="15" x14ac:dyDescent="0.35">
      <c r="A67" s="1174"/>
      <c r="B67" s="591"/>
      <c r="C67" s="592"/>
      <c r="D67" s="593"/>
      <c r="E67" s="592"/>
      <c r="F67" s="591"/>
      <c r="G67" s="585"/>
      <c r="H67" s="586"/>
      <c r="I67" s="585"/>
      <c r="J67" s="727"/>
      <c r="K67" s="704"/>
      <c r="L67" s="585"/>
      <c r="M67" s="585"/>
      <c r="N67" s="585"/>
      <c r="O67" s="585"/>
      <c r="P67" s="586"/>
      <c r="Q67" s="587"/>
      <c r="R67" s="584"/>
      <c r="S67" s="587"/>
      <c r="T67" s="588"/>
      <c r="U67" s="587"/>
      <c r="V67" s="584"/>
      <c r="W67" s="587"/>
      <c r="X67" s="589"/>
      <c r="Y67" s="594"/>
      <c r="Z67" s="589"/>
      <c r="AA67" s="587"/>
      <c r="AB67" s="584"/>
      <c r="AC67" s="587"/>
      <c r="AD67" s="587"/>
      <c r="AE67" s="612"/>
    </row>
    <row r="68" spans="1:31" ht="15" x14ac:dyDescent="0.35">
      <c r="A68" s="1174"/>
      <c r="B68" s="591"/>
      <c r="C68" s="592"/>
      <c r="D68" s="593"/>
      <c r="E68" s="592"/>
      <c r="F68" s="591"/>
      <c r="G68" s="585"/>
      <c r="H68" s="586"/>
      <c r="I68" s="585"/>
      <c r="J68" s="585"/>
      <c r="K68" s="585"/>
      <c r="L68" s="585"/>
      <c r="M68" s="585"/>
      <c r="N68" s="585"/>
      <c r="O68" s="585"/>
      <c r="P68" s="586"/>
      <c r="Q68" s="587"/>
      <c r="R68" s="584"/>
      <c r="S68" s="587"/>
      <c r="T68" s="588"/>
      <c r="U68" s="587"/>
      <c r="V68" s="584"/>
      <c r="W68" s="587"/>
      <c r="X68" s="589"/>
      <c r="Y68" s="594"/>
      <c r="Z68" s="589"/>
      <c r="AA68" s="587"/>
      <c r="AB68" s="584"/>
      <c r="AC68" s="587"/>
      <c r="AD68" s="587"/>
      <c r="AE68" s="612"/>
    </row>
    <row r="69" spans="1:31" ht="15" x14ac:dyDescent="0.35">
      <c r="A69" s="1175"/>
      <c r="B69" s="591">
        <v>28.82</v>
      </c>
      <c r="C69" s="592">
        <v>288200</v>
      </c>
      <c r="D69" s="593">
        <v>30.42</v>
      </c>
      <c r="E69" s="592">
        <v>304200</v>
      </c>
      <c r="F69" s="591">
        <v>23.59</v>
      </c>
      <c r="G69" s="585">
        <v>235900</v>
      </c>
      <c r="H69" s="586"/>
      <c r="I69" s="585"/>
      <c r="J69" s="816"/>
      <c r="K69" s="585"/>
      <c r="L69" s="585">
        <v>20</v>
      </c>
      <c r="M69" s="592">
        <v>259000</v>
      </c>
      <c r="N69" s="592"/>
      <c r="O69" s="592"/>
      <c r="P69" s="586">
        <v>20</v>
      </c>
      <c r="Q69" s="587">
        <v>136000</v>
      </c>
      <c r="R69" s="584"/>
      <c r="S69" s="587"/>
      <c r="T69" s="588">
        <v>20</v>
      </c>
      <c r="U69" s="587">
        <v>259000</v>
      </c>
      <c r="V69" s="584"/>
      <c r="W69" s="587"/>
      <c r="X69" s="589"/>
      <c r="Y69" s="594"/>
      <c r="Z69" s="589"/>
      <c r="AA69" s="587"/>
      <c r="AB69" s="584"/>
      <c r="AC69" s="587"/>
      <c r="AD69" s="587"/>
      <c r="AE69" s="612"/>
    </row>
    <row r="70" spans="1:31" ht="15" x14ac:dyDescent="0.35">
      <c r="A70" s="1173">
        <v>45429</v>
      </c>
      <c r="B70" s="591"/>
      <c r="C70" s="592"/>
      <c r="D70" s="593"/>
      <c r="E70" s="592"/>
      <c r="F70" s="591"/>
      <c r="G70" s="585"/>
      <c r="H70" s="586"/>
      <c r="I70" s="585"/>
      <c r="J70" s="585"/>
      <c r="K70" s="585"/>
      <c r="L70" s="585"/>
      <c r="M70" s="585"/>
      <c r="N70" s="585"/>
      <c r="O70" s="585"/>
      <c r="P70" s="586"/>
      <c r="Q70" s="587"/>
      <c r="R70" s="584"/>
      <c r="S70" s="587"/>
      <c r="T70" s="588"/>
      <c r="U70" s="587"/>
      <c r="V70" s="584"/>
      <c r="W70" s="587"/>
      <c r="X70" s="589"/>
      <c r="Y70" s="594"/>
      <c r="Z70" s="589"/>
      <c r="AA70" s="587"/>
      <c r="AB70" s="584"/>
      <c r="AC70" s="587"/>
      <c r="AD70" s="587"/>
      <c r="AE70" s="612"/>
    </row>
    <row r="71" spans="1:31" ht="15" x14ac:dyDescent="0.35">
      <c r="A71" s="1174"/>
      <c r="B71" s="591"/>
      <c r="C71" s="592"/>
      <c r="D71" s="593"/>
      <c r="E71" s="592"/>
      <c r="F71" s="591"/>
      <c r="G71" s="585"/>
      <c r="H71" s="586"/>
      <c r="I71" s="585"/>
      <c r="J71" s="585"/>
      <c r="K71" s="585"/>
      <c r="L71" s="585"/>
      <c r="M71" s="585"/>
      <c r="N71" s="585"/>
      <c r="O71" s="585"/>
      <c r="P71" s="586"/>
      <c r="Q71" s="587"/>
      <c r="R71" s="584"/>
      <c r="S71" s="587"/>
      <c r="T71" s="588"/>
      <c r="U71" s="587"/>
      <c r="V71" s="584"/>
      <c r="W71" s="587"/>
      <c r="X71" s="589"/>
      <c r="Y71" s="594"/>
      <c r="Z71" s="589"/>
      <c r="AA71" s="587"/>
      <c r="AB71" s="584"/>
      <c r="AC71" s="587"/>
      <c r="AD71" s="587"/>
      <c r="AE71" s="612"/>
    </row>
    <row r="72" spans="1:31" ht="15" x14ac:dyDescent="0.35">
      <c r="A72" s="1174"/>
      <c r="B72" s="591"/>
      <c r="C72" s="592"/>
      <c r="D72" s="593"/>
      <c r="E72" s="592"/>
      <c r="F72" s="591"/>
      <c r="G72" s="585"/>
      <c r="H72" s="586"/>
      <c r="I72" s="585"/>
      <c r="J72" s="585"/>
      <c r="K72" s="585"/>
      <c r="L72" s="585"/>
      <c r="M72" s="585"/>
      <c r="N72" s="585"/>
      <c r="O72" s="585"/>
      <c r="P72" s="586"/>
      <c r="Q72" s="587"/>
      <c r="R72" s="584"/>
      <c r="S72" s="587"/>
      <c r="T72" s="588"/>
      <c r="U72" s="587"/>
      <c r="V72" s="584"/>
      <c r="W72" s="587"/>
      <c r="X72" s="589"/>
      <c r="Y72" s="594"/>
      <c r="Z72" s="589"/>
      <c r="AA72" s="587"/>
      <c r="AB72" s="584"/>
      <c r="AC72" s="587"/>
      <c r="AD72" s="587"/>
      <c r="AE72" s="612"/>
    </row>
    <row r="73" spans="1:31" ht="15" x14ac:dyDescent="0.35">
      <c r="A73" s="1175"/>
      <c r="B73" s="780">
        <v>27.76</v>
      </c>
      <c r="C73" s="704">
        <v>277600</v>
      </c>
      <c r="D73" s="593">
        <v>27.97</v>
      </c>
      <c r="E73" s="592">
        <v>279700</v>
      </c>
      <c r="F73" s="591"/>
      <c r="G73" s="585"/>
      <c r="H73" s="586"/>
      <c r="I73" s="585"/>
      <c r="J73" s="585">
        <v>20</v>
      </c>
      <c r="K73" s="585">
        <v>136000</v>
      </c>
      <c r="L73" s="585"/>
      <c r="M73" s="592"/>
      <c r="N73" s="592"/>
      <c r="O73" s="592"/>
      <c r="P73" s="586"/>
      <c r="Q73" s="587"/>
      <c r="R73" s="584"/>
      <c r="S73" s="587"/>
      <c r="T73" s="588">
        <v>20</v>
      </c>
      <c r="U73" s="587">
        <v>259000</v>
      </c>
      <c r="V73" s="584"/>
      <c r="W73" s="587"/>
      <c r="X73" s="589">
        <v>20</v>
      </c>
      <c r="Y73" s="594">
        <v>200000</v>
      </c>
      <c r="Z73" s="589"/>
      <c r="AA73" s="587"/>
      <c r="AB73" s="584"/>
      <c r="AC73" s="587"/>
      <c r="AD73" s="587"/>
      <c r="AE73" s="612"/>
    </row>
    <row r="74" spans="1:31" ht="15" x14ac:dyDescent="0.35">
      <c r="A74" s="1173">
        <v>45430</v>
      </c>
      <c r="B74" s="591"/>
      <c r="C74" s="592"/>
      <c r="D74" s="593"/>
      <c r="E74" s="592"/>
      <c r="F74" s="591"/>
      <c r="G74" s="585"/>
      <c r="H74" s="586"/>
      <c r="I74" s="585"/>
      <c r="J74" s="585"/>
      <c r="K74" s="585"/>
      <c r="L74" s="585"/>
      <c r="M74" s="585"/>
      <c r="N74" s="585"/>
      <c r="O74" s="585"/>
      <c r="P74" s="586"/>
      <c r="Q74" s="587"/>
      <c r="R74" s="584"/>
      <c r="S74" s="587"/>
      <c r="T74" s="588"/>
      <c r="U74" s="587"/>
      <c r="V74" s="586"/>
      <c r="W74" s="587"/>
      <c r="X74" s="589"/>
      <c r="Y74" s="594"/>
      <c r="Z74" s="589"/>
      <c r="AA74" s="587"/>
      <c r="AB74" s="584"/>
      <c r="AC74" s="587"/>
      <c r="AD74" s="587"/>
      <c r="AE74" s="612"/>
    </row>
    <row r="75" spans="1:31" ht="15" x14ac:dyDescent="0.35">
      <c r="A75" s="1174"/>
      <c r="B75" s="591"/>
      <c r="C75" s="592"/>
      <c r="D75" s="593"/>
      <c r="E75" s="592"/>
      <c r="F75" s="591"/>
      <c r="G75" s="585"/>
      <c r="H75" s="586"/>
      <c r="I75" s="585"/>
      <c r="J75" s="585"/>
      <c r="K75" s="585"/>
      <c r="L75" s="585"/>
      <c r="M75" s="585"/>
      <c r="N75" s="585"/>
      <c r="O75" s="585"/>
      <c r="P75" s="586"/>
      <c r="Q75" s="587"/>
      <c r="R75" s="584"/>
      <c r="S75" s="587"/>
      <c r="T75" s="588"/>
      <c r="U75" s="587"/>
      <c r="V75" s="586"/>
      <c r="W75" s="587"/>
      <c r="X75" s="589"/>
      <c r="Y75" s="594"/>
      <c r="Z75" s="589"/>
      <c r="AA75" s="587"/>
      <c r="AB75" s="584"/>
      <c r="AC75" s="587"/>
      <c r="AD75" s="587"/>
      <c r="AE75" s="612"/>
    </row>
    <row r="76" spans="1:31" ht="15" x14ac:dyDescent="0.35">
      <c r="A76" s="1174"/>
      <c r="B76" s="591"/>
      <c r="C76" s="592"/>
      <c r="D76" s="593"/>
      <c r="E76" s="592"/>
      <c r="F76" s="591"/>
      <c r="G76" s="585"/>
      <c r="H76" s="586"/>
      <c r="I76" s="585"/>
      <c r="J76" s="585"/>
      <c r="K76" s="585"/>
      <c r="L76" s="585"/>
      <c r="M76" s="585"/>
      <c r="N76" s="585"/>
      <c r="O76" s="585"/>
      <c r="P76" s="586"/>
      <c r="Q76" s="587"/>
      <c r="R76" s="584"/>
      <c r="S76" s="587"/>
      <c r="T76" s="588"/>
      <c r="U76" s="587"/>
      <c r="V76" s="584"/>
      <c r="W76" s="587"/>
      <c r="X76" s="589"/>
      <c r="Y76" s="590"/>
      <c r="Z76" s="599"/>
      <c r="AA76" s="600"/>
      <c r="AB76" s="588"/>
      <c r="AC76" s="587"/>
      <c r="AD76" s="587"/>
      <c r="AE76" s="612"/>
    </row>
    <row r="77" spans="1:31" ht="15" x14ac:dyDescent="0.35">
      <c r="A77" s="1175"/>
      <c r="B77" s="591">
        <v>29.02</v>
      </c>
      <c r="C77" s="592">
        <v>290200</v>
      </c>
      <c r="D77" s="593">
        <v>33.14</v>
      </c>
      <c r="E77" s="592">
        <v>331400</v>
      </c>
      <c r="F77" s="591">
        <v>36.630000000000003</v>
      </c>
      <c r="G77" s="585">
        <v>366300</v>
      </c>
      <c r="H77" s="814">
        <v>20</v>
      </c>
      <c r="I77" s="587">
        <v>136000</v>
      </c>
      <c r="J77" s="587"/>
      <c r="K77" s="587"/>
      <c r="L77" s="587"/>
      <c r="M77" s="587"/>
      <c r="N77" s="587"/>
      <c r="O77" s="587"/>
      <c r="P77" s="586"/>
      <c r="Q77" s="587"/>
      <c r="R77" s="584"/>
      <c r="S77" s="587"/>
      <c r="T77" s="588">
        <v>20</v>
      </c>
      <c r="U77" s="587">
        <v>259000</v>
      </c>
      <c r="V77" s="584"/>
      <c r="W77" s="587"/>
      <c r="X77" s="589"/>
      <c r="Y77" s="594"/>
      <c r="Z77" s="589">
        <v>36.619999999999997</v>
      </c>
      <c r="AA77" s="587">
        <v>249020</v>
      </c>
      <c r="AB77" s="584"/>
      <c r="AC77" s="587"/>
      <c r="AD77" s="587"/>
      <c r="AE77" s="612"/>
    </row>
    <row r="78" spans="1:31" ht="15" x14ac:dyDescent="0.35">
      <c r="A78" s="1173">
        <v>45431</v>
      </c>
      <c r="B78" s="591"/>
      <c r="C78" s="592"/>
      <c r="D78" s="593"/>
      <c r="E78" s="592"/>
      <c r="F78" s="591"/>
      <c r="G78" s="585"/>
      <c r="H78" s="586"/>
      <c r="I78" s="587"/>
      <c r="J78" s="587"/>
      <c r="K78" s="587"/>
      <c r="L78" s="585"/>
      <c r="M78" s="585"/>
      <c r="N78" s="585"/>
      <c r="O78" s="585"/>
      <c r="P78" s="586"/>
      <c r="Q78" s="587"/>
      <c r="R78" s="584"/>
      <c r="S78" s="587"/>
      <c r="T78" s="588"/>
      <c r="U78" s="587"/>
      <c r="V78" s="584"/>
      <c r="W78" s="587"/>
      <c r="X78" s="589"/>
      <c r="Y78" s="594"/>
      <c r="Z78" s="589"/>
      <c r="AA78" s="587"/>
      <c r="AB78" s="584"/>
      <c r="AC78" s="587"/>
      <c r="AD78" s="587"/>
      <c r="AE78" s="612"/>
    </row>
    <row r="79" spans="1:31" ht="15" x14ac:dyDescent="0.35">
      <c r="A79" s="1174"/>
      <c r="B79" s="591"/>
      <c r="C79" s="592"/>
      <c r="D79" s="593"/>
      <c r="E79" s="592"/>
      <c r="F79" s="591"/>
      <c r="G79" s="585"/>
      <c r="H79" s="586"/>
      <c r="I79" s="585"/>
      <c r="J79" s="585"/>
      <c r="K79" s="585"/>
      <c r="L79" s="585"/>
      <c r="M79" s="585"/>
      <c r="N79" s="585"/>
      <c r="O79" s="585"/>
      <c r="P79" s="586"/>
      <c r="Q79" s="587"/>
      <c r="R79" s="584"/>
      <c r="S79" s="587"/>
      <c r="T79" s="588"/>
      <c r="U79" s="587"/>
      <c r="V79" s="584"/>
      <c r="W79" s="587"/>
      <c r="X79" s="589"/>
      <c r="Y79" s="590"/>
      <c r="Z79" s="599"/>
      <c r="AA79" s="600"/>
      <c r="AB79" s="588"/>
      <c r="AC79" s="587"/>
      <c r="AD79" s="587"/>
      <c r="AE79" s="612"/>
    </row>
    <row r="80" spans="1:31" ht="15" x14ac:dyDescent="0.35">
      <c r="A80" s="1174"/>
      <c r="B80" s="591"/>
      <c r="C80" s="592"/>
      <c r="D80" s="593"/>
      <c r="E80" s="592"/>
      <c r="F80" s="591"/>
      <c r="G80" s="585"/>
      <c r="H80" s="586"/>
      <c r="I80" s="585"/>
      <c r="J80" s="585"/>
      <c r="K80" s="585"/>
      <c r="L80" s="585"/>
      <c r="M80" s="585"/>
      <c r="N80" s="585"/>
      <c r="O80" s="585"/>
      <c r="P80" s="586"/>
      <c r="Q80" s="587"/>
      <c r="R80" s="584"/>
      <c r="S80" s="587"/>
      <c r="T80" s="588"/>
      <c r="U80" s="587"/>
      <c r="V80" s="584"/>
      <c r="W80" s="587"/>
      <c r="X80" s="589"/>
      <c r="Y80" s="590"/>
      <c r="Z80" s="599"/>
      <c r="AA80" s="600"/>
      <c r="AB80" s="588"/>
      <c r="AC80" s="587"/>
      <c r="AD80" s="587"/>
      <c r="AE80" s="612"/>
    </row>
    <row r="81" spans="1:31" ht="15" x14ac:dyDescent="0.35">
      <c r="A81" s="1175"/>
      <c r="B81" s="591">
        <v>27.99</v>
      </c>
      <c r="C81" s="592">
        <v>279900</v>
      </c>
      <c r="D81" s="593">
        <v>27.6</v>
      </c>
      <c r="E81" s="592">
        <v>276000</v>
      </c>
      <c r="F81" s="591"/>
      <c r="G81" s="585"/>
      <c r="H81" s="586"/>
      <c r="I81" s="585"/>
      <c r="J81" s="585"/>
      <c r="K81" s="585"/>
      <c r="L81" s="816">
        <v>19.760000000000002</v>
      </c>
      <c r="M81" s="585">
        <v>256000</v>
      </c>
      <c r="N81" s="585"/>
      <c r="O81" s="585"/>
      <c r="P81" s="586"/>
      <c r="Q81" s="587"/>
      <c r="R81" s="584"/>
      <c r="S81" s="587"/>
      <c r="T81" s="588"/>
      <c r="U81" s="587"/>
      <c r="V81" s="584"/>
      <c r="W81" s="587"/>
      <c r="X81" s="594"/>
      <c r="Y81" s="833"/>
      <c r="Z81" s="836"/>
      <c r="AA81" s="587"/>
      <c r="AB81" s="584"/>
      <c r="AC81" s="587"/>
      <c r="AD81" s="587"/>
      <c r="AE81" s="612"/>
    </row>
    <row r="82" spans="1:31" ht="15" x14ac:dyDescent="0.35">
      <c r="A82" s="1173">
        <v>45432</v>
      </c>
      <c r="B82" s="591"/>
      <c r="C82" s="592"/>
      <c r="D82" s="591"/>
      <c r="E82" s="592"/>
      <c r="F82" s="591"/>
      <c r="G82" s="585"/>
      <c r="H82" s="586"/>
      <c r="I82" s="585"/>
      <c r="J82" s="585"/>
      <c r="K82" s="585"/>
      <c r="L82" s="585"/>
      <c r="M82" s="585"/>
      <c r="N82" s="585"/>
      <c r="O82" s="585"/>
      <c r="P82" s="586"/>
      <c r="Q82" s="587"/>
      <c r="R82" s="584"/>
      <c r="S82" s="587"/>
      <c r="T82" s="588"/>
      <c r="U82" s="587"/>
      <c r="V82" s="584"/>
      <c r="W82" s="587"/>
      <c r="X82" s="589"/>
      <c r="Y82" s="594"/>
      <c r="Z82" s="589"/>
      <c r="AA82" s="587"/>
      <c r="AB82" s="584"/>
      <c r="AC82" s="587"/>
      <c r="AD82" s="587"/>
      <c r="AE82" s="612"/>
    </row>
    <row r="83" spans="1:31" ht="15" x14ac:dyDescent="0.35">
      <c r="A83" s="1174"/>
      <c r="B83" s="591"/>
      <c r="C83" s="592"/>
      <c r="D83" s="591"/>
      <c r="E83" s="592"/>
      <c r="F83" s="591"/>
      <c r="G83" s="585"/>
      <c r="H83" s="586"/>
      <c r="I83" s="585"/>
      <c r="J83" s="585"/>
      <c r="K83" s="585"/>
      <c r="L83" s="585"/>
      <c r="M83" s="585"/>
      <c r="N83" s="585"/>
      <c r="O83" s="585"/>
      <c r="P83" s="586"/>
      <c r="Q83" s="587"/>
      <c r="R83" s="584"/>
      <c r="S83" s="587"/>
      <c r="T83" s="588"/>
      <c r="U83" s="587"/>
      <c r="V83" s="584"/>
      <c r="W83" s="587"/>
      <c r="X83" s="589"/>
      <c r="Y83" s="594"/>
      <c r="Z83" s="589"/>
      <c r="AA83" s="587"/>
      <c r="AB83" s="584"/>
      <c r="AC83" s="587"/>
      <c r="AD83" s="587"/>
      <c r="AE83" s="612"/>
    </row>
    <row r="84" spans="1:31" ht="15" x14ac:dyDescent="0.35">
      <c r="A84" s="1174"/>
      <c r="B84" s="591"/>
      <c r="C84" s="592"/>
      <c r="D84" s="591"/>
      <c r="E84" s="592"/>
      <c r="F84" s="591"/>
      <c r="G84" s="585"/>
      <c r="H84" s="586"/>
      <c r="I84" s="585"/>
      <c r="J84" s="585"/>
      <c r="K84" s="585"/>
      <c r="L84" s="585"/>
      <c r="M84" s="585"/>
      <c r="N84" s="585"/>
      <c r="O84" s="585"/>
      <c r="P84" s="586"/>
      <c r="Q84" s="587"/>
      <c r="R84" s="584"/>
      <c r="S84" s="587"/>
      <c r="T84" s="588"/>
      <c r="U84" s="587"/>
      <c r="V84" s="584"/>
      <c r="W84" s="587"/>
      <c r="X84" s="589"/>
      <c r="Y84" s="594"/>
      <c r="Z84" s="589"/>
      <c r="AA84" s="587"/>
      <c r="AB84" s="584"/>
      <c r="AC84" s="587"/>
      <c r="AD84" s="587"/>
      <c r="AE84" s="612"/>
    </row>
    <row r="85" spans="1:31" ht="15" x14ac:dyDescent="0.35">
      <c r="A85" s="1175"/>
      <c r="B85" s="591"/>
      <c r="C85" s="592"/>
      <c r="D85" s="792">
        <v>26.9</v>
      </c>
      <c r="E85" s="592">
        <v>269000</v>
      </c>
      <c r="F85" s="591">
        <v>37.380000000000003</v>
      </c>
      <c r="G85" s="585">
        <v>373800</v>
      </c>
      <c r="H85" s="586"/>
      <c r="I85" s="585"/>
      <c r="J85" s="585"/>
      <c r="K85" s="585"/>
      <c r="L85" s="585">
        <v>20</v>
      </c>
      <c r="M85" s="585">
        <v>259000</v>
      </c>
      <c r="N85" s="585"/>
      <c r="O85" s="585"/>
      <c r="P85" s="586">
        <v>20</v>
      </c>
      <c r="Q85" s="587">
        <v>136000</v>
      </c>
      <c r="R85" s="584"/>
      <c r="S85" s="587"/>
      <c r="T85" s="588">
        <v>20</v>
      </c>
      <c r="U85" s="587">
        <v>259000</v>
      </c>
      <c r="V85" s="584"/>
      <c r="W85" s="587"/>
      <c r="X85" s="589"/>
      <c r="Y85" s="594"/>
      <c r="Z85" s="589"/>
      <c r="AA85" s="587"/>
      <c r="AB85" s="584">
        <v>10</v>
      </c>
      <c r="AC85" s="587">
        <v>100000</v>
      </c>
      <c r="AD85" s="587"/>
      <c r="AE85" s="612"/>
    </row>
    <row r="86" spans="1:31" ht="15" x14ac:dyDescent="0.35">
      <c r="A86" s="1173">
        <v>45433</v>
      </c>
      <c r="B86" s="591"/>
      <c r="C86" s="592"/>
      <c r="D86" s="593"/>
      <c r="E86" s="592"/>
      <c r="F86" s="591"/>
      <c r="G86" s="587"/>
      <c r="H86" s="588"/>
      <c r="I86" s="585"/>
      <c r="J86" s="585"/>
      <c r="K86" s="585"/>
      <c r="L86" s="585"/>
      <c r="M86" s="585"/>
      <c r="N86" s="585"/>
      <c r="O86" s="585"/>
      <c r="P86" s="586"/>
      <c r="Q86" s="587"/>
      <c r="R86" s="584"/>
      <c r="S86" s="587"/>
      <c r="T86" s="588"/>
      <c r="U86" s="587"/>
      <c r="V86" s="584"/>
      <c r="W86" s="587"/>
      <c r="X86" s="724"/>
      <c r="Y86" s="594"/>
      <c r="Z86" s="589"/>
      <c r="AA86" s="587"/>
      <c r="AB86" s="584"/>
      <c r="AC86" s="587"/>
      <c r="AD86" s="587"/>
      <c r="AE86" s="612"/>
    </row>
    <row r="87" spans="1:31" ht="15" x14ac:dyDescent="0.35">
      <c r="A87" s="1174"/>
      <c r="B87" s="591"/>
      <c r="C87" s="592"/>
      <c r="D87" s="593"/>
      <c r="E87" s="592"/>
      <c r="F87" s="591"/>
      <c r="G87" s="587"/>
      <c r="H87" s="584"/>
      <c r="I87" s="585"/>
      <c r="J87" s="585"/>
      <c r="K87" s="585"/>
      <c r="L87" s="585"/>
      <c r="M87" s="585"/>
      <c r="N87" s="585"/>
      <c r="O87" s="585"/>
      <c r="P87" s="586"/>
      <c r="Q87" s="587"/>
      <c r="R87" s="584"/>
      <c r="S87" s="587"/>
      <c r="T87" s="588"/>
      <c r="U87" s="587"/>
      <c r="V87" s="584"/>
      <c r="W87" s="587"/>
      <c r="X87" s="589"/>
      <c r="Y87" s="594"/>
      <c r="Z87" s="589"/>
      <c r="AA87" s="587"/>
      <c r="AB87" s="584"/>
      <c r="AC87" s="587"/>
      <c r="AD87" s="587"/>
      <c r="AE87" s="612"/>
    </row>
    <row r="88" spans="1:31" ht="15" x14ac:dyDescent="0.35">
      <c r="A88" s="1174"/>
      <c r="B88" s="591"/>
      <c r="C88" s="592"/>
      <c r="D88" s="593"/>
      <c r="E88" s="592"/>
      <c r="F88" s="591"/>
      <c r="G88" s="587"/>
      <c r="H88" s="584"/>
      <c r="I88" s="585"/>
      <c r="J88" s="585"/>
      <c r="K88" s="585"/>
      <c r="L88" s="585"/>
      <c r="M88" s="585"/>
      <c r="N88" s="585"/>
      <c r="O88" s="585"/>
      <c r="P88" s="586"/>
      <c r="Q88" s="587"/>
      <c r="R88" s="584"/>
      <c r="S88" s="587"/>
      <c r="T88" s="588"/>
      <c r="U88" s="587"/>
      <c r="V88" s="584"/>
      <c r="W88" s="587"/>
      <c r="X88" s="589"/>
      <c r="Y88" s="590"/>
      <c r="Z88" s="599"/>
      <c r="AA88" s="600"/>
      <c r="AB88" s="588"/>
      <c r="AC88" s="587"/>
      <c r="AD88" s="587"/>
      <c r="AE88" s="612"/>
    </row>
    <row r="89" spans="1:31" ht="15" x14ac:dyDescent="0.35">
      <c r="A89" s="1175"/>
      <c r="B89" s="591"/>
      <c r="C89" s="592"/>
      <c r="D89" s="593">
        <v>27.3</v>
      </c>
      <c r="E89" s="592">
        <v>273000</v>
      </c>
      <c r="F89" s="591">
        <v>33.54</v>
      </c>
      <c r="G89" s="585">
        <v>335400</v>
      </c>
      <c r="H89" s="586">
        <v>20</v>
      </c>
      <c r="I89" s="585">
        <v>136000</v>
      </c>
      <c r="J89" s="585">
        <v>20</v>
      </c>
      <c r="K89" s="585">
        <v>136000</v>
      </c>
      <c r="L89" s="585">
        <v>20</v>
      </c>
      <c r="M89" s="585">
        <v>259000</v>
      </c>
      <c r="N89" s="585"/>
      <c r="O89" s="585"/>
      <c r="P89" s="586"/>
      <c r="Q89" s="587"/>
      <c r="R89" s="584"/>
      <c r="S89" s="587"/>
      <c r="T89" s="588">
        <v>20</v>
      </c>
      <c r="U89" s="587">
        <v>259000</v>
      </c>
      <c r="V89" s="584"/>
      <c r="W89" s="587"/>
      <c r="X89" s="589"/>
      <c r="Y89" s="594"/>
      <c r="Z89" s="589"/>
      <c r="AA89" s="587"/>
      <c r="AB89" s="584"/>
      <c r="AC89" s="587"/>
      <c r="AD89" s="587"/>
      <c r="AE89" s="612"/>
    </row>
    <row r="90" spans="1:31" ht="15" x14ac:dyDescent="0.35">
      <c r="A90" s="1173">
        <v>45434</v>
      </c>
      <c r="B90" s="591"/>
      <c r="C90" s="592"/>
      <c r="D90" s="593"/>
      <c r="E90" s="592"/>
      <c r="F90" s="591"/>
      <c r="G90" s="585"/>
      <c r="H90" s="586"/>
      <c r="I90" s="585"/>
      <c r="J90" s="586"/>
      <c r="K90" s="585"/>
      <c r="L90" s="585"/>
      <c r="M90" s="585"/>
      <c r="N90" s="585"/>
      <c r="O90" s="585"/>
      <c r="P90" s="586"/>
      <c r="Q90" s="587"/>
      <c r="R90" s="584"/>
      <c r="S90" s="587"/>
      <c r="T90" s="588"/>
      <c r="U90" s="587"/>
      <c r="V90" s="584"/>
      <c r="W90" s="587"/>
      <c r="X90" s="589"/>
      <c r="Y90" s="594"/>
      <c r="Z90" s="589"/>
      <c r="AA90" s="587"/>
      <c r="AB90" s="584"/>
      <c r="AC90" s="587"/>
      <c r="AD90" s="587"/>
      <c r="AE90" s="612"/>
    </row>
    <row r="91" spans="1:31" ht="15" x14ac:dyDescent="0.35">
      <c r="A91" s="1174"/>
      <c r="B91" s="591"/>
      <c r="C91" s="592"/>
      <c r="D91" s="593"/>
      <c r="E91" s="592"/>
      <c r="F91" s="591"/>
      <c r="G91" s="585"/>
      <c r="H91" s="586"/>
      <c r="I91" s="585"/>
      <c r="J91" s="585"/>
      <c r="K91" s="585"/>
      <c r="L91" s="585"/>
      <c r="M91" s="585"/>
      <c r="N91" s="585"/>
      <c r="O91" s="585"/>
      <c r="P91" s="586"/>
      <c r="Q91" s="587"/>
      <c r="R91" s="584"/>
      <c r="S91" s="587"/>
      <c r="T91" s="588"/>
      <c r="U91" s="587"/>
      <c r="V91" s="584"/>
      <c r="W91" s="587"/>
      <c r="X91" s="589"/>
      <c r="Y91" s="594"/>
      <c r="Z91" s="589"/>
      <c r="AA91" s="587"/>
      <c r="AB91" s="584"/>
      <c r="AC91" s="587"/>
      <c r="AD91" s="587"/>
      <c r="AE91" s="612"/>
    </row>
    <row r="92" spans="1:31" ht="15" x14ac:dyDescent="0.35">
      <c r="A92" s="1174"/>
      <c r="B92" s="591"/>
      <c r="C92" s="592"/>
      <c r="D92" s="593"/>
      <c r="E92" s="592"/>
      <c r="F92" s="591"/>
      <c r="G92" s="585"/>
      <c r="H92" s="586"/>
      <c r="I92" s="585"/>
      <c r="J92" s="585"/>
      <c r="K92" s="585"/>
      <c r="L92" s="585"/>
      <c r="M92" s="585"/>
      <c r="N92" s="585"/>
      <c r="O92" s="585"/>
      <c r="P92" s="586"/>
      <c r="Q92" s="587"/>
      <c r="R92" s="584"/>
      <c r="S92" s="587"/>
      <c r="T92" s="588"/>
      <c r="U92" s="587"/>
      <c r="V92" s="584"/>
      <c r="W92" s="587"/>
      <c r="X92" s="589"/>
      <c r="Y92" s="594"/>
      <c r="Z92" s="589"/>
      <c r="AA92" s="587"/>
      <c r="AB92" s="584"/>
      <c r="AC92" s="587"/>
      <c r="AD92" s="587"/>
      <c r="AE92" s="612"/>
    </row>
    <row r="93" spans="1:31" ht="15" x14ac:dyDescent="0.35">
      <c r="A93" s="1175"/>
      <c r="B93" s="591"/>
      <c r="C93" s="592"/>
      <c r="D93" s="593">
        <v>34.479999999999997</v>
      </c>
      <c r="E93" s="592">
        <v>344800</v>
      </c>
      <c r="F93" s="792">
        <v>27.47</v>
      </c>
      <c r="G93" s="585">
        <v>274700</v>
      </c>
      <c r="H93" s="586"/>
      <c r="I93" s="585"/>
      <c r="J93" s="585"/>
      <c r="K93" s="585"/>
      <c r="L93" s="585"/>
      <c r="M93" s="585"/>
      <c r="N93" s="585"/>
      <c r="O93" s="585"/>
      <c r="P93" s="586">
        <v>20</v>
      </c>
      <c r="Q93" s="587">
        <v>136000</v>
      </c>
      <c r="R93" s="584"/>
      <c r="S93" s="587"/>
      <c r="T93" s="588">
        <v>20</v>
      </c>
      <c r="U93" s="587">
        <v>259000</v>
      </c>
      <c r="V93" s="584"/>
      <c r="W93" s="587"/>
      <c r="X93" s="589">
        <v>27.21</v>
      </c>
      <c r="Y93" s="594">
        <v>185030</v>
      </c>
      <c r="Z93" s="589">
        <v>20</v>
      </c>
      <c r="AA93" s="587">
        <v>200000</v>
      </c>
      <c r="AB93" s="584"/>
      <c r="AC93" s="587"/>
      <c r="AD93" s="587"/>
      <c r="AE93" s="612"/>
    </row>
    <row r="94" spans="1:31" ht="15" x14ac:dyDescent="0.35">
      <c r="A94" s="1173">
        <v>45435</v>
      </c>
      <c r="B94" s="591"/>
      <c r="C94" s="592"/>
      <c r="D94" s="593"/>
      <c r="E94" s="592"/>
      <c r="F94" s="591"/>
      <c r="G94" s="585"/>
      <c r="H94" s="586"/>
      <c r="I94" s="585"/>
      <c r="J94" s="585"/>
      <c r="K94" s="585"/>
      <c r="L94" s="585"/>
      <c r="M94" s="585"/>
      <c r="N94" s="585"/>
      <c r="O94" s="585"/>
      <c r="P94" s="586"/>
      <c r="Q94" s="587"/>
      <c r="R94" s="584"/>
      <c r="S94" s="587"/>
      <c r="T94" s="588"/>
      <c r="U94" s="587"/>
      <c r="V94" s="584"/>
      <c r="W94" s="587"/>
      <c r="X94" s="589"/>
      <c r="Y94" s="594"/>
      <c r="Z94" s="589"/>
      <c r="AA94" s="587"/>
      <c r="AB94" s="584"/>
      <c r="AC94" s="587"/>
      <c r="AD94" s="587"/>
      <c r="AE94" s="612"/>
    </row>
    <row r="95" spans="1:31" ht="15" x14ac:dyDescent="0.35">
      <c r="A95" s="1174"/>
      <c r="B95" s="591"/>
      <c r="C95" s="592"/>
      <c r="D95" s="593"/>
      <c r="E95" s="592"/>
      <c r="F95" s="591"/>
      <c r="G95" s="585"/>
      <c r="H95" s="586"/>
      <c r="I95" s="585"/>
      <c r="J95" s="585"/>
      <c r="K95" s="585"/>
      <c r="L95" s="585"/>
      <c r="M95" s="585"/>
      <c r="N95" s="585"/>
      <c r="O95" s="585"/>
      <c r="P95" s="586"/>
      <c r="Q95" s="587"/>
      <c r="R95" s="584"/>
      <c r="S95" s="587"/>
      <c r="T95" s="588"/>
      <c r="U95" s="587"/>
      <c r="V95" s="584"/>
      <c r="W95" s="587"/>
      <c r="X95" s="589"/>
      <c r="Y95" s="594"/>
      <c r="Z95" s="589"/>
      <c r="AA95" s="587"/>
      <c r="AB95" s="584"/>
      <c r="AC95" s="587"/>
      <c r="AD95" s="587"/>
      <c r="AE95" s="612"/>
    </row>
    <row r="96" spans="1:31" ht="15" x14ac:dyDescent="0.35">
      <c r="A96" s="1174"/>
      <c r="B96" s="591"/>
      <c r="C96" s="592"/>
      <c r="D96" s="593"/>
      <c r="E96" s="592"/>
      <c r="F96" s="591"/>
      <c r="G96" s="585"/>
      <c r="H96" s="586"/>
      <c r="I96" s="585"/>
      <c r="J96" s="585"/>
      <c r="K96" s="585"/>
      <c r="L96" s="585"/>
      <c r="M96" s="585"/>
      <c r="N96" s="585"/>
      <c r="O96" s="585"/>
      <c r="P96" s="586"/>
      <c r="Q96" s="587"/>
      <c r="R96" s="584"/>
      <c r="S96" s="587"/>
      <c r="T96" s="588"/>
      <c r="U96" s="587"/>
      <c r="V96" s="584"/>
      <c r="W96" s="587"/>
      <c r="X96" s="589"/>
      <c r="Y96" s="594"/>
      <c r="Z96" s="589"/>
      <c r="AA96" s="587"/>
      <c r="AB96" s="584"/>
      <c r="AC96" s="587"/>
      <c r="AD96" s="587"/>
      <c r="AE96" s="612"/>
    </row>
    <row r="97" spans="1:37" ht="15" x14ac:dyDescent="0.35">
      <c r="A97" s="1175"/>
      <c r="B97" s="792"/>
      <c r="C97" s="592"/>
      <c r="D97" s="593">
        <v>27.82</v>
      </c>
      <c r="E97" s="592">
        <v>278200</v>
      </c>
      <c r="F97" s="591">
        <v>31.59</v>
      </c>
      <c r="G97" s="585">
        <v>315900</v>
      </c>
      <c r="H97" s="586"/>
      <c r="I97" s="585"/>
      <c r="J97" s="585"/>
      <c r="K97" s="585"/>
      <c r="L97" s="585"/>
      <c r="M97" s="585"/>
      <c r="N97" s="585"/>
      <c r="O97" s="585"/>
      <c r="P97" s="586"/>
      <c r="Q97" s="587"/>
      <c r="R97" s="584"/>
      <c r="S97" s="587"/>
      <c r="T97" s="588"/>
      <c r="U97" s="587"/>
      <c r="V97" s="584"/>
      <c r="W97" s="587"/>
      <c r="X97" s="593"/>
      <c r="Y97" s="592"/>
      <c r="Z97" s="589"/>
      <c r="AA97" s="587"/>
      <c r="AB97" s="584"/>
      <c r="AC97" s="587"/>
      <c r="AD97" s="587"/>
      <c r="AE97" s="612"/>
    </row>
    <row r="98" spans="1:37" ht="15" x14ac:dyDescent="0.35">
      <c r="A98" s="1173">
        <v>45436</v>
      </c>
      <c r="B98" s="591"/>
      <c r="C98" s="592"/>
      <c r="D98" s="593"/>
      <c r="E98" s="592"/>
      <c r="F98" s="591"/>
      <c r="G98" s="585"/>
      <c r="H98" s="586"/>
      <c r="I98" s="585"/>
      <c r="J98" s="585"/>
      <c r="K98" s="585"/>
      <c r="L98" s="585"/>
      <c r="M98" s="585"/>
      <c r="N98" s="585"/>
      <c r="O98" s="585"/>
      <c r="P98" s="586"/>
      <c r="Q98" s="587"/>
      <c r="R98" s="584"/>
      <c r="S98" s="587"/>
      <c r="T98" s="588"/>
      <c r="U98" s="587"/>
      <c r="V98" s="584"/>
      <c r="W98" s="587"/>
      <c r="X98" s="589"/>
      <c r="Y98" s="594"/>
      <c r="Z98" s="589"/>
      <c r="AA98" s="587"/>
      <c r="AB98" s="584"/>
      <c r="AC98" s="587"/>
      <c r="AD98" s="587"/>
      <c r="AE98" s="612"/>
    </row>
    <row r="99" spans="1:37" ht="15" x14ac:dyDescent="0.35">
      <c r="A99" s="1174"/>
      <c r="B99" s="591"/>
      <c r="C99" s="592"/>
      <c r="D99" s="593"/>
      <c r="E99" s="592"/>
      <c r="F99" s="591"/>
      <c r="G99" s="585"/>
      <c r="H99" s="586"/>
      <c r="I99" s="585"/>
      <c r="J99" s="585"/>
      <c r="K99" s="585"/>
      <c r="L99" s="585"/>
      <c r="M99" s="585"/>
      <c r="N99" s="585"/>
      <c r="O99" s="585"/>
      <c r="P99" s="586"/>
      <c r="Q99" s="587"/>
      <c r="R99" s="584"/>
      <c r="S99" s="587"/>
      <c r="T99" s="588"/>
      <c r="U99" s="587"/>
      <c r="V99" s="584"/>
      <c r="W99" s="587"/>
      <c r="X99" s="589"/>
      <c r="Y99" s="594"/>
      <c r="Z99" s="589"/>
      <c r="AA99" s="587"/>
      <c r="AB99" s="584"/>
      <c r="AC99" s="587"/>
      <c r="AD99" s="587"/>
      <c r="AE99" s="612"/>
    </row>
    <row r="100" spans="1:37" ht="15" x14ac:dyDescent="0.35">
      <c r="A100" s="1174"/>
      <c r="B100" s="591">
        <v>36.22</v>
      </c>
      <c r="C100" s="592">
        <v>362200</v>
      </c>
      <c r="D100" s="593"/>
      <c r="E100" s="592"/>
      <c r="F100" s="591"/>
      <c r="G100" s="585"/>
      <c r="H100" s="586"/>
      <c r="I100" s="585"/>
      <c r="J100" s="585"/>
      <c r="K100" s="585"/>
      <c r="L100" s="585"/>
      <c r="M100" s="585"/>
      <c r="N100" s="585"/>
      <c r="O100" s="585"/>
      <c r="P100" s="586"/>
      <c r="Q100" s="587"/>
      <c r="R100" s="584"/>
      <c r="S100" s="587"/>
      <c r="T100" s="588">
        <v>20</v>
      </c>
      <c r="U100" s="587">
        <v>259000</v>
      </c>
      <c r="V100" s="584"/>
      <c r="W100" s="587"/>
      <c r="X100" s="589"/>
      <c r="Y100" s="590"/>
      <c r="Z100" s="599"/>
      <c r="AA100" s="600"/>
      <c r="AB100" s="588"/>
      <c r="AC100" s="587"/>
      <c r="AD100" s="587"/>
      <c r="AE100" s="612"/>
    </row>
    <row r="101" spans="1:37" ht="15" x14ac:dyDescent="0.35">
      <c r="A101" s="1175"/>
      <c r="B101" s="591"/>
      <c r="C101" s="592"/>
      <c r="D101" s="593">
        <v>31.23</v>
      </c>
      <c r="E101" s="592">
        <v>312300</v>
      </c>
      <c r="F101" s="591"/>
      <c r="G101" s="585"/>
      <c r="H101" s="586"/>
      <c r="I101" s="585"/>
      <c r="J101" s="585"/>
      <c r="K101" s="585"/>
      <c r="L101" s="585"/>
      <c r="M101" s="585"/>
      <c r="N101" s="585"/>
      <c r="O101" s="585"/>
      <c r="P101" s="586"/>
      <c r="Q101" s="587"/>
      <c r="R101" s="584"/>
      <c r="S101" s="587"/>
      <c r="T101" s="588"/>
      <c r="U101" s="587"/>
      <c r="V101" s="589"/>
      <c r="W101" s="594"/>
      <c r="X101" s="598"/>
      <c r="Y101" s="601"/>
      <c r="Z101" s="584"/>
      <c r="AA101" s="587"/>
      <c r="AB101" s="727"/>
      <c r="AC101" s="704"/>
      <c r="AD101" s="587"/>
      <c r="AE101" s="612"/>
    </row>
    <row r="102" spans="1:37" ht="15" x14ac:dyDescent="0.35">
      <c r="A102" s="1173">
        <v>45437</v>
      </c>
      <c r="B102" s="591">
        <v>27.75</v>
      </c>
      <c r="C102" s="592">
        <v>277500</v>
      </c>
      <c r="D102" s="727"/>
      <c r="E102" s="704"/>
      <c r="F102" s="591"/>
      <c r="G102" s="585"/>
      <c r="H102" s="586"/>
      <c r="I102" s="585"/>
      <c r="J102" s="585"/>
      <c r="K102" s="585"/>
      <c r="L102" s="816"/>
      <c r="M102" s="660"/>
      <c r="N102" s="660"/>
      <c r="O102" s="660"/>
      <c r="P102" s="586"/>
      <c r="Q102" s="585"/>
      <c r="R102" s="584"/>
      <c r="S102" s="587"/>
      <c r="T102" s="588"/>
      <c r="U102" s="587"/>
      <c r="V102" s="584"/>
      <c r="W102" s="587"/>
      <c r="X102" s="589"/>
      <c r="Y102" s="594"/>
      <c r="Z102" s="589"/>
      <c r="AA102" s="587"/>
      <c r="AB102" s="584"/>
      <c r="AC102" s="587"/>
      <c r="AD102" s="587"/>
      <c r="AE102" s="612"/>
    </row>
    <row r="103" spans="1:37" ht="15" x14ac:dyDescent="0.35">
      <c r="A103" s="1174"/>
      <c r="B103" s="591"/>
      <c r="C103" s="592"/>
      <c r="D103" s="593"/>
      <c r="E103" s="592"/>
      <c r="F103" s="591"/>
      <c r="G103" s="585"/>
      <c r="H103" s="586"/>
      <c r="I103" s="585"/>
      <c r="J103" s="585"/>
      <c r="K103" s="585"/>
      <c r="L103" s="585"/>
      <c r="M103" s="592"/>
      <c r="N103" s="592"/>
      <c r="O103" s="592"/>
      <c r="P103" s="586"/>
      <c r="Q103" s="587"/>
      <c r="R103" s="584"/>
      <c r="S103" s="587"/>
      <c r="T103" s="588">
        <v>20</v>
      </c>
      <c r="U103" s="587">
        <v>259000</v>
      </c>
      <c r="V103" s="584"/>
      <c r="W103" s="587"/>
      <c r="X103" s="589"/>
      <c r="Y103" s="594"/>
      <c r="Z103" s="589"/>
      <c r="AA103" s="587"/>
      <c r="AB103" s="584"/>
      <c r="AC103" s="587"/>
      <c r="AD103" s="587"/>
      <c r="AE103" s="612"/>
    </row>
    <row r="104" spans="1:37" ht="15" x14ac:dyDescent="0.35">
      <c r="A104" s="1174"/>
      <c r="B104" s="586"/>
      <c r="C104" s="587"/>
      <c r="D104" s="593"/>
      <c r="E104" s="592"/>
      <c r="F104" s="591"/>
      <c r="G104" s="585"/>
      <c r="H104" s="586"/>
      <c r="I104" s="585"/>
      <c r="J104" s="585"/>
      <c r="K104" s="585"/>
      <c r="L104" s="585"/>
      <c r="M104" s="592"/>
      <c r="N104" s="592"/>
      <c r="O104" s="592"/>
      <c r="P104" s="586"/>
      <c r="Q104" s="587"/>
      <c r="R104" s="584"/>
      <c r="S104" s="587"/>
      <c r="T104" s="588"/>
      <c r="U104" s="587"/>
      <c r="V104" s="584"/>
      <c r="W104" s="587"/>
      <c r="X104" s="589"/>
      <c r="Y104" s="594"/>
      <c r="Z104" s="589"/>
      <c r="AA104" s="587"/>
      <c r="AB104" s="584"/>
      <c r="AC104" s="587"/>
      <c r="AD104" s="587"/>
      <c r="AE104" s="612"/>
    </row>
    <row r="105" spans="1:37" ht="15" x14ac:dyDescent="0.35">
      <c r="A105" s="1175"/>
      <c r="B105" s="591">
        <v>20.48</v>
      </c>
      <c r="C105" s="592">
        <v>204800</v>
      </c>
      <c r="D105" s="793"/>
      <c r="E105" s="592"/>
      <c r="F105" s="591">
        <v>38.049999999999997</v>
      </c>
      <c r="G105" s="585">
        <v>380500</v>
      </c>
      <c r="H105" s="586">
        <v>20</v>
      </c>
      <c r="I105" s="587">
        <v>136000</v>
      </c>
      <c r="J105" s="587"/>
      <c r="K105" s="587"/>
      <c r="L105" s="600"/>
      <c r="M105" s="587"/>
      <c r="N105" s="587"/>
      <c r="O105" s="587"/>
      <c r="P105" s="586">
        <v>20</v>
      </c>
      <c r="Q105" s="587">
        <v>136000</v>
      </c>
      <c r="R105" s="584"/>
      <c r="S105" s="587"/>
      <c r="T105" s="588"/>
      <c r="U105" s="587"/>
      <c r="V105" s="584"/>
      <c r="W105" s="587"/>
      <c r="X105" s="589"/>
      <c r="Y105" s="594"/>
      <c r="Z105" s="589"/>
      <c r="AA105" s="587"/>
      <c r="AB105" s="584"/>
      <c r="AC105" s="587"/>
      <c r="AD105" s="587"/>
      <c r="AE105" s="612"/>
      <c r="AK105" s="685"/>
    </row>
    <row r="106" spans="1:37" ht="15" x14ac:dyDescent="0.35">
      <c r="A106" s="1173">
        <v>45438</v>
      </c>
      <c r="B106" s="591"/>
      <c r="C106" s="592"/>
      <c r="D106" s="593"/>
      <c r="E106" s="592"/>
      <c r="F106" s="591"/>
      <c r="G106" s="585"/>
      <c r="H106" s="586"/>
      <c r="I106" s="587"/>
      <c r="J106" s="587"/>
      <c r="K106" s="587"/>
      <c r="L106" s="585"/>
      <c r="M106" s="585"/>
      <c r="N106" s="585"/>
      <c r="O106" s="585"/>
      <c r="P106" s="586"/>
      <c r="Q106" s="587"/>
      <c r="R106" s="584"/>
      <c r="S106" s="587"/>
      <c r="T106" s="588"/>
      <c r="U106" s="587"/>
      <c r="V106" s="584"/>
      <c r="W106" s="587"/>
      <c r="X106" s="589"/>
      <c r="Y106" s="594"/>
      <c r="Z106" s="727"/>
      <c r="AA106" s="704"/>
      <c r="AB106" s="584"/>
      <c r="AC106" s="587"/>
      <c r="AD106" s="587"/>
      <c r="AE106" s="612"/>
      <c r="AK106" s="685"/>
    </row>
    <row r="107" spans="1:37" ht="15" x14ac:dyDescent="0.35">
      <c r="A107" s="1174"/>
      <c r="B107" s="591"/>
      <c r="C107" s="592"/>
      <c r="D107" s="593"/>
      <c r="E107" s="592"/>
      <c r="F107" s="591"/>
      <c r="G107" s="585"/>
      <c r="H107" s="586"/>
      <c r="I107" s="585"/>
      <c r="J107" s="585"/>
      <c r="K107" s="585"/>
      <c r="L107" s="585"/>
      <c r="M107" s="585"/>
      <c r="N107" s="585"/>
      <c r="O107" s="585"/>
      <c r="P107" s="586"/>
      <c r="Q107" s="587"/>
      <c r="R107" s="584"/>
      <c r="S107" s="587"/>
      <c r="T107" s="599"/>
      <c r="U107" s="587"/>
      <c r="V107" s="584"/>
      <c r="W107" s="587"/>
      <c r="X107" s="589"/>
      <c r="Y107" s="594"/>
      <c r="Z107" s="589"/>
      <c r="AA107" s="587"/>
      <c r="AB107" s="584"/>
      <c r="AC107" s="587"/>
      <c r="AD107" s="587"/>
      <c r="AE107" s="612"/>
      <c r="AK107" s="685"/>
    </row>
    <row r="108" spans="1:37" ht="15" x14ac:dyDescent="0.35">
      <c r="A108" s="1174"/>
      <c r="B108" s="591"/>
      <c r="C108" s="592"/>
      <c r="D108" s="593"/>
      <c r="E108" s="592"/>
      <c r="F108" s="591"/>
      <c r="G108" s="585"/>
      <c r="H108" s="586"/>
      <c r="I108" s="585"/>
      <c r="J108" s="585"/>
      <c r="K108" s="585"/>
      <c r="L108" s="585"/>
      <c r="M108" s="585"/>
      <c r="N108" s="585"/>
      <c r="O108" s="585"/>
      <c r="P108" s="586"/>
      <c r="Q108" s="587"/>
      <c r="R108" s="584"/>
      <c r="S108" s="587"/>
      <c r="T108" s="588"/>
      <c r="U108" s="587"/>
      <c r="V108" s="584"/>
      <c r="W108" s="587"/>
      <c r="X108" s="589"/>
      <c r="Y108" s="594"/>
      <c r="Z108" s="589"/>
      <c r="AA108" s="587"/>
      <c r="AB108" s="584"/>
      <c r="AC108" s="587"/>
      <c r="AD108" s="587"/>
      <c r="AE108" s="612"/>
      <c r="AK108" s="685"/>
    </row>
    <row r="109" spans="1:37" ht="15" x14ac:dyDescent="0.35">
      <c r="A109" s="1175"/>
      <c r="B109" s="591"/>
      <c r="C109" s="592"/>
      <c r="D109" s="793">
        <v>25.76</v>
      </c>
      <c r="E109" s="592">
        <v>257600</v>
      </c>
      <c r="F109" s="591"/>
      <c r="G109" s="585"/>
      <c r="H109" s="586"/>
      <c r="I109" s="585"/>
      <c r="J109" s="585"/>
      <c r="K109" s="585"/>
      <c r="L109" s="585"/>
      <c r="M109" s="585"/>
      <c r="N109" s="585"/>
      <c r="O109" s="585"/>
      <c r="P109" s="586"/>
      <c r="Q109" s="587"/>
      <c r="R109" s="584"/>
      <c r="S109" s="587"/>
      <c r="T109" s="588"/>
      <c r="U109" s="587"/>
      <c r="V109" s="584"/>
      <c r="W109" s="587"/>
      <c r="X109" s="589">
        <v>26.46</v>
      </c>
      <c r="Y109" s="594">
        <v>179928</v>
      </c>
      <c r="Z109" s="589"/>
      <c r="AA109" s="587"/>
      <c r="AB109" s="584"/>
      <c r="AC109" s="587"/>
      <c r="AD109" s="587"/>
      <c r="AE109" s="612"/>
    </row>
    <row r="110" spans="1:37" ht="15" x14ac:dyDescent="0.35">
      <c r="A110" s="1173">
        <v>45439</v>
      </c>
      <c r="B110" s="591"/>
      <c r="C110" s="592"/>
      <c r="D110" s="593"/>
      <c r="E110" s="592"/>
      <c r="F110" s="591"/>
      <c r="G110" s="585"/>
      <c r="H110" s="586"/>
      <c r="I110" s="585"/>
      <c r="J110" s="585"/>
      <c r="K110" s="585"/>
      <c r="L110" s="585"/>
      <c r="M110" s="585"/>
      <c r="N110" s="585"/>
      <c r="O110" s="585"/>
      <c r="P110" s="586"/>
      <c r="Q110" s="587"/>
      <c r="R110" s="584"/>
      <c r="S110" s="587"/>
      <c r="T110" s="588"/>
      <c r="U110" s="587"/>
      <c r="V110" s="584"/>
      <c r="W110" s="587"/>
      <c r="X110" s="584"/>
      <c r="Y110" s="587"/>
      <c r="Z110" s="589"/>
      <c r="AA110" s="587"/>
      <c r="AB110" s="584"/>
      <c r="AC110" s="587"/>
      <c r="AD110" s="587"/>
      <c r="AE110" s="612"/>
    </row>
    <row r="111" spans="1:37" ht="15" x14ac:dyDescent="0.35">
      <c r="A111" s="1174"/>
      <c r="B111" s="591"/>
      <c r="C111" s="592"/>
      <c r="D111" s="593"/>
      <c r="E111" s="592"/>
      <c r="F111" s="591"/>
      <c r="G111" s="585"/>
      <c r="H111" s="586"/>
      <c r="I111" s="585"/>
      <c r="J111" s="585"/>
      <c r="K111" s="585"/>
      <c r="L111" s="585"/>
      <c r="M111" s="585"/>
      <c r="N111" s="585"/>
      <c r="O111" s="585"/>
      <c r="P111" s="586"/>
      <c r="Q111" s="587"/>
      <c r="R111" s="584"/>
      <c r="S111" s="587"/>
      <c r="T111" s="588"/>
      <c r="U111" s="587"/>
      <c r="V111" s="584"/>
      <c r="W111" s="587"/>
      <c r="X111" s="589"/>
      <c r="Y111" s="594"/>
      <c r="Z111" s="589"/>
      <c r="AA111" s="587"/>
      <c r="AB111" s="584"/>
      <c r="AC111" s="587"/>
      <c r="AD111" s="587"/>
      <c r="AE111" s="612"/>
    </row>
    <row r="112" spans="1:37" ht="15" x14ac:dyDescent="0.35">
      <c r="A112" s="1174"/>
      <c r="B112" s="591"/>
      <c r="C112" s="592"/>
      <c r="D112" s="593"/>
      <c r="E112" s="592"/>
      <c r="F112" s="591"/>
      <c r="G112" s="585"/>
      <c r="H112" s="586"/>
      <c r="I112" s="585"/>
      <c r="J112" s="585"/>
      <c r="K112" s="585"/>
      <c r="L112" s="585"/>
      <c r="M112" s="585"/>
      <c r="N112" s="585"/>
      <c r="O112" s="585"/>
      <c r="P112" s="586"/>
      <c r="Q112" s="587"/>
      <c r="R112" s="584"/>
      <c r="S112" s="587"/>
      <c r="T112" s="588"/>
      <c r="U112" s="587"/>
      <c r="V112" s="584"/>
      <c r="W112" s="587"/>
      <c r="X112" s="589"/>
      <c r="Y112" s="594"/>
      <c r="Z112" s="589"/>
      <c r="AA112" s="587"/>
      <c r="AB112" s="584"/>
      <c r="AC112" s="587"/>
      <c r="AD112" s="587"/>
      <c r="AE112" s="612"/>
    </row>
    <row r="113" spans="1:31" ht="15" x14ac:dyDescent="0.35">
      <c r="A113" s="1175"/>
      <c r="B113" s="591">
        <v>26.54</v>
      </c>
      <c r="C113" s="592">
        <v>265400</v>
      </c>
      <c r="D113" s="591">
        <v>23.48</v>
      </c>
      <c r="E113" s="592">
        <v>234800</v>
      </c>
      <c r="F113" s="792">
        <v>31.8</v>
      </c>
      <c r="G113" s="585">
        <v>318000</v>
      </c>
      <c r="H113" s="586"/>
      <c r="I113" s="585"/>
      <c r="J113" s="816">
        <v>20</v>
      </c>
      <c r="K113" s="585">
        <v>136000</v>
      </c>
      <c r="L113" s="585">
        <v>20</v>
      </c>
      <c r="M113" s="585">
        <v>259000</v>
      </c>
      <c r="N113" s="585"/>
      <c r="O113" s="585"/>
      <c r="P113" s="586"/>
      <c r="Q113" s="585"/>
      <c r="R113" s="584"/>
      <c r="S113" s="587"/>
      <c r="T113" s="588">
        <v>20</v>
      </c>
      <c r="U113" s="587">
        <v>259000</v>
      </c>
      <c r="V113" s="588"/>
      <c r="W113" s="587"/>
      <c r="X113" s="589"/>
      <c r="Y113" s="594"/>
      <c r="Z113" s="589">
        <v>20</v>
      </c>
      <c r="AA113" s="587">
        <v>200000</v>
      </c>
      <c r="AB113" s="584"/>
      <c r="AC113" s="587"/>
      <c r="AD113" s="587"/>
      <c r="AE113" s="612"/>
    </row>
    <row r="114" spans="1:31" ht="15" x14ac:dyDescent="0.35">
      <c r="A114" s="1173">
        <v>45440</v>
      </c>
      <c r="B114" s="591"/>
      <c r="C114" s="592"/>
      <c r="D114" s="593"/>
      <c r="E114" s="592"/>
      <c r="F114" s="591"/>
      <c r="G114" s="585"/>
      <c r="H114" s="586"/>
      <c r="I114" s="585"/>
      <c r="J114" s="585"/>
      <c r="K114" s="585"/>
      <c r="L114" s="585"/>
      <c r="M114" s="585"/>
      <c r="N114" s="585"/>
      <c r="O114" s="585"/>
      <c r="P114" s="586"/>
      <c r="Q114" s="587"/>
      <c r="R114" s="584"/>
      <c r="S114" s="587"/>
      <c r="T114" s="588"/>
      <c r="U114" s="587"/>
      <c r="V114" s="588"/>
      <c r="W114" s="587"/>
      <c r="X114" s="589"/>
      <c r="Y114" s="594"/>
      <c r="Z114" s="589"/>
      <c r="AA114" s="587"/>
      <c r="AB114" s="584"/>
      <c r="AC114" s="587"/>
      <c r="AD114" s="587"/>
      <c r="AE114" s="612"/>
    </row>
    <row r="115" spans="1:31" ht="15" x14ac:dyDescent="0.35">
      <c r="A115" s="1174"/>
      <c r="B115" s="591"/>
      <c r="C115" s="592"/>
      <c r="D115" s="593"/>
      <c r="E115" s="592"/>
      <c r="F115" s="591"/>
      <c r="G115" s="585"/>
      <c r="H115" s="586"/>
      <c r="I115" s="585"/>
      <c r="J115" s="585"/>
      <c r="K115" s="585"/>
      <c r="L115" s="585"/>
      <c r="M115" s="585"/>
      <c r="N115" s="585"/>
      <c r="O115" s="585"/>
      <c r="P115" s="586"/>
      <c r="Q115" s="587"/>
      <c r="R115" s="584"/>
      <c r="S115" s="587"/>
      <c r="T115" s="588"/>
      <c r="U115" s="587"/>
      <c r="V115" s="584"/>
      <c r="W115" s="587"/>
      <c r="X115" s="589"/>
      <c r="Y115" s="594"/>
      <c r="Z115" s="589"/>
      <c r="AA115" s="587"/>
      <c r="AB115" s="584"/>
      <c r="AC115" s="587"/>
      <c r="AD115" s="587"/>
      <c r="AE115" s="612"/>
    </row>
    <row r="116" spans="1:31" ht="15" x14ac:dyDescent="0.35">
      <c r="A116" s="1174"/>
      <c r="B116" s="591"/>
      <c r="C116" s="592"/>
      <c r="D116" s="593"/>
      <c r="E116" s="592"/>
      <c r="F116" s="591"/>
      <c r="G116" s="585"/>
      <c r="H116" s="586"/>
      <c r="I116" s="585"/>
      <c r="J116" s="585"/>
      <c r="K116" s="585"/>
      <c r="L116" s="585"/>
      <c r="M116" s="585"/>
      <c r="N116" s="585"/>
      <c r="O116" s="585"/>
      <c r="P116" s="586"/>
      <c r="Q116" s="587"/>
      <c r="R116" s="584"/>
      <c r="S116" s="587"/>
      <c r="T116" s="588"/>
      <c r="U116" s="587"/>
      <c r="V116" s="584"/>
      <c r="W116" s="587"/>
      <c r="X116" s="589"/>
      <c r="Y116" s="590"/>
      <c r="Z116" s="599"/>
      <c r="AA116" s="600"/>
      <c r="AB116" s="588"/>
      <c r="AC116" s="587"/>
      <c r="AD116" s="587"/>
      <c r="AE116" s="612"/>
    </row>
    <row r="117" spans="1:31" ht="15" x14ac:dyDescent="0.35">
      <c r="A117" s="1175"/>
      <c r="B117" s="630">
        <v>26.29</v>
      </c>
      <c r="C117" s="587">
        <v>262900</v>
      </c>
      <c r="D117" s="584">
        <v>25.75</v>
      </c>
      <c r="E117" s="585">
        <v>257500</v>
      </c>
      <c r="F117" s="792">
        <v>20.39</v>
      </c>
      <c r="G117" s="587">
        <v>203900</v>
      </c>
      <c r="H117" s="584"/>
      <c r="I117" s="587"/>
      <c r="J117" s="587">
        <v>20</v>
      </c>
      <c r="K117" s="587">
        <v>136000</v>
      </c>
      <c r="L117" s="600"/>
      <c r="M117" s="587"/>
      <c r="N117" s="587"/>
      <c r="O117" s="587"/>
      <c r="P117" s="586"/>
      <c r="Q117" s="587"/>
      <c r="R117" s="584"/>
      <c r="S117" s="587"/>
      <c r="T117" s="620">
        <v>20</v>
      </c>
      <c r="U117" s="583">
        <v>259000</v>
      </c>
      <c r="V117" s="584"/>
      <c r="W117" s="587"/>
      <c r="X117" s="589"/>
      <c r="Y117" s="594"/>
      <c r="Z117" s="589"/>
      <c r="AA117" s="587"/>
      <c r="AB117" s="584">
        <v>9.99</v>
      </c>
      <c r="AC117" s="587">
        <v>99900</v>
      </c>
      <c r="AD117" s="587"/>
      <c r="AE117" s="612"/>
    </row>
    <row r="118" spans="1:31" ht="15" x14ac:dyDescent="0.35">
      <c r="A118" s="1173">
        <v>45441</v>
      </c>
      <c r="B118" s="630"/>
      <c r="C118" s="587"/>
      <c r="D118" s="584"/>
      <c r="E118" s="585"/>
      <c r="F118" s="792"/>
      <c r="G118" s="587"/>
      <c r="H118" s="584"/>
      <c r="I118" s="587"/>
      <c r="J118" s="587"/>
      <c r="K118" s="587"/>
      <c r="L118" s="600"/>
      <c r="M118" s="587"/>
      <c r="N118" s="587"/>
      <c r="O118" s="587"/>
      <c r="P118" s="586"/>
      <c r="Q118" s="587"/>
      <c r="R118" s="584"/>
      <c r="S118" s="587"/>
      <c r="T118" s="620"/>
      <c r="U118" s="583"/>
      <c r="V118" s="584"/>
      <c r="W118" s="587"/>
      <c r="X118" s="589"/>
      <c r="Y118" s="594"/>
      <c r="Z118" s="589"/>
      <c r="AA118" s="587"/>
      <c r="AB118" s="584"/>
      <c r="AC118" s="587"/>
      <c r="AD118" s="587"/>
      <c r="AE118" s="612"/>
    </row>
    <row r="119" spans="1:31" ht="15" x14ac:dyDescent="0.35">
      <c r="A119" s="1174"/>
      <c r="B119" s="630"/>
      <c r="C119" s="587"/>
      <c r="D119" s="584"/>
      <c r="E119" s="585"/>
      <c r="F119" s="792"/>
      <c r="G119" s="587"/>
      <c r="H119" s="584"/>
      <c r="I119" s="587"/>
      <c r="J119" s="587"/>
      <c r="K119" s="587"/>
      <c r="L119" s="600"/>
      <c r="M119" s="587"/>
      <c r="N119" s="587"/>
      <c r="O119" s="587"/>
      <c r="P119" s="586"/>
      <c r="Q119" s="587"/>
      <c r="R119" s="584"/>
      <c r="S119" s="587"/>
      <c r="T119" s="620"/>
      <c r="U119" s="583"/>
      <c r="V119" s="584"/>
      <c r="W119" s="587"/>
      <c r="X119" s="589"/>
      <c r="Y119" s="594"/>
      <c r="Z119" s="589"/>
      <c r="AA119" s="587"/>
      <c r="AB119" s="584"/>
      <c r="AC119" s="587"/>
      <c r="AD119" s="587"/>
      <c r="AE119" s="612"/>
    </row>
    <row r="120" spans="1:31" ht="15" x14ac:dyDescent="0.35">
      <c r="A120" s="1174"/>
      <c r="B120" s="630"/>
      <c r="C120" s="587"/>
      <c r="D120" s="584"/>
      <c r="E120" s="585"/>
      <c r="F120" s="792"/>
      <c r="G120" s="587"/>
      <c r="H120" s="584"/>
      <c r="I120" s="587"/>
      <c r="J120" s="587"/>
      <c r="K120" s="587"/>
      <c r="L120" s="600"/>
      <c r="M120" s="587"/>
      <c r="N120" s="587"/>
      <c r="O120" s="587"/>
      <c r="P120" s="586"/>
      <c r="Q120" s="587"/>
      <c r="R120" s="584"/>
      <c r="S120" s="587"/>
      <c r="T120" s="620"/>
      <c r="U120" s="583"/>
      <c r="V120" s="584"/>
      <c r="W120" s="587"/>
      <c r="X120" s="589"/>
      <c r="Y120" s="594"/>
      <c r="Z120" s="589"/>
      <c r="AA120" s="587"/>
      <c r="AB120" s="584"/>
      <c r="AC120" s="587"/>
      <c r="AD120" s="587"/>
      <c r="AE120" s="612"/>
    </row>
    <row r="121" spans="1:31" ht="15" x14ac:dyDescent="0.35">
      <c r="A121" s="1175"/>
      <c r="B121" s="630">
        <v>28.21</v>
      </c>
      <c r="C121" s="587">
        <v>282100</v>
      </c>
      <c r="D121" s="584">
        <v>28.8</v>
      </c>
      <c r="E121" s="585">
        <v>288000</v>
      </c>
      <c r="F121" s="792"/>
      <c r="G121" s="587"/>
      <c r="H121" s="584"/>
      <c r="I121" s="587"/>
      <c r="J121" s="587">
        <v>20</v>
      </c>
      <c r="K121" s="587">
        <v>259000</v>
      </c>
      <c r="L121" s="600"/>
      <c r="M121" s="587"/>
      <c r="N121" s="587"/>
      <c r="O121" s="587"/>
      <c r="P121" s="586"/>
      <c r="Q121" s="587"/>
      <c r="R121" s="584"/>
      <c r="S121" s="587"/>
      <c r="T121" s="620">
        <v>20</v>
      </c>
      <c r="U121" s="583">
        <v>259000</v>
      </c>
      <c r="V121" s="584"/>
      <c r="W121" s="587"/>
      <c r="X121" s="589"/>
      <c r="Y121" s="594"/>
      <c r="Z121" s="589"/>
      <c r="AA121" s="587"/>
      <c r="AB121" s="584"/>
      <c r="AC121" s="587"/>
      <c r="AD121" s="587"/>
      <c r="AE121" s="612"/>
    </row>
    <row r="122" spans="1:31" ht="15" x14ac:dyDescent="0.35">
      <c r="A122" s="1173">
        <v>45442</v>
      </c>
      <c r="B122" s="630"/>
      <c r="C122" s="587"/>
      <c r="D122" s="584"/>
      <c r="E122" s="585"/>
      <c r="F122" s="792"/>
      <c r="G122" s="587"/>
      <c r="H122" s="584"/>
      <c r="I122" s="587"/>
      <c r="J122" s="587"/>
      <c r="K122" s="587"/>
      <c r="L122" s="600"/>
      <c r="M122" s="587"/>
      <c r="N122" s="587"/>
      <c r="O122" s="587"/>
      <c r="P122" s="586"/>
      <c r="Q122" s="587"/>
      <c r="R122" s="584"/>
      <c r="S122" s="587"/>
      <c r="T122" s="620"/>
      <c r="U122" s="583"/>
      <c r="V122" s="584"/>
      <c r="W122" s="587"/>
      <c r="X122" s="589"/>
      <c r="Y122" s="594"/>
      <c r="Z122" s="589"/>
      <c r="AA122" s="587"/>
      <c r="AB122" s="584"/>
      <c r="AC122" s="587"/>
      <c r="AD122" s="587"/>
      <c r="AE122" s="612"/>
    </row>
    <row r="123" spans="1:31" ht="15" x14ac:dyDescent="0.35">
      <c r="A123" s="1174"/>
      <c r="B123" s="630"/>
      <c r="C123" s="587"/>
      <c r="D123" s="584"/>
      <c r="E123" s="585"/>
      <c r="F123" s="792"/>
      <c r="G123" s="587"/>
      <c r="H123" s="584"/>
      <c r="I123" s="587"/>
      <c r="J123" s="587"/>
      <c r="K123" s="587"/>
      <c r="L123" s="600"/>
      <c r="M123" s="587"/>
      <c r="N123" s="587"/>
      <c r="O123" s="587"/>
      <c r="P123" s="586"/>
      <c r="Q123" s="587"/>
      <c r="R123" s="584"/>
      <c r="S123" s="587"/>
      <c r="T123" s="620"/>
      <c r="U123" s="583"/>
      <c r="V123" s="584"/>
      <c r="W123" s="587"/>
      <c r="X123" s="589"/>
      <c r="Y123" s="594"/>
      <c r="Z123" s="589"/>
      <c r="AA123" s="587"/>
      <c r="AB123" s="584"/>
      <c r="AC123" s="587"/>
      <c r="AD123" s="587"/>
      <c r="AE123" s="612"/>
    </row>
    <row r="124" spans="1:31" ht="15" x14ac:dyDescent="0.35">
      <c r="A124" s="1174"/>
      <c r="B124" s="630"/>
      <c r="C124" s="587"/>
      <c r="D124" s="584"/>
      <c r="E124" s="585"/>
      <c r="F124" s="792"/>
      <c r="G124" s="587"/>
      <c r="H124" s="584"/>
      <c r="I124" s="587"/>
      <c r="J124" s="587"/>
      <c r="K124" s="587"/>
      <c r="L124" s="600"/>
      <c r="M124" s="587"/>
      <c r="N124" s="587"/>
      <c r="O124" s="587"/>
      <c r="P124" s="586"/>
      <c r="Q124" s="587"/>
      <c r="R124" s="584"/>
      <c r="S124" s="587"/>
      <c r="T124" s="620"/>
      <c r="U124" s="583"/>
      <c r="V124" s="584"/>
      <c r="W124" s="587"/>
      <c r="X124" s="589"/>
      <c r="Y124" s="594"/>
      <c r="Z124" s="589"/>
      <c r="AA124" s="587"/>
      <c r="AB124" s="584"/>
      <c r="AC124" s="587"/>
      <c r="AD124" s="587"/>
      <c r="AE124" s="612"/>
    </row>
    <row r="125" spans="1:31" ht="15" x14ac:dyDescent="0.35">
      <c r="A125" s="1175"/>
      <c r="B125" s="630"/>
      <c r="C125" s="587"/>
      <c r="D125" s="584">
        <v>31.25</v>
      </c>
      <c r="E125" s="585">
        <v>312500</v>
      </c>
      <c r="F125" s="792">
        <v>34.590000000000003</v>
      </c>
      <c r="G125" s="587">
        <v>345900</v>
      </c>
      <c r="H125" s="584"/>
      <c r="I125" s="587"/>
      <c r="J125" s="587"/>
      <c r="K125" s="587"/>
      <c r="L125" s="600"/>
      <c r="M125" s="587"/>
      <c r="N125" s="587"/>
      <c r="O125" s="587"/>
      <c r="P125" s="586">
        <v>20</v>
      </c>
      <c r="Q125" s="587">
        <v>136000</v>
      </c>
      <c r="R125" s="584"/>
      <c r="S125" s="587"/>
      <c r="T125" s="620">
        <v>20</v>
      </c>
      <c r="U125" s="583">
        <v>259000</v>
      </c>
      <c r="V125" s="584"/>
      <c r="W125" s="587"/>
      <c r="X125" s="589"/>
      <c r="Y125" s="594"/>
      <c r="Z125" s="589"/>
      <c r="AA125" s="587"/>
      <c r="AB125" s="584"/>
      <c r="AC125" s="587"/>
      <c r="AD125" s="587"/>
      <c r="AE125" s="612"/>
    </row>
    <row r="126" spans="1:31" ht="15" x14ac:dyDescent="0.35">
      <c r="A126" s="1173">
        <v>45443</v>
      </c>
      <c r="B126" s="630"/>
      <c r="C126" s="587"/>
      <c r="D126" s="584"/>
      <c r="E126" s="585"/>
      <c r="F126" s="792"/>
      <c r="G126" s="587"/>
      <c r="H126" s="584"/>
      <c r="I126" s="587"/>
      <c r="J126" s="587"/>
      <c r="K126" s="587"/>
      <c r="L126" s="600"/>
      <c r="M126" s="587"/>
      <c r="N126" s="587"/>
      <c r="O126" s="587"/>
      <c r="P126" s="586"/>
      <c r="Q126" s="587"/>
      <c r="R126" s="584"/>
      <c r="S126" s="587"/>
      <c r="T126" s="620"/>
      <c r="U126" s="583"/>
      <c r="V126" s="584"/>
      <c r="W126" s="587"/>
      <c r="X126" s="589"/>
      <c r="Y126" s="594"/>
      <c r="Z126" s="589"/>
      <c r="AA126" s="587"/>
      <c r="AB126" s="584"/>
      <c r="AC126" s="587"/>
      <c r="AD126" s="587"/>
      <c r="AE126" s="612"/>
    </row>
    <row r="127" spans="1:31" ht="15" x14ac:dyDescent="0.35">
      <c r="A127" s="1174"/>
      <c r="B127" s="630"/>
      <c r="C127" s="587"/>
      <c r="D127" s="584"/>
      <c r="E127" s="585"/>
      <c r="F127" s="792"/>
      <c r="G127" s="587"/>
      <c r="H127" s="584"/>
      <c r="I127" s="587"/>
      <c r="J127" s="587"/>
      <c r="K127" s="587"/>
      <c r="L127" s="600"/>
      <c r="M127" s="587"/>
      <c r="N127" s="587"/>
      <c r="O127" s="587"/>
      <c r="P127" s="586"/>
      <c r="Q127" s="587"/>
      <c r="R127" s="584"/>
      <c r="S127" s="587"/>
      <c r="T127" s="620"/>
      <c r="U127" s="583"/>
      <c r="V127" s="584"/>
      <c r="W127" s="587"/>
      <c r="X127" s="589"/>
      <c r="Y127" s="594"/>
      <c r="Z127" s="589"/>
      <c r="AA127" s="587"/>
      <c r="AB127" s="584"/>
      <c r="AC127" s="587"/>
      <c r="AD127" s="587"/>
      <c r="AE127" s="612"/>
    </row>
    <row r="128" spans="1:31" ht="15" x14ac:dyDescent="0.35">
      <c r="A128" s="1174"/>
      <c r="B128" s="630"/>
      <c r="C128" s="587"/>
      <c r="D128" s="584"/>
      <c r="E128" s="585"/>
      <c r="F128" s="792"/>
      <c r="G128" s="587"/>
      <c r="H128" s="584"/>
      <c r="I128" s="587"/>
      <c r="J128" s="587"/>
      <c r="K128" s="587"/>
      <c r="L128" s="600"/>
      <c r="M128" s="587"/>
      <c r="N128" s="587"/>
      <c r="O128" s="587"/>
      <c r="P128" s="586"/>
      <c r="Q128" s="587"/>
      <c r="R128" s="584"/>
      <c r="S128" s="587"/>
      <c r="T128" s="620"/>
      <c r="U128" s="583"/>
      <c r="V128" s="584"/>
      <c r="W128" s="587"/>
      <c r="X128" s="589"/>
      <c r="Y128" s="594"/>
      <c r="Z128" s="589"/>
      <c r="AA128" s="587"/>
      <c r="AB128" s="584"/>
      <c r="AC128" s="587"/>
      <c r="AD128" s="587"/>
      <c r="AE128" s="612"/>
    </row>
    <row r="129" spans="1:32" ht="15" x14ac:dyDescent="0.35">
      <c r="A129" s="1175"/>
      <c r="B129" s="630">
        <v>40.590000000000003</v>
      </c>
      <c r="C129" s="587">
        <v>405900</v>
      </c>
      <c r="D129" s="584">
        <v>27.47</v>
      </c>
      <c r="E129" s="585">
        <v>274700</v>
      </c>
      <c r="F129" s="792">
        <v>27.28</v>
      </c>
      <c r="G129" s="587">
        <v>272800</v>
      </c>
      <c r="H129" s="584">
        <v>20</v>
      </c>
      <c r="I129" s="587">
        <v>136000</v>
      </c>
      <c r="J129" s="587"/>
      <c r="K129" s="587"/>
      <c r="L129" s="600">
        <v>20</v>
      </c>
      <c r="M129" s="587">
        <v>259000</v>
      </c>
      <c r="N129" s="587"/>
      <c r="O129" s="587"/>
      <c r="P129" s="586">
        <v>20</v>
      </c>
      <c r="Q129" s="587">
        <v>136000</v>
      </c>
      <c r="R129" s="584"/>
      <c r="S129" s="587"/>
      <c r="T129" s="620">
        <v>20</v>
      </c>
      <c r="U129" s="583">
        <v>259000</v>
      </c>
      <c r="V129" s="584"/>
      <c r="W129" s="587"/>
      <c r="X129" s="589"/>
      <c r="Y129" s="594"/>
      <c r="Z129" s="589">
        <v>20</v>
      </c>
      <c r="AA129" s="587">
        <v>200000</v>
      </c>
      <c r="AB129" s="584"/>
      <c r="AC129" s="587"/>
      <c r="AD129" s="587"/>
      <c r="AE129" s="612"/>
    </row>
    <row r="130" spans="1:32" s="663" customFormat="1" ht="15" x14ac:dyDescent="0.35">
      <c r="A130" s="1176" t="s">
        <v>113</v>
      </c>
      <c r="B130" s="602"/>
      <c r="C130" s="603">
        <f>SUM(C6:C129)</f>
        <v>7237300</v>
      </c>
      <c r="D130" s="603"/>
      <c r="E130" s="603">
        <f>SUM(E6:E129)</f>
        <v>8619100</v>
      </c>
      <c r="F130" s="603"/>
      <c r="G130" s="603">
        <f>SUM(G6:G129)</f>
        <v>6049400</v>
      </c>
      <c r="H130" s="603"/>
      <c r="I130" s="603">
        <f>SUM(I6:I129)</f>
        <v>1224000</v>
      </c>
      <c r="J130" s="603"/>
      <c r="K130" s="603">
        <f>SUM(K6:K129)</f>
        <v>1211000</v>
      </c>
      <c r="L130" s="604"/>
      <c r="M130" s="603">
        <f>SUM(M6:M129)</f>
        <v>3105000</v>
      </c>
      <c r="N130" s="604"/>
      <c r="O130" s="603">
        <f>SUM(O6:O129)</f>
        <v>0</v>
      </c>
      <c r="P130" s="603"/>
      <c r="Q130" s="603">
        <f>SUM(Q6:Q129)</f>
        <v>1224000</v>
      </c>
      <c r="R130" s="603"/>
      <c r="S130" s="603">
        <f>SUM(S6:S129)</f>
        <v>0</v>
      </c>
      <c r="T130" s="603"/>
      <c r="U130" s="603">
        <f>SUM(U6:U129)</f>
        <v>6475000</v>
      </c>
      <c r="V130" s="603"/>
      <c r="W130" s="603">
        <f>SUM(W6:W129)</f>
        <v>0</v>
      </c>
      <c r="X130" s="603"/>
      <c r="Y130" s="603">
        <f>SUM(Y6:Y129)</f>
        <v>953658</v>
      </c>
      <c r="Z130" s="603"/>
      <c r="AA130" s="603">
        <f>SUM(AA6:AA129)</f>
        <v>1315840</v>
      </c>
      <c r="AB130" s="603"/>
      <c r="AC130" s="603">
        <f>SUM(AC6:AC129)</f>
        <v>600800</v>
      </c>
      <c r="AD130" s="603">
        <f>SUM(B130:AC130)</f>
        <v>38015098</v>
      </c>
      <c r="AE130" s="610"/>
    </row>
    <row r="131" spans="1:32" s="663" customFormat="1" ht="15" x14ac:dyDescent="0.35">
      <c r="A131" s="1177"/>
      <c r="B131" s="812">
        <f>SUM(B6:B129)</f>
        <v>723.71999999999991</v>
      </c>
      <c r="C131" s="604"/>
      <c r="D131" s="605">
        <f>SUM(D6:D130)</f>
        <v>861.91000000000008</v>
      </c>
      <c r="E131" s="603"/>
      <c r="F131" s="605">
        <f>SUM(F6:F130)</f>
        <v>604.93999999999994</v>
      </c>
      <c r="G131" s="603"/>
      <c r="H131" s="605">
        <f>SUM(H6:H130)</f>
        <v>180</v>
      </c>
      <c r="I131" s="603"/>
      <c r="J131" s="605">
        <f>SUM(J6:J130)</f>
        <v>160</v>
      </c>
      <c r="K131" s="603"/>
      <c r="L131" s="605">
        <f>SUM(L6:L130)</f>
        <v>239.76</v>
      </c>
      <c r="M131" s="603"/>
      <c r="N131" s="605">
        <f>SUM(N6:N130)</f>
        <v>0</v>
      </c>
      <c r="O131" s="603"/>
      <c r="P131" s="603">
        <f>SUM(P6:P130)</f>
        <v>180</v>
      </c>
      <c r="Q131" s="603"/>
      <c r="R131" s="605">
        <f>SUM(R6:R130)</f>
        <v>0</v>
      </c>
      <c r="S131" s="603"/>
      <c r="T131" s="606">
        <f>SUM(T6:T130)</f>
        <v>500</v>
      </c>
      <c r="U131" s="603"/>
      <c r="V131" s="605">
        <f>SUM(V6:V130)</f>
        <v>0</v>
      </c>
      <c r="W131" s="603"/>
      <c r="X131" s="605">
        <f>SUM(X5:X130)</f>
        <v>112.54000000000002</v>
      </c>
      <c r="Y131" s="603"/>
      <c r="Z131" s="605">
        <f>SUM(Z6:Z130)</f>
        <v>165.27</v>
      </c>
      <c r="AA131" s="603"/>
      <c r="AB131" s="605">
        <f>SUM(AB6:AB130)</f>
        <v>60.080000000000005</v>
      </c>
      <c r="AC131" s="607"/>
      <c r="AD131" s="647">
        <f>SUM(B131:AC131)</f>
        <v>3788.22</v>
      </c>
      <c r="AE131" s="651"/>
    </row>
    <row r="132" spans="1:32" s="663" customFormat="1" ht="15" x14ac:dyDescent="0.35">
      <c r="A132" s="715"/>
      <c r="B132" s="828"/>
      <c r="C132" s="717"/>
      <c r="D132" s="718"/>
      <c r="E132" s="610"/>
      <c r="F132" s="718"/>
      <c r="G132" s="610"/>
      <c r="H132" s="718"/>
      <c r="I132" s="610"/>
      <c r="J132" s="718"/>
      <c r="K132" s="610"/>
      <c r="L132" s="718"/>
      <c r="M132" s="610"/>
      <c r="N132" s="718"/>
      <c r="O132" s="610"/>
      <c r="P132" s="610"/>
      <c r="Q132" s="610"/>
      <c r="R132" s="718"/>
      <c r="S132" s="610"/>
      <c r="T132" s="719"/>
      <c r="U132" s="610"/>
      <c r="V132" s="718"/>
      <c r="W132" s="610"/>
      <c r="X132" s="718"/>
      <c r="Y132" s="610"/>
      <c r="Z132" s="718"/>
      <c r="AA132" s="610"/>
      <c r="AB132" s="718"/>
      <c r="AC132" s="720"/>
      <c r="AD132" s="651"/>
      <c r="AE132" s="651"/>
    </row>
    <row r="133" spans="1:32" s="663" customFormat="1" ht="34.5" customHeight="1" x14ac:dyDescent="0.35">
      <c r="A133" s="1162" t="s">
        <v>0</v>
      </c>
      <c r="B133" s="1162"/>
      <c r="C133" s="1162"/>
      <c r="D133" s="1162"/>
      <c r="E133" s="1162"/>
      <c r="F133" s="1162"/>
      <c r="G133" s="1162"/>
      <c r="H133" s="1162"/>
      <c r="I133" s="1162"/>
      <c r="J133" s="1162"/>
      <c r="K133" s="1162"/>
      <c r="L133" s="1162"/>
      <c r="M133" s="1162"/>
      <c r="N133" s="1162"/>
      <c r="O133" s="1162"/>
      <c r="P133" s="1162"/>
      <c r="Q133" s="1162"/>
      <c r="R133" s="1162"/>
      <c r="S133" s="1162"/>
      <c r="T133" s="1162"/>
      <c r="U133" s="1162"/>
      <c r="V133" s="1162"/>
      <c r="W133" s="1162"/>
      <c r="X133" s="1162"/>
      <c r="Y133" s="827"/>
      <c r="Z133" s="827"/>
      <c r="AA133" s="827"/>
      <c r="AB133" s="827"/>
      <c r="AC133" s="827"/>
      <c r="AD133" s="827"/>
      <c r="AE133" s="827"/>
      <c r="AF133" s="827"/>
    </row>
    <row r="134" spans="1:32" ht="26.25" customHeight="1" x14ac:dyDescent="0.35">
      <c r="A134" s="1161" t="s">
        <v>165</v>
      </c>
      <c r="B134" s="1161"/>
      <c r="C134" s="1161"/>
      <c r="D134" s="1161"/>
      <c r="E134" s="1161"/>
      <c r="F134" s="1161"/>
      <c r="G134" s="1161"/>
      <c r="H134" s="1161"/>
      <c r="I134" s="1161"/>
      <c r="J134" s="1161"/>
      <c r="K134" s="1161"/>
      <c r="L134" s="1161"/>
      <c r="M134" s="1161"/>
      <c r="N134" s="1161"/>
      <c r="O134" s="1161"/>
      <c r="P134" s="1161"/>
      <c r="Q134" s="1161"/>
      <c r="R134" s="1161"/>
      <c r="S134" s="1161"/>
      <c r="T134" s="1161"/>
      <c r="U134" s="1161"/>
      <c r="V134" s="1161"/>
      <c r="W134" s="1161"/>
      <c r="X134" s="1161"/>
      <c r="Y134" s="826"/>
      <c r="Z134" s="826"/>
      <c r="AA134" s="826"/>
      <c r="AB134" s="826"/>
      <c r="AC134" s="826"/>
      <c r="AD134" s="826"/>
      <c r="AE134" s="826"/>
      <c r="AF134" s="826"/>
    </row>
    <row r="135" spans="1:32" s="663" customFormat="1" ht="48" customHeight="1" x14ac:dyDescent="0.35">
      <c r="A135" s="1178" t="s">
        <v>2</v>
      </c>
      <c r="B135" s="1132" t="s">
        <v>114</v>
      </c>
      <c r="C135" s="1137"/>
      <c r="D135" s="1137"/>
      <c r="E135" s="1137"/>
      <c r="F135" s="1137"/>
      <c r="G135" s="1133"/>
      <c r="H135" s="1138" t="s">
        <v>115</v>
      </c>
      <c r="I135" s="1140"/>
      <c r="J135" s="1140"/>
      <c r="K135" s="1140"/>
      <c r="L135" s="1140"/>
      <c r="M135" s="1140"/>
      <c r="N135" s="1140"/>
      <c r="O135" s="1140"/>
      <c r="P135" s="1140"/>
      <c r="Q135" s="1140"/>
      <c r="R135" s="1140"/>
      <c r="S135" s="1140"/>
      <c r="T135" s="1140"/>
      <c r="U135" s="1140"/>
      <c r="V135" s="1140"/>
      <c r="W135" s="1139"/>
      <c r="X135" s="1138" t="s">
        <v>116</v>
      </c>
      <c r="Y135" s="1139"/>
      <c r="Z135" s="751" t="s">
        <v>9</v>
      </c>
    </row>
    <row r="136" spans="1:32" s="663" customFormat="1" ht="15" customHeight="1" x14ac:dyDescent="0.35">
      <c r="A136" s="1179"/>
      <c r="B136" s="1132" t="s">
        <v>117</v>
      </c>
      <c r="C136" s="1133"/>
      <c r="D136" s="1132" t="s">
        <v>118</v>
      </c>
      <c r="E136" s="1133"/>
      <c r="F136" s="1132" t="s">
        <v>118</v>
      </c>
      <c r="G136" s="1133"/>
      <c r="H136" s="1132" t="s">
        <v>119</v>
      </c>
      <c r="I136" s="1133"/>
      <c r="J136" s="1132" t="s">
        <v>120</v>
      </c>
      <c r="K136" s="1133"/>
      <c r="L136" s="1132" t="s">
        <v>121</v>
      </c>
      <c r="M136" s="1133"/>
      <c r="N136" s="1132" t="s">
        <v>122</v>
      </c>
      <c r="O136" s="1133"/>
      <c r="P136" s="1132" t="s">
        <v>123</v>
      </c>
      <c r="Q136" s="1133"/>
      <c r="R136" s="1132" t="s">
        <v>123</v>
      </c>
      <c r="S136" s="1133"/>
      <c r="T136" s="1132" t="s">
        <v>124</v>
      </c>
      <c r="U136" s="1133"/>
      <c r="V136" s="1132" t="s">
        <v>125</v>
      </c>
      <c r="W136" s="1133"/>
      <c r="X136" s="1132" t="s">
        <v>126</v>
      </c>
      <c r="Y136" s="1133"/>
      <c r="Z136" s="648"/>
    </row>
    <row r="137" spans="1:32" s="663" customFormat="1" ht="15" customHeight="1" x14ac:dyDescent="0.35">
      <c r="A137" s="1180"/>
      <c r="B137" s="821" t="s">
        <v>21</v>
      </c>
      <c r="C137" s="854" t="s">
        <v>27</v>
      </c>
      <c r="D137" s="821" t="s">
        <v>21</v>
      </c>
      <c r="E137" s="854" t="s">
        <v>27</v>
      </c>
      <c r="F137" s="854" t="s">
        <v>127</v>
      </c>
      <c r="G137" s="854" t="s">
        <v>27</v>
      </c>
      <c r="H137" s="616" t="s">
        <v>128</v>
      </c>
      <c r="I137" s="854" t="s">
        <v>27</v>
      </c>
      <c r="J137" s="616" t="s">
        <v>128</v>
      </c>
      <c r="K137" s="854" t="s">
        <v>27</v>
      </c>
      <c r="L137" s="616" t="s">
        <v>128</v>
      </c>
      <c r="M137" s="854" t="s">
        <v>27</v>
      </c>
      <c r="N137" s="616" t="s">
        <v>128</v>
      </c>
      <c r="O137" s="854" t="s">
        <v>27</v>
      </c>
      <c r="P137" s="616" t="s">
        <v>128</v>
      </c>
      <c r="Q137" s="854" t="s">
        <v>27</v>
      </c>
      <c r="R137" s="616" t="s">
        <v>19</v>
      </c>
      <c r="S137" s="854" t="s">
        <v>27</v>
      </c>
      <c r="T137" s="616" t="s">
        <v>17</v>
      </c>
      <c r="U137" s="854" t="s">
        <v>27</v>
      </c>
      <c r="V137" s="616" t="s">
        <v>17</v>
      </c>
      <c r="W137" s="854" t="s">
        <v>27</v>
      </c>
      <c r="X137" s="616" t="s">
        <v>30</v>
      </c>
      <c r="Y137" s="854" t="s">
        <v>27</v>
      </c>
      <c r="Z137" s="648"/>
    </row>
    <row r="138" spans="1:32" s="663" customFormat="1" ht="15" customHeight="1" x14ac:dyDescent="0.35">
      <c r="A138" s="830"/>
      <c r="B138" s="821"/>
      <c r="C138" s="854"/>
      <c r="D138" s="821"/>
      <c r="E138" s="854"/>
      <c r="F138" s="854"/>
      <c r="G138" s="854"/>
      <c r="H138" s="616"/>
      <c r="I138" s="854"/>
      <c r="J138" s="616"/>
      <c r="K138" s="854"/>
      <c r="L138" s="616"/>
      <c r="M138" s="854"/>
      <c r="N138" s="616"/>
      <c r="O138" s="854"/>
      <c r="P138" s="616"/>
      <c r="Q138" s="854"/>
      <c r="R138" s="616"/>
      <c r="S138" s="854"/>
      <c r="T138" s="616"/>
      <c r="U138" s="854"/>
      <c r="V138" s="616"/>
      <c r="W138" s="854"/>
      <c r="X138" s="616"/>
      <c r="Y138" s="854"/>
      <c r="Z138" s="648"/>
    </row>
    <row r="139" spans="1:32" s="663" customFormat="1" ht="15" customHeight="1" x14ac:dyDescent="0.35">
      <c r="A139" s="1181">
        <v>45413</v>
      </c>
      <c r="B139" s="738"/>
      <c r="C139" s="621"/>
      <c r="D139" s="625"/>
      <c r="E139" s="621"/>
      <c r="F139" s="621"/>
      <c r="G139" s="621"/>
      <c r="H139" s="620"/>
      <c r="I139" s="621"/>
      <c r="J139" s="620"/>
      <c r="K139" s="854"/>
      <c r="L139" s="620"/>
      <c r="M139" s="621"/>
      <c r="N139" s="621"/>
      <c r="O139" s="621"/>
      <c r="P139" s="620"/>
      <c r="Q139" s="621"/>
      <c r="R139" s="621"/>
      <c r="S139" s="621"/>
      <c r="T139" s="621">
        <v>10</v>
      </c>
      <c r="U139" s="621">
        <v>100000</v>
      </c>
      <c r="V139" s="620"/>
      <c r="W139" s="854"/>
      <c r="X139" s="620"/>
      <c r="Y139" s="854"/>
      <c r="Z139" s="854"/>
    </row>
    <row r="140" spans="1:32" x14ac:dyDescent="0.35">
      <c r="A140" s="1182"/>
      <c r="B140" s="738">
        <v>46.8</v>
      </c>
      <c r="C140" s="583">
        <v>318240</v>
      </c>
      <c r="D140" s="727">
        <v>47.35</v>
      </c>
      <c r="E140" s="704">
        <v>321980</v>
      </c>
      <c r="F140" s="704"/>
      <c r="G140" s="704"/>
      <c r="H140" s="598">
        <v>10</v>
      </c>
      <c r="I140" s="583">
        <v>100000</v>
      </c>
      <c r="J140" s="598">
        <v>10</v>
      </c>
      <c r="K140" s="583">
        <v>100000</v>
      </c>
      <c r="L140" s="598">
        <v>9.49</v>
      </c>
      <c r="M140" s="583">
        <v>94900</v>
      </c>
      <c r="N140" s="583"/>
      <c r="O140" s="583"/>
      <c r="P140" s="598"/>
      <c r="Q140" s="583"/>
      <c r="R140" s="583"/>
      <c r="S140" s="583"/>
      <c r="T140" s="583"/>
      <c r="U140" s="583"/>
      <c r="V140" s="620"/>
      <c r="W140" s="583"/>
      <c r="X140" s="620"/>
      <c r="Y140" s="583"/>
      <c r="Z140" s="742"/>
      <c r="AB140" s="579"/>
    </row>
    <row r="141" spans="1:32" ht="15" customHeight="1" x14ac:dyDescent="0.35">
      <c r="A141" s="1181">
        <v>45414</v>
      </c>
      <c r="B141" s="625"/>
      <c r="C141" s="583"/>
      <c r="D141" s="625"/>
      <c r="E141" s="740"/>
      <c r="F141" s="820"/>
      <c r="G141" s="820"/>
      <c r="H141" s="744"/>
      <c r="I141" s="742"/>
      <c r="J141" s="744"/>
      <c r="K141" s="742"/>
      <c r="L141" s="744"/>
      <c r="M141" s="742"/>
      <c r="N141" s="742"/>
      <c r="O141" s="742"/>
      <c r="P141" s="744"/>
      <c r="Q141" s="742"/>
      <c r="R141" s="742"/>
      <c r="S141" s="742"/>
      <c r="T141" s="742"/>
      <c r="U141" s="742"/>
      <c r="V141" s="745"/>
      <c r="W141" s="742"/>
      <c r="X141" s="745"/>
      <c r="Y141" s="742"/>
      <c r="Z141" s="742"/>
      <c r="AB141" s="579"/>
    </row>
    <row r="142" spans="1:32" ht="15" customHeight="1" x14ac:dyDescent="0.35">
      <c r="A142" s="1182"/>
      <c r="B142" s="738"/>
      <c r="C142" s="583"/>
      <c r="D142" s="598">
        <v>56.23</v>
      </c>
      <c r="E142" s="583">
        <v>382364</v>
      </c>
      <c r="F142" s="583"/>
      <c r="G142" s="583"/>
      <c r="H142" s="598"/>
      <c r="I142" s="583"/>
      <c r="J142" s="598"/>
      <c r="K142" s="583"/>
      <c r="L142" s="598">
        <v>10</v>
      </c>
      <c r="M142" s="583">
        <v>100000</v>
      </c>
      <c r="N142" s="818"/>
      <c r="O142" s="583"/>
      <c r="P142" s="598"/>
      <c r="Q142" s="583"/>
      <c r="R142" s="583"/>
      <c r="S142" s="583"/>
      <c r="T142" s="583"/>
      <c r="U142" s="583"/>
      <c r="V142" s="620"/>
      <c r="W142" s="583"/>
      <c r="X142" s="620"/>
      <c r="Y142" s="583"/>
      <c r="Z142" s="583"/>
      <c r="AB142" s="579"/>
    </row>
    <row r="143" spans="1:32" ht="15" customHeight="1" x14ac:dyDescent="0.35">
      <c r="A143" s="1181">
        <v>45415</v>
      </c>
      <c r="B143" s="738"/>
      <c r="C143" s="583"/>
      <c r="D143" s="598"/>
      <c r="E143" s="740"/>
      <c r="F143" s="740"/>
      <c r="G143" s="740"/>
      <c r="H143" s="598"/>
      <c r="I143" s="583"/>
      <c r="J143" s="598"/>
      <c r="K143" s="583"/>
      <c r="L143" s="598"/>
      <c r="M143" s="583"/>
      <c r="N143" s="583"/>
      <c r="O143" s="583"/>
      <c r="P143" s="598"/>
      <c r="Q143" s="583"/>
      <c r="R143" s="583"/>
      <c r="S143" s="583"/>
      <c r="T143" s="583"/>
      <c r="U143" s="583"/>
      <c r="V143" s="620"/>
      <c r="W143" s="583"/>
      <c r="X143" s="620"/>
      <c r="Y143" s="583"/>
      <c r="Z143" s="583"/>
      <c r="AB143" s="579"/>
    </row>
    <row r="144" spans="1:32" ht="15" customHeight="1" x14ac:dyDescent="0.35">
      <c r="A144" s="1182"/>
      <c r="B144" s="625"/>
      <c r="C144" s="583"/>
      <c r="D144" s="598"/>
      <c r="E144" s="740"/>
      <c r="F144" s="740"/>
      <c r="G144" s="740"/>
      <c r="H144" s="598"/>
      <c r="I144" s="583"/>
      <c r="J144" s="598"/>
      <c r="K144" s="583"/>
      <c r="L144" s="598"/>
      <c r="M144" s="583"/>
      <c r="N144" s="818"/>
      <c r="O144" s="583"/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583"/>
      <c r="AB144" s="579"/>
    </row>
    <row r="145" spans="1:28" ht="15" customHeight="1" x14ac:dyDescent="0.35">
      <c r="A145" s="1181">
        <v>45416</v>
      </c>
      <c r="B145" s="625"/>
      <c r="C145" s="583"/>
      <c r="D145" s="625"/>
      <c r="E145" s="740"/>
      <c r="F145" s="740"/>
      <c r="G145" s="740"/>
      <c r="H145" s="598"/>
      <c r="I145" s="583"/>
      <c r="J145" s="598"/>
      <c r="K145" s="583"/>
      <c r="L145" s="598"/>
      <c r="M145" s="583"/>
      <c r="N145" s="583"/>
      <c r="O145" s="583"/>
      <c r="P145" s="598"/>
      <c r="Q145" s="583"/>
      <c r="R145" s="583"/>
      <c r="S145" s="583"/>
      <c r="T145" s="583"/>
      <c r="U145" s="583"/>
      <c r="V145" s="620"/>
      <c r="W145" s="583"/>
      <c r="X145" s="620"/>
      <c r="Y145" s="583"/>
      <c r="Z145" s="583"/>
      <c r="AB145" s="579"/>
    </row>
    <row r="146" spans="1:28" ht="15" customHeight="1" x14ac:dyDescent="0.35">
      <c r="A146" s="1182"/>
      <c r="B146" s="738"/>
      <c r="C146" s="583"/>
      <c r="D146" s="737"/>
      <c r="E146" s="583"/>
      <c r="F146" s="583"/>
      <c r="G146" s="583"/>
      <c r="H146" s="598">
        <v>9.94</v>
      </c>
      <c r="I146" s="583">
        <v>99400</v>
      </c>
      <c r="J146" s="598"/>
      <c r="K146" s="583"/>
      <c r="L146" s="598"/>
      <c r="M146" s="583"/>
      <c r="N146" s="583"/>
      <c r="O146" s="583"/>
      <c r="P146" s="598"/>
      <c r="Q146" s="583"/>
      <c r="R146" s="583"/>
      <c r="S146" s="583"/>
      <c r="T146" s="583"/>
      <c r="U146" s="583"/>
      <c r="V146" s="620"/>
      <c r="W146" s="583"/>
      <c r="X146" s="620"/>
      <c r="Y146" s="583"/>
      <c r="Z146" s="583"/>
      <c r="AB146" s="579"/>
    </row>
    <row r="147" spans="1:28" ht="15" customHeight="1" x14ac:dyDescent="0.35">
      <c r="A147" s="1181">
        <v>45417</v>
      </c>
      <c r="B147" s="738"/>
      <c r="C147" s="583"/>
      <c r="D147" s="598"/>
      <c r="E147" s="740"/>
      <c r="F147" s="740"/>
      <c r="G147" s="740"/>
      <c r="H147" s="598"/>
      <c r="I147" s="583"/>
      <c r="J147" s="598"/>
      <c r="K147" s="583"/>
      <c r="L147" s="598"/>
      <c r="M147" s="583"/>
      <c r="N147" s="583"/>
      <c r="O147" s="583"/>
      <c r="P147" s="598"/>
      <c r="Q147" s="583"/>
      <c r="R147" s="583"/>
      <c r="S147" s="583"/>
      <c r="T147" s="583"/>
      <c r="U147" s="583"/>
      <c r="V147" s="837">
        <v>10</v>
      </c>
      <c r="W147" s="583">
        <v>100000</v>
      </c>
      <c r="X147" s="620"/>
      <c r="Y147" s="583"/>
      <c r="Z147" s="583"/>
      <c r="AB147" s="579"/>
    </row>
    <row r="148" spans="1:28" ht="15" customHeight="1" x14ac:dyDescent="0.35">
      <c r="A148" s="1182"/>
      <c r="B148" s="738">
        <v>46.87</v>
      </c>
      <c r="C148" s="583">
        <v>318720</v>
      </c>
      <c r="D148" s="598"/>
      <c r="E148" s="740"/>
      <c r="F148" s="740"/>
      <c r="G148" s="740"/>
      <c r="H148" s="598"/>
      <c r="I148" s="583"/>
      <c r="J148" s="598"/>
      <c r="K148" s="583"/>
      <c r="L148" s="598"/>
      <c r="M148" s="583"/>
      <c r="N148" s="583"/>
      <c r="O148" s="583"/>
      <c r="P148" s="598"/>
      <c r="Q148" s="583"/>
      <c r="R148" s="583"/>
      <c r="S148" s="583"/>
      <c r="T148" s="583"/>
      <c r="U148" s="583"/>
      <c r="V148" s="620"/>
      <c r="W148" s="583"/>
      <c r="X148" s="620"/>
      <c r="Y148" s="583"/>
      <c r="Z148" s="583"/>
      <c r="AB148" s="579"/>
    </row>
    <row r="149" spans="1:28" ht="15" customHeight="1" x14ac:dyDescent="0.35">
      <c r="A149" s="1181">
        <v>45418</v>
      </c>
      <c r="B149" s="625"/>
      <c r="C149" s="740"/>
      <c r="D149" s="598"/>
      <c r="E149" s="740"/>
      <c r="F149" s="740"/>
      <c r="G149" s="740"/>
      <c r="H149" s="598"/>
      <c r="I149" s="583"/>
      <c r="J149" s="598"/>
      <c r="K149" s="583"/>
      <c r="L149" s="598"/>
      <c r="M149" s="583"/>
      <c r="N149" s="583"/>
      <c r="O149" s="583"/>
      <c r="P149" s="598"/>
      <c r="Q149" s="583"/>
      <c r="R149" s="583"/>
      <c r="S149" s="583"/>
      <c r="T149" s="583"/>
      <c r="U149" s="583"/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2"/>
      <c r="B150" s="738"/>
      <c r="C150" s="583"/>
      <c r="D150" s="598"/>
      <c r="E150" s="583"/>
      <c r="F150" s="583"/>
      <c r="G150" s="583"/>
      <c r="H150" s="598"/>
      <c r="I150" s="583"/>
      <c r="J150" s="598"/>
      <c r="K150" s="583"/>
      <c r="L150" s="598"/>
      <c r="M150" s="583"/>
      <c r="N150" s="818"/>
      <c r="O150" s="583"/>
      <c r="P150" s="598"/>
      <c r="Q150" s="583"/>
      <c r="R150" s="583"/>
      <c r="S150" s="583"/>
      <c r="T150" s="583"/>
      <c r="U150" s="583"/>
      <c r="V150" s="837"/>
      <c r="W150" s="583"/>
      <c r="X150" s="620"/>
      <c r="Y150" s="583"/>
      <c r="Z150" s="583"/>
      <c r="AB150" s="579"/>
    </row>
    <row r="151" spans="1:28" ht="15" customHeight="1" x14ac:dyDescent="0.35">
      <c r="A151" s="1181">
        <v>45419</v>
      </c>
      <c r="B151" s="738"/>
      <c r="C151" s="583"/>
      <c r="D151" s="598"/>
      <c r="E151" s="740"/>
      <c r="F151" s="740"/>
      <c r="G151" s="740"/>
      <c r="H151" s="598"/>
      <c r="I151" s="583"/>
      <c r="J151" s="598"/>
      <c r="K151" s="583"/>
      <c r="L151" s="598"/>
      <c r="M151" s="583"/>
      <c r="N151" s="583"/>
      <c r="O151" s="583"/>
      <c r="P151" s="598"/>
      <c r="Q151" s="583"/>
      <c r="R151" s="583"/>
      <c r="S151" s="583"/>
      <c r="T151" s="583"/>
      <c r="U151" s="583"/>
      <c r="V151" s="620"/>
      <c r="W151" s="583"/>
      <c r="X151" s="620"/>
      <c r="Y151" s="583"/>
      <c r="Z151" s="583"/>
      <c r="AB151" s="579"/>
    </row>
    <row r="152" spans="1:28" ht="15" customHeight="1" x14ac:dyDescent="0.35">
      <c r="A152" s="1182"/>
      <c r="B152" s="738">
        <v>46.8</v>
      </c>
      <c r="C152" s="583">
        <v>318240</v>
      </c>
      <c r="D152" s="598">
        <v>47.2</v>
      </c>
      <c r="E152" s="740">
        <v>320960</v>
      </c>
      <c r="F152" s="740"/>
      <c r="G152" s="740"/>
      <c r="H152" s="620">
        <v>10</v>
      </c>
      <c r="I152" s="583">
        <v>100000</v>
      </c>
      <c r="J152" s="598">
        <v>10</v>
      </c>
      <c r="K152" s="583">
        <v>100000</v>
      </c>
      <c r="L152" s="598"/>
      <c r="M152" s="583"/>
      <c r="N152" s="583"/>
      <c r="O152" s="583"/>
      <c r="P152" s="598"/>
      <c r="Q152" s="583"/>
      <c r="R152" s="583"/>
      <c r="S152" s="583"/>
      <c r="T152" s="818">
        <v>10</v>
      </c>
      <c r="U152" s="583">
        <v>100000</v>
      </c>
      <c r="V152" s="620"/>
      <c r="W152" s="583"/>
      <c r="X152" s="620"/>
      <c r="Y152" s="583"/>
      <c r="Z152" s="583"/>
      <c r="AB152" s="579"/>
    </row>
    <row r="153" spans="1:28" ht="15" customHeight="1" x14ac:dyDescent="0.35">
      <c r="A153" s="1181">
        <v>45420</v>
      </c>
      <c r="B153" s="738"/>
      <c r="C153" s="583"/>
      <c r="D153" s="598"/>
      <c r="E153" s="740"/>
      <c r="F153" s="740"/>
      <c r="G153" s="740"/>
      <c r="H153" s="598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2"/>
      <c r="B154" s="625"/>
      <c r="C154" s="583"/>
      <c r="D154" s="598"/>
      <c r="E154" s="740"/>
      <c r="F154" s="740"/>
      <c r="G154" s="740"/>
      <c r="H154" s="598"/>
      <c r="I154" s="583"/>
      <c r="J154" s="598"/>
      <c r="K154" s="583"/>
      <c r="L154" s="598"/>
      <c r="M154" s="583"/>
      <c r="N154" s="583"/>
      <c r="O154" s="583"/>
      <c r="P154" s="598"/>
      <c r="Q154" s="583"/>
      <c r="R154" s="583"/>
      <c r="S154" s="583"/>
      <c r="T154" s="818"/>
      <c r="U154" s="583"/>
      <c r="V154" s="620"/>
      <c r="W154" s="583"/>
      <c r="X154" s="620"/>
      <c r="Y154" s="583"/>
      <c r="Z154" s="583"/>
      <c r="AB154" s="579"/>
    </row>
    <row r="155" spans="1:28" ht="15" customHeight="1" x14ac:dyDescent="0.35">
      <c r="A155" s="1181">
        <v>45421</v>
      </c>
      <c r="B155" s="738"/>
      <c r="C155" s="583"/>
      <c r="D155" s="598"/>
      <c r="E155" s="740"/>
      <c r="F155" s="740"/>
      <c r="G155" s="740"/>
      <c r="H155" s="598"/>
      <c r="I155" s="583"/>
      <c r="J155" s="598"/>
      <c r="K155" s="583"/>
      <c r="L155" s="598"/>
      <c r="M155" s="583"/>
      <c r="N155" s="583"/>
      <c r="O155" s="583"/>
      <c r="P155" s="598"/>
      <c r="Q155" s="583"/>
      <c r="R155" s="583"/>
      <c r="S155" s="583"/>
      <c r="T155" s="583"/>
      <c r="U155" s="583"/>
      <c r="V155" s="620"/>
      <c r="W155" s="583"/>
      <c r="X155" s="620"/>
      <c r="Y155" s="583"/>
      <c r="Z155" s="583"/>
      <c r="AB155" s="579"/>
    </row>
    <row r="156" spans="1:28" ht="15" customHeight="1" x14ac:dyDescent="0.35">
      <c r="A156" s="1182"/>
      <c r="B156" s="625"/>
      <c r="C156" s="583"/>
      <c r="D156" s="598"/>
      <c r="E156" s="740"/>
      <c r="F156" s="740"/>
      <c r="G156" s="740"/>
      <c r="H156" s="598"/>
      <c r="I156" s="583"/>
      <c r="J156" s="598"/>
      <c r="K156" s="583"/>
      <c r="L156" s="598"/>
      <c r="M156" s="583"/>
      <c r="N156" s="583"/>
      <c r="O156" s="583"/>
      <c r="P156" s="598"/>
      <c r="Q156" s="583"/>
      <c r="R156" s="583"/>
      <c r="S156" s="583"/>
      <c r="T156" s="818"/>
      <c r="U156" s="583"/>
      <c r="V156" s="620"/>
      <c r="W156" s="583"/>
      <c r="X156" s="620"/>
      <c r="Y156" s="583"/>
      <c r="Z156" s="583"/>
      <c r="AB156" s="579"/>
    </row>
    <row r="157" spans="1:28" ht="15" customHeight="1" x14ac:dyDescent="0.35">
      <c r="A157" s="1181">
        <v>45422</v>
      </c>
      <c r="B157" s="738"/>
      <c r="C157" s="583"/>
      <c r="D157" s="598"/>
      <c r="E157" s="740"/>
      <c r="F157" s="740"/>
      <c r="G157" s="740"/>
      <c r="H157" s="598"/>
      <c r="I157" s="583"/>
      <c r="J157" s="598"/>
      <c r="K157" s="583"/>
      <c r="L157" s="598"/>
      <c r="M157" s="583"/>
      <c r="N157" s="583"/>
      <c r="O157" s="583"/>
      <c r="P157" s="598"/>
      <c r="Q157" s="583"/>
      <c r="R157" s="583"/>
      <c r="S157" s="583"/>
      <c r="T157" s="583"/>
      <c r="U157" s="583"/>
      <c r="V157" s="620"/>
      <c r="W157" s="583"/>
      <c r="X157" s="620"/>
      <c r="Y157" s="583"/>
      <c r="Z157" s="583"/>
      <c r="AB157" s="579"/>
    </row>
    <row r="158" spans="1:28" ht="15" customHeight="1" x14ac:dyDescent="0.35">
      <c r="A158" s="1182"/>
      <c r="B158" s="738"/>
      <c r="C158" s="583"/>
      <c r="D158" s="598"/>
      <c r="E158" s="740"/>
      <c r="F158" s="740"/>
      <c r="G158" s="740"/>
      <c r="H158" s="598"/>
      <c r="I158" s="583"/>
      <c r="J158" s="598"/>
      <c r="K158" s="583"/>
      <c r="L158" s="598"/>
      <c r="M158" s="583"/>
      <c r="N158" s="818"/>
      <c r="O158" s="583"/>
      <c r="P158" s="598"/>
      <c r="Q158" s="583"/>
      <c r="R158" s="583"/>
      <c r="S158" s="583"/>
      <c r="T158" s="583"/>
      <c r="U158" s="583"/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81">
        <v>45423</v>
      </c>
      <c r="B159" s="738"/>
      <c r="C159" s="583"/>
      <c r="D159" s="598"/>
      <c r="E159" s="740"/>
      <c r="F159" s="740"/>
      <c r="G159" s="740"/>
      <c r="H159" s="598"/>
      <c r="I159" s="583"/>
      <c r="J159" s="598"/>
      <c r="K159" s="583"/>
      <c r="L159" s="598"/>
      <c r="M159" s="583"/>
      <c r="N159" s="583"/>
      <c r="O159" s="583"/>
      <c r="P159" s="598"/>
      <c r="Q159" s="583"/>
      <c r="R159" s="596"/>
      <c r="S159" s="596"/>
      <c r="T159" s="596"/>
      <c r="U159" s="596"/>
      <c r="V159" s="597"/>
      <c r="W159" s="748"/>
      <c r="X159" s="597"/>
      <c r="Y159" s="748"/>
      <c r="Z159" s="583"/>
      <c r="AB159" s="579"/>
    </row>
    <row r="160" spans="1:28" ht="15" customHeight="1" x14ac:dyDescent="0.35">
      <c r="A160" s="1182"/>
      <c r="B160" s="738"/>
      <c r="C160" s="583"/>
      <c r="D160" s="598">
        <v>58.02</v>
      </c>
      <c r="E160" s="740">
        <v>394540</v>
      </c>
      <c r="F160" s="740"/>
      <c r="G160" s="740"/>
      <c r="H160" s="598"/>
      <c r="I160" s="583"/>
      <c r="J160" s="598"/>
      <c r="K160" s="583"/>
      <c r="L160" s="598">
        <v>8.77</v>
      </c>
      <c r="M160" s="583">
        <v>87700</v>
      </c>
      <c r="N160" s="818"/>
      <c r="O160" s="583"/>
      <c r="P160" s="598"/>
      <c r="Q160" s="583"/>
      <c r="R160" s="583"/>
      <c r="S160" s="583"/>
      <c r="T160" s="583"/>
      <c r="U160" s="583"/>
      <c r="V160" s="620"/>
      <c r="W160" s="583"/>
      <c r="X160" s="620"/>
      <c r="Y160" s="583"/>
      <c r="Z160" s="583"/>
      <c r="AB160" s="579"/>
    </row>
    <row r="161" spans="1:28" ht="15" customHeight="1" x14ac:dyDescent="0.35">
      <c r="A161" s="1181">
        <v>45424</v>
      </c>
      <c r="B161" s="738"/>
      <c r="C161" s="583"/>
      <c r="D161" s="598"/>
      <c r="E161" s="740"/>
      <c r="F161" s="740"/>
      <c r="G161" s="740"/>
      <c r="H161" s="598"/>
      <c r="I161" s="583"/>
      <c r="J161" s="598"/>
      <c r="K161" s="583"/>
      <c r="L161" s="598"/>
      <c r="M161" s="583"/>
      <c r="N161" s="583"/>
      <c r="O161" s="583"/>
      <c r="P161" s="598"/>
      <c r="Q161" s="583"/>
      <c r="R161" s="583"/>
      <c r="S161" s="583"/>
      <c r="T161" s="583"/>
      <c r="U161" s="583"/>
      <c r="V161" s="620"/>
      <c r="W161" s="583"/>
      <c r="X161" s="620"/>
      <c r="Y161" s="583"/>
      <c r="Z161" s="583"/>
      <c r="AB161" s="579"/>
    </row>
    <row r="162" spans="1:28" ht="15" customHeight="1" x14ac:dyDescent="0.35">
      <c r="A162" s="1182"/>
      <c r="B162" s="738">
        <v>50.24</v>
      </c>
      <c r="C162" s="583">
        <v>341630</v>
      </c>
      <c r="D162" s="598"/>
      <c r="E162" s="740"/>
      <c r="F162" s="740"/>
      <c r="G162" s="740"/>
      <c r="H162" s="598"/>
      <c r="I162" s="583"/>
      <c r="J162" s="741"/>
      <c r="K162" s="583"/>
      <c r="L162" s="598"/>
      <c r="M162" s="583"/>
      <c r="N162" s="583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ht="15" customHeight="1" x14ac:dyDescent="0.35">
      <c r="A163" s="1181">
        <v>45425</v>
      </c>
      <c r="B163" s="738"/>
      <c r="C163" s="583"/>
      <c r="D163" s="598"/>
      <c r="E163" s="740"/>
      <c r="F163" s="740"/>
      <c r="G163" s="740"/>
      <c r="H163" s="598"/>
      <c r="I163" s="583"/>
      <c r="J163" s="598"/>
      <c r="K163" s="583"/>
      <c r="L163" s="598"/>
      <c r="M163" s="583"/>
      <c r="N163" s="583"/>
      <c r="O163" s="583"/>
      <c r="P163" s="598"/>
      <c r="Q163" s="583"/>
      <c r="R163" s="583"/>
      <c r="S163" s="583"/>
      <c r="T163" s="583"/>
      <c r="U163" s="583"/>
      <c r="V163" s="620"/>
      <c r="W163" s="583"/>
      <c r="X163" s="620"/>
      <c r="Y163" s="583"/>
      <c r="Z163" s="583"/>
      <c r="AB163" s="579"/>
    </row>
    <row r="164" spans="1:28" s="601" customFormat="1" ht="15" customHeight="1" x14ac:dyDescent="0.35">
      <c r="A164" s="1182"/>
      <c r="B164" s="811"/>
      <c r="C164" s="583"/>
      <c r="D164" s="598"/>
      <c r="E164" s="740"/>
      <c r="F164" s="740"/>
      <c r="G164" s="740"/>
      <c r="H164" s="598"/>
      <c r="I164" s="583"/>
      <c r="J164" s="598">
        <v>10</v>
      </c>
      <c r="K164" s="583">
        <v>100000</v>
      </c>
      <c r="L164" s="598"/>
      <c r="M164" s="583"/>
      <c r="N164" s="818"/>
      <c r="O164" s="583"/>
      <c r="P164" s="598"/>
      <c r="Q164" s="583"/>
      <c r="R164" s="583"/>
      <c r="S164" s="583"/>
      <c r="T164" s="583">
        <v>10</v>
      </c>
      <c r="U164" s="583">
        <v>100000</v>
      </c>
      <c r="V164" s="620">
        <v>10</v>
      </c>
      <c r="W164" s="583">
        <v>100000</v>
      </c>
      <c r="X164" s="620"/>
      <c r="Y164" s="583"/>
      <c r="Z164" s="583"/>
    </row>
    <row r="165" spans="1:28" ht="15" customHeight="1" x14ac:dyDescent="0.35">
      <c r="A165" s="1181">
        <v>45426</v>
      </c>
      <c r="B165" s="738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583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ht="15" customHeight="1" x14ac:dyDescent="0.35">
      <c r="A166" s="1182"/>
      <c r="B166" s="738"/>
      <c r="C166" s="583"/>
      <c r="D166" s="598"/>
      <c r="E166" s="740"/>
      <c r="F166" s="740"/>
      <c r="G166" s="740"/>
      <c r="H166" s="598"/>
      <c r="I166" s="583"/>
      <c r="J166" s="598"/>
      <c r="K166" s="583"/>
      <c r="L166" s="598"/>
      <c r="M166" s="583"/>
      <c r="N166" s="583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  <c r="AB166" s="579"/>
    </row>
    <row r="167" spans="1:28" ht="15" customHeight="1" x14ac:dyDescent="0.35">
      <c r="A167" s="1181">
        <v>45427</v>
      </c>
      <c r="B167" s="738"/>
      <c r="C167" s="583"/>
      <c r="D167" s="598"/>
      <c r="E167" s="740"/>
      <c r="F167" s="740"/>
      <c r="G167" s="740"/>
      <c r="H167" s="598"/>
      <c r="I167" s="583"/>
      <c r="J167" s="598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620"/>
      <c r="W167" s="583"/>
      <c r="X167" s="620"/>
      <c r="Y167" s="583"/>
      <c r="Z167" s="583"/>
      <c r="AB167" s="579"/>
    </row>
    <row r="168" spans="1:28" ht="15" customHeight="1" x14ac:dyDescent="0.35">
      <c r="A168" s="1182"/>
      <c r="B168" s="738"/>
      <c r="C168" s="583"/>
      <c r="D168" s="598"/>
      <c r="E168" s="740"/>
      <c r="F168" s="740"/>
      <c r="G168" s="740"/>
      <c r="H168" s="598"/>
      <c r="I168" s="583"/>
      <c r="J168" s="598"/>
      <c r="K168" s="583"/>
      <c r="L168" s="598">
        <v>10</v>
      </c>
      <c r="M168" s="583">
        <v>100000</v>
      </c>
      <c r="N168" s="583"/>
      <c r="O168" s="583"/>
      <c r="P168" s="598"/>
      <c r="Q168" s="583"/>
      <c r="R168" s="583"/>
      <c r="S168" s="583"/>
      <c r="T168" s="818"/>
      <c r="U168" s="583"/>
      <c r="V168" s="620"/>
      <c r="W168" s="583"/>
      <c r="X168" s="620"/>
      <c r="Y168" s="583"/>
      <c r="Z168" s="583"/>
      <c r="AB168" s="579"/>
    </row>
    <row r="169" spans="1:28" ht="15" customHeight="1" x14ac:dyDescent="0.35">
      <c r="A169" s="1181">
        <v>45428</v>
      </c>
      <c r="B169" s="738"/>
      <c r="C169" s="583"/>
      <c r="D169" s="598"/>
      <c r="E169" s="740"/>
      <c r="F169" s="740"/>
      <c r="G169" s="740"/>
      <c r="H169" s="598"/>
      <c r="I169" s="583"/>
      <c r="J169" s="598"/>
      <c r="K169" s="583"/>
      <c r="L169" s="598"/>
      <c r="M169" s="583"/>
      <c r="N169" s="583"/>
      <c r="O169" s="583"/>
      <c r="P169" s="598"/>
      <c r="Q169" s="583"/>
      <c r="R169" s="583"/>
      <c r="S169" s="583"/>
      <c r="T169" s="583"/>
      <c r="U169" s="583"/>
      <c r="V169" s="727"/>
      <c r="W169" s="704"/>
      <c r="X169" s="620"/>
      <c r="Y169" s="583"/>
      <c r="Z169" s="583"/>
      <c r="AB169" s="579"/>
    </row>
    <row r="170" spans="1:28" ht="15" customHeight="1" x14ac:dyDescent="0.35">
      <c r="A170" s="1182"/>
      <c r="B170" s="738"/>
      <c r="C170" s="583"/>
      <c r="D170" s="598"/>
      <c r="E170" s="740"/>
      <c r="F170" s="740"/>
      <c r="G170" s="740"/>
      <c r="H170" s="598"/>
      <c r="I170" s="583"/>
      <c r="J170" s="620"/>
      <c r="K170" s="583"/>
      <c r="L170" s="598"/>
      <c r="M170" s="583"/>
      <c r="N170" s="583"/>
      <c r="O170" s="583"/>
      <c r="P170" s="598"/>
      <c r="Q170" s="583"/>
      <c r="R170" s="583"/>
      <c r="S170" s="583"/>
      <c r="T170" s="583"/>
      <c r="U170" s="583"/>
      <c r="V170" s="620"/>
      <c r="W170" s="583"/>
      <c r="X170" s="620"/>
      <c r="Y170" s="583"/>
      <c r="Z170" s="583"/>
      <c r="AB170" s="579"/>
    </row>
    <row r="171" spans="1:28" ht="15" customHeight="1" x14ac:dyDescent="0.35">
      <c r="A171" s="1181">
        <v>45429</v>
      </c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583"/>
      <c r="S171" s="583"/>
      <c r="T171" s="583"/>
      <c r="U171" s="583"/>
      <c r="V171" s="620"/>
      <c r="W171" s="583"/>
      <c r="X171" s="620"/>
      <c r="Y171" s="583"/>
      <c r="Z171" s="583"/>
      <c r="AB171" s="579"/>
    </row>
    <row r="172" spans="1:28" ht="15" customHeight="1" x14ac:dyDescent="0.35">
      <c r="A172" s="1182"/>
      <c r="B172" s="738"/>
      <c r="C172" s="583"/>
      <c r="D172" s="598"/>
      <c r="E172" s="740"/>
      <c r="F172" s="740"/>
      <c r="G172" s="740"/>
      <c r="H172" s="598"/>
      <c r="I172" s="583"/>
      <c r="J172" s="598"/>
      <c r="K172" s="583"/>
      <c r="L172" s="598"/>
      <c r="M172" s="583"/>
      <c r="N172" s="583"/>
      <c r="O172" s="583"/>
      <c r="P172" s="598"/>
      <c r="Q172" s="583"/>
      <c r="R172" s="583"/>
      <c r="S172" s="583"/>
      <c r="T172" s="583"/>
      <c r="U172" s="583"/>
      <c r="V172" s="620"/>
      <c r="W172" s="583"/>
      <c r="X172" s="620"/>
      <c r="Y172" s="583"/>
      <c r="Z172" s="583"/>
      <c r="AB172" s="579"/>
    </row>
    <row r="173" spans="1:28" ht="15" customHeight="1" x14ac:dyDescent="0.35">
      <c r="A173" s="1181">
        <v>45430</v>
      </c>
      <c r="B173" s="738"/>
      <c r="C173" s="583"/>
      <c r="D173" s="598"/>
      <c r="E173" s="740"/>
      <c r="F173" s="740"/>
      <c r="G173" s="740"/>
      <c r="H173" s="598"/>
      <c r="I173" s="583"/>
      <c r="J173" s="598"/>
      <c r="K173" s="583"/>
      <c r="L173" s="598"/>
      <c r="M173" s="583"/>
      <c r="N173" s="583"/>
      <c r="O173" s="583"/>
      <c r="P173" s="598"/>
      <c r="Q173" s="583"/>
      <c r="R173" s="583"/>
      <c r="S173" s="583"/>
      <c r="T173" s="583"/>
      <c r="U173" s="583"/>
      <c r="V173" s="620"/>
      <c r="W173" s="583"/>
      <c r="X173" s="620"/>
      <c r="Y173" s="583"/>
      <c r="Z173" s="583"/>
      <c r="AB173" s="579"/>
    </row>
    <row r="174" spans="1:28" ht="15" customHeight="1" x14ac:dyDescent="0.35">
      <c r="A174" s="1182"/>
      <c r="B174" s="738"/>
      <c r="C174" s="583"/>
      <c r="D174" s="598"/>
      <c r="E174" s="740"/>
      <c r="F174" s="740"/>
      <c r="G174" s="740"/>
      <c r="H174" s="598"/>
      <c r="I174" s="583"/>
      <c r="J174" s="598"/>
      <c r="K174" s="583"/>
      <c r="L174" s="598"/>
      <c r="M174" s="583"/>
      <c r="N174" s="583"/>
      <c r="O174" s="583"/>
      <c r="P174" s="598"/>
      <c r="Q174" s="583"/>
      <c r="R174" s="583"/>
      <c r="S174" s="583"/>
      <c r="T174" s="583"/>
      <c r="U174" s="583"/>
      <c r="V174" s="620"/>
      <c r="W174" s="583"/>
      <c r="X174" s="620"/>
      <c r="Y174" s="583"/>
      <c r="Z174" s="583"/>
      <c r="AB174" s="579"/>
    </row>
    <row r="175" spans="1:28" ht="15" customHeight="1" x14ac:dyDescent="0.35">
      <c r="A175" s="1181">
        <v>45431</v>
      </c>
      <c r="B175" s="738"/>
      <c r="C175" s="583"/>
      <c r="D175" s="598"/>
      <c r="E175" s="740"/>
      <c r="F175" s="740"/>
      <c r="G175" s="740"/>
      <c r="H175" s="598"/>
      <c r="I175" s="583"/>
      <c r="J175" s="598"/>
      <c r="K175" s="583"/>
      <c r="L175" s="598"/>
      <c r="M175" s="583"/>
      <c r="N175" s="583"/>
      <c r="O175" s="583"/>
      <c r="P175" s="598"/>
      <c r="Q175" s="583"/>
      <c r="R175" s="583"/>
      <c r="S175" s="583"/>
      <c r="T175" s="583"/>
      <c r="U175" s="583"/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82"/>
      <c r="B176" s="738"/>
      <c r="C176" s="583"/>
      <c r="D176" s="598">
        <v>56.08</v>
      </c>
      <c r="E176" s="740">
        <v>381340</v>
      </c>
      <c r="F176" s="740"/>
      <c r="G176" s="740"/>
      <c r="H176" s="598"/>
      <c r="I176" s="583"/>
      <c r="J176" s="598"/>
      <c r="K176" s="583"/>
      <c r="L176" s="598"/>
      <c r="M176" s="583"/>
      <c r="N176" s="583"/>
      <c r="O176" s="583"/>
      <c r="P176" s="598"/>
      <c r="Q176" s="583"/>
      <c r="R176" s="583"/>
      <c r="S176" s="583"/>
      <c r="T176" s="583"/>
      <c r="U176" s="583"/>
      <c r="V176" s="620"/>
      <c r="W176" s="583"/>
      <c r="X176" s="620"/>
      <c r="Y176" s="583"/>
      <c r="Z176" s="583"/>
      <c r="AB176" s="579"/>
    </row>
    <row r="177" spans="1:28" ht="15" customHeight="1" x14ac:dyDescent="0.35">
      <c r="A177" s="1181">
        <v>45432</v>
      </c>
      <c r="B177" s="738"/>
      <c r="C177" s="583"/>
      <c r="D177" s="598"/>
      <c r="E177" s="740"/>
      <c r="F177" s="740"/>
      <c r="G177" s="740"/>
      <c r="H177" s="598"/>
      <c r="I177" s="583"/>
      <c r="J177" s="598"/>
      <c r="K177" s="583"/>
      <c r="L177" s="598"/>
      <c r="M177" s="583"/>
      <c r="N177" s="583"/>
      <c r="O177" s="583"/>
      <c r="P177" s="598"/>
      <c r="Q177" s="583"/>
      <c r="R177" s="583"/>
      <c r="S177" s="583"/>
      <c r="T177" s="583"/>
      <c r="U177" s="583"/>
      <c r="V177" s="620"/>
      <c r="W177" s="583"/>
      <c r="X177" s="620"/>
      <c r="Y177" s="583"/>
      <c r="Z177" s="583"/>
      <c r="AB177" s="579"/>
    </row>
    <row r="178" spans="1:28" ht="15" customHeight="1" x14ac:dyDescent="0.35">
      <c r="A178" s="1182"/>
      <c r="B178" s="738"/>
      <c r="C178" s="583"/>
      <c r="D178" s="598"/>
      <c r="E178" s="740"/>
      <c r="F178" s="740"/>
      <c r="G178" s="740"/>
      <c r="H178" s="598"/>
      <c r="I178" s="583"/>
      <c r="J178" s="598"/>
      <c r="K178" s="583"/>
      <c r="L178" s="598"/>
      <c r="M178" s="583"/>
      <c r="N178" s="583"/>
      <c r="O178" s="583"/>
      <c r="P178" s="598"/>
      <c r="Q178" s="583"/>
      <c r="R178" s="583"/>
      <c r="S178" s="583"/>
      <c r="T178" s="583"/>
      <c r="U178" s="583"/>
      <c r="V178" s="598"/>
      <c r="W178" s="583"/>
      <c r="X178" s="620"/>
      <c r="Y178" s="583"/>
      <c r="Z178" s="583"/>
      <c r="AB178" s="579"/>
    </row>
    <row r="179" spans="1:28" ht="15" customHeight="1" x14ac:dyDescent="0.35">
      <c r="A179" s="1181">
        <v>45433</v>
      </c>
      <c r="B179" s="738"/>
      <c r="C179" s="583"/>
      <c r="D179" s="598"/>
      <c r="E179" s="740"/>
      <c r="F179" s="740"/>
      <c r="G179" s="740"/>
      <c r="H179" s="598"/>
      <c r="I179" s="583"/>
      <c r="J179" s="598"/>
      <c r="K179" s="583"/>
      <c r="L179" s="598"/>
      <c r="M179" s="583"/>
      <c r="N179" s="583"/>
      <c r="O179" s="583"/>
      <c r="P179" s="598"/>
      <c r="Q179" s="583"/>
      <c r="R179" s="583"/>
      <c r="S179" s="583"/>
      <c r="T179" s="583"/>
      <c r="U179" s="583"/>
      <c r="V179" s="620"/>
      <c r="W179" s="583"/>
      <c r="X179" s="620"/>
      <c r="Y179" s="583"/>
      <c r="Z179" s="583"/>
      <c r="AB179" s="579"/>
    </row>
    <row r="180" spans="1:28" ht="15" customHeight="1" x14ac:dyDescent="0.35">
      <c r="A180" s="1182"/>
      <c r="B180" s="738">
        <v>53.01</v>
      </c>
      <c r="C180" s="583">
        <v>360470</v>
      </c>
      <c r="D180" s="598">
        <v>46.56</v>
      </c>
      <c r="E180" s="740">
        <v>316608</v>
      </c>
      <c r="F180" s="740"/>
      <c r="G180" s="740"/>
      <c r="H180" s="598">
        <v>10</v>
      </c>
      <c r="I180" s="583">
        <v>100000</v>
      </c>
      <c r="J180" s="598">
        <v>10</v>
      </c>
      <c r="K180" s="583">
        <v>100000</v>
      </c>
      <c r="L180" s="598"/>
      <c r="M180" s="583"/>
      <c r="N180" s="818"/>
      <c r="O180" s="583"/>
      <c r="P180" s="598">
        <v>10</v>
      </c>
      <c r="Q180" s="583">
        <v>100000</v>
      </c>
      <c r="R180" s="583"/>
      <c r="S180" s="583"/>
      <c r="T180" s="583">
        <v>10</v>
      </c>
      <c r="U180" s="583">
        <v>100000</v>
      </c>
      <c r="V180" s="620">
        <v>13.26</v>
      </c>
      <c r="W180" s="583">
        <v>132600</v>
      </c>
      <c r="X180" s="620">
        <v>36.24</v>
      </c>
      <c r="Y180" s="583">
        <v>362400</v>
      </c>
      <c r="Z180" s="583"/>
      <c r="AB180" s="579"/>
    </row>
    <row r="181" spans="1:28" ht="15" customHeight="1" x14ac:dyDescent="0.35">
      <c r="A181" s="1181">
        <v>45434</v>
      </c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583"/>
      <c r="O181" s="621"/>
      <c r="P181" s="598"/>
      <c r="Q181" s="583"/>
      <c r="R181" s="583"/>
      <c r="S181" s="583"/>
      <c r="T181" s="831"/>
      <c r="U181" s="583"/>
      <c r="V181" s="620"/>
      <c r="W181" s="583"/>
      <c r="X181" s="620"/>
      <c r="Y181" s="583"/>
      <c r="Z181" s="583"/>
      <c r="AB181" s="579"/>
    </row>
    <row r="182" spans="1:28" ht="18" customHeight="1" x14ac:dyDescent="0.35">
      <c r="A182" s="1182"/>
      <c r="B182" s="738">
        <v>47.12</v>
      </c>
      <c r="C182" s="583">
        <v>320416</v>
      </c>
      <c r="D182" s="738"/>
      <c r="E182" s="583"/>
      <c r="F182" s="583"/>
      <c r="G182" s="583"/>
      <c r="H182" s="598"/>
      <c r="I182" s="583"/>
      <c r="J182" s="598"/>
      <c r="K182" s="583"/>
      <c r="L182" s="598"/>
      <c r="M182" s="583"/>
      <c r="N182" s="583"/>
      <c r="O182" s="583"/>
      <c r="P182" s="598"/>
      <c r="Q182" s="583"/>
      <c r="R182" s="583"/>
      <c r="S182" s="583"/>
      <c r="T182" s="583"/>
      <c r="U182" s="583"/>
      <c r="V182" s="620"/>
      <c r="W182" s="583"/>
      <c r="X182" s="620"/>
      <c r="Y182" s="583"/>
      <c r="Z182" s="583"/>
      <c r="AB182" s="579"/>
    </row>
    <row r="183" spans="1:28" ht="15" customHeight="1" x14ac:dyDescent="0.35">
      <c r="A183" s="1181">
        <v>45435</v>
      </c>
      <c r="B183" s="738"/>
      <c r="C183" s="583"/>
      <c r="D183" s="598"/>
      <c r="E183" s="740"/>
      <c r="F183" s="740"/>
      <c r="G183" s="740"/>
      <c r="H183" s="598"/>
      <c r="I183" s="583"/>
      <c r="J183" s="598"/>
      <c r="K183" s="583"/>
      <c r="L183" s="598"/>
      <c r="M183" s="583"/>
      <c r="N183" s="583"/>
      <c r="O183" s="583"/>
      <c r="P183" s="598"/>
      <c r="Q183" s="583"/>
      <c r="R183" s="583"/>
      <c r="S183" s="583"/>
      <c r="T183" s="583"/>
      <c r="U183" s="583"/>
      <c r="V183" s="620"/>
      <c r="W183" s="583"/>
      <c r="X183" s="620"/>
      <c r="Y183" s="583"/>
      <c r="Z183" s="583"/>
      <c r="AB183" s="579"/>
    </row>
    <row r="184" spans="1:28" ht="15" customHeight="1" x14ac:dyDescent="0.35">
      <c r="A184" s="1182"/>
      <c r="B184" s="625"/>
      <c r="C184" s="583"/>
      <c r="D184" s="835"/>
      <c r="E184" s="740"/>
      <c r="F184" s="835"/>
      <c r="G184" s="740"/>
      <c r="H184" s="598"/>
      <c r="I184" s="583"/>
      <c r="J184" s="598"/>
      <c r="K184" s="583"/>
      <c r="L184" s="598"/>
      <c r="M184" s="583"/>
      <c r="N184" s="583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ht="15" customHeight="1" x14ac:dyDescent="0.35">
      <c r="A185" s="1181">
        <v>45436</v>
      </c>
      <c r="B185" s="625"/>
      <c r="C185" s="583"/>
      <c r="D185" s="598"/>
      <c r="E185" s="740"/>
      <c r="F185" s="740"/>
      <c r="G185" s="740"/>
      <c r="H185" s="598"/>
      <c r="I185" s="583"/>
      <c r="J185" s="598"/>
      <c r="K185" s="583"/>
      <c r="L185" s="598"/>
      <c r="M185" s="583"/>
      <c r="N185" s="583"/>
      <c r="O185" s="583"/>
      <c r="P185" s="598"/>
      <c r="Q185" s="583"/>
      <c r="R185" s="583"/>
      <c r="S185" s="583"/>
      <c r="T185" s="818"/>
      <c r="U185" s="583"/>
      <c r="V185" s="620"/>
      <c r="W185" s="583"/>
      <c r="X185" s="620"/>
      <c r="Y185" s="583"/>
      <c r="Z185" s="583"/>
      <c r="AB185" s="579"/>
    </row>
    <row r="186" spans="1:28" ht="15" customHeight="1" x14ac:dyDescent="0.35">
      <c r="A186" s="1182"/>
      <c r="B186" s="738"/>
      <c r="C186" s="583"/>
      <c r="D186" s="598"/>
      <c r="E186" s="740"/>
      <c r="F186" s="740"/>
      <c r="G186" s="740"/>
      <c r="H186" s="598"/>
      <c r="I186" s="583"/>
      <c r="J186" s="598"/>
      <c r="K186" s="583"/>
      <c r="L186" s="598"/>
      <c r="M186" s="583"/>
      <c r="N186" s="818"/>
      <c r="O186" s="583"/>
      <c r="P186" s="598"/>
      <c r="Q186" s="583"/>
      <c r="R186" s="583"/>
      <c r="S186" s="583"/>
      <c r="T186" s="583"/>
      <c r="U186" s="583"/>
      <c r="V186" s="620"/>
      <c r="W186" s="583"/>
      <c r="X186" s="620"/>
      <c r="Y186" s="583"/>
      <c r="Z186" s="583"/>
      <c r="AB186" s="579"/>
    </row>
    <row r="187" spans="1:28" ht="15" customHeight="1" x14ac:dyDescent="0.35">
      <c r="A187" s="1181">
        <v>45437</v>
      </c>
      <c r="B187" s="738"/>
      <c r="C187" s="583"/>
      <c r="D187" s="598"/>
      <c r="E187" s="740"/>
      <c r="F187" s="740"/>
      <c r="G187" s="740"/>
      <c r="H187" s="598"/>
      <c r="I187" s="583"/>
      <c r="J187" s="598"/>
      <c r="K187" s="583"/>
      <c r="L187" s="598"/>
      <c r="M187" s="583"/>
      <c r="N187" s="583"/>
      <c r="O187" s="583"/>
      <c r="P187" s="598"/>
      <c r="Q187" s="583"/>
      <c r="R187" s="583"/>
      <c r="S187" s="583"/>
      <c r="T187" s="583"/>
      <c r="U187" s="583"/>
      <c r="V187" s="620"/>
      <c r="W187" s="583"/>
      <c r="X187" s="620"/>
      <c r="Y187" s="583"/>
      <c r="Z187" s="583"/>
      <c r="AB187" s="579"/>
    </row>
    <row r="188" spans="1:28" ht="15" customHeight="1" x14ac:dyDescent="0.35">
      <c r="A188" s="1182"/>
      <c r="B188" s="738"/>
      <c r="C188" s="583"/>
      <c r="D188" s="738"/>
      <c r="E188" s="583"/>
      <c r="F188" s="583"/>
      <c r="G188" s="583"/>
      <c r="H188" s="598">
        <v>10.01</v>
      </c>
      <c r="I188" s="583">
        <v>100100</v>
      </c>
      <c r="J188" s="598"/>
      <c r="K188" s="583"/>
      <c r="L188" s="598"/>
      <c r="M188" s="583"/>
      <c r="N188" s="818"/>
      <c r="O188" s="583"/>
      <c r="P188" s="598"/>
      <c r="Q188" s="583"/>
      <c r="R188" s="583"/>
      <c r="S188" s="583"/>
      <c r="T188" s="583"/>
      <c r="U188" s="583"/>
      <c r="V188" s="620"/>
      <c r="W188" s="583"/>
      <c r="X188" s="620"/>
      <c r="Y188" s="583"/>
      <c r="Z188" s="583"/>
      <c r="AB188" s="579"/>
    </row>
    <row r="189" spans="1:28" ht="15" customHeight="1" x14ac:dyDescent="0.35">
      <c r="A189" s="1181">
        <v>45438</v>
      </c>
      <c r="B189" s="738"/>
      <c r="C189" s="583"/>
      <c r="D189" s="598"/>
      <c r="E189" s="740"/>
      <c r="F189" s="740"/>
      <c r="G189" s="740"/>
      <c r="H189" s="598"/>
      <c r="I189" s="583"/>
      <c r="J189" s="598"/>
      <c r="K189" s="583"/>
      <c r="L189" s="598"/>
      <c r="M189" s="583"/>
      <c r="N189" s="583"/>
      <c r="O189" s="583"/>
      <c r="P189" s="598"/>
      <c r="Q189" s="583"/>
      <c r="R189" s="583"/>
      <c r="S189" s="583"/>
      <c r="T189" s="583"/>
      <c r="U189" s="583"/>
      <c r="V189" s="620"/>
      <c r="W189" s="583"/>
      <c r="X189" s="620"/>
      <c r="Y189" s="583"/>
      <c r="Z189" s="583"/>
      <c r="AB189" s="579"/>
    </row>
    <row r="190" spans="1:28" ht="15" customHeight="1" x14ac:dyDescent="0.35">
      <c r="A190" s="1182"/>
      <c r="B190" s="738"/>
      <c r="C190" s="583"/>
      <c r="D190" s="598"/>
      <c r="E190" s="740"/>
      <c r="F190" s="740"/>
      <c r="G190" s="740"/>
      <c r="H190" s="727"/>
      <c r="I190" s="704"/>
      <c r="J190" s="598"/>
      <c r="K190" s="583"/>
      <c r="L190" s="598"/>
      <c r="M190" s="583"/>
      <c r="N190" s="818"/>
      <c r="O190" s="583"/>
      <c r="P190" s="598"/>
      <c r="Q190" s="583"/>
      <c r="R190" s="583"/>
      <c r="S190" s="583"/>
      <c r="T190" s="818"/>
      <c r="U190" s="583"/>
      <c r="V190" s="620"/>
      <c r="W190" s="583"/>
      <c r="X190" s="620"/>
      <c r="Y190" s="583"/>
      <c r="Z190" s="583"/>
      <c r="AB190" s="579"/>
    </row>
    <row r="191" spans="1:28" ht="15" customHeight="1" x14ac:dyDescent="0.35">
      <c r="A191" s="1181">
        <v>45439</v>
      </c>
      <c r="B191" s="738"/>
      <c r="C191" s="583"/>
      <c r="D191" s="598"/>
      <c r="E191" s="740"/>
      <c r="F191" s="740"/>
      <c r="G191" s="740"/>
      <c r="H191" s="598"/>
      <c r="I191" s="583"/>
      <c r="J191" s="598"/>
      <c r="K191" s="583"/>
      <c r="L191" s="598"/>
      <c r="M191" s="583"/>
      <c r="N191" s="583"/>
      <c r="O191" s="583"/>
      <c r="P191" s="598"/>
      <c r="Q191" s="583"/>
      <c r="R191" s="583"/>
      <c r="S191" s="583"/>
      <c r="T191" s="583"/>
      <c r="U191" s="583"/>
      <c r="V191" s="620"/>
      <c r="W191" s="583"/>
      <c r="X191" s="620"/>
      <c r="Y191" s="583"/>
      <c r="Z191" s="583"/>
      <c r="AB191" s="579"/>
    </row>
    <row r="192" spans="1:28" ht="15" customHeight="1" x14ac:dyDescent="0.35">
      <c r="A192" s="1182"/>
      <c r="B192" s="749"/>
      <c r="C192" s="817"/>
      <c r="D192" s="598"/>
      <c r="E192" s="740"/>
      <c r="F192" s="740"/>
      <c r="G192" s="740"/>
      <c r="H192" s="741"/>
      <c r="I192" s="583"/>
      <c r="J192" s="598"/>
      <c r="K192" s="583"/>
      <c r="L192" s="598">
        <v>10</v>
      </c>
      <c r="M192" s="583">
        <v>100000</v>
      </c>
      <c r="N192" s="583"/>
      <c r="O192" s="583"/>
      <c r="P192" s="598"/>
      <c r="Q192" s="583"/>
      <c r="R192" s="583"/>
      <c r="S192" s="583"/>
      <c r="T192" s="583">
        <v>10</v>
      </c>
      <c r="U192" s="583">
        <v>100000</v>
      </c>
      <c r="V192" s="620"/>
      <c r="W192" s="583"/>
      <c r="X192" s="620"/>
      <c r="Y192" s="583"/>
      <c r="Z192" s="583"/>
      <c r="AB192" s="579"/>
    </row>
    <row r="193" spans="1:32" ht="15" customHeight="1" x14ac:dyDescent="0.35">
      <c r="A193" s="1181">
        <v>45440</v>
      </c>
      <c r="B193" s="749"/>
      <c r="C193" s="583"/>
      <c r="D193" s="598"/>
      <c r="E193" s="740"/>
      <c r="F193" s="740"/>
      <c r="G193" s="740"/>
      <c r="H193" s="598"/>
      <c r="I193" s="583"/>
      <c r="J193" s="598"/>
      <c r="K193" s="583"/>
      <c r="L193" s="598"/>
      <c r="M193" s="583"/>
      <c r="N193" s="583"/>
      <c r="O193" s="583"/>
      <c r="P193" s="598"/>
      <c r="Q193" s="583"/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32" ht="15" customHeight="1" x14ac:dyDescent="0.35">
      <c r="A194" s="1182"/>
      <c r="B194" s="780"/>
      <c r="C194" s="704"/>
      <c r="D194" s="727"/>
      <c r="E194" s="704"/>
      <c r="F194" s="704"/>
      <c r="G194" s="704"/>
      <c r="H194" s="727"/>
      <c r="I194" s="704"/>
      <c r="J194" s="727"/>
      <c r="K194" s="704"/>
      <c r="L194" s="598"/>
      <c r="M194" s="583"/>
      <c r="N194" s="583"/>
      <c r="O194" s="583"/>
      <c r="P194" s="598"/>
      <c r="Q194" s="583"/>
      <c r="R194" s="598"/>
      <c r="S194" s="583"/>
      <c r="T194" s="583"/>
      <c r="U194" s="583"/>
      <c r="V194" s="784">
        <v>2.31</v>
      </c>
      <c r="W194" s="704">
        <v>23100</v>
      </c>
      <c r="X194" s="620"/>
      <c r="Y194" s="583"/>
      <c r="Z194" s="583"/>
      <c r="AB194" s="579"/>
    </row>
    <row r="195" spans="1:32" ht="15" customHeight="1" x14ac:dyDescent="0.35">
      <c r="A195" s="1181">
        <v>45441</v>
      </c>
      <c r="B195" s="780">
        <v>54.94</v>
      </c>
      <c r="C195" s="704">
        <v>373590</v>
      </c>
      <c r="D195" s="727"/>
      <c r="E195" s="704"/>
      <c r="F195" s="704"/>
      <c r="G195" s="704"/>
      <c r="H195" s="727"/>
      <c r="I195" s="704"/>
      <c r="J195" s="727"/>
      <c r="K195" s="704"/>
      <c r="L195" s="598"/>
      <c r="M195" s="583"/>
      <c r="N195" s="583"/>
      <c r="O195" s="583"/>
      <c r="P195" s="598"/>
      <c r="Q195" s="583"/>
      <c r="R195" s="598"/>
      <c r="S195" s="583"/>
      <c r="T195" s="583"/>
      <c r="U195" s="583"/>
      <c r="V195" s="784"/>
      <c r="W195" s="704"/>
      <c r="X195" s="620"/>
      <c r="Y195" s="583"/>
      <c r="Z195" s="583"/>
      <c r="AB195" s="579"/>
    </row>
    <row r="196" spans="1:32" ht="15" customHeight="1" x14ac:dyDescent="0.35">
      <c r="A196" s="1182"/>
      <c r="B196" s="780">
        <v>47.89</v>
      </c>
      <c r="C196" s="704">
        <v>325652</v>
      </c>
      <c r="D196" s="727">
        <v>47.99</v>
      </c>
      <c r="E196" s="704">
        <v>326330</v>
      </c>
      <c r="F196" s="704"/>
      <c r="G196" s="704"/>
      <c r="H196" s="727">
        <v>10</v>
      </c>
      <c r="I196" s="704">
        <v>100000</v>
      </c>
      <c r="J196" s="727">
        <v>10</v>
      </c>
      <c r="K196" s="704">
        <v>100000</v>
      </c>
      <c r="L196" s="598">
        <v>10.57</v>
      </c>
      <c r="M196" s="583">
        <v>105700</v>
      </c>
      <c r="N196" s="583"/>
      <c r="O196" s="583"/>
      <c r="P196" s="598"/>
      <c r="Q196" s="583"/>
      <c r="R196" s="598"/>
      <c r="S196" s="583"/>
      <c r="T196" s="583">
        <v>10</v>
      </c>
      <c r="U196" s="583">
        <v>100000</v>
      </c>
      <c r="V196" s="784"/>
      <c r="W196" s="704"/>
      <c r="X196" s="620"/>
      <c r="Y196" s="583"/>
      <c r="Z196" s="583"/>
      <c r="AB196" s="579"/>
    </row>
    <row r="197" spans="1:32" ht="15" customHeight="1" x14ac:dyDescent="0.35">
      <c r="A197" s="1181">
        <v>45442</v>
      </c>
      <c r="B197" s="780"/>
      <c r="C197" s="704"/>
      <c r="D197" s="727"/>
      <c r="E197" s="704"/>
      <c r="F197" s="704"/>
      <c r="G197" s="704"/>
      <c r="H197" s="727"/>
      <c r="I197" s="704"/>
      <c r="J197" s="727"/>
      <c r="K197" s="704"/>
      <c r="L197" s="598"/>
      <c r="M197" s="583"/>
      <c r="N197" s="583"/>
      <c r="O197" s="583"/>
      <c r="P197" s="598"/>
      <c r="Q197" s="583"/>
      <c r="R197" s="598"/>
      <c r="S197" s="583"/>
      <c r="T197" s="583"/>
      <c r="U197" s="583"/>
      <c r="V197" s="784"/>
      <c r="W197" s="704"/>
      <c r="X197" s="620"/>
      <c r="Y197" s="583"/>
      <c r="Z197" s="583"/>
      <c r="AB197" s="579"/>
    </row>
    <row r="198" spans="1:32" ht="15" customHeight="1" x14ac:dyDescent="0.35">
      <c r="A198" s="1182"/>
      <c r="B198" s="780"/>
      <c r="C198" s="704"/>
      <c r="D198" s="727"/>
      <c r="E198" s="704"/>
      <c r="F198" s="704"/>
      <c r="G198" s="704"/>
      <c r="H198" s="727"/>
      <c r="I198" s="704"/>
      <c r="J198" s="727"/>
      <c r="K198" s="704"/>
      <c r="L198" s="598"/>
      <c r="M198" s="583"/>
      <c r="N198" s="583"/>
      <c r="O198" s="583"/>
      <c r="P198" s="598"/>
      <c r="Q198" s="583"/>
      <c r="R198" s="598"/>
      <c r="S198" s="583"/>
      <c r="T198" s="583"/>
      <c r="U198" s="583"/>
      <c r="V198" s="784"/>
      <c r="W198" s="704"/>
      <c r="X198" s="620"/>
      <c r="Y198" s="583"/>
      <c r="Z198" s="583"/>
      <c r="AB198" s="579"/>
    </row>
    <row r="199" spans="1:32" ht="15" customHeight="1" x14ac:dyDescent="0.35">
      <c r="A199" s="1181">
        <v>45443</v>
      </c>
      <c r="B199" s="780"/>
      <c r="C199" s="704"/>
      <c r="D199" s="727"/>
      <c r="E199" s="704"/>
      <c r="F199" s="704"/>
      <c r="G199" s="704"/>
      <c r="H199" s="727"/>
      <c r="I199" s="704"/>
      <c r="J199" s="727"/>
      <c r="K199" s="704"/>
      <c r="L199" s="598"/>
      <c r="M199" s="583"/>
      <c r="N199" s="583"/>
      <c r="O199" s="583"/>
      <c r="P199" s="598"/>
      <c r="Q199" s="583"/>
      <c r="R199" s="598"/>
      <c r="S199" s="583"/>
      <c r="T199" s="583"/>
      <c r="U199" s="583"/>
      <c r="V199" s="784"/>
      <c r="W199" s="704"/>
      <c r="X199" s="620"/>
      <c r="Y199" s="583"/>
      <c r="Z199" s="583"/>
      <c r="AB199" s="579"/>
    </row>
    <row r="200" spans="1:32" ht="15" customHeight="1" x14ac:dyDescent="0.35">
      <c r="A200" s="1182"/>
      <c r="B200" s="780"/>
      <c r="C200" s="704"/>
      <c r="D200" s="727">
        <v>47.6</v>
      </c>
      <c r="E200" s="704">
        <v>323680</v>
      </c>
      <c r="F200" s="704"/>
      <c r="G200" s="704"/>
      <c r="H200" s="727"/>
      <c r="I200" s="704"/>
      <c r="J200" s="727"/>
      <c r="K200" s="704"/>
      <c r="L200" s="598"/>
      <c r="M200" s="583"/>
      <c r="N200" s="583"/>
      <c r="O200" s="583"/>
      <c r="P200" s="598"/>
      <c r="Q200" s="583"/>
      <c r="R200" s="598"/>
      <c r="S200" s="583"/>
      <c r="T200" s="583"/>
      <c r="U200" s="583"/>
      <c r="V200" s="784"/>
      <c r="W200" s="704"/>
      <c r="X200" s="620"/>
      <c r="Y200" s="583"/>
      <c r="Z200" s="583"/>
      <c r="AB200" s="579"/>
    </row>
    <row r="201" spans="1:32" s="663" customFormat="1" ht="22" customHeight="1" x14ac:dyDescent="0.35">
      <c r="A201" s="1189" t="s">
        <v>113</v>
      </c>
      <c r="B201" s="750"/>
      <c r="C201" s="751">
        <f>SUM(C138:C200)</f>
        <v>2676958</v>
      </c>
      <c r="D201" s="616"/>
      <c r="E201" s="751">
        <f>SUM(E138:E200)</f>
        <v>2767802</v>
      </c>
      <c r="F201" s="616"/>
      <c r="G201" s="751">
        <f>SUM(G138:G200)</f>
        <v>0</v>
      </c>
      <c r="H201" s="616"/>
      <c r="I201" s="751">
        <f>SUM(I138:I200)</f>
        <v>599500</v>
      </c>
      <c r="J201" s="616"/>
      <c r="K201" s="751">
        <f>SUM(K138:K200)</f>
        <v>500000</v>
      </c>
      <c r="L201" s="616"/>
      <c r="M201" s="751">
        <f>SUM(M139:M200)</f>
        <v>588300</v>
      </c>
      <c r="N201" s="616"/>
      <c r="O201" s="751">
        <f>SUM(O139:O200)</f>
        <v>0</v>
      </c>
      <c r="P201" s="616"/>
      <c r="Q201" s="751">
        <f>SUM(Q139:Q200)</f>
        <v>100000</v>
      </c>
      <c r="R201" s="616"/>
      <c r="S201" s="751">
        <f>SUM(S139:S200)</f>
        <v>0</v>
      </c>
      <c r="T201" s="616"/>
      <c r="U201" s="751">
        <f>SUM(U139:U200)</f>
        <v>600000</v>
      </c>
      <c r="V201" s="616"/>
      <c r="W201" s="751">
        <f>SUM(W139:W200)</f>
        <v>355700</v>
      </c>
      <c r="X201" s="616"/>
      <c r="Y201" s="751">
        <f>SUM(Y139:Y200)</f>
        <v>362400</v>
      </c>
      <c r="Z201" s="751">
        <f>SUM(B201:Y201)</f>
        <v>8550660</v>
      </c>
    </row>
    <row r="202" spans="1:32" s="663" customFormat="1" ht="22" customHeight="1" x14ac:dyDescent="0.35">
      <c r="A202" s="1189"/>
      <c r="B202" s="802">
        <f>SUM(B138:B200)</f>
        <v>393.66999999999996</v>
      </c>
      <c r="C202" s="751"/>
      <c r="D202" s="616">
        <f>SUM(D138:D200)</f>
        <v>407.03000000000003</v>
      </c>
      <c r="E202" s="751"/>
      <c r="F202" s="616">
        <f>SUM(F138:F200)</f>
        <v>0</v>
      </c>
      <c r="G202" s="751"/>
      <c r="H202" s="616">
        <f>SUM(H138:H200)</f>
        <v>59.949999999999996</v>
      </c>
      <c r="I202" s="751"/>
      <c r="J202" s="754">
        <f>SUM(J138:J200)</f>
        <v>50</v>
      </c>
      <c r="K202" s="751"/>
      <c r="L202" s="616">
        <f>SUM(L139:L200)</f>
        <v>58.830000000000005</v>
      </c>
      <c r="M202" s="751"/>
      <c r="N202" s="829">
        <f>SUM(N139:N200)</f>
        <v>0</v>
      </c>
      <c r="O202" s="751"/>
      <c r="P202" s="754">
        <f>SUM(P139:P200)</f>
        <v>10</v>
      </c>
      <c r="Q202" s="751"/>
      <c r="R202" s="616">
        <f>SUM(R139:R200)</f>
        <v>0</v>
      </c>
      <c r="S202" s="751"/>
      <c r="T202" s="829">
        <f>SUM(T139:T200)</f>
        <v>60</v>
      </c>
      <c r="U202" s="751"/>
      <c r="V202" s="616">
        <f>SUM(V139:V200)</f>
        <v>35.57</v>
      </c>
      <c r="W202" s="751"/>
      <c r="X202" s="616">
        <f>SUM(X139:X200)</f>
        <v>36.24</v>
      </c>
      <c r="Y202" s="751"/>
      <c r="Z202" s="751">
        <f>SUM(B202:Y202)</f>
        <v>1111.29</v>
      </c>
    </row>
    <row r="203" spans="1:32" ht="24" customHeight="1" x14ac:dyDescent="0.35">
      <c r="A203" s="1189"/>
      <c r="B203" s="597"/>
      <c r="C203" s="756"/>
      <c r="D203" s="756"/>
      <c r="E203" s="756"/>
      <c r="F203" s="756"/>
      <c r="G203" s="756"/>
      <c r="H203" s="756"/>
      <c r="I203" s="756"/>
      <c r="J203" s="756"/>
      <c r="K203" s="756"/>
      <c r="L203" s="756"/>
      <c r="M203" s="756"/>
      <c r="N203" s="756"/>
      <c r="O203" s="756"/>
      <c r="P203" s="756"/>
      <c r="Q203" s="756"/>
      <c r="R203" s="819"/>
      <c r="S203" s="822"/>
      <c r="T203" s="822"/>
      <c r="U203" s="822"/>
      <c r="V203" s="822"/>
      <c r="W203" s="1190"/>
      <c r="X203" s="1190"/>
      <c r="Y203" s="1191"/>
      <c r="Z203" s="751">
        <f>Z201+AD130</f>
        <v>46565758</v>
      </c>
      <c r="AB203" s="579"/>
    </row>
    <row r="204" spans="1:32" ht="21.75" customHeight="1" x14ac:dyDescent="0.35">
      <c r="A204" s="757" t="s">
        <v>151</v>
      </c>
      <c r="B204" s="1147" t="s">
        <v>166</v>
      </c>
      <c r="C204" s="1147"/>
      <c r="D204" s="1147"/>
      <c r="E204" s="1147"/>
      <c r="F204" s="1147"/>
      <c r="G204" s="1147"/>
      <c r="H204" s="1147"/>
      <c r="I204" s="1147"/>
      <c r="J204" s="1147"/>
      <c r="K204" s="1147"/>
      <c r="L204" s="1147"/>
      <c r="M204" s="1147"/>
      <c r="N204" s="758"/>
      <c r="O204" s="601"/>
      <c r="P204" s="758"/>
      <c r="Q204" s="601"/>
      <c r="R204" s="759"/>
      <c r="S204" s="601"/>
      <c r="T204" s="601"/>
      <c r="U204" s="601"/>
      <c r="V204" s="758"/>
      <c r="W204" s="601"/>
      <c r="X204" s="758"/>
      <c r="Y204" s="601"/>
      <c r="Z204" s="794"/>
      <c r="AA204" s="638"/>
      <c r="AB204" s="639"/>
      <c r="AC204" s="638"/>
      <c r="AD204" s="638"/>
      <c r="AF204" s="579">
        <f>Z203-AF208</f>
        <v>-3128712</v>
      </c>
    </row>
    <row r="205" spans="1:32" ht="22" customHeight="1" x14ac:dyDescent="0.35">
      <c r="A205" s="757" t="s">
        <v>153</v>
      </c>
      <c r="B205" s="760"/>
      <c r="C205" s="1148"/>
      <c r="D205" s="1148"/>
      <c r="E205" s="1148"/>
      <c r="F205" s="761"/>
      <c r="G205" s="601"/>
      <c r="H205" s="758"/>
      <c r="N205" s="758"/>
      <c r="O205" s="601"/>
      <c r="P205" s="758"/>
      <c r="Q205" s="1149" t="s">
        <v>154</v>
      </c>
      <c r="R205" s="1149"/>
      <c r="S205" s="1149"/>
      <c r="T205" s="852"/>
      <c r="U205" s="852"/>
      <c r="V205" s="758"/>
      <c r="W205" s="601"/>
      <c r="X205" s="758"/>
      <c r="Y205" s="601"/>
      <c r="Z205" s="758"/>
      <c r="AA205" s="638"/>
      <c r="AB205" s="639"/>
      <c r="AC205" s="638"/>
      <c r="AD205" s="641"/>
      <c r="AE205" s="641"/>
    </row>
    <row r="206" spans="1:32" ht="22" customHeight="1" x14ac:dyDescent="0.35">
      <c r="A206" s="757"/>
      <c r="B206" s="760"/>
      <c r="C206" s="851"/>
      <c r="D206" s="851"/>
      <c r="E206" s="851"/>
      <c r="F206" s="761"/>
      <c r="G206" s="601"/>
      <c r="H206" s="758"/>
      <c r="N206" s="758"/>
      <c r="O206" s="601"/>
      <c r="P206" s="758"/>
      <c r="Q206" s="852"/>
      <c r="R206" s="852"/>
      <c r="S206" s="852"/>
      <c r="T206" s="852"/>
      <c r="U206" s="852"/>
      <c r="V206" s="758"/>
      <c r="W206" s="601"/>
      <c r="X206" s="758"/>
      <c r="Y206" s="601"/>
      <c r="Z206" s="758"/>
      <c r="AA206" s="638"/>
      <c r="AB206" s="639"/>
      <c r="AC206" s="638"/>
      <c r="AD206" s="641"/>
      <c r="AE206" s="641"/>
    </row>
    <row r="207" spans="1:32" ht="22" customHeight="1" x14ac:dyDescent="0.35">
      <c r="A207" s="757"/>
      <c r="B207" s="760"/>
      <c r="C207" s="851"/>
      <c r="D207" s="851"/>
      <c r="E207" s="851"/>
      <c r="F207" s="761"/>
      <c r="G207" s="601"/>
      <c r="H207" s="758"/>
      <c r="N207" s="758"/>
      <c r="O207" s="601"/>
      <c r="P207" s="758"/>
      <c r="Q207" s="786"/>
      <c r="R207" s="786"/>
      <c r="S207" s="786"/>
      <c r="T207" s="786"/>
      <c r="U207" s="786"/>
      <c r="V207" s="758"/>
      <c r="W207" s="601"/>
      <c r="X207" s="758"/>
      <c r="Y207" s="601"/>
      <c r="Z207" s="758"/>
      <c r="AA207" s="638"/>
      <c r="AB207" s="639"/>
      <c r="AC207" s="638"/>
      <c r="AD207" s="641"/>
      <c r="AE207" s="641"/>
    </row>
    <row r="208" spans="1:32" ht="22" customHeight="1" x14ac:dyDescent="0.35">
      <c r="A208" s="757"/>
      <c r="B208" s="760"/>
      <c r="C208" s="851"/>
      <c r="D208" s="851"/>
      <c r="E208" s="851"/>
      <c r="F208" s="761"/>
      <c r="G208" s="601"/>
      <c r="H208" s="758"/>
      <c r="N208" s="758"/>
      <c r="O208" s="601"/>
      <c r="P208" s="758"/>
      <c r="Q208" s="786"/>
      <c r="R208" s="786"/>
      <c r="S208" s="786"/>
      <c r="T208" s="786"/>
      <c r="U208" s="786"/>
      <c r="V208" s="758"/>
      <c r="W208" s="601"/>
      <c r="X208" s="758"/>
      <c r="Y208" s="601"/>
      <c r="Z208" s="758"/>
      <c r="AA208" s="638"/>
      <c r="AB208" s="639"/>
      <c r="AC208" s="638"/>
      <c r="AD208" s="641"/>
      <c r="AE208" s="641"/>
      <c r="AF208" s="794">
        <v>49694470</v>
      </c>
    </row>
    <row r="209" spans="1:31" ht="22" customHeight="1" x14ac:dyDescent="0.35">
      <c r="A209" s="757"/>
      <c r="B209" s="760"/>
      <c r="C209" s="762"/>
      <c r="D209" s="761"/>
      <c r="E209" s="762"/>
      <c r="F209" s="761"/>
      <c r="G209" s="601"/>
      <c r="H209" s="758"/>
      <c r="N209" s="758"/>
      <c r="O209" s="601"/>
      <c r="P209" s="758"/>
      <c r="Q209" s="787"/>
      <c r="R209" s="788"/>
      <c r="S209" s="787"/>
      <c r="T209" s="787"/>
      <c r="U209" s="787"/>
      <c r="V209" s="758"/>
      <c r="W209" s="601"/>
      <c r="X209" s="758"/>
      <c r="Y209" s="601"/>
      <c r="Z209" s="758"/>
      <c r="AA209" s="638"/>
      <c r="AB209" s="639"/>
      <c r="AC209" s="642"/>
      <c r="AD209" s="638"/>
      <c r="AE209" s="638"/>
    </row>
    <row r="210" spans="1:31" ht="22" customHeight="1" x14ac:dyDescent="0.35">
      <c r="B210" s="763"/>
      <c r="C210" s="1150"/>
      <c r="D210" s="1150"/>
      <c r="E210" s="1150"/>
      <c r="F210" s="758"/>
      <c r="G210" s="601"/>
      <c r="H210" s="758"/>
      <c r="N210" s="758"/>
      <c r="O210" s="601"/>
      <c r="P210" s="758"/>
      <c r="Q210" s="1151" t="s">
        <v>155</v>
      </c>
      <c r="R210" s="1151"/>
      <c r="S210" s="1151"/>
      <c r="T210" s="853"/>
      <c r="U210" s="853"/>
      <c r="V210" s="758"/>
      <c r="W210" s="601"/>
      <c r="X210" s="758"/>
      <c r="Y210" s="601"/>
      <c r="Z210" s="758"/>
      <c r="AA210" s="638"/>
      <c r="AB210" s="639"/>
      <c r="AC210" s="639"/>
      <c r="AD210" s="638"/>
      <c r="AE210" s="638"/>
    </row>
    <row r="211" spans="1:31" ht="22" customHeight="1" x14ac:dyDescent="0.35">
      <c r="Y211" s="687"/>
      <c r="Z211" s="758"/>
      <c r="AA211" s="688"/>
      <c r="AB211" s="690"/>
      <c r="AC211" s="690"/>
      <c r="AD211" s="688"/>
      <c r="AE211" s="688"/>
    </row>
    <row r="212" spans="1:31" ht="32.25" customHeight="1" x14ac:dyDescent="0.35">
      <c r="A212" s="764"/>
      <c r="B212" s="765"/>
      <c r="C212" s="1184"/>
      <c r="D212" s="1184"/>
      <c r="E212" s="1184"/>
      <c r="F212" s="766"/>
      <c r="W212" s="679"/>
      <c r="X212" s="705"/>
      <c r="Y212" s="579">
        <v>41497072</v>
      </c>
      <c r="Z212" s="579">
        <f>Y212-Z203</f>
        <v>-5068686</v>
      </c>
      <c r="AA212" s="1185"/>
      <c r="AB212" s="1185"/>
      <c r="AC212" s="1185"/>
      <c r="AD212" s="849"/>
      <c r="AE212" s="849"/>
    </row>
    <row r="213" spans="1:31" ht="22" customHeight="1" x14ac:dyDescent="0.35">
      <c r="C213" s="1186" t="s">
        <v>156</v>
      </c>
      <c r="D213" s="1186"/>
      <c r="E213" s="1186" t="s">
        <v>157</v>
      </c>
      <c r="F213" s="1186"/>
      <c r="G213" s="1186" t="s">
        <v>158</v>
      </c>
      <c r="H213" s="1186"/>
      <c r="I213" s="1186" t="s">
        <v>159</v>
      </c>
      <c r="J213" s="1186"/>
      <c r="K213" s="1186"/>
      <c r="L213" s="1186"/>
      <c r="M213" s="1186" t="s">
        <v>160</v>
      </c>
      <c r="N213" s="1186"/>
      <c r="O213" s="1187" t="s">
        <v>161</v>
      </c>
      <c r="P213" s="1188"/>
      <c r="R213" s="687"/>
      <c r="Z213" s="579"/>
      <c r="AA213" s="688"/>
      <c r="AB213" s="579"/>
    </row>
    <row r="214" spans="1:31" ht="22" customHeight="1" x14ac:dyDescent="0.35">
      <c r="C214" s="672" t="s">
        <v>30</v>
      </c>
      <c r="D214" s="850" t="s">
        <v>27</v>
      </c>
      <c r="E214" s="672" t="s">
        <v>30</v>
      </c>
      <c r="F214" s="850" t="s">
        <v>27</v>
      </c>
      <c r="G214" s="672" t="s">
        <v>30</v>
      </c>
      <c r="H214" s="850" t="s">
        <v>27</v>
      </c>
      <c r="I214" s="672" t="s">
        <v>30</v>
      </c>
      <c r="J214" s="672"/>
      <c r="K214" s="672"/>
      <c r="L214" s="850" t="s">
        <v>27</v>
      </c>
      <c r="M214" s="672" t="s">
        <v>30</v>
      </c>
      <c r="N214" s="850" t="s">
        <v>27</v>
      </c>
      <c r="O214" s="672" t="s">
        <v>30</v>
      </c>
      <c r="P214" s="850" t="s">
        <v>27</v>
      </c>
      <c r="R214" s="687"/>
      <c r="Z214" s="579"/>
      <c r="AA214" s="688"/>
      <c r="AB214" s="579"/>
    </row>
    <row r="215" spans="1:31" ht="22" customHeight="1" x14ac:dyDescent="0.35">
      <c r="C215" s="767">
        <f>B131</f>
        <v>723.71999999999991</v>
      </c>
      <c r="D215" s="768">
        <f>C130</f>
        <v>7237300</v>
      </c>
      <c r="E215" s="769">
        <f>H131</f>
        <v>180</v>
      </c>
      <c r="F215" s="770">
        <f>I130</f>
        <v>1224000</v>
      </c>
      <c r="G215" s="703">
        <f>R131</f>
        <v>0</v>
      </c>
      <c r="H215" s="770">
        <f>S130</f>
        <v>0</v>
      </c>
      <c r="I215" s="771">
        <f>B202</f>
        <v>393.66999999999996</v>
      </c>
      <c r="J215" s="771"/>
      <c r="K215" s="771"/>
      <c r="L215" s="770">
        <f>C201</f>
        <v>2676958</v>
      </c>
      <c r="M215" s="727">
        <f>V202</f>
        <v>35.57</v>
      </c>
      <c r="N215" s="770">
        <f>W201</f>
        <v>355700</v>
      </c>
      <c r="O215" s="704"/>
      <c r="P215" s="704"/>
      <c r="R215" s="687"/>
      <c r="Z215" s="579"/>
      <c r="AA215" s="688"/>
      <c r="AB215" s="579"/>
    </row>
    <row r="216" spans="1:31" ht="22" customHeight="1" x14ac:dyDescent="0.35">
      <c r="C216" s="767">
        <f>D131</f>
        <v>861.91000000000008</v>
      </c>
      <c r="D216" s="768">
        <f>E130</f>
        <v>8619100</v>
      </c>
      <c r="E216" s="772" t="e">
        <f>#REF!</f>
        <v>#REF!</v>
      </c>
      <c r="F216" s="704" t="e">
        <f>#REF!</f>
        <v>#REF!</v>
      </c>
      <c r="G216" s="769">
        <f>T131</f>
        <v>500</v>
      </c>
      <c r="H216" s="704">
        <f>U130</f>
        <v>6475000</v>
      </c>
      <c r="I216" s="769">
        <f>D202</f>
        <v>407.03000000000003</v>
      </c>
      <c r="J216" s="769"/>
      <c r="K216" s="769"/>
      <c r="L216" s="704">
        <f>E201</f>
        <v>2767802</v>
      </c>
      <c r="M216" s="773"/>
      <c r="N216" s="727"/>
      <c r="O216" s="704"/>
      <c r="P216" s="704"/>
      <c r="R216" s="687"/>
      <c r="Z216" s="579"/>
      <c r="AA216" s="688"/>
      <c r="AB216" s="579"/>
    </row>
    <row r="217" spans="1:31" ht="22" customHeight="1" x14ac:dyDescent="0.35">
      <c r="A217" s="774"/>
      <c r="B217" s="775"/>
      <c r="C217" s="767" t="e">
        <f>#REF!</f>
        <v>#REF!</v>
      </c>
      <c r="D217" s="776" t="e">
        <f>#REF!</f>
        <v>#REF!</v>
      </c>
      <c r="E217" s="769">
        <f>P131</f>
        <v>180</v>
      </c>
      <c r="F217" s="704">
        <f>Q130</f>
        <v>1224000</v>
      </c>
      <c r="G217" s="777">
        <f>V131</f>
        <v>0</v>
      </c>
      <c r="H217" s="778">
        <f>W130</f>
        <v>0</v>
      </c>
      <c r="I217" s="777" t="e">
        <f>#REF!</f>
        <v>#REF!</v>
      </c>
      <c r="J217" s="777"/>
      <c r="K217" s="777"/>
      <c r="L217" s="778" t="e">
        <f>#REF!</f>
        <v>#REF!</v>
      </c>
      <c r="M217" s="779"/>
      <c r="N217" s="780"/>
      <c r="O217" s="781"/>
      <c r="P217" s="781"/>
      <c r="R217" s="687"/>
      <c r="W217" s="1183"/>
      <c r="X217" s="1183"/>
      <c r="Y217" s="1183"/>
      <c r="Z217" s="782"/>
      <c r="AA217" s="701"/>
      <c r="AB217" s="579"/>
    </row>
    <row r="218" spans="1:31" ht="22" customHeight="1" x14ac:dyDescent="0.35">
      <c r="C218" s="773"/>
      <c r="D218" s="768"/>
      <c r="E218" s="783"/>
      <c r="F218" s="727"/>
      <c r="G218" s="769">
        <f>X131</f>
        <v>112.54000000000002</v>
      </c>
      <c r="H218" s="704">
        <f>Y130</f>
        <v>953658</v>
      </c>
      <c r="I218" s="769">
        <f>H202</f>
        <v>59.949999999999996</v>
      </c>
      <c r="J218" s="769"/>
      <c r="K218" s="769"/>
      <c r="L218" s="704">
        <f>I201</f>
        <v>599500</v>
      </c>
      <c r="M218" s="773"/>
      <c r="N218" s="727"/>
      <c r="O218" s="704"/>
      <c r="P218" s="704"/>
      <c r="R218" s="687"/>
      <c r="Z218" s="579"/>
      <c r="AA218" s="688"/>
      <c r="AB218" s="579"/>
    </row>
    <row r="219" spans="1:31" ht="22" customHeight="1" x14ac:dyDescent="0.35">
      <c r="C219" s="773"/>
      <c r="D219" s="768"/>
      <c r="E219" s="783"/>
      <c r="F219" s="727"/>
      <c r="G219" s="769">
        <f>Z131</f>
        <v>165.27</v>
      </c>
      <c r="H219" s="704">
        <f>AA130</f>
        <v>1315840</v>
      </c>
      <c r="I219" s="769">
        <f>J202</f>
        <v>50</v>
      </c>
      <c r="J219" s="769"/>
      <c r="K219" s="769"/>
      <c r="L219" s="704">
        <f>K201</f>
        <v>500000</v>
      </c>
      <c r="M219" s="779"/>
      <c r="N219" s="780"/>
      <c r="O219" s="704"/>
      <c r="P219" s="704"/>
      <c r="R219" s="687"/>
      <c r="Z219" s="579"/>
      <c r="AA219" s="688"/>
      <c r="AB219" s="579"/>
    </row>
    <row r="220" spans="1:31" ht="22" customHeight="1" x14ac:dyDescent="0.35">
      <c r="C220" s="773"/>
      <c r="D220" s="768"/>
      <c r="E220" s="773"/>
      <c r="F220" s="727"/>
      <c r="G220" s="769">
        <f>AB131</f>
        <v>60.080000000000005</v>
      </c>
      <c r="H220" s="704">
        <f>AC130</f>
        <v>600800</v>
      </c>
      <c r="I220" s="769">
        <f>P202</f>
        <v>10</v>
      </c>
      <c r="J220" s="769"/>
      <c r="K220" s="769"/>
      <c r="L220" s="704">
        <f>Q201</f>
        <v>100000</v>
      </c>
      <c r="M220" s="779"/>
      <c r="N220" s="780"/>
      <c r="O220" s="704"/>
      <c r="P220" s="704"/>
      <c r="R220" s="687"/>
      <c r="Z220" s="579"/>
      <c r="AA220" s="688"/>
      <c r="AB220" s="579"/>
    </row>
    <row r="221" spans="1:31" ht="22" customHeight="1" x14ac:dyDescent="0.35">
      <c r="C221" s="773"/>
      <c r="D221" s="784"/>
      <c r="E221" s="773"/>
      <c r="F221" s="727"/>
      <c r="G221" s="773"/>
      <c r="H221" s="785"/>
      <c r="I221" s="769">
        <f>L202</f>
        <v>58.830000000000005</v>
      </c>
      <c r="J221" s="769"/>
      <c r="K221" s="769"/>
      <c r="L221" s="704">
        <f>M201</f>
        <v>588300</v>
      </c>
      <c r="M221" s="773"/>
      <c r="N221" s="727"/>
      <c r="O221" s="704"/>
      <c r="P221" s="704"/>
      <c r="R221" s="687"/>
      <c r="Z221" s="579"/>
      <c r="AA221" s="688"/>
      <c r="AB221" s="579"/>
    </row>
    <row r="222" spans="1:31" ht="24" customHeight="1" x14ac:dyDescent="0.35">
      <c r="C222" s="703" t="e">
        <f t="shared" ref="C222:N222" si="0">SUM(C215:C221)</f>
        <v>#REF!</v>
      </c>
      <c r="D222" s="704" t="e">
        <f t="shared" si="0"/>
        <v>#REF!</v>
      </c>
      <c r="E222" s="703" t="e">
        <f t="shared" si="0"/>
        <v>#REF!</v>
      </c>
      <c r="F222" s="704" t="e">
        <f t="shared" si="0"/>
        <v>#REF!</v>
      </c>
      <c r="G222" s="703">
        <f t="shared" si="0"/>
        <v>837.89</v>
      </c>
      <c r="H222" s="704">
        <f t="shared" si="0"/>
        <v>9345298</v>
      </c>
      <c r="I222" s="703" t="e">
        <f t="shared" si="0"/>
        <v>#REF!</v>
      </c>
      <c r="J222" s="703"/>
      <c r="K222" s="703"/>
      <c r="L222" s="704" t="e">
        <f>SUM(L215:L221)</f>
        <v>#REF!</v>
      </c>
      <c r="M222" s="703">
        <f t="shared" si="0"/>
        <v>35.57</v>
      </c>
      <c r="N222" s="704">
        <f t="shared" si="0"/>
        <v>355700</v>
      </c>
      <c r="O222" s="704" t="e">
        <f>M222+I222+G222+E222+C222</f>
        <v>#REF!</v>
      </c>
      <c r="P222" s="704" t="e">
        <f>D222+F222+H222+L222+N222</f>
        <v>#REF!</v>
      </c>
      <c r="R222" s="687"/>
      <c r="Z222" s="579"/>
      <c r="AB222" s="579"/>
    </row>
    <row r="223" spans="1:31" x14ac:dyDescent="0.35">
      <c r="S223" s="579" t="s">
        <v>162</v>
      </c>
      <c r="V223" s="579"/>
    </row>
    <row r="224" spans="1:31" ht="15" x14ac:dyDescent="0.35">
      <c r="D224" s="687" t="s">
        <v>28</v>
      </c>
      <c r="I224" s="706"/>
      <c r="J224" s="706"/>
      <c r="K224" s="706"/>
      <c r="L224" s="707"/>
    </row>
    <row r="225" spans="1:28" ht="15" x14ac:dyDescent="0.35">
      <c r="D225" s="708" t="s">
        <v>17</v>
      </c>
      <c r="I225" s="709"/>
      <c r="J225" s="709"/>
      <c r="K225" s="709"/>
      <c r="L225" s="710"/>
      <c r="V225" s="711"/>
    </row>
    <row r="226" spans="1:28" ht="15" x14ac:dyDescent="0.35">
      <c r="D226" s="687" t="s">
        <v>19</v>
      </c>
      <c r="I226" s="119"/>
      <c r="J226" s="119"/>
      <c r="K226" s="119"/>
      <c r="L226"/>
      <c r="N226" s="710"/>
      <c r="O226" s="119"/>
      <c r="P226" s="710"/>
      <c r="Q226" s="119"/>
      <c r="R226" s="712"/>
      <c r="V226" s="711"/>
    </row>
    <row r="227" spans="1:28" ht="15" x14ac:dyDescent="0.35">
      <c r="I227" s="119"/>
      <c r="J227" s="119"/>
      <c r="K227" s="119"/>
      <c r="L227"/>
      <c r="N227" s="710"/>
      <c r="O227" s="119"/>
      <c r="P227" s="710"/>
      <c r="Q227" s="119"/>
      <c r="R227" s="712"/>
      <c r="V227" s="711"/>
    </row>
    <row r="228" spans="1:28" ht="14.5" x14ac:dyDescent="0.35">
      <c r="I228" s="433"/>
      <c r="J228" s="433"/>
      <c r="K228" s="433"/>
      <c r="L228"/>
      <c r="V228" s="710"/>
    </row>
    <row r="229" spans="1:28" x14ac:dyDescent="0.35">
      <c r="B229" s="687"/>
      <c r="H229" s="579"/>
      <c r="L229" s="579"/>
      <c r="N229" s="579"/>
      <c r="P229" s="579"/>
      <c r="R229" s="579"/>
      <c r="V229" s="579"/>
      <c r="X229" s="579"/>
      <c r="Z229" s="579"/>
      <c r="AB229" s="579"/>
    </row>
    <row r="230" spans="1:28" x14ac:dyDescent="0.35">
      <c r="B230" s="687"/>
      <c r="H230" s="579"/>
      <c r="L230" s="579"/>
      <c r="N230" s="579"/>
      <c r="P230" s="579"/>
      <c r="R230" s="579"/>
      <c r="V230" s="579"/>
      <c r="X230" s="579"/>
      <c r="Z230" s="579"/>
      <c r="AB230" s="579"/>
    </row>
    <row r="231" spans="1:28" x14ac:dyDescent="0.35">
      <c r="B231" s="687"/>
      <c r="H231" s="579"/>
      <c r="L231" s="579"/>
      <c r="N231" s="579"/>
      <c r="P231" s="579"/>
      <c r="R231" s="579"/>
      <c r="V231" s="579"/>
      <c r="X231" s="579"/>
      <c r="Z231" s="579"/>
      <c r="AB231" s="579"/>
    </row>
    <row r="232" spans="1:28" x14ac:dyDescent="0.35">
      <c r="B232" s="687"/>
      <c r="H232" s="579"/>
      <c r="L232" s="579"/>
      <c r="N232" s="579"/>
      <c r="P232" s="579"/>
      <c r="R232" s="579"/>
      <c r="V232" s="579"/>
      <c r="X232" s="579"/>
      <c r="Z232" s="579"/>
      <c r="AB232" s="579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s="687" customFormat="1" x14ac:dyDescent="0.35">
      <c r="A234" s="579"/>
      <c r="C234" s="579"/>
      <c r="E234" s="579"/>
      <c r="G234" s="579"/>
      <c r="H234" s="579"/>
      <c r="I234" s="579"/>
      <c r="J234" s="579"/>
      <c r="K234" s="579"/>
      <c r="L234" s="579"/>
      <c r="M234" s="579"/>
      <c r="N234" s="579"/>
      <c r="O234" s="579"/>
      <c r="P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78" spans="12:12" x14ac:dyDescent="0.35">
      <c r="L278" s="713"/>
    </row>
  </sheetData>
  <mergeCells count="116">
    <mergeCell ref="W217:Y217"/>
    <mergeCell ref="C212:E212"/>
    <mergeCell ref="AA212:AC212"/>
    <mergeCell ref="C213:D213"/>
    <mergeCell ref="E213:F213"/>
    <mergeCell ref="G213:H213"/>
    <mergeCell ref="I213:L213"/>
    <mergeCell ref="M213:N213"/>
    <mergeCell ref="O213:P213"/>
    <mergeCell ref="W203:Y203"/>
    <mergeCell ref="B204:M204"/>
    <mergeCell ref="C205:E205"/>
    <mergeCell ref="Q205:S205"/>
    <mergeCell ref="C210:E210"/>
    <mergeCell ref="Q210:S210"/>
    <mergeCell ref="A191:A192"/>
    <mergeCell ref="A193:A194"/>
    <mergeCell ref="A195:A196"/>
    <mergeCell ref="A199:A200"/>
    <mergeCell ref="A201:A203"/>
    <mergeCell ref="A197:A198"/>
    <mergeCell ref="A179:A180"/>
    <mergeCell ref="A181:A182"/>
    <mergeCell ref="A183:A184"/>
    <mergeCell ref="A185:A186"/>
    <mergeCell ref="A187:A188"/>
    <mergeCell ref="A189:A190"/>
    <mergeCell ref="A167:A168"/>
    <mergeCell ref="A169:A170"/>
    <mergeCell ref="A171:A172"/>
    <mergeCell ref="A173:A174"/>
    <mergeCell ref="A175:A176"/>
    <mergeCell ref="A177:A178"/>
    <mergeCell ref="A157:A158"/>
    <mergeCell ref="A159:A160"/>
    <mergeCell ref="A161:A162"/>
    <mergeCell ref="A163:A164"/>
    <mergeCell ref="A165:A166"/>
    <mergeCell ref="A143:A144"/>
    <mergeCell ref="A145:A146"/>
    <mergeCell ref="A147:A148"/>
    <mergeCell ref="A149:A150"/>
    <mergeCell ref="A151:A152"/>
    <mergeCell ref="A153:A154"/>
    <mergeCell ref="A139:A140"/>
    <mergeCell ref="A141:A142"/>
    <mergeCell ref="F136:G136"/>
    <mergeCell ref="H136:I136"/>
    <mergeCell ref="J136:K136"/>
    <mergeCell ref="L136:M136"/>
    <mergeCell ref="N136:O136"/>
    <mergeCell ref="P136:Q136"/>
    <mergeCell ref="A155:A156"/>
    <mergeCell ref="A130:A131"/>
    <mergeCell ref="A133:X133"/>
    <mergeCell ref="A134:X134"/>
    <mergeCell ref="A135:A137"/>
    <mergeCell ref="B135:G135"/>
    <mergeCell ref="H135:W135"/>
    <mergeCell ref="X135:Y135"/>
    <mergeCell ref="B136:C136"/>
    <mergeCell ref="D136:E136"/>
    <mergeCell ref="R136:S136"/>
    <mergeCell ref="T136:U136"/>
    <mergeCell ref="V136:W136"/>
    <mergeCell ref="X136:Y136"/>
    <mergeCell ref="A102:A105"/>
    <mergeCell ref="A106:A109"/>
    <mergeCell ref="A110:A113"/>
    <mergeCell ref="A114:A117"/>
    <mergeCell ref="A118:A121"/>
    <mergeCell ref="A126:A129"/>
    <mergeCell ref="A78:A81"/>
    <mergeCell ref="A82:A85"/>
    <mergeCell ref="A86:A89"/>
    <mergeCell ref="A90:A93"/>
    <mergeCell ref="A94:A97"/>
    <mergeCell ref="A98:A101"/>
    <mergeCell ref="A122:A125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6:A9"/>
    <mergeCell ref="A10:A13"/>
    <mergeCell ref="A14:A17"/>
    <mergeCell ref="A18:A21"/>
    <mergeCell ref="A22:A25"/>
    <mergeCell ref="A26:A29"/>
    <mergeCell ref="AD3:AD4"/>
    <mergeCell ref="B4:C4"/>
    <mergeCell ref="D4:E4"/>
    <mergeCell ref="F4:G4"/>
    <mergeCell ref="H4:I4"/>
    <mergeCell ref="J4:K4"/>
    <mergeCell ref="L4:M4"/>
    <mergeCell ref="N4:O4"/>
    <mergeCell ref="P4:Q4"/>
    <mergeCell ref="A1:AD1"/>
    <mergeCell ref="A2:AD2"/>
    <mergeCell ref="A3:A4"/>
    <mergeCell ref="B3:G3"/>
    <mergeCell ref="H3:Q3"/>
    <mergeCell ref="R3:S3"/>
    <mergeCell ref="T3:U3"/>
    <mergeCell ref="V3:W3"/>
    <mergeCell ref="X3:AA3"/>
    <mergeCell ref="AB3:AC3"/>
  </mergeCells>
  <printOptions horizontalCentered="1"/>
  <pageMargins left="0.25" right="0.25" top="0.75" bottom="0.75" header="0.3" footer="0.3"/>
  <pageSetup paperSize="9" scale="35" fitToHeight="0" orientation="landscape" horizontalDpi="360" verticalDpi="360" r:id="rId1"/>
  <rowBreaks count="1" manualBreakCount="1">
    <brk id="101" max="29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80"/>
  <sheetViews>
    <sheetView view="pageBreakPreview" topLeftCell="N189" zoomScale="70" zoomScaleNormal="70" zoomScaleSheetLayoutView="70" workbookViewId="0">
      <selection activeCell="Y210" sqref="Y210"/>
    </sheetView>
  </sheetViews>
  <sheetFormatPr defaultColWidth="9.1796875" defaultRowHeight="14" x14ac:dyDescent="0.35"/>
  <cols>
    <col min="1" max="1" width="11.81640625" style="579" customWidth="1"/>
    <col min="2" max="2" width="13" style="702" customWidth="1"/>
    <col min="3" max="3" width="16.81640625" style="579" bestFit="1" customWidth="1"/>
    <col min="4" max="4" width="15.453125" style="687" bestFit="1" customWidth="1"/>
    <col min="5" max="5" width="16.81640625" style="579" bestFit="1" customWidth="1"/>
    <col min="6" max="6" width="15.453125" style="687" bestFit="1" customWidth="1"/>
    <col min="7" max="7" width="16.453125" style="579" customWidth="1"/>
    <col min="8" max="8" width="13.453125" style="687" bestFit="1" customWidth="1"/>
    <col min="9" max="9" width="15.453125" style="579" customWidth="1"/>
    <col min="10" max="10" width="12.453125" style="579" bestFit="1" customWidth="1"/>
    <col min="11" max="11" width="14.81640625" style="579" bestFit="1" customWidth="1"/>
    <col min="12" max="12" width="12.1796875" style="687" customWidth="1"/>
    <col min="13" max="13" width="14.453125" style="579" customWidth="1"/>
    <col min="14" max="14" width="15.81640625" style="687" customWidth="1"/>
    <col min="15" max="15" width="13.81640625" style="579" customWidth="1"/>
    <col min="16" max="16" width="11.453125" style="687" customWidth="1"/>
    <col min="17" max="17" width="13.453125" style="579" customWidth="1"/>
    <col min="18" max="18" width="15.1796875" style="705" bestFit="1" customWidth="1"/>
    <col min="19" max="19" width="11.453125" style="579" customWidth="1"/>
    <col min="20" max="20" width="12.453125" style="579" customWidth="1"/>
    <col min="21" max="21" width="16.81640625" style="579" customWidth="1"/>
    <col min="22" max="22" width="12" style="687" customWidth="1"/>
    <col min="23" max="23" width="14.453125" style="579" customWidth="1"/>
    <col min="24" max="24" width="10.81640625" style="687" customWidth="1"/>
    <col min="25" max="25" width="15" style="579" bestFit="1" customWidth="1"/>
    <col min="26" max="26" width="18.81640625" style="687" bestFit="1" customWidth="1"/>
    <col min="27" max="27" width="12.4531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1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hidden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hidden="1" x14ac:dyDescent="0.35">
      <c r="A2" s="1160" t="s">
        <v>167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1160"/>
      <c r="AB2" s="1160"/>
      <c r="AC2" s="1160"/>
      <c r="AD2" s="1160"/>
      <c r="AE2" s="856"/>
    </row>
    <row r="3" spans="1:53" s="663" customFormat="1" hidden="1" x14ac:dyDescent="0.35">
      <c r="A3" s="1167" t="s">
        <v>2</v>
      </c>
      <c r="B3" s="1168" t="s">
        <v>3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69"/>
      <c r="N3" s="1169"/>
      <c r="O3" s="1169"/>
      <c r="P3" s="1169"/>
      <c r="Q3" s="1170"/>
      <c r="R3" s="1171" t="s">
        <v>5</v>
      </c>
      <c r="S3" s="1172"/>
      <c r="T3" s="1171" t="s">
        <v>6</v>
      </c>
      <c r="U3" s="1172"/>
      <c r="V3" s="1168" t="s">
        <v>7</v>
      </c>
      <c r="W3" s="1170"/>
      <c r="X3" s="1171" t="s">
        <v>8</v>
      </c>
      <c r="Y3" s="1194"/>
      <c r="Z3" s="1194"/>
      <c r="AA3" s="1172"/>
      <c r="AB3" s="1168" t="s">
        <v>7</v>
      </c>
      <c r="AC3" s="1170"/>
      <c r="AD3" s="1202" t="s">
        <v>9</v>
      </c>
      <c r="AE3" s="661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  <c r="AX3" s="662"/>
      <c r="AY3" s="662"/>
      <c r="AZ3" s="662"/>
      <c r="BA3" s="662"/>
    </row>
    <row r="4" spans="1:53" s="669" customFormat="1" hidden="1" x14ac:dyDescent="0.35">
      <c r="A4" s="1168"/>
      <c r="B4" s="1168" t="s">
        <v>10</v>
      </c>
      <c r="C4" s="1170"/>
      <c r="D4" s="1168" t="s">
        <v>11</v>
      </c>
      <c r="E4" s="1170"/>
      <c r="F4" s="1168" t="s">
        <v>12</v>
      </c>
      <c r="G4" s="1170"/>
      <c r="H4" s="1168" t="s">
        <v>13</v>
      </c>
      <c r="I4" s="1170"/>
      <c r="J4" s="1168" t="s">
        <v>14</v>
      </c>
      <c r="K4" s="1170"/>
      <c r="L4" s="1168" t="s">
        <v>14</v>
      </c>
      <c r="M4" s="1170"/>
      <c r="N4" s="1168" t="s">
        <v>15</v>
      </c>
      <c r="O4" s="1170"/>
      <c r="P4" s="1168" t="s">
        <v>16</v>
      </c>
      <c r="Q4" s="1170"/>
      <c r="R4" s="664" t="s">
        <v>17</v>
      </c>
      <c r="S4" s="842" t="s">
        <v>18</v>
      </c>
      <c r="T4" s="665" t="s">
        <v>19</v>
      </c>
      <c r="U4" s="666" t="s">
        <v>20</v>
      </c>
      <c r="V4" s="664" t="s">
        <v>21</v>
      </c>
      <c r="W4" s="843" t="s">
        <v>22</v>
      </c>
      <c r="X4" s="664" t="s">
        <v>17</v>
      </c>
      <c r="Y4" s="667" t="s">
        <v>23</v>
      </c>
      <c r="Z4" s="664" t="s">
        <v>17</v>
      </c>
      <c r="AA4" s="843" t="s">
        <v>24</v>
      </c>
      <c r="AB4" s="664" t="s">
        <v>17</v>
      </c>
      <c r="AC4" s="842" t="s">
        <v>25</v>
      </c>
      <c r="AD4" s="1203"/>
      <c r="AE4" s="661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  <c r="AX4" s="668"/>
      <c r="AY4" s="668"/>
      <c r="AZ4" s="668"/>
      <c r="BA4" s="668"/>
    </row>
    <row r="5" spans="1:53" s="669" customFormat="1" hidden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4" t="s">
        <v>28</v>
      </c>
      <c r="K5" s="850" t="s">
        <v>27</v>
      </c>
      <c r="L5" s="850" t="s">
        <v>164</v>
      </c>
      <c r="M5" s="850" t="s">
        <v>27</v>
      </c>
      <c r="N5" s="850" t="s">
        <v>29</v>
      </c>
      <c r="O5" s="850" t="s">
        <v>27</v>
      </c>
      <c r="P5" s="672" t="s">
        <v>21</v>
      </c>
      <c r="Q5" s="850" t="s">
        <v>27</v>
      </c>
      <c r="R5" s="672" t="s">
        <v>30</v>
      </c>
      <c r="S5" s="850" t="s">
        <v>27</v>
      </c>
      <c r="T5" s="672" t="s">
        <v>31</v>
      </c>
      <c r="U5" s="850" t="s">
        <v>27</v>
      </c>
      <c r="V5" s="675" t="s">
        <v>30</v>
      </c>
      <c r="W5" s="844" t="s">
        <v>27</v>
      </c>
      <c r="X5" s="676" t="s">
        <v>30</v>
      </c>
      <c r="Y5" s="677" t="s">
        <v>27</v>
      </c>
      <c r="Z5" s="676" t="s">
        <v>32</v>
      </c>
      <c r="AA5" s="844" t="s">
        <v>27</v>
      </c>
      <c r="AB5" s="675" t="s">
        <v>30</v>
      </c>
      <c r="AC5" s="850" t="s">
        <v>27</v>
      </c>
      <c r="AD5" s="845"/>
      <c r="AE5" s="678"/>
      <c r="AK5" s="679"/>
      <c r="AL5" s="679"/>
      <c r="AM5" s="679"/>
      <c r="AN5" s="679"/>
      <c r="AO5" s="679"/>
      <c r="AP5" s="679"/>
    </row>
    <row r="6" spans="1:53" ht="15" hidden="1" x14ac:dyDescent="0.35">
      <c r="A6" s="1173">
        <v>45352</v>
      </c>
      <c r="B6" s="680"/>
      <c r="C6" s="545"/>
      <c r="D6" s="544"/>
      <c r="E6" s="545"/>
      <c r="F6" s="680"/>
      <c r="G6" s="681"/>
      <c r="H6" s="682"/>
      <c r="I6" s="681"/>
      <c r="J6" s="681"/>
      <c r="K6" s="681"/>
      <c r="L6" s="682"/>
      <c r="M6" s="681"/>
      <c r="N6" s="681"/>
      <c r="O6" s="681"/>
      <c r="P6" s="682"/>
      <c r="Q6" s="547"/>
      <c r="R6" s="549"/>
      <c r="S6" s="547"/>
      <c r="T6" s="546"/>
      <c r="U6" s="547"/>
      <c r="V6" s="549"/>
      <c r="W6" s="547"/>
      <c r="X6" s="683"/>
      <c r="Y6" s="728"/>
      <c r="Z6" s="683"/>
      <c r="AA6" s="547"/>
      <c r="AB6" s="549"/>
      <c r="AC6" s="547"/>
      <c r="AD6" s="547"/>
      <c r="AE6" s="684"/>
      <c r="AK6" s="685"/>
    </row>
    <row r="7" spans="1:53" ht="15" hidden="1" x14ac:dyDescent="0.35">
      <c r="A7" s="1174"/>
      <c r="B7" s="591"/>
      <c r="C7" s="592"/>
      <c r="D7" s="593"/>
      <c r="E7" s="592"/>
      <c r="F7" s="591"/>
      <c r="G7" s="585"/>
      <c r="H7" s="586"/>
      <c r="I7" s="585"/>
      <c r="J7" s="585"/>
      <c r="K7" s="585"/>
      <c r="L7" s="585"/>
      <c r="M7" s="585"/>
      <c r="N7" s="585"/>
      <c r="O7" s="585"/>
      <c r="P7" s="586"/>
      <c r="Q7" s="587"/>
      <c r="R7" s="584"/>
      <c r="S7" s="587"/>
      <c r="T7" s="588"/>
      <c r="U7" s="587"/>
      <c r="V7" s="584"/>
      <c r="W7" s="587"/>
      <c r="X7" s="589"/>
      <c r="Y7" s="594"/>
      <c r="Z7" s="589"/>
      <c r="AA7" s="587"/>
      <c r="AB7" s="584"/>
      <c r="AC7" s="587"/>
      <c r="AD7" s="587"/>
      <c r="AE7" s="612"/>
      <c r="AK7" s="685"/>
    </row>
    <row r="8" spans="1:53" ht="15" hidden="1" x14ac:dyDescent="0.35">
      <c r="A8" s="1174"/>
      <c r="B8" s="591"/>
      <c r="C8" s="592"/>
      <c r="D8" s="593"/>
      <c r="E8" s="592"/>
      <c r="F8" s="591"/>
      <c r="G8" s="585"/>
      <c r="H8" s="586"/>
      <c r="I8" s="585"/>
      <c r="J8" s="585"/>
      <c r="K8" s="585"/>
      <c r="L8" s="585"/>
      <c r="M8" s="585"/>
      <c r="N8" s="585"/>
      <c r="O8" s="585"/>
      <c r="P8" s="586"/>
      <c r="Q8" s="587"/>
      <c r="R8" s="584"/>
      <c r="S8" s="587"/>
      <c r="T8" s="588"/>
      <c r="U8" s="587"/>
      <c r="V8" s="584"/>
      <c r="W8" s="587"/>
      <c r="X8" s="589"/>
      <c r="Y8" s="594"/>
      <c r="Z8" s="589"/>
      <c r="AA8" s="587"/>
      <c r="AB8" s="584"/>
      <c r="AC8" s="587"/>
      <c r="AD8" s="587"/>
      <c r="AE8" s="612"/>
    </row>
    <row r="9" spans="1:53" ht="15" hidden="1" x14ac:dyDescent="0.35">
      <c r="A9" s="1175"/>
      <c r="B9" s="591">
        <v>24.39</v>
      </c>
      <c r="C9" s="592">
        <v>243900</v>
      </c>
      <c r="D9" s="593">
        <v>27.16</v>
      </c>
      <c r="E9" s="592">
        <v>271600</v>
      </c>
      <c r="F9" s="591">
        <v>21.21</v>
      </c>
      <c r="G9" s="585">
        <v>212100</v>
      </c>
      <c r="H9" s="586"/>
      <c r="I9" s="585"/>
      <c r="J9" s="585"/>
      <c r="K9" s="585"/>
      <c r="L9" s="585">
        <v>20</v>
      </c>
      <c r="M9" s="585">
        <v>259000</v>
      </c>
      <c r="N9" s="585"/>
      <c r="O9" s="585"/>
      <c r="P9" s="586"/>
      <c r="Q9" s="587"/>
      <c r="R9" s="584"/>
      <c r="S9" s="587"/>
      <c r="T9" s="588">
        <v>20</v>
      </c>
      <c r="U9" s="587">
        <v>259000</v>
      </c>
      <c r="V9" s="584"/>
      <c r="W9" s="587"/>
      <c r="X9" s="589">
        <v>25</v>
      </c>
      <c r="Y9" s="594">
        <v>250000</v>
      </c>
      <c r="Z9" s="589"/>
      <c r="AA9" s="587"/>
      <c r="AB9" s="584"/>
      <c r="AC9" s="587"/>
      <c r="AD9" s="587"/>
      <c r="AE9" s="612"/>
      <c r="AK9" s="685"/>
    </row>
    <row r="10" spans="1:53" ht="15" hidden="1" x14ac:dyDescent="0.35">
      <c r="A10" s="1173">
        <v>45353</v>
      </c>
      <c r="B10" s="595"/>
      <c r="C10" s="592"/>
      <c r="D10" s="593"/>
      <c r="E10" s="592"/>
      <c r="F10" s="591"/>
      <c r="G10" s="585"/>
      <c r="H10" s="586"/>
      <c r="I10" s="587"/>
      <c r="J10" s="587"/>
      <c r="K10" s="587"/>
      <c r="L10" s="585"/>
      <c r="M10" s="585"/>
      <c r="N10" s="585"/>
      <c r="O10" s="585"/>
      <c r="P10" s="586"/>
      <c r="Q10" s="587"/>
      <c r="R10" s="584"/>
      <c r="S10" s="587"/>
      <c r="T10" s="588"/>
      <c r="U10" s="587"/>
      <c r="V10" s="584"/>
      <c r="W10" s="587"/>
      <c r="X10" s="589"/>
      <c r="Y10" s="594"/>
      <c r="Z10" s="589"/>
      <c r="AA10" s="587"/>
      <c r="AB10" s="584"/>
      <c r="AC10" s="587"/>
      <c r="AD10" s="587"/>
      <c r="AE10" s="612"/>
    </row>
    <row r="11" spans="1:53" ht="15" hidden="1" x14ac:dyDescent="0.35">
      <c r="A11" s="1174"/>
      <c r="B11" s="591"/>
      <c r="C11" s="592"/>
      <c r="D11" s="593"/>
      <c r="E11" s="592"/>
      <c r="F11" s="591"/>
      <c r="G11" s="585"/>
      <c r="H11" s="586"/>
      <c r="I11" s="585"/>
      <c r="J11" s="585"/>
      <c r="K11" s="585"/>
      <c r="L11" s="585"/>
      <c r="M11" s="585"/>
      <c r="N11" s="585"/>
      <c r="O11" s="585"/>
      <c r="P11" s="586"/>
      <c r="Q11" s="587"/>
      <c r="R11" s="584"/>
      <c r="S11" s="587"/>
      <c r="T11" s="588"/>
      <c r="U11" s="587"/>
      <c r="V11" s="584"/>
      <c r="W11" s="587"/>
      <c r="X11" s="589"/>
      <c r="Y11" s="596"/>
      <c r="Z11" s="597"/>
      <c r="AA11" s="583"/>
      <c r="AB11" s="598"/>
      <c r="AC11" s="587"/>
      <c r="AD11" s="587"/>
      <c r="AE11" s="612"/>
    </row>
    <row r="12" spans="1:53" ht="15" hidden="1" x14ac:dyDescent="0.35">
      <c r="A12" s="1174"/>
      <c r="B12" s="591"/>
      <c r="C12" s="592"/>
      <c r="D12" s="593"/>
      <c r="E12" s="592"/>
      <c r="F12" s="591"/>
      <c r="G12" s="585"/>
      <c r="H12" s="586"/>
      <c r="I12" s="585"/>
      <c r="J12" s="585"/>
      <c r="K12" s="585"/>
      <c r="L12" s="585"/>
      <c r="M12" s="585"/>
      <c r="N12" s="585"/>
      <c r="O12" s="585"/>
      <c r="P12" s="586"/>
      <c r="Q12" s="587"/>
      <c r="R12" s="584"/>
      <c r="S12" s="587"/>
      <c r="T12" s="588"/>
      <c r="U12" s="587"/>
      <c r="V12" s="584"/>
      <c r="W12" s="587"/>
      <c r="X12" s="589"/>
      <c r="Y12" s="596"/>
      <c r="Z12" s="597"/>
      <c r="AA12" s="583"/>
      <c r="AB12" s="598"/>
      <c r="AC12" s="587"/>
      <c r="AD12" s="587"/>
      <c r="AE12" s="612"/>
    </row>
    <row r="13" spans="1:53" ht="15" hidden="1" x14ac:dyDescent="0.35">
      <c r="A13" s="1175"/>
      <c r="B13" s="591">
        <v>26.94</v>
      </c>
      <c r="C13" s="592">
        <v>269400</v>
      </c>
      <c r="D13" s="593">
        <v>30.54</v>
      </c>
      <c r="E13" s="592">
        <v>305400</v>
      </c>
      <c r="F13" s="591">
        <v>20.91</v>
      </c>
      <c r="G13" s="585">
        <v>209100</v>
      </c>
      <c r="H13" s="586">
        <v>20</v>
      </c>
      <c r="I13" s="585">
        <v>136000</v>
      </c>
      <c r="J13" s="816">
        <v>44.55</v>
      </c>
      <c r="K13" s="585">
        <v>302940</v>
      </c>
      <c r="L13" s="585">
        <v>20</v>
      </c>
      <c r="M13" s="585">
        <v>259000</v>
      </c>
      <c r="N13" s="816"/>
      <c r="O13" s="585"/>
      <c r="P13" s="586"/>
      <c r="Q13" s="587"/>
      <c r="R13" s="584"/>
      <c r="S13" s="587"/>
      <c r="T13" s="588">
        <v>20</v>
      </c>
      <c r="U13" s="587">
        <v>259000</v>
      </c>
      <c r="V13" s="584"/>
      <c r="W13" s="587"/>
      <c r="X13" s="589"/>
      <c r="Y13" s="594"/>
      <c r="Z13" s="589"/>
      <c r="AA13" s="587"/>
      <c r="AB13" s="584"/>
      <c r="AC13" s="587"/>
      <c r="AD13" s="587"/>
      <c r="AE13" s="612"/>
    </row>
    <row r="14" spans="1:53" ht="15" hidden="1" x14ac:dyDescent="0.35">
      <c r="A14" s="1173">
        <v>45354</v>
      </c>
      <c r="B14" s="591"/>
      <c r="C14" s="592"/>
      <c r="D14" s="593"/>
      <c r="E14" s="592"/>
      <c r="F14" s="591"/>
      <c r="G14" s="585"/>
      <c r="H14" s="586"/>
      <c r="I14" s="585"/>
      <c r="J14" s="585"/>
      <c r="K14" s="585"/>
      <c r="L14" s="585"/>
      <c r="M14" s="585"/>
      <c r="N14" s="585"/>
      <c r="O14" s="585"/>
      <c r="P14" s="586"/>
      <c r="Q14" s="587"/>
      <c r="R14" s="584"/>
      <c r="S14" s="587"/>
      <c r="T14" s="588"/>
      <c r="U14" s="587"/>
      <c r="V14" s="584"/>
      <c r="W14" s="587"/>
      <c r="X14" s="589"/>
      <c r="Y14" s="594"/>
      <c r="Z14" s="589"/>
      <c r="AA14" s="587"/>
      <c r="AB14" s="584"/>
      <c r="AC14" s="587"/>
      <c r="AD14" s="587"/>
      <c r="AE14" s="612"/>
    </row>
    <row r="15" spans="1:53" ht="15" hidden="1" x14ac:dyDescent="0.35">
      <c r="A15" s="1174"/>
      <c r="B15" s="591"/>
      <c r="C15" s="592"/>
      <c r="D15" s="593"/>
      <c r="E15" s="592"/>
      <c r="F15" s="591"/>
      <c r="G15" s="585"/>
      <c r="H15" s="586"/>
      <c r="I15" s="585"/>
      <c r="J15" s="585"/>
      <c r="K15" s="585"/>
      <c r="L15" s="585"/>
      <c r="M15" s="585"/>
      <c r="N15" s="585"/>
      <c r="O15" s="585"/>
      <c r="P15" s="586"/>
      <c r="Q15" s="587"/>
      <c r="R15" s="584"/>
      <c r="S15" s="587"/>
      <c r="T15" s="588"/>
      <c r="U15" s="587"/>
      <c r="V15" s="584"/>
      <c r="W15" s="587"/>
      <c r="X15" s="589"/>
      <c r="Y15" s="594"/>
      <c r="Z15" s="589"/>
      <c r="AA15" s="587"/>
      <c r="AB15" s="584"/>
      <c r="AC15" s="587"/>
      <c r="AD15" s="587"/>
      <c r="AE15" s="612"/>
    </row>
    <row r="16" spans="1:53" ht="15" hidden="1" x14ac:dyDescent="0.35">
      <c r="A16" s="1174"/>
      <c r="B16" s="591"/>
      <c r="C16" s="592"/>
      <c r="D16" s="593"/>
      <c r="E16" s="592"/>
      <c r="F16" s="591"/>
      <c r="G16" s="585"/>
      <c r="H16" s="586"/>
      <c r="I16" s="585"/>
      <c r="J16" s="585"/>
      <c r="K16" s="585"/>
      <c r="L16" s="585"/>
      <c r="M16" s="585"/>
      <c r="N16" s="585"/>
      <c r="O16" s="585"/>
      <c r="P16" s="586"/>
      <c r="Q16" s="587"/>
      <c r="R16" s="584"/>
      <c r="S16" s="587"/>
      <c r="T16" s="588"/>
      <c r="U16" s="587"/>
      <c r="V16" s="584"/>
      <c r="W16" s="587"/>
      <c r="X16" s="589"/>
      <c r="Y16" s="594"/>
      <c r="Z16" s="589"/>
      <c r="AA16" s="587"/>
      <c r="AB16" s="584"/>
      <c r="AC16" s="587"/>
      <c r="AD16" s="587"/>
      <c r="AE16" s="612"/>
    </row>
    <row r="17" spans="1:31" ht="15" hidden="1" x14ac:dyDescent="0.35">
      <c r="A17" s="1175"/>
      <c r="B17" s="591">
        <v>29.43</v>
      </c>
      <c r="C17" s="592">
        <v>294300</v>
      </c>
      <c r="D17" s="798">
        <v>33.229999999999997</v>
      </c>
      <c r="E17" s="585">
        <v>332300</v>
      </c>
      <c r="F17" s="591">
        <v>22.95</v>
      </c>
      <c r="G17" s="585">
        <v>229500</v>
      </c>
      <c r="H17" s="586"/>
      <c r="I17" s="585"/>
      <c r="J17" s="816"/>
      <c r="K17" s="585"/>
      <c r="L17" s="585"/>
      <c r="M17" s="585"/>
      <c r="N17" s="585"/>
      <c r="O17" s="585"/>
      <c r="P17" s="586"/>
      <c r="Q17" s="587"/>
      <c r="R17" s="584"/>
      <c r="S17" s="587"/>
      <c r="T17" s="588"/>
      <c r="U17" s="587"/>
      <c r="V17" s="584">
        <v>29.41</v>
      </c>
      <c r="W17" s="587">
        <v>200000</v>
      </c>
      <c r="X17" s="589"/>
      <c r="Y17" s="594"/>
      <c r="Z17" s="589"/>
      <c r="AA17" s="587"/>
      <c r="AB17" s="584"/>
      <c r="AC17" s="587"/>
      <c r="AD17" s="587"/>
      <c r="AE17" s="612"/>
    </row>
    <row r="18" spans="1:31" ht="15" hidden="1" x14ac:dyDescent="0.35">
      <c r="A18" s="1173">
        <v>45355</v>
      </c>
      <c r="B18" s="591"/>
      <c r="C18" s="592"/>
      <c r="D18" s="593"/>
      <c r="E18" s="592"/>
      <c r="F18" s="591"/>
      <c r="G18" s="585"/>
      <c r="H18" s="586"/>
      <c r="I18" s="585"/>
      <c r="J18" s="585"/>
      <c r="K18" s="585"/>
      <c r="L18" s="585"/>
      <c r="M18" s="585"/>
      <c r="N18" s="585"/>
      <c r="O18" s="585"/>
      <c r="P18" s="586"/>
      <c r="Q18" s="587"/>
      <c r="R18" s="584"/>
      <c r="S18" s="587"/>
      <c r="T18" s="588"/>
      <c r="U18" s="587"/>
      <c r="V18" s="584"/>
      <c r="W18" s="587"/>
      <c r="X18" s="589"/>
      <c r="Y18" s="594"/>
      <c r="Z18" s="589"/>
      <c r="AA18" s="587"/>
      <c r="AB18" s="584"/>
      <c r="AC18" s="587"/>
      <c r="AD18" s="587"/>
      <c r="AE18" s="612"/>
    </row>
    <row r="19" spans="1:31" ht="15" hidden="1" x14ac:dyDescent="0.35">
      <c r="A19" s="1174"/>
      <c r="B19" s="591"/>
      <c r="C19" s="592"/>
      <c r="D19" s="593"/>
      <c r="E19" s="592"/>
      <c r="F19" s="591"/>
      <c r="G19" s="585"/>
      <c r="H19" s="586"/>
      <c r="I19" s="585"/>
      <c r="J19" s="585"/>
      <c r="K19" s="585"/>
      <c r="L19" s="585"/>
      <c r="M19" s="585"/>
      <c r="N19" s="585"/>
      <c r="O19" s="585"/>
      <c r="P19" s="586"/>
      <c r="Q19" s="587"/>
      <c r="R19" s="598"/>
      <c r="S19" s="583"/>
      <c r="T19" s="584"/>
      <c r="U19" s="587"/>
      <c r="V19" s="584"/>
      <c r="W19" s="587"/>
      <c r="X19" s="589"/>
      <c r="Y19" s="594"/>
      <c r="Z19" s="589"/>
      <c r="AA19" s="587"/>
      <c r="AB19" s="584"/>
      <c r="AC19" s="587"/>
      <c r="AD19" s="587"/>
      <c r="AE19" s="612"/>
    </row>
    <row r="20" spans="1:31" ht="15" hidden="1" x14ac:dyDescent="0.35">
      <c r="A20" s="1174"/>
      <c r="B20" s="591"/>
      <c r="C20" s="592"/>
      <c r="D20" s="593"/>
      <c r="E20" s="592"/>
      <c r="F20" s="591"/>
      <c r="G20" s="585"/>
      <c r="H20" s="586"/>
      <c r="I20" s="585"/>
      <c r="J20" s="585"/>
      <c r="K20" s="585"/>
      <c r="L20" s="585"/>
      <c r="M20" s="585"/>
      <c r="N20" s="585"/>
      <c r="O20" s="585"/>
      <c r="P20" s="586"/>
      <c r="Q20" s="587"/>
      <c r="R20" s="584"/>
      <c r="S20" s="587"/>
      <c r="T20" s="588"/>
      <c r="U20" s="587"/>
      <c r="V20" s="584"/>
      <c r="W20" s="587"/>
      <c r="X20" s="589"/>
      <c r="Y20" s="594"/>
      <c r="Z20" s="589"/>
      <c r="AA20" s="587"/>
      <c r="AB20" s="584"/>
      <c r="AC20" s="587"/>
      <c r="AD20" s="587"/>
      <c r="AE20" s="612"/>
    </row>
    <row r="21" spans="1:31" ht="15" hidden="1" x14ac:dyDescent="0.35">
      <c r="A21" s="1175"/>
      <c r="B21" s="591">
        <v>24.41</v>
      </c>
      <c r="C21" s="592">
        <v>244100</v>
      </c>
      <c r="D21" s="593">
        <v>22.67</v>
      </c>
      <c r="E21" s="592">
        <v>226700</v>
      </c>
      <c r="F21" s="591">
        <v>16.96</v>
      </c>
      <c r="G21" s="592">
        <v>169600</v>
      </c>
      <c r="H21" s="586"/>
      <c r="I21" s="585"/>
      <c r="J21" s="585"/>
      <c r="K21" s="585"/>
      <c r="L21" s="585">
        <v>20</v>
      </c>
      <c r="M21" s="585">
        <v>259000</v>
      </c>
      <c r="N21" s="816"/>
      <c r="O21" s="585"/>
      <c r="P21" s="586">
        <v>20</v>
      </c>
      <c r="Q21" s="587">
        <v>136000</v>
      </c>
      <c r="R21" s="584"/>
      <c r="S21" s="587"/>
      <c r="T21" s="588">
        <v>20</v>
      </c>
      <c r="U21" s="587">
        <v>259000</v>
      </c>
      <c r="V21" s="584"/>
      <c r="W21" s="587"/>
      <c r="X21" s="589"/>
      <c r="Y21" s="594"/>
      <c r="Z21" s="589"/>
      <c r="AA21" s="587"/>
      <c r="AB21" s="584"/>
      <c r="AC21" s="587"/>
      <c r="AD21" s="587"/>
      <c r="AE21" s="612"/>
    </row>
    <row r="22" spans="1:31" ht="15" hidden="1" x14ac:dyDescent="0.35">
      <c r="A22" s="1173">
        <v>45356</v>
      </c>
      <c r="B22" s="591"/>
      <c r="C22" s="592"/>
      <c r="D22" s="593"/>
      <c r="E22" s="592"/>
      <c r="F22" s="591"/>
      <c r="G22" s="585"/>
      <c r="H22" s="586"/>
      <c r="I22" s="585"/>
      <c r="J22" s="585"/>
      <c r="K22" s="585"/>
      <c r="L22" s="586"/>
      <c r="M22" s="585"/>
      <c r="N22" s="585"/>
      <c r="O22" s="585"/>
      <c r="P22" s="586"/>
      <c r="Q22" s="587"/>
      <c r="R22" s="584"/>
      <c r="S22" s="587"/>
      <c r="T22" s="588"/>
      <c r="U22" s="587"/>
      <c r="V22" s="584"/>
      <c r="W22" s="587"/>
      <c r="X22" s="589"/>
      <c r="Y22" s="594"/>
      <c r="Z22" s="589"/>
      <c r="AA22" s="587"/>
      <c r="AB22" s="584"/>
      <c r="AC22" s="587"/>
      <c r="AD22" s="587"/>
      <c r="AE22" s="612"/>
    </row>
    <row r="23" spans="1:31" ht="15" hidden="1" x14ac:dyDescent="0.35">
      <c r="A23" s="1174"/>
      <c r="B23" s="591"/>
      <c r="C23" s="592"/>
      <c r="D23" s="593"/>
      <c r="E23" s="592"/>
      <c r="F23" s="591"/>
      <c r="G23" s="585"/>
      <c r="H23" s="586"/>
      <c r="I23" s="585"/>
      <c r="J23" s="585"/>
      <c r="K23" s="585"/>
      <c r="L23" s="585"/>
      <c r="M23" s="585"/>
      <c r="N23" s="585"/>
      <c r="O23" s="585"/>
      <c r="P23" s="586"/>
      <c r="Q23" s="587"/>
      <c r="R23" s="584"/>
      <c r="S23" s="587"/>
      <c r="T23" s="588"/>
      <c r="U23" s="587"/>
      <c r="V23" s="584"/>
      <c r="W23" s="587"/>
      <c r="X23" s="589"/>
      <c r="Y23" s="594"/>
      <c r="Z23" s="589"/>
      <c r="AA23" s="587"/>
      <c r="AB23" s="584"/>
      <c r="AC23" s="587"/>
      <c r="AD23" s="587"/>
      <c r="AE23" s="612"/>
    </row>
    <row r="24" spans="1:31" ht="15" hidden="1" x14ac:dyDescent="0.35">
      <c r="A24" s="1174"/>
      <c r="B24" s="591"/>
      <c r="C24" s="592"/>
      <c r="D24" s="593"/>
      <c r="E24" s="592"/>
      <c r="F24" s="591"/>
      <c r="G24" s="585"/>
      <c r="H24" s="586"/>
      <c r="I24" s="585"/>
      <c r="J24" s="585"/>
      <c r="K24" s="585"/>
      <c r="L24" s="585"/>
      <c r="M24" s="585"/>
      <c r="N24" s="585"/>
      <c r="O24" s="585"/>
      <c r="P24" s="586"/>
      <c r="Q24" s="587"/>
      <c r="R24" s="584"/>
      <c r="S24" s="587"/>
      <c r="T24" s="588"/>
      <c r="U24" s="587"/>
      <c r="V24" s="584"/>
      <c r="W24" s="587"/>
      <c r="X24" s="589"/>
      <c r="Y24" s="594"/>
      <c r="Z24" s="589"/>
      <c r="AA24" s="587"/>
      <c r="AB24" s="584"/>
      <c r="AC24" s="587"/>
      <c r="AD24" s="587"/>
      <c r="AE24" s="612"/>
    </row>
    <row r="25" spans="1:31" ht="15" hidden="1" x14ac:dyDescent="0.35">
      <c r="A25" s="1175"/>
      <c r="B25" s="591">
        <v>27.48</v>
      </c>
      <c r="C25" s="592">
        <v>274800</v>
      </c>
      <c r="D25" s="593">
        <v>27.03</v>
      </c>
      <c r="E25" s="592">
        <v>270300</v>
      </c>
      <c r="F25" s="591"/>
      <c r="G25" s="585"/>
      <c r="H25" s="586">
        <v>20</v>
      </c>
      <c r="I25" s="585">
        <v>136000</v>
      </c>
      <c r="J25" s="585"/>
      <c r="K25" s="585"/>
      <c r="L25" s="816"/>
      <c r="M25" s="585"/>
      <c r="N25" s="585"/>
      <c r="O25" s="585"/>
      <c r="P25" s="586"/>
      <c r="Q25" s="587"/>
      <c r="R25" s="584"/>
      <c r="S25" s="587"/>
      <c r="T25" s="588">
        <v>20</v>
      </c>
      <c r="U25" s="587">
        <v>259000</v>
      </c>
      <c r="V25" s="584"/>
      <c r="W25" s="587"/>
      <c r="X25" s="589"/>
      <c r="Y25" s="594"/>
      <c r="Z25" s="589"/>
      <c r="AA25" s="587"/>
      <c r="AB25" s="584"/>
      <c r="AC25" s="587"/>
      <c r="AD25" s="587"/>
      <c r="AE25" s="612"/>
    </row>
    <row r="26" spans="1:31" ht="15" hidden="1" x14ac:dyDescent="0.35">
      <c r="A26" s="1173">
        <v>45357</v>
      </c>
      <c r="B26" s="591"/>
      <c r="C26" s="592"/>
      <c r="D26" s="593"/>
      <c r="E26" s="592"/>
      <c r="F26" s="591"/>
      <c r="G26" s="585"/>
      <c r="H26" s="586"/>
      <c r="I26" s="585"/>
      <c r="J26" s="585"/>
      <c r="K26" s="585"/>
      <c r="L26" s="784"/>
      <c r="M26" s="704"/>
      <c r="N26" s="704"/>
      <c r="O26" s="704"/>
      <c r="P26" s="586"/>
      <c r="Q26" s="587"/>
      <c r="R26" s="584"/>
      <c r="S26" s="587"/>
      <c r="T26" s="588"/>
      <c r="U26" s="587"/>
      <c r="V26" s="584"/>
      <c r="W26" s="587"/>
      <c r="X26" s="589"/>
      <c r="Y26" s="594"/>
      <c r="Z26" s="589"/>
      <c r="AA26" s="587"/>
      <c r="AB26" s="584"/>
      <c r="AC26" s="587"/>
      <c r="AD26" s="587"/>
      <c r="AE26" s="612"/>
    </row>
    <row r="27" spans="1:31" ht="15" hidden="1" x14ac:dyDescent="0.35">
      <c r="A27" s="1174"/>
      <c r="B27" s="591"/>
      <c r="C27" s="592"/>
      <c r="D27" s="593"/>
      <c r="E27" s="592"/>
      <c r="F27" s="591"/>
      <c r="G27" s="585"/>
      <c r="H27" s="586"/>
      <c r="I27" s="585"/>
      <c r="J27" s="585"/>
      <c r="K27" s="585"/>
      <c r="L27" s="585"/>
      <c r="M27" s="585"/>
      <c r="N27" s="585"/>
      <c r="O27" s="585"/>
      <c r="P27" s="586"/>
      <c r="Q27" s="587"/>
      <c r="R27" s="584"/>
      <c r="S27" s="587"/>
      <c r="T27" s="588"/>
      <c r="U27" s="587"/>
      <c r="V27" s="584"/>
      <c r="W27" s="587"/>
      <c r="X27" s="589"/>
      <c r="Y27" s="594"/>
      <c r="Z27" s="589"/>
      <c r="AA27" s="587"/>
      <c r="AB27" s="584"/>
      <c r="AC27" s="587"/>
      <c r="AD27" s="587"/>
      <c r="AE27" s="612"/>
    </row>
    <row r="28" spans="1:31" ht="15" hidden="1" x14ac:dyDescent="0.35">
      <c r="A28" s="1174"/>
      <c r="B28" s="591"/>
      <c r="C28" s="592"/>
      <c r="D28" s="593"/>
      <c r="E28" s="592"/>
      <c r="F28" s="591"/>
      <c r="G28" s="585"/>
      <c r="H28" s="586"/>
      <c r="I28" s="585"/>
      <c r="J28" s="585"/>
      <c r="K28" s="585"/>
      <c r="L28" s="585"/>
      <c r="M28" s="585"/>
      <c r="N28" s="585"/>
      <c r="O28" s="585"/>
      <c r="P28" s="586"/>
      <c r="Q28" s="587"/>
      <c r="R28" s="584"/>
      <c r="S28" s="587"/>
      <c r="T28" s="588">
        <v>20</v>
      </c>
      <c r="U28" s="587">
        <v>259000</v>
      </c>
      <c r="V28" s="584"/>
      <c r="W28" s="587"/>
      <c r="X28" s="589"/>
      <c r="Y28" s="590"/>
      <c r="Z28" s="599"/>
      <c r="AA28" s="600"/>
      <c r="AB28" s="588"/>
      <c r="AC28" s="587"/>
      <c r="AD28" s="587"/>
      <c r="AE28" s="612"/>
    </row>
    <row r="29" spans="1:31" ht="15" hidden="1" x14ac:dyDescent="0.35">
      <c r="A29" s="1175"/>
      <c r="B29" s="591">
        <v>26.15</v>
      </c>
      <c r="C29" s="592">
        <v>261500</v>
      </c>
      <c r="D29" s="593">
        <v>29.32</v>
      </c>
      <c r="E29" s="592">
        <v>293200</v>
      </c>
      <c r="F29" s="591">
        <v>34.99</v>
      </c>
      <c r="G29" s="585">
        <v>349900</v>
      </c>
      <c r="H29" s="586"/>
      <c r="I29" s="585"/>
      <c r="J29" s="585"/>
      <c r="K29" s="585"/>
      <c r="L29" s="585">
        <v>20</v>
      </c>
      <c r="M29" s="585">
        <v>259000</v>
      </c>
      <c r="N29" s="585"/>
      <c r="O29" s="585"/>
      <c r="P29" s="586"/>
      <c r="Q29" s="587"/>
      <c r="R29" s="584"/>
      <c r="S29" s="587"/>
      <c r="T29" s="588"/>
      <c r="U29" s="587"/>
      <c r="V29" s="584"/>
      <c r="W29" s="587"/>
      <c r="X29" s="589"/>
      <c r="Y29" s="590"/>
      <c r="Z29" s="599"/>
      <c r="AA29" s="600"/>
      <c r="AB29" s="588"/>
      <c r="AC29" s="587"/>
      <c r="AD29" s="587"/>
      <c r="AE29" s="612"/>
    </row>
    <row r="30" spans="1:31" ht="15" hidden="1" x14ac:dyDescent="0.35">
      <c r="A30" s="1173">
        <v>45358</v>
      </c>
      <c r="B30" s="591"/>
      <c r="C30" s="592"/>
      <c r="D30" s="593"/>
      <c r="E30" s="592"/>
      <c r="F30" s="591"/>
      <c r="G30" s="585"/>
      <c r="H30" s="586"/>
      <c r="I30" s="585"/>
      <c r="J30" s="585"/>
      <c r="K30" s="585"/>
      <c r="L30" s="586"/>
      <c r="M30" s="585"/>
      <c r="N30" s="585"/>
      <c r="O30" s="585"/>
      <c r="P30" s="586"/>
      <c r="Q30" s="587"/>
      <c r="R30" s="584"/>
      <c r="S30" s="587"/>
      <c r="T30" s="588"/>
      <c r="U30" s="587"/>
      <c r="V30" s="584"/>
      <c r="W30" s="587"/>
      <c r="X30" s="589"/>
      <c r="Y30" s="594"/>
      <c r="Z30" s="589"/>
      <c r="AA30" s="587"/>
      <c r="AB30" s="584"/>
      <c r="AC30" s="587"/>
      <c r="AD30" s="587"/>
      <c r="AE30" s="612"/>
    </row>
    <row r="31" spans="1:31" ht="15" hidden="1" x14ac:dyDescent="0.35">
      <c r="A31" s="1174"/>
      <c r="B31" s="591"/>
      <c r="C31" s="592"/>
      <c r="D31" s="593"/>
      <c r="E31" s="592"/>
      <c r="F31" s="591"/>
      <c r="G31" s="585"/>
      <c r="H31" s="586"/>
      <c r="I31" s="585"/>
      <c r="J31" s="585"/>
      <c r="K31" s="585"/>
      <c r="L31" s="585"/>
      <c r="M31" s="585"/>
      <c r="N31" s="585"/>
      <c r="O31" s="585"/>
      <c r="P31" s="586"/>
      <c r="Q31" s="587"/>
      <c r="R31" s="584"/>
      <c r="S31" s="587"/>
      <c r="T31" s="588"/>
      <c r="U31" s="587"/>
      <c r="V31" s="584"/>
      <c r="W31" s="587"/>
      <c r="X31" s="589"/>
      <c r="Y31" s="594"/>
      <c r="Z31" s="589"/>
      <c r="AA31" s="587"/>
      <c r="AB31" s="584"/>
      <c r="AC31" s="587"/>
      <c r="AD31" s="587"/>
      <c r="AE31" s="612"/>
    </row>
    <row r="32" spans="1:31" ht="15" hidden="1" x14ac:dyDescent="0.35">
      <c r="A32" s="1174"/>
      <c r="B32" s="591">
        <v>34.979999999999997</v>
      </c>
      <c r="C32" s="592">
        <v>349800</v>
      </c>
      <c r="D32" s="593">
        <v>31.6</v>
      </c>
      <c r="E32" s="592">
        <v>316000</v>
      </c>
      <c r="F32" s="591">
        <v>16.46</v>
      </c>
      <c r="G32" s="585">
        <v>164600</v>
      </c>
      <c r="H32" s="586">
        <v>20</v>
      </c>
      <c r="I32" s="585">
        <v>136000</v>
      </c>
      <c r="J32" s="585"/>
      <c r="K32" s="585"/>
      <c r="L32" s="585"/>
      <c r="M32" s="585"/>
      <c r="N32" s="585"/>
      <c r="O32" s="585"/>
      <c r="P32" s="586"/>
      <c r="Q32" s="587"/>
      <c r="R32" s="584"/>
      <c r="S32" s="587"/>
      <c r="T32" s="584">
        <v>20</v>
      </c>
      <c r="U32" s="587">
        <v>259000</v>
      </c>
      <c r="V32" s="584"/>
      <c r="W32" s="587"/>
      <c r="X32" s="589"/>
      <c r="Y32" s="594"/>
      <c r="Z32" s="589"/>
      <c r="AA32" s="587"/>
      <c r="AB32" s="584"/>
      <c r="AC32" s="587"/>
      <c r="AD32" s="587"/>
      <c r="AE32" s="612"/>
    </row>
    <row r="33" spans="1:31" ht="15" hidden="1" x14ac:dyDescent="0.35">
      <c r="A33" s="1175"/>
      <c r="B33" s="591"/>
      <c r="C33" s="592"/>
      <c r="D33" s="593"/>
      <c r="E33" s="592"/>
      <c r="F33" s="591"/>
      <c r="G33" s="585"/>
      <c r="H33" s="586"/>
      <c r="I33" s="585"/>
      <c r="J33" s="585"/>
      <c r="K33" s="585"/>
      <c r="L33" s="816"/>
      <c r="M33" s="585"/>
      <c r="N33" s="585"/>
      <c r="O33" s="585"/>
      <c r="P33" s="586">
        <v>20</v>
      </c>
      <c r="Q33" s="587">
        <v>136000</v>
      </c>
      <c r="R33" s="584"/>
      <c r="S33" s="587"/>
      <c r="T33" s="588"/>
      <c r="U33" s="587"/>
      <c r="V33" s="584"/>
      <c r="W33" s="587"/>
      <c r="X33" s="589"/>
      <c r="Y33" s="594"/>
      <c r="Z33" s="589">
        <v>22.8</v>
      </c>
      <c r="AA33" s="587">
        <v>228000</v>
      </c>
      <c r="AB33" s="584"/>
      <c r="AC33" s="587"/>
      <c r="AD33" s="587"/>
      <c r="AE33" s="612"/>
    </row>
    <row r="34" spans="1:31" ht="15" hidden="1" x14ac:dyDescent="0.35">
      <c r="A34" s="1173">
        <v>45359</v>
      </c>
      <c r="B34" s="591"/>
      <c r="C34" s="592"/>
      <c r="D34" s="593"/>
      <c r="E34" s="592"/>
      <c r="F34" s="591"/>
      <c r="G34" s="585"/>
      <c r="H34" s="586"/>
      <c r="I34" s="585"/>
      <c r="J34" s="585"/>
      <c r="K34" s="585"/>
      <c r="L34" s="585"/>
      <c r="M34" s="585"/>
      <c r="N34" s="585"/>
      <c r="O34" s="585"/>
      <c r="P34" s="586"/>
      <c r="Q34" s="587"/>
      <c r="R34" s="584"/>
      <c r="S34" s="587"/>
      <c r="T34" s="588"/>
      <c r="U34" s="587"/>
      <c r="V34" s="584"/>
      <c r="W34" s="587"/>
      <c r="X34" s="589"/>
      <c r="Y34" s="594"/>
      <c r="Z34" s="589"/>
      <c r="AA34" s="587"/>
      <c r="AB34" s="584"/>
      <c r="AC34" s="587"/>
      <c r="AD34" s="587"/>
      <c r="AE34" s="612"/>
    </row>
    <row r="35" spans="1:31" ht="15" hidden="1" x14ac:dyDescent="0.35">
      <c r="A35" s="1174"/>
      <c r="B35" s="591"/>
      <c r="C35" s="592"/>
      <c r="D35" s="593"/>
      <c r="E35" s="592"/>
      <c r="F35" s="591"/>
      <c r="G35" s="585"/>
      <c r="H35" s="586"/>
      <c r="I35" s="585"/>
      <c r="J35" s="585"/>
      <c r="K35" s="585"/>
      <c r="L35" s="585"/>
      <c r="M35" s="585"/>
      <c r="N35" s="585"/>
      <c r="O35" s="585"/>
      <c r="P35" s="586"/>
      <c r="Q35" s="587"/>
      <c r="R35" s="584"/>
      <c r="S35" s="587"/>
      <c r="T35" s="588"/>
      <c r="U35" s="587"/>
      <c r="V35" s="584"/>
      <c r="W35" s="587"/>
      <c r="X35" s="589"/>
      <c r="Y35" s="594"/>
      <c r="Z35" s="589"/>
      <c r="AA35" s="587"/>
      <c r="AB35" s="584"/>
      <c r="AC35" s="587"/>
      <c r="AD35" s="587"/>
      <c r="AE35" s="612"/>
    </row>
    <row r="36" spans="1:31" ht="15" hidden="1" x14ac:dyDescent="0.35">
      <c r="A36" s="1174"/>
      <c r="B36" s="591"/>
      <c r="C36" s="592"/>
      <c r="D36" s="593"/>
      <c r="E36" s="592"/>
      <c r="F36" s="591"/>
      <c r="G36" s="585"/>
      <c r="H36" s="586"/>
      <c r="I36" s="585"/>
      <c r="J36" s="585"/>
      <c r="K36" s="585"/>
      <c r="L36" s="585"/>
      <c r="M36" s="585"/>
      <c r="N36" s="585"/>
      <c r="O36" s="585"/>
      <c r="P36" s="586"/>
      <c r="Q36" s="587"/>
      <c r="R36" s="584"/>
      <c r="S36" s="587"/>
      <c r="T36" s="588"/>
      <c r="U36" s="587"/>
      <c r="V36" s="584"/>
      <c r="W36" s="587"/>
      <c r="X36" s="589"/>
      <c r="Y36" s="594"/>
      <c r="Z36" s="589"/>
      <c r="AA36" s="587"/>
      <c r="AB36" s="584"/>
      <c r="AC36" s="587"/>
      <c r="AD36" s="587"/>
      <c r="AE36" s="612"/>
    </row>
    <row r="37" spans="1:31" ht="15" hidden="1" x14ac:dyDescent="0.35">
      <c r="A37" s="1175"/>
      <c r="B37" s="591">
        <v>27.53</v>
      </c>
      <c r="C37" s="592">
        <v>275300</v>
      </c>
      <c r="D37" s="593">
        <v>27.73</v>
      </c>
      <c r="E37" s="592">
        <v>277300</v>
      </c>
      <c r="F37" s="591">
        <v>18.329999999999998</v>
      </c>
      <c r="G37" s="585">
        <v>183300</v>
      </c>
      <c r="H37" s="586"/>
      <c r="I37" s="585"/>
      <c r="J37" s="585">
        <v>20</v>
      </c>
      <c r="K37" s="585">
        <v>136000</v>
      </c>
      <c r="L37" s="585">
        <v>20</v>
      </c>
      <c r="M37" s="585">
        <v>259000</v>
      </c>
      <c r="N37" s="585"/>
      <c r="O37" s="585"/>
      <c r="P37" s="586"/>
      <c r="Q37" s="587"/>
      <c r="R37" s="584"/>
      <c r="S37" s="587"/>
      <c r="T37" s="588">
        <v>20</v>
      </c>
      <c r="U37" s="587">
        <v>259000</v>
      </c>
      <c r="V37" s="584"/>
      <c r="W37" s="587"/>
      <c r="X37" s="589"/>
      <c r="Y37" s="594"/>
      <c r="Z37" s="584"/>
      <c r="AA37" s="587"/>
      <c r="AB37" s="584"/>
      <c r="AC37" s="587"/>
      <c r="AD37" s="587"/>
      <c r="AE37" s="612"/>
    </row>
    <row r="38" spans="1:31" ht="15" hidden="1" x14ac:dyDescent="0.35">
      <c r="A38" s="1173">
        <v>45360</v>
      </c>
      <c r="B38" s="591"/>
      <c r="C38" s="592"/>
      <c r="D38" s="593"/>
      <c r="E38" s="592"/>
      <c r="F38" s="591"/>
      <c r="G38" s="585"/>
      <c r="H38" s="586"/>
      <c r="I38" s="585"/>
      <c r="J38" s="585"/>
      <c r="K38" s="585"/>
      <c r="L38" s="585"/>
      <c r="M38" s="585"/>
      <c r="N38" s="585"/>
      <c r="O38" s="585"/>
      <c r="P38" s="586"/>
      <c r="Q38" s="587"/>
      <c r="R38" s="584"/>
      <c r="S38" s="587"/>
      <c r="T38" s="588"/>
      <c r="U38" s="587"/>
      <c r="V38" s="584"/>
      <c r="W38" s="587"/>
      <c r="X38" s="589"/>
      <c r="Y38" s="594"/>
      <c r="Z38" s="589"/>
      <c r="AA38" s="587"/>
      <c r="AB38" s="584"/>
      <c r="AC38" s="587"/>
      <c r="AD38" s="587"/>
      <c r="AE38" s="612"/>
    </row>
    <row r="39" spans="1:31" ht="15" hidden="1" x14ac:dyDescent="0.35">
      <c r="A39" s="1174"/>
      <c r="B39" s="591"/>
      <c r="C39" s="592"/>
      <c r="D39" s="593"/>
      <c r="E39" s="592"/>
      <c r="F39" s="591"/>
      <c r="G39" s="585"/>
      <c r="H39" s="586"/>
      <c r="I39" s="585"/>
      <c r="J39" s="585"/>
      <c r="K39" s="585"/>
      <c r="L39" s="585"/>
      <c r="M39" s="585"/>
      <c r="N39" s="585"/>
      <c r="O39" s="585"/>
      <c r="P39" s="586"/>
      <c r="Q39" s="587"/>
      <c r="R39" s="584"/>
      <c r="S39" s="587"/>
      <c r="T39" s="588"/>
      <c r="U39" s="587"/>
      <c r="V39" s="584"/>
      <c r="W39" s="587"/>
      <c r="X39" s="589"/>
      <c r="Y39" s="594"/>
      <c r="Z39" s="589"/>
      <c r="AA39" s="587"/>
      <c r="AB39" s="584"/>
      <c r="AC39" s="587"/>
      <c r="AD39" s="587"/>
      <c r="AE39" s="612"/>
    </row>
    <row r="40" spans="1:31" ht="15" hidden="1" x14ac:dyDescent="0.35">
      <c r="A40" s="1174"/>
      <c r="B40" s="591"/>
      <c r="C40" s="592"/>
      <c r="D40" s="593"/>
      <c r="E40" s="592"/>
      <c r="F40" s="591"/>
      <c r="G40" s="585"/>
      <c r="H40" s="586"/>
      <c r="I40" s="585"/>
      <c r="J40" s="585"/>
      <c r="K40" s="585"/>
      <c r="L40" s="585"/>
      <c r="M40" s="585"/>
      <c r="N40" s="585"/>
      <c r="O40" s="585"/>
      <c r="P40" s="586"/>
      <c r="Q40" s="587"/>
      <c r="R40" s="584"/>
      <c r="S40" s="587"/>
      <c r="T40" s="588"/>
      <c r="U40" s="587"/>
      <c r="V40" s="584"/>
      <c r="W40" s="587"/>
      <c r="X40" s="589"/>
      <c r="Y40" s="594"/>
      <c r="Z40" s="589"/>
      <c r="AA40" s="587"/>
      <c r="AB40" s="584"/>
      <c r="AC40" s="587"/>
      <c r="AD40" s="587"/>
      <c r="AE40" s="612"/>
    </row>
    <row r="41" spans="1:31" ht="15" hidden="1" x14ac:dyDescent="0.35">
      <c r="A41" s="1175"/>
      <c r="B41" s="792">
        <v>28.89</v>
      </c>
      <c r="C41" s="592">
        <v>288900</v>
      </c>
      <c r="D41" s="593">
        <v>24.8</v>
      </c>
      <c r="E41" s="592">
        <v>248000</v>
      </c>
      <c r="F41" s="792">
        <v>18.53</v>
      </c>
      <c r="G41" s="585">
        <v>185300</v>
      </c>
      <c r="H41" s="586"/>
      <c r="I41" s="585"/>
      <c r="J41" s="585">
        <v>20</v>
      </c>
      <c r="K41" s="585">
        <v>136000</v>
      </c>
      <c r="L41" s="585"/>
      <c r="M41" s="585"/>
      <c r="N41" s="585"/>
      <c r="O41" s="585"/>
      <c r="P41" s="586">
        <v>20</v>
      </c>
      <c r="Q41" s="587">
        <v>136000</v>
      </c>
      <c r="R41" s="584"/>
      <c r="S41" s="587"/>
      <c r="T41" s="588">
        <v>20</v>
      </c>
      <c r="U41" s="587">
        <v>259000</v>
      </c>
      <c r="V41" s="584"/>
      <c r="W41" s="587"/>
      <c r="X41" s="589"/>
      <c r="Y41" s="594"/>
      <c r="Z41" s="589"/>
      <c r="AA41" s="587"/>
      <c r="AB41" s="584"/>
      <c r="AC41" s="587"/>
      <c r="AD41" s="587"/>
      <c r="AE41" s="612"/>
    </row>
    <row r="42" spans="1:31" ht="15" hidden="1" x14ac:dyDescent="0.35">
      <c r="A42" s="1173">
        <v>45361</v>
      </c>
      <c r="B42" s="591"/>
      <c r="C42" s="592"/>
      <c r="D42" s="593"/>
      <c r="E42" s="592"/>
      <c r="F42" s="591"/>
      <c r="G42" s="585"/>
      <c r="H42" s="586"/>
      <c r="I42" s="585"/>
      <c r="J42" s="585"/>
      <c r="K42" s="585"/>
      <c r="L42" s="585"/>
      <c r="M42" s="585"/>
      <c r="N42" s="585"/>
      <c r="O42" s="585"/>
      <c r="P42" s="586"/>
      <c r="Q42" s="587"/>
      <c r="R42" s="584"/>
      <c r="S42" s="587"/>
      <c r="T42" s="588"/>
      <c r="U42" s="587"/>
      <c r="V42" s="584"/>
      <c r="W42" s="587"/>
      <c r="X42" s="589"/>
      <c r="Y42" s="594"/>
      <c r="Z42" s="589"/>
      <c r="AA42" s="587"/>
      <c r="AB42" s="584"/>
      <c r="AC42" s="587"/>
      <c r="AD42" s="587"/>
      <c r="AE42" s="612"/>
    </row>
    <row r="43" spans="1:31" ht="15" hidden="1" x14ac:dyDescent="0.35">
      <c r="A43" s="1174"/>
      <c r="B43" s="591"/>
      <c r="C43" s="592"/>
      <c r="D43" s="593"/>
      <c r="E43" s="592"/>
      <c r="F43" s="591"/>
      <c r="G43" s="585"/>
      <c r="H43" s="586"/>
      <c r="I43" s="585"/>
      <c r="J43" s="585"/>
      <c r="K43" s="585"/>
      <c r="L43" s="585"/>
      <c r="M43" s="585"/>
      <c r="N43" s="585"/>
      <c r="O43" s="585"/>
      <c r="P43" s="586"/>
      <c r="Q43" s="587"/>
      <c r="R43" s="584"/>
      <c r="S43" s="587"/>
      <c r="T43" s="588"/>
      <c r="U43" s="587"/>
      <c r="V43" s="584"/>
      <c r="W43" s="587"/>
      <c r="X43" s="589"/>
      <c r="Y43" s="594"/>
      <c r="Z43" s="589"/>
      <c r="AA43" s="587"/>
      <c r="AB43" s="584"/>
      <c r="AC43" s="587"/>
      <c r="AD43" s="587"/>
      <c r="AE43" s="612"/>
    </row>
    <row r="44" spans="1:31" ht="15" hidden="1" x14ac:dyDescent="0.35">
      <c r="A44" s="1174"/>
      <c r="B44" s="591"/>
      <c r="C44" s="592"/>
      <c r="D44" s="593"/>
      <c r="E44" s="592"/>
      <c r="F44" s="591"/>
      <c r="G44" s="585"/>
      <c r="H44" s="586"/>
      <c r="I44" s="585"/>
      <c r="J44" s="585"/>
      <c r="K44" s="585"/>
      <c r="L44" s="585"/>
      <c r="M44" s="585"/>
      <c r="N44" s="585"/>
      <c r="O44" s="585"/>
      <c r="P44" s="586"/>
      <c r="Q44" s="587"/>
      <c r="R44" s="584"/>
      <c r="S44" s="587"/>
      <c r="T44" s="588"/>
      <c r="U44" s="587"/>
      <c r="V44" s="584"/>
      <c r="W44" s="587"/>
      <c r="X44" s="589"/>
      <c r="Y44" s="594"/>
      <c r="Z44" s="589"/>
      <c r="AA44" s="587"/>
      <c r="AB44" s="584"/>
      <c r="AC44" s="587"/>
      <c r="AD44" s="587"/>
      <c r="AE44" s="612"/>
    </row>
    <row r="45" spans="1:31" ht="15" hidden="1" x14ac:dyDescent="0.35">
      <c r="A45" s="1175"/>
      <c r="B45" s="591">
        <v>20.91</v>
      </c>
      <c r="C45" s="592">
        <v>209100</v>
      </c>
      <c r="D45" s="593">
        <v>29.86</v>
      </c>
      <c r="E45" s="592">
        <v>298600</v>
      </c>
      <c r="F45" s="591">
        <v>21.96</v>
      </c>
      <c r="G45" s="585">
        <v>219600</v>
      </c>
      <c r="H45" s="586"/>
      <c r="I45" s="585"/>
      <c r="J45" s="585"/>
      <c r="K45" s="585"/>
      <c r="L45" s="585"/>
      <c r="M45" s="585"/>
      <c r="N45" s="585"/>
      <c r="O45" s="585"/>
      <c r="P45" s="586"/>
      <c r="Q45" s="587"/>
      <c r="R45" s="584"/>
      <c r="S45" s="587"/>
      <c r="T45" s="588"/>
      <c r="U45" s="587"/>
      <c r="V45" s="584"/>
      <c r="W45" s="587"/>
      <c r="X45" s="589"/>
      <c r="Y45" s="594"/>
      <c r="Z45" s="589"/>
      <c r="AA45" s="587"/>
      <c r="AB45" s="584"/>
      <c r="AC45" s="587"/>
      <c r="AD45" s="587"/>
      <c r="AE45" s="612"/>
    </row>
    <row r="46" spans="1:31" ht="15" hidden="1" x14ac:dyDescent="0.35">
      <c r="A46" s="1173">
        <v>45362</v>
      </c>
      <c r="B46" s="591"/>
      <c r="C46" s="592"/>
      <c r="D46" s="593"/>
      <c r="E46" s="592"/>
      <c r="F46" s="591"/>
      <c r="G46" s="585"/>
      <c r="H46" s="586"/>
      <c r="I46" s="587"/>
      <c r="J46" s="587"/>
      <c r="K46" s="587"/>
      <c r="L46" s="585"/>
      <c r="M46" s="585"/>
      <c r="N46" s="585"/>
      <c r="O46" s="585"/>
      <c r="P46" s="586"/>
      <c r="Q46" s="587"/>
      <c r="R46" s="584"/>
      <c r="S46" s="587"/>
      <c r="T46" s="588"/>
      <c r="U46" s="587"/>
      <c r="V46" s="631"/>
      <c r="W46" s="587"/>
      <c r="X46" s="589"/>
      <c r="Y46" s="594"/>
      <c r="Z46" s="589"/>
      <c r="AA46" s="587"/>
      <c r="AB46" s="584"/>
      <c r="AC46" s="587"/>
      <c r="AD46" s="587"/>
      <c r="AE46" s="612"/>
    </row>
    <row r="47" spans="1:31" ht="15" hidden="1" x14ac:dyDescent="0.35">
      <c r="A47" s="1174"/>
      <c r="B47" s="591"/>
      <c r="C47" s="592"/>
      <c r="D47" s="593"/>
      <c r="E47" s="592"/>
      <c r="F47" s="591"/>
      <c r="G47" s="585"/>
      <c r="H47" s="586"/>
      <c r="I47" s="585"/>
      <c r="J47" s="585"/>
      <c r="K47" s="585"/>
      <c r="L47" s="585"/>
      <c r="M47" s="585"/>
      <c r="N47" s="585"/>
      <c r="O47" s="585"/>
      <c r="P47" s="586"/>
      <c r="Q47" s="587"/>
      <c r="R47" s="584"/>
      <c r="S47" s="587"/>
      <c r="T47" s="588"/>
      <c r="U47" s="587"/>
      <c r="V47" s="584"/>
      <c r="W47" s="587"/>
      <c r="X47" s="589"/>
      <c r="Y47" s="594"/>
      <c r="Z47" s="589"/>
      <c r="AA47" s="587"/>
      <c r="AB47" s="584"/>
      <c r="AC47" s="587"/>
      <c r="AD47" s="587"/>
      <c r="AE47" s="612"/>
    </row>
    <row r="48" spans="1:31" ht="15" hidden="1" x14ac:dyDescent="0.35">
      <c r="A48" s="1174"/>
      <c r="B48" s="591"/>
      <c r="C48" s="592"/>
      <c r="D48" s="593"/>
      <c r="E48" s="592"/>
      <c r="F48" s="591"/>
      <c r="G48" s="585"/>
      <c r="H48" s="586"/>
      <c r="I48" s="585"/>
      <c r="J48" s="585"/>
      <c r="K48" s="585"/>
      <c r="L48" s="585"/>
      <c r="M48" s="585"/>
      <c r="N48" s="585"/>
      <c r="O48" s="585"/>
      <c r="P48" s="586"/>
      <c r="Q48" s="587"/>
      <c r="R48" s="584"/>
      <c r="S48" s="587"/>
      <c r="T48" s="588"/>
      <c r="U48" s="587"/>
      <c r="V48" s="584"/>
      <c r="W48" s="587"/>
      <c r="X48" s="589"/>
      <c r="Y48" s="594"/>
      <c r="Z48" s="589"/>
      <c r="AA48" s="587"/>
      <c r="AB48" s="584"/>
      <c r="AC48" s="587"/>
      <c r="AD48" s="587"/>
      <c r="AE48" s="612"/>
    </row>
    <row r="49" spans="1:31" ht="15" hidden="1" x14ac:dyDescent="0.35">
      <c r="A49" s="1175"/>
      <c r="B49" s="792">
        <v>30.83</v>
      </c>
      <c r="C49" s="592">
        <v>308300</v>
      </c>
      <c r="D49" s="593">
        <v>32.26</v>
      </c>
      <c r="E49" s="592">
        <v>322600</v>
      </c>
      <c r="F49" s="792">
        <v>25.59</v>
      </c>
      <c r="G49" s="585">
        <v>255900</v>
      </c>
      <c r="H49" s="586"/>
      <c r="I49" s="585"/>
      <c r="J49" s="585"/>
      <c r="K49" s="585"/>
      <c r="L49" s="585"/>
      <c r="M49" s="585"/>
      <c r="N49" s="585"/>
      <c r="O49" s="585"/>
      <c r="P49" s="586"/>
      <c r="Q49" s="587"/>
      <c r="R49" s="584"/>
      <c r="S49" s="587"/>
      <c r="T49" s="588"/>
      <c r="U49" s="587"/>
      <c r="V49" s="584"/>
      <c r="W49" s="587"/>
      <c r="X49" s="589"/>
      <c r="Y49" s="594"/>
      <c r="Z49" s="724"/>
      <c r="AA49" s="587"/>
      <c r="AB49" s="584">
        <v>10</v>
      </c>
      <c r="AC49" s="587">
        <v>100000</v>
      </c>
      <c r="AD49" s="587"/>
      <c r="AE49" s="612"/>
    </row>
    <row r="50" spans="1:31" ht="15" hidden="1" x14ac:dyDescent="0.35">
      <c r="A50" s="1173">
        <v>45363</v>
      </c>
      <c r="B50" s="591"/>
      <c r="C50" s="592"/>
      <c r="D50" s="593"/>
      <c r="E50" s="592"/>
      <c r="F50" s="591"/>
      <c r="G50" s="585"/>
      <c r="H50" s="586"/>
      <c r="I50" s="585"/>
      <c r="J50" s="585"/>
      <c r="K50" s="585"/>
      <c r="L50" s="585"/>
      <c r="M50" s="585"/>
      <c r="N50" s="585"/>
      <c r="O50" s="585"/>
      <c r="P50" s="586"/>
      <c r="Q50" s="587"/>
      <c r="R50" s="584"/>
      <c r="S50" s="587"/>
      <c r="T50" s="588"/>
      <c r="U50" s="587"/>
      <c r="V50" s="584"/>
      <c r="W50" s="587"/>
      <c r="X50" s="589"/>
      <c r="Y50" s="594"/>
      <c r="Z50" s="589"/>
      <c r="AA50" s="587"/>
      <c r="AB50" s="584"/>
      <c r="AC50" s="587"/>
      <c r="AD50" s="587"/>
      <c r="AE50" s="612"/>
    </row>
    <row r="51" spans="1:31" ht="15" hidden="1" x14ac:dyDescent="0.35">
      <c r="A51" s="1174"/>
      <c r="B51" s="591"/>
      <c r="C51" s="592"/>
      <c r="D51" s="593"/>
      <c r="E51" s="592"/>
      <c r="F51" s="591"/>
      <c r="G51" s="585"/>
      <c r="H51" s="586"/>
      <c r="I51" s="585"/>
      <c r="J51" s="585"/>
      <c r="K51" s="585"/>
      <c r="L51" s="585"/>
      <c r="M51" s="585"/>
      <c r="N51" s="585"/>
      <c r="O51" s="585"/>
      <c r="P51" s="586"/>
      <c r="Q51" s="587"/>
      <c r="R51" s="584"/>
      <c r="S51" s="587"/>
      <c r="T51" s="588"/>
      <c r="U51" s="587"/>
      <c r="V51" s="584"/>
      <c r="W51" s="587"/>
      <c r="X51" s="589"/>
      <c r="Y51" s="594"/>
      <c r="Z51" s="589"/>
      <c r="AA51" s="587"/>
      <c r="AB51" s="584"/>
      <c r="AC51" s="587"/>
      <c r="AD51" s="587"/>
      <c r="AE51" s="612"/>
    </row>
    <row r="52" spans="1:31" ht="15" hidden="1" x14ac:dyDescent="0.35">
      <c r="A52" s="1174"/>
      <c r="B52" s="591"/>
      <c r="C52" s="592"/>
      <c r="D52" s="593"/>
      <c r="E52" s="592"/>
      <c r="F52" s="591"/>
      <c r="G52" s="585"/>
      <c r="H52" s="586"/>
      <c r="I52" s="585"/>
      <c r="J52" s="585"/>
      <c r="K52" s="585"/>
      <c r="L52" s="585"/>
      <c r="M52" s="585"/>
      <c r="N52" s="585"/>
      <c r="O52" s="585"/>
      <c r="P52" s="586"/>
      <c r="Q52" s="587"/>
      <c r="R52" s="584"/>
      <c r="S52" s="587"/>
      <c r="T52" s="588"/>
      <c r="U52" s="587"/>
      <c r="V52" s="584"/>
      <c r="W52" s="587"/>
      <c r="X52" s="589"/>
      <c r="Y52" s="594"/>
      <c r="Z52" s="589"/>
      <c r="AA52" s="587"/>
      <c r="AB52" s="584"/>
      <c r="AC52" s="587"/>
      <c r="AD52" s="587"/>
      <c r="AE52" s="612"/>
    </row>
    <row r="53" spans="1:31" ht="15" hidden="1" x14ac:dyDescent="0.35">
      <c r="A53" s="1175"/>
      <c r="B53" s="591"/>
      <c r="C53" s="592"/>
      <c r="D53" s="593">
        <v>24.19</v>
      </c>
      <c r="E53" s="592">
        <v>241900</v>
      </c>
      <c r="F53" s="792">
        <v>20.399999999999999</v>
      </c>
      <c r="G53" s="585">
        <v>204000</v>
      </c>
      <c r="H53" s="586"/>
      <c r="I53" s="585"/>
      <c r="J53" s="585"/>
      <c r="K53" s="585"/>
      <c r="L53" s="585"/>
      <c r="M53" s="592"/>
      <c r="N53" s="592"/>
      <c r="O53" s="592"/>
      <c r="P53" s="586"/>
      <c r="Q53" s="585"/>
      <c r="R53" s="584"/>
      <c r="S53" s="587"/>
      <c r="T53" s="588">
        <v>20</v>
      </c>
      <c r="U53" s="587">
        <v>259000</v>
      </c>
      <c r="V53" s="584"/>
      <c r="W53" s="587"/>
      <c r="X53" s="589"/>
      <c r="Y53" s="594"/>
      <c r="Z53" s="584"/>
      <c r="AA53" s="587"/>
      <c r="AB53" s="584"/>
      <c r="AC53" s="587"/>
      <c r="AD53" s="587"/>
      <c r="AE53" s="612"/>
    </row>
    <row r="54" spans="1:31" ht="15" hidden="1" x14ac:dyDescent="0.35">
      <c r="A54" s="1173">
        <v>45364</v>
      </c>
      <c r="B54" s="591"/>
      <c r="C54" s="592"/>
      <c r="D54" s="593"/>
      <c r="E54" s="592"/>
      <c r="F54" s="591"/>
      <c r="G54" s="585"/>
      <c r="H54" s="586"/>
      <c r="I54" s="585"/>
      <c r="J54" s="585"/>
      <c r="K54" s="585"/>
      <c r="L54" s="585"/>
      <c r="M54" s="585"/>
      <c r="N54" s="585"/>
      <c r="O54" s="585"/>
      <c r="P54" s="586"/>
      <c r="Q54" s="587"/>
      <c r="R54" s="584"/>
      <c r="S54" s="587"/>
      <c r="T54" s="588"/>
      <c r="U54" s="587"/>
      <c r="V54" s="584"/>
      <c r="W54" s="587"/>
      <c r="X54" s="589"/>
      <c r="Y54" s="594"/>
      <c r="Z54" s="589"/>
      <c r="AA54" s="587"/>
      <c r="AB54" s="584"/>
      <c r="AC54" s="587"/>
      <c r="AD54" s="587"/>
      <c r="AE54" s="612"/>
    </row>
    <row r="55" spans="1:31" ht="15" hidden="1" x14ac:dyDescent="0.35">
      <c r="A55" s="1174"/>
      <c r="B55" s="591"/>
      <c r="C55" s="592"/>
      <c r="D55" s="593"/>
      <c r="E55" s="592"/>
      <c r="F55" s="591"/>
      <c r="G55" s="585"/>
      <c r="H55" s="586"/>
      <c r="I55" s="585"/>
      <c r="J55" s="585"/>
      <c r="K55" s="585"/>
      <c r="L55" s="585"/>
      <c r="M55" s="585"/>
      <c r="N55" s="585"/>
      <c r="O55" s="585"/>
      <c r="P55" s="586"/>
      <c r="Q55" s="587"/>
      <c r="R55" s="584"/>
      <c r="S55" s="587"/>
      <c r="T55" s="588"/>
      <c r="U55" s="587"/>
      <c r="V55" s="584"/>
      <c r="W55" s="587"/>
      <c r="X55" s="589"/>
      <c r="Y55" s="590"/>
      <c r="Z55" s="599"/>
      <c r="AA55" s="600"/>
      <c r="AB55" s="588"/>
      <c r="AC55" s="587"/>
      <c r="AD55" s="587"/>
      <c r="AE55" s="612"/>
    </row>
    <row r="56" spans="1:31" ht="15" hidden="1" x14ac:dyDescent="0.35">
      <c r="A56" s="1174"/>
      <c r="B56" s="591"/>
      <c r="C56" s="592"/>
      <c r="D56" s="593"/>
      <c r="E56" s="592"/>
      <c r="F56" s="591"/>
      <c r="G56" s="585"/>
      <c r="H56" s="586"/>
      <c r="I56" s="585"/>
      <c r="J56" s="585"/>
      <c r="K56" s="585"/>
      <c r="L56" s="585"/>
      <c r="M56" s="585"/>
      <c r="N56" s="585"/>
      <c r="O56" s="585"/>
      <c r="P56" s="586"/>
      <c r="Q56" s="587"/>
      <c r="R56" s="584"/>
      <c r="S56" s="587"/>
      <c r="T56" s="588"/>
      <c r="U56" s="587"/>
      <c r="V56" s="584"/>
      <c r="W56" s="587"/>
      <c r="X56" s="589"/>
      <c r="Y56" s="590"/>
      <c r="Z56" s="599"/>
      <c r="AA56" s="600"/>
      <c r="AB56" s="588"/>
      <c r="AC56" s="587"/>
      <c r="AD56" s="587"/>
      <c r="AE56" s="612"/>
    </row>
    <row r="57" spans="1:31" ht="15" hidden="1" x14ac:dyDescent="0.35">
      <c r="A57" s="1175"/>
      <c r="B57" s="591">
        <v>19.29</v>
      </c>
      <c r="C57" s="592">
        <v>192900</v>
      </c>
      <c r="D57" s="593">
        <v>27.17</v>
      </c>
      <c r="E57" s="592">
        <v>271700</v>
      </c>
      <c r="F57" s="591">
        <v>17.59</v>
      </c>
      <c r="G57" s="585">
        <v>175900</v>
      </c>
      <c r="H57" s="586">
        <v>20</v>
      </c>
      <c r="I57" s="585">
        <v>136000</v>
      </c>
      <c r="J57" s="585">
        <v>20</v>
      </c>
      <c r="K57" s="585">
        <v>136000</v>
      </c>
      <c r="L57" s="816">
        <v>20.07</v>
      </c>
      <c r="M57" s="585">
        <v>260000</v>
      </c>
      <c r="N57" s="585"/>
      <c r="O57" s="585"/>
      <c r="P57" s="586">
        <v>20</v>
      </c>
      <c r="Q57" s="587">
        <v>136000</v>
      </c>
      <c r="R57" s="584"/>
      <c r="S57" s="587"/>
      <c r="T57" s="588">
        <v>20</v>
      </c>
      <c r="U57" s="587">
        <v>259000</v>
      </c>
      <c r="V57" s="834"/>
      <c r="W57" s="587"/>
      <c r="X57" s="589"/>
      <c r="Y57" s="594"/>
      <c r="Z57" s="589"/>
      <c r="AA57" s="587"/>
      <c r="AB57" s="584"/>
      <c r="AC57" s="587"/>
      <c r="AD57" s="587"/>
      <c r="AE57" s="612"/>
    </row>
    <row r="58" spans="1:31" ht="15" hidden="1" x14ac:dyDescent="0.35">
      <c r="A58" s="1173">
        <v>45365</v>
      </c>
      <c r="B58" s="591"/>
      <c r="C58" s="585"/>
      <c r="D58" s="593"/>
      <c r="E58" s="592"/>
      <c r="F58" s="591"/>
      <c r="G58" s="585"/>
      <c r="H58" s="586"/>
      <c r="I58" s="585"/>
      <c r="J58" s="585"/>
      <c r="K58" s="585"/>
      <c r="L58" s="585"/>
      <c r="M58" s="585"/>
      <c r="N58" s="585"/>
      <c r="O58" s="585"/>
      <c r="P58" s="586"/>
      <c r="Q58" s="587"/>
      <c r="R58" s="584"/>
      <c r="S58" s="587"/>
      <c r="T58" s="588"/>
      <c r="U58" s="587"/>
      <c r="V58" s="584"/>
      <c r="W58" s="587"/>
      <c r="X58" s="589"/>
      <c r="Y58" s="594"/>
      <c r="Z58" s="589"/>
      <c r="AA58" s="587"/>
      <c r="AB58" s="584"/>
      <c r="AC58" s="587"/>
      <c r="AD58" s="587"/>
      <c r="AE58" s="612"/>
    </row>
    <row r="59" spans="1:31" ht="15" hidden="1" x14ac:dyDescent="0.35">
      <c r="A59" s="1174"/>
      <c r="B59" s="591"/>
      <c r="C59" s="592"/>
      <c r="D59" s="593"/>
      <c r="E59" s="592"/>
      <c r="F59" s="591"/>
      <c r="G59" s="585"/>
      <c r="H59" s="586"/>
      <c r="I59" s="585"/>
      <c r="J59" s="585"/>
      <c r="K59" s="585"/>
      <c r="L59" s="585"/>
      <c r="M59" s="585"/>
      <c r="N59" s="585"/>
      <c r="O59" s="585"/>
      <c r="P59" s="586"/>
      <c r="Q59" s="587"/>
      <c r="R59" s="584"/>
      <c r="S59" s="587"/>
      <c r="T59" s="588"/>
      <c r="U59" s="587"/>
      <c r="V59" s="584"/>
      <c r="W59" s="587"/>
      <c r="X59" s="589"/>
      <c r="Y59" s="590"/>
      <c r="Z59" s="599"/>
      <c r="AA59" s="600"/>
      <c r="AB59" s="588"/>
      <c r="AC59" s="587"/>
      <c r="AD59" s="587"/>
      <c r="AE59" s="612"/>
    </row>
    <row r="60" spans="1:31" ht="15" hidden="1" x14ac:dyDescent="0.35">
      <c r="A60" s="1174"/>
      <c r="B60" s="591"/>
      <c r="C60" s="592"/>
      <c r="D60" s="593"/>
      <c r="E60" s="592"/>
      <c r="F60" s="591"/>
      <c r="G60" s="585"/>
      <c r="H60" s="586"/>
      <c r="I60" s="585"/>
      <c r="J60" s="585"/>
      <c r="K60" s="585"/>
      <c r="L60" s="585"/>
      <c r="M60" s="585"/>
      <c r="N60" s="585"/>
      <c r="O60" s="585"/>
      <c r="P60" s="586"/>
      <c r="Q60" s="587"/>
      <c r="R60" s="584"/>
      <c r="S60" s="587"/>
      <c r="T60" s="588"/>
      <c r="U60" s="587"/>
      <c r="V60" s="584"/>
      <c r="W60" s="587"/>
      <c r="X60" s="589"/>
      <c r="Y60" s="590"/>
      <c r="Z60" s="599"/>
      <c r="AA60" s="600"/>
      <c r="AB60" s="588"/>
      <c r="AC60" s="587"/>
      <c r="AD60" s="587"/>
      <c r="AE60" s="612"/>
    </row>
    <row r="61" spans="1:31" ht="15" hidden="1" x14ac:dyDescent="0.35">
      <c r="A61" s="1175"/>
      <c r="B61" s="591">
        <v>27.17</v>
      </c>
      <c r="C61" s="592">
        <v>271700</v>
      </c>
      <c r="D61" s="593">
        <v>30.72</v>
      </c>
      <c r="E61" s="592">
        <v>307200</v>
      </c>
      <c r="F61" s="591">
        <v>20.399999999999999</v>
      </c>
      <c r="G61" s="585">
        <v>204000</v>
      </c>
      <c r="H61" s="586"/>
      <c r="I61" s="585"/>
      <c r="J61" s="585"/>
      <c r="K61" s="585"/>
      <c r="L61" s="585"/>
      <c r="M61" s="585"/>
      <c r="N61" s="585"/>
      <c r="O61" s="585"/>
      <c r="P61" s="586"/>
      <c r="Q61" s="587"/>
      <c r="R61" s="584"/>
      <c r="S61" s="587"/>
      <c r="T61" s="588">
        <v>20</v>
      </c>
      <c r="U61" s="587">
        <v>259000</v>
      </c>
      <c r="V61" s="584"/>
      <c r="W61" s="587"/>
      <c r="X61" s="589"/>
      <c r="Y61" s="590"/>
      <c r="Z61" s="599"/>
      <c r="AA61" s="600"/>
      <c r="AB61" s="588">
        <v>25</v>
      </c>
      <c r="AC61" s="587">
        <v>250000</v>
      </c>
      <c r="AD61" s="587"/>
      <c r="AE61" s="612"/>
    </row>
    <row r="62" spans="1:31" ht="15" hidden="1" x14ac:dyDescent="0.35">
      <c r="A62" s="1173">
        <v>45366</v>
      </c>
      <c r="B62" s="591"/>
      <c r="C62" s="592"/>
      <c r="D62" s="593"/>
      <c r="E62" s="592"/>
      <c r="F62" s="591"/>
      <c r="G62" s="585"/>
      <c r="H62" s="586"/>
      <c r="I62" s="585"/>
      <c r="J62" s="585"/>
      <c r="K62" s="585"/>
      <c r="L62" s="585"/>
      <c r="M62" s="585"/>
      <c r="N62" s="585"/>
      <c r="O62" s="585"/>
      <c r="P62" s="586"/>
      <c r="Q62" s="587"/>
      <c r="R62" s="584"/>
      <c r="S62" s="587"/>
      <c r="T62" s="588"/>
      <c r="U62" s="587"/>
      <c r="V62" s="584"/>
      <c r="W62" s="587"/>
      <c r="X62" s="589"/>
      <c r="Y62" s="594"/>
      <c r="Z62" s="589"/>
      <c r="AA62" s="587"/>
      <c r="AB62" s="584"/>
      <c r="AC62" s="587"/>
      <c r="AD62" s="587"/>
      <c r="AE62" s="612"/>
    </row>
    <row r="63" spans="1:31" ht="15" hidden="1" x14ac:dyDescent="0.35">
      <c r="A63" s="1174"/>
      <c r="B63" s="591"/>
      <c r="C63" s="592"/>
      <c r="D63" s="593"/>
      <c r="E63" s="592"/>
      <c r="F63" s="591"/>
      <c r="G63" s="585"/>
      <c r="H63" s="586"/>
      <c r="I63" s="585"/>
      <c r="J63" s="585"/>
      <c r="K63" s="585"/>
      <c r="L63" s="585"/>
      <c r="M63" s="585"/>
      <c r="N63" s="585"/>
      <c r="O63" s="585"/>
      <c r="P63" s="586"/>
      <c r="Q63" s="587"/>
      <c r="R63" s="584"/>
      <c r="S63" s="587"/>
      <c r="T63" s="588"/>
      <c r="U63" s="587"/>
      <c r="V63" s="584"/>
      <c r="W63" s="587"/>
      <c r="X63" s="589"/>
      <c r="Y63" s="594"/>
      <c r="Z63" s="589"/>
      <c r="AA63" s="587"/>
      <c r="AB63" s="584"/>
      <c r="AC63" s="587"/>
      <c r="AD63" s="587"/>
      <c r="AE63" s="612"/>
    </row>
    <row r="64" spans="1:31" ht="15" hidden="1" x14ac:dyDescent="0.35">
      <c r="A64" s="1174"/>
      <c r="B64" s="591"/>
      <c r="C64" s="592"/>
      <c r="D64" s="593"/>
      <c r="E64" s="592"/>
      <c r="F64" s="591"/>
      <c r="G64" s="585"/>
      <c r="H64" s="586"/>
      <c r="I64" s="585"/>
      <c r="J64" s="816"/>
      <c r="K64" s="585"/>
      <c r="L64" s="585"/>
      <c r="M64" s="585"/>
      <c r="N64" s="585"/>
      <c r="O64" s="585"/>
      <c r="P64" s="586"/>
      <c r="Q64" s="587"/>
      <c r="R64" s="584"/>
      <c r="S64" s="587"/>
      <c r="T64" s="588"/>
      <c r="U64" s="587"/>
      <c r="V64" s="584"/>
      <c r="W64" s="587"/>
      <c r="X64" s="589"/>
      <c r="Y64" s="594"/>
      <c r="Z64" s="589"/>
      <c r="AA64" s="587"/>
      <c r="AB64" s="584"/>
      <c r="AC64" s="587"/>
      <c r="AD64" s="587"/>
      <c r="AE64" s="612"/>
    </row>
    <row r="65" spans="1:31" ht="15" hidden="1" x14ac:dyDescent="0.35">
      <c r="A65" s="1175"/>
      <c r="B65" s="591">
        <v>23.73</v>
      </c>
      <c r="C65" s="592">
        <v>237300</v>
      </c>
      <c r="D65" s="593">
        <v>29.18</v>
      </c>
      <c r="E65" s="592">
        <v>291800</v>
      </c>
      <c r="F65" s="792"/>
      <c r="G65" s="585"/>
      <c r="H65" s="586"/>
      <c r="I65" s="585"/>
      <c r="J65" s="816">
        <v>20</v>
      </c>
      <c r="K65" s="585">
        <v>136000</v>
      </c>
      <c r="L65" s="585">
        <v>20</v>
      </c>
      <c r="M65" s="585">
        <v>259000</v>
      </c>
      <c r="N65" s="585"/>
      <c r="O65" s="585"/>
      <c r="P65" s="586"/>
      <c r="Q65" s="587"/>
      <c r="R65" s="584"/>
      <c r="S65" s="587"/>
      <c r="T65" s="588">
        <v>20</v>
      </c>
      <c r="U65" s="587">
        <v>259000</v>
      </c>
      <c r="V65" s="584">
        <v>22.05</v>
      </c>
      <c r="W65" s="587">
        <v>150000</v>
      </c>
      <c r="X65" s="589"/>
      <c r="Y65" s="594"/>
      <c r="Z65" s="589"/>
      <c r="AA65" s="587"/>
      <c r="AB65" s="584"/>
      <c r="AC65" s="587"/>
      <c r="AD65" s="587"/>
      <c r="AE65" s="612"/>
    </row>
    <row r="66" spans="1:31" ht="15" hidden="1" x14ac:dyDescent="0.35">
      <c r="A66" s="1173">
        <v>45367</v>
      </c>
      <c r="B66" s="591"/>
      <c r="C66" s="592"/>
      <c r="D66" s="593"/>
      <c r="E66" s="592"/>
      <c r="F66" s="591"/>
      <c r="G66" s="585"/>
      <c r="H66" s="586"/>
      <c r="I66" s="585"/>
      <c r="J66" s="585"/>
      <c r="K66" s="585"/>
      <c r="L66" s="585"/>
      <c r="M66" s="585"/>
      <c r="N66" s="585"/>
      <c r="O66" s="585"/>
      <c r="P66" s="586"/>
      <c r="Q66" s="587"/>
      <c r="R66" s="584"/>
      <c r="S66" s="587"/>
      <c r="T66" s="588"/>
      <c r="U66" s="587"/>
      <c r="V66" s="584"/>
      <c r="W66" s="587"/>
      <c r="X66" s="589"/>
      <c r="Y66" s="594"/>
      <c r="Z66" s="589"/>
      <c r="AA66" s="587"/>
      <c r="AB66" s="584"/>
      <c r="AC66" s="587"/>
      <c r="AD66" s="587"/>
      <c r="AE66" s="612"/>
    </row>
    <row r="67" spans="1:31" ht="15" hidden="1" x14ac:dyDescent="0.35">
      <c r="A67" s="1174"/>
      <c r="B67" s="591"/>
      <c r="C67" s="592"/>
      <c r="D67" s="593"/>
      <c r="E67" s="592"/>
      <c r="F67" s="591"/>
      <c r="G67" s="585"/>
      <c r="H67" s="586"/>
      <c r="I67" s="585"/>
      <c r="J67" s="727"/>
      <c r="K67" s="704"/>
      <c r="L67" s="585"/>
      <c r="M67" s="585"/>
      <c r="N67" s="585"/>
      <c r="O67" s="585"/>
      <c r="P67" s="586"/>
      <c r="Q67" s="587"/>
      <c r="R67" s="584"/>
      <c r="S67" s="587"/>
      <c r="T67" s="588"/>
      <c r="U67" s="587"/>
      <c r="V67" s="584"/>
      <c r="W67" s="587"/>
      <c r="X67" s="589"/>
      <c r="Y67" s="594"/>
      <c r="Z67" s="589"/>
      <c r="AA67" s="587"/>
      <c r="AB67" s="584"/>
      <c r="AC67" s="587"/>
      <c r="AD67" s="587"/>
      <c r="AE67" s="612"/>
    </row>
    <row r="68" spans="1:31" ht="15" hidden="1" x14ac:dyDescent="0.35">
      <c r="A68" s="1174"/>
      <c r="B68" s="591"/>
      <c r="C68" s="592"/>
      <c r="D68" s="593"/>
      <c r="E68" s="592"/>
      <c r="F68" s="591"/>
      <c r="G68" s="585"/>
      <c r="H68" s="586"/>
      <c r="I68" s="585"/>
      <c r="J68" s="585"/>
      <c r="K68" s="585"/>
      <c r="L68" s="585"/>
      <c r="M68" s="585"/>
      <c r="N68" s="585"/>
      <c r="O68" s="585"/>
      <c r="P68" s="586"/>
      <c r="Q68" s="587"/>
      <c r="R68" s="584"/>
      <c r="S68" s="587"/>
      <c r="T68" s="588"/>
      <c r="U68" s="587"/>
      <c r="V68" s="584"/>
      <c r="W68" s="587"/>
      <c r="X68" s="589"/>
      <c r="Y68" s="594"/>
      <c r="Z68" s="589"/>
      <c r="AA68" s="587"/>
      <c r="AB68" s="584"/>
      <c r="AC68" s="587"/>
      <c r="AD68" s="587"/>
      <c r="AE68" s="612"/>
    </row>
    <row r="69" spans="1:31" ht="15" hidden="1" x14ac:dyDescent="0.35">
      <c r="A69" s="1175"/>
      <c r="B69" s="591">
        <v>23.18</v>
      </c>
      <c r="C69" s="592">
        <v>231800</v>
      </c>
      <c r="D69" s="593">
        <v>28.61</v>
      </c>
      <c r="E69" s="592">
        <v>286100</v>
      </c>
      <c r="F69" s="591">
        <v>30.37</v>
      </c>
      <c r="G69" s="585">
        <v>303700</v>
      </c>
      <c r="H69" s="586">
        <v>20</v>
      </c>
      <c r="I69" s="585">
        <v>136000</v>
      </c>
      <c r="J69" s="816"/>
      <c r="K69" s="585"/>
      <c r="L69" s="585"/>
      <c r="M69" s="592"/>
      <c r="N69" s="592"/>
      <c r="O69" s="592"/>
      <c r="P69" s="586"/>
      <c r="Q69" s="587"/>
      <c r="R69" s="584"/>
      <c r="S69" s="587"/>
      <c r="T69" s="588">
        <v>20</v>
      </c>
      <c r="U69" s="587">
        <v>259000</v>
      </c>
      <c r="V69" s="584"/>
      <c r="W69" s="587"/>
      <c r="X69" s="589"/>
      <c r="Y69" s="594"/>
      <c r="Z69" s="589"/>
      <c r="AA69" s="587"/>
      <c r="AB69" s="584"/>
      <c r="AC69" s="587"/>
      <c r="AD69" s="587"/>
      <c r="AE69" s="612"/>
    </row>
    <row r="70" spans="1:31" ht="15" hidden="1" x14ac:dyDescent="0.35">
      <c r="A70" s="1173">
        <v>45368</v>
      </c>
      <c r="B70" s="591"/>
      <c r="C70" s="592"/>
      <c r="D70" s="593"/>
      <c r="E70" s="592"/>
      <c r="F70" s="591"/>
      <c r="G70" s="585"/>
      <c r="H70" s="586"/>
      <c r="I70" s="585"/>
      <c r="J70" s="585"/>
      <c r="K70" s="585"/>
      <c r="L70" s="585"/>
      <c r="M70" s="585"/>
      <c r="N70" s="585"/>
      <c r="O70" s="585"/>
      <c r="P70" s="586"/>
      <c r="Q70" s="587"/>
      <c r="R70" s="584"/>
      <c r="S70" s="587"/>
      <c r="T70" s="588"/>
      <c r="U70" s="587"/>
      <c r="V70" s="584"/>
      <c r="W70" s="587"/>
      <c r="X70" s="589"/>
      <c r="Y70" s="594"/>
      <c r="Z70" s="589"/>
      <c r="AA70" s="587"/>
      <c r="AB70" s="584"/>
      <c r="AC70" s="587"/>
      <c r="AD70" s="587"/>
      <c r="AE70" s="612"/>
    </row>
    <row r="71" spans="1:31" ht="15" hidden="1" x14ac:dyDescent="0.35">
      <c r="A71" s="1174"/>
      <c r="B71" s="591"/>
      <c r="C71" s="592"/>
      <c r="D71" s="593"/>
      <c r="E71" s="592"/>
      <c r="F71" s="591"/>
      <c r="G71" s="585"/>
      <c r="H71" s="586"/>
      <c r="I71" s="585"/>
      <c r="J71" s="585"/>
      <c r="K71" s="585"/>
      <c r="L71" s="585"/>
      <c r="M71" s="585"/>
      <c r="N71" s="585"/>
      <c r="O71" s="585"/>
      <c r="P71" s="586"/>
      <c r="Q71" s="587"/>
      <c r="R71" s="584"/>
      <c r="S71" s="587"/>
      <c r="T71" s="588"/>
      <c r="U71" s="587"/>
      <c r="V71" s="584"/>
      <c r="W71" s="587"/>
      <c r="X71" s="589"/>
      <c r="Y71" s="594"/>
      <c r="Z71" s="589"/>
      <c r="AA71" s="587"/>
      <c r="AB71" s="584"/>
      <c r="AC71" s="587"/>
      <c r="AD71" s="587"/>
      <c r="AE71" s="612"/>
    </row>
    <row r="72" spans="1:31" ht="15" hidden="1" x14ac:dyDescent="0.35">
      <c r="A72" s="1174"/>
      <c r="B72" s="591"/>
      <c r="C72" s="592"/>
      <c r="D72" s="593"/>
      <c r="E72" s="592"/>
      <c r="F72" s="591"/>
      <c r="G72" s="585"/>
      <c r="H72" s="586"/>
      <c r="I72" s="585"/>
      <c r="J72" s="585"/>
      <c r="K72" s="585"/>
      <c r="L72" s="585"/>
      <c r="M72" s="585"/>
      <c r="N72" s="585"/>
      <c r="O72" s="585"/>
      <c r="P72" s="586"/>
      <c r="Q72" s="587"/>
      <c r="R72" s="584"/>
      <c r="S72" s="587"/>
      <c r="T72" s="588"/>
      <c r="U72" s="587"/>
      <c r="V72" s="584"/>
      <c r="W72" s="587"/>
      <c r="X72" s="589"/>
      <c r="Y72" s="594"/>
      <c r="Z72" s="589"/>
      <c r="AA72" s="587"/>
      <c r="AB72" s="584"/>
      <c r="AC72" s="587"/>
      <c r="AD72" s="587"/>
      <c r="AE72" s="612"/>
    </row>
    <row r="73" spans="1:31" ht="15" hidden="1" x14ac:dyDescent="0.35">
      <c r="A73" s="1175"/>
      <c r="B73" s="780">
        <v>25.93</v>
      </c>
      <c r="C73" s="704">
        <v>259300</v>
      </c>
      <c r="D73" s="593">
        <v>27.9</v>
      </c>
      <c r="E73" s="592">
        <v>279000</v>
      </c>
      <c r="F73" s="591">
        <v>19.96</v>
      </c>
      <c r="G73" s="585">
        <v>199600</v>
      </c>
      <c r="H73" s="586"/>
      <c r="I73" s="585"/>
      <c r="J73" s="585"/>
      <c r="K73" s="585"/>
      <c r="L73" s="585"/>
      <c r="M73" s="592"/>
      <c r="N73" s="592"/>
      <c r="O73" s="592"/>
      <c r="P73" s="586"/>
      <c r="Q73" s="587"/>
      <c r="R73" s="584"/>
      <c r="S73" s="587"/>
      <c r="T73" s="588"/>
      <c r="U73" s="587"/>
      <c r="V73" s="584">
        <v>23.56</v>
      </c>
      <c r="W73" s="587">
        <v>160208</v>
      </c>
      <c r="X73" s="589"/>
      <c r="Y73" s="594"/>
      <c r="Z73" s="589"/>
      <c r="AA73" s="587"/>
      <c r="AB73" s="584"/>
      <c r="AC73" s="587"/>
      <c r="AD73" s="587"/>
      <c r="AE73" s="612"/>
    </row>
    <row r="74" spans="1:31" ht="15" hidden="1" x14ac:dyDescent="0.35">
      <c r="A74" s="1173">
        <v>45369</v>
      </c>
      <c r="B74" s="591"/>
      <c r="C74" s="592"/>
      <c r="D74" s="593"/>
      <c r="E74" s="592"/>
      <c r="F74" s="591"/>
      <c r="G74" s="585"/>
      <c r="H74" s="586"/>
      <c r="I74" s="585"/>
      <c r="J74" s="585"/>
      <c r="K74" s="585"/>
      <c r="L74" s="585"/>
      <c r="M74" s="585"/>
      <c r="N74" s="585"/>
      <c r="O74" s="585"/>
      <c r="P74" s="586"/>
      <c r="Q74" s="587"/>
      <c r="R74" s="584"/>
      <c r="S74" s="587"/>
      <c r="T74" s="588"/>
      <c r="U74" s="587"/>
      <c r="V74" s="586"/>
      <c r="W74" s="587"/>
      <c r="X74" s="589"/>
      <c r="Y74" s="594"/>
      <c r="Z74" s="589"/>
      <c r="AA74" s="587"/>
      <c r="AB74" s="584"/>
      <c r="AC74" s="587"/>
      <c r="AD74" s="587"/>
      <c r="AE74" s="612"/>
    </row>
    <row r="75" spans="1:31" ht="15" hidden="1" x14ac:dyDescent="0.35">
      <c r="A75" s="1174"/>
      <c r="B75" s="591"/>
      <c r="C75" s="592"/>
      <c r="D75" s="593"/>
      <c r="E75" s="592"/>
      <c r="F75" s="591"/>
      <c r="G75" s="585"/>
      <c r="H75" s="586"/>
      <c r="I75" s="585"/>
      <c r="J75" s="585"/>
      <c r="K75" s="585"/>
      <c r="L75" s="585"/>
      <c r="M75" s="585"/>
      <c r="N75" s="585"/>
      <c r="O75" s="585"/>
      <c r="P75" s="586"/>
      <c r="Q75" s="587"/>
      <c r="R75" s="584"/>
      <c r="S75" s="587"/>
      <c r="T75" s="588"/>
      <c r="U75" s="587"/>
      <c r="V75" s="586"/>
      <c r="W75" s="587"/>
      <c r="X75" s="589"/>
      <c r="Y75" s="594"/>
      <c r="Z75" s="589"/>
      <c r="AA75" s="587"/>
      <c r="AB75" s="584"/>
      <c r="AC75" s="587"/>
      <c r="AD75" s="587"/>
      <c r="AE75" s="612"/>
    </row>
    <row r="76" spans="1:31" ht="15" hidden="1" x14ac:dyDescent="0.35">
      <c r="A76" s="1174"/>
      <c r="B76" s="591"/>
      <c r="C76" s="592"/>
      <c r="D76" s="593"/>
      <c r="E76" s="592"/>
      <c r="F76" s="591"/>
      <c r="G76" s="585"/>
      <c r="H76" s="586"/>
      <c r="I76" s="585"/>
      <c r="J76" s="585"/>
      <c r="K76" s="585"/>
      <c r="L76" s="585"/>
      <c r="M76" s="585"/>
      <c r="N76" s="585"/>
      <c r="O76" s="585"/>
      <c r="P76" s="586"/>
      <c r="Q76" s="587"/>
      <c r="R76" s="584"/>
      <c r="S76" s="587"/>
      <c r="T76" s="588"/>
      <c r="U76" s="587"/>
      <c r="V76" s="584"/>
      <c r="W76" s="587"/>
      <c r="X76" s="589"/>
      <c r="Y76" s="590"/>
      <c r="Z76" s="599"/>
      <c r="AA76" s="600"/>
      <c r="AB76" s="588"/>
      <c r="AC76" s="587"/>
      <c r="AD76" s="587"/>
      <c r="AE76" s="612"/>
    </row>
    <row r="77" spans="1:31" ht="15" hidden="1" x14ac:dyDescent="0.35">
      <c r="A77" s="1175"/>
      <c r="B77" s="591">
        <v>25.7</v>
      </c>
      <c r="C77" s="592">
        <v>257000</v>
      </c>
      <c r="D77" s="593">
        <v>28.84</v>
      </c>
      <c r="E77" s="592">
        <v>288400</v>
      </c>
      <c r="F77" s="591">
        <v>20.45</v>
      </c>
      <c r="G77" s="585">
        <v>204500</v>
      </c>
      <c r="H77" s="814"/>
      <c r="I77" s="587"/>
      <c r="J77" s="587">
        <v>20</v>
      </c>
      <c r="K77" s="587">
        <v>136000</v>
      </c>
      <c r="L77" s="587">
        <v>20</v>
      </c>
      <c r="M77" s="587">
        <v>259000</v>
      </c>
      <c r="N77" s="587"/>
      <c r="O77" s="587"/>
      <c r="P77" s="586"/>
      <c r="Q77" s="587"/>
      <c r="R77" s="584"/>
      <c r="S77" s="587"/>
      <c r="T77" s="588">
        <v>20</v>
      </c>
      <c r="U77" s="587">
        <v>259000</v>
      </c>
      <c r="V77" s="584"/>
      <c r="W77" s="587"/>
      <c r="X77" s="589"/>
      <c r="Y77" s="594"/>
      <c r="Z77" s="589"/>
      <c r="AA77" s="587"/>
      <c r="AB77" s="584">
        <v>10</v>
      </c>
      <c r="AC77" s="587">
        <v>100000</v>
      </c>
      <c r="AD77" s="587"/>
      <c r="AE77" s="612"/>
    </row>
    <row r="78" spans="1:31" ht="15" hidden="1" x14ac:dyDescent="0.35">
      <c r="A78" s="1173">
        <v>45370</v>
      </c>
      <c r="B78" s="591"/>
      <c r="C78" s="592"/>
      <c r="D78" s="593"/>
      <c r="E78" s="592"/>
      <c r="F78" s="591"/>
      <c r="G78" s="585"/>
      <c r="H78" s="586"/>
      <c r="I78" s="587"/>
      <c r="J78" s="587"/>
      <c r="K78" s="587"/>
      <c r="L78" s="585"/>
      <c r="M78" s="585"/>
      <c r="N78" s="585"/>
      <c r="O78" s="585"/>
      <c r="P78" s="586"/>
      <c r="Q78" s="587"/>
      <c r="R78" s="584"/>
      <c r="S78" s="587"/>
      <c r="T78" s="588"/>
      <c r="U78" s="587"/>
      <c r="V78" s="584"/>
      <c r="W78" s="587"/>
      <c r="X78" s="589"/>
      <c r="Y78" s="594"/>
      <c r="Z78" s="589"/>
      <c r="AA78" s="587"/>
      <c r="AB78" s="584"/>
      <c r="AC78" s="587"/>
      <c r="AD78" s="587"/>
      <c r="AE78" s="612"/>
    </row>
    <row r="79" spans="1:31" ht="15" hidden="1" x14ac:dyDescent="0.35">
      <c r="A79" s="1174"/>
      <c r="B79" s="591"/>
      <c r="C79" s="592"/>
      <c r="D79" s="593"/>
      <c r="E79" s="592"/>
      <c r="F79" s="591"/>
      <c r="G79" s="585"/>
      <c r="H79" s="586"/>
      <c r="I79" s="585"/>
      <c r="J79" s="585"/>
      <c r="K79" s="585"/>
      <c r="L79" s="585"/>
      <c r="M79" s="585"/>
      <c r="N79" s="585"/>
      <c r="O79" s="585"/>
      <c r="P79" s="586"/>
      <c r="Q79" s="587"/>
      <c r="R79" s="584"/>
      <c r="S79" s="587"/>
      <c r="T79" s="588"/>
      <c r="U79" s="587"/>
      <c r="V79" s="584"/>
      <c r="W79" s="587"/>
      <c r="X79" s="589"/>
      <c r="Y79" s="590"/>
      <c r="Z79" s="599"/>
      <c r="AA79" s="600"/>
      <c r="AB79" s="588"/>
      <c r="AC79" s="587"/>
      <c r="AD79" s="587"/>
      <c r="AE79" s="612"/>
    </row>
    <row r="80" spans="1:31" ht="15" hidden="1" x14ac:dyDescent="0.35">
      <c r="A80" s="1174"/>
      <c r="B80" s="591"/>
      <c r="C80" s="592"/>
      <c r="D80" s="593"/>
      <c r="E80" s="592"/>
      <c r="F80" s="591"/>
      <c r="G80" s="585"/>
      <c r="H80" s="586"/>
      <c r="I80" s="585"/>
      <c r="J80" s="585"/>
      <c r="K80" s="585"/>
      <c r="L80" s="585"/>
      <c r="M80" s="585"/>
      <c r="N80" s="585"/>
      <c r="O80" s="585"/>
      <c r="P80" s="586"/>
      <c r="Q80" s="587"/>
      <c r="R80" s="584"/>
      <c r="S80" s="587"/>
      <c r="T80" s="588"/>
      <c r="U80" s="587"/>
      <c r="V80" s="584"/>
      <c r="W80" s="587"/>
      <c r="X80" s="589"/>
      <c r="Y80" s="590"/>
      <c r="Z80" s="599"/>
      <c r="AA80" s="600"/>
      <c r="AB80" s="588"/>
      <c r="AC80" s="587"/>
      <c r="AD80" s="587"/>
      <c r="AE80" s="612"/>
    </row>
    <row r="81" spans="1:31" ht="15" hidden="1" x14ac:dyDescent="0.35">
      <c r="A81" s="1175"/>
      <c r="B81" s="591">
        <v>31.66</v>
      </c>
      <c r="C81" s="592">
        <v>316600</v>
      </c>
      <c r="D81" s="593">
        <v>31.21</v>
      </c>
      <c r="E81" s="592">
        <v>312100</v>
      </c>
      <c r="F81" s="591"/>
      <c r="G81" s="585"/>
      <c r="H81" s="586"/>
      <c r="I81" s="585"/>
      <c r="J81" s="585"/>
      <c r="K81" s="585"/>
      <c r="L81" s="585"/>
      <c r="M81" s="585"/>
      <c r="N81" s="585"/>
      <c r="O81" s="585"/>
      <c r="P81" s="586">
        <v>20</v>
      </c>
      <c r="Q81" s="587">
        <v>136000</v>
      </c>
      <c r="R81" s="584"/>
      <c r="S81" s="587"/>
      <c r="T81" s="588">
        <v>20</v>
      </c>
      <c r="U81" s="587">
        <v>259000</v>
      </c>
      <c r="V81" s="584"/>
      <c r="W81" s="587"/>
      <c r="X81" s="594"/>
      <c r="Y81" s="833"/>
      <c r="Z81" s="833"/>
      <c r="AA81" s="587"/>
      <c r="AB81" s="584"/>
      <c r="AC81" s="587"/>
      <c r="AD81" s="587"/>
      <c r="AE81" s="612"/>
    </row>
    <row r="82" spans="1:31" ht="15" hidden="1" x14ac:dyDescent="0.35">
      <c r="A82" s="1173">
        <v>45371</v>
      </c>
      <c r="B82" s="591"/>
      <c r="C82" s="592"/>
      <c r="D82" s="591"/>
      <c r="E82" s="592"/>
      <c r="F82" s="591"/>
      <c r="G82" s="585"/>
      <c r="H82" s="586"/>
      <c r="I82" s="585"/>
      <c r="J82" s="585"/>
      <c r="K82" s="585"/>
      <c r="L82" s="585"/>
      <c r="M82" s="585"/>
      <c r="N82" s="585"/>
      <c r="O82" s="585"/>
      <c r="P82" s="586"/>
      <c r="Q82" s="587"/>
      <c r="R82" s="584"/>
      <c r="S82" s="587"/>
      <c r="T82" s="588"/>
      <c r="U82" s="587"/>
      <c r="V82" s="584"/>
      <c r="W82" s="587"/>
      <c r="X82" s="589"/>
      <c r="Y82" s="594"/>
      <c r="Z82" s="589"/>
      <c r="AA82" s="587"/>
      <c r="AB82" s="584"/>
      <c r="AC82" s="587"/>
      <c r="AD82" s="587"/>
      <c r="AE82" s="612"/>
    </row>
    <row r="83" spans="1:31" ht="15" hidden="1" x14ac:dyDescent="0.35">
      <c r="A83" s="1174"/>
      <c r="B83" s="591"/>
      <c r="C83" s="592"/>
      <c r="D83" s="591"/>
      <c r="E83" s="592"/>
      <c r="F83" s="591"/>
      <c r="G83" s="585"/>
      <c r="H83" s="586"/>
      <c r="I83" s="585"/>
      <c r="J83" s="585"/>
      <c r="K83" s="585"/>
      <c r="L83" s="585"/>
      <c r="M83" s="585"/>
      <c r="N83" s="585"/>
      <c r="O83" s="585"/>
      <c r="P83" s="586"/>
      <c r="Q83" s="587"/>
      <c r="R83" s="584"/>
      <c r="S83" s="587"/>
      <c r="T83" s="588"/>
      <c r="U83" s="587"/>
      <c r="V83" s="584"/>
      <c r="W83" s="587"/>
      <c r="X83" s="589"/>
      <c r="Y83" s="594"/>
      <c r="Z83" s="589"/>
      <c r="AA83" s="587"/>
      <c r="AB83" s="584"/>
      <c r="AC83" s="587"/>
      <c r="AD83" s="587"/>
      <c r="AE83" s="612"/>
    </row>
    <row r="84" spans="1:31" ht="15" hidden="1" x14ac:dyDescent="0.35">
      <c r="A84" s="1174"/>
      <c r="B84" s="591"/>
      <c r="C84" s="592"/>
      <c r="D84" s="591"/>
      <c r="E84" s="592"/>
      <c r="F84" s="591"/>
      <c r="G84" s="585"/>
      <c r="H84" s="586"/>
      <c r="I84" s="585"/>
      <c r="J84" s="585"/>
      <c r="K84" s="585"/>
      <c r="L84" s="585"/>
      <c r="M84" s="585"/>
      <c r="N84" s="585"/>
      <c r="O84" s="585"/>
      <c r="P84" s="586"/>
      <c r="Q84" s="587"/>
      <c r="R84" s="584"/>
      <c r="S84" s="587"/>
      <c r="T84" s="588"/>
      <c r="U84" s="587"/>
      <c r="V84" s="584"/>
      <c r="W84" s="587"/>
      <c r="X84" s="589"/>
      <c r="Y84" s="594"/>
      <c r="Z84" s="589"/>
      <c r="AA84" s="587"/>
      <c r="AB84" s="584"/>
      <c r="AC84" s="587"/>
      <c r="AD84" s="587"/>
      <c r="AE84" s="612"/>
    </row>
    <row r="85" spans="1:31" ht="15" hidden="1" x14ac:dyDescent="0.35">
      <c r="A85" s="1175"/>
      <c r="B85" s="591">
        <v>27.27</v>
      </c>
      <c r="C85" s="592">
        <v>272700</v>
      </c>
      <c r="D85" s="792">
        <v>27.81</v>
      </c>
      <c r="E85" s="592">
        <v>278100</v>
      </c>
      <c r="F85" s="591">
        <v>33.94</v>
      </c>
      <c r="G85" s="585">
        <v>339400</v>
      </c>
      <c r="H85" s="586">
        <v>20</v>
      </c>
      <c r="I85" s="585">
        <v>136000</v>
      </c>
      <c r="J85" s="585"/>
      <c r="K85" s="585"/>
      <c r="L85" s="585">
        <v>20</v>
      </c>
      <c r="M85" s="585">
        <v>259000</v>
      </c>
      <c r="N85" s="585"/>
      <c r="O85" s="585"/>
      <c r="P85" s="586"/>
      <c r="Q85" s="587"/>
      <c r="R85" s="584"/>
      <c r="S85" s="587"/>
      <c r="T85" s="588">
        <v>20</v>
      </c>
      <c r="U85" s="587">
        <v>259000</v>
      </c>
      <c r="V85" s="584"/>
      <c r="W85" s="587"/>
      <c r="X85" s="589">
        <v>25</v>
      </c>
      <c r="Y85" s="594">
        <v>250000</v>
      </c>
      <c r="Z85" s="589"/>
      <c r="AA85" s="587"/>
      <c r="AB85" s="584"/>
      <c r="AC85" s="587"/>
      <c r="AD85" s="587"/>
      <c r="AE85" s="612"/>
    </row>
    <row r="86" spans="1:31" ht="15" hidden="1" x14ac:dyDescent="0.35">
      <c r="A86" s="1173">
        <v>45372</v>
      </c>
      <c r="B86" s="591"/>
      <c r="C86" s="592"/>
      <c r="D86" s="593"/>
      <c r="E86" s="592"/>
      <c r="F86" s="591"/>
      <c r="G86" s="587"/>
      <c r="H86" s="588"/>
      <c r="I86" s="585"/>
      <c r="J86" s="585"/>
      <c r="K86" s="585"/>
      <c r="L86" s="585"/>
      <c r="M86" s="585"/>
      <c r="N86" s="585"/>
      <c r="O86" s="585"/>
      <c r="P86" s="586"/>
      <c r="Q86" s="587"/>
      <c r="R86" s="584"/>
      <c r="S86" s="587"/>
      <c r="T86" s="588"/>
      <c r="U86" s="587"/>
      <c r="V86" s="584"/>
      <c r="W86" s="587"/>
      <c r="X86" s="724"/>
      <c r="Y86" s="594"/>
      <c r="Z86" s="589"/>
      <c r="AA86" s="587"/>
      <c r="AB86" s="584"/>
      <c r="AC86" s="587"/>
      <c r="AD86" s="587"/>
      <c r="AE86" s="612"/>
    </row>
    <row r="87" spans="1:31" ht="15" hidden="1" x14ac:dyDescent="0.35">
      <c r="A87" s="1174"/>
      <c r="B87" s="591"/>
      <c r="C87" s="592"/>
      <c r="D87" s="593"/>
      <c r="E87" s="592"/>
      <c r="F87" s="591"/>
      <c r="G87" s="587"/>
      <c r="H87" s="584"/>
      <c r="I87" s="585"/>
      <c r="J87" s="585"/>
      <c r="K87" s="585"/>
      <c r="L87" s="585"/>
      <c r="M87" s="585"/>
      <c r="N87" s="585"/>
      <c r="O87" s="585"/>
      <c r="P87" s="586"/>
      <c r="Q87" s="587"/>
      <c r="R87" s="584"/>
      <c r="S87" s="587"/>
      <c r="T87" s="588"/>
      <c r="U87" s="587"/>
      <c r="V87" s="584"/>
      <c r="W87" s="587"/>
      <c r="X87" s="589"/>
      <c r="Y87" s="594"/>
      <c r="Z87" s="589"/>
      <c r="AA87" s="587"/>
      <c r="AB87" s="584"/>
      <c r="AC87" s="587"/>
      <c r="AD87" s="587"/>
      <c r="AE87" s="612"/>
    </row>
    <row r="88" spans="1:31" ht="15" hidden="1" x14ac:dyDescent="0.35">
      <c r="A88" s="1174"/>
      <c r="B88" s="591"/>
      <c r="C88" s="592"/>
      <c r="D88" s="593"/>
      <c r="E88" s="592"/>
      <c r="F88" s="591"/>
      <c r="G88" s="587"/>
      <c r="H88" s="584"/>
      <c r="I88" s="585"/>
      <c r="J88" s="585"/>
      <c r="K88" s="585"/>
      <c r="L88" s="585"/>
      <c r="M88" s="585"/>
      <c r="N88" s="585"/>
      <c r="O88" s="585"/>
      <c r="P88" s="586"/>
      <c r="Q88" s="587"/>
      <c r="R88" s="584"/>
      <c r="S88" s="587"/>
      <c r="T88" s="588"/>
      <c r="U88" s="587"/>
      <c r="V88" s="584"/>
      <c r="W88" s="587"/>
      <c r="X88" s="589"/>
      <c r="Y88" s="590"/>
      <c r="Z88" s="599"/>
      <c r="AA88" s="600"/>
      <c r="AB88" s="588"/>
      <c r="AC88" s="587"/>
      <c r="AD88" s="587"/>
      <c r="AE88" s="612"/>
    </row>
    <row r="89" spans="1:31" ht="15" hidden="1" x14ac:dyDescent="0.35">
      <c r="A89" s="1175"/>
      <c r="B89" s="591">
        <v>26.79</v>
      </c>
      <c r="C89" s="592">
        <v>267900</v>
      </c>
      <c r="D89" s="593">
        <v>27.59</v>
      </c>
      <c r="E89" s="592">
        <v>275900</v>
      </c>
      <c r="F89" s="591"/>
      <c r="G89" s="585"/>
      <c r="H89" s="586"/>
      <c r="I89" s="585"/>
      <c r="J89" s="585">
        <v>20</v>
      </c>
      <c r="K89" s="585">
        <v>136000</v>
      </c>
      <c r="L89" s="585">
        <v>20</v>
      </c>
      <c r="M89" s="585">
        <v>259000</v>
      </c>
      <c r="N89" s="585"/>
      <c r="O89" s="585"/>
      <c r="P89" s="586"/>
      <c r="Q89" s="587"/>
      <c r="R89" s="584"/>
      <c r="S89" s="587"/>
      <c r="T89" s="588">
        <v>20</v>
      </c>
      <c r="U89" s="587">
        <v>259000</v>
      </c>
      <c r="V89" s="584"/>
      <c r="W89" s="587"/>
      <c r="X89" s="589"/>
      <c r="Y89" s="594"/>
      <c r="Z89" s="589"/>
      <c r="AA89" s="587"/>
      <c r="AB89" s="584"/>
      <c r="AC89" s="587"/>
      <c r="AD89" s="587"/>
      <c r="AE89" s="612"/>
    </row>
    <row r="90" spans="1:31" ht="15" hidden="1" x14ac:dyDescent="0.35">
      <c r="A90" s="1173">
        <v>45373</v>
      </c>
      <c r="B90" s="591"/>
      <c r="C90" s="592"/>
      <c r="D90" s="593"/>
      <c r="E90" s="592"/>
      <c r="F90" s="591"/>
      <c r="G90" s="585"/>
      <c r="H90" s="586"/>
      <c r="I90" s="585"/>
      <c r="J90" s="586"/>
      <c r="K90" s="585"/>
      <c r="L90" s="585"/>
      <c r="M90" s="585"/>
      <c r="N90" s="585"/>
      <c r="O90" s="585"/>
      <c r="P90" s="586"/>
      <c r="Q90" s="587"/>
      <c r="R90" s="584"/>
      <c r="S90" s="587"/>
      <c r="T90" s="588"/>
      <c r="U90" s="587"/>
      <c r="V90" s="584"/>
      <c r="W90" s="587"/>
      <c r="X90" s="589"/>
      <c r="Y90" s="594"/>
      <c r="Z90" s="589"/>
      <c r="AA90" s="587"/>
      <c r="AB90" s="584"/>
      <c r="AC90" s="587"/>
      <c r="AD90" s="587"/>
      <c r="AE90" s="612"/>
    </row>
    <row r="91" spans="1:31" ht="15" hidden="1" x14ac:dyDescent="0.35">
      <c r="A91" s="1174"/>
      <c r="B91" s="591"/>
      <c r="C91" s="592"/>
      <c r="D91" s="593"/>
      <c r="E91" s="592"/>
      <c r="F91" s="591"/>
      <c r="G91" s="585"/>
      <c r="H91" s="586"/>
      <c r="I91" s="585"/>
      <c r="J91" s="585"/>
      <c r="K91" s="585"/>
      <c r="L91" s="585"/>
      <c r="M91" s="585"/>
      <c r="N91" s="585"/>
      <c r="O91" s="585"/>
      <c r="P91" s="586"/>
      <c r="Q91" s="587"/>
      <c r="R91" s="584"/>
      <c r="S91" s="587"/>
      <c r="T91" s="588"/>
      <c r="U91" s="587"/>
      <c r="V91" s="584"/>
      <c r="W91" s="587"/>
      <c r="X91" s="589"/>
      <c r="Y91" s="594"/>
      <c r="Z91" s="589"/>
      <c r="AA91" s="587"/>
      <c r="AB91" s="584"/>
      <c r="AC91" s="587"/>
      <c r="AD91" s="587"/>
      <c r="AE91" s="612"/>
    </row>
    <row r="92" spans="1:31" ht="15" hidden="1" x14ac:dyDescent="0.35">
      <c r="A92" s="1174"/>
      <c r="B92" s="591"/>
      <c r="C92" s="592"/>
      <c r="D92" s="593"/>
      <c r="E92" s="592"/>
      <c r="F92" s="591"/>
      <c r="G92" s="585"/>
      <c r="H92" s="586"/>
      <c r="I92" s="585"/>
      <c r="J92" s="585"/>
      <c r="K92" s="585"/>
      <c r="L92" s="585"/>
      <c r="M92" s="585"/>
      <c r="N92" s="585"/>
      <c r="O92" s="585"/>
      <c r="P92" s="586"/>
      <c r="Q92" s="587"/>
      <c r="R92" s="584"/>
      <c r="S92" s="587"/>
      <c r="T92" s="588"/>
      <c r="U92" s="587"/>
      <c r="V92" s="584"/>
      <c r="W92" s="587"/>
      <c r="X92" s="589"/>
      <c r="Y92" s="594"/>
      <c r="Z92" s="589"/>
      <c r="AA92" s="587"/>
      <c r="AB92" s="584"/>
      <c r="AC92" s="587"/>
      <c r="AD92" s="587"/>
      <c r="AE92" s="612"/>
    </row>
    <row r="93" spans="1:31" ht="15" hidden="1" x14ac:dyDescent="0.35">
      <c r="A93" s="1175"/>
      <c r="B93" s="591">
        <v>22.52</v>
      </c>
      <c r="C93" s="592">
        <v>225200</v>
      </c>
      <c r="D93" s="593">
        <v>27.68</v>
      </c>
      <c r="E93" s="592">
        <v>276800</v>
      </c>
      <c r="F93" s="792">
        <v>39.08</v>
      </c>
      <c r="G93" s="585">
        <v>390800</v>
      </c>
      <c r="H93" s="586"/>
      <c r="I93" s="585"/>
      <c r="J93" s="585"/>
      <c r="K93" s="585"/>
      <c r="L93" s="585"/>
      <c r="M93" s="585"/>
      <c r="N93" s="585"/>
      <c r="O93" s="585"/>
      <c r="P93" s="586"/>
      <c r="Q93" s="587"/>
      <c r="R93" s="584"/>
      <c r="S93" s="587"/>
      <c r="T93" s="588">
        <v>20</v>
      </c>
      <c r="U93" s="587">
        <v>259000</v>
      </c>
      <c r="V93" s="584">
        <v>25.43</v>
      </c>
      <c r="W93" s="587">
        <v>172920</v>
      </c>
      <c r="X93" s="589"/>
      <c r="Y93" s="594"/>
      <c r="Z93" s="589"/>
      <c r="AA93" s="587"/>
      <c r="AB93" s="584"/>
      <c r="AC93" s="587"/>
      <c r="AD93" s="587"/>
      <c r="AE93" s="612"/>
    </row>
    <row r="94" spans="1:31" ht="15" hidden="1" x14ac:dyDescent="0.35">
      <c r="A94" s="1173">
        <v>45374</v>
      </c>
      <c r="B94" s="591"/>
      <c r="C94" s="592"/>
      <c r="D94" s="593"/>
      <c r="E94" s="592"/>
      <c r="F94" s="591"/>
      <c r="G94" s="585"/>
      <c r="H94" s="586"/>
      <c r="I94" s="585"/>
      <c r="J94" s="585"/>
      <c r="K94" s="585"/>
      <c r="L94" s="585"/>
      <c r="M94" s="585"/>
      <c r="N94" s="585"/>
      <c r="O94" s="585"/>
      <c r="P94" s="586"/>
      <c r="Q94" s="587"/>
      <c r="R94" s="584"/>
      <c r="S94" s="587"/>
      <c r="T94" s="588"/>
      <c r="U94" s="587"/>
      <c r="V94" s="584"/>
      <c r="W94" s="587"/>
      <c r="X94" s="589"/>
      <c r="Y94" s="594"/>
      <c r="Z94" s="589"/>
      <c r="AA94" s="587"/>
      <c r="AB94" s="584"/>
      <c r="AC94" s="587"/>
      <c r="AD94" s="587"/>
      <c r="AE94" s="612"/>
    </row>
    <row r="95" spans="1:31" ht="15" hidden="1" x14ac:dyDescent="0.35">
      <c r="A95" s="1174"/>
      <c r="B95" s="591"/>
      <c r="C95" s="592"/>
      <c r="D95" s="593"/>
      <c r="E95" s="592"/>
      <c r="F95" s="591"/>
      <c r="G95" s="585"/>
      <c r="H95" s="586"/>
      <c r="I95" s="585"/>
      <c r="J95" s="585"/>
      <c r="K95" s="585"/>
      <c r="L95" s="585"/>
      <c r="M95" s="585"/>
      <c r="N95" s="585"/>
      <c r="O95" s="585"/>
      <c r="P95" s="586"/>
      <c r="Q95" s="587"/>
      <c r="R95" s="584"/>
      <c r="S95" s="587"/>
      <c r="T95" s="588"/>
      <c r="U95" s="587"/>
      <c r="V95" s="584"/>
      <c r="W95" s="587"/>
      <c r="X95" s="589"/>
      <c r="Y95" s="594"/>
      <c r="Z95" s="589"/>
      <c r="AA95" s="587"/>
      <c r="AB95" s="584"/>
      <c r="AC95" s="587"/>
      <c r="AD95" s="587"/>
      <c r="AE95" s="612"/>
    </row>
    <row r="96" spans="1:31" ht="15" hidden="1" x14ac:dyDescent="0.35">
      <c r="A96" s="1174"/>
      <c r="B96" s="591"/>
      <c r="C96" s="592"/>
      <c r="D96" s="593"/>
      <c r="E96" s="592"/>
      <c r="F96" s="591"/>
      <c r="G96" s="585"/>
      <c r="H96" s="586"/>
      <c r="I96" s="585"/>
      <c r="J96" s="585"/>
      <c r="K96" s="585"/>
      <c r="L96" s="585"/>
      <c r="M96" s="585"/>
      <c r="N96" s="585"/>
      <c r="O96" s="585"/>
      <c r="P96" s="586"/>
      <c r="Q96" s="587"/>
      <c r="R96" s="584"/>
      <c r="S96" s="587"/>
      <c r="T96" s="588"/>
      <c r="U96" s="587"/>
      <c r="V96" s="584"/>
      <c r="W96" s="587"/>
      <c r="X96" s="589"/>
      <c r="Y96" s="594"/>
      <c r="Z96" s="589"/>
      <c r="AA96" s="587"/>
      <c r="AB96" s="584"/>
      <c r="AC96" s="587"/>
      <c r="AD96" s="587"/>
      <c r="AE96" s="612"/>
    </row>
    <row r="97" spans="1:37" ht="15" hidden="1" x14ac:dyDescent="0.35">
      <c r="A97" s="1175"/>
      <c r="B97" s="792">
        <v>28.23</v>
      </c>
      <c r="C97" s="592">
        <v>282300</v>
      </c>
      <c r="D97" s="593">
        <v>27.09</v>
      </c>
      <c r="E97" s="592">
        <v>270900</v>
      </c>
      <c r="F97" s="591">
        <v>22.64</v>
      </c>
      <c r="G97" s="585">
        <v>226400</v>
      </c>
      <c r="H97" s="586"/>
      <c r="I97" s="585"/>
      <c r="J97" s="585">
        <v>20</v>
      </c>
      <c r="K97" s="585">
        <v>136000</v>
      </c>
      <c r="L97" s="585">
        <v>20</v>
      </c>
      <c r="M97" s="585">
        <v>259000</v>
      </c>
      <c r="N97" s="585"/>
      <c r="O97" s="585"/>
      <c r="P97" s="586"/>
      <c r="Q97" s="587"/>
      <c r="R97" s="584"/>
      <c r="S97" s="587"/>
      <c r="T97" s="588"/>
      <c r="U97" s="587"/>
      <c r="V97" s="584"/>
      <c r="W97" s="587"/>
      <c r="X97" s="593"/>
      <c r="Y97" s="592"/>
      <c r="Z97" s="589"/>
      <c r="AA97" s="587"/>
      <c r="AB97" s="584"/>
      <c r="AC97" s="587"/>
      <c r="AD97" s="587"/>
      <c r="AE97" s="612"/>
    </row>
    <row r="98" spans="1:37" ht="15" hidden="1" x14ac:dyDescent="0.35">
      <c r="A98" s="1173">
        <v>45375</v>
      </c>
      <c r="B98" s="591"/>
      <c r="C98" s="592"/>
      <c r="D98" s="593"/>
      <c r="E98" s="592"/>
      <c r="F98" s="591"/>
      <c r="G98" s="585"/>
      <c r="H98" s="586"/>
      <c r="I98" s="585"/>
      <c r="J98" s="585"/>
      <c r="K98" s="585"/>
      <c r="L98" s="585"/>
      <c r="M98" s="585"/>
      <c r="N98" s="585"/>
      <c r="O98" s="585"/>
      <c r="P98" s="586"/>
      <c r="Q98" s="587"/>
      <c r="R98" s="584"/>
      <c r="S98" s="587"/>
      <c r="T98" s="588"/>
      <c r="U98" s="587"/>
      <c r="V98" s="584"/>
      <c r="W98" s="587"/>
      <c r="X98" s="589"/>
      <c r="Y98" s="594"/>
      <c r="Z98" s="589"/>
      <c r="AA98" s="587"/>
      <c r="AB98" s="584"/>
      <c r="AC98" s="587"/>
      <c r="AD98" s="587"/>
      <c r="AE98" s="612"/>
    </row>
    <row r="99" spans="1:37" ht="15" hidden="1" x14ac:dyDescent="0.35">
      <c r="A99" s="1174"/>
      <c r="B99" s="591"/>
      <c r="C99" s="592"/>
      <c r="D99" s="593"/>
      <c r="E99" s="592"/>
      <c r="F99" s="591"/>
      <c r="G99" s="585"/>
      <c r="H99" s="586"/>
      <c r="I99" s="585"/>
      <c r="J99" s="585"/>
      <c r="K99" s="585"/>
      <c r="L99" s="585"/>
      <c r="M99" s="585"/>
      <c r="N99" s="585"/>
      <c r="O99" s="585"/>
      <c r="P99" s="586"/>
      <c r="Q99" s="587"/>
      <c r="R99" s="584"/>
      <c r="S99" s="587"/>
      <c r="T99" s="588"/>
      <c r="U99" s="587"/>
      <c r="V99" s="584"/>
      <c r="W99" s="587"/>
      <c r="X99" s="589"/>
      <c r="Y99" s="594"/>
      <c r="Z99" s="589"/>
      <c r="AA99" s="587"/>
      <c r="AB99" s="584"/>
      <c r="AC99" s="587"/>
      <c r="AD99" s="587"/>
      <c r="AE99" s="612"/>
    </row>
    <row r="100" spans="1:37" ht="15" hidden="1" x14ac:dyDescent="0.35">
      <c r="A100" s="1174"/>
      <c r="B100" s="591"/>
      <c r="C100" s="592"/>
      <c r="D100" s="593"/>
      <c r="E100" s="592"/>
      <c r="F100" s="591"/>
      <c r="G100" s="585"/>
      <c r="H100" s="586"/>
      <c r="I100" s="585"/>
      <c r="J100" s="585"/>
      <c r="K100" s="585"/>
      <c r="L100" s="585"/>
      <c r="M100" s="585"/>
      <c r="N100" s="585"/>
      <c r="O100" s="585"/>
      <c r="P100" s="586"/>
      <c r="Q100" s="587"/>
      <c r="R100" s="584"/>
      <c r="S100" s="587"/>
      <c r="T100" s="588"/>
      <c r="U100" s="587"/>
      <c r="V100" s="584"/>
      <c r="W100" s="587"/>
      <c r="X100" s="589"/>
      <c r="Y100" s="590"/>
      <c r="Z100" s="599"/>
      <c r="AA100" s="600"/>
      <c r="AB100" s="588"/>
      <c r="AC100" s="587"/>
      <c r="AD100" s="587"/>
      <c r="AE100" s="612"/>
    </row>
    <row r="101" spans="1:37" ht="15" hidden="1" x14ac:dyDescent="0.35">
      <c r="A101" s="1175"/>
      <c r="B101" s="591">
        <v>31.31</v>
      </c>
      <c r="C101" s="592">
        <v>313100</v>
      </c>
      <c r="D101" s="593">
        <v>28.78</v>
      </c>
      <c r="E101" s="592">
        <v>287800</v>
      </c>
      <c r="F101" s="591"/>
      <c r="G101" s="585"/>
      <c r="H101" s="586">
        <v>20</v>
      </c>
      <c r="I101" s="585">
        <v>136000</v>
      </c>
      <c r="J101" s="585"/>
      <c r="K101" s="585"/>
      <c r="L101" s="585"/>
      <c r="M101" s="585"/>
      <c r="N101" s="585"/>
      <c r="O101" s="585"/>
      <c r="P101" s="586"/>
      <c r="Q101" s="587"/>
      <c r="R101" s="584"/>
      <c r="S101" s="587"/>
      <c r="T101" s="588"/>
      <c r="U101" s="587"/>
      <c r="V101" s="589"/>
      <c r="W101" s="594"/>
      <c r="X101" s="598"/>
      <c r="Y101" s="601"/>
      <c r="Z101" s="584"/>
      <c r="AA101" s="587"/>
      <c r="AB101" s="727"/>
      <c r="AC101" s="704"/>
      <c r="AD101" s="587"/>
      <c r="AE101" s="612"/>
    </row>
    <row r="102" spans="1:37" ht="15" hidden="1" x14ac:dyDescent="0.35">
      <c r="A102" s="1173">
        <v>45376</v>
      </c>
      <c r="B102" s="591"/>
      <c r="C102" s="592"/>
      <c r="D102" s="727"/>
      <c r="E102" s="704"/>
      <c r="F102" s="591"/>
      <c r="G102" s="585"/>
      <c r="H102" s="586"/>
      <c r="I102" s="585"/>
      <c r="J102" s="585"/>
      <c r="K102" s="585"/>
      <c r="L102" s="816"/>
      <c r="M102" s="660"/>
      <c r="N102" s="660"/>
      <c r="O102" s="660"/>
      <c r="P102" s="586"/>
      <c r="Q102" s="585"/>
      <c r="R102" s="584"/>
      <c r="S102" s="587"/>
      <c r="T102" s="588"/>
      <c r="U102" s="587"/>
      <c r="V102" s="584"/>
      <c r="W102" s="587"/>
      <c r="X102" s="589"/>
      <c r="Y102" s="594"/>
      <c r="Z102" s="589"/>
      <c r="AA102" s="587"/>
      <c r="AB102" s="584"/>
      <c r="AC102" s="587"/>
      <c r="AD102" s="587"/>
      <c r="AE102" s="612"/>
    </row>
    <row r="103" spans="1:37" ht="15" hidden="1" x14ac:dyDescent="0.35">
      <c r="A103" s="1174"/>
      <c r="B103" s="591"/>
      <c r="C103" s="592"/>
      <c r="D103" s="593"/>
      <c r="E103" s="592"/>
      <c r="F103" s="591"/>
      <c r="G103" s="585"/>
      <c r="H103" s="586"/>
      <c r="I103" s="585"/>
      <c r="J103" s="585"/>
      <c r="K103" s="585"/>
      <c r="L103" s="585"/>
      <c r="M103" s="592"/>
      <c r="N103" s="592"/>
      <c r="O103" s="592"/>
      <c r="P103" s="586"/>
      <c r="Q103" s="587"/>
      <c r="R103" s="584"/>
      <c r="S103" s="587"/>
      <c r="T103" s="588"/>
      <c r="U103" s="587"/>
      <c r="V103" s="584"/>
      <c r="W103" s="587"/>
      <c r="X103" s="589"/>
      <c r="Y103" s="594"/>
      <c r="Z103" s="589"/>
      <c r="AA103" s="587"/>
      <c r="AB103" s="584"/>
      <c r="AC103" s="587"/>
      <c r="AD103" s="587"/>
      <c r="AE103" s="612"/>
    </row>
    <row r="104" spans="1:37" ht="15" hidden="1" x14ac:dyDescent="0.35">
      <c r="A104" s="1174"/>
      <c r="B104" s="586"/>
      <c r="C104" s="587"/>
      <c r="D104" s="593"/>
      <c r="E104" s="592"/>
      <c r="F104" s="591"/>
      <c r="G104" s="585"/>
      <c r="H104" s="586"/>
      <c r="I104" s="585"/>
      <c r="J104" s="585"/>
      <c r="K104" s="585"/>
      <c r="L104" s="585"/>
      <c r="M104" s="592"/>
      <c r="N104" s="592"/>
      <c r="O104" s="592"/>
      <c r="P104" s="586"/>
      <c r="Q104" s="587"/>
      <c r="R104" s="584"/>
      <c r="S104" s="587"/>
      <c r="T104" s="588"/>
      <c r="U104" s="587"/>
      <c r="V104" s="584"/>
      <c r="W104" s="587"/>
      <c r="X104" s="589"/>
      <c r="Y104" s="594"/>
      <c r="Z104" s="589"/>
      <c r="AA104" s="587"/>
      <c r="AB104" s="584"/>
      <c r="AC104" s="587"/>
      <c r="AD104" s="587"/>
      <c r="AE104" s="612"/>
    </row>
    <row r="105" spans="1:37" ht="15" hidden="1" x14ac:dyDescent="0.35">
      <c r="A105" s="1175"/>
      <c r="B105" s="591">
        <v>25.98</v>
      </c>
      <c r="C105" s="592">
        <v>259800</v>
      </c>
      <c r="D105" s="793">
        <v>28.33</v>
      </c>
      <c r="E105" s="592">
        <v>283300</v>
      </c>
      <c r="F105" s="591">
        <v>41.8</v>
      </c>
      <c r="G105" s="585">
        <v>418000</v>
      </c>
      <c r="H105" s="586"/>
      <c r="I105" s="587"/>
      <c r="J105" s="587"/>
      <c r="K105" s="587"/>
      <c r="L105" s="600">
        <v>20</v>
      </c>
      <c r="M105" s="587">
        <v>259000</v>
      </c>
      <c r="N105" s="587"/>
      <c r="O105" s="587"/>
      <c r="P105" s="586">
        <v>20</v>
      </c>
      <c r="Q105" s="587">
        <v>136000</v>
      </c>
      <c r="R105" s="584"/>
      <c r="S105" s="587"/>
      <c r="T105" s="588">
        <v>20</v>
      </c>
      <c r="U105" s="587">
        <v>259000</v>
      </c>
      <c r="V105" s="584"/>
      <c r="W105" s="587"/>
      <c r="X105" s="589"/>
      <c r="Y105" s="594"/>
      <c r="Z105" s="589"/>
      <c r="AA105" s="587"/>
      <c r="AB105" s="584"/>
      <c r="AC105" s="587"/>
      <c r="AD105" s="587"/>
      <c r="AE105" s="612"/>
      <c r="AK105" s="685"/>
    </row>
    <row r="106" spans="1:37" ht="15" hidden="1" x14ac:dyDescent="0.35">
      <c r="A106" s="1173">
        <v>45377</v>
      </c>
      <c r="B106" s="591"/>
      <c r="C106" s="592"/>
      <c r="D106" s="593"/>
      <c r="E106" s="592"/>
      <c r="F106" s="591"/>
      <c r="G106" s="585"/>
      <c r="H106" s="586"/>
      <c r="I106" s="587"/>
      <c r="J106" s="587"/>
      <c r="K106" s="587"/>
      <c r="L106" s="585"/>
      <c r="M106" s="585"/>
      <c r="N106" s="585"/>
      <c r="O106" s="585"/>
      <c r="P106" s="586"/>
      <c r="Q106" s="587"/>
      <c r="R106" s="584"/>
      <c r="S106" s="587"/>
      <c r="T106" s="588"/>
      <c r="U106" s="587"/>
      <c r="V106" s="584"/>
      <c r="W106" s="587"/>
      <c r="X106" s="589"/>
      <c r="Y106" s="594"/>
      <c r="Z106" s="727"/>
      <c r="AA106" s="704"/>
      <c r="AB106" s="584"/>
      <c r="AC106" s="587"/>
      <c r="AD106" s="587"/>
      <c r="AE106" s="612"/>
      <c r="AK106" s="685"/>
    </row>
    <row r="107" spans="1:37" ht="15" hidden="1" x14ac:dyDescent="0.35">
      <c r="A107" s="1174"/>
      <c r="B107" s="591"/>
      <c r="C107" s="592"/>
      <c r="D107" s="593"/>
      <c r="E107" s="592"/>
      <c r="F107" s="591"/>
      <c r="G107" s="585"/>
      <c r="H107" s="586"/>
      <c r="I107" s="585"/>
      <c r="J107" s="585"/>
      <c r="K107" s="585"/>
      <c r="L107" s="585"/>
      <c r="M107" s="585"/>
      <c r="N107" s="585"/>
      <c r="O107" s="585"/>
      <c r="P107" s="586"/>
      <c r="Q107" s="587"/>
      <c r="R107" s="584"/>
      <c r="S107" s="587"/>
      <c r="T107" s="599"/>
      <c r="U107" s="587"/>
      <c r="V107" s="584"/>
      <c r="W107" s="587"/>
      <c r="X107" s="589"/>
      <c r="Y107" s="594"/>
      <c r="Z107" s="589"/>
      <c r="AA107" s="587"/>
      <c r="AB107" s="584"/>
      <c r="AC107" s="587"/>
      <c r="AD107" s="587"/>
      <c r="AE107" s="612"/>
      <c r="AK107" s="685"/>
    </row>
    <row r="108" spans="1:37" ht="15" hidden="1" x14ac:dyDescent="0.35">
      <c r="A108" s="1174"/>
      <c r="B108" s="591"/>
      <c r="C108" s="592"/>
      <c r="D108" s="593"/>
      <c r="E108" s="592"/>
      <c r="F108" s="591"/>
      <c r="G108" s="585"/>
      <c r="H108" s="586"/>
      <c r="I108" s="585"/>
      <c r="J108" s="585"/>
      <c r="K108" s="585"/>
      <c r="L108" s="585"/>
      <c r="M108" s="585"/>
      <c r="N108" s="585"/>
      <c r="O108" s="585"/>
      <c r="P108" s="586"/>
      <c r="Q108" s="587"/>
      <c r="R108" s="584"/>
      <c r="S108" s="587"/>
      <c r="T108" s="588"/>
      <c r="U108" s="587"/>
      <c r="V108" s="584"/>
      <c r="W108" s="587"/>
      <c r="X108" s="589"/>
      <c r="Y108" s="594"/>
      <c r="Z108" s="589"/>
      <c r="AA108" s="587"/>
      <c r="AB108" s="584"/>
      <c r="AC108" s="587"/>
      <c r="AD108" s="587"/>
      <c r="AE108" s="612"/>
      <c r="AK108" s="685"/>
    </row>
    <row r="109" spans="1:37" ht="15" hidden="1" x14ac:dyDescent="0.35">
      <c r="A109" s="1175"/>
      <c r="B109" s="591">
        <v>28.67</v>
      </c>
      <c r="C109" s="592">
        <v>286700</v>
      </c>
      <c r="D109" s="793">
        <v>28.51</v>
      </c>
      <c r="E109" s="592">
        <v>285100</v>
      </c>
      <c r="F109" s="591">
        <v>14.94</v>
      </c>
      <c r="G109" s="585">
        <v>149400</v>
      </c>
      <c r="H109" s="586"/>
      <c r="I109" s="585"/>
      <c r="J109" s="585"/>
      <c r="K109" s="585"/>
      <c r="L109" s="585"/>
      <c r="M109" s="585"/>
      <c r="N109" s="585"/>
      <c r="O109" s="585"/>
      <c r="P109" s="586"/>
      <c r="Q109" s="587"/>
      <c r="R109" s="584"/>
      <c r="S109" s="587"/>
      <c r="T109" s="588">
        <v>20</v>
      </c>
      <c r="U109" s="587">
        <v>259000</v>
      </c>
      <c r="V109" s="584"/>
      <c r="W109" s="587"/>
      <c r="X109" s="589"/>
      <c r="Y109" s="594"/>
      <c r="Z109" s="589"/>
      <c r="AA109" s="587"/>
      <c r="AB109" s="584">
        <v>7</v>
      </c>
      <c r="AC109" s="587">
        <v>70000</v>
      </c>
      <c r="AD109" s="587"/>
      <c r="AE109" s="612"/>
    </row>
    <row r="110" spans="1:37" ht="15" hidden="1" x14ac:dyDescent="0.35">
      <c r="A110" s="1173">
        <v>45378</v>
      </c>
      <c r="B110" s="591"/>
      <c r="C110" s="592"/>
      <c r="D110" s="593"/>
      <c r="E110" s="592"/>
      <c r="F110" s="591"/>
      <c r="G110" s="585"/>
      <c r="H110" s="586"/>
      <c r="I110" s="585"/>
      <c r="J110" s="585"/>
      <c r="K110" s="585"/>
      <c r="L110" s="585"/>
      <c r="M110" s="585"/>
      <c r="N110" s="585"/>
      <c r="O110" s="585"/>
      <c r="P110" s="586"/>
      <c r="Q110" s="587"/>
      <c r="R110" s="584"/>
      <c r="S110" s="587"/>
      <c r="T110" s="588"/>
      <c r="U110" s="587"/>
      <c r="V110" s="584"/>
      <c r="W110" s="587"/>
      <c r="X110" s="584"/>
      <c r="Y110" s="587"/>
      <c r="Z110" s="589"/>
      <c r="AA110" s="587"/>
      <c r="AB110" s="584"/>
      <c r="AC110" s="587"/>
      <c r="AD110" s="587"/>
      <c r="AE110" s="612"/>
    </row>
    <row r="111" spans="1:37" ht="15" hidden="1" x14ac:dyDescent="0.35">
      <c r="A111" s="1174"/>
      <c r="B111" s="591"/>
      <c r="C111" s="592"/>
      <c r="D111" s="593"/>
      <c r="E111" s="592"/>
      <c r="F111" s="591"/>
      <c r="G111" s="585"/>
      <c r="H111" s="586"/>
      <c r="I111" s="585"/>
      <c r="J111" s="585"/>
      <c r="K111" s="585"/>
      <c r="L111" s="585"/>
      <c r="M111" s="585"/>
      <c r="N111" s="585"/>
      <c r="O111" s="585"/>
      <c r="P111" s="586"/>
      <c r="Q111" s="587"/>
      <c r="R111" s="584"/>
      <c r="S111" s="587"/>
      <c r="T111" s="588"/>
      <c r="U111" s="587"/>
      <c r="V111" s="584"/>
      <c r="W111" s="587"/>
      <c r="X111" s="589"/>
      <c r="Y111" s="594"/>
      <c r="Z111" s="589"/>
      <c r="AA111" s="587"/>
      <c r="AB111" s="584"/>
      <c r="AC111" s="587"/>
      <c r="AD111" s="587"/>
      <c r="AE111" s="612"/>
    </row>
    <row r="112" spans="1:37" ht="15" hidden="1" x14ac:dyDescent="0.35">
      <c r="A112" s="1174"/>
      <c r="B112" s="591"/>
      <c r="C112" s="592"/>
      <c r="D112" s="593"/>
      <c r="E112" s="592"/>
      <c r="F112" s="591"/>
      <c r="G112" s="585"/>
      <c r="H112" s="586"/>
      <c r="I112" s="585"/>
      <c r="J112" s="585"/>
      <c r="K112" s="585"/>
      <c r="L112" s="585"/>
      <c r="M112" s="585"/>
      <c r="N112" s="585"/>
      <c r="O112" s="585"/>
      <c r="P112" s="586"/>
      <c r="Q112" s="587"/>
      <c r="R112" s="584"/>
      <c r="S112" s="587"/>
      <c r="T112" s="588"/>
      <c r="U112" s="587"/>
      <c r="V112" s="584"/>
      <c r="W112" s="587"/>
      <c r="X112" s="589"/>
      <c r="Y112" s="594"/>
      <c r="Z112" s="589"/>
      <c r="AA112" s="587"/>
      <c r="AB112" s="584"/>
      <c r="AC112" s="587"/>
      <c r="AD112" s="587"/>
      <c r="AE112" s="612"/>
    </row>
    <row r="113" spans="1:31" ht="15" hidden="1" x14ac:dyDescent="0.35">
      <c r="A113" s="1175"/>
      <c r="B113" s="591">
        <v>27.8</v>
      </c>
      <c r="C113" s="592">
        <v>278000</v>
      </c>
      <c r="D113" s="591">
        <v>31.95</v>
      </c>
      <c r="E113" s="592">
        <v>319500</v>
      </c>
      <c r="F113" s="792">
        <v>18.010000000000002</v>
      </c>
      <c r="G113" s="585">
        <v>180100</v>
      </c>
      <c r="H113" s="586">
        <v>20</v>
      </c>
      <c r="I113" s="585">
        <v>136000</v>
      </c>
      <c r="J113" s="816">
        <v>20</v>
      </c>
      <c r="K113" s="585">
        <v>136000</v>
      </c>
      <c r="L113" s="585">
        <v>20</v>
      </c>
      <c r="M113" s="585">
        <v>259000</v>
      </c>
      <c r="N113" s="585"/>
      <c r="O113" s="585"/>
      <c r="P113" s="586"/>
      <c r="Q113" s="585"/>
      <c r="R113" s="584"/>
      <c r="S113" s="587"/>
      <c r="T113" s="588">
        <v>20</v>
      </c>
      <c r="U113" s="587">
        <v>259000</v>
      </c>
      <c r="V113" s="588"/>
      <c r="W113" s="587"/>
      <c r="X113" s="589"/>
      <c r="Y113" s="594"/>
      <c r="Z113" s="589"/>
      <c r="AA113" s="587"/>
      <c r="AB113" s="584"/>
      <c r="AC113" s="587"/>
      <c r="AD113" s="587"/>
      <c r="AE113" s="612"/>
    </row>
    <row r="114" spans="1:31" ht="15" hidden="1" x14ac:dyDescent="0.35">
      <c r="A114" s="1173">
        <v>45379</v>
      </c>
      <c r="B114" s="591"/>
      <c r="C114" s="592"/>
      <c r="D114" s="593"/>
      <c r="E114" s="592"/>
      <c r="F114" s="591"/>
      <c r="G114" s="585"/>
      <c r="H114" s="586"/>
      <c r="I114" s="585"/>
      <c r="J114" s="585"/>
      <c r="K114" s="585"/>
      <c r="L114" s="585"/>
      <c r="M114" s="585"/>
      <c r="N114" s="585"/>
      <c r="O114" s="585"/>
      <c r="P114" s="586"/>
      <c r="Q114" s="587"/>
      <c r="R114" s="584"/>
      <c r="S114" s="587"/>
      <c r="T114" s="588"/>
      <c r="U114" s="587"/>
      <c r="V114" s="588"/>
      <c r="W114" s="587"/>
      <c r="X114" s="589"/>
      <c r="Y114" s="594"/>
      <c r="Z114" s="589"/>
      <c r="AA114" s="587"/>
      <c r="AB114" s="584"/>
      <c r="AC114" s="587"/>
      <c r="AD114" s="587"/>
      <c r="AE114" s="612"/>
    </row>
    <row r="115" spans="1:31" ht="15" hidden="1" x14ac:dyDescent="0.35">
      <c r="A115" s="1174"/>
      <c r="B115" s="591"/>
      <c r="C115" s="592"/>
      <c r="D115" s="593"/>
      <c r="E115" s="592"/>
      <c r="F115" s="591"/>
      <c r="G115" s="585"/>
      <c r="H115" s="586"/>
      <c r="I115" s="585"/>
      <c r="J115" s="585"/>
      <c r="K115" s="585"/>
      <c r="L115" s="585"/>
      <c r="M115" s="585"/>
      <c r="N115" s="585"/>
      <c r="O115" s="585"/>
      <c r="P115" s="586"/>
      <c r="Q115" s="587"/>
      <c r="R115" s="584"/>
      <c r="S115" s="587"/>
      <c r="T115" s="588"/>
      <c r="U115" s="587"/>
      <c r="V115" s="584"/>
      <c r="W115" s="587"/>
      <c r="X115" s="589"/>
      <c r="Y115" s="594"/>
      <c r="Z115" s="589"/>
      <c r="AA115" s="587"/>
      <c r="AB115" s="584"/>
      <c r="AC115" s="587"/>
      <c r="AD115" s="587"/>
      <c r="AE115" s="612"/>
    </row>
    <row r="116" spans="1:31" ht="15" hidden="1" x14ac:dyDescent="0.35">
      <c r="A116" s="1174"/>
      <c r="B116" s="591"/>
      <c r="C116" s="592"/>
      <c r="D116" s="593"/>
      <c r="E116" s="592"/>
      <c r="F116" s="591"/>
      <c r="G116" s="585"/>
      <c r="H116" s="586"/>
      <c r="I116" s="585"/>
      <c r="J116" s="585"/>
      <c r="K116" s="585"/>
      <c r="L116" s="585"/>
      <c r="M116" s="585"/>
      <c r="N116" s="585"/>
      <c r="O116" s="585"/>
      <c r="P116" s="586"/>
      <c r="Q116" s="587"/>
      <c r="R116" s="584"/>
      <c r="S116" s="587"/>
      <c r="T116" s="588"/>
      <c r="U116" s="587"/>
      <c r="V116" s="584"/>
      <c r="W116" s="587"/>
      <c r="X116" s="589"/>
      <c r="Y116" s="590"/>
      <c r="Z116" s="599"/>
      <c r="AA116" s="600"/>
      <c r="AB116" s="588"/>
      <c r="AC116" s="587"/>
      <c r="AD116" s="587"/>
      <c r="AE116" s="612"/>
    </row>
    <row r="117" spans="1:31" ht="15" hidden="1" x14ac:dyDescent="0.35">
      <c r="A117" s="1175"/>
      <c r="B117" s="630">
        <v>23.96</v>
      </c>
      <c r="C117" s="587">
        <v>239600</v>
      </c>
      <c r="D117" s="584">
        <v>35.51</v>
      </c>
      <c r="E117" s="585">
        <v>355100</v>
      </c>
      <c r="F117" s="792">
        <v>19.059999999999999</v>
      </c>
      <c r="G117" s="587">
        <v>190600</v>
      </c>
      <c r="H117" s="584">
        <v>20</v>
      </c>
      <c r="I117" s="587">
        <v>136000</v>
      </c>
      <c r="J117" s="587"/>
      <c r="K117" s="587"/>
      <c r="L117" s="600"/>
      <c r="M117" s="587"/>
      <c r="N117" s="587"/>
      <c r="O117" s="587"/>
      <c r="P117" s="586"/>
      <c r="Q117" s="587"/>
      <c r="R117" s="584"/>
      <c r="S117" s="587"/>
      <c r="T117" s="620">
        <v>20</v>
      </c>
      <c r="U117" s="583">
        <v>259000</v>
      </c>
      <c r="V117" s="584"/>
      <c r="W117" s="587"/>
      <c r="X117" s="589"/>
      <c r="Y117" s="594"/>
      <c r="Z117" s="589"/>
      <c r="AA117" s="587"/>
      <c r="AB117" s="584">
        <v>10</v>
      </c>
      <c r="AC117" s="587">
        <v>100000</v>
      </c>
      <c r="AD117" s="587"/>
      <c r="AE117" s="612"/>
    </row>
    <row r="118" spans="1:31" ht="15" hidden="1" x14ac:dyDescent="0.35">
      <c r="A118" s="1173">
        <v>45380</v>
      </c>
      <c r="B118" s="630"/>
      <c r="C118" s="587"/>
      <c r="D118" s="584"/>
      <c r="E118" s="585"/>
      <c r="F118" s="792"/>
      <c r="G118" s="587"/>
      <c r="H118" s="584"/>
      <c r="I118" s="587"/>
      <c r="J118" s="587"/>
      <c r="K118" s="587"/>
      <c r="L118" s="600"/>
      <c r="M118" s="587"/>
      <c r="N118" s="587"/>
      <c r="O118" s="587"/>
      <c r="P118" s="586"/>
      <c r="Q118" s="587"/>
      <c r="R118" s="584"/>
      <c r="S118" s="587"/>
      <c r="T118" s="620"/>
      <c r="U118" s="583"/>
      <c r="V118" s="584"/>
      <c r="W118" s="587"/>
      <c r="X118" s="589"/>
      <c r="Y118" s="594"/>
      <c r="Z118" s="589"/>
      <c r="AA118" s="587"/>
      <c r="AB118" s="584"/>
      <c r="AC118" s="587"/>
      <c r="AD118" s="587"/>
      <c r="AE118" s="612"/>
    </row>
    <row r="119" spans="1:31" ht="15" hidden="1" x14ac:dyDescent="0.35">
      <c r="A119" s="1174"/>
      <c r="B119" s="630"/>
      <c r="C119" s="587"/>
      <c r="D119" s="584"/>
      <c r="E119" s="585"/>
      <c r="F119" s="792"/>
      <c r="G119" s="587"/>
      <c r="H119" s="584"/>
      <c r="I119" s="587"/>
      <c r="J119" s="587"/>
      <c r="K119" s="587"/>
      <c r="L119" s="600"/>
      <c r="M119" s="587"/>
      <c r="N119" s="587"/>
      <c r="O119" s="587"/>
      <c r="P119" s="586"/>
      <c r="Q119" s="587"/>
      <c r="R119" s="584"/>
      <c r="S119" s="587"/>
      <c r="T119" s="620"/>
      <c r="U119" s="583"/>
      <c r="V119" s="584"/>
      <c r="W119" s="587"/>
      <c r="X119" s="589"/>
      <c r="Y119" s="594"/>
      <c r="Z119" s="589"/>
      <c r="AA119" s="587"/>
      <c r="AB119" s="584"/>
      <c r="AC119" s="587"/>
      <c r="AD119" s="587"/>
      <c r="AE119" s="612"/>
    </row>
    <row r="120" spans="1:31" ht="15" hidden="1" x14ac:dyDescent="0.35">
      <c r="A120" s="1174"/>
      <c r="B120" s="630"/>
      <c r="C120" s="587"/>
      <c r="D120" s="584"/>
      <c r="E120" s="585"/>
      <c r="F120" s="792"/>
      <c r="G120" s="587"/>
      <c r="H120" s="584"/>
      <c r="I120" s="587"/>
      <c r="J120" s="587"/>
      <c r="K120" s="587"/>
      <c r="L120" s="600"/>
      <c r="M120" s="587"/>
      <c r="N120" s="587"/>
      <c r="O120" s="587"/>
      <c r="P120" s="586"/>
      <c r="Q120" s="587"/>
      <c r="R120" s="584"/>
      <c r="S120" s="587"/>
      <c r="T120" s="620"/>
      <c r="U120" s="583"/>
      <c r="V120" s="584"/>
      <c r="W120" s="587"/>
      <c r="X120" s="589"/>
      <c r="Y120" s="594"/>
      <c r="Z120" s="589"/>
      <c r="AA120" s="587"/>
      <c r="AB120" s="584"/>
      <c r="AC120" s="587"/>
      <c r="AD120" s="587"/>
      <c r="AE120" s="612"/>
    </row>
    <row r="121" spans="1:31" ht="15" hidden="1" x14ac:dyDescent="0.35">
      <c r="A121" s="1175"/>
      <c r="B121" s="630">
        <v>24.8</v>
      </c>
      <c r="C121" s="587">
        <v>248000</v>
      </c>
      <c r="D121" s="584">
        <v>21.42</v>
      </c>
      <c r="E121" s="585">
        <v>214200</v>
      </c>
      <c r="F121" s="792">
        <v>18.48</v>
      </c>
      <c r="G121" s="587">
        <v>184800</v>
      </c>
      <c r="H121" s="584"/>
      <c r="I121" s="587"/>
      <c r="J121" s="587"/>
      <c r="K121" s="587"/>
      <c r="L121" s="600"/>
      <c r="M121" s="587"/>
      <c r="N121" s="587"/>
      <c r="O121" s="587"/>
      <c r="P121" s="586"/>
      <c r="Q121" s="587"/>
      <c r="R121" s="584"/>
      <c r="S121" s="587"/>
      <c r="T121" s="620">
        <v>20</v>
      </c>
      <c r="U121" s="583">
        <v>259000</v>
      </c>
      <c r="V121" s="584"/>
      <c r="W121" s="587"/>
      <c r="X121" s="589"/>
      <c r="Y121" s="594"/>
      <c r="Z121" s="589"/>
      <c r="AA121" s="587"/>
      <c r="AB121" s="584"/>
      <c r="AC121" s="587"/>
      <c r="AD121" s="587"/>
      <c r="AE121" s="612"/>
    </row>
    <row r="122" spans="1:31" ht="15" hidden="1" x14ac:dyDescent="0.35">
      <c r="A122" s="1173">
        <v>45381</v>
      </c>
      <c r="B122" s="630"/>
      <c r="C122" s="587"/>
      <c r="D122" s="584"/>
      <c r="E122" s="585"/>
      <c r="F122" s="792"/>
      <c r="G122" s="587"/>
      <c r="H122" s="584"/>
      <c r="I122" s="587"/>
      <c r="J122" s="587"/>
      <c r="K122" s="587"/>
      <c r="L122" s="600"/>
      <c r="M122" s="587"/>
      <c r="N122" s="587"/>
      <c r="O122" s="587"/>
      <c r="P122" s="586"/>
      <c r="Q122" s="587"/>
      <c r="R122" s="584"/>
      <c r="S122" s="587"/>
      <c r="T122" s="620"/>
      <c r="U122" s="583"/>
      <c r="V122" s="584"/>
      <c r="W122" s="587"/>
      <c r="X122" s="589"/>
      <c r="Y122" s="594"/>
      <c r="Z122" s="589"/>
      <c r="AA122" s="587"/>
      <c r="AB122" s="584"/>
      <c r="AC122" s="587"/>
      <c r="AD122" s="587"/>
      <c r="AE122" s="612"/>
    </row>
    <row r="123" spans="1:31" ht="15" hidden="1" x14ac:dyDescent="0.35">
      <c r="A123" s="1174"/>
      <c r="B123" s="630"/>
      <c r="C123" s="587"/>
      <c r="D123" s="584"/>
      <c r="E123" s="585"/>
      <c r="F123" s="792"/>
      <c r="G123" s="587"/>
      <c r="H123" s="584"/>
      <c r="I123" s="587"/>
      <c r="J123" s="587"/>
      <c r="K123" s="587"/>
      <c r="L123" s="600"/>
      <c r="M123" s="587"/>
      <c r="N123" s="587"/>
      <c r="O123" s="587"/>
      <c r="P123" s="586"/>
      <c r="Q123" s="587"/>
      <c r="R123" s="584"/>
      <c r="S123" s="587"/>
      <c r="T123" s="620"/>
      <c r="U123" s="583"/>
      <c r="V123" s="584"/>
      <c r="W123" s="587"/>
      <c r="X123" s="589"/>
      <c r="Y123" s="594"/>
      <c r="Z123" s="589"/>
      <c r="AA123" s="587"/>
      <c r="AB123" s="584"/>
      <c r="AC123" s="587"/>
      <c r="AD123" s="587"/>
      <c r="AE123" s="612"/>
    </row>
    <row r="124" spans="1:31" ht="15" hidden="1" x14ac:dyDescent="0.35">
      <c r="A124" s="1174"/>
      <c r="B124" s="630"/>
      <c r="C124" s="587"/>
      <c r="D124" s="584"/>
      <c r="E124" s="585"/>
      <c r="F124" s="792"/>
      <c r="G124" s="587"/>
      <c r="H124" s="584"/>
      <c r="I124" s="587"/>
      <c r="J124" s="587"/>
      <c r="K124" s="587"/>
      <c r="L124" s="600"/>
      <c r="M124" s="587"/>
      <c r="N124" s="587"/>
      <c r="O124" s="587"/>
      <c r="P124" s="586"/>
      <c r="Q124" s="587"/>
      <c r="R124" s="584"/>
      <c r="S124" s="587"/>
      <c r="T124" s="620"/>
      <c r="U124" s="583"/>
      <c r="V124" s="584"/>
      <c r="W124" s="587"/>
      <c r="X124" s="589"/>
      <c r="Y124" s="594"/>
      <c r="Z124" s="589"/>
      <c r="AA124" s="587"/>
      <c r="AB124" s="584"/>
      <c r="AC124" s="587"/>
      <c r="AD124" s="587"/>
      <c r="AE124" s="612"/>
    </row>
    <row r="125" spans="1:31" ht="15" hidden="1" x14ac:dyDescent="0.35">
      <c r="A125" s="1175"/>
      <c r="B125" s="630">
        <v>29.08</v>
      </c>
      <c r="C125" s="587">
        <v>290800</v>
      </c>
      <c r="D125" s="584">
        <v>28.76</v>
      </c>
      <c r="E125" s="585">
        <v>287600</v>
      </c>
      <c r="F125" s="792">
        <v>22.91</v>
      </c>
      <c r="G125" s="587">
        <v>229100</v>
      </c>
      <c r="H125" s="584"/>
      <c r="I125" s="587"/>
      <c r="J125" s="587">
        <v>20</v>
      </c>
      <c r="K125" s="587">
        <v>136000</v>
      </c>
      <c r="L125" s="600">
        <v>20</v>
      </c>
      <c r="M125" s="587">
        <v>259000</v>
      </c>
      <c r="N125" s="587"/>
      <c r="O125" s="587"/>
      <c r="P125" s="586">
        <v>20</v>
      </c>
      <c r="Q125" s="587">
        <v>136000</v>
      </c>
      <c r="R125" s="584"/>
      <c r="S125" s="587"/>
      <c r="T125" s="620"/>
      <c r="U125" s="583"/>
      <c r="V125" s="584"/>
      <c r="W125" s="587"/>
      <c r="X125" s="589"/>
      <c r="Y125" s="594"/>
      <c r="Z125" s="589"/>
      <c r="AA125" s="587"/>
      <c r="AB125" s="584"/>
      <c r="AC125" s="587"/>
      <c r="AD125" s="587"/>
      <c r="AE125" s="612"/>
    </row>
    <row r="126" spans="1:31" ht="15" hidden="1" x14ac:dyDescent="0.35">
      <c r="A126" s="1173">
        <v>45382</v>
      </c>
      <c r="B126" s="591"/>
      <c r="C126" s="592"/>
      <c r="D126" s="593"/>
      <c r="E126" s="592"/>
      <c r="F126" s="591"/>
      <c r="G126" s="585"/>
      <c r="H126" s="586"/>
      <c r="I126" s="585"/>
      <c r="J126" s="585"/>
      <c r="K126" s="585"/>
      <c r="L126" s="585"/>
      <c r="M126" s="585"/>
      <c r="N126" s="585"/>
      <c r="O126" s="585"/>
      <c r="P126" s="586"/>
      <c r="Q126" s="587"/>
      <c r="R126" s="584"/>
      <c r="S126" s="587"/>
      <c r="T126" s="588"/>
      <c r="U126" s="587"/>
      <c r="V126" s="584"/>
      <c r="W126" s="587"/>
      <c r="X126" s="589"/>
      <c r="Y126" s="594"/>
      <c r="Z126" s="589"/>
      <c r="AA126" s="587"/>
      <c r="AB126" s="584"/>
      <c r="AC126" s="587"/>
      <c r="AD126" s="587"/>
      <c r="AE126" s="612"/>
    </row>
    <row r="127" spans="1:31" ht="15" hidden="1" x14ac:dyDescent="0.35">
      <c r="A127" s="1174"/>
      <c r="B127" s="591"/>
      <c r="C127" s="592"/>
      <c r="D127" s="593"/>
      <c r="E127" s="592"/>
      <c r="F127" s="727"/>
      <c r="G127" s="704"/>
      <c r="H127" s="586"/>
      <c r="I127" s="585"/>
      <c r="J127" s="585"/>
      <c r="K127" s="585"/>
      <c r="L127" s="585"/>
      <c r="M127" s="585"/>
      <c r="N127" s="585"/>
      <c r="O127" s="585"/>
      <c r="P127" s="586"/>
      <c r="Q127" s="587"/>
      <c r="R127" s="584"/>
      <c r="S127" s="587"/>
      <c r="T127" s="588"/>
      <c r="U127" s="587"/>
      <c r="V127" s="584"/>
      <c r="W127" s="587"/>
      <c r="X127" s="589"/>
      <c r="Y127" s="594"/>
      <c r="Z127" s="589"/>
      <c r="AA127" s="587"/>
      <c r="AB127" s="584"/>
      <c r="AC127" s="587"/>
      <c r="AD127" s="587"/>
      <c r="AE127" s="612"/>
    </row>
    <row r="128" spans="1:31" ht="15" hidden="1" x14ac:dyDescent="0.35">
      <c r="A128" s="1174"/>
      <c r="B128" s="591"/>
      <c r="C128" s="592"/>
      <c r="D128" s="593"/>
      <c r="E128" s="592"/>
      <c r="F128" s="591"/>
      <c r="G128" s="585"/>
      <c r="H128" s="586"/>
      <c r="I128" s="585"/>
      <c r="J128" s="585"/>
      <c r="K128" s="585"/>
      <c r="L128" s="585"/>
      <c r="M128" s="585"/>
      <c r="N128" s="585"/>
      <c r="O128" s="585"/>
      <c r="P128" s="586"/>
      <c r="Q128" s="587"/>
      <c r="R128" s="584"/>
      <c r="S128" s="587"/>
      <c r="T128" s="588"/>
      <c r="U128" s="587"/>
      <c r="V128" s="584"/>
      <c r="W128" s="587"/>
      <c r="X128" s="589"/>
      <c r="Y128" s="594"/>
      <c r="Z128" s="589"/>
      <c r="AA128" s="587"/>
      <c r="AB128" s="584"/>
      <c r="AC128" s="587"/>
      <c r="AD128" s="587"/>
      <c r="AE128" s="612"/>
    </row>
    <row r="129" spans="1:32" ht="15" hidden="1" x14ac:dyDescent="0.35">
      <c r="A129" s="1175"/>
      <c r="B129" s="591">
        <v>28.84</v>
      </c>
      <c r="C129" s="592">
        <v>288400</v>
      </c>
      <c r="D129" s="593">
        <v>25.55</v>
      </c>
      <c r="E129" s="585">
        <v>255500</v>
      </c>
      <c r="F129" s="792"/>
      <c r="G129" s="585"/>
      <c r="H129" s="586"/>
      <c r="I129" s="585"/>
      <c r="J129" s="585"/>
      <c r="K129" s="585"/>
      <c r="L129" s="585"/>
      <c r="M129" s="585"/>
      <c r="N129" s="585"/>
      <c r="O129" s="585"/>
      <c r="P129" s="586"/>
      <c r="Q129" s="587"/>
      <c r="R129" s="584"/>
      <c r="S129" s="587"/>
      <c r="T129" s="588"/>
      <c r="U129" s="587"/>
      <c r="V129" s="584">
        <v>30.54</v>
      </c>
      <c r="W129" s="587">
        <v>207670</v>
      </c>
      <c r="X129" s="589"/>
      <c r="Y129" s="594"/>
      <c r="Z129" s="589"/>
      <c r="AA129" s="587"/>
      <c r="AB129" s="584"/>
      <c r="AC129" s="587"/>
      <c r="AD129" s="587"/>
      <c r="AE129" s="612"/>
    </row>
    <row r="130" spans="1:32" s="663" customFormat="1" ht="15" hidden="1" x14ac:dyDescent="0.35">
      <c r="A130" s="1176" t="s">
        <v>113</v>
      </c>
      <c r="B130" s="602"/>
      <c r="C130" s="603">
        <f>SUM(C6:C129)</f>
        <v>8038500</v>
      </c>
      <c r="D130" s="603"/>
      <c r="E130" s="603">
        <f>SUM(E6:E129)</f>
        <v>8830000</v>
      </c>
      <c r="F130" s="603"/>
      <c r="G130" s="603">
        <f>SUM(G6:G129)</f>
        <v>5779200</v>
      </c>
      <c r="H130" s="603"/>
      <c r="I130" s="603">
        <f>SUM(I6:I129)</f>
        <v>1224000</v>
      </c>
      <c r="J130" s="603"/>
      <c r="K130" s="603">
        <f>SUM(K6:K129)</f>
        <v>1526940</v>
      </c>
      <c r="L130" s="604"/>
      <c r="M130" s="603">
        <f>SUM(M6:M129)</f>
        <v>3627000</v>
      </c>
      <c r="N130" s="604"/>
      <c r="O130" s="603">
        <f>SUM(O6:O129)</f>
        <v>0</v>
      </c>
      <c r="P130" s="603"/>
      <c r="Q130" s="603">
        <f>SUM(Q6:Q129)</f>
        <v>952000</v>
      </c>
      <c r="R130" s="603"/>
      <c r="S130" s="603">
        <f>SUM(S6:S129)</f>
        <v>0</v>
      </c>
      <c r="T130" s="603"/>
      <c r="U130" s="603">
        <f>SUM(U6:U129)</f>
        <v>5957000</v>
      </c>
      <c r="V130" s="603"/>
      <c r="W130" s="603">
        <f>SUM(W6:W129)</f>
        <v>890798</v>
      </c>
      <c r="X130" s="603"/>
      <c r="Y130" s="603">
        <f>SUM(Y6:Y129)</f>
        <v>500000</v>
      </c>
      <c r="Z130" s="603"/>
      <c r="AA130" s="603">
        <f>SUM(AA6:AA129)</f>
        <v>228000</v>
      </c>
      <c r="AB130" s="603"/>
      <c r="AC130" s="603">
        <f>SUM(AC6:AC129)</f>
        <v>620000</v>
      </c>
      <c r="AD130" s="603">
        <f>SUM(B130:AC130)</f>
        <v>38173438</v>
      </c>
      <c r="AE130" s="610"/>
    </row>
    <row r="131" spans="1:32" s="663" customFormat="1" ht="15" hidden="1" x14ac:dyDescent="0.35">
      <c r="A131" s="1177"/>
      <c r="B131" s="812">
        <f>SUM(B6:B129)</f>
        <v>803.85</v>
      </c>
      <c r="C131" s="604"/>
      <c r="D131" s="605">
        <f>SUM(D6:D130)</f>
        <v>882.99999999999989</v>
      </c>
      <c r="E131" s="603"/>
      <c r="F131" s="605">
        <f>SUM(F6:F130)</f>
        <v>577.91999999999996</v>
      </c>
      <c r="G131" s="603"/>
      <c r="H131" s="605">
        <f>SUM(H6:H130)</f>
        <v>180</v>
      </c>
      <c r="I131" s="603"/>
      <c r="J131" s="605">
        <f>SUM(J6:J130)</f>
        <v>224.55</v>
      </c>
      <c r="K131" s="603"/>
      <c r="L131" s="605">
        <f>SUM(L6:L130)</f>
        <v>280.07</v>
      </c>
      <c r="M131" s="603"/>
      <c r="N131" s="605">
        <f>SUM(N6:N130)</f>
        <v>0</v>
      </c>
      <c r="O131" s="603"/>
      <c r="P131" s="603">
        <f>SUM(P6:P130)</f>
        <v>140</v>
      </c>
      <c r="Q131" s="603"/>
      <c r="R131" s="605">
        <f>SUM(R6:R130)</f>
        <v>0</v>
      </c>
      <c r="S131" s="603"/>
      <c r="T131" s="606">
        <f>SUM(T6:T130)</f>
        <v>460</v>
      </c>
      <c r="U131" s="603"/>
      <c r="V131" s="605">
        <f>SUM(V6:V130)</f>
        <v>130.98999999999998</v>
      </c>
      <c r="W131" s="603"/>
      <c r="X131" s="605">
        <f>SUM(X5:X130)</f>
        <v>50</v>
      </c>
      <c r="Y131" s="603"/>
      <c r="Z131" s="605">
        <f>SUM(Z6:Z130)</f>
        <v>22.8</v>
      </c>
      <c r="AA131" s="603"/>
      <c r="AB131" s="605">
        <f>SUM(AB6:AB130)</f>
        <v>62</v>
      </c>
      <c r="AC131" s="607"/>
      <c r="AD131" s="647">
        <f>SUM(B131:AC131)</f>
        <v>3815.1800000000003</v>
      </c>
      <c r="AE131" s="651"/>
    </row>
    <row r="132" spans="1:32" s="663" customFormat="1" ht="15" hidden="1" x14ac:dyDescent="0.35">
      <c r="A132" s="715"/>
      <c r="B132" s="828"/>
      <c r="C132" s="717"/>
      <c r="D132" s="718"/>
      <c r="E132" s="610"/>
      <c r="F132" s="718"/>
      <c r="G132" s="610"/>
      <c r="H132" s="718"/>
      <c r="I132" s="610"/>
      <c r="J132" s="718"/>
      <c r="K132" s="610"/>
      <c r="L132" s="718"/>
      <c r="M132" s="610"/>
      <c r="N132" s="718"/>
      <c r="O132" s="610"/>
      <c r="P132" s="610"/>
      <c r="Q132" s="610"/>
      <c r="R132" s="718"/>
      <c r="S132" s="610"/>
      <c r="T132" s="719"/>
      <c r="U132" s="610"/>
      <c r="V132" s="718"/>
      <c r="W132" s="610"/>
      <c r="X132" s="718"/>
      <c r="Y132" s="610"/>
      <c r="Z132" s="718"/>
      <c r="AA132" s="610"/>
      <c r="AB132" s="718"/>
      <c r="AC132" s="720"/>
      <c r="AD132" s="651"/>
      <c r="AE132" s="651"/>
    </row>
    <row r="133" spans="1:32" s="663" customFormat="1" ht="15" x14ac:dyDescent="0.35">
      <c r="A133" s="715"/>
      <c r="B133" s="828"/>
      <c r="C133" s="717"/>
      <c r="D133" s="718"/>
      <c r="E133" s="610"/>
      <c r="F133" s="718"/>
      <c r="G133" s="610"/>
      <c r="H133" s="718"/>
      <c r="I133" s="610"/>
      <c r="J133" s="718"/>
      <c r="K133" s="610"/>
      <c r="L133" s="718"/>
      <c r="M133" s="610"/>
      <c r="N133" s="718"/>
      <c r="O133" s="610"/>
      <c r="P133" s="610"/>
      <c r="Q133" s="610"/>
      <c r="R133" s="718"/>
      <c r="S133" s="610"/>
      <c r="T133" s="719"/>
      <c r="U133" s="610"/>
      <c r="V133" s="718"/>
      <c r="W133" s="610"/>
      <c r="X133" s="718"/>
      <c r="Y133" s="610"/>
      <c r="Z133" s="718"/>
      <c r="AA133" s="610"/>
      <c r="AB133" s="718"/>
      <c r="AC133" s="720"/>
      <c r="AD133" s="651"/>
      <c r="AE133" s="651"/>
    </row>
    <row r="134" spans="1:32" s="663" customFormat="1" ht="15" x14ac:dyDescent="0.35">
      <c r="A134" s="715"/>
      <c r="B134" s="828"/>
      <c r="C134" s="717"/>
      <c r="D134" s="718"/>
      <c r="E134" s="610"/>
      <c r="F134" s="718"/>
      <c r="G134" s="610"/>
      <c r="H134" s="718"/>
      <c r="I134" s="610"/>
      <c r="J134" s="718"/>
      <c r="K134" s="610"/>
      <c r="L134" s="718"/>
      <c r="M134" s="610"/>
      <c r="N134" s="718"/>
      <c r="O134" s="610"/>
      <c r="P134" s="610"/>
      <c r="Q134" s="610"/>
      <c r="R134" s="718"/>
      <c r="S134" s="610"/>
      <c r="T134" s="719"/>
      <c r="U134" s="610"/>
      <c r="V134" s="718"/>
      <c r="W134" s="610"/>
      <c r="X134" s="718"/>
      <c r="Y134" s="610"/>
      <c r="Z134" s="718"/>
      <c r="AA134" s="610"/>
      <c r="AB134" s="718"/>
      <c r="AC134" s="720"/>
      <c r="AD134" s="651"/>
      <c r="AE134" s="651"/>
    </row>
    <row r="135" spans="1:32" s="663" customFormat="1" ht="34.5" customHeight="1" x14ac:dyDescent="0.35">
      <c r="A135" s="1162" t="s">
        <v>0</v>
      </c>
      <c r="B135" s="1162"/>
      <c r="C135" s="1162"/>
      <c r="D135" s="1162"/>
      <c r="E135" s="1162"/>
      <c r="F135" s="1162"/>
      <c r="G135" s="1162"/>
      <c r="H135" s="1162"/>
      <c r="I135" s="1162"/>
      <c r="J135" s="1162"/>
      <c r="K135" s="1162"/>
      <c r="L135" s="1162"/>
      <c r="M135" s="1162"/>
      <c r="N135" s="1162"/>
      <c r="O135" s="1162"/>
      <c r="P135" s="1162"/>
      <c r="Q135" s="1162"/>
      <c r="R135" s="1162"/>
      <c r="S135" s="1162"/>
      <c r="T135" s="1162"/>
      <c r="U135" s="1162"/>
      <c r="V135" s="1162"/>
      <c r="W135" s="1162"/>
      <c r="X135" s="1162"/>
      <c r="Y135" s="827"/>
      <c r="Z135" s="827"/>
      <c r="AA135" s="827"/>
      <c r="AB135" s="827"/>
      <c r="AC135" s="827"/>
      <c r="AD135" s="827"/>
      <c r="AE135" s="827"/>
      <c r="AF135" s="827"/>
    </row>
    <row r="136" spans="1:32" ht="26.25" customHeight="1" x14ac:dyDescent="0.35">
      <c r="A136" s="1161" t="s">
        <v>167</v>
      </c>
      <c r="B136" s="1161"/>
      <c r="C136" s="1161"/>
      <c r="D136" s="1161"/>
      <c r="E136" s="1161"/>
      <c r="F136" s="1161"/>
      <c r="G136" s="1161"/>
      <c r="H136" s="1161"/>
      <c r="I136" s="1161"/>
      <c r="J136" s="1161"/>
      <c r="K136" s="1161"/>
      <c r="L136" s="1161"/>
      <c r="M136" s="1161"/>
      <c r="N136" s="1161"/>
      <c r="O136" s="1161"/>
      <c r="P136" s="1161"/>
      <c r="Q136" s="1161"/>
      <c r="R136" s="1161"/>
      <c r="S136" s="1161"/>
      <c r="T136" s="1161"/>
      <c r="U136" s="1161"/>
      <c r="V136" s="1161"/>
      <c r="W136" s="1161"/>
      <c r="X136" s="1161"/>
      <c r="Y136" s="826"/>
      <c r="Z136" s="826"/>
      <c r="AA136" s="826"/>
      <c r="AB136" s="826"/>
      <c r="AC136" s="826"/>
      <c r="AD136" s="826"/>
      <c r="AE136" s="826"/>
      <c r="AF136" s="826"/>
    </row>
    <row r="137" spans="1:32" s="663" customFormat="1" ht="48" customHeight="1" x14ac:dyDescent="0.35">
      <c r="A137" s="1178" t="s">
        <v>2</v>
      </c>
      <c r="B137" s="1132" t="s">
        <v>114</v>
      </c>
      <c r="C137" s="1137"/>
      <c r="D137" s="1137"/>
      <c r="E137" s="1137"/>
      <c r="F137" s="1137"/>
      <c r="G137" s="1133"/>
      <c r="H137" s="1138" t="s">
        <v>115</v>
      </c>
      <c r="I137" s="1140"/>
      <c r="J137" s="1140"/>
      <c r="K137" s="1140"/>
      <c r="L137" s="1140"/>
      <c r="M137" s="1140"/>
      <c r="N137" s="1140"/>
      <c r="O137" s="1140"/>
      <c r="P137" s="1140"/>
      <c r="Q137" s="1140"/>
      <c r="R137" s="1140"/>
      <c r="S137" s="1140"/>
      <c r="T137" s="1140"/>
      <c r="U137" s="1140"/>
      <c r="V137" s="1140"/>
      <c r="W137" s="1139"/>
      <c r="X137" s="1138" t="s">
        <v>116</v>
      </c>
      <c r="Y137" s="1139"/>
      <c r="Z137" s="751" t="s">
        <v>9</v>
      </c>
    </row>
    <row r="138" spans="1:32" s="663" customFormat="1" ht="15" customHeight="1" x14ac:dyDescent="0.35">
      <c r="A138" s="1179"/>
      <c r="B138" s="1132" t="s">
        <v>117</v>
      </c>
      <c r="C138" s="1133"/>
      <c r="D138" s="1132" t="s">
        <v>118</v>
      </c>
      <c r="E138" s="1133"/>
      <c r="F138" s="1132" t="s">
        <v>118</v>
      </c>
      <c r="G138" s="1133"/>
      <c r="H138" s="1132" t="s">
        <v>119</v>
      </c>
      <c r="I138" s="1133"/>
      <c r="J138" s="1132" t="s">
        <v>120</v>
      </c>
      <c r="K138" s="1133"/>
      <c r="L138" s="1132" t="s">
        <v>121</v>
      </c>
      <c r="M138" s="1133"/>
      <c r="N138" s="1132" t="s">
        <v>122</v>
      </c>
      <c r="O138" s="1133"/>
      <c r="P138" s="1132" t="s">
        <v>123</v>
      </c>
      <c r="Q138" s="1133"/>
      <c r="R138" s="1132" t="s">
        <v>123</v>
      </c>
      <c r="S138" s="1133"/>
      <c r="T138" s="1132" t="s">
        <v>124</v>
      </c>
      <c r="U138" s="1133"/>
      <c r="V138" s="1132" t="s">
        <v>125</v>
      </c>
      <c r="W138" s="1133"/>
      <c r="X138" s="1132" t="s">
        <v>126</v>
      </c>
      <c r="Y138" s="1133"/>
      <c r="Z138" s="648"/>
    </row>
    <row r="139" spans="1:32" s="663" customFormat="1" ht="15" customHeight="1" x14ac:dyDescent="0.35">
      <c r="A139" s="1180"/>
      <c r="B139" s="821" t="s">
        <v>21</v>
      </c>
      <c r="C139" s="854" t="s">
        <v>27</v>
      </c>
      <c r="D139" s="821" t="s">
        <v>21</v>
      </c>
      <c r="E139" s="854" t="s">
        <v>27</v>
      </c>
      <c r="F139" s="854" t="s">
        <v>127</v>
      </c>
      <c r="G139" s="854" t="s">
        <v>27</v>
      </c>
      <c r="H139" s="616" t="s">
        <v>128</v>
      </c>
      <c r="I139" s="854" t="s">
        <v>27</v>
      </c>
      <c r="J139" s="616" t="s">
        <v>128</v>
      </c>
      <c r="K139" s="854" t="s">
        <v>27</v>
      </c>
      <c r="L139" s="616" t="s">
        <v>128</v>
      </c>
      <c r="M139" s="854" t="s">
        <v>27</v>
      </c>
      <c r="N139" s="616" t="s">
        <v>128</v>
      </c>
      <c r="O139" s="854" t="s">
        <v>27</v>
      </c>
      <c r="P139" s="616" t="s">
        <v>128</v>
      </c>
      <c r="Q139" s="854" t="s">
        <v>27</v>
      </c>
      <c r="R139" s="616" t="s">
        <v>19</v>
      </c>
      <c r="S139" s="854" t="s">
        <v>27</v>
      </c>
      <c r="T139" s="616" t="s">
        <v>17</v>
      </c>
      <c r="U139" s="854" t="s">
        <v>27</v>
      </c>
      <c r="V139" s="616" t="s">
        <v>17</v>
      </c>
      <c r="W139" s="854" t="s">
        <v>27</v>
      </c>
      <c r="X139" s="616" t="s">
        <v>30</v>
      </c>
      <c r="Y139" s="854" t="s">
        <v>27</v>
      </c>
      <c r="Z139" s="648"/>
    </row>
    <row r="140" spans="1:32" s="663" customFormat="1" ht="15" customHeight="1" x14ac:dyDescent="0.35">
      <c r="A140" s="830"/>
      <c r="B140" s="821"/>
      <c r="C140" s="854"/>
      <c r="D140" s="821"/>
      <c r="E140" s="854"/>
      <c r="F140" s="854"/>
      <c r="G140" s="854"/>
      <c r="H140" s="616"/>
      <c r="I140" s="854"/>
      <c r="J140" s="616"/>
      <c r="K140" s="854"/>
      <c r="L140" s="616"/>
      <c r="M140" s="854"/>
      <c r="N140" s="616"/>
      <c r="O140" s="854"/>
      <c r="P140" s="616"/>
      <c r="Q140" s="854"/>
      <c r="R140" s="616"/>
      <c r="S140" s="854"/>
      <c r="T140" s="616"/>
      <c r="U140" s="854"/>
      <c r="V140" s="616"/>
      <c r="W140" s="854"/>
      <c r="X140" s="616"/>
      <c r="Y140" s="854"/>
      <c r="Z140" s="648"/>
    </row>
    <row r="141" spans="1:32" s="663" customFormat="1" ht="15" customHeight="1" x14ac:dyDescent="0.35">
      <c r="A141" s="1181">
        <v>45352</v>
      </c>
      <c r="B141" s="738"/>
      <c r="C141" s="621"/>
      <c r="D141" s="625"/>
      <c r="E141" s="621"/>
      <c r="F141" s="621"/>
      <c r="G141" s="621"/>
      <c r="H141" s="620"/>
      <c r="I141" s="621"/>
      <c r="J141" s="620"/>
      <c r="K141" s="854"/>
      <c r="L141" s="620"/>
      <c r="M141" s="621"/>
      <c r="N141" s="621"/>
      <c r="O141" s="621"/>
      <c r="P141" s="620"/>
      <c r="Q141" s="621"/>
      <c r="R141" s="621"/>
      <c r="S141" s="621"/>
      <c r="T141" s="621"/>
      <c r="U141" s="621"/>
      <c r="V141" s="620"/>
      <c r="W141" s="854"/>
      <c r="X141" s="620"/>
      <c r="Y141" s="854"/>
      <c r="Z141" s="854"/>
    </row>
    <row r="142" spans="1:32" x14ac:dyDescent="0.35">
      <c r="A142" s="1182"/>
      <c r="B142" s="738"/>
      <c r="C142" s="583"/>
      <c r="D142" s="727"/>
      <c r="E142" s="704"/>
      <c r="F142" s="704"/>
      <c r="G142" s="704"/>
      <c r="H142" s="598"/>
      <c r="I142" s="583"/>
      <c r="J142" s="598"/>
      <c r="K142" s="583"/>
      <c r="L142" s="598"/>
      <c r="M142" s="583"/>
      <c r="N142" s="583"/>
      <c r="O142" s="583"/>
      <c r="P142" s="598"/>
      <c r="Q142" s="583"/>
      <c r="R142" s="583"/>
      <c r="S142" s="583"/>
      <c r="T142" s="583"/>
      <c r="U142" s="583"/>
      <c r="V142" s="620"/>
      <c r="W142" s="583"/>
      <c r="X142" s="620"/>
      <c r="Y142" s="583"/>
      <c r="Z142" s="742"/>
      <c r="AB142" s="579"/>
    </row>
    <row r="143" spans="1:32" ht="15" customHeight="1" x14ac:dyDescent="0.35">
      <c r="A143" s="1181">
        <v>45353</v>
      </c>
      <c r="B143" s="625"/>
      <c r="C143" s="583"/>
      <c r="D143" s="625"/>
      <c r="E143" s="740"/>
      <c r="F143" s="820"/>
      <c r="G143" s="820"/>
      <c r="H143" s="744"/>
      <c r="I143" s="742"/>
      <c r="J143" s="744"/>
      <c r="K143" s="742"/>
      <c r="L143" s="744"/>
      <c r="M143" s="742"/>
      <c r="N143" s="742"/>
      <c r="O143" s="742"/>
      <c r="P143" s="744"/>
      <c r="Q143" s="742"/>
      <c r="R143" s="742"/>
      <c r="S143" s="742"/>
      <c r="T143" s="742"/>
      <c r="U143" s="742"/>
      <c r="V143" s="745"/>
      <c r="W143" s="742"/>
      <c r="X143" s="745"/>
      <c r="Y143" s="742"/>
      <c r="Z143" s="742"/>
      <c r="AB143" s="579"/>
    </row>
    <row r="144" spans="1:32" ht="15" customHeight="1" x14ac:dyDescent="0.35">
      <c r="A144" s="1182"/>
      <c r="B144" s="738"/>
      <c r="C144" s="583"/>
      <c r="D144" s="598"/>
      <c r="E144" s="583"/>
      <c r="F144" s="583"/>
      <c r="G144" s="583"/>
      <c r="H144" s="598"/>
      <c r="I144" s="583"/>
      <c r="J144" s="598"/>
      <c r="K144" s="583"/>
      <c r="L144" s="598"/>
      <c r="M144" s="583"/>
      <c r="N144" s="818">
        <v>8.5299999999999994</v>
      </c>
      <c r="O144" s="583">
        <v>85300</v>
      </c>
      <c r="P144" s="598"/>
      <c r="Q144" s="583"/>
      <c r="R144" s="583"/>
      <c r="S144" s="583"/>
      <c r="T144" s="583"/>
      <c r="U144" s="583"/>
      <c r="V144" s="620"/>
      <c r="W144" s="583"/>
      <c r="X144" s="620"/>
      <c r="Y144" s="583"/>
      <c r="Z144" s="583"/>
      <c r="AB144" s="579"/>
    </row>
    <row r="145" spans="1:28" ht="15" customHeight="1" x14ac:dyDescent="0.35">
      <c r="A145" s="1181">
        <v>45354</v>
      </c>
      <c r="B145" s="738"/>
      <c r="C145" s="583"/>
      <c r="D145" s="598"/>
      <c r="E145" s="740"/>
      <c r="F145" s="740"/>
      <c r="G145" s="740"/>
      <c r="H145" s="598"/>
      <c r="I145" s="583"/>
      <c r="J145" s="598"/>
      <c r="K145" s="583"/>
      <c r="L145" s="598"/>
      <c r="M145" s="583"/>
      <c r="N145" s="583"/>
      <c r="O145" s="583"/>
      <c r="P145" s="598"/>
      <c r="Q145" s="583"/>
      <c r="R145" s="583"/>
      <c r="S145" s="583"/>
      <c r="T145" s="583"/>
      <c r="U145" s="583"/>
      <c r="V145" s="620"/>
      <c r="W145" s="583"/>
      <c r="X145" s="620"/>
      <c r="Y145" s="583"/>
      <c r="Z145" s="583"/>
      <c r="AB145" s="579"/>
    </row>
    <row r="146" spans="1:28" ht="15" customHeight="1" x14ac:dyDescent="0.35">
      <c r="A146" s="1182"/>
      <c r="B146" s="625">
        <v>57.47</v>
      </c>
      <c r="C146" s="583">
        <v>390796</v>
      </c>
      <c r="D146" s="598"/>
      <c r="E146" s="740"/>
      <c r="F146" s="740"/>
      <c r="G146" s="740"/>
      <c r="H146" s="598"/>
      <c r="I146" s="583"/>
      <c r="J146" s="598"/>
      <c r="K146" s="583"/>
      <c r="L146" s="598"/>
      <c r="M146" s="583"/>
      <c r="N146" s="818"/>
      <c r="O146" s="583"/>
      <c r="P146" s="598"/>
      <c r="Q146" s="583"/>
      <c r="R146" s="583"/>
      <c r="S146" s="583"/>
      <c r="T146" s="583"/>
      <c r="U146" s="583"/>
      <c r="V146" s="620">
        <v>6.67</v>
      </c>
      <c r="W146" s="583">
        <v>66700</v>
      </c>
      <c r="X146" s="620"/>
      <c r="Y146" s="583"/>
      <c r="Z146" s="583"/>
      <c r="AB146" s="579"/>
    </row>
    <row r="147" spans="1:28" ht="15" customHeight="1" x14ac:dyDescent="0.35">
      <c r="A147" s="1181">
        <v>45355</v>
      </c>
      <c r="B147" s="625"/>
      <c r="C147" s="583"/>
      <c r="D147" s="625"/>
      <c r="E147" s="740"/>
      <c r="F147" s="740"/>
      <c r="G147" s="740"/>
      <c r="H147" s="598"/>
      <c r="I147" s="583"/>
      <c r="J147" s="598"/>
      <c r="K147" s="583"/>
      <c r="L147" s="598"/>
      <c r="M147" s="583"/>
      <c r="N147" s="583"/>
      <c r="O147" s="583"/>
      <c r="P147" s="598"/>
      <c r="Q147" s="583"/>
      <c r="R147" s="583"/>
      <c r="S147" s="583"/>
      <c r="T147" s="583">
        <v>10</v>
      </c>
      <c r="U147" s="583">
        <v>100000</v>
      </c>
      <c r="V147" s="620"/>
      <c r="W147" s="583"/>
      <c r="X147" s="620"/>
      <c r="Y147" s="583"/>
      <c r="Z147" s="583"/>
      <c r="AB147" s="579"/>
    </row>
    <row r="148" spans="1:28" ht="15" customHeight="1" x14ac:dyDescent="0.35">
      <c r="A148" s="1182"/>
      <c r="B148" s="738">
        <v>52.03</v>
      </c>
      <c r="C148" s="583">
        <v>353804</v>
      </c>
      <c r="D148" s="737">
        <v>50.76</v>
      </c>
      <c r="E148" s="583">
        <v>345168</v>
      </c>
      <c r="F148" s="583"/>
      <c r="G148" s="583"/>
      <c r="H148" s="598">
        <v>10</v>
      </c>
      <c r="I148" s="583">
        <v>100000</v>
      </c>
      <c r="J148" s="598">
        <v>10</v>
      </c>
      <c r="K148" s="583">
        <v>100000</v>
      </c>
      <c r="L148" s="598"/>
      <c r="M148" s="583"/>
      <c r="N148" s="583"/>
      <c r="O148" s="583"/>
      <c r="P148" s="598"/>
      <c r="Q148" s="583"/>
      <c r="R148" s="583"/>
      <c r="S148" s="583"/>
      <c r="T148" s="583">
        <v>10</v>
      </c>
      <c r="U148" s="583">
        <v>100000</v>
      </c>
      <c r="V148" s="620"/>
      <c r="W148" s="583"/>
      <c r="X148" s="620"/>
      <c r="Y148" s="583"/>
      <c r="Z148" s="583"/>
      <c r="AB148" s="579"/>
    </row>
    <row r="149" spans="1:28" ht="15" customHeight="1" x14ac:dyDescent="0.35">
      <c r="A149" s="1181">
        <v>45356</v>
      </c>
      <c r="B149" s="738"/>
      <c r="C149" s="583"/>
      <c r="D149" s="598"/>
      <c r="E149" s="740"/>
      <c r="F149" s="740"/>
      <c r="G149" s="740"/>
      <c r="H149" s="598"/>
      <c r="I149" s="583"/>
      <c r="J149" s="598"/>
      <c r="K149" s="583"/>
      <c r="L149" s="598"/>
      <c r="M149" s="583"/>
      <c r="N149" s="583"/>
      <c r="O149" s="583"/>
      <c r="P149" s="598"/>
      <c r="Q149" s="583"/>
      <c r="R149" s="583"/>
      <c r="S149" s="583"/>
      <c r="T149" s="583"/>
      <c r="U149" s="583"/>
      <c r="V149" s="620"/>
      <c r="W149" s="583"/>
      <c r="X149" s="620"/>
      <c r="Y149" s="583"/>
      <c r="Z149" s="583"/>
      <c r="AB149" s="579"/>
    </row>
    <row r="150" spans="1:28" ht="15" customHeight="1" x14ac:dyDescent="0.35">
      <c r="A150" s="1182"/>
      <c r="B150" s="738"/>
      <c r="C150" s="583"/>
      <c r="D150" s="598"/>
      <c r="E150" s="740"/>
      <c r="F150" s="740"/>
      <c r="G150" s="740"/>
      <c r="H150" s="598"/>
      <c r="I150" s="583"/>
      <c r="J150" s="598"/>
      <c r="K150" s="583"/>
      <c r="L150" s="598"/>
      <c r="M150" s="583"/>
      <c r="N150" s="583"/>
      <c r="O150" s="583"/>
      <c r="P150" s="598"/>
      <c r="Q150" s="583"/>
      <c r="R150" s="583"/>
      <c r="S150" s="583"/>
      <c r="T150" s="583"/>
      <c r="U150" s="583"/>
      <c r="V150" s="620"/>
      <c r="W150" s="583"/>
      <c r="X150" s="620"/>
      <c r="Y150" s="583"/>
      <c r="Z150" s="583"/>
      <c r="AB150" s="579"/>
    </row>
    <row r="151" spans="1:28" ht="15" customHeight="1" x14ac:dyDescent="0.35">
      <c r="A151" s="1181">
        <v>45357</v>
      </c>
      <c r="B151" s="625"/>
      <c r="C151" s="740"/>
      <c r="D151" s="598"/>
      <c r="E151" s="740"/>
      <c r="F151" s="740"/>
      <c r="G151" s="740"/>
      <c r="H151" s="598"/>
      <c r="I151" s="583"/>
      <c r="J151" s="598"/>
      <c r="K151" s="583"/>
      <c r="L151" s="598"/>
      <c r="M151" s="583"/>
      <c r="N151" s="583"/>
      <c r="O151" s="583"/>
      <c r="P151" s="598"/>
      <c r="Q151" s="583"/>
      <c r="R151" s="583"/>
      <c r="S151" s="583"/>
      <c r="T151" s="583"/>
      <c r="U151" s="583"/>
      <c r="V151" s="620"/>
      <c r="W151" s="583"/>
      <c r="X151" s="620"/>
      <c r="Y151" s="583"/>
      <c r="Z151" s="583"/>
      <c r="AB151" s="579"/>
    </row>
    <row r="152" spans="1:28" ht="15" customHeight="1" x14ac:dyDescent="0.35">
      <c r="A152" s="1182"/>
      <c r="B152" s="738"/>
      <c r="C152" s="583"/>
      <c r="D152" s="598"/>
      <c r="E152" s="583"/>
      <c r="F152" s="583"/>
      <c r="G152" s="583"/>
      <c r="H152" s="598"/>
      <c r="I152" s="583"/>
      <c r="J152" s="598"/>
      <c r="K152" s="583"/>
      <c r="L152" s="598"/>
      <c r="M152" s="583"/>
      <c r="N152" s="583"/>
      <c r="O152" s="583"/>
      <c r="P152" s="598"/>
      <c r="Q152" s="583"/>
      <c r="R152" s="583"/>
      <c r="S152" s="583"/>
      <c r="T152" s="583"/>
      <c r="U152" s="583"/>
      <c r="V152" s="832"/>
      <c r="W152" s="583"/>
      <c r="X152" s="620"/>
      <c r="Y152" s="583"/>
      <c r="Z152" s="583"/>
      <c r="AB152" s="579"/>
    </row>
    <row r="153" spans="1:28" ht="15" customHeight="1" x14ac:dyDescent="0.35">
      <c r="A153" s="1181">
        <v>45358</v>
      </c>
      <c r="B153" s="738"/>
      <c r="C153" s="583"/>
      <c r="D153" s="598">
        <v>58.25</v>
      </c>
      <c r="E153" s="740">
        <v>396100</v>
      </c>
      <c r="F153" s="740"/>
      <c r="G153" s="740"/>
      <c r="H153" s="598"/>
      <c r="I153" s="583"/>
      <c r="J153" s="598"/>
      <c r="K153" s="583"/>
      <c r="L153" s="598"/>
      <c r="M153" s="583"/>
      <c r="N153" s="583"/>
      <c r="O153" s="583"/>
      <c r="P153" s="598"/>
      <c r="Q153" s="583"/>
      <c r="R153" s="583"/>
      <c r="S153" s="583"/>
      <c r="T153" s="583"/>
      <c r="U153" s="583"/>
      <c r="V153" s="620"/>
      <c r="W153" s="583"/>
      <c r="X153" s="620"/>
      <c r="Y153" s="583"/>
      <c r="Z153" s="583"/>
      <c r="AB153" s="579"/>
    </row>
    <row r="154" spans="1:28" ht="15" customHeight="1" x14ac:dyDescent="0.35">
      <c r="A154" s="1182"/>
      <c r="B154" s="738">
        <v>40.700000000000003</v>
      </c>
      <c r="C154" s="583">
        <v>276760</v>
      </c>
      <c r="D154" s="598">
        <v>39.5</v>
      </c>
      <c r="E154" s="740">
        <v>268600</v>
      </c>
      <c r="F154" s="740"/>
      <c r="G154" s="740"/>
      <c r="H154" s="620"/>
      <c r="I154" s="583"/>
      <c r="J154" s="598"/>
      <c r="K154" s="583"/>
      <c r="L154" s="598"/>
      <c r="M154" s="583"/>
      <c r="N154" s="583"/>
      <c r="O154" s="583"/>
      <c r="P154" s="598"/>
      <c r="Q154" s="583"/>
      <c r="R154" s="583"/>
      <c r="S154" s="583"/>
      <c r="T154" s="818"/>
      <c r="U154" s="583"/>
      <c r="V154" s="620"/>
      <c r="W154" s="583"/>
      <c r="X154" s="620"/>
      <c r="Y154" s="583"/>
      <c r="Z154" s="583"/>
      <c r="AB154" s="579"/>
    </row>
    <row r="155" spans="1:28" ht="15" customHeight="1" x14ac:dyDescent="0.35">
      <c r="A155" s="1181">
        <v>45359</v>
      </c>
      <c r="B155" s="738"/>
      <c r="C155" s="583"/>
      <c r="D155" s="598"/>
      <c r="E155" s="740"/>
      <c r="F155" s="740"/>
      <c r="G155" s="740"/>
      <c r="H155" s="598"/>
      <c r="I155" s="583"/>
      <c r="J155" s="598"/>
      <c r="K155" s="583"/>
      <c r="L155" s="598"/>
      <c r="M155" s="583"/>
      <c r="N155" s="583"/>
      <c r="O155" s="583"/>
      <c r="P155" s="598"/>
      <c r="Q155" s="583"/>
      <c r="R155" s="583"/>
      <c r="S155" s="583"/>
      <c r="T155" s="583"/>
      <c r="U155" s="583"/>
      <c r="V155" s="620"/>
      <c r="W155" s="583"/>
      <c r="X155" s="620"/>
      <c r="Y155" s="583"/>
      <c r="Z155" s="583"/>
      <c r="AB155" s="579"/>
    </row>
    <row r="156" spans="1:28" ht="15" customHeight="1" x14ac:dyDescent="0.35">
      <c r="A156" s="1182"/>
      <c r="B156" s="625"/>
      <c r="C156" s="583"/>
      <c r="D156" s="598"/>
      <c r="E156" s="740"/>
      <c r="F156" s="740"/>
      <c r="G156" s="740"/>
      <c r="H156" s="598"/>
      <c r="I156" s="583"/>
      <c r="J156" s="598"/>
      <c r="K156" s="583"/>
      <c r="L156" s="598">
        <v>9.9499999999999993</v>
      </c>
      <c r="M156" s="583">
        <v>99500</v>
      </c>
      <c r="N156" s="583"/>
      <c r="O156" s="583"/>
      <c r="P156" s="598"/>
      <c r="Q156" s="583"/>
      <c r="R156" s="583"/>
      <c r="S156" s="583"/>
      <c r="T156" s="818"/>
      <c r="U156" s="583"/>
      <c r="V156" s="620"/>
      <c r="W156" s="583"/>
      <c r="X156" s="620"/>
      <c r="Y156" s="583"/>
      <c r="Z156" s="583"/>
      <c r="AB156" s="579"/>
    </row>
    <row r="157" spans="1:28" ht="15" customHeight="1" x14ac:dyDescent="0.35">
      <c r="A157" s="1181">
        <v>45360</v>
      </c>
      <c r="B157" s="738"/>
      <c r="C157" s="583"/>
      <c r="D157" s="598"/>
      <c r="E157" s="740"/>
      <c r="F157" s="740"/>
      <c r="G157" s="740"/>
      <c r="H157" s="598"/>
      <c r="I157" s="583"/>
      <c r="J157" s="598"/>
      <c r="K157" s="583"/>
      <c r="L157" s="598"/>
      <c r="M157" s="583"/>
      <c r="N157" s="583"/>
      <c r="O157" s="583"/>
      <c r="P157" s="598"/>
      <c r="Q157" s="583"/>
      <c r="R157" s="583"/>
      <c r="S157" s="583"/>
      <c r="T157" s="583"/>
      <c r="U157" s="583"/>
      <c r="V157" s="620"/>
      <c r="W157" s="583"/>
      <c r="X157" s="620"/>
      <c r="Y157" s="583"/>
      <c r="Z157" s="583"/>
      <c r="AB157" s="579"/>
    </row>
    <row r="158" spans="1:28" ht="15" customHeight="1" x14ac:dyDescent="0.35">
      <c r="A158" s="1182"/>
      <c r="B158" s="625"/>
      <c r="C158" s="583"/>
      <c r="D158" s="598"/>
      <c r="E158" s="740"/>
      <c r="F158" s="740"/>
      <c r="G158" s="740"/>
      <c r="H158" s="598">
        <v>12.6</v>
      </c>
      <c r="I158" s="583">
        <v>126000</v>
      </c>
      <c r="J158" s="598"/>
      <c r="K158" s="583"/>
      <c r="L158" s="598"/>
      <c r="M158" s="583"/>
      <c r="N158" s="583"/>
      <c r="O158" s="583"/>
      <c r="P158" s="598"/>
      <c r="Q158" s="583"/>
      <c r="R158" s="583"/>
      <c r="S158" s="583"/>
      <c r="T158" s="818"/>
      <c r="U158" s="583"/>
      <c r="V158" s="620"/>
      <c r="W158" s="583"/>
      <c r="X158" s="620"/>
      <c r="Y158" s="583"/>
      <c r="Z158" s="583"/>
      <c r="AB158" s="579"/>
    </row>
    <row r="159" spans="1:28" ht="15" customHeight="1" x14ac:dyDescent="0.35">
      <c r="A159" s="1181">
        <v>45361</v>
      </c>
      <c r="B159" s="738"/>
      <c r="C159" s="583"/>
      <c r="D159" s="598"/>
      <c r="E159" s="740"/>
      <c r="F159" s="740"/>
      <c r="G159" s="740"/>
      <c r="H159" s="598"/>
      <c r="I159" s="583"/>
      <c r="J159" s="598"/>
      <c r="K159" s="583"/>
      <c r="L159" s="598"/>
      <c r="M159" s="583"/>
      <c r="N159" s="583"/>
      <c r="O159" s="583"/>
      <c r="P159" s="598"/>
      <c r="Q159" s="583"/>
      <c r="R159" s="583"/>
      <c r="S159" s="583"/>
      <c r="T159" s="583"/>
      <c r="U159" s="583"/>
      <c r="V159" s="620"/>
      <c r="W159" s="583"/>
      <c r="X159" s="620"/>
      <c r="Y159" s="583"/>
      <c r="Z159" s="583"/>
      <c r="AB159" s="579"/>
    </row>
    <row r="160" spans="1:28" ht="15" customHeight="1" x14ac:dyDescent="0.35">
      <c r="A160" s="1182"/>
      <c r="B160" s="738">
        <v>47.13</v>
      </c>
      <c r="C160" s="583">
        <v>320480</v>
      </c>
      <c r="D160" s="598"/>
      <c r="E160" s="740"/>
      <c r="F160" s="740"/>
      <c r="G160" s="740"/>
      <c r="H160" s="598"/>
      <c r="I160" s="583"/>
      <c r="J160" s="598"/>
      <c r="K160" s="583"/>
      <c r="L160" s="598"/>
      <c r="M160" s="583"/>
      <c r="N160" s="818"/>
      <c r="O160" s="583"/>
      <c r="P160" s="598"/>
      <c r="Q160" s="583"/>
      <c r="R160" s="583"/>
      <c r="S160" s="583"/>
      <c r="T160" s="583"/>
      <c r="U160" s="583"/>
      <c r="V160" s="620">
        <v>14.31</v>
      </c>
      <c r="W160" s="583">
        <v>143100</v>
      </c>
      <c r="X160" s="620"/>
      <c r="Y160" s="583"/>
      <c r="Z160" s="583"/>
      <c r="AB160" s="579"/>
    </row>
    <row r="161" spans="1:28" ht="15" customHeight="1" x14ac:dyDescent="0.35">
      <c r="A161" s="1181">
        <v>45362</v>
      </c>
      <c r="B161" s="738"/>
      <c r="C161" s="583"/>
      <c r="D161" s="598"/>
      <c r="E161" s="740"/>
      <c r="F161" s="740"/>
      <c r="G161" s="740"/>
      <c r="H161" s="598"/>
      <c r="I161" s="583"/>
      <c r="J161" s="598"/>
      <c r="K161" s="583"/>
      <c r="L161" s="598"/>
      <c r="M161" s="583"/>
      <c r="N161" s="583"/>
      <c r="O161" s="583"/>
      <c r="P161" s="598"/>
      <c r="Q161" s="583"/>
      <c r="R161" s="596"/>
      <c r="S161" s="596"/>
      <c r="T161" s="596"/>
      <c r="U161" s="596"/>
      <c r="V161" s="597"/>
      <c r="W161" s="748"/>
      <c r="X161" s="597"/>
      <c r="Y161" s="748"/>
      <c r="Z161" s="583"/>
      <c r="AB161" s="579"/>
    </row>
    <row r="162" spans="1:28" ht="15" customHeight="1" x14ac:dyDescent="0.35">
      <c r="A162" s="1182"/>
      <c r="B162" s="738"/>
      <c r="C162" s="583"/>
      <c r="D162" s="598"/>
      <c r="E162" s="740"/>
      <c r="F162" s="740"/>
      <c r="G162" s="740"/>
      <c r="H162" s="598"/>
      <c r="I162" s="583"/>
      <c r="J162" s="598"/>
      <c r="K162" s="583"/>
      <c r="L162" s="598"/>
      <c r="M162" s="583"/>
      <c r="N162" s="818"/>
      <c r="O162" s="583"/>
      <c r="P162" s="598"/>
      <c r="Q162" s="583"/>
      <c r="R162" s="583"/>
      <c r="S162" s="583"/>
      <c r="T162" s="583"/>
      <c r="U162" s="583"/>
      <c r="V162" s="620"/>
      <c r="W162" s="583"/>
      <c r="X162" s="620"/>
      <c r="Y162" s="583"/>
      <c r="Z162" s="583"/>
      <c r="AB162" s="579"/>
    </row>
    <row r="163" spans="1:28" ht="15" customHeight="1" x14ac:dyDescent="0.35">
      <c r="A163" s="1181">
        <v>45363</v>
      </c>
      <c r="B163" s="738"/>
      <c r="C163" s="583"/>
      <c r="D163" s="598"/>
      <c r="E163" s="740"/>
      <c r="F163" s="740"/>
      <c r="G163" s="740"/>
      <c r="H163" s="598"/>
      <c r="I163" s="583"/>
      <c r="J163" s="598"/>
      <c r="K163" s="583"/>
      <c r="L163" s="598"/>
      <c r="M163" s="583"/>
      <c r="N163" s="583"/>
      <c r="O163" s="583"/>
      <c r="P163" s="598"/>
      <c r="Q163" s="583"/>
      <c r="R163" s="583"/>
      <c r="S163" s="583"/>
      <c r="T163" s="583"/>
      <c r="U163" s="583"/>
      <c r="V163" s="620"/>
      <c r="W163" s="583"/>
      <c r="X163" s="620"/>
      <c r="Y163" s="583"/>
      <c r="Z163" s="583"/>
      <c r="AB163" s="579"/>
    </row>
    <row r="164" spans="1:28" ht="15" customHeight="1" x14ac:dyDescent="0.35">
      <c r="A164" s="1182"/>
      <c r="B164" s="738"/>
      <c r="C164" s="583"/>
      <c r="D164" s="598"/>
      <c r="E164" s="740"/>
      <c r="F164" s="740"/>
      <c r="G164" s="740"/>
      <c r="H164" s="598"/>
      <c r="I164" s="583"/>
      <c r="J164" s="741"/>
      <c r="K164" s="583"/>
      <c r="L164" s="598"/>
      <c r="M164" s="583"/>
      <c r="N164" s="583"/>
      <c r="O164" s="583"/>
      <c r="P164" s="598"/>
      <c r="Q164" s="583"/>
      <c r="R164" s="583"/>
      <c r="S164" s="583"/>
      <c r="T164" s="583"/>
      <c r="U164" s="583"/>
      <c r="V164" s="620"/>
      <c r="W164" s="583"/>
      <c r="X164" s="620"/>
      <c r="Y164" s="583"/>
      <c r="Z164" s="583"/>
      <c r="AB164" s="579"/>
    </row>
    <row r="165" spans="1:28" ht="15" customHeight="1" x14ac:dyDescent="0.35">
      <c r="A165" s="1181">
        <v>45364</v>
      </c>
      <c r="B165" s="738"/>
      <c r="C165" s="583"/>
      <c r="D165" s="598"/>
      <c r="E165" s="740"/>
      <c r="F165" s="740"/>
      <c r="G165" s="740"/>
      <c r="H165" s="598"/>
      <c r="I165" s="583"/>
      <c r="J165" s="598"/>
      <c r="K165" s="583"/>
      <c r="L165" s="598"/>
      <c r="M165" s="583"/>
      <c r="N165" s="583"/>
      <c r="O165" s="583"/>
      <c r="P165" s="598"/>
      <c r="Q165" s="583"/>
      <c r="R165" s="583"/>
      <c r="S165" s="583"/>
      <c r="T165" s="583"/>
      <c r="U165" s="583"/>
      <c r="V165" s="620"/>
      <c r="W165" s="583"/>
      <c r="X165" s="620"/>
      <c r="Y165" s="583"/>
      <c r="Z165" s="583"/>
      <c r="AB165" s="579"/>
    </row>
    <row r="166" spans="1:28" s="601" customFormat="1" ht="15" customHeight="1" x14ac:dyDescent="0.35">
      <c r="A166" s="1182"/>
      <c r="B166" s="811"/>
      <c r="C166" s="583"/>
      <c r="D166" s="598"/>
      <c r="E166" s="740"/>
      <c r="F166" s="740"/>
      <c r="G166" s="740"/>
      <c r="H166" s="598"/>
      <c r="I166" s="583"/>
      <c r="J166" s="598"/>
      <c r="K166" s="583"/>
      <c r="L166" s="598"/>
      <c r="M166" s="583"/>
      <c r="N166" s="818"/>
      <c r="O166" s="583"/>
      <c r="P166" s="598"/>
      <c r="Q166" s="583"/>
      <c r="R166" s="583"/>
      <c r="S166" s="583"/>
      <c r="T166" s="583"/>
      <c r="U166" s="583"/>
      <c r="V166" s="620"/>
      <c r="W166" s="583"/>
      <c r="X166" s="620"/>
      <c r="Y166" s="583"/>
      <c r="Z166" s="583"/>
    </row>
    <row r="167" spans="1:28" ht="15" customHeight="1" x14ac:dyDescent="0.35">
      <c r="A167" s="1181">
        <v>45365</v>
      </c>
      <c r="B167" s="738"/>
      <c r="C167" s="583"/>
      <c r="D167" s="598"/>
      <c r="E167" s="740"/>
      <c r="F167" s="740"/>
      <c r="G167" s="740"/>
      <c r="H167" s="598"/>
      <c r="I167" s="583"/>
      <c r="J167" s="598"/>
      <c r="K167" s="583"/>
      <c r="L167" s="598"/>
      <c r="M167" s="583"/>
      <c r="N167" s="583"/>
      <c r="O167" s="583"/>
      <c r="P167" s="598"/>
      <c r="Q167" s="583"/>
      <c r="R167" s="583"/>
      <c r="S167" s="583"/>
      <c r="T167" s="583"/>
      <c r="U167" s="583"/>
      <c r="V167" s="620"/>
      <c r="W167" s="583"/>
      <c r="X167" s="620"/>
      <c r="Y167" s="583"/>
      <c r="Z167" s="583"/>
      <c r="AB167" s="579"/>
    </row>
    <row r="168" spans="1:28" ht="15" customHeight="1" x14ac:dyDescent="0.35">
      <c r="A168" s="1182"/>
      <c r="B168" s="738"/>
      <c r="C168" s="583"/>
      <c r="D168" s="598"/>
      <c r="E168" s="740"/>
      <c r="F168" s="740"/>
      <c r="G168" s="740"/>
      <c r="H168" s="598"/>
      <c r="I168" s="583"/>
      <c r="J168" s="598"/>
      <c r="K168" s="583"/>
      <c r="L168" s="598"/>
      <c r="M168" s="583"/>
      <c r="N168" s="583"/>
      <c r="O168" s="583"/>
      <c r="P168" s="598">
        <v>12.16</v>
      </c>
      <c r="Q168" s="583">
        <v>121600</v>
      </c>
      <c r="R168" s="583"/>
      <c r="S168" s="583"/>
      <c r="T168" s="583"/>
      <c r="U168" s="583"/>
      <c r="V168" s="620"/>
      <c r="W168" s="583"/>
      <c r="X168" s="620"/>
      <c r="Y168" s="583"/>
      <c r="Z168" s="583"/>
      <c r="AB168" s="579"/>
    </row>
    <row r="169" spans="1:28" ht="15" customHeight="1" x14ac:dyDescent="0.35">
      <c r="A169" s="1181">
        <v>45366</v>
      </c>
      <c r="B169" s="738"/>
      <c r="C169" s="583"/>
      <c r="D169" s="598"/>
      <c r="E169" s="740"/>
      <c r="F169" s="740"/>
      <c r="G169" s="740"/>
      <c r="H169" s="598"/>
      <c r="I169" s="583"/>
      <c r="J169" s="598"/>
      <c r="K169" s="583"/>
      <c r="L169" s="598"/>
      <c r="M169" s="583"/>
      <c r="N169" s="583"/>
      <c r="O169" s="583"/>
      <c r="P169" s="598"/>
      <c r="Q169" s="583"/>
      <c r="R169" s="583"/>
      <c r="S169" s="583"/>
      <c r="T169" s="583"/>
      <c r="U169" s="583"/>
      <c r="V169" s="620"/>
      <c r="W169" s="583"/>
      <c r="X169" s="620"/>
      <c r="Y169" s="583"/>
      <c r="Z169" s="583"/>
      <c r="AB169" s="579"/>
    </row>
    <row r="170" spans="1:28" ht="15" customHeight="1" x14ac:dyDescent="0.35">
      <c r="A170" s="1182"/>
      <c r="B170" s="738">
        <v>43.81</v>
      </c>
      <c r="C170" s="583">
        <v>297908</v>
      </c>
      <c r="D170" s="598">
        <v>42.81</v>
      </c>
      <c r="E170" s="740">
        <v>291108</v>
      </c>
      <c r="F170" s="740"/>
      <c r="G170" s="740"/>
      <c r="H170" s="598">
        <v>10</v>
      </c>
      <c r="I170" s="583">
        <v>100000</v>
      </c>
      <c r="J170" s="598">
        <v>10</v>
      </c>
      <c r="K170" s="583">
        <v>100000</v>
      </c>
      <c r="L170" s="598"/>
      <c r="M170" s="583"/>
      <c r="N170" s="583"/>
      <c r="O170" s="583"/>
      <c r="P170" s="598"/>
      <c r="Q170" s="583"/>
      <c r="R170" s="583"/>
      <c r="S170" s="583"/>
      <c r="T170" s="583">
        <v>10</v>
      </c>
      <c r="U170" s="583">
        <v>100000</v>
      </c>
      <c r="V170" s="620"/>
      <c r="W170" s="583"/>
      <c r="X170" s="620"/>
      <c r="Y170" s="583"/>
      <c r="Z170" s="583"/>
      <c r="AB170" s="579"/>
    </row>
    <row r="171" spans="1:28" ht="15" customHeight="1" x14ac:dyDescent="0.35">
      <c r="A171" s="1181">
        <v>45367</v>
      </c>
      <c r="B171" s="738"/>
      <c r="C171" s="583"/>
      <c r="D171" s="598"/>
      <c r="E171" s="740"/>
      <c r="F171" s="740"/>
      <c r="G171" s="740"/>
      <c r="H171" s="598"/>
      <c r="I171" s="583"/>
      <c r="J171" s="598"/>
      <c r="K171" s="583"/>
      <c r="L171" s="598"/>
      <c r="M171" s="583"/>
      <c r="N171" s="583"/>
      <c r="O171" s="583"/>
      <c r="P171" s="598"/>
      <c r="Q171" s="583"/>
      <c r="R171" s="583"/>
      <c r="S171" s="583"/>
      <c r="T171" s="583"/>
      <c r="U171" s="583"/>
      <c r="V171" s="727"/>
      <c r="W171" s="704"/>
      <c r="X171" s="620"/>
      <c r="Y171" s="583"/>
      <c r="Z171" s="583"/>
      <c r="AB171" s="579"/>
    </row>
    <row r="172" spans="1:28" ht="15" customHeight="1" x14ac:dyDescent="0.35">
      <c r="A172" s="1182"/>
      <c r="B172" s="738">
        <v>57.83</v>
      </c>
      <c r="C172" s="583">
        <v>393250</v>
      </c>
      <c r="D172" s="598"/>
      <c r="E172" s="740"/>
      <c r="F172" s="740"/>
      <c r="G172" s="740"/>
      <c r="H172" s="598"/>
      <c r="I172" s="583"/>
      <c r="J172" s="620"/>
      <c r="K172" s="583"/>
      <c r="L172" s="598"/>
      <c r="M172" s="583"/>
      <c r="N172" s="583"/>
      <c r="O172" s="583"/>
      <c r="P172" s="598"/>
      <c r="Q172" s="583"/>
      <c r="R172" s="583"/>
      <c r="S172" s="583"/>
      <c r="T172" s="583"/>
      <c r="U172" s="583"/>
      <c r="V172" s="620"/>
      <c r="W172" s="583"/>
      <c r="X172" s="620"/>
      <c r="Y172" s="583"/>
      <c r="Z172" s="583"/>
      <c r="AB172" s="579"/>
    </row>
    <row r="173" spans="1:28" ht="15" customHeight="1" x14ac:dyDescent="0.35">
      <c r="A173" s="1181">
        <v>45368</v>
      </c>
      <c r="B173" s="738"/>
      <c r="C173" s="583"/>
      <c r="D173" s="598"/>
      <c r="E173" s="740"/>
      <c r="F173" s="740"/>
      <c r="G173" s="740"/>
      <c r="H173" s="598"/>
      <c r="I173" s="583"/>
      <c r="J173" s="598"/>
      <c r="K173" s="583"/>
      <c r="L173" s="598"/>
      <c r="M173" s="583"/>
      <c r="N173" s="583"/>
      <c r="O173" s="583"/>
      <c r="P173" s="598"/>
      <c r="Q173" s="583"/>
      <c r="R173" s="583"/>
      <c r="S173" s="583"/>
      <c r="T173" s="583"/>
      <c r="U173" s="583"/>
      <c r="V173" s="620"/>
      <c r="W173" s="583"/>
      <c r="X173" s="620"/>
      <c r="Y173" s="583"/>
      <c r="Z173" s="583"/>
      <c r="AB173" s="579"/>
    </row>
    <row r="174" spans="1:28" ht="15" customHeight="1" x14ac:dyDescent="0.35">
      <c r="A174" s="1182"/>
      <c r="B174" s="738"/>
      <c r="C174" s="583"/>
      <c r="D174" s="598"/>
      <c r="E174" s="740"/>
      <c r="F174" s="740"/>
      <c r="G174" s="740"/>
      <c r="H174" s="598"/>
      <c r="I174" s="583"/>
      <c r="J174" s="598"/>
      <c r="K174" s="583"/>
      <c r="L174" s="598"/>
      <c r="M174" s="583"/>
      <c r="N174" s="583"/>
      <c r="O174" s="583"/>
      <c r="P174" s="598"/>
      <c r="Q174" s="583"/>
      <c r="R174" s="583"/>
      <c r="S174" s="583"/>
      <c r="T174" s="583"/>
      <c r="U174" s="583"/>
      <c r="V174" s="620"/>
      <c r="W174" s="583"/>
      <c r="X174" s="620"/>
      <c r="Y174" s="583"/>
      <c r="Z174" s="583"/>
      <c r="AB174" s="579"/>
    </row>
    <row r="175" spans="1:28" ht="15" customHeight="1" x14ac:dyDescent="0.35">
      <c r="A175" s="1181">
        <v>45369</v>
      </c>
      <c r="B175" s="738"/>
      <c r="C175" s="583"/>
      <c r="D175" s="598"/>
      <c r="E175" s="740"/>
      <c r="F175" s="740"/>
      <c r="G175" s="740"/>
      <c r="H175" s="598"/>
      <c r="I175" s="583"/>
      <c r="J175" s="598"/>
      <c r="K175" s="583"/>
      <c r="L175" s="598"/>
      <c r="M175" s="583"/>
      <c r="N175" s="583"/>
      <c r="O175" s="583"/>
      <c r="P175" s="598"/>
      <c r="Q175" s="583"/>
      <c r="R175" s="583"/>
      <c r="S175" s="583"/>
      <c r="T175" s="583"/>
      <c r="U175" s="583"/>
      <c r="V175" s="620"/>
      <c r="W175" s="583"/>
      <c r="X175" s="620"/>
      <c r="Y175" s="583"/>
      <c r="Z175" s="583"/>
      <c r="AB175" s="579"/>
    </row>
    <row r="176" spans="1:28" ht="15" customHeight="1" x14ac:dyDescent="0.35">
      <c r="A176" s="1182"/>
      <c r="B176" s="738">
        <v>49.48</v>
      </c>
      <c r="C176" s="583">
        <v>336460</v>
      </c>
      <c r="D176" s="598"/>
      <c r="E176" s="740"/>
      <c r="F176" s="740"/>
      <c r="G176" s="740"/>
      <c r="H176" s="598"/>
      <c r="I176" s="583"/>
      <c r="J176" s="598"/>
      <c r="K176" s="583"/>
      <c r="L176" s="598"/>
      <c r="M176" s="583"/>
      <c r="N176" s="583">
        <v>10</v>
      </c>
      <c r="O176" s="583">
        <v>100000</v>
      </c>
      <c r="P176" s="598"/>
      <c r="Q176" s="583"/>
      <c r="R176" s="583"/>
      <c r="S176" s="583"/>
      <c r="T176" s="583"/>
      <c r="U176" s="583"/>
      <c r="V176" s="620">
        <v>10</v>
      </c>
      <c r="W176" s="583">
        <v>100000</v>
      </c>
      <c r="X176" s="620"/>
      <c r="Y176" s="583"/>
      <c r="Z176" s="583"/>
      <c r="AB176" s="579"/>
    </row>
    <row r="177" spans="1:28" ht="15" customHeight="1" x14ac:dyDescent="0.35">
      <c r="A177" s="1181">
        <v>45370</v>
      </c>
      <c r="B177" s="738"/>
      <c r="C177" s="583"/>
      <c r="D177" s="598"/>
      <c r="E177" s="740"/>
      <c r="F177" s="740"/>
      <c r="G177" s="740"/>
      <c r="H177" s="598"/>
      <c r="I177" s="583"/>
      <c r="J177" s="598"/>
      <c r="K177" s="583"/>
      <c r="L177" s="598"/>
      <c r="M177" s="583"/>
      <c r="N177" s="583"/>
      <c r="O177" s="583"/>
      <c r="P177" s="598"/>
      <c r="Q177" s="583"/>
      <c r="R177" s="583"/>
      <c r="S177" s="583"/>
      <c r="T177" s="583"/>
      <c r="U177" s="583"/>
      <c r="V177" s="620"/>
      <c r="W177" s="583"/>
      <c r="X177" s="620"/>
      <c r="Y177" s="583"/>
      <c r="Z177" s="583"/>
      <c r="AB177" s="579"/>
    </row>
    <row r="178" spans="1:28" ht="15" customHeight="1" x14ac:dyDescent="0.35">
      <c r="A178" s="1182"/>
      <c r="B178" s="738"/>
      <c r="C178" s="583"/>
      <c r="D178" s="598"/>
      <c r="E178" s="740"/>
      <c r="F178" s="740"/>
      <c r="G178" s="740"/>
      <c r="H178" s="598"/>
      <c r="I178" s="583"/>
      <c r="J178" s="598"/>
      <c r="K178" s="583"/>
      <c r="L178" s="598"/>
      <c r="M178" s="583"/>
      <c r="N178" s="583"/>
      <c r="O178" s="583"/>
      <c r="P178" s="598"/>
      <c r="Q178" s="583"/>
      <c r="R178" s="583"/>
      <c r="S178" s="583"/>
      <c r="T178" s="583"/>
      <c r="U178" s="583"/>
      <c r="V178" s="620"/>
      <c r="W178" s="583"/>
      <c r="X178" s="620"/>
      <c r="Y178" s="583"/>
      <c r="Z178" s="583"/>
      <c r="AB178" s="579"/>
    </row>
    <row r="179" spans="1:28" ht="15" customHeight="1" x14ac:dyDescent="0.35">
      <c r="A179" s="1181">
        <v>45371</v>
      </c>
      <c r="B179" s="738"/>
      <c r="C179" s="583"/>
      <c r="D179" s="598"/>
      <c r="E179" s="740"/>
      <c r="F179" s="740"/>
      <c r="G179" s="740"/>
      <c r="H179" s="598"/>
      <c r="I179" s="583"/>
      <c r="J179" s="598"/>
      <c r="K179" s="583"/>
      <c r="L179" s="598"/>
      <c r="M179" s="583"/>
      <c r="N179" s="583"/>
      <c r="O179" s="583"/>
      <c r="P179" s="598"/>
      <c r="Q179" s="583"/>
      <c r="R179" s="583"/>
      <c r="S179" s="583"/>
      <c r="T179" s="583"/>
      <c r="U179" s="583"/>
      <c r="V179" s="620"/>
      <c r="W179" s="583"/>
      <c r="X179" s="620"/>
      <c r="Y179" s="583"/>
      <c r="Z179" s="583"/>
      <c r="AB179" s="579"/>
    </row>
    <row r="180" spans="1:28" ht="15" customHeight="1" x14ac:dyDescent="0.35">
      <c r="A180" s="1182"/>
      <c r="B180" s="738"/>
      <c r="C180" s="583"/>
      <c r="D180" s="598"/>
      <c r="E180" s="740"/>
      <c r="F180" s="740"/>
      <c r="G180" s="740"/>
      <c r="H180" s="598"/>
      <c r="I180" s="583"/>
      <c r="J180" s="598"/>
      <c r="K180" s="583"/>
      <c r="L180" s="598"/>
      <c r="M180" s="583"/>
      <c r="N180" s="583"/>
      <c r="O180" s="583"/>
      <c r="P180" s="598"/>
      <c r="Q180" s="583"/>
      <c r="R180" s="583"/>
      <c r="S180" s="583"/>
      <c r="T180" s="583"/>
      <c r="U180" s="583"/>
      <c r="V180" s="598"/>
      <c r="W180" s="583"/>
      <c r="X180" s="620"/>
      <c r="Y180" s="583"/>
      <c r="Z180" s="583"/>
      <c r="AB180" s="579"/>
    </row>
    <row r="181" spans="1:28" ht="15" customHeight="1" x14ac:dyDescent="0.35">
      <c r="A181" s="1181">
        <v>45372</v>
      </c>
      <c r="B181" s="738"/>
      <c r="C181" s="583"/>
      <c r="D181" s="598"/>
      <c r="E181" s="740"/>
      <c r="F181" s="740"/>
      <c r="G181" s="740"/>
      <c r="H181" s="598"/>
      <c r="I181" s="583"/>
      <c r="J181" s="598"/>
      <c r="K181" s="583"/>
      <c r="L181" s="598"/>
      <c r="M181" s="583"/>
      <c r="N181" s="583"/>
      <c r="O181" s="583"/>
      <c r="P181" s="598"/>
      <c r="Q181" s="583"/>
      <c r="R181" s="583"/>
      <c r="S181" s="583"/>
      <c r="T181" s="583"/>
      <c r="U181" s="583"/>
      <c r="V181" s="620"/>
      <c r="W181" s="583"/>
      <c r="X181" s="620"/>
      <c r="Y181" s="583"/>
      <c r="Z181" s="583"/>
      <c r="AB181" s="579"/>
    </row>
    <row r="182" spans="1:28" ht="15" customHeight="1" x14ac:dyDescent="0.35">
      <c r="A182" s="1182"/>
      <c r="B182" s="738"/>
      <c r="C182" s="583"/>
      <c r="D182" s="598"/>
      <c r="E182" s="740"/>
      <c r="F182" s="740"/>
      <c r="G182" s="740"/>
      <c r="H182" s="598"/>
      <c r="I182" s="583"/>
      <c r="J182" s="598"/>
      <c r="K182" s="583"/>
      <c r="L182" s="598"/>
      <c r="M182" s="583"/>
      <c r="N182" s="818"/>
      <c r="O182" s="583"/>
      <c r="P182" s="598"/>
      <c r="Q182" s="583"/>
      <c r="R182" s="583"/>
      <c r="S182" s="583"/>
      <c r="T182" s="583"/>
      <c r="U182" s="583"/>
      <c r="V182" s="620"/>
      <c r="W182" s="583"/>
      <c r="X182" s="620"/>
      <c r="Y182" s="583"/>
      <c r="Z182" s="583"/>
      <c r="AB182" s="579"/>
    </row>
    <row r="183" spans="1:28" ht="15" customHeight="1" x14ac:dyDescent="0.35">
      <c r="A183" s="1181">
        <v>45373</v>
      </c>
      <c r="B183" s="738"/>
      <c r="C183" s="583"/>
      <c r="D183" s="598"/>
      <c r="E183" s="740"/>
      <c r="F183" s="740"/>
      <c r="G183" s="740"/>
      <c r="H183" s="598"/>
      <c r="I183" s="583"/>
      <c r="J183" s="598"/>
      <c r="K183" s="583"/>
      <c r="L183" s="598"/>
      <c r="M183" s="583"/>
      <c r="N183" s="583"/>
      <c r="O183" s="621"/>
      <c r="P183" s="598"/>
      <c r="Q183" s="583"/>
      <c r="R183" s="583"/>
      <c r="S183" s="583"/>
      <c r="T183" s="831"/>
      <c r="U183" s="583"/>
      <c r="V183" s="620"/>
      <c r="W183" s="583"/>
      <c r="X183" s="620"/>
      <c r="Y183" s="583"/>
      <c r="Z183" s="583"/>
      <c r="AB183" s="579"/>
    </row>
    <row r="184" spans="1:28" ht="18" customHeight="1" x14ac:dyDescent="0.35">
      <c r="A184" s="1182"/>
      <c r="B184" s="738"/>
      <c r="C184" s="583"/>
      <c r="D184" s="738"/>
      <c r="E184" s="583"/>
      <c r="F184" s="583"/>
      <c r="G184" s="583"/>
      <c r="H184" s="598"/>
      <c r="I184" s="583"/>
      <c r="J184" s="598"/>
      <c r="K184" s="583"/>
      <c r="L184" s="598">
        <v>10.01</v>
      </c>
      <c r="M184" s="583">
        <v>100100</v>
      </c>
      <c r="N184" s="583"/>
      <c r="O184" s="583"/>
      <c r="P184" s="598"/>
      <c r="Q184" s="583"/>
      <c r="R184" s="583"/>
      <c r="S184" s="583"/>
      <c r="T184" s="583"/>
      <c r="U184" s="583"/>
      <c r="V184" s="620"/>
      <c r="W184" s="583"/>
      <c r="X184" s="620"/>
      <c r="Y184" s="583"/>
      <c r="Z184" s="583"/>
      <c r="AB184" s="579"/>
    </row>
    <row r="185" spans="1:28" ht="15" customHeight="1" x14ac:dyDescent="0.35">
      <c r="A185" s="1181">
        <v>45374</v>
      </c>
      <c r="B185" s="738"/>
      <c r="C185" s="583"/>
      <c r="D185" s="598"/>
      <c r="E185" s="740"/>
      <c r="F185" s="740"/>
      <c r="G185" s="740"/>
      <c r="H185" s="598"/>
      <c r="I185" s="583"/>
      <c r="J185" s="598"/>
      <c r="K185" s="583"/>
      <c r="L185" s="598"/>
      <c r="M185" s="583"/>
      <c r="N185" s="583"/>
      <c r="O185" s="583"/>
      <c r="P185" s="598"/>
      <c r="Q185" s="583"/>
      <c r="R185" s="583"/>
      <c r="S185" s="583"/>
      <c r="T185" s="583"/>
      <c r="U185" s="583"/>
      <c r="V185" s="620"/>
      <c r="W185" s="583"/>
      <c r="X185" s="620"/>
      <c r="Y185" s="583"/>
      <c r="Z185" s="583"/>
      <c r="AB185" s="579"/>
    </row>
    <row r="186" spans="1:28" ht="15" customHeight="1" x14ac:dyDescent="0.35">
      <c r="A186" s="1182"/>
      <c r="B186" s="625"/>
      <c r="C186" s="583"/>
      <c r="D186" s="835"/>
      <c r="E186" s="740"/>
      <c r="F186" s="835">
        <v>56.33</v>
      </c>
      <c r="G186" s="740">
        <v>850580</v>
      </c>
      <c r="H186" s="598"/>
      <c r="I186" s="583"/>
      <c r="J186" s="598"/>
      <c r="K186" s="583"/>
      <c r="L186" s="598"/>
      <c r="M186" s="583"/>
      <c r="N186" s="583"/>
      <c r="O186" s="583"/>
      <c r="P186" s="598"/>
      <c r="Q186" s="583"/>
      <c r="R186" s="583"/>
      <c r="S186" s="583"/>
      <c r="T186" s="583"/>
      <c r="U186" s="583"/>
      <c r="V186" s="620">
        <v>10</v>
      </c>
      <c r="W186" s="583">
        <v>100000</v>
      </c>
      <c r="X186" s="620"/>
      <c r="Y186" s="583"/>
      <c r="Z186" s="583"/>
      <c r="AB186" s="579"/>
    </row>
    <row r="187" spans="1:28" ht="15" customHeight="1" x14ac:dyDescent="0.35">
      <c r="A187" s="1181">
        <v>45375</v>
      </c>
      <c r="B187" s="625"/>
      <c r="C187" s="583"/>
      <c r="D187" s="598"/>
      <c r="E187" s="740"/>
      <c r="F187" s="740"/>
      <c r="G187" s="740"/>
      <c r="H187" s="598"/>
      <c r="I187" s="583"/>
      <c r="J187" s="598"/>
      <c r="K187" s="583"/>
      <c r="L187" s="598"/>
      <c r="M187" s="583"/>
      <c r="N187" s="583"/>
      <c r="O187" s="583"/>
      <c r="P187" s="598"/>
      <c r="Q187" s="583"/>
      <c r="R187" s="583"/>
      <c r="S187" s="583"/>
      <c r="T187" s="818"/>
      <c r="U187" s="583"/>
      <c r="V187" s="620"/>
      <c r="W187" s="583"/>
      <c r="X187" s="620"/>
      <c r="Y187" s="583"/>
      <c r="Z187" s="583"/>
      <c r="AB187" s="579"/>
    </row>
    <row r="188" spans="1:28" ht="15" customHeight="1" x14ac:dyDescent="0.35">
      <c r="A188" s="1182"/>
      <c r="B188" s="738"/>
      <c r="C188" s="583"/>
      <c r="D188" s="598"/>
      <c r="E188" s="740"/>
      <c r="F188" s="740"/>
      <c r="G188" s="740"/>
      <c r="H188" s="598"/>
      <c r="I188" s="583"/>
      <c r="J188" s="598"/>
      <c r="K188" s="583"/>
      <c r="L188" s="598"/>
      <c r="M188" s="583"/>
      <c r="N188" s="818"/>
      <c r="O188" s="583"/>
      <c r="P188" s="598"/>
      <c r="Q188" s="583"/>
      <c r="R188" s="583"/>
      <c r="S188" s="583"/>
      <c r="T188" s="583"/>
      <c r="U188" s="583"/>
      <c r="V188" s="620"/>
      <c r="W188" s="583"/>
      <c r="X188" s="620"/>
      <c r="Y188" s="583"/>
      <c r="Z188" s="583"/>
      <c r="AB188" s="579"/>
    </row>
    <row r="189" spans="1:28" ht="15" customHeight="1" x14ac:dyDescent="0.35">
      <c r="A189" s="1181">
        <v>45376</v>
      </c>
      <c r="B189" s="738"/>
      <c r="C189" s="583"/>
      <c r="D189" s="598"/>
      <c r="E189" s="740"/>
      <c r="F189" s="740"/>
      <c r="G189" s="740"/>
      <c r="H189" s="598"/>
      <c r="I189" s="583"/>
      <c r="J189" s="598"/>
      <c r="K189" s="583"/>
      <c r="L189" s="598"/>
      <c r="M189" s="583"/>
      <c r="N189" s="583"/>
      <c r="O189" s="583"/>
      <c r="P189" s="598"/>
      <c r="Q189" s="583"/>
      <c r="R189" s="583"/>
      <c r="S189" s="583"/>
      <c r="T189" s="583"/>
      <c r="U189" s="583"/>
      <c r="V189" s="620"/>
      <c r="W189" s="583"/>
      <c r="X189" s="620"/>
      <c r="Y189" s="583"/>
      <c r="Z189" s="583"/>
      <c r="AB189" s="579"/>
    </row>
    <row r="190" spans="1:28" ht="15" customHeight="1" x14ac:dyDescent="0.35">
      <c r="A190" s="1182"/>
      <c r="B190" s="738"/>
      <c r="C190" s="583"/>
      <c r="D190" s="738"/>
      <c r="E190" s="583"/>
      <c r="F190" s="583"/>
      <c r="G190" s="583"/>
      <c r="H190" s="598">
        <v>11.97</v>
      </c>
      <c r="I190" s="583">
        <v>119700</v>
      </c>
      <c r="J190" s="598"/>
      <c r="K190" s="583"/>
      <c r="L190" s="598"/>
      <c r="M190" s="583"/>
      <c r="N190" s="818"/>
      <c r="O190" s="583"/>
      <c r="P190" s="598"/>
      <c r="Q190" s="583"/>
      <c r="R190" s="583"/>
      <c r="S190" s="583"/>
      <c r="T190" s="583"/>
      <c r="U190" s="583"/>
      <c r="V190" s="620"/>
      <c r="W190" s="583"/>
      <c r="X190" s="620"/>
      <c r="Y190" s="583"/>
      <c r="Z190" s="583"/>
      <c r="AB190" s="579"/>
    </row>
    <row r="191" spans="1:28" ht="15" customHeight="1" x14ac:dyDescent="0.35">
      <c r="A191" s="1181">
        <v>45377</v>
      </c>
      <c r="B191" s="738"/>
      <c r="C191" s="583"/>
      <c r="D191" s="598"/>
      <c r="E191" s="740"/>
      <c r="F191" s="740"/>
      <c r="G191" s="740"/>
      <c r="H191" s="598"/>
      <c r="I191" s="583"/>
      <c r="J191" s="598"/>
      <c r="K191" s="583"/>
      <c r="L191" s="598"/>
      <c r="M191" s="583"/>
      <c r="N191" s="583"/>
      <c r="O191" s="583"/>
      <c r="P191" s="598"/>
      <c r="Q191" s="583"/>
      <c r="R191" s="583"/>
      <c r="S191" s="583"/>
      <c r="T191" s="583"/>
      <c r="U191" s="583"/>
      <c r="V191" s="620"/>
      <c r="W191" s="583"/>
      <c r="X191" s="620"/>
      <c r="Y191" s="583"/>
      <c r="Z191" s="583"/>
      <c r="AB191" s="579"/>
    </row>
    <row r="192" spans="1:28" ht="15" customHeight="1" x14ac:dyDescent="0.35">
      <c r="A192" s="1182"/>
      <c r="B192" s="738">
        <v>47.43</v>
      </c>
      <c r="C192" s="583">
        <v>322520</v>
      </c>
      <c r="D192" s="598"/>
      <c r="E192" s="740"/>
      <c r="F192" s="740"/>
      <c r="G192" s="740"/>
      <c r="H192" s="727"/>
      <c r="I192" s="704"/>
      <c r="J192" s="598"/>
      <c r="K192" s="583"/>
      <c r="L192" s="598"/>
      <c r="M192" s="583"/>
      <c r="N192" s="818"/>
      <c r="O192" s="583"/>
      <c r="P192" s="598"/>
      <c r="Q192" s="583"/>
      <c r="R192" s="583"/>
      <c r="S192" s="583"/>
      <c r="T192" s="818">
        <v>9.0399999999999991</v>
      </c>
      <c r="U192" s="583">
        <v>90400</v>
      </c>
      <c r="V192" s="620"/>
      <c r="W192" s="583"/>
      <c r="X192" s="620"/>
      <c r="Y192" s="583"/>
      <c r="Z192" s="583"/>
      <c r="AB192" s="579"/>
    </row>
    <row r="193" spans="1:32" ht="15" customHeight="1" x14ac:dyDescent="0.35">
      <c r="A193" s="1181">
        <v>45378</v>
      </c>
      <c r="B193" s="738"/>
      <c r="C193" s="583"/>
      <c r="D193" s="598"/>
      <c r="E193" s="740"/>
      <c r="F193" s="740"/>
      <c r="G193" s="740"/>
      <c r="H193" s="598"/>
      <c r="I193" s="583"/>
      <c r="J193" s="598"/>
      <c r="K193" s="583"/>
      <c r="L193" s="598"/>
      <c r="M193" s="583"/>
      <c r="N193" s="583"/>
      <c r="O193" s="583"/>
      <c r="P193" s="598"/>
      <c r="Q193" s="583"/>
      <c r="R193" s="583"/>
      <c r="S193" s="583"/>
      <c r="T193" s="583"/>
      <c r="U193" s="583"/>
      <c r="V193" s="620"/>
      <c r="W193" s="583"/>
      <c r="X193" s="620"/>
      <c r="Y193" s="583"/>
      <c r="Z193" s="583"/>
      <c r="AB193" s="579"/>
    </row>
    <row r="194" spans="1:32" ht="15" customHeight="1" x14ac:dyDescent="0.35">
      <c r="A194" s="1182"/>
      <c r="B194" s="749"/>
      <c r="C194" s="817"/>
      <c r="D194" s="598"/>
      <c r="E194" s="740"/>
      <c r="F194" s="740"/>
      <c r="G194" s="740"/>
      <c r="H194" s="741"/>
      <c r="I194" s="583"/>
      <c r="J194" s="598"/>
      <c r="K194" s="583"/>
      <c r="L194" s="598"/>
      <c r="M194" s="583"/>
      <c r="N194" s="583"/>
      <c r="O194" s="583"/>
      <c r="P194" s="598"/>
      <c r="Q194" s="583"/>
      <c r="R194" s="583"/>
      <c r="S194" s="583"/>
      <c r="T194" s="583">
        <v>10</v>
      </c>
      <c r="U194" s="583">
        <v>100000</v>
      </c>
      <c r="V194" s="620"/>
      <c r="W194" s="583"/>
      <c r="X194" s="620"/>
      <c r="Y194" s="583"/>
      <c r="Z194" s="583"/>
      <c r="AB194" s="579"/>
    </row>
    <row r="195" spans="1:32" ht="15" customHeight="1" x14ac:dyDescent="0.35">
      <c r="A195" s="1181">
        <v>45379</v>
      </c>
      <c r="B195" s="749"/>
      <c r="C195" s="583"/>
      <c r="D195" s="598"/>
      <c r="E195" s="740"/>
      <c r="F195" s="740"/>
      <c r="G195" s="740"/>
      <c r="H195" s="598"/>
      <c r="I195" s="583"/>
      <c r="J195" s="598"/>
      <c r="K195" s="583"/>
      <c r="L195" s="598"/>
      <c r="M195" s="583"/>
      <c r="N195" s="583"/>
      <c r="O195" s="583"/>
      <c r="P195" s="598"/>
      <c r="Q195" s="583"/>
      <c r="R195" s="583"/>
      <c r="S195" s="583"/>
      <c r="T195" s="583"/>
      <c r="U195" s="583"/>
      <c r="V195" s="620"/>
      <c r="W195" s="583"/>
      <c r="X195" s="620"/>
      <c r="Y195" s="583"/>
      <c r="Z195" s="583"/>
      <c r="AB195" s="579"/>
    </row>
    <row r="196" spans="1:32" ht="15" customHeight="1" x14ac:dyDescent="0.35">
      <c r="A196" s="1182"/>
      <c r="B196" s="780">
        <v>47.79</v>
      </c>
      <c r="C196" s="704">
        <v>324970</v>
      </c>
      <c r="D196" s="727">
        <v>48.31</v>
      </c>
      <c r="E196" s="704">
        <v>328500</v>
      </c>
      <c r="F196" s="704"/>
      <c r="G196" s="704"/>
      <c r="H196" s="727">
        <v>10</v>
      </c>
      <c r="I196" s="704">
        <v>100000</v>
      </c>
      <c r="J196" s="727">
        <v>10</v>
      </c>
      <c r="K196" s="704">
        <v>100000</v>
      </c>
      <c r="L196" s="598"/>
      <c r="M196" s="583"/>
      <c r="N196" s="583"/>
      <c r="O196" s="583"/>
      <c r="P196" s="598"/>
      <c r="Q196" s="583"/>
      <c r="R196" s="598"/>
      <c r="S196" s="583"/>
      <c r="T196" s="583">
        <v>10</v>
      </c>
      <c r="U196" s="583">
        <v>100000</v>
      </c>
      <c r="V196" s="784"/>
      <c r="W196" s="704"/>
      <c r="X196" s="620"/>
      <c r="Y196" s="583"/>
      <c r="Z196" s="583"/>
      <c r="AB196" s="579"/>
    </row>
    <row r="197" spans="1:32" ht="15" customHeight="1" x14ac:dyDescent="0.35">
      <c r="A197" s="1181">
        <v>45380</v>
      </c>
      <c r="B197" s="780"/>
      <c r="C197" s="704"/>
      <c r="D197" s="727"/>
      <c r="E197" s="704"/>
      <c r="F197" s="704"/>
      <c r="G197" s="704"/>
      <c r="H197" s="727"/>
      <c r="I197" s="704"/>
      <c r="J197" s="727"/>
      <c r="K197" s="704"/>
      <c r="L197" s="598"/>
      <c r="M197" s="583"/>
      <c r="N197" s="583"/>
      <c r="O197" s="583"/>
      <c r="P197" s="598"/>
      <c r="Q197" s="583"/>
      <c r="R197" s="598"/>
      <c r="S197" s="583"/>
      <c r="T197" s="583"/>
      <c r="U197" s="583"/>
      <c r="V197" s="784"/>
      <c r="W197" s="704"/>
      <c r="X197" s="620"/>
      <c r="Y197" s="583"/>
      <c r="Z197" s="583"/>
      <c r="AB197" s="579"/>
    </row>
    <row r="198" spans="1:32" ht="15" customHeight="1" x14ac:dyDescent="0.35">
      <c r="A198" s="1182"/>
      <c r="B198" s="780"/>
      <c r="C198" s="704"/>
      <c r="D198" s="727">
        <v>49.86</v>
      </c>
      <c r="E198" s="704">
        <v>339050</v>
      </c>
      <c r="F198" s="704"/>
      <c r="G198" s="704"/>
      <c r="H198" s="727"/>
      <c r="I198" s="704"/>
      <c r="J198" s="727">
        <v>11.79</v>
      </c>
      <c r="K198" s="704">
        <v>117900</v>
      </c>
      <c r="L198" s="598"/>
      <c r="M198" s="583"/>
      <c r="N198" s="583"/>
      <c r="O198" s="583"/>
      <c r="P198" s="598"/>
      <c r="Q198" s="583"/>
      <c r="R198" s="598"/>
      <c r="S198" s="583"/>
      <c r="T198" s="583"/>
      <c r="U198" s="583"/>
      <c r="V198" s="784"/>
      <c r="W198" s="704"/>
      <c r="X198" s="620"/>
      <c r="Y198" s="583"/>
      <c r="Z198" s="583"/>
      <c r="AB198" s="579"/>
    </row>
    <row r="199" spans="1:32" ht="15" customHeight="1" x14ac:dyDescent="0.35">
      <c r="A199" s="1181">
        <v>45381</v>
      </c>
      <c r="B199" s="780"/>
      <c r="C199" s="704"/>
      <c r="D199" s="727"/>
      <c r="E199" s="704"/>
      <c r="F199" s="704"/>
      <c r="G199" s="704"/>
      <c r="H199" s="727"/>
      <c r="I199" s="704"/>
      <c r="J199" s="727"/>
      <c r="K199" s="704"/>
      <c r="L199" s="598"/>
      <c r="M199" s="583"/>
      <c r="N199" s="583"/>
      <c r="O199" s="583"/>
      <c r="P199" s="598"/>
      <c r="Q199" s="583"/>
      <c r="R199" s="598"/>
      <c r="S199" s="583"/>
      <c r="T199" s="583"/>
      <c r="U199" s="583"/>
      <c r="V199" s="784"/>
      <c r="W199" s="704"/>
      <c r="X199" s="620"/>
      <c r="Y199" s="583"/>
      <c r="Z199" s="583"/>
      <c r="AB199" s="579"/>
    </row>
    <row r="200" spans="1:32" ht="15" customHeight="1" x14ac:dyDescent="0.35">
      <c r="A200" s="1182"/>
      <c r="B200" s="780"/>
      <c r="C200" s="704"/>
      <c r="D200" s="727"/>
      <c r="E200" s="704"/>
      <c r="F200" s="704"/>
      <c r="G200" s="704"/>
      <c r="H200" s="727"/>
      <c r="I200" s="704"/>
      <c r="J200" s="727"/>
      <c r="K200" s="704"/>
      <c r="L200" s="598"/>
      <c r="M200" s="583"/>
      <c r="N200" s="583"/>
      <c r="O200" s="583"/>
      <c r="P200" s="598"/>
      <c r="Q200" s="583"/>
      <c r="R200" s="598"/>
      <c r="S200" s="583"/>
      <c r="T200" s="583"/>
      <c r="U200" s="583"/>
      <c r="V200" s="784">
        <v>9.9</v>
      </c>
      <c r="W200" s="704">
        <v>99000</v>
      </c>
      <c r="X200" s="620"/>
      <c r="Y200" s="583"/>
      <c r="Z200" s="583"/>
      <c r="AB200" s="579"/>
    </row>
    <row r="201" spans="1:32" ht="15" customHeight="1" x14ac:dyDescent="0.35">
      <c r="A201" s="1181">
        <v>45382</v>
      </c>
      <c r="B201" s="738"/>
      <c r="C201" s="583"/>
      <c r="D201" s="598"/>
      <c r="E201" s="740"/>
      <c r="F201" s="740"/>
      <c r="G201" s="740"/>
      <c r="H201" s="598"/>
      <c r="I201" s="583"/>
      <c r="J201" s="598"/>
      <c r="K201" s="583"/>
      <c r="L201" s="598"/>
      <c r="M201" s="583"/>
      <c r="N201" s="583"/>
      <c r="O201" s="583"/>
      <c r="P201" s="598"/>
      <c r="Q201" s="583"/>
      <c r="R201" s="583"/>
      <c r="S201" s="583"/>
      <c r="T201" s="583"/>
      <c r="U201" s="583"/>
      <c r="V201" s="620"/>
      <c r="W201" s="583"/>
      <c r="X201" s="620"/>
      <c r="Y201" s="583"/>
      <c r="Z201" s="583"/>
      <c r="AB201" s="579"/>
    </row>
    <row r="202" spans="1:32" ht="15" customHeight="1" x14ac:dyDescent="0.35">
      <c r="A202" s="1182"/>
      <c r="B202" s="749"/>
      <c r="C202" s="583"/>
      <c r="D202" s="598"/>
      <c r="E202" s="740"/>
      <c r="F202" s="740"/>
      <c r="G202" s="740"/>
      <c r="H202" s="598"/>
      <c r="I202" s="583"/>
      <c r="J202" s="598"/>
      <c r="K202" s="583"/>
      <c r="L202" s="598"/>
      <c r="M202" s="583"/>
      <c r="N202" s="583"/>
      <c r="O202" s="583"/>
      <c r="P202" s="598"/>
      <c r="Q202" s="583"/>
      <c r="R202" s="583"/>
      <c r="S202" s="583"/>
      <c r="T202" s="583"/>
      <c r="U202" s="583"/>
      <c r="V202" s="620"/>
      <c r="W202" s="583"/>
      <c r="X202" s="620"/>
      <c r="Y202" s="583"/>
      <c r="Z202" s="583"/>
      <c r="AB202" s="579"/>
    </row>
    <row r="203" spans="1:32" s="663" customFormat="1" ht="22" customHeight="1" x14ac:dyDescent="0.35">
      <c r="A203" s="1189" t="s">
        <v>113</v>
      </c>
      <c r="B203" s="750"/>
      <c r="C203" s="751">
        <f>SUM(C140:C202)</f>
        <v>3016948</v>
      </c>
      <c r="D203" s="616"/>
      <c r="E203" s="751">
        <f>SUM(E140:E202)</f>
        <v>1968526</v>
      </c>
      <c r="F203" s="616"/>
      <c r="G203" s="751">
        <f>SUM(G140:G202)</f>
        <v>850580</v>
      </c>
      <c r="H203" s="616"/>
      <c r="I203" s="751">
        <f>SUM(I140:I202)</f>
        <v>545700</v>
      </c>
      <c r="J203" s="616"/>
      <c r="K203" s="751">
        <f>SUM(K140:K202)</f>
        <v>417900</v>
      </c>
      <c r="L203" s="616"/>
      <c r="M203" s="751">
        <f>SUM(M141:M202)</f>
        <v>199600</v>
      </c>
      <c r="N203" s="616"/>
      <c r="O203" s="751">
        <f>SUM(O141:O202)</f>
        <v>185300</v>
      </c>
      <c r="P203" s="616"/>
      <c r="Q203" s="751">
        <f>SUM(Q141:Q202)</f>
        <v>121600</v>
      </c>
      <c r="R203" s="616"/>
      <c r="S203" s="751">
        <f>SUM(S141:S202)</f>
        <v>0</v>
      </c>
      <c r="T203" s="616"/>
      <c r="U203" s="751">
        <f>SUM(U141:U202)</f>
        <v>590400</v>
      </c>
      <c r="V203" s="616"/>
      <c r="W203" s="751">
        <f>SUM(W141:W202)</f>
        <v>508800</v>
      </c>
      <c r="X203" s="616"/>
      <c r="Y203" s="751">
        <f>SUM(Y141:Y202)</f>
        <v>0</v>
      </c>
      <c r="Z203" s="751">
        <f>SUM(B203:Y203)</f>
        <v>8405354</v>
      </c>
    </row>
    <row r="204" spans="1:32" s="663" customFormat="1" ht="22" customHeight="1" x14ac:dyDescent="0.35">
      <c r="A204" s="1189"/>
      <c r="B204" s="802">
        <f>SUM(B140:B202)</f>
        <v>443.67</v>
      </c>
      <c r="C204" s="751"/>
      <c r="D204" s="616">
        <f>SUM(D140:D202)</f>
        <v>289.49</v>
      </c>
      <c r="E204" s="751"/>
      <c r="F204" s="616">
        <f>SUM(F140:F202)</f>
        <v>56.33</v>
      </c>
      <c r="G204" s="751"/>
      <c r="H204" s="616">
        <f>SUM(H140:H202)</f>
        <v>54.57</v>
      </c>
      <c r="I204" s="751"/>
      <c r="J204" s="754">
        <f>SUM(J140:J202)</f>
        <v>41.79</v>
      </c>
      <c r="K204" s="751"/>
      <c r="L204" s="616">
        <f>SUM(L141:L202)</f>
        <v>19.96</v>
      </c>
      <c r="M204" s="751"/>
      <c r="N204" s="829">
        <f>SUM(N141:N202)</f>
        <v>18.53</v>
      </c>
      <c r="O204" s="751"/>
      <c r="P204" s="754">
        <f>SUM(P141:P202)</f>
        <v>12.16</v>
      </c>
      <c r="Q204" s="751"/>
      <c r="R204" s="616">
        <f>SUM(R141:R202)</f>
        <v>0</v>
      </c>
      <c r="S204" s="751"/>
      <c r="T204" s="829">
        <f>SUM(T141:T202)</f>
        <v>59.04</v>
      </c>
      <c r="U204" s="751"/>
      <c r="V204" s="616">
        <f>SUM(V141:V202)</f>
        <v>50.88</v>
      </c>
      <c r="W204" s="751"/>
      <c r="X204" s="616">
        <f>SUM(X141:X202)</f>
        <v>0</v>
      </c>
      <c r="Y204" s="751"/>
      <c r="Z204" s="751">
        <f>SUM(B204:Y204)</f>
        <v>1046.42</v>
      </c>
    </row>
    <row r="205" spans="1:32" ht="24" customHeight="1" x14ac:dyDescent="0.35">
      <c r="A205" s="1189"/>
      <c r="B205" s="597"/>
      <c r="C205" s="756"/>
      <c r="D205" s="756"/>
      <c r="E205" s="756"/>
      <c r="F205" s="756"/>
      <c r="G205" s="756"/>
      <c r="H205" s="756"/>
      <c r="I205" s="756"/>
      <c r="J205" s="756"/>
      <c r="K205" s="756"/>
      <c r="L205" s="756"/>
      <c r="M205" s="756"/>
      <c r="N205" s="756"/>
      <c r="O205" s="756"/>
      <c r="P205" s="756"/>
      <c r="Q205" s="756"/>
      <c r="R205" s="819"/>
      <c r="S205" s="822"/>
      <c r="T205" s="822"/>
      <c r="U205" s="822"/>
      <c r="V205" s="822"/>
      <c r="W205" s="1190"/>
      <c r="X205" s="1190"/>
      <c r="Y205" s="1191"/>
      <c r="Z205" s="751">
        <f>Z203+AD130</f>
        <v>46578792</v>
      </c>
      <c r="AB205" s="579"/>
    </row>
    <row r="206" spans="1:32" ht="21.75" customHeight="1" x14ac:dyDescent="0.35">
      <c r="A206" s="757" t="s">
        <v>151</v>
      </c>
      <c r="B206" s="1147" t="s">
        <v>168</v>
      </c>
      <c r="C206" s="1147"/>
      <c r="D206" s="1147"/>
      <c r="E206" s="1147"/>
      <c r="F206" s="1147"/>
      <c r="G206" s="1147"/>
      <c r="H206" s="1147"/>
      <c r="I206" s="1147"/>
      <c r="J206" s="1147"/>
      <c r="K206" s="1147"/>
      <c r="L206" s="1147"/>
      <c r="M206" s="1147"/>
      <c r="N206" s="758"/>
      <c r="O206" s="601"/>
      <c r="P206" s="758"/>
      <c r="Q206" s="601"/>
      <c r="R206" s="759"/>
      <c r="S206" s="601"/>
      <c r="T206" s="601"/>
      <c r="U206" s="601"/>
      <c r="V206" s="758"/>
      <c r="W206" s="601"/>
      <c r="X206" s="758"/>
      <c r="Y206" s="601"/>
      <c r="Z206" s="794"/>
      <c r="AA206" s="638"/>
      <c r="AB206" s="639"/>
      <c r="AC206" s="638"/>
      <c r="AD206" s="638"/>
      <c r="AF206" s="579">
        <f>Z205-AF210</f>
        <v>-3115678</v>
      </c>
    </row>
    <row r="207" spans="1:32" ht="22" customHeight="1" x14ac:dyDescent="0.35">
      <c r="A207" s="757" t="s">
        <v>153</v>
      </c>
      <c r="B207" s="760"/>
      <c r="C207" s="1148"/>
      <c r="D207" s="1148"/>
      <c r="E207" s="1148"/>
      <c r="F207" s="761"/>
      <c r="G207" s="601"/>
      <c r="H207" s="758"/>
      <c r="N207" s="758"/>
      <c r="O207" s="601"/>
      <c r="P207" s="758"/>
      <c r="Q207" s="1149" t="s">
        <v>154</v>
      </c>
      <c r="R207" s="1149"/>
      <c r="S207" s="1149"/>
      <c r="T207" s="852"/>
      <c r="U207" s="852"/>
      <c r="V207" s="758"/>
      <c r="W207" s="601"/>
      <c r="X207" s="758"/>
      <c r="Y207" s="601"/>
      <c r="Z207" s="758"/>
      <c r="AA207" s="638"/>
      <c r="AB207" s="639"/>
      <c r="AC207" s="638"/>
      <c r="AD207" s="641"/>
      <c r="AE207" s="641"/>
    </row>
    <row r="208" spans="1:32" ht="22" customHeight="1" x14ac:dyDescent="0.35">
      <c r="A208" s="757"/>
      <c r="B208" s="760"/>
      <c r="C208" s="851"/>
      <c r="D208" s="851"/>
      <c r="E208" s="851"/>
      <c r="F208" s="761"/>
      <c r="G208" s="601"/>
      <c r="H208" s="758"/>
      <c r="N208" s="758"/>
      <c r="O208" s="601"/>
      <c r="P208" s="758"/>
      <c r="Q208" s="852"/>
      <c r="R208" s="852"/>
      <c r="S208" s="852"/>
      <c r="T208" s="852"/>
      <c r="U208" s="852"/>
      <c r="V208" s="758"/>
      <c r="W208" s="601"/>
      <c r="X208" s="758"/>
      <c r="Y208" s="601"/>
      <c r="Z208" s="758"/>
      <c r="AA208" s="638"/>
      <c r="AB208" s="639"/>
      <c r="AC208" s="638"/>
      <c r="AD208" s="641"/>
      <c r="AE208" s="641"/>
    </row>
    <row r="209" spans="1:32" ht="22" customHeight="1" x14ac:dyDescent="0.35">
      <c r="A209" s="757"/>
      <c r="B209" s="760"/>
      <c r="C209" s="851"/>
      <c r="D209" s="851"/>
      <c r="E209" s="851"/>
      <c r="F209" s="761"/>
      <c r="G209" s="601"/>
      <c r="H209" s="758"/>
      <c r="N209" s="758"/>
      <c r="O209" s="601"/>
      <c r="P209" s="758"/>
      <c r="Q209" s="786"/>
      <c r="R209" s="786"/>
      <c r="S209" s="786"/>
      <c r="T209" s="786"/>
      <c r="U209" s="786"/>
      <c r="V209" s="758"/>
      <c r="W209" s="601"/>
      <c r="X209" s="758"/>
      <c r="Y209" s="601"/>
      <c r="Z209" s="758"/>
      <c r="AA209" s="638"/>
      <c r="AB209" s="639"/>
      <c r="AC209" s="638"/>
      <c r="AD209" s="641"/>
      <c r="AE209" s="641"/>
    </row>
    <row r="210" spans="1:32" ht="22" customHeight="1" x14ac:dyDescent="0.35">
      <c r="A210" s="757"/>
      <c r="B210" s="760"/>
      <c r="C210" s="851"/>
      <c r="D210" s="851"/>
      <c r="E210" s="851"/>
      <c r="F210" s="761"/>
      <c r="G210" s="601"/>
      <c r="H210" s="758"/>
      <c r="N210" s="758"/>
      <c r="O210" s="601"/>
      <c r="P210" s="758"/>
      <c r="Q210" s="786"/>
      <c r="R210" s="786"/>
      <c r="S210" s="786"/>
      <c r="T210" s="786"/>
      <c r="U210" s="786"/>
      <c r="V210" s="758"/>
      <c r="W210" s="601"/>
      <c r="X210" s="758"/>
      <c r="Y210" s="601"/>
      <c r="Z210" s="758"/>
      <c r="AA210" s="638"/>
      <c r="AB210" s="639"/>
      <c r="AC210" s="638"/>
      <c r="AD210" s="641"/>
      <c r="AE210" s="641"/>
      <c r="AF210" s="794">
        <v>49694470</v>
      </c>
    </row>
    <row r="211" spans="1:32" ht="22" customHeight="1" x14ac:dyDescent="0.35">
      <c r="A211" s="757"/>
      <c r="B211" s="760"/>
      <c r="C211" s="762"/>
      <c r="D211" s="761"/>
      <c r="E211" s="762"/>
      <c r="F211" s="761"/>
      <c r="G211" s="601"/>
      <c r="H211" s="758"/>
      <c r="N211" s="758"/>
      <c r="O211" s="601"/>
      <c r="P211" s="758"/>
      <c r="Q211" s="787"/>
      <c r="R211" s="788"/>
      <c r="S211" s="787"/>
      <c r="T211" s="787"/>
      <c r="U211" s="787"/>
      <c r="V211" s="758"/>
      <c r="W211" s="601"/>
      <c r="X211" s="758"/>
      <c r="Y211" s="601"/>
      <c r="Z211" s="758"/>
      <c r="AA211" s="638"/>
      <c r="AB211" s="639"/>
      <c r="AC211" s="642"/>
      <c r="AD211" s="638"/>
      <c r="AE211" s="638"/>
    </row>
    <row r="212" spans="1:32" ht="22" customHeight="1" x14ac:dyDescent="0.35">
      <c r="B212" s="763"/>
      <c r="C212" s="1150"/>
      <c r="D212" s="1150"/>
      <c r="E212" s="1150"/>
      <c r="F212" s="758"/>
      <c r="G212" s="601"/>
      <c r="H212" s="758"/>
      <c r="N212" s="758"/>
      <c r="O212" s="601"/>
      <c r="P212" s="758"/>
      <c r="Q212" s="1151" t="s">
        <v>155</v>
      </c>
      <c r="R212" s="1151"/>
      <c r="S212" s="1151"/>
      <c r="T212" s="853"/>
      <c r="U212" s="853"/>
      <c r="V212" s="758"/>
      <c r="W212" s="601"/>
      <c r="X212" s="758"/>
      <c r="Y212" s="601"/>
      <c r="Z212" s="758"/>
      <c r="AA212" s="638"/>
      <c r="AB212" s="639"/>
      <c r="AC212" s="639"/>
      <c r="AD212" s="638"/>
      <c r="AE212" s="638"/>
    </row>
    <row r="213" spans="1:32" ht="22" customHeight="1" x14ac:dyDescent="0.35">
      <c r="Y213" s="687"/>
      <c r="Z213" s="758"/>
      <c r="AA213" s="688"/>
      <c r="AB213" s="690"/>
      <c r="AC213" s="690"/>
      <c r="AD213" s="688"/>
      <c r="AE213" s="688"/>
    </row>
    <row r="214" spans="1:32" ht="32.25" customHeight="1" x14ac:dyDescent="0.35">
      <c r="A214" s="764"/>
      <c r="B214" s="765"/>
      <c r="C214" s="1184"/>
      <c r="D214" s="1184"/>
      <c r="E214" s="1184"/>
      <c r="F214" s="766"/>
      <c r="W214" s="679"/>
      <c r="X214" s="705"/>
      <c r="Y214" s="579">
        <v>45474648</v>
      </c>
      <c r="Z214" s="579">
        <f>Y214-R205</f>
        <v>45474648</v>
      </c>
      <c r="AA214" s="1185"/>
      <c r="AB214" s="1185"/>
      <c r="AC214" s="1185"/>
      <c r="AD214" s="849"/>
      <c r="AE214" s="849"/>
    </row>
    <row r="215" spans="1:32" ht="22" customHeight="1" x14ac:dyDescent="0.35">
      <c r="C215" s="1186" t="s">
        <v>156</v>
      </c>
      <c r="D215" s="1186"/>
      <c r="E215" s="1186" t="s">
        <v>157</v>
      </c>
      <c r="F215" s="1186"/>
      <c r="G215" s="1186" t="s">
        <v>158</v>
      </c>
      <c r="H215" s="1186"/>
      <c r="I215" s="1186" t="s">
        <v>159</v>
      </c>
      <c r="J215" s="1186"/>
      <c r="K215" s="1186"/>
      <c r="L215" s="1186"/>
      <c r="M215" s="1186" t="s">
        <v>160</v>
      </c>
      <c r="N215" s="1186"/>
      <c r="O215" s="1187" t="s">
        <v>161</v>
      </c>
      <c r="P215" s="1188"/>
      <c r="R215" s="687"/>
      <c r="Z215" s="579"/>
      <c r="AA215" s="688"/>
      <c r="AB215" s="579"/>
    </row>
    <row r="216" spans="1:32" ht="22" customHeight="1" x14ac:dyDescent="0.35">
      <c r="C216" s="672" t="s">
        <v>30</v>
      </c>
      <c r="D216" s="850" t="s">
        <v>27</v>
      </c>
      <c r="E216" s="672" t="s">
        <v>30</v>
      </c>
      <c r="F216" s="850" t="s">
        <v>27</v>
      </c>
      <c r="G216" s="672" t="s">
        <v>30</v>
      </c>
      <c r="H216" s="850" t="s">
        <v>27</v>
      </c>
      <c r="I216" s="672" t="s">
        <v>30</v>
      </c>
      <c r="J216" s="672"/>
      <c r="K216" s="672"/>
      <c r="L216" s="850" t="s">
        <v>27</v>
      </c>
      <c r="M216" s="672" t="s">
        <v>30</v>
      </c>
      <c r="N216" s="850" t="s">
        <v>27</v>
      </c>
      <c r="O216" s="672" t="s">
        <v>30</v>
      </c>
      <c r="P216" s="850" t="s">
        <v>27</v>
      </c>
      <c r="R216" s="687"/>
      <c r="Z216" s="579"/>
      <c r="AA216" s="688"/>
      <c r="AB216" s="579"/>
    </row>
    <row r="217" spans="1:32" ht="22" customHeight="1" x14ac:dyDescent="0.35">
      <c r="C217" s="767">
        <f>B131</f>
        <v>803.85</v>
      </c>
      <c r="D217" s="768">
        <f>C130</f>
        <v>8038500</v>
      </c>
      <c r="E217" s="769">
        <f>H131</f>
        <v>180</v>
      </c>
      <c r="F217" s="770">
        <f>I130</f>
        <v>1224000</v>
      </c>
      <c r="G217" s="703">
        <f>R131</f>
        <v>0</v>
      </c>
      <c r="H217" s="770">
        <f>S130</f>
        <v>0</v>
      </c>
      <c r="I217" s="771">
        <f>B204</f>
        <v>443.67</v>
      </c>
      <c r="J217" s="771"/>
      <c r="K217" s="771"/>
      <c r="L217" s="770">
        <f>C203</f>
        <v>3016948</v>
      </c>
      <c r="M217" s="727">
        <f>V204</f>
        <v>50.88</v>
      </c>
      <c r="N217" s="770">
        <f>W203</f>
        <v>508800</v>
      </c>
      <c r="O217" s="704"/>
      <c r="P217" s="704"/>
      <c r="R217" s="687"/>
      <c r="Z217" s="579"/>
      <c r="AA217" s="688"/>
      <c r="AB217" s="579"/>
    </row>
    <row r="218" spans="1:32" ht="22" customHeight="1" x14ac:dyDescent="0.35">
      <c r="C218" s="767">
        <f>D131</f>
        <v>882.99999999999989</v>
      </c>
      <c r="D218" s="768">
        <f>E130</f>
        <v>8830000</v>
      </c>
      <c r="E218" s="772" t="e">
        <f>#REF!</f>
        <v>#REF!</v>
      </c>
      <c r="F218" s="704" t="e">
        <f>#REF!</f>
        <v>#REF!</v>
      </c>
      <c r="G218" s="769">
        <f>T131</f>
        <v>460</v>
      </c>
      <c r="H218" s="704">
        <f>U130</f>
        <v>5957000</v>
      </c>
      <c r="I218" s="769">
        <f>D204</f>
        <v>289.49</v>
      </c>
      <c r="J218" s="769"/>
      <c r="K218" s="769"/>
      <c r="L218" s="704">
        <f>E203</f>
        <v>1968526</v>
      </c>
      <c r="M218" s="773"/>
      <c r="N218" s="727"/>
      <c r="O218" s="704"/>
      <c r="P218" s="704"/>
      <c r="R218" s="687"/>
      <c r="Z218" s="579"/>
      <c r="AA218" s="688"/>
      <c r="AB218" s="579"/>
    </row>
    <row r="219" spans="1:32" ht="22" customHeight="1" x14ac:dyDescent="0.35">
      <c r="A219" s="774"/>
      <c r="B219" s="775"/>
      <c r="C219" s="767" t="e">
        <f>#REF!</f>
        <v>#REF!</v>
      </c>
      <c r="D219" s="776" t="e">
        <f>#REF!</f>
        <v>#REF!</v>
      </c>
      <c r="E219" s="769">
        <f>P131</f>
        <v>140</v>
      </c>
      <c r="F219" s="704">
        <f>Q130</f>
        <v>952000</v>
      </c>
      <c r="G219" s="777">
        <f>V131</f>
        <v>130.98999999999998</v>
      </c>
      <c r="H219" s="778">
        <f>W130</f>
        <v>890798</v>
      </c>
      <c r="I219" s="777" t="e">
        <f>#REF!</f>
        <v>#REF!</v>
      </c>
      <c r="J219" s="777"/>
      <c r="K219" s="777"/>
      <c r="L219" s="778" t="e">
        <f>#REF!</f>
        <v>#REF!</v>
      </c>
      <c r="M219" s="779"/>
      <c r="N219" s="780"/>
      <c r="O219" s="781"/>
      <c r="P219" s="781"/>
      <c r="R219" s="687"/>
      <c r="W219" s="1183"/>
      <c r="X219" s="1183"/>
      <c r="Y219" s="1183"/>
      <c r="Z219" s="782"/>
      <c r="AA219" s="701"/>
      <c r="AB219" s="579"/>
    </row>
    <row r="220" spans="1:32" ht="22" customHeight="1" x14ac:dyDescent="0.35">
      <c r="C220" s="773"/>
      <c r="D220" s="768"/>
      <c r="E220" s="783"/>
      <c r="F220" s="727"/>
      <c r="G220" s="769">
        <f>X131</f>
        <v>50</v>
      </c>
      <c r="H220" s="704">
        <f>Y130</f>
        <v>500000</v>
      </c>
      <c r="I220" s="769">
        <f>H204</f>
        <v>54.57</v>
      </c>
      <c r="J220" s="769"/>
      <c r="K220" s="769"/>
      <c r="L220" s="704">
        <f>I203</f>
        <v>545700</v>
      </c>
      <c r="M220" s="773"/>
      <c r="N220" s="727"/>
      <c r="O220" s="704"/>
      <c r="P220" s="704"/>
      <c r="R220" s="687"/>
      <c r="Z220" s="579"/>
      <c r="AA220" s="688"/>
      <c r="AB220" s="579"/>
    </row>
    <row r="221" spans="1:32" ht="22" customHeight="1" x14ac:dyDescent="0.35">
      <c r="C221" s="773"/>
      <c r="D221" s="768"/>
      <c r="E221" s="783"/>
      <c r="F221" s="727"/>
      <c r="G221" s="769">
        <f>Z131</f>
        <v>22.8</v>
      </c>
      <c r="H221" s="704">
        <f>AA130</f>
        <v>228000</v>
      </c>
      <c r="I221" s="769">
        <f>J204</f>
        <v>41.79</v>
      </c>
      <c r="J221" s="769"/>
      <c r="K221" s="769"/>
      <c r="L221" s="704">
        <f>K203</f>
        <v>417900</v>
      </c>
      <c r="M221" s="779"/>
      <c r="N221" s="780"/>
      <c r="O221" s="704"/>
      <c r="P221" s="704"/>
      <c r="R221" s="687"/>
      <c r="Z221" s="579"/>
      <c r="AA221" s="688"/>
      <c r="AB221" s="579"/>
    </row>
    <row r="222" spans="1:32" ht="22" customHeight="1" x14ac:dyDescent="0.35">
      <c r="C222" s="773"/>
      <c r="D222" s="768"/>
      <c r="E222" s="773"/>
      <c r="F222" s="727"/>
      <c r="G222" s="769">
        <f>AB131</f>
        <v>62</v>
      </c>
      <c r="H222" s="704">
        <f>AC130</f>
        <v>620000</v>
      </c>
      <c r="I222" s="769">
        <f>P204</f>
        <v>12.16</v>
      </c>
      <c r="J222" s="769"/>
      <c r="K222" s="769"/>
      <c r="L222" s="704">
        <f>Q203</f>
        <v>121600</v>
      </c>
      <c r="M222" s="779"/>
      <c r="N222" s="780"/>
      <c r="O222" s="704"/>
      <c r="P222" s="704"/>
      <c r="R222" s="687"/>
      <c r="Z222" s="579"/>
      <c r="AA222" s="688"/>
      <c r="AB222" s="579"/>
    </row>
    <row r="223" spans="1:32" ht="22" customHeight="1" x14ac:dyDescent="0.35">
      <c r="C223" s="773"/>
      <c r="D223" s="784"/>
      <c r="E223" s="773"/>
      <c r="F223" s="727"/>
      <c r="G223" s="773"/>
      <c r="H223" s="785"/>
      <c r="I223" s="769">
        <f>L204</f>
        <v>19.96</v>
      </c>
      <c r="J223" s="769"/>
      <c r="K223" s="769"/>
      <c r="L223" s="704">
        <f>M203</f>
        <v>199600</v>
      </c>
      <c r="M223" s="773"/>
      <c r="N223" s="727"/>
      <c r="O223" s="704"/>
      <c r="P223" s="704"/>
      <c r="R223" s="687"/>
      <c r="Z223" s="579"/>
      <c r="AA223" s="688"/>
      <c r="AB223" s="579"/>
    </row>
    <row r="224" spans="1:32" ht="24" customHeight="1" x14ac:dyDescent="0.35">
      <c r="C224" s="703" t="e">
        <f t="shared" ref="C224:N224" si="0">SUM(C217:C223)</f>
        <v>#REF!</v>
      </c>
      <c r="D224" s="704" t="e">
        <f t="shared" si="0"/>
        <v>#REF!</v>
      </c>
      <c r="E224" s="703" t="e">
        <f t="shared" si="0"/>
        <v>#REF!</v>
      </c>
      <c r="F224" s="704" t="e">
        <f t="shared" si="0"/>
        <v>#REF!</v>
      </c>
      <c r="G224" s="703">
        <f t="shared" si="0"/>
        <v>725.79</v>
      </c>
      <c r="H224" s="704">
        <f t="shared" si="0"/>
        <v>8195798</v>
      </c>
      <c r="I224" s="703" t="e">
        <f t="shared" si="0"/>
        <v>#REF!</v>
      </c>
      <c r="J224" s="703"/>
      <c r="K224" s="703"/>
      <c r="L224" s="704" t="e">
        <f>SUM(L217:L223)</f>
        <v>#REF!</v>
      </c>
      <c r="M224" s="703">
        <f t="shared" si="0"/>
        <v>50.88</v>
      </c>
      <c r="N224" s="704">
        <f t="shared" si="0"/>
        <v>508800</v>
      </c>
      <c r="O224" s="704" t="e">
        <f>M224+I224+G224+E224+C224</f>
        <v>#REF!</v>
      </c>
      <c r="P224" s="704" t="e">
        <f>D224+F224+H224+L224+N224</f>
        <v>#REF!</v>
      </c>
      <c r="R224" s="687"/>
      <c r="Z224" s="579"/>
      <c r="AB224" s="579"/>
    </row>
    <row r="225" spans="1:28" x14ac:dyDescent="0.35">
      <c r="S225" s="579" t="s">
        <v>162</v>
      </c>
      <c r="V225" s="579"/>
    </row>
    <row r="226" spans="1:28" ht="15" x14ac:dyDescent="0.35">
      <c r="D226" s="687" t="s">
        <v>28</v>
      </c>
      <c r="I226" s="706"/>
      <c r="J226" s="706"/>
      <c r="K226" s="706"/>
      <c r="L226" s="707"/>
    </row>
    <row r="227" spans="1:28" ht="15" x14ac:dyDescent="0.35">
      <c r="D227" s="708" t="s">
        <v>17</v>
      </c>
      <c r="I227" s="709"/>
      <c r="J227" s="709"/>
      <c r="K227" s="709"/>
      <c r="L227" s="710"/>
      <c r="V227" s="711"/>
    </row>
    <row r="228" spans="1:28" ht="15" x14ac:dyDescent="0.35">
      <c r="D228" s="687" t="s">
        <v>19</v>
      </c>
      <c r="I228" s="119"/>
      <c r="J228" s="119"/>
      <c r="K228" s="119"/>
      <c r="L228"/>
      <c r="N228" s="710"/>
      <c r="O228" s="119"/>
      <c r="P228" s="710"/>
      <c r="Q228" s="119"/>
      <c r="R228" s="712"/>
      <c r="V228" s="711"/>
    </row>
    <row r="229" spans="1:28" ht="15" x14ac:dyDescent="0.35">
      <c r="I229" s="119"/>
      <c r="J229" s="119"/>
      <c r="K229" s="119"/>
      <c r="L229"/>
      <c r="N229" s="710"/>
      <c r="O229" s="119"/>
      <c r="P229" s="710"/>
      <c r="Q229" s="119"/>
      <c r="R229" s="712"/>
      <c r="V229" s="711"/>
    </row>
    <row r="230" spans="1:28" ht="14.5" x14ac:dyDescent="0.35">
      <c r="I230" s="433"/>
      <c r="J230" s="433"/>
      <c r="K230" s="433"/>
      <c r="L230"/>
      <c r="V230" s="710"/>
    </row>
    <row r="231" spans="1:28" x14ac:dyDescent="0.35">
      <c r="B231" s="687"/>
      <c r="H231" s="579"/>
      <c r="L231" s="579"/>
      <c r="N231" s="579"/>
      <c r="P231" s="579"/>
      <c r="R231" s="579"/>
      <c r="V231" s="579"/>
      <c r="X231" s="579"/>
      <c r="Z231" s="579"/>
      <c r="AB231" s="579"/>
    </row>
    <row r="232" spans="1:28" x14ac:dyDescent="0.35">
      <c r="B232" s="687"/>
      <c r="H232" s="579"/>
      <c r="L232" s="579"/>
      <c r="N232" s="579"/>
      <c r="P232" s="579"/>
      <c r="R232" s="579"/>
      <c r="V232" s="579"/>
      <c r="X232" s="579"/>
      <c r="Z232" s="579"/>
      <c r="AB232" s="579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s="687" customFormat="1" x14ac:dyDescent="0.35">
      <c r="A236" s="579"/>
      <c r="C236" s="579"/>
      <c r="E236" s="579"/>
      <c r="G236" s="579"/>
      <c r="H236" s="579"/>
      <c r="I236" s="579"/>
      <c r="J236" s="579"/>
      <c r="K236" s="579"/>
      <c r="L236" s="579"/>
      <c r="M236" s="579"/>
      <c r="N236" s="579"/>
      <c r="O236" s="579"/>
      <c r="P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57" spans="2:28" x14ac:dyDescent="0.35">
      <c r="B257" s="687"/>
      <c r="H257" s="579"/>
      <c r="L257" s="579"/>
      <c r="N257" s="579"/>
      <c r="P257" s="579"/>
      <c r="R257" s="579"/>
      <c r="V257" s="579"/>
      <c r="X257" s="579"/>
      <c r="Z257" s="579"/>
      <c r="AB257" s="579"/>
    </row>
    <row r="258" spans="2:28" x14ac:dyDescent="0.35">
      <c r="B258" s="687"/>
      <c r="H258" s="579"/>
      <c r="L258" s="579"/>
      <c r="N258" s="579"/>
      <c r="P258" s="579"/>
      <c r="R258" s="579"/>
      <c r="V258" s="579"/>
      <c r="X258" s="579"/>
      <c r="Z258" s="579"/>
      <c r="AB258" s="579"/>
    </row>
    <row r="280" spans="12:12" x14ac:dyDescent="0.35">
      <c r="L280" s="713"/>
    </row>
  </sheetData>
  <mergeCells count="116">
    <mergeCell ref="W205:Y205"/>
    <mergeCell ref="W219:Y219"/>
    <mergeCell ref="A118:A121"/>
    <mergeCell ref="A122:A125"/>
    <mergeCell ref="A197:A198"/>
    <mergeCell ref="A199:A200"/>
    <mergeCell ref="AA214:AC214"/>
    <mergeCell ref="C215:D215"/>
    <mergeCell ref="E215:F215"/>
    <mergeCell ref="G215:H215"/>
    <mergeCell ref="I215:L215"/>
    <mergeCell ref="M215:N215"/>
    <mergeCell ref="O215:P215"/>
    <mergeCell ref="B206:M206"/>
    <mergeCell ref="C207:E207"/>
    <mergeCell ref="Q207:S207"/>
    <mergeCell ref="C212:E212"/>
    <mergeCell ref="Q212:S212"/>
    <mergeCell ref="C214:E214"/>
    <mergeCell ref="A189:A190"/>
    <mergeCell ref="A191:A192"/>
    <mergeCell ref="A193:A194"/>
    <mergeCell ref="A195:A196"/>
    <mergeCell ref="A201:A202"/>
    <mergeCell ref="A203:A205"/>
    <mergeCell ref="A177:A178"/>
    <mergeCell ref="A179:A180"/>
    <mergeCell ref="A181:A182"/>
    <mergeCell ref="A183:A184"/>
    <mergeCell ref="A185:A186"/>
    <mergeCell ref="A187:A188"/>
    <mergeCell ref="A165:A166"/>
    <mergeCell ref="A167:A168"/>
    <mergeCell ref="A169:A170"/>
    <mergeCell ref="A171:A172"/>
    <mergeCell ref="A173:A174"/>
    <mergeCell ref="A175:A176"/>
    <mergeCell ref="A153:A154"/>
    <mergeCell ref="A155:A156"/>
    <mergeCell ref="A157:A158"/>
    <mergeCell ref="A159:A160"/>
    <mergeCell ref="A161:A162"/>
    <mergeCell ref="A163:A164"/>
    <mergeCell ref="A141:A142"/>
    <mergeCell ref="A143:A144"/>
    <mergeCell ref="A145:A146"/>
    <mergeCell ref="A147:A148"/>
    <mergeCell ref="A149:A150"/>
    <mergeCell ref="A151:A152"/>
    <mergeCell ref="N138:O138"/>
    <mergeCell ref="P138:Q138"/>
    <mergeCell ref="R138:S138"/>
    <mergeCell ref="T138:U138"/>
    <mergeCell ref="V138:W138"/>
    <mergeCell ref="X138:Y138"/>
    <mergeCell ref="A135:X135"/>
    <mergeCell ref="A136:X136"/>
    <mergeCell ref="A137:A139"/>
    <mergeCell ref="X137:Y137"/>
    <mergeCell ref="B138:C138"/>
    <mergeCell ref="D138:E138"/>
    <mergeCell ref="H138:I138"/>
    <mergeCell ref="J138:K138"/>
    <mergeCell ref="L138:M138"/>
    <mergeCell ref="F138:G138"/>
    <mergeCell ref="B137:G137"/>
    <mergeCell ref="H137:W137"/>
    <mergeCell ref="A102:A105"/>
    <mergeCell ref="A106:A109"/>
    <mergeCell ref="A110:A113"/>
    <mergeCell ref="A114:A117"/>
    <mergeCell ref="A126:A129"/>
    <mergeCell ref="A130:A131"/>
    <mergeCell ref="A78:A81"/>
    <mergeCell ref="A82:A85"/>
    <mergeCell ref="A86:A89"/>
    <mergeCell ref="A90:A93"/>
    <mergeCell ref="A94:A97"/>
    <mergeCell ref="A98:A101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6:A9"/>
    <mergeCell ref="A10:A13"/>
    <mergeCell ref="A14:A17"/>
    <mergeCell ref="A18:A21"/>
    <mergeCell ref="A22:A25"/>
    <mergeCell ref="A26:A29"/>
    <mergeCell ref="AD3:AD4"/>
    <mergeCell ref="B4:C4"/>
    <mergeCell ref="D4:E4"/>
    <mergeCell ref="F4:G4"/>
    <mergeCell ref="H4:I4"/>
    <mergeCell ref="J4:K4"/>
    <mergeCell ref="L4:M4"/>
    <mergeCell ref="N4:O4"/>
    <mergeCell ref="P4:Q4"/>
    <mergeCell ref="A1:AD1"/>
    <mergeCell ref="A2:AD2"/>
    <mergeCell ref="A3:A4"/>
    <mergeCell ref="B3:G3"/>
    <mergeCell ref="H3:Q3"/>
    <mergeCell ref="R3:S3"/>
    <mergeCell ref="T3:U3"/>
    <mergeCell ref="V3:W3"/>
    <mergeCell ref="X3:AA3"/>
    <mergeCell ref="AB3:AC3"/>
  </mergeCells>
  <printOptions horizontalCentered="1"/>
  <pageMargins left="0.25" right="0.25" top="0.75" bottom="0.75" header="0.3" footer="0.3"/>
  <pageSetup paperSize="9" scale="33" fitToHeight="0" orientation="landscape" horizontalDpi="360" verticalDpi="360" r:id="rId1"/>
  <rowBreaks count="1" manualBreakCount="1">
    <brk id="101" max="2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66"/>
  <sheetViews>
    <sheetView topLeftCell="K181" zoomScale="70" zoomScaleNormal="70" zoomScaleSheetLayoutView="70" workbookViewId="0">
      <selection activeCell="X191" sqref="X191"/>
    </sheetView>
  </sheetViews>
  <sheetFormatPr defaultColWidth="9.1796875" defaultRowHeight="14" x14ac:dyDescent="0.35"/>
  <cols>
    <col min="1" max="1" width="11.81640625" style="579" customWidth="1"/>
    <col min="2" max="2" width="13" style="702" customWidth="1"/>
    <col min="3" max="3" width="14.81640625" style="579" customWidth="1"/>
    <col min="4" max="4" width="11.1796875" style="687" customWidth="1"/>
    <col min="5" max="5" width="14.453125" style="579" customWidth="1"/>
    <col min="6" max="6" width="11" style="687" customWidth="1"/>
    <col min="7" max="7" width="16.453125" style="579" customWidth="1"/>
    <col min="8" max="8" width="11.453125" style="687" customWidth="1"/>
    <col min="9" max="9" width="15" style="579" bestFit="1" customWidth="1"/>
    <col min="10" max="10" width="11.453125" style="579" bestFit="1" customWidth="1"/>
    <col min="11" max="11" width="14.81640625" style="579" customWidth="1"/>
    <col min="12" max="12" width="12.1796875" style="687" customWidth="1"/>
    <col min="13" max="13" width="16.81640625" style="579" bestFit="1" customWidth="1"/>
    <col min="14" max="14" width="19.453125" style="687" bestFit="1" customWidth="1"/>
    <col min="15" max="15" width="16.1796875" style="579" customWidth="1"/>
    <col min="16" max="16" width="11.453125" style="687" customWidth="1"/>
    <col min="17" max="17" width="14.81640625" style="579" bestFit="1" customWidth="1"/>
    <col min="18" max="18" width="15.1796875" style="705" bestFit="1" customWidth="1"/>
    <col min="19" max="19" width="16.81640625" style="579" bestFit="1" customWidth="1"/>
    <col min="20" max="21" width="16.81640625" style="579" customWidth="1"/>
    <col min="22" max="22" width="12" style="687" customWidth="1"/>
    <col min="23" max="23" width="14.453125" style="579" customWidth="1"/>
    <col min="24" max="24" width="18.453125" style="687" bestFit="1" customWidth="1"/>
    <col min="25" max="25" width="15" style="579" bestFit="1" customWidth="1"/>
    <col min="26" max="26" width="17.81640625" style="687" bestFit="1" customWidth="1"/>
    <col min="27" max="27" width="16.816406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1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x14ac:dyDescent="0.35">
      <c r="A2" s="1160" t="s">
        <v>169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1160"/>
      <c r="AB2" s="1160"/>
      <c r="AC2" s="1160"/>
      <c r="AD2" s="1160"/>
      <c r="AE2" s="856"/>
    </row>
    <row r="3" spans="1:53" s="663" customFormat="1" x14ac:dyDescent="0.35">
      <c r="A3" s="1167" t="s">
        <v>2</v>
      </c>
      <c r="B3" s="1168" t="s">
        <v>3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69"/>
      <c r="N3" s="1169"/>
      <c r="O3" s="1169"/>
      <c r="P3" s="1169"/>
      <c r="Q3" s="1170"/>
      <c r="R3" s="1171" t="s">
        <v>5</v>
      </c>
      <c r="S3" s="1172"/>
      <c r="T3" s="1171" t="s">
        <v>6</v>
      </c>
      <c r="U3" s="1172"/>
      <c r="V3" s="1168" t="s">
        <v>7</v>
      </c>
      <c r="W3" s="1170"/>
      <c r="X3" s="1171" t="s">
        <v>8</v>
      </c>
      <c r="Y3" s="1194"/>
      <c r="Z3" s="1194"/>
      <c r="AA3" s="1172"/>
      <c r="AB3" s="1168" t="s">
        <v>7</v>
      </c>
      <c r="AC3" s="1170"/>
      <c r="AD3" s="1202" t="s">
        <v>9</v>
      </c>
      <c r="AE3" s="661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  <c r="AX3" s="662"/>
      <c r="AY3" s="662"/>
      <c r="AZ3" s="662"/>
      <c r="BA3" s="662"/>
    </row>
    <row r="4" spans="1:53" s="669" customFormat="1" x14ac:dyDescent="0.35">
      <c r="A4" s="1168"/>
      <c r="B4" s="1168" t="s">
        <v>10</v>
      </c>
      <c r="C4" s="1170"/>
      <c r="D4" s="1168" t="s">
        <v>11</v>
      </c>
      <c r="E4" s="1170"/>
      <c r="F4" s="1168" t="s">
        <v>12</v>
      </c>
      <c r="G4" s="1170"/>
      <c r="H4" s="1168" t="s">
        <v>13</v>
      </c>
      <c r="I4" s="1170"/>
      <c r="J4" s="1168" t="s">
        <v>14</v>
      </c>
      <c r="K4" s="1170"/>
      <c r="L4" s="1168" t="s">
        <v>14</v>
      </c>
      <c r="M4" s="1170"/>
      <c r="N4" s="1168" t="s">
        <v>15</v>
      </c>
      <c r="O4" s="1170"/>
      <c r="P4" s="1168" t="s">
        <v>16</v>
      </c>
      <c r="Q4" s="1170"/>
      <c r="R4" s="664" t="s">
        <v>17</v>
      </c>
      <c r="S4" s="842" t="s">
        <v>18</v>
      </c>
      <c r="T4" s="665" t="s">
        <v>19</v>
      </c>
      <c r="U4" s="666" t="s">
        <v>20</v>
      </c>
      <c r="V4" s="664" t="s">
        <v>21</v>
      </c>
      <c r="W4" s="843" t="s">
        <v>22</v>
      </c>
      <c r="X4" s="664" t="s">
        <v>17</v>
      </c>
      <c r="Y4" s="667" t="s">
        <v>23</v>
      </c>
      <c r="Z4" s="664" t="s">
        <v>17</v>
      </c>
      <c r="AA4" s="843" t="s">
        <v>24</v>
      </c>
      <c r="AB4" s="664" t="s">
        <v>17</v>
      </c>
      <c r="AC4" s="842" t="s">
        <v>25</v>
      </c>
      <c r="AD4" s="1203"/>
      <c r="AE4" s="661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  <c r="AX4" s="668"/>
      <c r="AY4" s="668"/>
      <c r="AZ4" s="668"/>
      <c r="BA4" s="668"/>
    </row>
    <row r="5" spans="1:53" s="669" customForma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4" t="s">
        <v>28</v>
      </c>
      <c r="K5" s="850" t="s">
        <v>27</v>
      </c>
      <c r="L5" s="850" t="s">
        <v>164</v>
      </c>
      <c r="M5" s="850" t="s">
        <v>27</v>
      </c>
      <c r="N5" s="850" t="s">
        <v>29</v>
      </c>
      <c r="O5" s="850" t="s">
        <v>27</v>
      </c>
      <c r="P5" s="672" t="s">
        <v>21</v>
      </c>
      <c r="Q5" s="850" t="s">
        <v>27</v>
      </c>
      <c r="R5" s="672" t="s">
        <v>30</v>
      </c>
      <c r="S5" s="850" t="s">
        <v>27</v>
      </c>
      <c r="T5" s="672" t="s">
        <v>31</v>
      </c>
      <c r="U5" s="850" t="s">
        <v>27</v>
      </c>
      <c r="V5" s="675" t="s">
        <v>30</v>
      </c>
      <c r="W5" s="844" t="s">
        <v>27</v>
      </c>
      <c r="X5" s="676" t="s">
        <v>30</v>
      </c>
      <c r="Y5" s="677" t="s">
        <v>27</v>
      </c>
      <c r="Z5" s="676" t="s">
        <v>32</v>
      </c>
      <c r="AA5" s="844" t="s">
        <v>27</v>
      </c>
      <c r="AB5" s="675" t="s">
        <v>30</v>
      </c>
      <c r="AC5" s="850" t="s">
        <v>27</v>
      </c>
      <c r="AD5" s="845"/>
      <c r="AE5" s="678"/>
      <c r="AK5" s="679"/>
      <c r="AL5" s="679"/>
      <c r="AM5" s="679"/>
      <c r="AN5" s="679"/>
      <c r="AO5" s="679"/>
      <c r="AP5" s="679"/>
    </row>
    <row r="6" spans="1:53" ht="15" x14ac:dyDescent="0.35">
      <c r="A6" s="1173">
        <v>45323</v>
      </c>
      <c r="B6" s="680"/>
      <c r="C6" s="545"/>
      <c r="D6" s="544"/>
      <c r="E6" s="545"/>
      <c r="F6" s="680"/>
      <c r="G6" s="681"/>
      <c r="H6" s="682"/>
      <c r="I6" s="681"/>
      <c r="J6" s="681"/>
      <c r="K6" s="681"/>
      <c r="L6" s="682"/>
      <c r="M6" s="681"/>
      <c r="N6" s="681"/>
      <c r="O6" s="681"/>
      <c r="P6" s="682"/>
      <c r="Q6" s="547"/>
      <c r="R6" s="549"/>
      <c r="S6" s="547"/>
      <c r="T6" s="546"/>
      <c r="U6" s="547"/>
      <c r="V6" s="549"/>
      <c r="W6" s="547"/>
      <c r="X6" s="683"/>
      <c r="Y6" s="728"/>
      <c r="Z6" s="683"/>
      <c r="AA6" s="547"/>
      <c r="AB6" s="549"/>
      <c r="AC6" s="547"/>
      <c r="AD6" s="547"/>
      <c r="AE6" s="684"/>
      <c r="AK6" s="685"/>
    </row>
    <row r="7" spans="1:53" ht="15" x14ac:dyDescent="0.35">
      <c r="A7" s="1174"/>
      <c r="B7" s="591"/>
      <c r="C7" s="592"/>
      <c r="D7" s="593"/>
      <c r="E7" s="592"/>
      <c r="F7" s="591"/>
      <c r="G7" s="585"/>
      <c r="H7" s="586"/>
      <c r="I7" s="585"/>
      <c r="J7" s="585"/>
      <c r="K7" s="585"/>
      <c r="L7" s="585"/>
      <c r="M7" s="585"/>
      <c r="N7" s="585"/>
      <c r="O7" s="585"/>
      <c r="P7" s="586"/>
      <c r="Q7" s="587"/>
      <c r="R7" s="584"/>
      <c r="S7" s="587"/>
      <c r="T7" s="588">
        <v>20</v>
      </c>
      <c r="U7" s="587">
        <v>259000</v>
      </c>
      <c r="V7" s="584"/>
      <c r="W7" s="587"/>
      <c r="X7" s="589"/>
      <c r="Y7" s="594"/>
      <c r="Z7" s="589"/>
      <c r="AA7" s="587"/>
      <c r="AB7" s="584"/>
      <c r="AC7" s="587"/>
      <c r="AD7" s="587"/>
      <c r="AE7" s="612"/>
      <c r="AK7" s="685"/>
    </row>
    <row r="8" spans="1:53" ht="15" x14ac:dyDescent="0.35">
      <c r="A8" s="1174"/>
      <c r="B8" s="591">
        <v>28.47</v>
      </c>
      <c r="C8" s="592">
        <v>284700</v>
      </c>
      <c r="D8" s="593">
        <v>27.42</v>
      </c>
      <c r="E8" s="592">
        <v>274200</v>
      </c>
      <c r="F8" s="591">
        <v>18.989999999999998</v>
      </c>
      <c r="G8" s="585">
        <v>189900</v>
      </c>
      <c r="H8" s="586"/>
      <c r="I8" s="585"/>
      <c r="J8" s="585"/>
      <c r="K8" s="585"/>
      <c r="L8" s="585"/>
      <c r="M8" s="585"/>
      <c r="N8" s="585"/>
      <c r="O8" s="585"/>
      <c r="P8" s="586"/>
      <c r="Q8" s="587"/>
      <c r="R8" s="584"/>
      <c r="S8" s="587"/>
      <c r="T8" s="588"/>
      <c r="U8" s="587"/>
      <c r="V8" s="584"/>
      <c r="W8" s="587"/>
      <c r="X8" s="589"/>
      <c r="Y8" s="594"/>
      <c r="Z8" s="589"/>
      <c r="AA8" s="587"/>
      <c r="AB8" s="584"/>
      <c r="AC8" s="587"/>
      <c r="AD8" s="587"/>
      <c r="AE8" s="612"/>
    </row>
    <row r="9" spans="1:53" ht="15" x14ac:dyDescent="0.35">
      <c r="A9" s="1175"/>
      <c r="B9" s="591"/>
      <c r="C9" s="592"/>
      <c r="D9" s="593"/>
      <c r="E9" s="592"/>
      <c r="F9" s="591"/>
      <c r="G9" s="585"/>
      <c r="H9" s="586"/>
      <c r="I9" s="585"/>
      <c r="J9" s="585"/>
      <c r="K9" s="585"/>
      <c r="L9" s="585"/>
      <c r="M9" s="585"/>
      <c r="N9" s="585"/>
      <c r="O9" s="585"/>
      <c r="P9" s="586"/>
      <c r="Q9" s="587"/>
      <c r="R9" s="584"/>
      <c r="S9" s="587"/>
      <c r="T9" s="588"/>
      <c r="U9" s="587"/>
      <c r="V9" s="584"/>
      <c r="W9" s="587"/>
      <c r="X9" s="589"/>
      <c r="Y9" s="594"/>
      <c r="Z9" s="589"/>
      <c r="AA9" s="587"/>
      <c r="AB9" s="584"/>
      <c r="AC9" s="587"/>
      <c r="AD9" s="587"/>
      <c r="AE9" s="612"/>
      <c r="AK9" s="685"/>
    </row>
    <row r="10" spans="1:53" ht="15" x14ac:dyDescent="0.35">
      <c r="A10" s="1173">
        <v>45324</v>
      </c>
      <c r="B10" s="595"/>
      <c r="C10" s="592"/>
      <c r="D10" s="593"/>
      <c r="E10" s="592"/>
      <c r="F10" s="591"/>
      <c r="G10" s="585"/>
      <c r="H10" s="586"/>
      <c r="I10" s="587"/>
      <c r="J10" s="587"/>
      <c r="K10" s="587"/>
      <c r="L10" s="585"/>
      <c r="M10" s="585"/>
      <c r="N10" s="585"/>
      <c r="O10" s="585"/>
      <c r="P10" s="586"/>
      <c r="Q10" s="587"/>
      <c r="R10" s="584"/>
      <c r="S10" s="587"/>
      <c r="T10" s="588"/>
      <c r="U10" s="587"/>
      <c r="V10" s="584"/>
      <c r="W10" s="587"/>
      <c r="X10" s="589"/>
      <c r="Y10" s="594"/>
      <c r="Z10" s="589"/>
      <c r="AA10" s="587"/>
      <c r="AB10" s="584"/>
      <c r="AC10" s="587"/>
      <c r="AD10" s="587"/>
      <c r="AE10" s="612"/>
    </row>
    <row r="11" spans="1:53" ht="15" x14ac:dyDescent="0.35">
      <c r="A11" s="1174"/>
      <c r="B11" s="591"/>
      <c r="C11" s="592"/>
      <c r="D11" s="593"/>
      <c r="E11" s="592"/>
      <c r="F11" s="591"/>
      <c r="G11" s="585"/>
      <c r="H11" s="586"/>
      <c r="I11" s="585"/>
      <c r="J11" s="585"/>
      <c r="K11" s="585"/>
      <c r="L11" s="585"/>
      <c r="M11" s="585"/>
      <c r="N11" s="585"/>
      <c r="O11" s="585"/>
      <c r="P11" s="586"/>
      <c r="Q11" s="587"/>
      <c r="R11" s="584"/>
      <c r="S11" s="587"/>
      <c r="T11" s="588"/>
      <c r="U11" s="587"/>
      <c r="V11" s="584"/>
      <c r="W11" s="587"/>
      <c r="X11" s="589"/>
      <c r="Y11" s="596"/>
      <c r="Z11" s="597"/>
      <c r="AA11" s="583"/>
      <c r="AB11" s="598"/>
      <c r="AC11" s="587"/>
      <c r="AD11" s="587"/>
      <c r="AE11" s="612"/>
    </row>
    <row r="12" spans="1:53" ht="15" x14ac:dyDescent="0.35">
      <c r="A12" s="1174"/>
      <c r="B12" s="591"/>
      <c r="C12" s="592"/>
      <c r="D12" s="593"/>
      <c r="E12" s="592"/>
      <c r="F12" s="591"/>
      <c r="G12" s="585"/>
      <c r="H12" s="586"/>
      <c r="I12" s="585"/>
      <c r="J12" s="585"/>
      <c r="K12" s="585"/>
      <c r="L12" s="585"/>
      <c r="M12" s="585"/>
      <c r="N12" s="585"/>
      <c r="O12" s="585"/>
      <c r="P12" s="586"/>
      <c r="Q12" s="587"/>
      <c r="R12" s="584"/>
      <c r="S12" s="587"/>
      <c r="T12" s="588"/>
      <c r="U12" s="587"/>
      <c r="V12" s="584"/>
      <c r="W12" s="587"/>
      <c r="X12" s="589"/>
      <c r="Y12" s="596"/>
      <c r="Z12" s="597"/>
      <c r="AA12" s="583"/>
      <c r="AB12" s="598"/>
      <c r="AC12" s="587"/>
      <c r="AD12" s="587"/>
      <c r="AE12" s="612"/>
    </row>
    <row r="13" spans="1:53" ht="15" x14ac:dyDescent="0.35">
      <c r="A13" s="1175"/>
      <c r="B13" s="591">
        <v>25.42</v>
      </c>
      <c r="C13" s="592">
        <v>254200</v>
      </c>
      <c r="D13" s="593">
        <v>20.81</v>
      </c>
      <c r="E13" s="592">
        <v>208100</v>
      </c>
      <c r="F13" s="591"/>
      <c r="G13" s="585"/>
      <c r="H13" s="586"/>
      <c r="I13" s="585"/>
      <c r="J13" s="585">
        <v>20</v>
      </c>
      <c r="K13" s="585">
        <v>136000</v>
      </c>
      <c r="L13" s="816">
        <v>20</v>
      </c>
      <c r="M13" s="585">
        <v>259000</v>
      </c>
      <c r="N13" s="816"/>
      <c r="O13" s="585"/>
      <c r="P13" s="586">
        <v>20</v>
      </c>
      <c r="Q13" s="587">
        <v>136000</v>
      </c>
      <c r="R13" s="584">
        <v>15</v>
      </c>
      <c r="S13" s="587">
        <v>150000</v>
      </c>
      <c r="T13" s="588">
        <v>20</v>
      </c>
      <c r="U13" s="587">
        <v>259000</v>
      </c>
      <c r="V13" s="584"/>
      <c r="W13" s="587"/>
      <c r="X13" s="589">
        <v>12.34</v>
      </c>
      <c r="Y13" s="594">
        <v>123400</v>
      </c>
      <c r="Z13" s="589"/>
      <c r="AA13" s="587"/>
      <c r="AB13" s="584"/>
      <c r="AC13" s="587"/>
      <c r="AD13" s="587"/>
      <c r="AE13" s="612"/>
    </row>
    <row r="14" spans="1:53" ht="15" x14ac:dyDescent="0.35">
      <c r="A14" s="1173">
        <v>45325</v>
      </c>
      <c r="B14" s="591"/>
      <c r="C14" s="592"/>
      <c r="D14" s="593"/>
      <c r="E14" s="592"/>
      <c r="F14" s="591"/>
      <c r="G14" s="585"/>
      <c r="H14" s="586"/>
      <c r="I14" s="585"/>
      <c r="J14" s="585"/>
      <c r="K14" s="585"/>
      <c r="L14" s="585"/>
      <c r="M14" s="585"/>
      <c r="N14" s="585"/>
      <c r="O14" s="585"/>
      <c r="P14" s="586"/>
      <c r="Q14" s="587"/>
      <c r="R14" s="584"/>
      <c r="S14" s="587"/>
      <c r="T14" s="588"/>
      <c r="U14" s="587"/>
      <c r="V14" s="584"/>
      <c r="W14" s="587"/>
      <c r="X14" s="589"/>
      <c r="Y14" s="594"/>
      <c r="Z14" s="589"/>
      <c r="AA14" s="587"/>
      <c r="AB14" s="584"/>
      <c r="AC14" s="587"/>
      <c r="AD14" s="587"/>
      <c r="AE14" s="612"/>
    </row>
    <row r="15" spans="1:53" ht="15" x14ac:dyDescent="0.35">
      <c r="A15" s="1174"/>
      <c r="B15" s="591"/>
      <c r="C15" s="592"/>
      <c r="D15" s="593"/>
      <c r="E15" s="592"/>
      <c r="F15" s="591"/>
      <c r="G15" s="585"/>
      <c r="H15" s="586"/>
      <c r="I15" s="585"/>
      <c r="J15" s="585"/>
      <c r="K15" s="585"/>
      <c r="L15" s="585"/>
      <c r="M15" s="585"/>
      <c r="N15" s="585"/>
      <c r="O15" s="585"/>
      <c r="P15" s="586"/>
      <c r="Q15" s="587"/>
      <c r="R15" s="584"/>
      <c r="S15" s="587"/>
      <c r="T15" s="588"/>
      <c r="U15" s="587"/>
      <c r="V15" s="584"/>
      <c r="W15" s="587"/>
      <c r="X15" s="589"/>
      <c r="Y15" s="594"/>
      <c r="Z15" s="589"/>
      <c r="AA15" s="587"/>
      <c r="AB15" s="584"/>
      <c r="AC15" s="587"/>
      <c r="AD15" s="587"/>
      <c r="AE15" s="612"/>
    </row>
    <row r="16" spans="1:53" ht="15" x14ac:dyDescent="0.35">
      <c r="A16" s="1174"/>
      <c r="B16" s="591"/>
      <c r="C16" s="592"/>
      <c r="D16" s="593"/>
      <c r="E16" s="592"/>
      <c r="F16" s="591"/>
      <c r="G16" s="585"/>
      <c r="H16" s="586"/>
      <c r="I16" s="585"/>
      <c r="J16" s="585"/>
      <c r="K16" s="585"/>
      <c r="L16" s="585"/>
      <c r="M16" s="585"/>
      <c r="N16" s="585"/>
      <c r="O16" s="585"/>
      <c r="P16" s="586"/>
      <c r="Q16" s="587"/>
      <c r="R16" s="584"/>
      <c r="S16" s="587"/>
      <c r="T16" s="588"/>
      <c r="U16" s="587"/>
      <c r="V16" s="584"/>
      <c r="W16" s="587"/>
      <c r="X16" s="589"/>
      <c r="Y16" s="594"/>
      <c r="Z16" s="589"/>
      <c r="AA16" s="587"/>
      <c r="AB16" s="584"/>
      <c r="AC16" s="587"/>
      <c r="AD16" s="587"/>
      <c r="AE16" s="612"/>
    </row>
    <row r="17" spans="1:31" ht="15" x14ac:dyDescent="0.35">
      <c r="A17" s="1175"/>
      <c r="B17" s="591">
        <v>20.21</v>
      </c>
      <c r="C17" s="592">
        <v>202100</v>
      </c>
      <c r="D17" s="798">
        <v>20.58</v>
      </c>
      <c r="E17" s="585">
        <v>205800</v>
      </c>
      <c r="F17" s="591">
        <v>27.93</v>
      </c>
      <c r="G17" s="585">
        <v>279300</v>
      </c>
      <c r="H17" s="586"/>
      <c r="I17" s="585"/>
      <c r="J17" s="585"/>
      <c r="K17" s="585"/>
      <c r="L17" s="585"/>
      <c r="M17" s="585"/>
      <c r="N17" s="585"/>
      <c r="O17" s="585"/>
      <c r="P17" s="586"/>
      <c r="Q17" s="587"/>
      <c r="R17" s="584"/>
      <c r="S17" s="587"/>
      <c r="T17" s="588">
        <v>20</v>
      </c>
      <c r="U17" s="587">
        <v>259000</v>
      </c>
      <c r="V17" s="584"/>
      <c r="W17" s="587"/>
      <c r="X17" s="589"/>
      <c r="Y17" s="594"/>
      <c r="Z17" s="589"/>
      <c r="AA17" s="587"/>
      <c r="AB17" s="584"/>
      <c r="AC17" s="587"/>
      <c r="AD17" s="587"/>
      <c r="AE17" s="612"/>
    </row>
    <row r="18" spans="1:31" ht="15" x14ac:dyDescent="0.35">
      <c r="A18" s="1173">
        <v>45326</v>
      </c>
      <c r="B18" s="591"/>
      <c r="C18" s="592"/>
      <c r="D18" s="593"/>
      <c r="E18" s="592"/>
      <c r="F18" s="591"/>
      <c r="G18" s="585"/>
      <c r="H18" s="586"/>
      <c r="I18" s="585"/>
      <c r="J18" s="585"/>
      <c r="K18" s="585"/>
      <c r="L18" s="585"/>
      <c r="M18" s="585"/>
      <c r="N18" s="585"/>
      <c r="O18" s="585"/>
      <c r="P18" s="586"/>
      <c r="Q18" s="587"/>
      <c r="R18" s="584"/>
      <c r="S18" s="587"/>
      <c r="T18" s="588"/>
      <c r="U18" s="587"/>
      <c r="V18" s="584"/>
      <c r="W18" s="587"/>
      <c r="X18" s="589"/>
      <c r="Y18" s="594"/>
      <c r="Z18" s="589"/>
      <c r="AA18" s="587"/>
      <c r="AB18" s="584"/>
      <c r="AC18" s="587"/>
      <c r="AD18" s="587"/>
      <c r="AE18" s="612"/>
    </row>
    <row r="19" spans="1:31" ht="15" x14ac:dyDescent="0.35">
      <c r="A19" s="1174"/>
      <c r="B19" s="591"/>
      <c r="C19" s="592"/>
      <c r="D19" s="593"/>
      <c r="E19" s="592"/>
      <c r="F19" s="591"/>
      <c r="G19" s="585"/>
      <c r="H19" s="586"/>
      <c r="I19" s="585"/>
      <c r="J19" s="585"/>
      <c r="K19" s="585"/>
      <c r="L19" s="585"/>
      <c r="M19" s="585"/>
      <c r="N19" s="585"/>
      <c r="O19" s="585"/>
      <c r="P19" s="586"/>
      <c r="Q19" s="587"/>
      <c r="R19" s="598"/>
      <c r="S19" s="583"/>
      <c r="T19" s="584"/>
      <c r="U19" s="587"/>
      <c r="V19" s="584"/>
      <c r="W19" s="587"/>
      <c r="X19" s="589"/>
      <c r="Y19" s="594"/>
      <c r="Z19" s="589"/>
      <c r="AA19" s="587"/>
      <c r="AB19" s="584"/>
      <c r="AC19" s="587"/>
      <c r="AD19" s="587"/>
      <c r="AE19" s="612"/>
    </row>
    <row r="20" spans="1:31" ht="15" x14ac:dyDescent="0.35">
      <c r="A20" s="1174"/>
      <c r="B20" s="591"/>
      <c r="C20" s="592"/>
      <c r="D20" s="593"/>
      <c r="E20" s="592"/>
      <c r="F20" s="591"/>
      <c r="G20" s="585"/>
      <c r="H20" s="586"/>
      <c r="I20" s="585"/>
      <c r="J20" s="585"/>
      <c r="K20" s="585"/>
      <c r="L20" s="585"/>
      <c r="M20" s="585"/>
      <c r="N20" s="585"/>
      <c r="O20" s="585"/>
      <c r="P20" s="586"/>
      <c r="Q20" s="587"/>
      <c r="R20" s="584"/>
      <c r="S20" s="587"/>
      <c r="T20" s="588"/>
      <c r="U20" s="587"/>
      <c r="V20" s="584"/>
      <c r="W20" s="587"/>
      <c r="X20" s="589"/>
      <c r="Y20" s="594"/>
      <c r="Z20" s="589"/>
      <c r="AA20" s="587"/>
      <c r="AB20" s="584"/>
      <c r="AC20" s="587"/>
      <c r="AD20" s="587"/>
      <c r="AE20" s="612"/>
    </row>
    <row r="21" spans="1:31" ht="15" x14ac:dyDescent="0.35">
      <c r="A21" s="1175"/>
      <c r="B21" s="591">
        <v>27.8</v>
      </c>
      <c r="C21" s="592">
        <v>278000</v>
      </c>
      <c r="D21" s="593">
        <v>21.1</v>
      </c>
      <c r="E21" s="592">
        <v>211000</v>
      </c>
      <c r="F21" s="591">
        <v>17.46</v>
      </c>
      <c r="G21" s="592">
        <v>174600</v>
      </c>
      <c r="H21" s="586"/>
      <c r="I21" s="585"/>
      <c r="J21" s="585"/>
      <c r="K21" s="585"/>
      <c r="L21" s="585">
        <v>20</v>
      </c>
      <c r="M21" s="585">
        <v>259000</v>
      </c>
      <c r="N21" s="816"/>
      <c r="O21" s="585"/>
      <c r="P21" s="586"/>
      <c r="Q21" s="587"/>
      <c r="R21" s="584"/>
      <c r="S21" s="587"/>
      <c r="T21" s="588"/>
      <c r="U21" s="587"/>
      <c r="V21" s="584"/>
      <c r="W21" s="587"/>
      <c r="X21" s="589"/>
      <c r="Y21" s="594"/>
      <c r="Z21" s="589"/>
      <c r="AA21" s="587"/>
      <c r="AB21" s="584"/>
      <c r="AC21" s="587"/>
      <c r="AD21" s="587"/>
      <c r="AE21" s="612"/>
    </row>
    <row r="22" spans="1:31" ht="15" x14ac:dyDescent="0.35">
      <c r="A22" s="1173">
        <v>45327</v>
      </c>
      <c r="B22" s="591"/>
      <c r="C22" s="592"/>
      <c r="D22" s="593"/>
      <c r="E22" s="592"/>
      <c r="F22" s="591"/>
      <c r="G22" s="585"/>
      <c r="H22" s="586"/>
      <c r="I22" s="585"/>
      <c r="J22" s="585"/>
      <c r="K22" s="585"/>
      <c r="L22" s="586"/>
      <c r="M22" s="585"/>
      <c r="N22" s="585"/>
      <c r="O22" s="585"/>
      <c r="P22" s="586"/>
      <c r="Q22" s="587"/>
      <c r="R22" s="584"/>
      <c r="S22" s="587"/>
      <c r="T22" s="588"/>
      <c r="U22" s="587"/>
      <c r="V22" s="584"/>
      <c r="W22" s="587"/>
      <c r="X22" s="589"/>
      <c r="Y22" s="594"/>
      <c r="Z22" s="589"/>
      <c r="AA22" s="587"/>
      <c r="AB22" s="584"/>
      <c r="AC22" s="587"/>
      <c r="AD22" s="587"/>
      <c r="AE22" s="612"/>
    </row>
    <row r="23" spans="1:31" ht="15" x14ac:dyDescent="0.35">
      <c r="A23" s="1174"/>
      <c r="B23" s="591"/>
      <c r="C23" s="592"/>
      <c r="D23" s="593"/>
      <c r="E23" s="592"/>
      <c r="F23" s="591"/>
      <c r="G23" s="585"/>
      <c r="H23" s="586"/>
      <c r="I23" s="585"/>
      <c r="J23" s="585"/>
      <c r="K23" s="585"/>
      <c r="L23" s="585"/>
      <c r="M23" s="585"/>
      <c r="N23" s="585"/>
      <c r="O23" s="585"/>
      <c r="P23" s="586"/>
      <c r="Q23" s="587"/>
      <c r="R23" s="584"/>
      <c r="S23" s="587"/>
      <c r="T23" s="588"/>
      <c r="U23" s="587"/>
      <c r="V23" s="584"/>
      <c r="W23" s="587"/>
      <c r="X23" s="589"/>
      <c r="Y23" s="594"/>
      <c r="Z23" s="589"/>
      <c r="AA23" s="587"/>
      <c r="AB23" s="584"/>
      <c r="AC23" s="587"/>
      <c r="AD23" s="587"/>
      <c r="AE23" s="612"/>
    </row>
    <row r="24" spans="1:31" ht="15" x14ac:dyDescent="0.35">
      <c r="A24" s="1174"/>
      <c r="B24" s="591"/>
      <c r="C24" s="592"/>
      <c r="D24" s="593"/>
      <c r="E24" s="592"/>
      <c r="F24" s="591"/>
      <c r="G24" s="585"/>
      <c r="H24" s="586"/>
      <c r="I24" s="585"/>
      <c r="J24" s="585"/>
      <c r="K24" s="585"/>
      <c r="L24" s="585"/>
      <c r="M24" s="585"/>
      <c r="N24" s="585"/>
      <c r="O24" s="585"/>
      <c r="P24" s="586"/>
      <c r="Q24" s="587"/>
      <c r="R24" s="584"/>
      <c r="S24" s="587"/>
      <c r="T24" s="588"/>
      <c r="U24" s="587"/>
      <c r="V24" s="584"/>
      <c r="W24" s="587"/>
      <c r="X24" s="589"/>
      <c r="Y24" s="594"/>
      <c r="Z24" s="589"/>
      <c r="AA24" s="587"/>
      <c r="AB24" s="584"/>
      <c r="AC24" s="587"/>
      <c r="AD24" s="587"/>
      <c r="AE24" s="612"/>
    </row>
    <row r="25" spans="1:31" ht="15" x14ac:dyDescent="0.35">
      <c r="A25" s="1175"/>
      <c r="B25" s="591">
        <v>26.15</v>
      </c>
      <c r="C25" s="592">
        <v>261500</v>
      </c>
      <c r="D25" s="593">
        <v>24.2</v>
      </c>
      <c r="E25" s="592">
        <v>242000</v>
      </c>
      <c r="F25" s="591">
        <v>17.14</v>
      </c>
      <c r="G25" s="585">
        <v>171400</v>
      </c>
      <c r="H25" s="586">
        <v>20</v>
      </c>
      <c r="I25" s="585">
        <v>136000</v>
      </c>
      <c r="J25" s="585"/>
      <c r="K25" s="585"/>
      <c r="L25" s="816"/>
      <c r="M25" s="585"/>
      <c r="N25" s="585"/>
      <c r="O25" s="585"/>
      <c r="P25" s="586"/>
      <c r="Q25" s="587"/>
      <c r="R25" s="584"/>
      <c r="S25" s="587"/>
      <c r="T25" s="588">
        <v>20</v>
      </c>
      <c r="U25" s="587">
        <v>259000</v>
      </c>
      <c r="V25" s="584"/>
      <c r="W25" s="587"/>
      <c r="X25" s="589">
        <v>43</v>
      </c>
      <c r="Y25" s="594">
        <v>430000</v>
      </c>
      <c r="Z25" s="589"/>
      <c r="AA25" s="587"/>
      <c r="AB25" s="584"/>
      <c r="AC25" s="587"/>
      <c r="AD25" s="587"/>
      <c r="AE25" s="612"/>
    </row>
    <row r="26" spans="1:31" ht="15" x14ac:dyDescent="0.35">
      <c r="A26" s="1173">
        <v>45328</v>
      </c>
      <c r="B26" s="591"/>
      <c r="C26" s="592"/>
      <c r="D26" s="593"/>
      <c r="E26" s="592"/>
      <c r="F26" s="591"/>
      <c r="G26" s="585"/>
      <c r="H26" s="586"/>
      <c r="I26" s="585"/>
      <c r="J26" s="585"/>
      <c r="K26" s="585"/>
      <c r="L26" s="784"/>
      <c r="M26" s="704"/>
      <c r="N26" s="704"/>
      <c r="O26" s="704"/>
      <c r="P26" s="586"/>
      <c r="Q26" s="587"/>
      <c r="R26" s="584"/>
      <c r="S26" s="587"/>
      <c r="T26" s="588"/>
      <c r="U26" s="587"/>
      <c r="V26" s="584"/>
      <c r="W26" s="587"/>
      <c r="X26" s="589"/>
      <c r="Y26" s="594"/>
      <c r="Z26" s="589"/>
      <c r="AA26" s="587"/>
      <c r="AB26" s="584"/>
      <c r="AC26" s="587"/>
      <c r="AD26" s="587"/>
      <c r="AE26" s="612"/>
    </row>
    <row r="27" spans="1:31" ht="15" x14ac:dyDescent="0.35">
      <c r="A27" s="1174"/>
      <c r="B27" s="591"/>
      <c r="C27" s="592"/>
      <c r="D27" s="593"/>
      <c r="E27" s="592"/>
      <c r="F27" s="591"/>
      <c r="G27" s="585"/>
      <c r="H27" s="586"/>
      <c r="I27" s="585"/>
      <c r="J27" s="585"/>
      <c r="K27" s="585"/>
      <c r="L27" s="585"/>
      <c r="M27" s="585"/>
      <c r="N27" s="585"/>
      <c r="O27" s="585"/>
      <c r="P27" s="586"/>
      <c r="Q27" s="587"/>
      <c r="R27" s="584"/>
      <c r="S27" s="587"/>
      <c r="T27" s="588"/>
      <c r="U27" s="587"/>
      <c r="V27" s="584"/>
      <c r="W27" s="587"/>
      <c r="X27" s="589"/>
      <c r="Y27" s="594"/>
      <c r="Z27" s="589"/>
      <c r="AA27" s="587"/>
      <c r="AB27" s="584"/>
      <c r="AC27" s="587"/>
      <c r="AD27" s="587"/>
      <c r="AE27" s="612"/>
    </row>
    <row r="28" spans="1:31" ht="15" x14ac:dyDescent="0.35">
      <c r="A28" s="1174"/>
      <c r="B28" s="591"/>
      <c r="C28" s="592"/>
      <c r="D28" s="593"/>
      <c r="E28" s="592"/>
      <c r="F28" s="591"/>
      <c r="G28" s="585"/>
      <c r="H28" s="586"/>
      <c r="I28" s="585"/>
      <c r="J28" s="585"/>
      <c r="K28" s="585"/>
      <c r="L28" s="585"/>
      <c r="M28" s="585"/>
      <c r="N28" s="585"/>
      <c r="O28" s="585"/>
      <c r="P28" s="586"/>
      <c r="Q28" s="587"/>
      <c r="R28" s="584"/>
      <c r="S28" s="587"/>
      <c r="T28" s="588"/>
      <c r="U28" s="587"/>
      <c r="V28" s="584"/>
      <c r="W28" s="587"/>
      <c r="X28" s="589"/>
      <c r="Y28" s="590"/>
      <c r="Z28" s="599"/>
      <c r="AA28" s="600"/>
      <c r="AB28" s="588"/>
      <c r="AC28" s="587"/>
      <c r="AD28" s="587"/>
      <c r="AE28" s="612"/>
    </row>
    <row r="29" spans="1:31" ht="15" x14ac:dyDescent="0.35">
      <c r="A29" s="1175"/>
      <c r="B29" s="591">
        <v>23.41</v>
      </c>
      <c r="C29" s="592">
        <v>234100</v>
      </c>
      <c r="D29" s="593">
        <v>30.8</v>
      </c>
      <c r="E29" s="592">
        <v>308000</v>
      </c>
      <c r="F29" s="591">
        <v>19.29</v>
      </c>
      <c r="G29" s="585">
        <v>192900</v>
      </c>
      <c r="H29" s="586"/>
      <c r="I29" s="585"/>
      <c r="J29" s="585">
        <v>20</v>
      </c>
      <c r="K29" s="585">
        <v>136000</v>
      </c>
      <c r="L29" s="585">
        <v>20</v>
      </c>
      <c r="M29" s="585">
        <v>259000</v>
      </c>
      <c r="N29" s="585"/>
      <c r="O29" s="585"/>
      <c r="P29" s="586"/>
      <c r="Q29" s="587"/>
      <c r="R29" s="584"/>
      <c r="S29" s="587"/>
      <c r="T29" s="588">
        <v>20</v>
      </c>
      <c r="U29" s="587">
        <v>259000</v>
      </c>
      <c r="V29" s="584"/>
      <c r="W29" s="587"/>
      <c r="X29" s="589"/>
      <c r="Y29" s="590"/>
      <c r="Z29" s="599"/>
      <c r="AA29" s="600"/>
      <c r="AB29" s="588">
        <v>30</v>
      </c>
      <c r="AC29" s="587">
        <v>300000</v>
      </c>
      <c r="AD29" s="587"/>
      <c r="AE29" s="612"/>
    </row>
    <row r="30" spans="1:31" ht="15" x14ac:dyDescent="0.35">
      <c r="A30" s="1173">
        <v>45329</v>
      </c>
      <c r="B30" s="591"/>
      <c r="C30" s="592"/>
      <c r="D30" s="593"/>
      <c r="E30" s="592"/>
      <c r="F30" s="591"/>
      <c r="G30" s="585"/>
      <c r="H30" s="586"/>
      <c r="I30" s="585"/>
      <c r="J30" s="585"/>
      <c r="K30" s="585"/>
      <c r="L30" s="586"/>
      <c r="M30" s="585"/>
      <c r="N30" s="585"/>
      <c r="O30" s="585"/>
      <c r="P30" s="586"/>
      <c r="Q30" s="587"/>
      <c r="R30" s="584"/>
      <c r="S30" s="587"/>
      <c r="T30" s="588"/>
      <c r="U30" s="587"/>
      <c r="V30" s="584"/>
      <c r="W30" s="587"/>
      <c r="X30" s="589"/>
      <c r="Y30" s="594"/>
      <c r="Z30" s="589"/>
      <c r="AA30" s="587"/>
      <c r="AB30" s="584"/>
      <c r="AC30" s="587"/>
      <c r="AD30" s="587"/>
      <c r="AE30" s="612"/>
    </row>
    <row r="31" spans="1:31" ht="15" x14ac:dyDescent="0.35">
      <c r="A31" s="1174"/>
      <c r="B31" s="591"/>
      <c r="C31" s="592"/>
      <c r="D31" s="593"/>
      <c r="E31" s="592"/>
      <c r="F31" s="591"/>
      <c r="G31" s="585"/>
      <c r="H31" s="586"/>
      <c r="I31" s="585"/>
      <c r="J31" s="585"/>
      <c r="K31" s="585"/>
      <c r="L31" s="585"/>
      <c r="M31" s="585"/>
      <c r="N31" s="585"/>
      <c r="O31" s="585"/>
      <c r="P31" s="586"/>
      <c r="Q31" s="587"/>
      <c r="R31" s="584"/>
      <c r="S31" s="587"/>
      <c r="T31" s="588"/>
      <c r="U31" s="587"/>
      <c r="V31" s="584"/>
      <c r="W31" s="587"/>
      <c r="X31" s="589"/>
      <c r="Y31" s="594"/>
      <c r="Z31" s="589"/>
      <c r="AA31" s="587"/>
      <c r="AB31" s="584"/>
      <c r="AC31" s="587"/>
      <c r="AD31" s="587"/>
      <c r="AE31" s="612"/>
    </row>
    <row r="32" spans="1:31" ht="15" x14ac:dyDescent="0.35">
      <c r="A32" s="1174"/>
      <c r="B32" s="591"/>
      <c r="C32" s="592"/>
      <c r="D32" s="593"/>
      <c r="E32" s="592"/>
      <c r="F32" s="591"/>
      <c r="G32" s="585"/>
      <c r="H32" s="586"/>
      <c r="I32" s="585"/>
      <c r="J32" s="585"/>
      <c r="K32" s="585"/>
      <c r="L32" s="585"/>
      <c r="M32" s="585"/>
      <c r="N32" s="585"/>
      <c r="O32" s="585"/>
      <c r="P32" s="586"/>
      <c r="Q32" s="587"/>
      <c r="R32" s="584"/>
      <c r="S32" s="587"/>
      <c r="T32" s="588"/>
      <c r="U32" s="587"/>
      <c r="V32" s="584"/>
      <c r="W32" s="587"/>
      <c r="X32" s="589"/>
      <c r="Y32" s="594"/>
      <c r="Z32" s="589"/>
      <c r="AA32" s="587"/>
      <c r="AB32" s="584"/>
      <c r="AC32" s="587"/>
      <c r="AD32" s="587"/>
      <c r="AE32" s="612"/>
    </row>
    <row r="33" spans="1:31" ht="15" x14ac:dyDescent="0.35">
      <c r="A33" s="1175"/>
      <c r="B33" s="591">
        <v>26.04</v>
      </c>
      <c r="C33" s="592">
        <v>260400</v>
      </c>
      <c r="D33" s="593">
        <v>30.1</v>
      </c>
      <c r="E33" s="592">
        <v>301000</v>
      </c>
      <c r="F33" s="591">
        <v>19.989999999999998</v>
      </c>
      <c r="G33" s="585">
        <v>199900</v>
      </c>
      <c r="H33" s="586"/>
      <c r="I33" s="585"/>
      <c r="J33" s="585"/>
      <c r="K33" s="585"/>
      <c r="L33" s="816"/>
      <c r="M33" s="585"/>
      <c r="N33" s="585"/>
      <c r="O33" s="585"/>
      <c r="P33" s="586">
        <v>20</v>
      </c>
      <c r="Q33" s="587">
        <v>136000</v>
      </c>
      <c r="R33" s="584"/>
      <c r="S33" s="587"/>
      <c r="T33" s="588">
        <v>20</v>
      </c>
      <c r="U33" s="587">
        <v>259000</v>
      </c>
      <c r="V33" s="584"/>
      <c r="W33" s="587"/>
      <c r="X33" s="589"/>
      <c r="Y33" s="594"/>
      <c r="Z33" s="589"/>
      <c r="AA33" s="587"/>
      <c r="AB33" s="584"/>
      <c r="AC33" s="587"/>
      <c r="AD33" s="587"/>
      <c r="AE33" s="612"/>
    </row>
    <row r="34" spans="1:31" ht="15" x14ac:dyDescent="0.35">
      <c r="A34" s="1173">
        <v>45330</v>
      </c>
      <c r="B34" s="591"/>
      <c r="C34" s="592"/>
      <c r="D34" s="593"/>
      <c r="E34" s="592"/>
      <c r="F34" s="591"/>
      <c r="G34" s="585"/>
      <c r="H34" s="586"/>
      <c r="I34" s="585"/>
      <c r="J34" s="585"/>
      <c r="K34" s="585"/>
      <c r="L34" s="585"/>
      <c r="M34" s="585"/>
      <c r="N34" s="585"/>
      <c r="O34" s="585"/>
      <c r="P34" s="586"/>
      <c r="Q34" s="587"/>
      <c r="R34" s="584"/>
      <c r="S34" s="587"/>
      <c r="T34" s="588"/>
      <c r="U34" s="587"/>
      <c r="V34" s="584"/>
      <c r="W34" s="587"/>
      <c r="X34" s="589"/>
      <c r="Y34" s="594"/>
      <c r="Z34" s="589"/>
      <c r="AA34" s="587"/>
      <c r="AB34" s="584"/>
      <c r="AC34" s="587"/>
      <c r="AD34" s="587"/>
      <c r="AE34" s="612"/>
    </row>
    <row r="35" spans="1:31" ht="15" x14ac:dyDescent="0.35">
      <c r="A35" s="1174"/>
      <c r="B35" s="591"/>
      <c r="C35" s="592"/>
      <c r="D35" s="593"/>
      <c r="E35" s="592"/>
      <c r="F35" s="591"/>
      <c r="G35" s="585"/>
      <c r="H35" s="586"/>
      <c r="I35" s="585"/>
      <c r="J35" s="585"/>
      <c r="K35" s="585"/>
      <c r="L35" s="585"/>
      <c r="M35" s="585"/>
      <c r="N35" s="585"/>
      <c r="O35" s="585"/>
      <c r="P35" s="586"/>
      <c r="Q35" s="587"/>
      <c r="R35" s="584"/>
      <c r="S35" s="587"/>
      <c r="T35" s="588"/>
      <c r="U35" s="587"/>
      <c r="V35" s="584"/>
      <c r="W35" s="587"/>
      <c r="X35" s="589"/>
      <c r="Y35" s="594"/>
      <c r="Z35" s="589"/>
      <c r="AA35" s="587"/>
      <c r="AB35" s="584"/>
      <c r="AC35" s="587"/>
      <c r="AD35" s="587"/>
      <c r="AE35" s="612"/>
    </row>
    <row r="36" spans="1:31" ht="15" x14ac:dyDescent="0.35">
      <c r="A36" s="1174"/>
      <c r="B36" s="591"/>
      <c r="C36" s="592"/>
      <c r="D36" s="593"/>
      <c r="E36" s="592"/>
      <c r="F36" s="591"/>
      <c r="G36" s="585"/>
      <c r="H36" s="586"/>
      <c r="I36" s="585"/>
      <c r="J36" s="585"/>
      <c r="K36" s="585"/>
      <c r="L36" s="585"/>
      <c r="M36" s="585"/>
      <c r="N36" s="585"/>
      <c r="O36" s="585"/>
      <c r="P36" s="586"/>
      <c r="Q36" s="587"/>
      <c r="R36" s="584"/>
      <c r="S36" s="587"/>
      <c r="T36" s="588"/>
      <c r="U36" s="587"/>
      <c r="V36" s="584"/>
      <c r="W36" s="587"/>
      <c r="X36" s="589"/>
      <c r="Y36" s="594"/>
      <c r="Z36" s="589"/>
      <c r="AA36" s="587"/>
      <c r="AB36" s="584"/>
      <c r="AC36" s="587"/>
      <c r="AD36" s="587"/>
      <c r="AE36" s="612"/>
    </row>
    <row r="37" spans="1:31" ht="15" x14ac:dyDescent="0.35">
      <c r="A37" s="1175"/>
      <c r="B37" s="591">
        <v>28.36</v>
      </c>
      <c r="C37" s="592">
        <v>285600</v>
      </c>
      <c r="D37" s="593">
        <v>32.17</v>
      </c>
      <c r="E37" s="592">
        <v>321700</v>
      </c>
      <c r="F37" s="591">
        <v>21.64</v>
      </c>
      <c r="G37" s="585">
        <v>216400</v>
      </c>
      <c r="H37" s="586">
        <v>20</v>
      </c>
      <c r="I37" s="585">
        <v>136000</v>
      </c>
      <c r="J37" s="585"/>
      <c r="K37" s="585"/>
      <c r="L37" s="585"/>
      <c r="M37" s="585"/>
      <c r="N37" s="585"/>
      <c r="O37" s="585"/>
      <c r="P37" s="586"/>
      <c r="Q37" s="587"/>
      <c r="R37" s="584"/>
      <c r="S37" s="587"/>
      <c r="T37" s="588"/>
      <c r="U37" s="587"/>
      <c r="V37" s="584"/>
      <c r="W37" s="587"/>
      <c r="X37" s="589"/>
      <c r="Y37" s="594"/>
      <c r="Z37" s="584"/>
      <c r="AA37" s="587"/>
      <c r="AB37" s="584"/>
      <c r="AC37" s="587"/>
      <c r="AD37" s="587"/>
      <c r="AE37" s="612"/>
    </row>
    <row r="38" spans="1:31" ht="15" x14ac:dyDescent="0.35">
      <c r="A38" s="1173">
        <v>45331</v>
      </c>
      <c r="B38" s="591"/>
      <c r="C38" s="592"/>
      <c r="D38" s="593"/>
      <c r="E38" s="592"/>
      <c r="F38" s="591"/>
      <c r="G38" s="585"/>
      <c r="H38" s="586"/>
      <c r="I38" s="585"/>
      <c r="J38" s="585"/>
      <c r="K38" s="585"/>
      <c r="L38" s="585"/>
      <c r="M38" s="585"/>
      <c r="N38" s="585"/>
      <c r="O38" s="585"/>
      <c r="P38" s="586"/>
      <c r="Q38" s="587"/>
      <c r="R38" s="584"/>
      <c r="S38" s="587"/>
      <c r="T38" s="588"/>
      <c r="U38" s="587"/>
      <c r="V38" s="584"/>
      <c r="W38" s="587"/>
      <c r="X38" s="589"/>
      <c r="Y38" s="594"/>
      <c r="Z38" s="589"/>
      <c r="AA38" s="587"/>
      <c r="AB38" s="584"/>
      <c r="AC38" s="587"/>
      <c r="AD38" s="587"/>
      <c r="AE38" s="612"/>
    </row>
    <row r="39" spans="1:31" ht="15" x14ac:dyDescent="0.35">
      <c r="A39" s="1174"/>
      <c r="B39" s="591"/>
      <c r="C39" s="592"/>
      <c r="D39" s="593"/>
      <c r="E39" s="592"/>
      <c r="F39" s="591"/>
      <c r="G39" s="585"/>
      <c r="H39" s="586"/>
      <c r="I39" s="585"/>
      <c r="J39" s="585"/>
      <c r="K39" s="585"/>
      <c r="L39" s="585"/>
      <c r="M39" s="585"/>
      <c r="N39" s="585"/>
      <c r="O39" s="585"/>
      <c r="P39" s="586"/>
      <c r="Q39" s="587"/>
      <c r="R39" s="584"/>
      <c r="S39" s="587"/>
      <c r="T39" s="588"/>
      <c r="U39" s="587"/>
      <c r="V39" s="584"/>
      <c r="W39" s="587"/>
      <c r="X39" s="589"/>
      <c r="Y39" s="594"/>
      <c r="Z39" s="589"/>
      <c r="AA39" s="587"/>
      <c r="AB39" s="584"/>
      <c r="AC39" s="587"/>
      <c r="AD39" s="587"/>
      <c r="AE39" s="612"/>
    </row>
    <row r="40" spans="1:31" ht="15" x14ac:dyDescent="0.35">
      <c r="A40" s="1174"/>
      <c r="B40" s="591"/>
      <c r="C40" s="592"/>
      <c r="D40" s="593"/>
      <c r="E40" s="592"/>
      <c r="F40" s="591"/>
      <c r="G40" s="585"/>
      <c r="H40" s="586"/>
      <c r="I40" s="585"/>
      <c r="J40" s="585"/>
      <c r="K40" s="585"/>
      <c r="L40" s="585"/>
      <c r="M40" s="585"/>
      <c r="N40" s="585"/>
      <c r="O40" s="585"/>
      <c r="P40" s="586"/>
      <c r="Q40" s="587"/>
      <c r="R40" s="584"/>
      <c r="S40" s="587"/>
      <c r="T40" s="588"/>
      <c r="U40" s="587"/>
      <c r="V40" s="584"/>
      <c r="W40" s="587"/>
      <c r="X40" s="589"/>
      <c r="Y40" s="594"/>
      <c r="Z40" s="589"/>
      <c r="AA40" s="587"/>
      <c r="AB40" s="584"/>
      <c r="AC40" s="587"/>
      <c r="AD40" s="587"/>
      <c r="AE40" s="612"/>
    </row>
    <row r="41" spans="1:31" ht="15" x14ac:dyDescent="0.35">
      <c r="A41" s="1175"/>
      <c r="B41" s="792">
        <v>26.51</v>
      </c>
      <c r="C41" s="592">
        <v>265100</v>
      </c>
      <c r="D41" s="593">
        <v>24.17</v>
      </c>
      <c r="E41" s="592">
        <v>241700</v>
      </c>
      <c r="F41" s="792">
        <v>17.96</v>
      </c>
      <c r="G41" s="585">
        <v>179600</v>
      </c>
      <c r="H41" s="586"/>
      <c r="I41" s="585"/>
      <c r="J41" s="585"/>
      <c r="K41" s="585"/>
      <c r="L41" s="585"/>
      <c r="M41" s="585"/>
      <c r="N41" s="585"/>
      <c r="O41" s="585"/>
      <c r="P41" s="586"/>
      <c r="Q41" s="587"/>
      <c r="R41" s="584"/>
      <c r="S41" s="587"/>
      <c r="T41" s="588">
        <v>20</v>
      </c>
      <c r="U41" s="587">
        <v>259000</v>
      </c>
      <c r="V41" s="584"/>
      <c r="W41" s="587"/>
      <c r="X41" s="589"/>
      <c r="Y41" s="594"/>
      <c r="Z41" s="589"/>
      <c r="AA41" s="587"/>
      <c r="AB41" s="584"/>
      <c r="AC41" s="587"/>
      <c r="AD41" s="587"/>
      <c r="AE41" s="612"/>
    </row>
    <row r="42" spans="1:31" ht="15" x14ac:dyDescent="0.35">
      <c r="A42" s="1173">
        <v>45332</v>
      </c>
      <c r="B42" s="591"/>
      <c r="C42" s="592"/>
      <c r="D42" s="593"/>
      <c r="E42" s="592"/>
      <c r="F42" s="591"/>
      <c r="G42" s="585"/>
      <c r="H42" s="586"/>
      <c r="I42" s="585"/>
      <c r="J42" s="585"/>
      <c r="K42" s="585"/>
      <c r="L42" s="585"/>
      <c r="M42" s="585"/>
      <c r="N42" s="585"/>
      <c r="O42" s="585"/>
      <c r="P42" s="586"/>
      <c r="Q42" s="587"/>
      <c r="R42" s="584"/>
      <c r="S42" s="587"/>
      <c r="T42" s="588"/>
      <c r="U42" s="587"/>
      <c r="V42" s="584"/>
      <c r="W42" s="587"/>
      <c r="X42" s="589"/>
      <c r="Y42" s="594"/>
      <c r="Z42" s="589"/>
      <c r="AA42" s="587"/>
      <c r="AB42" s="584"/>
      <c r="AC42" s="587"/>
      <c r="AD42" s="587"/>
      <c r="AE42" s="612"/>
    </row>
    <row r="43" spans="1:31" ht="15" x14ac:dyDescent="0.35">
      <c r="A43" s="1174"/>
      <c r="B43" s="591"/>
      <c r="C43" s="592"/>
      <c r="D43" s="593"/>
      <c r="E43" s="592"/>
      <c r="F43" s="591"/>
      <c r="G43" s="585"/>
      <c r="H43" s="586"/>
      <c r="I43" s="585"/>
      <c r="J43" s="585"/>
      <c r="K43" s="585"/>
      <c r="L43" s="585"/>
      <c r="M43" s="585"/>
      <c r="N43" s="585"/>
      <c r="O43" s="585"/>
      <c r="P43" s="586"/>
      <c r="Q43" s="587"/>
      <c r="R43" s="584"/>
      <c r="S43" s="587"/>
      <c r="T43" s="588"/>
      <c r="U43" s="587"/>
      <c r="V43" s="584"/>
      <c r="W43" s="587"/>
      <c r="X43" s="589"/>
      <c r="Y43" s="594"/>
      <c r="Z43" s="589"/>
      <c r="AA43" s="587"/>
      <c r="AB43" s="584"/>
      <c r="AC43" s="587"/>
      <c r="AD43" s="587"/>
      <c r="AE43" s="612"/>
    </row>
    <row r="44" spans="1:31" ht="15" x14ac:dyDescent="0.35">
      <c r="A44" s="1174"/>
      <c r="B44" s="591"/>
      <c r="C44" s="592"/>
      <c r="D44" s="593">
        <v>28.2</v>
      </c>
      <c r="E44" s="592">
        <v>282000</v>
      </c>
      <c r="F44" s="591"/>
      <c r="G44" s="585"/>
      <c r="H44" s="586"/>
      <c r="I44" s="585"/>
      <c r="J44" s="585"/>
      <c r="K44" s="585"/>
      <c r="L44" s="585"/>
      <c r="M44" s="585"/>
      <c r="N44" s="585"/>
      <c r="O44" s="585"/>
      <c r="P44" s="586"/>
      <c r="Q44" s="587"/>
      <c r="R44" s="584"/>
      <c r="S44" s="587"/>
      <c r="T44" s="588"/>
      <c r="U44" s="587"/>
      <c r="V44" s="584"/>
      <c r="W44" s="587"/>
      <c r="X44" s="589"/>
      <c r="Y44" s="594"/>
      <c r="Z44" s="589"/>
      <c r="AA44" s="587"/>
      <c r="AB44" s="584"/>
      <c r="AC44" s="587"/>
      <c r="AD44" s="587"/>
      <c r="AE44" s="612"/>
    </row>
    <row r="45" spans="1:31" ht="15" x14ac:dyDescent="0.35">
      <c r="A45" s="1175"/>
      <c r="B45" s="591">
        <v>28.39</v>
      </c>
      <c r="C45" s="592">
        <v>285900</v>
      </c>
      <c r="D45" s="593"/>
      <c r="E45" s="592"/>
      <c r="F45" s="591"/>
      <c r="G45" s="585"/>
      <c r="H45" s="586"/>
      <c r="I45" s="585"/>
      <c r="J45" s="585"/>
      <c r="K45" s="585"/>
      <c r="L45" s="585"/>
      <c r="M45" s="585"/>
      <c r="N45" s="585"/>
      <c r="O45" s="585"/>
      <c r="P45" s="586">
        <v>20</v>
      </c>
      <c r="Q45" s="587">
        <v>136000</v>
      </c>
      <c r="R45" s="584"/>
      <c r="S45" s="587"/>
      <c r="T45" s="588"/>
      <c r="U45" s="587"/>
      <c r="V45" s="584"/>
      <c r="W45" s="587"/>
      <c r="X45" s="589"/>
      <c r="Y45" s="594"/>
      <c r="Z45" s="589"/>
      <c r="AA45" s="587"/>
      <c r="AB45" s="584"/>
      <c r="AC45" s="587"/>
      <c r="AD45" s="587"/>
      <c r="AE45" s="612"/>
    </row>
    <row r="46" spans="1:31" ht="15" x14ac:dyDescent="0.35">
      <c r="A46" s="1173">
        <v>45333</v>
      </c>
      <c r="B46" s="591"/>
      <c r="C46" s="592"/>
      <c r="D46" s="593"/>
      <c r="E46" s="592"/>
      <c r="F46" s="591"/>
      <c r="G46" s="585"/>
      <c r="H46" s="586"/>
      <c r="I46" s="587"/>
      <c r="J46" s="587"/>
      <c r="K46" s="587"/>
      <c r="L46" s="585"/>
      <c r="M46" s="585"/>
      <c r="N46" s="585"/>
      <c r="O46" s="585"/>
      <c r="P46" s="586"/>
      <c r="Q46" s="587"/>
      <c r="R46" s="584"/>
      <c r="S46" s="587"/>
      <c r="T46" s="588"/>
      <c r="U46" s="587"/>
      <c r="V46" s="631"/>
      <c r="W46" s="587"/>
      <c r="X46" s="589"/>
      <c r="Y46" s="594"/>
      <c r="Z46" s="589"/>
      <c r="AA46" s="587"/>
      <c r="AB46" s="584"/>
      <c r="AC46" s="587"/>
      <c r="AD46" s="587"/>
      <c r="AE46" s="612"/>
    </row>
    <row r="47" spans="1:31" ht="15" x14ac:dyDescent="0.35">
      <c r="A47" s="1174"/>
      <c r="B47" s="591"/>
      <c r="C47" s="592"/>
      <c r="D47" s="593"/>
      <c r="E47" s="592"/>
      <c r="F47" s="591"/>
      <c r="G47" s="585"/>
      <c r="H47" s="586"/>
      <c r="I47" s="585"/>
      <c r="J47" s="585"/>
      <c r="K47" s="585"/>
      <c r="L47" s="585"/>
      <c r="M47" s="585"/>
      <c r="N47" s="585"/>
      <c r="O47" s="585"/>
      <c r="P47" s="586"/>
      <c r="Q47" s="587"/>
      <c r="R47" s="584"/>
      <c r="S47" s="587"/>
      <c r="T47" s="588"/>
      <c r="U47" s="587"/>
      <c r="V47" s="584"/>
      <c r="W47" s="587"/>
      <c r="X47" s="589"/>
      <c r="Y47" s="594"/>
      <c r="Z47" s="589"/>
      <c r="AA47" s="587"/>
      <c r="AB47" s="584"/>
      <c r="AC47" s="587"/>
      <c r="AD47" s="587"/>
      <c r="AE47" s="612"/>
    </row>
    <row r="48" spans="1:31" ht="15" x14ac:dyDescent="0.35">
      <c r="A48" s="1174"/>
      <c r="B48" s="591"/>
      <c r="C48" s="592"/>
      <c r="D48" s="593"/>
      <c r="E48" s="592"/>
      <c r="F48" s="591"/>
      <c r="G48" s="585"/>
      <c r="H48" s="586"/>
      <c r="I48" s="585"/>
      <c r="J48" s="585"/>
      <c r="K48" s="585"/>
      <c r="L48" s="585"/>
      <c r="M48" s="585"/>
      <c r="N48" s="585"/>
      <c r="O48" s="585"/>
      <c r="P48" s="586"/>
      <c r="Q48" s="587"/>
      <c r="R48" s="584"/>
      <c r="S48" s="587"/>
      <c r="T48" s="588"/>
      <c r="U48" s="587"/>
      <c r="V48" s="584"/>
      <c r="W48" s="587"/>
      <c r="X48" s="589"/>
      <c r="Y48" s="594"/>
      <c r="Z48" s="589"/>
      <c r="AA48" s="587"/>
      <c r="AB48" s="584"/>
      <c r="AC48" s="587"/>
      <c r="AD48" s="587"/>
      <c r="AE48" s="612"/>
    </row>
    <row r="49" spans="1:31" ht="15" x14ac:dyDescent="0.35">
      <c r="A49" s="1175"/>
      <c r="B49" s="792">
        <v>25.97</v>
      </c>
      <c r="C49" s="592">
        <v>259700</v>
      </c>
      <c r="D49" s="593">
        <v>27.08</v>
      </c>
      <c r="E49" s="592">
        <v>270800</v>
      </c>
      <c r="F49" s="792">
        <v>38.229999999999997</v>
      </c>
      <c r="G49" s="585">
        <v>382300</v>
      </c>
      <c r="H49" s="586"/>
      <c r="I49" s="585"/>
      <c r="J49" s="585"/>
      <c r="K49" s="585"/>
      <c r="L49" s="585"/>
      <c r="M49" s="585"/>
      <c r="N49" s="585"/>
      <c r="O49" s="585"/>
      <c r="P49" s="586"/>
      <c r="Q49" s="587"/>
      <c r="R49" s="584"/>
      <c r="S49" s="587"/>
      <c r="T49" s="588"/>
      <c r="U49" s="587"/>
      <c r="V49" s="584"/>
      <c r="W49" s="587"/>
      <c r="X49" s="589"/>
      <c r="Y49" s="594"/>
      <c r="Z49" s="724"/>
      <c r="AA49" s="587"/>
      <c r="AB49" s="584"/>
      <c r="AC49" s="587"/>
      <c r="AD49" s="587"/>
      <c r="AE49" s="612"/>
    </row>
    <row r="50" spans="1:31" ht="15" x14ac:dyDescent="0.35">
      <c r="A50" s="1173">
        <v>45334</v>
      </c>
      <c r="B50" s="591"/>
      <c r="C50" s="592"/>
      <c r="D50" s="593"/>
      <c r="E50" s="592"/>
      <c r="F50" s="591"/>
      <c r="G50" s="585"/>
      <c r="H50" s="586"/>
      <c r="I50" s="585"/>
      <c r="J50" s="585"/>
      <c r="K50" s="585"/>
      <c r="L50" s="585"/>
      <c r="M50" s="585"/>
      <c r="N50" s="585"/>
      <c r="O50" s="585"/>
      <c r="P50" s="586"/>
      <c r="Q50" s="587"/>
      <c r="R50" s="584"/>
      <c r="S50" s="587"/>
      <c r="T50" s="588"/>
      <c r="U50" s="587"/>
      <c r="V50" s="584"/>
      <c r="W50" s="587"/>
      <c r="X50" s="589"/>
      <c r="Y50" s="594"/>
      <c r="Z50" s="589"/>
      <c r="AA50" s="587"/>
      <c r="AB50" s="584"/>
      <c r="AC50" s="587"/>
      <c r="AD50" s="587"/>
      <c r="AE50" s="612"/>
    </row>
    <row r="51" spans="1:31" ht="15" x14ac:dyDescent="0.35">
      <c r="A51" s="1174"/>
      <c r="B51" s="591"/>
      <c r="C51" s="592"/>
      <c r="D51" s="593"/>
      <c r="E51" s="592"/>
      <c r="F51" s="591"/>
      <c r="G51" s="585"/>
      <c r="H51" s="586"/>
      <c r="I51" s="585"/>
      <c r="J51" s="585"/>
      <c r="K51" s="585"/>
      <c r="L51" s="585"/>
      <c r="M51" s="585"/>
      <c r="N51" s="585"/>
      <c r="O51" s="585"/>
      <c r="P51" s="586"/>
      <c r="Q51" s="587"/>
      <c r="R51" s="584"/>
      <c r="S51" s="587"/>
      <c r="T51" s="588"/>
      <c r="U51" s="587"/>
      <c r="V51" s="584"/>
      <c r="W51" s="587"/>
      <c r="X51" s="589"/>
      <c r="Y51" s="594"/>
      <c r="Z51" s="589"/>
      <c r="AA51" s="587"/>
      <c r="AB51" s="584"/>
      <c r="AC51" s="587"/>
      <c r="AD51" s="587"/>
      <c r="AE51" s="612"/>
    </row>
    <row r="52" spans="1:31" ht="15" x14ac:dyDescent="0.35">
      <c r="A52" s="1174"/>
      <c r="B52" s="591"/>
      <c r="C52" s="592"/>
      <c r="D52" s="593"/>
      <c r="E52" s="592"/>
      <c r="F52" s="591"/>
      <c r="G52" s="585"/>
      <c r="H52" s="586"/>
      <c r="I52" s="585"/>
      <c r="J52" s="585"/>
      <c r="K52" s="585"/>
      <c r="L52" s="585"/>
      <c r="M52" s="585"/>
      <c r="N52" s="585"/>
      <c r="O52" s="585"/>
      <c r="P52" s="586"/>
      <c r="Q52" s="587"/>
      <c r="R52" s="584"/>
      <c r="S52" s="587"/>
      <c r="T52" s="588"/>
      <c r="U52" s="587"/>
      <c r="V52" s="584"/>
      <c r="W52" s="587"/>
      <c r="X52" s="589"/>
      <c r="Y52" s="594"/>
      <c r="Z52" s="589"/>
      <c r="AA52" s="587"/>
      <c r="AB52" s="584"/>
      <c r="AC52" s="587"/>
      <c r="AD52" s="587"/>
      <c r="AE52" s="612"/>
    </row>
    <row r="53" spans="1:31" ht="15" x14ac:dyDescent="0.35">
      <c r="A53" s="1175"/>
      <c r="B53" s="591">
        <v>31.44</v>
      </c>
      <c r="C53" s="592">
        <v>314400</v>
      </c>
      <c r="D53" s="593">
        <v>33.47</v>
      </c>
      <c r="E53" s="592">
        <v>334700</v>
      </c>
      <c r="F53" s="792">
        <v>16.93</v>
      </c>
      <c r="G53" s="585">
        <v>169300</v>
      </c>
      <c r="H53" s="586">
        <v>20</v>
      </c>
      <c r="I53" s="585">
        <v>136000</v>
      </c>
      <c r="J53" s="585"/>
      <c r="K53" s="585"/>
      <c r="L53" s="585">
        <v>20</v>
      </c>
      <c r="M53" s="592">
        <v>259000</v>
      </c>
      <c r="N53" s="592"/>
      <c r="O53" s="592"/>
      <c r="P53" s="586"/>
      <c r="Q53" s="585"/>
      <c r="R53" s="584"/>
      <c r="S53" s="587"/>
      <c r="T53" s="588">
        <v>20</v>
      </c>
      <c r="U53" s="587">
        <v>259000</v>
      </c>
      <c r="V53" s="584"/>
      <c r="W53" s="587"/>
      <c r="X53" s="589"/>
      <c r="Y53" s="594"/>
      <c r="Z53" s="584"/>
      <c r="AA53" s="587"/>
      <c r="AB53" s="584">
        <v>30</v>
      </c>
      <c r="AC53" s="587">
        <v>300000</v>
      </c>
      <c r="AD53" s="587"/>
      <c r="AE53" s="612"/>
    </row>
    <row r="54" spans="1:31" ht="15" x14ac:dyDescent="0.35">
      <c r="A54" s="1173">
        <v>45335</v>
      </c>
      <c r="B54" s="591"/>
      <c r="C54" s="592"/>
      <c r="D54" s="593"/>
      <c r="E54" s="592"/>
      <c r="F54" s="591"/>
      <c r="G54" s="585"/>
      <c r="H54" s="586"/>
      <c r="I54" s="585"/>
      <c r="J54" s="585"/>
      <c r="K54" s="585"/>
      <c r="L54" s="585"/>
      <c r="M54" s="585"/>
      <c r="N54" s="585"/>
      <c r="O54" s="585"/>
      <c r="P54" s="586"/>
      <c r="Q54" s="587"/>
      <c r="R54" s="584"/>
      <c r="S54" s="587"/>
      <c r="T54" s="588"/>
      <c r="U54" s="587"/>
      <c r="V54" s="584"/>
      <c r="W54" s="587"/>
      <c r="X54" s="589"/>
      <c r="Y54" s="594"/>
      <c r="Z54" s="589"/>
      <c r="AA54" s="587"/>
      <c r="AB54" s="584"/>
      <c r="AC54" s="587"/>
      <c r="AD54" s="587"/>
      <c r="AE54" s="612"/>
    </row>
    <row r="55" spans="1:31" ht="15" x14ac:dyDescent="0.35">
      <c r="A55" s="1174"/>
      <c r="B55" s="591"/>
      <c r="C55" s="592"/>
      <c r="D55" s="593"/>
      <c r="E55" s="592"/>
      <c r="F55" s="591"/>
      <c r="G55" s="585"/>
      <c r="H55" s="586"/>
      <c r="I55" s="585"/>
      <c r="J55" s="585"/>
      <c r="K55" s="585"/>
      <c r="L55" s="585"/>
      <c r="M55" s="585"/>
      <c r="N55" s="585"/>
      <c r="O55" s="585"/>
      <c r="P55" s="586"/>
      <c r="Q55" s="587"/>
      <c r="R55" s="584"/>
      <c r="S55" s="587"/>
      <c r="T55" s="588"/>
      <c r="U55" s="587"/>
      <c r="V55" s="584"/>
      <c r="W55" s="587"/>
      <c r="X55" s="589"/>
      <c r="Y55" s="590"/>
      <c r="Z55" s="599"/>
      <c r="AA55" s="600"/>
      <c r="AB55" s="588"/>
      <c r="AC55" s="587"/>
      <c r="AD55" s="587"/>
      <c r="AE55" s="612"/>
    </row>
    <row r="56" spans="1:31" ht="15" x14ac:dyDescent="0.35">
      <c r="A56" s="1174"/>
      <c r="B56" s="591"/>
      <c r="C56" s="592"/>
      <c r="D56" s="593"/>
      <c r="E56" s="592"/>
      <c r="F56" s="591"/>
      <c r="G56" s="585"/>
      <c r="H56" s="586"/>
      <c r="I56" s="585"/>
      <c r="J56" s="585"/>
      <c r="K56" s="585"/>
      <c r="L56" s="585"/>
      <c r="M56" s="585"/>
      <c r="N56" s="585"/>
      <c r="O56" s="585"/>
      <c r="P56" s="586"/>
      <c r="Q56" s="587"/>
      <c r="R56" s="584"/>
      <c r="S56" s="587"/>
      <c r="T56" s="588"/>
      <c r="U56" s="587"/>
      <c r="V56" s="584"/>
      <c r="W56" s="587"/>
      <c r="X56" s="589"/>
      <c r="Y56" s="590"/>
      <c r="Z56" s="599"/>
      <c r="AA56" s="600"/>
      <c r="AB56" s="588"/>
      <c r="AC56" s="587"/>
      <c r="AD56" s="587"/>
      <c r="AE56" s="612"/>
    </row>
    <row r="57" spans="1:31" ht="15" x14ac:dyDescent="0.35">
      <c r="A57" s="1175"/>
      <c r="B57" s="591">
        <v>27.45</v>
      </c>
      <c r="C57" s="592">
        <v>274500</v>
      </c>
      <c r="D57" s="593">
        <v>29.6</v>
      </c>
      <c r="E57" s="592">
        <v>296000</v>
      </c>
      <c r="F57" s="591">
        <v>21.89</v>
      </c>
      <c r="G57" s="585">
        <v>218900</v>
      </c>
      <c r="H57" s="586">
        <v>20</v>
      </c>
      <c r="I57" s="585">
        <v>136000</v>
      </c>
      <c r="J57" s="585">
        <v>20</v>
      </c>
      <c r="K57" s="585">
        <v>136000</v>
      </c>
      <c r="L57" s="585">
        <v>20</v>
      </c>
      <c r="M57" s="585">
        <v>259000</v>
      </c>
      <c r="N57" s="585"/>
      <c r="O57" s="585"/>
      <c r="P57" s="586"/>
      <c r="Q57" s="587"/>
      <c r="R57" s="584"/>
      <c r="S57" s="587"/>
      <c r="T57" s="588">
        <v>20</v>
      </c>
      <c r="U57" s="587">
        <v>259000</v>
      </c>
      <c r="V57" s="584">
        <v>14.7</v>
      </c>
      <c r="W57" s="587">
        <v>100000</v>
      </c>
      <c r="X57" s="589"/>
      <c r="Y57" s="594"/>
      <c r="Z57" s="589"/>
      <c r="AA57" s="587"/>
      <c r="AB57" s="584"/>
      <c r="AC57" s="587"/>
      <c r="AD57" s="587"/>
      <c r="AE57" s="612"/>
    </row>
    <row r="58" spans="1:31" ht="15" x14ac:dyDescent="0.35">
      <c r="A58" s="1173">
        <v>45336</v>
      </c>
      <c r="B58" s="591"/>
      <c r="C58" s="585"/>
      <c r="D58" s="593"/>
      <c r="E58" s="592"/>
      <c r="F58" s="591"/>
      <c r="G58" s="585"/>
      <c r="H58" s="586"/>
      <c r="I58" s="585"/>
      <c r="J58" s="585"/>
      <c r="K58" s="585"/>
      <c r="L58" s="585"/>
      <c r="M58" s="585"/>
      <c r="N58" s="585"/>
      <c r="O58" s="585"/>
      <c r="P58" s="586"/>
      <c r="Q58" s="587"/>
      <c r="R58" s="584"/>
      <c r="S58" s="587"/>
      <c r="T58" s="588"/>
      <c r="U58" s="587"/>
      <c r="V58" s="584"/>
      <c r="W58" s="587"/>
      <c r="X58" s="589"/>
      <c r="Y58" s="594"/>
      <c r="Z58" s="589"/>
      <c r="AA58" s="587"/>
      <c r="AB58" s="584"/>
      <c r="AC58" s="587"/>
      <c r="AD58" s="587"/>
      <c r="AE58" s="612"/>
    </row>
    <row r="59" spans="1:31" ht="15" x14ac:dyDescent="0.35">
      <c r="A59" s="1174"/>
      <c r="B59" s="591"/>
      <c r="C59" s="592"/>
      <c r="D59" s="593"/>
      <c r="E59" s="592"/>
      <c r="F59" s="591"/>
      <c r="G59" s="585"/>
      <c r="H59" s="586"/>
      <c r="I59" s="585"/>
      <c r="J59" s="585"/>
      <c r="K59" s="585"/>
      <c r="L59" s="585"/>
      <c r="M59" s="585"/>
      <c r="N59" s="585"/>
      <c r="O59" s="585"/>
      <c r="P59" s="586"/>
      <c r="Q59" s="587"/>
      <c r="R59" s="584"/>
      <c r="S59" s="587"/>
      <c r="T59" s="588"/>
      <c r="U59" s="587"/>
      <c r="V59" s="584"/>
      <c r="W59" s="587"/>
      <c r="X59" s="589"/>
      <c r="Y59" s="590"/>
      <c r="Z59" s="599"/>
      <c r="AA59" s="600"/>
      <c r="AB59" s="588"/>
      <c r="AC59" s="587"/>
      <c r="AD59" s="587"/>
      <c r="AE59" s="612"/>
    </row>
    <row r="60" spans="1:31" ht="15" x14ac:dyDescent="0.35">
      <c r="A60" s="1174"/>
      <c r="B60" s="591"/>
      <c r="C60" s="592"/>
      <c r="D60" s="593"/>
      <c r="E60" s="592"/>
      <c r="F60" s="591"/>
      <c r="G60" s="585"/>
      <c r="H60" s="586"/>
      <c r="I60" s="585"/>
      <c r="J60" s="585"/>
      <c r="K60" s="585"/>
      <c r="L60" s="585"/>
      <c r="M60" s="585"/>
      <c r="N60" s="585"/>
      <c r="O60" s="585"/>
      <c r="P60" s="586"/>
      <c r="Q60" s="587"/>
      <c r="R60" s="584"/>
      <c r="S60" s="587"/>
      <c r="T60" s="588"/>
      <c r="U60" s="587"/>
      <c r="V60" s="584"/>
      <c r="W60" s="587"/>
      <c r="X60" s="589"/>
      <c r="Y60" s="590"/>
      <c r="Z60" s="599"/>
      <c r="AA60" s="600"/>
      <c r="AB60" s="588"/>
      <c r="AC60" s="587"/>
      <c r="AD60" s="587"/>
      <c r="AE60" s="612"/>
    </row>
    <row r="61" spans="1:31" ht="15" x14ac:dyDescent="0.35">
      <c r="A61" s="1175"/>
      <c r="B61" s="591">
        <v>25.54</v>
      </c>
      <c r="C61" s="592">
        <v>255400</v>
      </c>
      <c r="D61" s="593">
        <v>30.4</v>
      </c>
      <c r="E61" s="592">
        <v>304000</v>
      </c>
      <c r="F61" s="591">
        <v>20.87</v>
      </c>
      <c r="G61" s="585">
        <v>208700</v>
      </c>
      <c r="H61" s="586"/>
      <c r="I61" s="585"/>
      <c r="J61" s="585"/>
      <c r="K61" s="585"/>
      <c r="L61" s="585"/>
      <c r="M61" s="585"/>
      <c r="N61" s="585"/>
      <c r="O61" s="585"/>
      <c r="P61" s="586"/>
      <c r="Q61" s="587"/>
      <c r="R61" s="584"/>
      <c r="S61" s="587"/>
      <c r="T61" s="588"/>
      <c r="U61" s="587"/>
      <c r="V61" s="584"/>
      <c r="W61" s="587"/>
      <c r="X61" s="589"/>
      <c r="Y61" s="590"/>
      <c r="Z61" s="599"/>
      <c r="AA61" s="600"/>
      <c r="AB61" s="588"/>
      <c r="AC61" s="587"/>
      <c r="AD61" s="587"/>
      <c r="AE61" s="612"/>
    </row>
    <row r="62" spans="1:31" ht="15" x14ac:dyDescent="0.35">
      <c r="A62" s="1173">
        <v>45337</v>
      </c>
      <c r="B62" s="591"/>
      <c r="C62" s="592"/>
      <c r="D62" s="593"/>
      <c r="E62" s="592"/>
      <c r="F62" s="591"/>
      <c r="G62" s="585"/>
      <c r="H62" s="586"/>
      <c r="I62" s="585"/>
      <c r="J62" s="585"/>
      <c r="K62" s="585"/>
      <c r="L62" s="585"/>
      <c r="M62" s="585"/>
      <c r="N62" s="585"/>
      <c r="O62" s="585"/>
      <c r="P62" s="586"/>
      <c r="Q62" s="587"/>
      <c r="R62" s="584"/>
      <c r="S62" s="587"/>
      <c r="T62" s="588"/>
      <c r="U62" s="587"/>
      <c r="V62" s="584"/>
      <c r="W62" s="587"/>
      <c r="X62" s="589"/>
      <c r="Y62" s="594"/>
      <c r="Z62" s="589"/>
      <c r="AA62" s="587"/>
      <c r="AB62" s="584"/>
      <c r="AC62" s="587"/>
      <c r="AD62" s="587"/>
      <c r="AE62" s="612"/>
    </row>
    <row r="63" spans="1:31" ht="15" x14ac:dyDescent="0.35">
      <c r="A63" s="1174"/>
      <c r="B63" s="591"/>
      <c r="C63" s="592"/>
      <c r="D63" s="593"/>
      <c r="E63" s="592"/>
      <c r="F63" s="591"/>
      <c r="G63" s="585"/>
      <c r="H63" s="586"/>
      <c r="I63" s="585"/>
      <c r="J63" s="585"/>
      <c r="K63" s="585"/>
      <c r="L63" s="585"/>
      <c r="M63" s="585"/>
      <c r="N63" s="585"/>
      <c r="O63" s="585"/>
      <c r="P63" s="586"/>
      <c r="Q63" s="587"/>
      <c r="R63" s="584"/>
      <c r="S63" s="587"/>
      <c r="T63" s="588"/>
      <c r="U63" s="587"/>
      <c r="V63" s="584"/>
      <c r="W63" s="587"/>
      <c r="X63" s="589"/>
      <c r="Y63" s="594"/>
      <c r="Z63" s="589"/>
      <c r="AA63" s="587"/>
      <c r="AB63" s="584"/>
      <c r="AC63" s="587"/>
      <c r="AD63" s="587"/>
      <c r="AE63" s="612"/>
    </row>
    <row r="64" spans="1:31" ht="15" x14ac:dyDescent="0.35">
      <c r="A64" s="1174"/>
      <c r="B64" s="591"/>
      <c r="C64" s="592"/>
      <c r="D64" s="593"/>
      <c r="E64" s="592"/>
      <c r="F64" s="591"/>
      <c r="G64" s="585"/>
      <c r="H64" s="586"/>
      <c r="I64" s="585"/>
      <c r="J64" s="816"/>
      <c r="K64" s="585"/>
      <c r="L64" s="585"/>
      <c r="M64" s="585"/>
      <c r="N64" s="585"/>
      <c r="O64" s="585"/>
      <c r="P64" s="586"/>
      <c r="Q64" s="587"/>
      <c r="R64" s="584"/>
      <c r="S64" s="587"/>
      <c r="T64" s="588"/>
      <c r="U64" s="587"/>
      <c r="V64" s="584"/>
      <c r="W64" s="587"/>
      <c r="X64" s="589"/>
      <c r="Y64" s="594"/>
      <c r="Z64" s="589"/>
      <c r="AA64" s="587"/>
      <c r="AB64" s="584"/>
      <c r="AC64" s="587"/>
      <c r="AD64" s="587"/>
      <c r="AE64" s="612"/>
    </row>
    <row r="65" spans="1:31" ht="15" x14ac:dyDescent="0.35">
      <c r="A65" s="1175"/>
      <c r="B65" s="591">
        <v>30.71</v>
      </c>
      <c r="C65" s="592">
        <v>307100</v>
      </c>
      <c r="D65" s="593"/>
      <c r="E65" s="592"/>
      <c r="F65" s="792">
        <v>27.1</v>
      </c>
      <c r="G65" s="585">
        <v>271000</v>
      </c>
      <c r="H65" s="586"/>
      <c r="I65" s="585"/>
      <c r="J65" s="816"/>
      <c r="K65" s="585"/>
      <c r="L65" s="585"/>
      <c r="M65" s="585"/>
      <c r="N65" s="585"/>
      <c r="O65" s="585"/>
      <c r="P65" s="586"/>
      <c r="Q65" s="587"/>
      <c r="R65" s="584"/>
      <c r="S65" s="587"/>
      <c r="T65" s="588">
        <v>20</v>
      </c>
      <c r="U65" s="587">
        <v>259000</v>
      </c>
      <c r="V65" s="584"/>
      <c r="W65" s="587"/>
      <c r="X65" s="589"/>
      <c r="Y65" s="594"/>
      <c r="Z65" s="589"/>
      <c r="AA65" s="587"/>
      <c r="AB65" s="584"/>
      <c r="AC65" s="587"/>
      <c r="AD65" s="587"/>
      <c r="AE65" s="612"/>
    </row>
    <row r="66" spans="1:31" ht="15" x14ac:dyDescent="0.35">
      <c r="A66" s="1173">
        <v>45338</v>
      </c>
      <c r="B66" s="591"/>
      <c r="C66" s="592"/>
      <c r="D66" s="593"/>
      <c r="E66" s="592"/>
      <c r="F66" s="591"/>
      <c r="G66" s="585"/>
      <c r="H66" s="586"/>
      <c r="I66" s="585"/>
      <c r="J66" s="585"/>
      <c r="K66" s="585"/>
      <c r="L66" s="585"/>
      <c r="M66" s="585"/>
      <c r="N66" s="585"/>
      <c r="O66" s="585"/>
      <c r="P66" s="586"/>
      <c r="Q66" s="587"/>
      <c r="R66" s="584"/>
      <c r="S66" s="587"/>
      <c r="T66" s="588"/>
      <c r="U66" s="587"/>
      <c r="V66" s="584"/>
      <c r="W66" s="587"/>
      <c r="X66" s="589"/>
      <c r="Y66" s="594"/>
      <c r="Z66" s="589"/>
      <c r="AA66" s="587"/>
      <c r="AB66" s="584"/>
      <c r="AC66" s="587"/>
      <c r="AD66" s="587"/>
      <c r="AE66" s="612"/>
    </row>
    <row r="67" spans="1:31" ht="15" x14ac:dyDescent="0.35">
      <c r="A67" s="1174"/>
      <c r="B67" s="591"/>
      <c r="C67" s="592"/>
      <c r="D67" s="593"/>
      <c r="E67" s="592"/>
      <c r="F67" s="591"/>
      <c r="G67" s="585"/>
      <c r="H67" s="586"/>
      <c r="I67" s="585"/>
      <c r="J67" s="727"/>
      <c r="K67" s="704"/>
      <c r="L67" s="585"/>
      <c r="M67" s="585"/>
      <c r="N67" s="585"/>
      <c r="O67" s="585"/>
      <c r="P67" s="586"/>
      <c r="Q67" s="587"/>
      <c r="R67" s="584"/>
      <c r="S67" s="587"/>
      <c r="T67" s="588"/>
      <c r="U67" s="587"/>
      <c r="V67" s="584"/>
      <c r="W67" s="587"/>
      <c r="X67" s="589"/>
      <c r="Y67" s="594"/>
      <c r="Z67" s="589"/>
      <c r="AA67" s="587"/>
      <c r="AB67" s="584"/>
      <c r="AC67" s="587"/>
      <c r="AD67" s="587"/>
      <c r="AE67" s="612"/>
    </row>
    <row r="68" spans="1:31" ht="15" x14ac:dyDescent="0.35">
      <c r="A68" s="1174"/>
      <c r="B68" s="591"/>
      <c r="C68" s="592"/>
      <c r="D68" s="593"/>
      <c r="E68" s="592"/>
      <c r="F68" s="591"/>
      <c r="G68" s="585"/>
      <c r="H68" s="586"/>
      <c r="I68" s="585"/>
      <c r="J68" s="585"/>
      <c r="K68" s="585"/>
      <c r="L68" s="585"/>
      <c r="M68" s="585"/>
      <c r="N68" s="585"/>
      <c r="O68" s="585"/>
      <c r="P68" s="586"/>
      <c r="Q68" s="587"/>
      <c r="R68" s="584"/>
      <c r="S68" s="587"/>
      <c r="T68" s="588"/>
      <c r="U68" s="587"/>
      <c r="V68" s="584"/>
      <c r="W68" s="587"/>
      <c r="X68" s="589"/>
      <c r="Y68" s="594"/>
      <c r="Z68" s="589"/>
      <c r="AA68" s="587"/>
      <c r="AB68" s="584"/>
      <c r="AC68" s="587"/>
      <c r="AD68" s="587"/>
      <c r="AE68" s="612"/>
    </row>
    <row r="69" spans="1:31" ht="15" x14ac:dyDescent="0.35">
      <c r="A69" s="1175"/>
      <c r="B69" s="591">
        <v>26.9</v>
      </c>
      <c r="C69" s="592">
        <v>269000</v>
      </c>
      <c r="D69" s="593"/>
      <c r="E69" s="592"/>
      <c r="F69" s="591">
        <v>28</v>
      </c>
      <c r="G69" s="585">
        <v>280000</v>
      </c>
      <c r="H69" s="586"/>
      <c r="I69" s="585"/>
      <c r="J69" s="816"/>
      <c r="K69" s="585"/>
      <c r="L69" s="585">
        <v>20</v>
      </c>
      <c r="M69" s="592">
        <v>259000</v>
      </c>
      <c r="N69" s="592"/>
      <c r="O69" s="592"/>
      <c r="P69" s="586"/>
      <c r="Q69" s="587"/>
      <c r="R69" s="584"/>
      <c r="S69" s="587"/>
      <c r="T69" s="588">
        <v>20</v>
      </c>
      <c r="U69" s="587">
        <v>259000</v>
      </c>
      <c r="V69" s="584"/>
      <c r="W69" s="587"/>
      <c r="X69" s="589"/>
      <c r="Y69" s="594"/>
      <c r="Z69" s="589"/>
      <c r="AA69" s="587"/>
      <c r="AB69" s="584"/>
      <c r="AC69" s="587"/>
      <c r="AD69" s="587"/>
      <c r="AE69" s="612"/>
    </row>
    <row r="70" spans="1:31" ht="15" x14ac:dyDescent="0.35">
      <c r="A70" s="1173">
        <v>45339</v>
      </c>
      <c r="B70" s="591"/>
      <c r="C70" s="592"/>
      <c r="D70" s="593"/>
      <c r="E70" s="592"/>
      <c r="F70" s="591"/>
      <c r="G70" s="585"/>
      <c r="H70" s="586"/>
      <c r="I70" s="585"/>
      <c r="J70" s="585"/>
      <c r="K70" s="585"/>
      <c r="L70" s="585"/>
      <c r="M70" s="585"/>
      <c r="N70" s="585"/>
      <c r="O70" s="585"/>
      <c r="P70" s="586"/>
      <c r="Q70" s="587"/>
      <c r="R70" s="584"/>
      <c r="S70" s="587"/>
      <c r="T70" s="588"/>
      <c r="U70" s="587"/>
      <c r="V70" s="584"/>
      <c r="W70" s="587"/>
      <c r="X70" s="589"/>
      <c r="Y70" s="594"/>
      <c r="Z70" s="589"/>
      <c r="AA70" s="587"/>
      <c r="AB70" s="584"/>
      <c r="AC70" s="587"/>
      <c r="AD70" s="587"/>
      <c r="AE70" s="612"/>
    </row>
    <row r="71" spans="1:31" ht="15" x14ac:dyDescent="0.35">
      <c r="A71" s="1174"/>
      <c r="B71" s="591"/>
      <c r="C71" s="592"/>
      <c r="D71" s="593"/>
      <c r="E71" s="592"/>
      <c r="F71" s="591"/>
      <c r="G71" s="585"/>
      <c r="H71" s="586"/>
      <c r="I71" s="585"/>
      <c r="J71" s="585"/>
      <c r="K71" s="585"/>
      <c r="L71" s="585"/>
      <c r="M71" s="585"/>
      <c r="N71" s="585"/>
      <c r="O71" s="585"/>
      <c r="P71" s="586"/>
      <c r="Q71" s="587"/>
      <c r="R71" s="584"/>
      <c r="S71" s="587"/>
      <c r="T71" s="588"/>
      <c r="U71" s="587"/>
      <c r="V71" s="584"/>
      <c r="W71" s="587"/>
      <c r="X71" s="589"/>
      <c r="Y71" s="594"/>
      <c r="Z71" s="589"/>
      <c r="AA71" s="587"/>
      <c r="AB71" s="584"/>
      <c r="AC71" s="587"/>
      <c r="AD71" s="587"/>
      <c r="AE71" s="612"/>
    </row>
    <row r="72" spans="1:31" ht="15" x14ac:dyDescent="0.35">
      <c r="A72" s="1174"/>
      <c r="B72" s="591"/>
      <c r="C72" s="592"/>
      <c r="D72" s="593"/>
      <c r="E72" s="592"/>
      <c r="F72" s="591"/>
      <c r="G72" s="585"/>
      <c r="H72" s="586"/>
      <c r="I72" s="585"/>
      <c r="J72" s="585"/>
      <c r="K72" s="585"/>
      <c r="L72" s="585"/>
      <c r="M72" s="585"/>
      <c r="N72" s="585"/>
      <c r="O72" s="585"/>
      <c r="P72" s="586"/>
      <c r="Q72" s="587"/>
      <c r="R72" s="584"/>
      <c r="S72" s="587"/>
      <c r="T72" s="588"/>
      <c r="U72" s="587"/>
      <c r="V72" s="584"/>
      <c r="W72" s="587"/>
      <c r="X72" s="589"/>
      <c r="Y72" s="594"/>
      <c r="Z72" s="589"/>
      <c r="AA72" s="587"/>
      <c r="AB72" s="584"/>
      <c r="AC72" s="587"/>
      <c r="AD72" s="587"/>
      <c r="AE72" s="612"/>
    </row>
    <row r="73" spans="1:31" ht="15" x14ac:dyDescent="0.35">
      <c r="A73" s="1175"/>
      <c r="B73" s="780">
        <v>26.64</v>
      </c>
      <c r="C73" s="704">
        <v>266400</v>
      </c>
      <c r="D73" s="593"/>
      <c r="E73" s="592"/>
      <c r="F73" s="591">
        <v>24.93</v>
      </c>
      <c r="G73" s="585">
        <v>249300</v>
      </c>
      <c r="H73" s="586"/>
      <c r="I73" s="585"/>
      <c r="J73" s="585"/>
      <c r="K73" s="585"/>
      <c r="L73" s="585"/>
      <c r="M73" s="592"/>
      <c r="N73" s="592"/>
      <c r="O73" s="592"/>
      <c r="P73" s="586"/>
      <c r="Q73" s="587"/>
      <c r="R73" s="584"/>
      <c r="S73" s="587"/>
      <c r="T73" s="588">
        <v>20</v>
      </c>
      <c r="U73" s="587">
        <v>259000</v>
      </c>
      <c r="V73" s="584"/>
      <c r="W73" s="587"/>
      <c r="X73" s="589"/>
      <c r="Y73" s="594"/>
      <c r="Z73" s="589"/>
      <c r="AA73" s="587"/>
      <c r="AB73" s="584"/>
      <c r="AC73" s="587"/>
      <c r="AD73" s="587"/>
      <c r="AE73" s="612"/>
    </row>
    <row r="74" spans="1:31" ht="15" x14ac:dyDescent="0.35">
      <c r="A74" s="1173">
        <v>45340</v>
      </c>
      <c r="B74" s="591"/>
      <c r="C74" s="592"/>
      <c r="D74" s="593"/>
      <c r="E74" s="592"/>
      <c r="F74" s="591"/>
      <c r="G74" s="585"/>
      <c r="H74" s="586"/>
      <c r="I74" s="585"/>
      <c r="J74" s="585"/>
      <c r="K74" s="585"/>
      <c r="L74" s="585"/>
      <c r="M74" s="585"/>
      <c r="N74" s="585"/>
      <c r="O74" s="585"/>
      <c r="P74" s="586"/>
      <c r="Q74" s="587"/>
      <c r="R74" s="584"/>
      <c r="S74" s="587"/>
      <c r="T74" s="588"/>
      <c r="U74" s="587"/>
      <c r="V74" s="586"/>
      <c r="W74" s="587"/>
      <c r="X74" s="589"/>
      <c r="Y74" s="594"/>
      <c r="Z74" s="589"/>
      <c r="AA74" s="587"/>
      <c r="AB74" s="584"/>
      <c r="AC74" s="587"/>
      <c r="AD74" s="587"/>
      <c r="AE74" s="612"/>
    </row>
    <row r="75" spans="1:31" ht="15" x14ac:dyDescent="0.35">
      <c r="A75" s="1174"/>
      <c r="B75" s="591"/>
      <c r="C75" s="592"/>
      <c r="D75" s="593"/>
      <c r="E75" s="592"/>
      <c r="F75" s="591"/>
      <c r="G75" s="585"/>
      <c r="H75" s="586"/>
      <c r="I75" s="585"/>
      <c r="J75" s="585"/>
      <c r="K75" s="585"/>
      <c r="L75" s="585"/>
      <c r="M75" s="585"/>
      <c r="N75" s="585"/>
      <c r="O75" s="585"/>
      <c r="P75" s="586"/>
      <c r="Q75" s="587"/>
      <c r="R75" s="584"/>
      <c r="S75" s="587"/>
      <c r="T75" s="588"/>
      <c r="U75" s="587"/>
      <c r="V75" s="586"/>
      <c r="W75" s="587"/>
      <c r="X75" s="589"/>
      <c r="Y75" s="594"/>
      <c r="Z75" s="589"/>
      <c r="AA75" s="587"/>
      <c r="AB75" s="584"/>
      <c r="AC75" s="587"/>
      <c r="AD75" s="587"/>
      <c r="AE75" s="612"/>
    </row>
    <row r="76" spans="1:31" ht="15" x14ac:dyDescent="0.35">
      <c r="A76" s="1174"/>
      <c r="B76" s="591"/>
      <c r="C76" s="592"/>
      <c r="D76" s="593"/>
      <c r="E76" s="592"/>
      <c r="F76" s="591"/>
      <c r="G76" s="585"/>
      <c r="H76" s="586"/>
      <c r="I76" s="585"/>
      <c r="J76" s="585"/>
      <c r="K76" s="585"/>
      <c r="L76" s="585"/>
      <c r="M76" s="585"/>
      <c r="N76" s="585"/>
      <c r="O76" s="585"/>
      <c r="P76" s="586"/>
      <c r="Q76" s="587"/>
      <c r="R76" s="584"/>
      <c r="S76" s="587"/>
      <c r="T76" s="588"/>
      <c r="U76" s="587"/>
      <c r="V76" s="584"/>
      <c r="W76" s="587"/>
      <c r="X76" s="589"/>
      <c r="Y76" s="590"/>
      <c r="Z76" s="599"/>
      <c r="AA76" s="600"/>
      <c r="AB76" s="588"/>
      <c r="AC76" s="587"/>
      <c r="AD76" s="587"/>
      <c r="AE76" s="612"/>
    </row>
    <row r="77" spans="1:31" ht="15" x14ac:dyDescent="0.35">
      <c r="A77" s="1175"/>
      <c r="B77" s="591">
        <v>31.52</v>
      </c>
      <c r="C77" s="592">
        <v>315200</v>
      </c>
      <c r="D77" s="593"/>
      <c r="E77" s="592"/>
      <c r="F77" s="591">
        <v>27.96</v>
      </c>
      <c r="G77" s="585">
        <v>279600</v>
      </c>
      <c r="H77" s="814">
        <v>20</v>
      </c>
      <c r="I77" s="587">
        <v>136000</v>
      </c>
      <c r="J77" s="587">
        <v>20</v>
      </c>
      <c r="K77" s="587">
        <v>136000</v>
      </c>
      <c r="L77" s="587"/>
      <c r="M77" s="587"/>
      <c r="N77" s="587"/>
      <c r="O77" s="587"/>
      <c r="P77" s="586"/>
      <c r="Q77" s="587"/>
      <c r="R77" s="584"/>
      <c r="S77" s="587"/>
      <c r="T77" s="588"/>
      <c r="U77" s="587"/>
      <c r="V77" s="584"/>
      <c r="W77" s="587"/>
      <c r="X77" s="589"/>
      <c r="Y77" s="594"/>
      <c r="Z77" s="589"/>
      <c r="AA77" s="587"/>
      <c r="AB77" s="584"/>
      <c r="AC77" s="587"/>
      <c r="AD77" s="587"/>
      <c r="AE77" s="612"/>
    </row>
    <row r="78" spans="1:31" ht="15" x14ac:dyDescent="0.35">
      <c r="A78" s="1173">
        <v>45341</v>
      </c>
      <c r="B78" s="591"/>
      <c r="C78" s="592"/>
      <c r="D78" s="593"/>
      <c r="E78" s="592"/>
      <c r="F78" s="591"/>
      <c r="G78" s="585"/>
      <c r="H78" s="586"/>
      <c r="I78" s="587"/>
      <c r="J78" s="587"/>
      <c r="K78" s="587"/>
      <c r="L78" s="585"/>
      <c r="M78" s="585"/>
      <c r="N78" s="585"/>
      <c r="O78" s="585"/>
      <c r="P78" s="586"/>
      <c r="Q78" s="587"/>
      <c r="R78" s="584"/>
      <c r="S78" s="587"/>
      <c r="T78" s="588"/>
      <c r="U78" s="587"/>
      <c r="V78" s="584"/>
      <c r="W78" s="587"/>
      <c r="X78" s="589"/>
      <c r="Y78" s="594"/>
      <c r="Z78" s="589"/>
      <c r="AA78" s="587"/>
      <c r="AB78" s="584"/>
      <c r="AC78" s="587"/>
      <c r="AD78" s="587"/>
      <c r="AE78" s="612"/>
    </row>
    <row r="79" spans="1:31" ht="15" x14ac:dyDescent="0.35">
      <c r="A79" s="1174"/>
      <c r="B79" s="591"/>
      <c r="C79" s="592"/>
      <c r="D79" s="593"/>
      <c r="E79" s="592"/>
      <c r="F79" s="591"/>
      <c r="G79" s="585"/>
      <c r="H79" s="586"/>
      <c r="I79" s="585"/>
      <c r="J79" s="585"/>
      <c r="K79" s="585"/>
      <c r="L79" s="585"/>
      <c r="M79" s="585"/>
      <c r="N79" s="585"/>
      <c r="O79" s="585"/>
      <c r="P79" s="586"/>
      <c r="Q79" s="587"/>
      <c r="R79" s="584"/>
      <c r="S79" s="587"/>
      <c r="T79" s="588"/>
      <c r="U79" s="587"/>
      <c r="V79" s="584"/>
      <c r="W79" s="587"/>
      <c r="X79" s="589"/>
      <c r="Y79" s="590"/>
      <c r="Z79" s="599"/>
      <c r="AA79" s="600"/>
      <c r="AB79" s="588"/>
      <c r="AC79" s="587"/>
      <c r="AD79" s="587"/>
      <c r="AE79" s="612"/>
    </row>
    <row r="80" spans="1:31" ht="15" x14ac:dyDescent="0.35">
      <c r="A80" s="1174"/>
      <c r="B80" s="591"/>
      <c r="C80" s="592"/>
      <c r="D80" s="593"/>
      <c r="E80" s="592"/>
      <c r="F80" s="591"/>
      <c r="G80" s="585"/>
      <c r="H80" s="586"/>
      <c r="I80" s="585"/>
      <c r="J80" s="585"/>
      <c r="K80" s="585"/>
      <c r="L80" s="585"/>
      <c r="M80" s="585"/>
      <c r="N80" s="585"/>
      <c r="O80" s="585"/>
      <c r="P80" s="586"/>
      <c r="Q80" s="587"/>
      <c r="R80" s="584"/>
      <c r="S80" s="587"/>
      <c r="T80" s="588"/>
      <c r="U80" s="587"/>
      <c r="V80" s="584"/>
      <c r="W80" s="587"/>
      <c r="X80" s="589"/>
      <c r="Y80" s="590"/>
      <c r="Z80" s="599"/>
      <c r="AA80" s="600"/>
      <c r="AB80" s="588"/>
      <c r="AC80" s="587"/>
      <c r="AD80" s="587"/>
      <c r="AE80" s="612"/>
    </row>
    <row r="81" spans="1:31" ht="15" x14ac:dyDescent="0.35">
      <c r="A81" s="1175"/>
      <c r="B81" s="591">
        <v>30.2</v>
      </c>
      <c r="C81" s="592">
        <v>302000</v>
      </c>
      <c r="D81" s="593"/>
      <c r="E81" s="592"/>
      <c r="F81" s="591">
        <v>22.08</v>
      </c>
      <c r="G81" s="585">
        <v>220600</v>
      </c>
      <c r="H81" s="586"/>
      <c r="I81" s="585"/>
      <c r="J81" s="585">
        <v>20</v>
      </c>
      <c r="K81" s="585">
        <v>259000</v>
      </c>
      <c r="L81" s="585"/>
      <c r="M81" s="585"/>
      <c r="N81" s="585"/>
      <c r="O81" s="585"/>
      <c r="P81" s="586">
        <v>20</v>
      </c>
      <c r="Q81" s="587">
        <v>136000</v>
      </c>
      <c r="R81" s="584"/>
      <c r="S81" s="587"/>
      <c r="T81" s="588">
        <v>20</v>
      </c>
      <c r="U81" s="587">
        <v>259000</v>
      </c>
      <c r="V81" s="584"/>
      <c r="W81" s="587"/>
      <c r="X81" s="594">
        <v>20</v>
      </c>
      <c r="Y81" s="833">
        <v>200000</v>
      </c>
      <c r="Z81" s="833"/>
      <c r="AA81" s="587"/>
      <c r="AB81" s="584">
        <v>30</v>
      </c>
      <c r="AC81" s="587">
        <v>300000</v>
      </c>
      <c r="AD81" s="587"/>
      <c r="AE81" s="612"/>
    </row>
    <row r="82" spans="1:31" ht="15" x14ac:dyDescent="0.35">
      <c r="A82" s="1173">
        <v>45342</v>
      </c>
      <c r="B82" s="591"/>
      <c r="C82" s="592"/>
      <c r="D82" s="591"/>
      <c r="E82" s="592"/>
      <c r="F82" s="591"/>
      <c r="G82" s="585"/>
      <c r="H82" s="586"/>
      <c r="I82" s="585"/>
      <c r="J82" s="585"/>
      <c r="K82" s="585"/>
      <c r="L82" s="585"/>
      <c r="M82" s="585"/>
      <c r="N82" s="585"/>
      <c r="O82" s="585"/>
      <c r="P82" s="586"/>
      <c r="Q82" s="587"/>
      <c r="R82" s="584"/>
      <c r="S82" s="587"/>
      <c r="T82" s="588"/>
      <c r="U82" s="587"/>
      <c r="V82" s="584"/>
      <c r="W82" s="587"/>
      <c r="X82" s="589"/>
      <c r="Y82" s="594"/>
      <c r="Z82" s="589"/>
      <c r="AA82" s="587"/>
      <c r="AB82" s="584"/>
      <c r="AC82" s="587"/>
      <c r="AD82" s="587"/>
      <c r="AE82" s="612"/>
    </row>
    <row r="83" spans="1:31" ht="15" x14ac:dyDescent="0.35">
      <c r="A83" s="1174"/>
      <c r="B83" s="591"/>
      <c r="C83" s="592"/>
      <c r="D83" s="591"/>
      <c r="E83" s="592"/>
      <c r="F83" s="591"/>
      <c r="G83" s="585"/>
      <c r="H83" s="586"/>
      <c r="I83" s="585"/>
      <c r="J83" s="585"/>
      <c r="K83" s="585"/>
      <c r="L83" s="585"/>
      <c r="M83" s="585"/>
      <c r="N83" s="585"/>
      <c r="O83" s="585"/>
      <c r="P83" s="586"/>
      <c r="Q83" s="587"/>
      <c r="R83" s="584"/>
      <c r="S83" s="587"/>
      <c r="T83" s="588"/>
      <c r="U83" s="587"/>
      <c r="V83" s="584"/>
      <c r="W83" s="587"/>
      <c r="X83" s="589"/>
      <c r="Y83" s="594"/>
      <c r="Z83" s="589"/>
      <c r="AA83" s="587"/>
      <c r="AB83" s="584"/>
      <c r="AC83" s="587"/>
      <c r="AD83" s="587"/>
      <c r="AE83" s="612"/>
    </row>
    <row r="84" spans="1:31" ht="15" x14ac:dyDescent="0.35">
      <c r="A84" s="1174"/>
      <c r="B84" s="591"/>
      <c r="C84" s="592"/>
      <c r="D84" s="591"/>
      <c r="E84" s="592"/>
      <c r="F84" s="591"/>
      <c r="G84" s="585"/>
      <c r="H84" s="586"/>
      <c r="I84" s="585"/>
      <c r="J84" s="585"/>
      <c r="K84" s="585"/>
      <c r="L84" s="585"/>
      <c r="M84" s="585"/>
      <c r="N84" s="585"/>
      <c r="O84" s="585"/>
      <c r="P84" s="586"/>
      <c r="Q84" s="587"/>
      <c r="R84" s="584"/>
      <c r="S84" s="587"/>
      <c r="T84" s="588"/>
      <c r="U84" s="587"/>
      <c r="V84" s="584"/>
      <c r="W84" s="587"/>
      <c r="X84" s="589"/>
      <c r="Y84" s="594"/>
      <c r="Z84" s="589"/>
      <c r="AA84" s="587"/>
      <c r="AB84" s="584"/>
      <c r="AC84" s="587"/>
      <c r="AD84" s="587"/>
      <c r="AE84" s="612"/>
    </row>
    <row r="85" spans="1:31" ht="15" x14ac:dyDescent="0.35">
      <c r="A85" s="1175"/>
      <c r="B85" s="591">
        <v>28.4</v>
      </c>
      <c r="C85" s="592">
        <v>284000</v>
      </c>
      <c r="D85" s="792">
        <v>22.14</v>
      </c>
      <c r="E85" s="592">
        <v>221400</v>
      </c>
      <c r="F85" s="591">
        <v>34.21</v>
      </c>
      <c r="G85" s="585">
        <v>342100</v>
      </c>
      <c r="H85" s="586"/>
      <c r="I85" s="585"/>
      <c r="J85" s="585"/>
      <c r="K85" s="585"/>
      <c r="L85" s="585"/>
      <c r="M85" s="585"/>
      <c r="N85" s="585"/>
      <c r="O85" s="585"/>
      <c r="P85" s="586"/>
      <c r="Q85" s="587"/>
      <c r="R85" s="584"/>
      <c r="S85" s="587"/>
      <c r="T85" s="588">
        <v>20</v>
      </c>
      <c r="U85" s="587">
        <v>259000</v>
      </c>
      <c r="V85" s="584"/>
      <c r="W85" s="587"/>
      <c r="X85" s="589"/>
      <c r="Y85" s="594"/>
      <c r="Z85" s="589"/>
      <c r="AA85" s="587"/>
      <c r="AB85" s="584"/>
      <c r="AC85" s="587"/>
      <c r="AD85" s="587"/>
      <c r="AE85" s="612"/>
    </row>
    <row r="86" spans="1:31" ht="15" x14ac:dyDescent="0.35">
      <c r="A86" s="1173">
        <v>45343</v>
      </c>
      <c r="B86" s="591"/>
      <c r="C86" s="592"/>
      <c r="D86" s="593"/>
      <c r="E86" s="592"/>
      <c r="F86" s="591"/>
      <c r="G86" s="587"/>
      <c r="H86" s="588"/>
      <c r="I86" s="585"/>
      <c r="J86" s="585"/>
      <c r="K86" s="585"/>
      <c r="L86" s="585"/>
      <c r="M86" s="585"/>
      <c r="N86" s="585"/>
      <c r="O86" s="585"/>
      <c r="P86" s="586"/>
      <c r="Q86" s="587"/>
      <c r="R86" s="584"/>
      <c r="S86" s="587"/>
      <c r="T86" s="588"/>
      <c r="U86" s="587"/>
      <c r="V86" s="584"/>
      <c r="W86" s="587"/>
      <c r="X86" s="724"/>
      <c r="Y86" s="594"/>
      <c r="Z86" s="589"/>
      <c r="AA86" s="587"/>
      <c r="AB86" s="584"/>
      <c r="AC86" s="587"/>
      <c r="AD86" s="587"/>
      <c r="AE86" s="612"/>
    </row>
    <row r="87" spans="1:31" ht="15" x14ac:dyDescent="0.35">
      <c r="A87" s="1174"/>
      <c r="B87" s="591"/>
      <c r="C87" s="592"/>
      <c r="D87" s="593"/>
      <c r="E87" s="592"/>
      <c r="F87" s="591"/>
      <c r="G87" s="587"/>
      <c r="H87" s="584"/>
      <c r="I87" s="585"/>
      <c r="J87" s="585"/>
      <c r="K87" s="585"/>
      <c r="L87" s="585"/>
      <c r="M87" s="585"/>
      <c r="N87" s="585"/>
      <c r="O87" s="585"/>
      <c r="P87" s="586"/>
      <c r="Q87" s="587"/>
      <c r="R87" s="584"/>
      <c r="S87" s="587"/>
      <c r="T87" s="588"/>
      <c r="U87" s="587"/>
      <c r="V87" s="584"/>
      <c r="W87" s="587"/>
      <c r="X87" s="589"/>
      <c r="Y87" s="594"/>
      <c r="Z87" s="589"/>
      <c r="AA87" s="587"/>
      <c r="AB87" s="584"/>
      <c r="AC87" s="587"/>
      <c r="AD87" s="587"/>
      <c r="AE87" s="612"/>
    </row>
    <row r="88" spans="1:31" ht="15" x14ac:dyDescent="0.35">
      <c r="A88" s="1174"/>
      <c r="B88" s="591"/>
      <c r="C88" s="592"/>
      <c r="D88" s="593"/>
      <c r="E88" s="592"/>
      <c r="F88" s="591"/>
      <c r="G88" s="587"/>
      <c r="H88" s="584"/>
      <c r="I88" s="585"/>
      <c r="J88" s="585"/>
      <c r="K88" s="585"/>
      <c r="L88" s="585"/>
      <c r="M88" s="585"/>
      <c r="N88" s="585"/>
      <c r="O88" s="585"/>
      <c r="P88" s="586"/>
      <c r="Q88" s="587"/>
      <c r="R88" s="584"/>
      <c r="S88" s="587"/>
      <c r="T88" s="588"/>
      <c r="U88" s="587"/>
      <c r="V88" s="584"/>
      <c r="W88" s="587"/>
      <c r="X88" s="589"/>
      <c r="Y88" s="590"/>
      <c r="Z88" s="599"/>
      <c r="AA88" s="600"/>
      <c r="AB88" s="588"/>
      <c r="AC88" s="587"/>
      <c r="AD88" s="587"/>
      <c r="AE88" s="612"/>
    </row>
    <row r="89" spans="1:31" ht="15" x14ac:dyDescent="0.35">
      <c r="A89" s="1175"/>
      <c r="B89" s="591">
        <v>25.97</v>
      </c>
      <c r="C89" s="592">
        <v>259700</v>
      </c>
      <c r="D89" s="593">
        <v>20.84</v>
      </c>
      <c r="E89" s="592">
        <v>208400</v>
      </c>
      <c r="F89" s="591"/>
      <c r="G89" s="585"/>
      <c r="H89" s="586">
        <v>20</v>
      </c>
      <c r="I89" s="585">
        <v>136000</v>
      </c>
      <c r="J89" s="585"/>
      <c r="K89" s="585"/>
      <c r="L89" s="585">
        <v>20</v>
      </c>
      <c r="M89" s="585">
        <v>259000</v>
      </c>
      <c r="N89" s="585"/>
      <c r="O89" s="585"/>
      <c r="P89" s="586">
        <v>20</v>
      </c>
      <c r="Q89" s="587">
        <v>136000</v>
      </c>
      <c r="R89" s="584"/>
      <c r="S89" s="587"/>
      <c r="T89" s="588">
        <v>20</v>
      </c>
      <c r="U89" s="587">
        <v>259000</v>
      </c>
      <c r="V89" s="584"/>
      <c r="W89" s="587"/>
      <c r="X89" s="589"/>
      <c r="Y89" s="594"/>
      <c r="Z89" s="589"/>
      <c r="AA89" s="587"/>
      <c r="AB89" s="584"/>
      <c r="AC89" s="587"/>
      <c r="AD89" s="587"/>
      <c r="AE89" s="612"/>
    </row>
    <row r="90" spans="1:31" ht="15" x14ac:dyDescent="0.35">
      <c r="A90" s="1173">
        <v>45344</v>
      </c>
      <c r="B90" s="591"/>
      <c r="C90" s="592"/>
      <c r="D90" s="593"/>
      <c r="E90" s="592"/>
      <c r="F90" s="591"/>
      <c r="G90" s="585"/>
      <c r="H90" s="586"/>
      <c r="I90" s="585"/>
      <c r="J90" s="586"/>
      <c r="K90" s="585"/>
      <c r="L90" s="585"/>
      <c r="M90" s="585"/>
      <c r="N90" s="585"/>
      <c r="O90" s="585"/>
      <c r="P90" s="586"/>
      <c r="Q90" s="587"/>
      <c r="R90" s="584"/>
      <c r="S90" s="587"/>
      <c r="T90" s="588"/>
      <c r="U90" s="587"/>
      <c r="V90" s="584"/>
      <c r="W90" s="587"/>
      <c r="X90" s="589"/>
      <c r="Y90" s="594"/>
      <c r="Z90" s="589"/>
      <c r="AA90" s="587"/>
      <c r="AB90" s="584"/>
      <c r="AC90" s="587"/>
      <c r="AD90" s="587"/>
      <c r="AE90" s="612"/>
    </row>
    <row r="91" spans="1:31" ht="15" x14ac:dyDescent="0.35">
      <c r="A91" s="1174"/>
      <c r="B91" s="591"/>
      <c r="C91" s="592"/>
      <c r="D91" s="593"/>
      <c r="E91" s="592"/>
      <c r="F91" s="591"/>
      <c r="G91" s="585"/>
      <c r="H91" s="586"/>
      <c r="I91" s="585"/>
      <c r="J91" s="585"/>
      <c r="K91" s="585"/>
      <c r="L91" s="585"/>
      <c r="M91" s="585"/>
      <c r="N91" s="585"/>
      <c r="O91" s="585"/>
      <c r="P91" s="586"/>
      <c r="Q91" s="587"/>
      <c r="R91" s="584"/>
      <c r="S91" s="587"/>
      <c r="T91" s="588"/>
      <c r="U91" s="587"/>
      <c r="V91" s="584"/>
      <c r="W91" s="587"/>
      <c r="X91" s="589"/>
      <c r="Y91" s="594"/>
      <c r="Z91" s="589"/>
      <c r="AA91" s="587"/>
      <c r="AB91" s="584"/>
      <c r="AC91" s="587"/>
      <c r="AD91" s="587"/>
      <c r="AE91" s="612"/>
    </row>
    <row r="92" spans="1:31" ht="15" x14ac:dyDescent="0.35">
      <c r="A92" s="1174"/>
      <c r="B92" s="591"/>
      <c r="C92" s="592"/>
      <c r="D92" s="593"/>
      <c r="E92" s="592"/>
      <c r="F92" s="591"/>
      <c r="G92" s="585"/>
      <c r="H92" s="586"/>
      <c r="I92" s="585"/>
      <c r="J92" s="585"/>
      <c r="K92" s="585"/>
      <c r="L92" s="585"/>
      <c r="M92" s="585"/>
      <c r="N92" s="585"/>
      <c r="O92" s="585"/>
      <c r="P92" s="586"/>
      <c r="Q92" s="587"/>
      <c r="R92" s="584"/>
      <c r="S92" s="587"/>
      <c r="T92" s="588"/>
      <c r="U92" s="587"/>
      <c r="V92" s="584"/>
      <c r="W92" s="587"/>
      <c r="X92" s="589"/>
      <c r="Y92" s="594"/>
      <c r="Z92" s="589"/>
      <c r="AA92" s="587"/>
      <c r="AB92" s="584"/>
      <c r="AC92" s="587"/>
      <c r="AD92" s="587"/>
      <c r="AE92" s="612"/>
    </row>
    <row r="93" spans="1:31" ht="15" x14ac:dyDescent="0.35">
      <c r="A93" s="1175"/>
      <c r="B93" s="591">
        <v>29.01</v>
      </c>
      <c r="C93" s="592">
        <v>290100</v>
      </c>
      <c r="D93" s="593">
        <v>23.7</v>
      </c>
      <c r="E93" s="592">
        <v>237000</v>
      </c>
      <c r="F93" s="792">
        <v>34.07</v>
      </c>
      <c r="G93" s="585">
        <v>340700</v>
      </c>
      <c r="H93" s="586"/>
      <c r="I93" s="585"/>
      <c r="J93" s="585"/>
      <c r="K93" s="585"/>
      <c r="L93" s="585"/>
      <c r="M93" s="585"/>
      <c r="N93" s="585"/>
      <c r="O93" s="585"/>
      <c r="P93" s="586"/>
      <c r="Q93" s="587"/>
      <c r="R93" s="584"/>
      <c r="S93" s="587"/>
      <c r="T93" s="588">
        <v>20</v>
      </c>
      <c r="U93" s="587">
        <v>259000</v>
      </c>
      <c r="V93" s="584"/>
      <c r="W93" s="587"/>
      <c r="X93" s="589"/>
      <c r="Y93" s="594"/>
      <c r="Z93" s="589"/>
      <c r="AA93" s="587"/>
      <c r="AB93" s="584"/>
      <c r="AC93" s="587"/>
      <c r="AD93" s="587"/>
      <c r="AE93" s="612"/>
    </row>
    <row r="94" spans="1:31" ht="15" x14ac:dyDescent="0.35">
      <c r="A94" s="1173">
        <v>45345</v>
      </c>
      <c r="B94" s="591"/>
      <c r="C94" s="592"/>
      <c r="D94" s="593"/>
      <c r="E94" s="592"/>
      <c r="F94" s="591"/>
      <c r="G94" s="585"/>
      <c r="H94" s="586"/>
      <c r="I94" s="585"/>
      <c r="J94" s="585"/>
      <c r="K94" s="585"/>
      <c r="L94" s="585"/>
      <c r="M94" s="585"/>
      <c r="N94" s="585"/>
      <c r="O94" s="585"/>
      <c r="P94" s="586"/>
      <c r="Q94" s="587"/>
      <c r="R94" s="584"/>
      <c r="S94" s="587"/>
      <c r="T94" s="588"/>
      <c r="U94" s="587"/>
      <c r="V94" s="584"/>
      <c r="W94" s="587"/>
      <c r="X94" s="589"/>
      <c r="Y94" s="594"/>
      <c r="Z94" s="589"/>
      <c r="AA94" s="587"/>
      <c r="AB94" s="584"/>
      <c r="AC94" s="587"/>
      <c r="AD94" s="587"/>
      <c r="AE94" s="612"/>
    </row>
    <row r="95" spans="1:31" ht="15" x14ac:dyDescent="0.35">
      <c r="A95" s="1174"/>
      <c r="B95" s="591"/>
      <c r="C95" s="592"/>
      <c r="D95" s="593"/>
      <c r="E95" s="592"/>
      <c r="F95" s="591"/>
      <c r="G95" s="585"/>
      <c r="H95" s="586"/>
      <c r="I95" s="585"/>
      <c r="J95" s="585"/>
      <c r="K95" s="585"/>
      <c r="L95" s="585"/>
      <c r="M95" s="585"/>
      <c r="N95" s="585"/>
      <c r="O95" s="585"/>
      <c r="P95" s="586"/>
      <c r="Q95" s="587"/>
      <c r="R95" s="584"/>
      <c r="S95" s="587"/>
      <c r="T95" s="588"/>
      <c r="U95" s="587"/>
      <c r="V95" s="584"/>
      <c r="W95" s="587"/>
      <c r="X95" s="589"/>
      <c r="Y95" s="594"/>
      <c r="Z95" s="589"/>
      <c r="AA95" s="587"/>
      <c r="AB95" s="584"/>
      <c r="AC95" s="587"/>
      <c r="AD95" s="587"/>
      <c r="AE95" s="612"/>
    </row>
    <row r="96" spans="1:31" ht="15" x14ac:dyDescent="0.35">
      <c r="A96" s="1174"/>
      <c r="B96" s="591"/>
      <c r="C96" s="592"/>
      <c r="D96" s="593"/>
      <c r="E96" s="592"/>
      <c r="F96" s="591"/>
      <c r="G96" s="585"/>
      <c r="H96" s="586"/>
      <c r="I96" s="585"/>
      <c r="J96" s="585"/>
      <c r="K96" s="585"/>
      <c r="L96" s="585"/>
      <c r="M96" s="585"/>
      <c r="N96" s="585"/>
      <c r="O96" s="585"/>
      <c r="P96" s="586"/>
      <c r="Q96" s="587"/>
      <c r="R96" s="584"/>
      <c r="S96" s="587"/>
      <c r="T96" s="588"/>
      <c r="U96" s="587"/>
      <c r="V96" s="584"/>
      <c r="W96" s="587"/>
      <c r="X96" s="589"/>
      <c r="Y96" s="594"/>
      <c r="Z96" s="589"/>
      <c r="AA96" s="587"/>
      <c r="AB96" s="584"/>
      <c r="AC96" s="587"/>
      <c r="AD96" s="587"/>
      <c r="AE96" s="612"/>
    </row>
    <row r="97" spans="1:37" ht="15" x14ac:dyDescent="0.35">
      <c r="A97" s="1175"/>
      <c r="B97" s="792">
        <v>31.49</v>
      </c>
      <c r="C97" s="592">
        <v>314700</v>
      </c>
      <c r="D97" s="593">
        <v>33.06</v>
      </c>
      <c r="E97" s="592">
        <v>330600</v>
      </c>
      <c r="F97" s="591">
        <v>23.51</v>
      </c>
      <c r="G97" s="585">
        <v>235100</v>
      </c>
      <c r="H97" s="586"/>
      <c r="I97" s="585"/>
      <c r="J97" s="585"/>
      <c r="K97" s="585"/>
      <c r="L97" s="585">
        <v>20</v>
      </c>
      <c r="M97" s="585">
        <v>259000</v>
      </c>
      <c r="N97" s="585"/>
      <c r="O97" s="585"/>
      <c r="P97" s="586">
        <v>20</v>
      </c>
      <c r="Q97" s="587">
        <v>136000</v>
      </c>
      <c r="R97" s="584"/>
      <c r="S97" s="587"/>
      <c r="T97" s="588">
        <v>20</v>
      </c>
      <c r="U97" s="587">
        <v>259000</v>
      </c>
      <c r="V97" s="584"/>
      <c r="W97" s="587"/>
      <c r="X97" s="593"/>
      <c r="Y97" s="592"/>
      <c r="Z97" s="589"/>
      <c r="AA97" s="587"/>
      <c r="AB97" s="584">
        <v>30</v>
      </c>
      <c r="AC97" s="587">
        <v>300000</v>
      </c>
      <c r="AD97" s="587"/>
      <c r="AE97" s="612"/>
    </row>
    <row r="98" spans="1:37" ht="15" x14ac:dyDescent="0.35">
      <c r="A98" s="1173">
        <v>45346</v>
      </c>
      <c r="B98" s="591"/>
      <c r="C98" s="592"/>
      <c r="D98" s="593"/>
      <c r="E98" s="592"/>
      <c r="F98" s="591"/>
      <c r="G98" s="585"/>
      <c r="H98" s="586"/>
      <c r="I98" s="585"/>
      <c r="J98" s="585"/>
      <c r="K98" s="585"/>
      <c r="L98" s="585"/>
      <c r="M98" s="585"/>
      <c r="N98" s="585"/>
      <c r="O98" s="585"/>
      <c r="P98" s="586"/>
      <c r="Q98" s="587"/>
      <c r="R98" s="584"/>
      <c r="S98" s="587"/>
      <c r="T98" s="588"/>
      <c r="U98" s="587"/>
      <c r="V98" s="584"/>
      <c r="W98" s="587"/>
      <c r="X98" s="589"/>
      <c r="Y98" s="594"/>
      <c r="Z98" s="589"/>
      <c r="AA98" s="587"/>
      <c r="AB98" s="584"/>
      <c r="AC98" s="587"/>
      <c r="AD98" s="587"/>
      <c r="AE98" s="612"/>
    </row>
    <row r="99" spans="1:37" ht="15" x14ac:dyDescent="0.35">
      <c r="A99" s="1174"/>
      <c r="B99" s="591"/>
      <c r="C99" s="592"/>
      <c r="D99" s="593"/>
      <c r="E99" s="592"/>
      <c r="F99" s="591"/>
      <c r="G99" s="585"/>
      <c r="H99" s="586"/>
      <c r="I99" s="585"/>
      <c r="J99" s="585"/>
      <c r="K99" s="585"/>
      <c r="L99" s="585"/>
      <c r="M99" s="585"/>
      <c r="N99" s="585"/>
      <c r="O99" s="585"/>
      <c r="P99" s="586"/>
      <c r="Q99" s="587"/>
      <c r="R99" s="584"/>
      <c r="S99" s="587"/>
      <c r="T99" s="588"/>
      <c r="U99" s="587"/>
      <c r="V99" s="584"/>
      <c r="W99" s="587"/>
      <c r="X99" s="589"/>
      <c r="Y99" s="594"/>
      <c r="Z99" s="589"/>
      <c r="AA99" s="587"/>
      <c r="AB99" s="584"/>
      <c r="AC99" s="587"/>
      <c r="AD99" s="587"/>
      <c r="AE99" s="612"/>
    </row>
    <row r="100" spans="1:37" ht="15" x14ac:dyDescent="0.35">
      <c r="A100" s="1174"/>
      <c r="B100" s="591"/>
      <c r="C100" s="592"/>
      <c r="D100" s="593"/>
      <c r="E100" s="592"/>
      <c r="F100" s="591"/>
      <c r="G100" s="585"/>
      <c r="H100" s="586"/>
      <c r="I100" s="585"/>
      <c r="J100" s="585"/>
      <c r="K100" s="585"/>
      <c r="L100" s="585"/>
      <c r="M100" s="585"/>
      <c r="N100" s="585"/>
      <c r="O100" s="585"/>
      <c r="P100" s="586"/>
      <c r="Q100" s="587"/>
      <c r="R100" s="584"/>
      <c r="S100" s="587"/>
      <c r="T100" s="588"/>
      <c r="U100" s="587"/>
      <c r="V100" s="584"/>
      <c r="W100" s="587"/>
      <c r="X100" s="589"/>
      <c r="Y100" s="590"/>
      <c r="Z100" s="599"/>
      <c r="AA100" s="600"/>
      <c r="AB100" s="588"/>
      <c r="AC100" s="587"/>
      <c r="AD100" s="587"/>
      <c r="AE100" s="612"/>
    </row>
    <row r="101" spans="1:37" ht="15" x14ac:dyDescent="0.35">
      <c r="A101" s="1175"/>
      <c r="B101" s="591">
        <v>28.64</v>
      </c>
      <c r="C101" s="592">
        <v>286400</v>
      </c>
      <c r="D101" s="593">
        <v>31.25</v>
      </c>
      <c r="E101" s="592">
        <v>312500</v>
      </c>
      <c r="F101" s="591">
        <v>20.3</v>
      </c>
      <c r="G101" s="585">
        <v>203000</v>
      </c>
      <c r="H101" s="586">
        <v>20</v>
      </c>
      <c r="I101" s="585">
        <v>136000</v>
      </c>
      <c r="J101" s="585">
        <v>20</v>
      </c>
      <c r="K101" s="585">
        <v>136000</v>
      </c>
      <c r="L101" s="585"/>
      <c r="M101" s="585"/>
      <c r="N101" s="585"/>
      <c r="O101" s="585"/>
      <c r="P101" s="586"/>
      <c r="Q101" s="587"/>
      <c r="R101" s="584"/>
      <c r="S101" s="587"/>
      <c r="T101" s="588">
        <v>20</v>
      </c>
      <c r="U101" s="587">
        <v>259000</v>
      </c>
      <c r="V101" s="589">
        <v>22.05</v>
      </c>
      <c r="W101" s="594">
        <v>150000</v>
      </c>
      <c r="X101" s="598">
        <v>5</v>
      </c>
      <c r="Y101" s="601">
        <v>50000</v>
      </c>
      <c r="Z101" s="584"/>
      <c r="AA101" s="587"/>
      <c r="AB101" s="727"/>
      <c r="AC101" s="704"/>
      <c r="AD101" s="587"/>
      <c r="AE101" s="612"/>
    </row>
    <row r="102" spans="1:37" ht="15" x14ac:dyDescent="0.35">
      <c r="A102" s="1173">
        <v>45347</v>
      </c>
      <c r="B102" s="591"/>
      <c r="C102" s="592"/>
      <c r="D102" s="727"/>
      <c r="E102" s="704"/>
      <c r="F102" s="591"/>
      <c r="G102" s="585"/>
      <c r="H102" s="586"/>
      <c r="I102" s="585"/>
      <c r="J102" s="585"/>
      <c r="K102" s="585"/>
      <c r="L102" s="816"/>
      <c r="M102" s="660"/>
      <c r="N102" s="660"/>
      <c r="O102" s="660"/>
      <c r="P102" s="586"/>
      <c r="Q102" s="585"/>
      <c r="R102" s="584"/>
      <c r="S102" s="587"/>
      <c r="T102" s="588"/>
      <c r="U102" s="587"/>
      <c r="V102" s="584"/>
      <c r="W102" s="587"/>
      <c r="X102" s="589"/>
      <c r="Y102" s="594"/>
      <c r="Z102" s="589"/>
      <c r="AA102" s="587"/>
      <c r="AB102" s="584"/>
      <c r="AC102" s="587"/>
      <c r="AD102" s="587"/>
      <c r="AE102" s="612"/>
    </row>
    <row r="103" spans="1:37" ht="15" x14ac:dyDescent="0.35">
      <c r="A103" s="1174"/>
      <c r="B103" s="591"/>
      <c r="C103" s="592"/>
      <c r="D103" s="593"/>
      <c r="E103" s="592"/>
      <c r="F103" s="591"/>
      <c r="G103" s="585"/>
      <c r="H103" s="586"/>
      <c r="I103" s="585"/>
      <c r="J103" s="585"/>
      <c r="K103" s="585"/>
      <c r="L103" s="585"/>
      <c r="M103" s="592"/>
      <c r="N103" s="592"/>
      <c r="O103" s="592"/>
      <c r="P103" s="586"/>
      <c r="Q103" s="587"/>
      <c r="R103" s="584"/>
      <c r="S103" s="587"/>
      <c r="T103" s="588"/>
      <c r="U103" s="587"/>
      <c r="V103" s="584"/>
      <c r="W103" s="587"/>
      <c r="X103" s="589"/>
      <c r="Y103" s="594"/>
      <c r="Z103" s="589"/>
      <c r="AA103" s="587"/>
      <c r="AB103" s="584"/>
      <c r="AC103" s="587"/>
      <c r="AD103" s="587"/>
      <c r="AE103" s="612"/>
    </row>
    <row r="104" spans="1:37" ht="15" x14ac:dyDescent="0.35">
      <c r="A104" s="1174"/>
      <c r="B104" s="586"/>
      <c r="C104" s="587"/>
      <c r="D104" s="593"/>
      <c r="E104" s="592"/>
      <c r="F104" s="591"/>
      <c r="G104" s="585"/>
      <c r="H104" s="586"/>
      <c r="I104" s="585"/>
      <c r="J104" s="585"/>
      <c r="K104" s="585"/>
      <c r="L104" s="585"/>
      <c r="M104" s="592"/>
      <c r="N104" s="592"/>
      <c r="O104" s="592"/>
      <c r="P104" s="586"/>
      <c r="Q104" s="587"/>
      <c r="R104" s="584"/>
      <c r="S104" s="587"/>
      <c r="T104" s="588"/>
      <c r="U104" s="587"/>
      <c r="V104" s="584"/>
      <c r="W104" s="587"/>
      <c r="X104" s="589"/>
      <c r="Y104" s="594"/>
      <c r="Z104" s="589"/>
      <c r="AA104" s="587"/>
      <c r="AB104" s="584"/>
      <c r="AC104" s="587"/>
      <c r="AD104" s="587"/>
      <c r="AE104" s="612"/>
    </row>
    <row r="105" spans="1:37" ht="15" x14ac:dyDescent="0.35">
      <c r="A105" s="1175"/>
      <c r="B105" s="591">
        <v>30.18</v>
      </c>
      <c r="C105" s="592">
        <v>301800</v>
      </c>
      <c r="D105" s="793">
        <v>33.54</v>
      </c>
      <c r="E105" s="592">
        <v>335400</v>
      </c>
      <c r="F105" s="591">
        <v>21.63</v>
      </c>
      <c r="G105" s="585">
        <v>216300</v>
      </c>
      <c r="H105" s="586"/>
      <c r="I105" s="587"/>
      <c r="J105" s="587"/>
      <c r="K105" s="587"/>
      <c r="L105" s="600"/>
      <c r="M105" s="587"/>
      <c r="N105" s="587"/>
      <c r="O105" s="587"/>
      <c r="P105" s="586">
        <v>20</v>
      </c>
      <c r="Q105" s="587">
        <v>136000</v>
      </c>
      <c r="R105" s="584"/>
      <c r="S105" s="587"/>
      <c r="T105" s="588"/>
      <c r="U105" s="587"/>
      <c r="V105" s="584"/>
      <c r="W105" s="587"/>
      <c r="X105" s="589"/>
      <c r="Y105" s="594"/>
      <c r="Z105" s="589"/>
      <c r="AA105" s="587"/>
      <c r="AB105" s="584"/>
      <c r="AC105" s="587"/>
      <c r="AD105" s="587"/>
      <c r="AE105" s="612"/>
      <c r="AK105" s="685"/>
    </row>
    <row r="106" spans="1:37" ht="15" x14ac:dyDescent="0.35">
      <c r="A106" s="1173">
        <v>45348</v>
      </c>
      <c r="B106" s="591"/>
      <c r="C106" s="592"/>
      <c r="D106" s="593"/>
      <c r="E106" s="592"/>
      <c r="F106" s="591"/>
      <c r="G106" s="585"/>
      <c r="H106" s="586"/>
      <c r="I106" s="587"/>
      <c r="J106" s="587"/>
      <c r="K106" s="587"/>
      <c r="L106" s="585"/>
      <c r="M106" s="585"/>
      <c r="N106" s="585"/>
      <c r="O106" s="585"/>
      <c r="P106" s="586"/>
      <c r="Q106" s="587"/>
      <c r="R106" s="584"/>
      <c r="S106" s="587"/>
      <c r="T106" s="588"/>
      <c r="U106" s="587"/>
      <c r="V106" s="584"/>
      <c r="W106" s="587"/>
      <c r="X106" s="589"/>
      <c r="Y106" s="594"/>
      <c r="Z106" s="727"/>
      <c r="AA106" s="704"/>
      <c r="AB106" s="584"/>
      <c r="AC106" s="587"/>
      <c r="AD106" s="587"/>
      <c r="AE106" s="612"/>
      <c r="AK106" s="685"/>
    </row>
    <row r="107" spans="1:37" ht="15" x14ac:dyDescent="0.35">
      <c r="A107" s="1174"/>
      <c r="B107" s="591"/>
      <c r="C107" s="592"/>
      <c r="D107" s="593"/>
      <c r="E107" s="592"/>
      <c r="F107" s="591"/>
      <c r="G107" s="585"/>
      <c r="H107" s="586"/>
      <c r="I107" s="585"/>
      <c r="J107" s="585"/>
      <c r="K107" s="585"/>
      <c r="L107" s="585"/>
      <c r="M107" s="585"/>
      <c r="N107" s="585"/>
      <c r="O107" s="585"/>
      <c r="P107" s="586"/>
      <c r="Q107" s="587"/>
      <c r="R107" s="584"/>
      <c r="S107" s="587"/>
      <c r="T107" s="599"/>
      <c r="U107" s="587"/>
      <c r="V107" s="584"/>
      <c r="W107" s="587"/>
      <c r="X107" s="589"/>
      <c r="Y107" s="594"/>
      <c r="Z107" s="589"/>
      <c r="AA107" s="587"/>
      <c r="AB107" s="584"/>
      <c r="AC107" s="587"/>
      <c r="AD107" s="587"/>
      <c r="AE107" s="612"/>
      <c r="AK107" s="685"/>
    </row>
    <row r="108" spans="1:37" ht="15" x14ac:dyDescent="0.35">
      <c r="A108" s="1174"/>
      <c r="B108" s="591"/>
      <c r="C108" s="592"/>
      <c r="D108" s="593"/>
      <c r="E108" s="592"/>
      <c r="F108" s="591"/>
      <c r="G108" s="585"/>
      <c r="H108" s="586"/>
      <c r="I108" s="585"/>
      <c r="J108" s="585"/>
      <c r="K108" s="585"/>
      <c r="L108" s="585"/>
      <c r="M108" s="585"/>
      <c r="N108" s="585"/>
      <c r="O108" s="585"/>
      <c r="P108" s="586"/>
      <c r="Q108" s="587"/>
      <c r="R108" s="584"/>
      <c r="S108" s="587"/>
      <c r="T108" s="588"/>
      <c r="U108" s="587"/>
      <c r="V108" s="584"/>
      <c r="W108" s="587"/>
      <c r="X108" s="589"/>
      <c r="Y108" s="594"/>
      <c r="Z108" s="589"/>
      <c r="AA108" s="587"/>
      <c r="AB108" s="584"/>
      <c r="AC108" s="587"/>
      <c r="AD108" s="587"/>
      <c r="AE108" s="612"/>
      <c r="AK108" s="685"/>
    </row>
    <row r="109" spans="1:37" ht="15" x14ac:dyDescent="0.35">
      <c r="A109" s="1175"/>
      <c r="B109" s="591">
        <v>34.21</v>
      </c>
      <c r="C109" s="592">
        <v>342100</v>
      </c>
      <c r="D109" s="793">
        <v>32.99</v>
      </c>
      <c r="E109" s="592">
        <v>329900</v>
      </c>
      <c r="F109" s="591"/>
      <c r="G109" s="585"/>
      <c r="H109" s="586"/>
      <c r="I109" s="585"/>
      <c r="J109" s="585">
        <v>20</v>
      </c>
      <c r="K109" s="585">
        <v>136000</v>
      </c>
      <c r="L109" s="585">
        <v>20</v>
      </c>
      <c r="M109" s="585">
        <v>259000</v>
      </c>
      <c r="N109" s="585"/>
      <c r="O109" s="585"/>
      <c r="P109" s="586"/>
      <c r="Q109" s="587"/>
      <c r="R109" s="584"/>
      <c r="S109" s="587"/>
      <c r="T109" s="588">
        <v>20</v>
      </c>
      <c r="U109" s="587">
        <v>259000</v>
      </c>
      <c r="V109" s="584"/>
      <c r="W109" s="587"/>
      <c r="X109" s="589"/>
      <c r="Y109" s="594"/>
      <c r="Z109" s="589">
        <v>27.05</v>
      </c>
      <c r="AA109" s="587">
        <v>270500</v>
      </c>
      <c r="AB109" s="584"/>
      <c r="AC109" s="587"/>
      <c r="AD109" s="587"/>
      <c r="AE109" s="612"/>
    </row>
    <row r="110" spans="1:37" ht="15" x14ac:dyDescent="0.35">
      <c r="A110" s="1173">
        <v>45349</v>
      </c>
      <c r="B110" s="591"/>
      <c r="C110" s="592"/>
      <c r="D110" s="593"/>
      <c r="E110" s="592"/>
      <c r="F110" s="591"/>
      <c r="G110" s="585"/>
      <c r="H110" s="586"/>
      <c r="I110" s="585"/>
      <c r="J110" s="585"/>
      <c r="K110" s="585"/>
      <c r="L110" s="585"/>
      <c r="M110" s="585"/>
      <c r="N110" s="585"/>
      <c r="O110" s="585"/>
      <c r="P110" s="586"/>
      <c r="Q110" s="587"/>
      <c r="R110" s="584"/>
      <c r="S110" s="587"/>
      <c r="T110" s="588"/>
      <c r="U110" s="587"/>
      <c r="V110" s="584"/>
      <c r="W110" s="587"/>
      <c r="X110" s="584"/>
      <c r="Y110" s="587"/>
      <c r="Z110" s="589"/>
      <c r="AA110" s="587"/>
      <c r="AB110" s="584"/>
      <c r="AC110" s="587"/>
      <c r="AD110" s="587"/>
      <c r="AE110" s="612"/>
    </row>
    <row r="111" spans="1:37" ht="15" x14ac:dyDescent="0.35">
      <c r="A111" s="1174"/>
      <c r="B111" s="591"/>
      <c r="C111" s="592"/>
      <c r="D111" s="593"/>
      <c r="E111" s="592"/>
      <c r="F111" s="591"/>
      <c r="G111" s="585"/>
      <c r="H111" s="586"/>
      <c r="I111" s="585"/>
      <c r="J111" s="585"/>
      <c r="K111" s="585"/>
      <c r="L111" s="585"/>
      <c r="M111" s="585"/>
      <c r="N111" s="585"/>
      <c r="O111" s="585"/>
      <c r="P111" s="586"/>
      <c r="Q111" s="587"/>
      <c r="R111" s="584"/>
      <c r="S111" s="587"/>
      <c r="T111" s="588"/>
      <c r="U111" s="587"/>
      <c r="V111" s="584"/>
      <c r="W111" s="587"/>
      <c r="X111" s="589"/>
      <c r="Y111" s="594"/>
      <c r="Z111" s="589"/>
      <c r="AA111" s="587"/>
      <c r="AB111" s="584"/>
      <c r="AC111" s="587"/>
      <c r="AD111" s="587"/>
      <c r="AE111" s="612"/>
    </row>
    <row r="112" spans="1:37" ht="15" x14ac:dyDescent="0.35">
      <c r="A112" s="1174"/>
      <c r="B112" s="591"/>
      <c r="C112" s="592"/>
      <c r="D112" s="593"/>
      <c r="E112" s="592"/>
      <c r="F112" s="591"/>
      <c r="G112" s="585"/>
      <c r="H112" s="586"/>
      <c r="I112" s="585"/>
      <c r="J112" s="585"/>
      <c r="K112" s="585"/>
      <c r="L112" s="585"/>
      <c r="M112" s="585"/>
      <c r="N112" s="585"/>
      <c r="O112" s="585"/>
      <c r="P112" s="586"/>
      <c r="Q112" s="587"/>
      <c r="R112" s="584"/>
      <c r="S112" s="587"/>
      <c r="T112" s="588"/>
      <c r="U112" s="587"/>
      <c r="V112" s="584"/>
      <c r="W112" s="587"/>
      <c r="X112" s="589"/>
      <c r="Y112" s="594"/>
      <c r="Z112" s="589"/>
      <c r="AA112" s="587"/>
      <c r="AB112" s="584"/>
      <c r="AC112" s="587"/>
      <c r="AD112" s="587"/>
      <c r="AE112" s="612"/>
    </row>
    <row r="113" spans="1:32" ht="15" x14ac:dyDescent="0.35">
      <c r="A113" s="1175"/>
      <c r="B113" s="591">
        <v>30.79</v>
      </c>
      <c r="C113" s="592">
        <v>307900</v>
      </c>
      <c r="D113" s="591">
        <v>24.86</v>
      </c>
      <c r="E113" s="592">
        <v>248600</v>
      </c>
      <c r="F113" s="792">
        <v>35.51</v>
      </c>
      <c r="G113" s="585">
        <v>355100</v>
      </c>
      <c r="H113" s="586"/>
      <c r="I113" s="585"/>
      <c r="J113" s="816">
        <v>20</v>
      </c>
      <c r="K113" s="585">
        <v>136000</v>
      </c>
      <c r="L113" s="816"/>
      <c r="M113" s="585"/>
      <c r="N113" s="585"/>
      <c r="O113" s="585"/>
      <c r="P113" s="586"/>
      <c r="Q113" s="585"/>
      <c r="R113" s="584"/>
      <c r="S113" s="587"/>
      <c r="T113" s="588">
        <v>20</v>
      </c>
      <c r="U113" s="587">
        <v>259000</v>
      </c>
      <c r="V113" s="588"/>
      <c r="W113" s="587"/>
      <c r="X113" s="589"/>
      <c r="Y113" s="594"/>
      <c r="Z113" s="589"/>
      <c r="AA113" s="587"/>
      <c r="AB113" s="584"/>
      <c r="AC113" s="587"/>
      <c r="AD113" s="587"/>
      <c r="AE113" s="612"/>
    </row>
    <row r="114" spans="1:32" ht="15" x14ac:dyDescent="0.35">
      <c r="A114" s="1173">
        <v>45350</v>
      </c>
      <c r="B114" s="591"/>
      <c r="C114" s="592"/>
      <c r="D114" s="593"/>
      <c r="E114" s="592"/>
      <c r="F114" s="591"/>
      <c r="G114" s="585"/>
      <c r="H114" s="586"/>
      <c r="I114" s="585"/>
      <c r="J114" s="585"/>
      <c r="K114" s="585"/>
      <c r="L114" s="585"/>
      <c r="M114" s="585"/>
      <c r="N114" s="585"/>
      <c r="O114" s="585"/>
      <c r="P114" s="586"/>
      <c r="Q114" s="587"/>
      <c r="R114" s="584"/>
      <c r="S114" s="587"/>
      <c r="T114" s="588"/>
      <c r="U114" s="587"/>
      <c r="V114" s="588"/>
      <c r="W114" s="587"/>
      <c r="X114" s="589"/>
      <c r="Y114" s="594"/>
      <c r="Z114" s="589"/>
      <c r="AA114" s="587"/>
      <c r="AB114" s="584"/>
      <c r="AC114" s="587"/>
      <c r="AD114" s="587"/>
      <c r="AE114" s="612"/>
    </row>
    <row r="115" spans="1:32" ht="15" x14ac:dyDescent="0.35">
      <c r="A115" s="1174"/>
      <c r="B115" s="591"/>
      <c r="C115" s="592"/>
      <c r="D115" s="593"/>
      <c r="E115" s="592"/>
      <c r="F115" s="591"/>
      <c r="G115" s="585"/>
      <c r="H115" s="586"/>
      <c r="I115" s="585"/>
      <c r="J115" s="585"/>
      <c r="K115" s="585"/>
      <c r="L115" s="585"/>
      <c r="M115" s="585"/>
      <c r="N115" s="585"/>
      <c r="O115" s="585"/>
      <c r="P115" s="586"/>
      <c r="Q115" s="587"/>
      <c r="R115" s="584"/>
      <c r="S115" s="587"/>
      <c r="T115" s="588"/>
      <c r="U115" s="587"/>
      <c r="V115" s="584"/>
      <c r="W115" s="587"/>
      <c r="X115" s="589"/>
      <c r="Y115" s="594"/>
      <c r="Z115" s="589"/>
      <c r="AA115" s="587"/>
      <c r="AB115" s="584"/>
      <c r="AC115" s="587"/>
      <c r="AD115" s="587"/>
      <c r="AE115" s="612"/>
    </row>
    <row r="116" spans="1:32" ht="15" x14ac:dyDescent="0.35">
      <c r="A116" s="1174"/>
      <c r="B116" s="591"/>
      <c r="C116" s="592"/>
      <c r="D116" s="593"/>
      <c r="E116" s="592"/>
      <c r="F116" s="591"/>
      <c r="G116" s="585"/>
      <c r="H116" s="586"/>
      <c r="I116" s="585"/>
      <c r="J116" s="585"/>
      <c r="K116" s="585"/>
      <c r="L116" s="585"/>
      <c r="M116" s="585"/>
      <c r="N116" s="585"/>
      <c r="O116" s="585"/>
      <c r="P116" s="586"/>
      <c r="Q116" s="587"/>
      <c r="R116" s="584"/>
      <c r="S116" s="587"/>
      <c r="T116" s="588"/>
      <c r="U116" s="587"/>
      <c r="V116" s="584"/>
      <c r="W116" s="587"/>
      <c r="X116" s="589"/>
      <c r="Y116" s="590"/>
      <c r="Z116" s="599"/>
      <c r="AA116" s="600"/>
      <c r="AB116" s="588"/>
      <c r="AC116" s="587"/>
      <c r="AD116" s="587"/>
      <c r="AE116" s="612"/>
    </row>
    <row r="117" spans="1:32" ht="15" x14ac:dyDescent="0.35">
      <c r="A117" s="1175"/>
      <c r="B117" s="630">
        <v>28.77</v>
      </c>
      <c r="C117" s="587">
        <v>287700</v>
      </c>
      <c r="D117" s="584">
        <v>28.16</v>
      </c>
      <c r="E117" s="585">
        <v>281600</v>
      </c>
      <c r="F117" s="792">
        <v>20.79</v>
      </c>
      <c r="G117" s="587">
        <v>207900</v>
      </c>
      <c r="H117" s="584">
        <v>20</v>
      </c>
      <c r="I117" s="587">
        <v>136000</v>
      </c>
      <c r="J117" s="587"/>
      <c r="K117" s="587"/>
      <c r="L117" s="600">
        <v>20</v>
      </c>
      <c r="M117" s="587">
        <v>259000</v>
      </c>
      <c r="N117" s="587"/>
      <c r="O117" s="587"/>
      <c r="P117" s="586">
        <v>20</v>
      </c>
      <c r="Q117" s="587">
        <v>136000</v>
      </c>
      <c r="R117" s="584"/>
      <c r="S117" s="587"/>
      <c r="T117" s="620">
        <v>20</v>
      </c>
      <c r="U117" s="583">
        <v>259000</v>
      </c>
      <c r="V117" s="584"/>
      <c r="W117" s="587"/>
      <c r="X117" s="589"/>
      <c r="Y117" s="594"/>
      <c r="Z117" s="589"/>
      <c r="AA117" s="587"/>
      <c r="AB117" s="584"/>
      <c r="AC117" s="587"/>
      <c r="AD117" s="587"/>
      <c r="AE117" s="612"/>
    </row>
    <row r="118" spans="1:32" ht="15" x14ac:dyDescent="0.35">
      <c r="A118" s="1173">
        <v>45351</v>
      </c>
      <c r="B118" s="591"/>
      <c r="C118" s="592"/>
      <c r="D118" s="593"/>
      <c r="E118" s="592"/>
      <c r="F118" s="591"/>
      <c r="G118" s="585"/>
      <c r="H118" s="586"/>
      <c r="I118" s="585"/>
      <c r="J118" s="585"/>
      <c r="K118" s="585"/>
      <c r="L118" s="585"/>
      <c r="M118" s="585"/>
      <c r="N118" s="585"/>
      <c r="O118" s="585"/>
      <c r="P118" s="586"/>
      <c r="Q118" s="587"/>
      <c r="R118" s="584"/>
      <c r="S118" s="587"/>
      <c r="T118" s="588"/>
      <c r="U118" s="587"/>
      <c r="V118" s="584"/>
      <c r="W118" s="587"/>
      <c r="X118" s="589"/>
      <c r="Y118" s="594"/>
      <c r="Z118" s="589"/>
      <c r="AA118" s="587"/>
      <c r="AB118" s="584"/>
      <c r="AC118" s="587"/>
      <c r="AD118" s="587"/>
      <c r="AE118" s="612"/>
    </row>
    <row r="119" spans="1:32" ht="15" x14ac:dyDescent="0.35">
      <c r="A119" s="1174"/>
      <c r="B119" s="591"/>
      <c r="C119" s="592"/>
      <c r="D119" s="593"/>
      <c r="E119" s="592"/>
      <c r="F119" s="727"/>
      <c r="G119" s="704"/>
      <c r="H119" s="586"/>
      <c r="I119" s="585"/>
      <c r="J119" s="585"/>
      <c r="K119" s="585"/>
      <c r="L119" s="585"/>
      <c r="M119" s="585"/>
      <c r="N119" s="585"/>
      <c r="O119" s="585"/>
      <c r="P119" s="586"/>
      <c r="Q119" s="587"/>
      <c r="R119" s="584"/>
      <c r="S119" s="587"/>
      <c r="T119" s="588"/>
      <c r="U119" s="587"/>
      <c r="V119" s="584"/>
      <c r="W119" s="587"/>
      <c r="X119" s="589"/>
      <c r="Y119" s="594"/>
      <c r="Z119" s="589"/>
      <c r="AA119" s="587"/>
      <c r="AB119" s="584"/>
      <c r="AC119" s="587"/>
      <c r="AD119" s="587"/>
      <c r="AE119" s="612"/>
    </row>
    <row r="120" spans="1:32" ht="15" x14ac:dyDescent="0.35">
      <c r="A120" s="1174"/>
      <c r="B120" s="591"/>
      <c r="C120" s="592"/>
      <c r="D120" s="593"/>
      <c r="E120" s="592"/>
      <c r="F120" s="591"/>
      <c r="G120" s="585"/>
      <c r="H120" s="586"/>
      <c r="I120" s="585"/>
      <c r="J120" s="585"/>
      <c r="K120" s="585"/>
      <c r="L120" s="585"/>
      <c r="M120" s="585"/>
      <c r="N120" s="585"/>
      <c r="O120" s="585"/>
      <c r="P120" s="586"/>
      <c r="Q120" s="587"/>
      <c r="R120" s="584"/>
      <c r="S120" s="587"/>
      <c r="T120" s="588"/>
      <c r="U120" s="587"/>
      <c r="V120" s="584"/>
      <c r="W120" s="587"/>
      <c r="X120" s="589"/>
      <c r="Y120" s="594"/>
      <c r="Z120" s="589"/>
      <c r="AA120" s="587"/>
      <c r="AB120" s="584"/>
      <c r="AC120" s="587"/>
      <c r="AD120" s="587"/>
      <c r="AE120" s="612"/>
    </row>
    <row r="121" spans="1:32" ht="15" x14ac:dyDescent="0.35">
      <c r="A121" s="1175"/>
      <c r="B121" s="591">
        <v>26.86</v>
      </c>
      <c r="C121" s="592">
        <v>268600</v>
      </c>
      <c r="D121" s="593">
        <v>27.69</v>
      </c>
      <c r="E121" s="585">
        <v>276900</v>
      </c>
      <c r="F121" s="792">
        <v>19.829999999999998</v>
      </c>
      <c r="G121" s="585">
        <v>198300</v>
      </c>
      <c r="H121" s="586"/>
      <c r="I121" s="585"/>
      <c r="J121" s="585"/>
      <c r="K121" s="585"/>
      <c r="L121" s="585"/>
      <c r="M121" s="585"/>
      <c r="N121" s="585"/>
      <c r="O121" s="585"/>
      <c r="P121" s="586">
        <v>20</v>
      </c>
      <c r="Q121" s="587">
        <v>136000</v>
      </c>
      <c r="R121" s="584"/>
      <c r="S121" s="587"/>
      <c r="T121" s="588">
        <v>20</v>
      </c>
      <c r="U121" s="587">
        <v>259000</v>
      </c>
      <c r="V121" s="584"/>
      <c r="W121" s="587"/>
      <c r="X121" s="589"/>
      <c r="Y121" s="594"/>
      <c r="Z121" s="589"/>
      <c r="AA121" s="587"/>
      <c r="AB121" s="584"/>
      <c r="AC121" s="587"/>
      <c r="AD121" s="587"/>
      <c r="AE121" s="612"/>
    </row>
    <row r="122" spans="1:32" s="663" customFormat="1" ht="15" x14ac:dyDescent="0.35">
      <c r="A122" s="1176" t="s">
        <v>113</v>
      </c>
      <c r="B122" s="602"/>
      <c r="C122" s="603">
        <f>SUM(C6:C121)</f>
        <v>8118300</v>
      </c>
      <c r="D122" s="603"/>
      <c r="E122" s="603">
        <f>SUM(E6:E121)</f>
        <v>6583300</v>
      </c>
      <c r="F122" s="603"/>
      <c r="G122" s="603">
        <f>SUM(G6:G121)</f>
        <v>5982200</v>
      </c>
      <c r="H122" s="603"/>
      <c r="I122" s="603">
        <f>SUM(I6:I121)</f>
        <v>1088000</v>
      </c>
      <c r="J122" s="603"/>
      <c r="K122" s="603">
        <f>SUM(K6:K121)</f>
        <v>1211000</v>
      </c>
      <c r="L122" s="604"/>
      <c r="M122" s="603">
        <f>SUM(M6:M121)</f>
        <v>2590000</v>
      </c>
      <c r="N122" s="604"/>
      <c r="O122" s="603">
        <f>SUM(O6:O121)</f>
        <v>0</v>
      </c>
      <c r="P122" s="603"/>
      <c r="Q122" s="603">
        <f>SUM(Q6:Q121)</f>
        <v>1224000</v>
      </c>
      <c r="R122" s="603"/>
      <c r="S122" s="603">
        <f>SUM(S6:S121)</f>
        <v>150000</v>
      </c>
      <c r="T122" s="603"/>
      <c r="U122" s="603">
        <f>SUM(U6:U121)</f>
        <v>5698000</v>
      </c>
      <c r="V122" s="603"/>
      <c r="W122" s="603">
        <f>SUM(W6:W121)</f>
        <v>250000</v>
      </c>
      <c r="X122" s="603"/>
      <c r="Y122" s="603">
        <f>SUM(Y6:Y121)</f>
        <v>803400</v>
      </c>
      <c r="Z122" s="603"/>
      <c r="AA122" s="603">
        <f>SUM(AA6:AA121)</f>
        <v>270500</v>
      </c>
      <c r="AB122" s="603"/>
      <c r="AC122" s="603">
        <f>SUM(AC6:AC121)</f>
        <v>1200000</v>
      </c>
      <c r="AD122" s="603">
        <f>SUM(B122:AC122)</f>
        <v>35168700</v>
      </c>
      <c r="AE122" s="610"/>
    </row>
    <row r="123" spans="1:32" s="663" customFormat="1" ht="15" x14ac:dyDescent="0.35">
      <c r="A123" s="1177"/>
      <c r="B123" s="812">
        <f>SUM(B6:B121)</f>
        <v>811.44999999999982</v>
      </c>
      <c r="C123" s="604"/>
      <c r="D123" s="605">
        <f>SUM(D6:D122)</f>
        <v>658.33</v>
      </c>
      <c r="E123" s="603"/>
      <c r="F123" s="605">
        <f>SUM(F6:F122)</f>
        <v>598.24</v>
      </c>
      <c r="G123" s="603"/>
      <c r="H123" s="605">
        <f>SUM(H6:H122)</f>
        <v>160</v>
      </c>
      <c r="I123" s="603"/>
      <c r="J123" s="605">
        <f>SUM(J6:J122)</f>
        <v>160</v>
      </c>
      <c r="K123" s="603"/>
      <c r="L123" s="605">
        <f>SUM(L6:L122)</f>
        <v>200</v>
      </c>
      <c r="M123" s="603"/>
      <c r="N123" s="605">
        <f>SUM(N6:N122)</f>
        <v>0</v>
      </c>
      <c r="O123" s="603"/>
      <c r="P123" s="603">
        <f>SUM(P6:P122)</f>
        <v>180</v>
      </c>
      <c r="Q123" s="603"/>
      <c r="R123" s="605">
        <f>SUM(R6:R122)</f>
        <v>15</v>
      </c>
      <c r="S123" s="603"/>
      <c r="T123" s="606">
        <f>SUM(T6:T122)</f>
        <v>440</v>
      </c>
      <c r="U123" s="603"/>
      <c r="V123" s="605">
        <f>SUM(V6:V122)</f>
        <v>36.75</v>
      </c>
      <c r="W123" s="603"/>
      <c r="X123" s="605">
        <f>SUM(X5:X122)</f>
        <v>80.34</v>
      </c>
      <c r="Y123" s="603"/>
      <c r="Z123" s="603">
        <f>SUM(Z6:Z122)</f>
        <v>27.05</v>
      </c>
      <c r="AA123" s="603"/>
      <c r="AB123" s="605">
        <f>SUM(AB6:AB122)</f>
        <v>120</v>
      </c>
      <c r="AC123" s="607"/>
      <c r="AD123" s="647">
        <f>SUM(B123:AC123)</f>
        <v>3487.16</v>
      </c>
      <c r="AE123" s="651"/>
    </row>
    <row r="124" spans="1:32" s="663" customFormat="1" ht="15" x14ac:dyDescent="0.35">
      <c r="A124" s="715"/>
      <c r="B124" s="828"/>
      <c r="C124" s="717"/>
      <c r="D124" s="718"/>
      <c r="E124" s="610"/>
      <c r="F124" s="718"/>
      <c r="G124" s="610"/>
      <c r="H124" s="718"/>
      <c r="I124" s="610"/>
      <c r="J124" s="718"/>
      <c r="K124" s="610"/>
      <c r="L124" s="718"/>
      <c r="M124" s="610"/>
      <c r="N124" s="718"/>
      <c r="O124" s="610"/>
      <c r="P124" s="610"/>
      <c r="Q124" s="610"/>
      <c r="R124" s="718"/>
      <c r="S124" s="610"/>
      <c r="T124" s="719"/>
      <c r="U124" s="610"/>
      <c r="V124" s="718"/>
      <c r="W124" s="610"/>
      <c r="X124" s="718"/>
      <c r="Y124" s="610"/>
      <c r="Z124" s="718"/>
      <c r="AA124" s="610"/>
      <c r="AB124" s="718"/>
      <c r="AC124" s="720"/>
      <c r="AD124" s="651"/>
      <c r="AE124" s="651"/>
    </row>
    <row r="125" spans="1:32" s="663" customFormat="1" ht="34.5" customHeight="1" x14ac:dyDescent="0.35">
      <c r="A125" s="1162" t="s">
        <v>0</v>
      </c>
      <c r="B125" s="1162"/>
      <c r="C125" s="1162"/>
      <c r="D125" s="1162"/>
      <c r="E125" s="1162"/>
      <c r="F125" s="1162"/>
      <c r="G125" s="1162"/>
      <c r="H125" s="1162"/>
      <c r="I125" s="1162"/>
      <c r="J125" s="1162"/>
      <c r="K125" s="1162"/>
      <c r="L125" s="1162"/>
      <c r="M125" s="1162"/>
      <c r="N125" s="1162"/>
      <c r="O125" s="1162"/>
      <c r="P125" s="1162"/>
      <c r="Q125" s="1162"/>
      <c r="R125" s="1162"/>
      <c r="S125" s="1162"/>
      <c r="T125" s="1162"/>
      <c r="U125" s="1162"/>
      <c r="V125" s="1162"/>
      <c r="W125" s="1162"/>
      <c r="X125" s="1162"/>
      <c r="Y125" s="827"/>
      <c r="Z125" s="827"/>
      <c r="AA125" s="827"/>
      <c r="AB125" s="827"/>
      <c r="AC125" s="827"/>
      <c r="AD125" s="827"/>
      <c r="AE125" s="827"/>
      <c r="AF125" s="827"/>
    </row>
    <row r="126" spans="1:32" ht="26.25" customHeight="1" x14ac:dyDescent="0.35">
      <c r="A126" s="1161" t="s">
        <v>170</v>
      </c>
      <c r="B126" s="1161"/>
      <c r="C126" s="1161"/>
      <c r="D126" s="1161"/>
      <c r="E126" s="1161"/>
      <c r="F126" s="1161"/>
      <c r="G126" s="1161"/>
      <c r="H126" s="1161"/>
      <c r="I126" s="1161"/>
      <c r="J126" s="1161"/>
      <c r="K126" s="1161"/>
      <c r="L126" s="1161"/>
      <c r="M126" s="1161"/>
      <c r="N126" s="1161"/>
      <c r="O126" s="1161"/>
      <c r="P126" s="1161"/>
      <c r="Q126" s="1161"/>
      <c r="R126" s="1161"/>
      <c r="S126" s="1161"/>
      <c r="T126" s="1161"/>
      <c r="U126" s="1161"/>
      <c r="V126" s="1161"/>
      <c r="W126" s="1161"/>
      <c r="X126" s="1161"/>
      <c r="Y126" s="826"/>
      <c r="Z126" s="826"/>
      <c r="AA126" s="826"/>
      <c r="AB126" s="826"/>
      <c r="AC126" s="826"/>
      <c r="AD126" s="826"/>
      <c r="AE126" s="826"/>
      <c r="AF126" s="826"/>
    </row>
    <row r="127" spans="1:32" s="663" customFormat="1" ht="48" customHeight="1" x14ac:dyDescent="0.35">
      <c r="A127" s="1178" t="s">
        <v>2</v>
      </c>
      <c r="B127" s="825" t="s">
        <v>114</v>
      </c>
      <c r="C127" s="819"/>
      <c r="D127" s="819"/>
      <c r="E127" s="819"/>
      <c r="F127" s="1138" t="s">
        <v>115</v>
      </c>
      <c r="G127" s="1140"/>
      <c r="H127" s="1140"/>
      <c r="I127" s="1140"/>
      <c r="J127" s="1140"/>
      <c r="K127" s="1140"/>
      <c r="L127" s="1140"/>
      <c r="M127" s="1140"/>
      <c r="N127" s="1140"/>
      <c r="O127" s="1140"/>
      <c r="P127" s="1140"/>
      <c r="Q127" s="1140"/>
      <c r="R127" s="1140"/>
      <c r="S127" s="1140"/>
      <c r="T127" s="1140"/>
      <c r="U127" s="1139"/>
      <c r="V127" s="1138" t="s">
        <v>116</v>
      </c>
      <c r="W127" s="1139"/>
      <c r="X127" s="751" t="s">
        <v>9</v>
      </c>
    </row>
    <row r="128" spans="1:32" s="663" customFormat="1" ht="15" customHeight="1" x14ac:dyDescent="0.35">
      <c r="A128" s="1179"/>
      <c r="B128" s="1132" t="s">
        <v>117</v>
      </c>
      <c r="C128" s="1133"/>
      <c r="D128" s="1132" t="s">
        <v>118</v>
      </c>
      <c r="E128" s="1133"/>
      <c r="F128" s="1132" t="s">
        <v>119</v>
      </c>
      <c r="G128" s="1133"/>
      <c r="H128" s="1132" t="s">
        <v>120</v>
      </c>
      <c r="I128" s="1133"/>
      <c r="J128" s="1132" t="s">
        <v>121</v>
      </c>
      <c r="K128" s="1133"/>
      <c r="L128" s="1132" t="s">
        <v>122</v>
      </c>
      <c r="M128" s="1133"/>
      <c r="N128" s="1132" t="s">
        <v>123</v>
      </c>
      <c r="O128" s="1133"/>
      <c r="P128" s="1132" t="s">
        <v>123</v>
      </c>
      <c r="Q128" s="1133"/>
      <c r="R128" s="1132" t="s">
        <v>124</v>
      </c>
      <c r="S128" s="1133"/>
      <c r="T128" s="1132" t="s">
        <v>125</v>
      </c>
      <c r="U128" s="1133"/>
      <c r="V128" s="1132" t="s">
        <v>126</v>
      </c>
      <c r="W128" s="1133"/>
      <c r="X128" s="648"/>
    </row>
    <row r="129" spans="1:28" s="663" customFormat="1" ht="15" customHeight="1" x14ac:dyDescent="0.35">
      <c r="A129" s="1180"/>
      <c r="B129" s="821" t="s">
        <v>21</v>
      </c>
      <c r="C129" s="854" t="s">
        <v>27</v>
      </c>
      <c r="D129" s="821" t="s">
        <v>21</v>
      </c>
      <c r="E129" s="854" t="s">
        <v>27</v>
      </c>
      <c r="F129" s="616" t="s">
        <v>128</v>
      </c>
      <c r="G129" s="854" t="s">
        <v>27</v>
      </c>
      <c r="H129" s="616" t="s">
        <v>128</v>
      </c>
      <c r="I129" s="854" t="s">
        <v>27</v>
      </c>
      <c r="J129" s="616" t="s">
        <v>128</v>
      </c>
      <c r="K129" s="854" t="s">
        <v>27</v>
      </c>
      <c r="L129" s="616" t="s">
        <v>128</v>
      </c>
      <c r="M129" s="854" t="s">
        <v>27</v>
      </c>
      <c r="N129" s="616" t="s">
        <v>128</v>
      </c>
      <c r="O129" s="854" t="s">
        <v>27</v>
      </c>
      <c r="P129" s="616" t="s">
        <v>19</v>
      </c>
      <c r="Q129" s="854" t="s">
        <v>27</v>
      </c>
      <c r="R129" s="616" t="s">
        <v>17</v>
      </c>
      <c r="S129" s="854" t="s">
        <v>27</v>
      </c>
      <c r="T129" s="616" t="s">
        <v>17</v>
      </c>
      <c r="U129" s="854" t="s">
        <v>27</v>
      </c>
      <c r="V129" s="616" t="s">
        <v>30</v>
      </c>
      <c r="W129" s="854" t="s">
        <v>27</v>
      </c>
      <c r="X129" s="648"/>
    </row>
    <row r="130" spans="1:28" s="663" customFormat="1" ht="15" customHeight="1" x14ac:dyDescent="0.35">
      <c r="A130" s="830"/>
      <c r="B130" s="821"/>
      <c r="C130" s="854"/>
      <c r="D130" s="821"/>
      <c r="E130" s="854"/>
      <c r="F130" s="616"/>
      <c r="G130" s="854"/>
      <c r="H130" s="616"/>
      <c r="I130" s="854"/>
      <c r="J130" s="616"/>
      <c r="K130" s="854"/>
      <c r="L130" s="616"/>
      <c r="M130" s="854"/>
      <c r="N130" s="616"/>
      <c r="O130" s="854"/>
      <c r="P130" s="616"/>
      <c r="Q130" s="854"/>
      <c r="R130" s="616"/>
      <c r="S130" s="854"/>
      <c r="T130" s="616"/>
      <c r="U130" s="854"/>
      <c r="V130" s="616"/>
      <c r="W130" s="854"/>
      <c r="X130" s="648"/>
    </row>
    <row r="131" spans="1:28" s="663" customFormat="1" ht="15" customHeight="1" x14ac:dyDescent="0.35">
      <c r="A131" s="1181">
        <v>45323</v>
      </c>
      <c r="B131" s="738">
        <v>58.36</v>
      </c>
      <c r="C131" s="621">
        <v>396850</v>
      </c>
      <c r="D131" s="625"/>
      <c r="E131" s="621"/>
      <c r="F131" s="620"/>
      <c r="G131" s="621"/>
      <c r="H131" s="620"/>
      <c r="I131" s="854"/>
      <c r="J131" s="620"/>
      <c r="K131" s="621"/>
      <c r="L131" s="621"/>
      <c r="M131" s="621"/>
      <c r="N131" s="620"/>
      <c r="O131" s="621"/>
      <c r="P131" s="621"/>
      <c r="Q131" s="621"/>
      <c r="R131" s="621"/>
      <c r="S131" s="621"/>
      <c r="T131" s="620"/>
      <c r="U131" s="854"/>
      <c r="V131" s="620"/>
      <c r="W131" s="854"/>
      <c r="X131" s="854"/>
    </row>
    <row r="132" spans="1:28" x14ac:dyDescent="0.35">
      <c r="A132" s="1182"/>
      <c r="B132" s="738"/>
      <c r="C132" s="583"/>
      <c r="D132" s="727"/>
      <c r="E132" s="704"/>
      <c r="F132" s="598"/>
      <c r="G132" s="583"/>
      <c r="H132" s="598"/>
      <c r="I132" s="583"/>
      <c r="J132" s="598"/>
      <c r="K132" s="583"/>
      <c r="L132" s="583"/>
      <c r="M132" s="583"/>
      <c r="N132" s="598"/>
      <c r="O132" s="583"/>
      <c r="P132" s="583"/>
      <c r="Q132" s="583"/>
      <c r="R132" s="583"/>
      <c r="S132" s="583"/>
      <c r="T132" s="620">
        <v>9.2899999999999991</v>
      </c>
      <c r="U132" s="583">
        <v>92900</v>
      </c>
      <c r="V132" s="620"/>
      <c r="W132" s="583"/>
      <c r="X132" s="742"/>
      <c r="Z132" s="579"/>
      <c r="AB132" s="579"/>
    </row>
    <row r="133" spans="1:28" ht="15" customHeight="1" x14ac:dyDescent="0.35">
      <c r="A133" s="1181">
        <v>45324</v>
      </c>
      <c r="B133" s="625"/>
      <c r="C133" s="583"/>
      <c r="D133" s="625">
        <v>54.25</v>
      </c>
      <c r="E133" s="740">
        <v>368900</v>
      </c>
      <c r="F133" s="744"/>
      <c r="G133" s="742"/>
      <c r="H133" s="744"/>
      <c r="I133" s="742"/>
      <c r="J133" s="744"/>
      <c r="K133" s="742"/>
      <c r="L133" s="742"/>
      <c r="M133" s="742"/>
      <c r="N133" s="744"/>
      <c r="O133" s="742"/>
      <c r="P133" s="742"/>
      <c r="Q133" s="742"/>
      <c r="R133" s="742"/>
      <c r="S133" s="742"/>
      <c r="T133" s="745"/>
      <c r="U133" s="742"/>
      <c r="V133" s="745"/>
      <c r="W133" s="742"/>
      <c r="X133" s="742"/>
      <c r="Z133" s="579"/>
      <c r="AB133" s="579"/>
    </row>
    <row r="134" spans="1:28" ht="15" customHeight="1" x14ac:dyDescent="0.35">
      <c r="A134" s="1182"/>
      <c r="B134" s="738">
        <v>44.34</v>
      </c>
      <c r="C134" s="583">
        <v>301512</v>
      </c>
      <c r="D134" s="598">
        <v>45.39</v>
      </c>
      <c r="E134" s="583">
        <v>308652</v>
      </c>
      <c r="F134" s="598">
        <v>10</v>
      </c>
      <c r="G134" s="583">
        <v>100000</v>
      </c>
      <c r="H134" s="598">
        <v>10</v>
      </c>
      <c r="I134" s="583">
        <v>100000</v>
      </c>
      <c r="J134" s="598"/>
      <c r="K134" s="583"/>
      <c r="L134" s="818"/>
      <c r="M134" s="583"/>
      <c r="N134" s="598"/>
      <c r="O134" s="583"/>
      <c r="P134" s="583"/>
      <c r="Q134" s="583"/>
      <c r="R134" s="583">
        <v>10</v>
      </c>
      <c r="S134" s="583">
        <v>100000</v>
      </c>
      <c r="T134" s="620"/>
      <c r="U134" s="583"/>
      <c r="V134" s="620"/>
      <c r="W134" s="583"/>
      <c r="X134" s="583"/>
      <c r="Z134" s="579"/>
      <c r="AB134" s="579"/>
    </row>
    <row r="135" spans="1:28" ht="15" customHeight="1" x14ac:dyDescent="0.35">
      <c r="A135" s="1181">
        <v>45325</v>
      </c>
      <c r="B135" s="738"/>
      <c r="C135" s="583"/>
      <c r="D135" s="598"/>
      <c r="E135" s="740"/>
      <c r="F135" s="598"/>
      <c r="G135" s="583"/>
      <c r="H135" s="598"/>
      <c r="I135" s="583"/>
      <c r="J135" s="598"/>
      <c r="K135" s="583"/>
      <c r="L135" s="583"/>
      <c r="M135" s="583"/>
      <c r="N135" s="598"/>
      <c r="O135" s="583"/>
      <c r="P135" s="583"/>
      <c r="Q135" s="583"/>
      <c r="R135" s="583"/>
      <c r="S135" s="583"/>
      <c r="T135" s="620"/>
      <c r="U135" s="583"/>
      <c r="V135" s="620"/>
      <c r="W135" s="583"/>
      <c r="X135" s="583"/>
      <c r="Z135" s="579"/>
      <c r="AB135" s="579"/>
    </row>
    <row r="136" spans="1:28" ht="15" customHeight="1" x14ac:dyDescent="0.35">
      <c r="A136" s="1182"/>
      <c r="B136" s="625"/>
      <c r="C136" s="583"/>
      <c r="D136" s="598"/>
      <c r="E136" s="740"/>
      <c r="F136" s="598"/>
      <c r="G136" s="583"/>
      <c r="H136" s="598"/>
      <c r="I136" s="583"/>
      <c r="J136" s="598"/>
      <c r="K136" s="583"/>
      <c r="L136" s="818">
        <v>8.2100000000000009</v>
      </c>
      <c r="M136" s="583">
        <v>82100</v>
      </c>
      <c r="N136" s="598"/>
      <c r="O136" s="583"/>
      <c r="P136" s="583"/>
      <c r="Q136" s="583"/>
      <c r="R136" s="583"/>
      <c r="S136" s="583"/>
      <c r="T136" s="620"/>
      <c r="U136" s="583"/>
      <c r="V136" s="620"/>
      <c r="W136" s="583"/>
      <c r="X136" s="583"/>
      <c r="Z136" s="579"/>
      <c r="AB136" s="579"/>
    </row>
    <row r="137" spans="1:28" ht="15" customHeight="1" x14ac:dyDescent="0.35">
      <c r="A137" s="1181">
        <v>45326</v>
      </c>
      <c r="B137" s="625"/>
      <c r="C137" s="583"/>
      <c r="D137" s="625"/>
      <c r="E137" s="740"/>
      <c r="F137" s="598"/>
      <c r="G137" s="583"/>
      <c r="H137" s="598"/>
      <c r="I137" s="583"/>
      <c r="J137" s="598"/>
      <c r="K137" s="583"/>
      <c r="L137" s="583"/>
      <c r="M137" s="583"/>
      <c r="N137" s="598"/>
      <c r="O137" s="583"/>
      <c r="P137" s="583"/>
      <c r="Q137" s="583"/>
      <c r="R137" s="583"/>
      <c r="S137" s="583"/>
      <c r="T137" s="620"/>
      <c r="U137" s="583"/>
      <c r="V137" s="620"/>
      <c r="W137" s="583"/>
      <c r="X137" s="583"/>
      <c r="Z137" s="579"/>
      <c r="AB137" s="579"/>
    </row>
    <row r="138" spans="1:28" ht="15" customHeight="1" x14ac:dyDescent="0.35">
      <c r="A138" s="1182"/>
      <c r="B138" s="738"/>
      <c r="C138" s="583"/>
      <c r="D138" s="737"/>
      <c r="E138" s="583"/>
      <c r="F138" s="598"/>
      <c r="G138" s="583"/>
      <c r="H138" s="598"/>
      <c r="I138" s="583"/>
      <c r="J138" s="598"/>
      <c r="K138" s="583"/>
      <c r="L138" s="583"/>
      <c r="M138" s="583"/>
      <c r="N138" s="598"/>
      <c r="O138" s="583"/>
      <c r="P138" s="583"/>
      <c r="Q138" s="583"/>
      <c r="R138" s="583"/>
      <c r="S138" s="583"/>
      <c r="T138" s="620"/>
      <c r="U138" s="583"/>
      <c r="V138" s="620"/>
      <c r="W138" s="583"/>
      <c r="X138" s="583"/>
      <c r="Z138" s="579"/>
      <c r="AB138" s="579"/>
    </row>
    <row r="139" spans="1:28" ht="15" customHeight="1" x14ac:dyDescent="0.35">
      <c r="A139" s="1181">
        <v>45327</v>
      </c>
      <c r="B139" s="738"/>
      <c r="C139" s="583"/>
      <c r="D139" s="598"/>
      <c r="E139" s="740"/>
      <c r="F139" s="598"/>
      <c r="G139" s="583"/>
      <c r="H139" s="598"/>
      <c r="I139" s="583"/>
      <c r="J139" s="598"/>
      <c r="K139" s="583"/>
      <c r="L139" s="583"/>
      <c r="M139" s="583"/>
      <c r="N139" s="598"/>
      <c r="O139" s="583"/>
      <c r="P139" s="583"/>
      <c r="Q139" s="583"/>
      <c r="R139" s="583"/>
      <c r="S139" s="583"/>
      <c r="T139" s="620"/>
      <c r="U139" s="583"/>
      <c r="V139" s="620"/>
      <c r="W139" s="583"/>
      <c r="X139" s="583"/>
      <c r="Z139" s="579"/>
      <c r="AB139" s="579"/>
    </row>
    <row r="140" spans="1:28" ht="15" customHeight="1" x14ac:dyDescent="0.35">
      <c r="A140" s="1182"/>
      <c r="B140" s="738"/>
      <c r="C140" s="583"/>
      <c r="D140" s="598"/>
      <c r="E140" s="740"/>
      <c r="F140" s="598"/>
      <c r="G140" s="583"/>
      <c r="H140" s="598">
        <v>10</v>
      </c>
      <c r="I140" s="583">
        <v>100000</v>
      </c>
      <c r="J140" s="598"/>
      <c r="K140" s="583"/>
      <c r="L140" s="583"/>
      <c r="M140" s="583"/>
      <c r="N140" s="598"/>
      <c r="O140" s="583"/>
      <c r="P140" s="583"/>
      <c r="Q140" s="583"/>
      <c r="R140" s="583"/>
      <c r="S140" s="583"/>
      <c r="T140" s="620"/>
      <c r="U140" s="583"/>
      <c r="V140" s="620"/>
      <c r="W140" s="583"/>
      <c r="X140" s="583"/>
      <c r="Z140" s="579"/>
      <c r="AB140" s="579"/>
    </row>
    <row r="141" spans="1:28" ht="15" customHeight="1" x14ac:dyDescent="0.35">
      <c r="A141" s="1181">
        <v>45328</v>
      </c>
      <c r="B141" s="625"/>
      <c r="C141" s="740"/>
      <c r="D141" s="598"/>
      <c r="E141" s="740"/>
      <c r="F141" s="598"/>
      <c r="G141" s="583"/>
      <c r="H141" s="598"/>
      <c r="I141" s="583"/>
      <c r="J141" s="598"/>
      <c r="K141" s="583"/>
      <c r="L141" s="583"/>
      <c r="M141" s="583"/>
      <c r="N141" s="598"/>
      <c r="O141" s="583"/>
      <c r="P141" s="583"/>
      <c r="Q141" s="583"/>
      <c r="R141" s="583"/>
      <c r="S141" s="583"/>
      <c r="T141" s="620"/>
      <c r="U141" s="583"/>
      <c r="V141" s="620"/>
      <c r="W141" s="583"/>
      <c r="X141" s="583"/>
      <c r="Z141" s="579"/>
      <c r="AB141" s="579"/>
    </row>
    <row r="142" spans="1:28" ht="15" customHeight="1" x14ac:dyDescent="0.35">
      <c r="A142" s="1182"/>
      <c r="B142" s="738"/>
      <c r="C142" s="583"/>
      <c r="D142" s="598"/>
      <c r="E142" s="583"/>
      <c r="F142" s="598"/>
      <c r="G142" s="583"/>
      <c r="H142" s="598"/>
      <c r="I142" s="583"/>
      <c r="J142" s="598"/>
      <c r="K142" s="583"/>
      <c r="L142" s="583"/>
      <c r="M142" s="583"/>
      <c r="N142" s="598"/>
      <c r="O142" s="583"/>
      <c r="P142" s="583"/>
      <c r="Q142" s="583"/>
      <c r="R142" s="583"/>
      <c r="S142" s="583"/>
      <c r="T142" s="832"/>
      <c r="U142" s="583"/>
      <c r="V142" s="620"/>
      <c r="W142" s="583"/>
      <c r="X142" s="583"/>
      <c r="Z142" s="579"/>
      <c r="AB142" s="579"/>
    </row>
    <row r="143" spans="1:28" ht="15" customHeight="1" x14ac:dyDescent="0.35">
      <c r="A143" s="1181">
        <v>45329</v>
      </c>
      <c r="B143" s="738"/>
      <c r="C143" s="583"/>
      <c r="D143" s="598"/>
      <c r="E143" s="740"/>
      <c r="F143" s="598"/>
      <c r="G143" s="583"/>
      <c r="H143" s="598"/>
      <c r="I143" s="583"/>
      <c r="J143" s="598"/>
      <c r="K143" s="583"/>
      <c r="L143" s="583"/>
      <c r="M143" s="583"/>
      <c r="N143" s="598"/>
      <c r="O143" s="583"/>
      <c r="P143" s="583"/>
      <c r="Q143" s="583"/>
      <c r="R143" s="583"/>
      <c r="S143" s="583"/>
      <c r="T143" s="620"/>
      <c r="U143" s="583"/>
      <c r="V143" s="620"/>
      <c r="W143" s="583"/>
      <c r="X143" s="583"/>
      <c r="Z143" s="579"/>
      <c r="AB143" s="579"/>
    </row>
    <row r="144" spans="1:28" ht="15" customHeight="1" x14ac:dyDescent="0.35">
      <c r="A144" s="1182"/>
      <c r="B144" s="738">
        <v>41.65</v>
      </c>
      <c r="C144" s="583">
        <v>283220</v>
      </c>
      <c r="D144" s="598"/>
      <c r="E144" s="740"/>
      <c r="F144" s="620"/>
      <c r="G144" s="583"/>
      <c r="H144" s="598"/>
      <c r="I144" s="583"/>
      <c r="J144" s="598"/>
      <c r="K144" s="583"/>
      <c r="L144" s="583"/>
      <c r="M144" s="583"/>
      <c r="N144" s="598"/>
      <c r="O144" s="583"/>
      <c r="P144" s="583"/>
      <c r="Q144" s="583"/>
      <c r="R144" s="818"/>
      <c r="S144" s="583"/>
      <c r="T144" s="620"/>
      <c r="U144" s="583"/>
      <c r="V144" s="620"/>
      <c r="W144" s="583"/>
      <c r="X144" s="583"/>
      <c r="Z144" s="579"/>
      <c r="AB144" s="579"/>
    </row>
    <row r="145" spans="1:28" ht="15" customHeight="1" x14ac:dyDescent="0.35">
      <c r="A145" s="1181">
        <v>45330</v>
      </c>
      <c r="B145" s="738"/>
      <c r="C145" s="583"/>
      <c r="D145" s="598"/>
      <c r="E145" s="740"/>
      <c r="F145" s="598"/>
      <c r="G145" s="583"/>
      <c r="H145" s="598"/>
      <c r="I145" s="583"/>
      <c r="J145" s="598"/>
      <c r="K145" s="583"/>
      <c r="L145" s="583"/>
      <c r="M145" s="583"/>
      <c r="N145" s="598"/>
      <c r="O145" s="583"/>
      <c r="P145" s="583"/>
      <c r="Q145" s="583"/>
      <c r="R145" s="583"/>
      <c r="S145" s="583"/>
      <c r="T145" s="620"/>
      <c r="U145" s="583"/>
      <c r="V145" s="620"/>
      <c r="W145" s="583"/>
      <c r="X145" s="583"/>
      <c r="Z145" s="579"/>
      <c r="AB145" s="579"/>
    </row>
    <row r="146" spans="1:28" ht="15" customHeight="1" x14ac:dyDescent="0.35">
      <c r="A146" s="1182"/>
      <c r="B146" s="625">
        <v>44.57</v>
      </c>
      <c r="C146" s="583">
        <v>303076</v>
      </c>
      <c r="D146" s="598">
        <v>45.56</v>
      </c>
      <c r="E146" s="740">
        <v>309808</v>
      </c>
      <c r="F146" s="598">
        <v>10</v>
      </c>
      <c r="G146" s="583">
        <v>100000</v>
      </c>
      <c r="H146" s="598">
        <v>10</v>
      </c>
      <c r="I146" s="583">
        <v>100000</v>
      </c>
      <c r="J146" s="598"/>
      <c r="K146" s="583"/>
      <c r="L146" s="583"/>
      <c r="M146" s="583"/>
      <c r="N146" s="598"/>
      <c r="O146" s="583"/>
      <c r="P146" s="583"/>
      <c r="Q146" s="583"/>
      <c r="R146" s="818">
        <v>10</v>
      </c>
      <c r="S146" s="583">
        <v>100000</v>
      </c>
      <c r="T146" s="620"/>
      <c r="U146" s="583"/>
      <c r="V146" s="620"/>
      <c r="W146" s="583"/>
      <c r="X146" s="583"/>
      <c r="Z146" s="579"/>
      <c r="AB146" s="579"/>
    </row>
    <row r="147" spans="1:28" ht="15" customHeight="1" x14ac:dyDescent="0.35">
      <c r="A147" s="1181">
        <v>45331</v>
      </c>
      <c r="B147" s="738"/>
      <c r="C147" s="583"/>
      <c r="D147" s="598"/>
      <c r="E147" s="740"/>
      <c r="F147" s="598"/>
      <c r="G147" s="583"/>
      <c r="H147" s="598"/>
      <c r="I147" s="583"/>
      <c r="J147" s="598"/>
      <c r="K147" s="583"/>
      <c r="L147" s="583"/>
      <c r="M147" s="583"/>
      <c r="N147" s="598"/>
      <c r="O147" s="583"/>
      <c r="P147" s="583"/>
      <c r="Q147" s="583"/>
      <c r="R147" s="583"/>
      <c r="S147" s="583"/>
      <c r="T147" s="620"/>
      <c r="U147" s="583"/>
      <c r="V147" s="620"/>
      <c r="W147" s="583"/>
      <c r="X147" s="583"/>
      <c r="Z147" s="579"/>
      <c r="AB147" s="579"/>
    </row>
    <row r="148" spans="1:28" ht="15" customHeight="1" x14ac:dyDescent="0.35">
      <c r="A148" s="1182"/>
      <c r="B148" s="625"/>
      <c r="C148" s="583"/>
      <c r="D148" s="598">
        <v>20</v>
      </c>
      <c r="E148" s="740">
        <v>136000</v>
      </c>
      <c r="F148" s="598"/>
      <c r="G148" s="583"/>
      <c r="H148" s="598"/>
      <c r="I148" s="583"/>
      <c r="J148" s="598">
        <v>10.34</v>
      </c>
      <c r="K148" s="583">
        <v>103400</v>
      </c>
      <c r="L148" s="583"/>
      <c r="M148" s="583"/>
      <c r="N148" s="598"/>
      <c r="O148" s="583"/>
      <c r="P148" s="583"/>
      <c r="Q148" s="583"/>
      <c r="R148" s="818"/>
      <c r="S148" s="583"/>
      <c r="T148" s="620">
        <v>10</v>
      </c>
      <c r="U148" s="583">
        <v>100000</v>
      </c>
      <c r="V148" s="620"/>
      <c r="W148" s="583"/>
      <c r="X148" s="583"/>
      <c r="Z148" s="579"/>
      <c r="AB148" s="579"/>
    </row>
    <row r="149" spans="1:28" ht="15" customHeight="1" x14ac:dyDescent="0.35">
      <c r="A149" s="1181">
        <v>45332</v>
      </c>
      <c r="B149" s="738"/>
      <c r="C149" s="583"/>
      <c r="D149" s="598"/>
      <c r="E149" s="740"/>
      <c r="F149" s="598"/>
      <c r="G149" s="583"/>
      <c r="H149" s="598"/>
      <c r="I149" s="583"/>
      <c r="J149" s="598"/>
      <c r="K149" s="583"/>
      <c r="L149" s="583"/>
      <c r="M149" s="583"/>
      <c r="N149" s="598"/>
      <c r="O149" s="583"/>
      <c r="P149" s="583"/>
      <c r="Q149" s="583"/>
      <c r="R149" s="583"/>
      <c r="S149" s="583"/>
      <c r="T149" s="620"/>
      <c r="U149" s="583"/>
      <c r="V149" s="620"/>
      <c r="W149" s="583"/>
      <c r="X149" s="583"/>
      <c r="Z149" s="579"/>
      <c r="AB149" s="579"/>
    </row>
    <row r="150" spans="1:28" ht="15" customHeight="1" x14ac:dyDescent="0.35">
      <c r="A150" s="1182"/>
      <c r="B150" s="738"/>
      <c r="C150" s="583"/>
      <c r="D150" s="598"/>
      <c r="E150" s="740"/>
      <c r="F150" s="598"/>
      <c r="G150" s="583"/>
      <c r="H150" s="598"/>
      <c r="I150" s="583"/>
      <c r="J150" s="598"/>
      <c r="K150" s="583"/>
      <c r="L150" s="818"/>
      <c r="M150" s="583"/>
      <c r="N150" s="598"/>
      <c r="O150" s="583"/>
      <c r="P150" s="583"/>
      <c r="Q150" s="583"/>
      <c r="R150" s="583">
        <v>12.99</v>
      </c>
      <c r="S150" s="583">
        <v>129900</v>
      </c>
      <c r="T150" s="620"/>
      <c r="U150" s="583"/>
      <c r="V150" s="620"/>
      <c r="W150" s="583"/>
      <c r="X150" s="583"/>
      <c r="Z150" s="579"/>
      <c r="AB150" s="579"/>
    </row>
    <row r="151" spans="1:28" ht="15" customHeight="1" x14ac:dyDescent="0.35">
      <c r="A151" s="1181">
        <v>45333</v>
      </c>
      <c r="B151" s="738"/>
      <c r="C151" s="583"/>
      <c r="D151" s="598"/>
      <c r="E151" s="740"/>
      <c r="F151" s="598"/>
      <c r="G151" s="583"/>
      <c r="H151" s="598"/>
      <c r="I151" s="583"/>
      <c r="J151" s="598"/>
      <c r="K151" s="583"/>
      <c r="L151" s="583"/>
      <c r="M151" s="583"/>
      <c r="N151" s="598"/>
      <c r="O151" s="583"/>
      <c r="P151" s="596"/>
      <c r="Q151" s="596"/>
      <c r="R151" s="596"/>
      <c r="S151" s="596"/>
      <c r="T151" s="597"/>
      <c r="U151" s="748"/>
      <c r="V151" s="597"/>
      <c r="W151" s="748"/>
      <c r="X151" s="583"/>
      <c r="Z151" s="579"/>
      <c r="AB151" s="579"/>
    </row>
    <row r="152" spans="1:28" ht="15" customHeight="1" x14ac:dyDescent="0.35">
      <c r="A152" s="1182"/>
      <c r="B152" s="738"/>
      <c r="C152" s="583"/>
      <c r="D152" s="598"/>
      <c r="E152" s="740"/>
      <c r="F152" s="598"/>
      <c r="G152" s="583"/>
      <c r="H152" s="598"/>
      <c r="I152" s="583"/>
      <c r="J152" s="598"/>
      <c r="K152" s="583"/>
      <c r="L152" s="818"/>
      <c r="M152" s="583"/>
      <c r="N152" s="598"/>
      <c r="O152" s="583"/>
      <c r="P152" s="583"/>
      <c r="Q152" s="583"/>
      <c r="R152" s="583"/>
      <c r="S152" s="583"/>
      <c r="T152" s="620"/>
      <c r="U152" s="583"/>
      <c r="V152" s="620"/>
      <c r="W152" s="583"/>
      <c r="X152" s="583"/>
      <c r="Z152" s="579"/>
      <c r="AB152" s="579"/>
    </row>
    <row r="153" spans="1:28" ht="15" customHeight="1" x14ac:dyDescent="0.35">
      <c r="A153" s="1181">
        <v>45334</v>
      </c>
      <c r="B153" s="738"/>
      <c r="C153" s="583"/>
      <c r="D153" s="598"/>
      <c r="E153" s="740"/>
      <c r="F153" s="598"/>
      <c r="G153" s="583"/>
      <c r="H153" s="598"/>
      <c r="I153" s="583"/>
      <c r="J153" s="598"/>
      <c r="K153" s="583"/>
      <c r="L153" s="583"/>
      <c r="M153" s="583"/>
      <c r="N153" s="598"/>
      <c r="O153" s="583"/>
      <c r="P153" s="583"/>
      <c r="Q153" s="583"/>
      <c r="R153" s="583"/>
      <c r="S153" s="583"/>
      <c r="T153" s="620"/>
      <c r="U153" s="583"/>
      <c r="V153" s="620"/>
      <c r="W153" s="583"/>
      <c r="X153" s="583"/>
      <c r="Z153" s="579"/>
      <c r="AB153" s="579"/>
    </row>
    <row r="154" spans="1:28" ht="15" customHeight="1" x14ac:dyDescent="0.35">
      <c r="A154" s="1182"/>
      <c r="B154" s="738"/>
      <c r="C154" s="583"/>
      <c r="D154" s="598"/>
      <c r="E154" s="740"/>
      <c r="F154" s="598"/>
      <c r="G154" s="583"/>
      <c r="H154" s="741"/>
      <c r="I154" s="583"/>
      <c r="J154" s="598"/>
      <c r="K154" s="583"/>
      <c r="L154" s="583"/>
      <c r="M154" s="583"/>
      <c r="N154" s="598"/>
      <c r="O154" s="583"/>
      <c r="P154" s="583"/>
      <c r="Q154" s="583"/>
      <c r="R154" s="583"/>
      <c r="S154" s="583"/>
      <c r="T154" s="620">
        <v>10.27</v>
      </c>
      <c r="U154" s="583">
        <v>102700</v>
      </c>
      <c r="V154" s="620"/>
      <c r="W154" s="583"/>
      <c r="X154" s="583"/>
      <c r="Z154" s="579"/>
      <c r="AB154" s="579"/>
    </row>
    <row r="155" spans="1:28" ht="15" customHeight="1" x14ac:dyDescent="0.35">
      <c r="A155" s="1181">
        <v>45335</v>
      </c>
      <c r="B155" s="738"/>
      <c r="C155" s="583"/>
      <c r="D155" s="598"/>
      <c r="E155" s="740"/>
      <c r="F155" s="598"/>
      <c r="G155" s="583"/>
      <c r="H155" s="598"/>
      <c r="I155" s="583"/>
      <c r="J155" s="598"/>
      <c r="K155" s="583"/>
      <c r="L155" s="583"/>
      <c r="M155" s="583"/>
      <c r="N155" s="598"/>
      <c r="O155" s="583"/>
      <c r="P155" s="583"/>
      <c r="Q155" s="583"/>
      <c r="R155" s="583"/>
      <c r="S155" s="583"/>
      <c r="T155" s="620"/>
      <c r="U155" s="583"/>
      <c r="V155" s="620"/>
      <c r="W155" s="583"/>
      <c r="X155" s="583"/>
      <c r="Z155" s="579"/>
      <c r="AB155" s="579"/>
    </row>
    <row r="156" spans="1:28" s="601" customFormat="1" ht="15" customHeight="1" x14ac:dyDescent="0.35">
      <c r="A156" s="1182"/>
      <c r="B156" s="811"/>
      <c r="C156" s="583"/>
      <c r="D156" s="598">
        <v>55.64</v>
      </c>
      <c r="E156" s="740">
        <v>378350</v>
      </c>
      <c r="F156" s="598"/>
      <c r="G156" s="583"/>
      <c r="H156" s="598"/>
      <c r="I156" s="583"/>
      <c r="J156" s="598"/>
      <c r="K156" s="583"/>
      <c r="L156" s="818">
        <v>9.4499999999999993</v>
      </c>
      <c r="M156" s="583">
        <v>94500</v>
      </c>
      <c r="N156" s="598"/>
      <c r="O156" s="583"/>
      <c r="P156" s="583"/>
      <c r="Q156" s="583"/>
      <c r="R156" s="583"/>
      <c r="S156" s="583"/>
      <c r="T156" s="620"/>
      <c r="U156" s="583"/>
      <c r="V156" s="620"/>
      <c r="W156" s="583"/>
      <c r="X156" s="583"/>
    </row>
    <row r="157" spans="1:28" ht="15" customHeight="1" x14ac:dyDescent="0.35">
      <c r="A157" s="1181">
        <v>45336</v>
      </c>
      <c r="B157" s="738"/>
      <c r="C157" s="583"/>
      <c r="D157" s="598"/>
      <c r="E157" s="740"/>
      <c r="F157" s="598"/>
      <c r="G157" s="583"/>
      <c r="H157" s="598"/>
      <c r="I157" s="583"/>
      <c r="J157" s="598"/>
      <c r="K157" s="583"/>
      <c r="L157" s="583"/>
      <c r="M157" s="583"/>
      <c r="N157" s="598"/>
      <c r="O157" s="583"/>
      <c r="P157" s="583"/>
      <c r="Q157" s="583"/>
      <c r="R157" s="583"/>
      <c r="S157" s="583"/>
      <c r="T157" s="620"/>
      <c r="U157" s="583"/>
      <c r="V157" s="620"/>
      <c r="W157" s="583"/>
      <c r="X157" s="583"/>
      <c r="Z157" s="579"/>
      <c r="AB157" s="579"/>
    </row>
    <row r="158" spans="1:28" ht="15" customHeight="1" x14ac:dyDescent="0.35">
      <c r="A158" s="1182"/>
      <c r="B158" s="738"/>
      <c r="C158" s="583"/>
      <c r="D158" s="598"/>
      <c r="E158" s="740"/>
      <c r="F158" s="598"/>
      <c r="G158" s="583"/>
      <c r="H158" s="598"/>
      <c r="I158" s="583"/>
      <c r="J158" s="598"/>
      <c r="K158" s="583"/>
      <c r="L158" s="583"/>
      <c r="M158" s="583"/>
      <c r="N158" s="598"/>
      <c r="O158" s="583"/>
      <c r="P158" s="583"/>
      <c r="Q158" s="583"/>
      <c r="R158" s="583"/>
      <c r="S158" s="583"/>
      <c r="T158" s="620"/>
      <c r="U158" s="583"/>
      <c r="V158" s="620"/>
      <c r="W158" s="583"/>
      <c r="X158" s="583"/>
      <c r="Z158" s="579"/>
      <c r="AB158" s="579"/>
    </row>
    <row r="159" spans="1:28" ht="15" customHeight="1" x14ac:dyDescent="0.35">
      <c r="A159" s="1181">
        <v>45337</v>
      </c>
      <c r="B159" s="738"/>
      <c r="C159" s="583"/>
      <c r="D159" s="598"/>
      <c r="E159" s="740"/>
      <c r="F159" s="598"/>
      <c r="G159" s="583"/>
      <c r="H159" s="598"/>
      <c r="I159" s="583"/>
      <c r="J159" s="598"/>
      <c r="K159" s="583"/>
      <c r="L159" s="583"/>
      <c r="M159" s="583"/>
      <c r="N159" s="598"/>
      <c r="O159" s="583"/>
      <c r="P159" s="583"/>
      <c r="Q159" s="583"/>
      <c r="R159" s="583"/>
      <c r="S159" s="583"/>
      <c r="T159" s="620"/>
      <c r="U159" s="583"/>
      <c r="V159" s="620"/>
      <c r="W159" s="583"/>
      <c r="X159" s="583"/>
      <c r="Z159" s="579"/>
      <c r="AB159" s="579"/>
    </row>
    <row r="160" spans="1:28" ht="15" customHeight="1" x14ac:dyDescent="0.35">
      <c r="A160" s="1182"/>
      <c r="B160" s="738">
        <v>55.05</v>
      </c>
      <c r="C160" s="583">
        <v>374340</v>
      </c>
      <c r="D160" s="598"/>
      <c r="E160" s="740"/>
      <c r="F160" s="598"/>
      <c r="G160" s="583"/>
      <c r="H160" s="598"/>
      <c r="I160" s="583"/>
      <c r="J160" s="598"/>
      <c r="K160" s="583"/>
      <c r="L160" s="583"/>
      <c r="M160" s="583"/>
      <c r="N160" s="598"/>
      <c r="O160" s="583"/>
      <c r="P160" s="583"/>
      <c r="Q160" s="583"/>
      <c r="R160" s="583"/>
      <c r="S160" s="583"/>
      <c r="T160" s="620"/>
      <c r="U160" s="583"/>
      <c r="V160" s="620"/>
      <c r="W160" s="583"/>
      <c r="X160" s="583"/>
      <c r="Z160" s="579"/>
      <c r="AB160" s="579"/>
    </row>
    <row r="161" spans="1:28" ht="15" customHeight="1" x14ac:dyDescent="0.35">
      <c r="A161" s="1181">
        <v>45338</v>
      </c>
      <c r="B161" s="738"/>
      <c r="C161" s="583"/>
      <c r="D161" s="598"/>
      <c r="E161" s="740"/>
      <c r="F161" s="598"/>
      <c r="G161" s="583"/>
      <c r="H161" s="598"/>
      <c r="I161" s="583"/>
      <c r="J161" s="598"/>
      <c r="K161" s="583"/>
      <c r="L161" s="583"/>
      <c r="M161" s="583"/>
      <c r="N161" s="598"/>
      <c r="O161" s="583"/>
      <c r="P161" s="583"/>
      <c r="Q161" s="583"/>
      <c r="R161" s="583"/>
      <c r="S161" s="583"/>
      <c r="T161" s="727"/>
      <c r="U161" s="704"/>
      <c r="V161" s="620"/>
      <c r="W161" s="583"/>
      <c r="X161" s="583"/>
      <c r="Z161" s="579"/>
      <c r="AB161" s="579"/>
    </row>
    <row r="162" spans="1:28" ht="15" customHeight="1" x14ac:dyDescent="0.35">
      <c r="A162" s="1182"/>
      <c r="B162" s="738">
        <v>51.72</v>
      </c>
      <c r="C162" s="583">
        <v>351696</v>
      </c>
      <c r="D162" s="598">
        <v>53.17</v>
      </c>
      <c r="E162" s="740">
        <v>361556</v>
      </c>
      <c r="F162" s="598">
        <v>10</v>
      </c>
      <c r="G162" s="583">
        <v>100000</v>
      </c>
      <c r="H162" s="620">
        <v>10</v>
      </c>
      <c r="I162" s="583">
        <v>100000</v>
      </c>
      <c r="J162" s="598"/>
      <c r="K162" s="583"/>
      <c r="L162" s="583"/>
      <c r="M162" s="583"/>
      <c r="N162" s="598"/>
      <c r="O162" s="583"/>
      <c r="P162" s="583"/>
      <c r="Q162" s="583"/>
      <c r="R162" s="583">
        <v>10</v>
      </c>
      <c r="S162" s="583">
        <v>100000</v>
      </c>
      <c r="T162" s="620"/>
      <c r="U162" s="583"/>
      <c r="V162" s="620"/>
      <c r="W162" s="583"/>
      <c r="X162" s="583"/>
      <c r="Z162" s="579"/>
      <c r="AB162" s="579"/>
    </row>
    <row r="163" spans="1:28" ht="15" customHeight="1" x14ac:dyDescent="0.35">
      <c r="A163" s="1181">
        <v>45339</v>
      </c>
      <c r="B163" s="738"/>
      <c r="C163" s="583"/>
      <c r="D163" s="598"/>
      <c r="E163" s="740"/>
      <c r="F163" s="598"/>
      <c r="G163" s="583"/>
      <c r="H163" s="598"/>
      <c r="I163" s="583"/>
      <c r="J163" s="598"/>
      <c r="K163" s="583"/>
      <c r="L163" s="583"/>
      <c r="M163" s="583"/>
      <c r="N163" s="598"/>
      <c r="O163" s="583"/>
      <c r="P163" s="583"/>
      <c r="Q163" s="583"/>
      <c r="R163" s="583"/>
      <c r="S163" s="583"/>
      <c r="T163" s="620"/>
      <c r="U163" s="583"/>
      <c r="V163" s="620"/>
      <c r="W163" s="583"/>
      <c r="X163" s="583"/>
      <c r="Z163" s="579"/>
      <c r="AB163" s="579"/>
    </row>
    <row r="164" spans="1:28" ht="15" customHeight="1" x14ac:dyDescent="0.35">
      <c r="A164" s="1182"/>
      <c r="B164" s="738"/>
      <c r="C164" s="583"/>
      <c r="D164" s="598"/>
      <c r="E164" s="740"/>
      <c r="F164" s="598"/>
      <c r="G164" s="583"/>
      <c r="H164" s="598"/>
      <c r="I164" s="583"/>
      <c r="J164" s="598"/>
      <c r="K164" s="583"/>
      <c r="L164" s="583"/>
      <c r="M164" s="583"/>
      <c r="N164" s="598"/>
      <c r="O164" s="583"/>
      <c r="P164" s="583"/>
      <c r="Q164" s="583"/>
      <c r="R164" s="583"/>
      <c r="S164" s="583"/>
      <c r="T164" s="620">
        <v>8.69</v>
      </c>
      <c r="U164" s="583">
        <v>86900</v>
      </c>
      <c r="V164" s="620"/>
      <c r="W164" s="583"/>
      <c r="X164" s="583"/>
      <c r="Z164" s="579"/>
      <c r="AB164" s="579"/>
    </row>
    <row r="165" spans="1:28" ht="15" customHeight="1" x14ac:dyDescent="0.35">
      <c r="A165" s="1181">
        <v>45340</v>
      </c>
      <c r="B165" s="738"/>
      <c r="C165" s="583"/>
      <c r="D165" s="598"/>
      <c r="E165" s="740"/>
      <c r="F165" s="598"/>
      <c r="G165" s="583"/>
      <c r="H165" s="598"/>
      <c r="I165" s="583"/>
      <c r="J165" s="598"/>
      <c r="K165" s="583"/>
      <c r="L165" s="583"/>
      <c r="M165" s="583"/>
      <c r="N165" s="598"/>
      <c r="O165" s="583"/>
      <c r="P165" s="583"/>
      <c r="Q165" s="583"/>
      <c r="R165" s="583"/>
      <c r="S165" s="583"/>
      <c r="T165" s="620"/>
      <c r="U165" s="583"/>
      <c r="V165" s="620"/>
      <c r="W165" s="583"/>
      <c r="X165" s="583"/>
      <c r="Z165" s="579"/>
      <c r="AB165" s="579"/>
    </row>
    <row r="166" spans="1:28" ht="15" customHeight="1" x14ac:dyDescent="0.35">
      <c r="A166" s="1182"/>
      <c r="B166" s="738"/>
      <c r="C166" s="583"/>
      <c r="D166" s="598"/>
      <c r="E166" s="740"/>
      <c r="F166" s="598"/>
      <c r="G166" s="583"/>
      <c r="H166" s="598"/>
      <c r="I166" s="583"/>
      <c r="J166" s="598"/>
      <c r="K166" s="583"/>
      <c r="L166" s="583"/>
      <c r="M166" s="583"/>
      <c r="N166" s="598">
        <v>12.76</v>
      </c>
      <c r="O166" s="583">
        <v>127600</v>
      </c>
      <c r="P166" s="583"/>
      <c r="Q166" s="583"/>
      <c r="R166" s="583"/>
      <c r="S166" s="583"/>
      <c r="T166" s="620"/>
      <c r="U166" s="583"/>
      <c r="V166" s="620"/>
      <c r="W166" s="583"/>
      <c r="X166" s="583"/>
      <c r="Z166" s="579"/>
      <c r="AB166" s="579"/>
    </row>
    <row r="167" spans="1:28" ht="15" customHeight="1" x14ac:dyDescent="0.35">
      <c r="A167" s="1181">
        <v>45341</v>
      </c>
      <c r="B167" s="738"/>
      <c r="C167" s="583"/>
      <c r="D167" s="598"/>
      <c r="E167" s="740"/>
      <c r="F167" s="598"/>
      <c r="G167" s="583"/>
      <c r="H167" s="598"/>
      <c r="I167" s="583"/>
      <c r="J167" s="598"/>
      <c r="K167" s="583"/>
      <c r="L167" s="583"/>
      <c r="M167" s="583"/>
      <c r="N167" s="598"/>
      <c r="O167" s="583"/>
      <c r="P167" s="583"/>
      <c r="Q167" s="583"/>
      <c r="R167" s="583"/>
      <c r="S167" s="583"/>
      <c r="T167" s="620"/>
      <c r="U167" s="583"/>
      <c r="V167" s="620"/>
      <c r="W167" s="583"/>
      <c r="X167" s="583"/>
      <c r="Z167" s="579"/>
      <c r="AB167" s="579"/>
    </row>
    <row r="168" spans="1:28" ht="15" customHeight="1" x14ac:dyDescent="0.35">
      <c r="A168" s="1182"/>
      <c r="B168" s="738"/>
      <c r="C168" s="583"/>
      <c r="D168" s="598"/>
      <c r="E168" s="740"/>
      <c r="F168" s="598"/>
      <c r="G168" s="583"/>
      <c r="H168" s="598"/>
      <c r="I168" s="583"/>
      <c r="J168" s="598"/>
      <c r="K168" s="583"/>
      <c r="L168" s="583"/>
      <c r="M168" s="583"/>
      <c r="N168" s="598"/>
      <c r="O168" s="583"/>
      <c r="P168" s="583"/>
      <c r="Q168" s="583"/>
      <c r="R168" s="583"/>
      <c r="S168" s="583"/>
      <c r="T168" s="620"/>
      <c r="U168" s="583"/>
      <c r="V168" s="620"/>
      <c r="W168" s="583"/>
      <c r="X168" s="583"/>
      <c r="Z168" s="579"/>
      <c r="AB168" s="579"/>
    </row>
    <row r="169" spans="1:28" ht="15" customHeight="1" x14ac:dyDescent="0.35">
      <c r="A169" s="1181">
        <v>45342</v>
      </c>
      <c r="B169" s="738"/>
      <c r="C169" s="583"/>
      <c r="D169" s="598"/>
      <c r="E169" s="740"/>
      <c r="F169" s="598"/>
      <c r="G169" s="583"/>
      <c r="H169" s="598"/>
      <c r="I169" s="583"/>
      <c r="J169" s="598"/>
      <c r="K169" s="583"/>
      <c r="L169" s="583"/>
      <c r="M169" s="583"/>
      <c r="N169" s="598"/>
      <c r="O169" s="583"/>
      <c r="P169" s="583"/>
      <c r="Q169" s="583"/>
      <c r="R169" s="583"/>
      <c r="S169" s="583"/>
      <c r="T169" s="620"/>
      <c r="U169" s="583"/>
      <c r="V169" s="620"/>
      <c r="W169" s="583"/>
      <c r="X169" s="583"/>
      <c r="Z169" s="579"/>
      <c r="AB169" s="579"/>
    </row>
    <row r="170" spans="1:28" ht="15" customHeight="1" x14ac:dyDescent="0.35">
      <c r="A170" s="1182"/>
      <c r="B170" s="738"/>
      <c r="C170" s="583"/>
      <c r="D170" s="598"/>
      <c r="E170" s="740"/>
      <c r="F170" s="598"/>
      <c r="G170" s="583"/>
      <c r="H170" s="598"/>
      <c r="I170" s="583"/>
      <c r="J170" s="598"/>
      <c r="K170" s="583"/>
      <c r="L170" s="583"/>
      <c r="M170" s="583"/>
      <c r="N170" s="598"/>
      <c r="O170" s="583"/>
      <c r="P170" s="583"/>
      <c r="Q170" s="583"/>
      <c r="R170" s="583"/>
      <c r="S170" s="583"/>
      <c r="T170" s="598"/>
      <c r="U170" s="583"/>
      <c r="V170" s="620"/>
      <c r="W170" s="583"/>
      <c r="X170" s="583"/>
      <c r="Z170" s="579"/>
      <c r="AB170" s="579"/>
    </row>
    <row r="171" spans="1:28" ht="15" customHeight="1" x14ac:dyDescent="0.35">
      <c r="A171" s="1181">
        <v>45343</v>
      </c>
      <c r="B171" s="738"/>
      <c r="C171" s="583"/>
      <c r="D171" s="598"/>
      <c r="E171" s="740"/>
      <c r="F171" s="598"/>
      <c r="G171" s="583"/>
      <c r="H171" s="598"/>
      <c r="I171" s="583"/>
      <c r="J171" s="598"/>
      <c r="K171" s="583"/>
      <c r="L171" s="583"/>
      <c r="M171" s="583"/>
      <c r="N171" s="598"/>
      <c r="O171" s="583"/>
      <c r="P171" s="583"/>
      <c r="Q171" s="583"/>
      <c r="R171" s="583"/>
      <c r="S171" s="583"/>
      <c r="T171" s="620"/>
      <c r="U171" s="583"/>
      <c r="V171" s="620"/>
      <c r="W171" s="583"/>
      <c r="X171" s="583"/>
      <c r="Z171" s="579"/>
      <c r="AB171" s="579"/>
    </row>
    <row r="172" spans="1:28" ht="15" customHeight="1" x14ac:dyDescent="0.35">
      <c r="A172" s="1182"/>
      <c r="B172" s="738"/>
      <c r="C172" s="583"/>
      <c r="D172" s="598">
        <v>56</v>
      </c>
      <c r="E172" s="740">
        <v>380800</v>
      </c>
      <c r="F172" s="598"/>
      <c r="G172" s="583"/>
      <c r="H172" s="598"/>
      <c r="I172" s="583"/>
      <c r="J172" s="598"/>
      <c r="K172" s="583"/>
      <c r="L172" s="818">
        <v>7.78</v>
      </c>
      <c r="M172" s="583">
        <v>77800</v>
      </c>
      <c r="N172" s="598"/>
      <c r="O172" s="583"/>
      <c r="P172" s="583"/>
      <c r="Q172" s="583"/>
      <c r="R172" s="583"/>
      <c r="S172" s="583"/>
      <c r="T172" s="620">
        <v>11.94</v>
      </c>
      <c r="U172" s="583">
        <v>119400</v>
      </c>
      <c r="V172" s="620"/>
      <c r="W172" s="583"/>
      <c r="X172" s="583"/>
      <c r="Z172" s="579"/>
      <c r="AB172" s="579"/>
    </row>
    <row r="173" spans="1:28" ht="15" customHeight="1" x14ac:dyDescent="0.35">
      <c r="A173" s="1181">
        <v>45344</v>
      </c>
      <c r="B173" s="738"/>
      <c r="C173" s="583"/>
      <c r="D173" s="598"/>
      <c r="E173" s="740"/>
      <c r="F173" s="598"/>
      <c r="G173" s="583"/>
      <c r="H173" s="598"/>
      <c r="I173" s="583"/>
      <c r="J173" s="598"/>
      <c r="K173" s="583"/>
      <c r="L173" s="583"/>
      <c r="M173" s="621"/>
      <c r="N173" s="598"/>
      <c r="O173" s="583"/>
      <c r="P173" s="583"/>
      <c r="Q173" s="583"/>
      <c r="R173" s="831"/>
      <c r="S173" s="583"/>
      <c r="T173" s="620"/>
      <c r="U173" s="583"/>
      <c r="V173" s="620"/>
      <c r="W173" s="583"/>
      <c r="X173" s="583"/>
      <c r="Z173" s="579"/>
      <c r="AB173" s="579"/>
    </row>
    <row r="174" spans="1:28" ht="18" customHeight="1" x14ac:dyDescent="0.35">
      <c r="A174" s="1182"/>
      <c r="B174" s="738">
        <v>52.8</v>
      </c>
      <c r="C174" s="583">
        <v>359040</v>
      </c>
      <c r="D174" s="738"/>
      <c r="E174" s="583"/>
      <c r="F174" s="598"/>
      <c r="G174" s="583"/>
      <c r="H174" s="598"/>
      <c r="I174" s="583"/>
      <c r="J174" s="598"/>
      <c r="K174" s="583"/>
      <c r="L174" s="583"/>
      <c r="M174" s="583"/>
      <c r="N174" s="598"/>
      <c r="O174" s="583"/>
      <c r="P174" s="583"/>
      <c r="Q174" s="583"/>
      <c r="R174" s="583">
        <v>10</v>
      </c>
      <c r="S174" s="583">
        <v>100000</v>
      </c>
      <c r="T174" s="620"/>
      <c r="U174" s="583"/>
      <c r="V174" s="620"/>
      <c r="W174" s="583"/>
      <c r="X174" s="583"/>
      <c r="Z174" s="579"/>
      <c r="AB174" s="579"/>
    </row>
    <row r="175" spans="1:28" ht="15" customHeight="1" x14ac:dyDescent="0.35">
      <c r="A175" s="1181">
        <v>45345</v>
      </c>
      <c r="B175" s="738"/>
      <c r="C175" s="583"/>
      <c r="D175" s="598"/>
      <c r="E175" s="740"/>
      <c r="F175" s="598">
        <v>10</v>
      </c>
      <c r="G175" s="583">
        <v>100000</v>
      </c>
      <c r="H175" s="598"/>
      <c r="I175" s="583"/>
      <c r="J175" s="598"/>
      <c r="K175" s="583"/>
      <c r="L175" s="583"/>
      <c r="M175" s="583"/>
      <c r="N175" s="598"/>
      <c r="O175" s="583"/>
      <c r="P175" s="583"/>
      <c r="Q175" s="583"/>
      <c r="R175" s="583"/>
      <c r="S175" s="583"/>
      <c r="T175" s="620"/>
      <c r="U175" s="583"/>
      <c r="V175" s="620"/>
      <c r="W175" s="583"/>
      <c r="X175" s="583"/>
      <c r="Z175" s="579"/>
      <c r="AB175" s="579"/>
    </row>
    <row r="176" spans="1:28" ht="15" customHeight="1" x14ac:dyDescent="0.35">
      <c r="A176" s="1182"/>
      <c r="B176" s="625">
        <v>50.68</v>
      </c>
      <c r="C176" s="583">
        <v>344624</v>
      </c>
      <c r="D176" s="598">
        <v>52.68</v>
      </c>
      <c r="E176" s="740">
        <v>358224</v>
      </c>
      <c r="F176" s="598">
        <v>10</v>
      </c>
      <c r="G176" s="583">
        <v>100000</v>
      </c>
      <c r="H176" s="598">
        <v>10</v>
      </c>
      <c r="I176" s="583">
        <v>100000</v>
      </c>
      <c r="J176" s="598"/>
      <c r="K176" s="583"/>
      <c r="L176" s="583"/>
      <c r="M176" s="583"/>
      <c r="N176" s="598"/>
      <c r="O176" s="583"/>
      <c r="P176" s="583"/>
      <c r="Q176" s="583"/>
      <c r="R176" s="583"/>
      <c r="S176" s="583"/>
      <c r="T176" s="620">
        <v>10</v>
      </c>
      <c r="U176" s="583">
        <v>100000</v>
      </c>
      <c r="V176" s="620"/>
      <c r="W176" s="583"/>
      <c r="X176" s="583"/>
      <c r="Z176" s="579"/>
      <c r="AB176" s="579"/>
    </row>
    <row r="177" spans="1:32" ht="15" customHeight="1" x14ac:dyDescent="0.35">
      <c r="A177" s="1181">
        <v>45346</v>
      </c>
      <c r="B177" s="625"/>
      <c r="C177" s="583"/>
      <c r="D177" s="598"/>
      <c r="E177" s="740"/>
      <c r="F177" s="598"/>
      <c r="G177" s="583"/>
      <c r="H177" s="598"/>
      <c r="I177" s="583"/>
      <c r="J177" s="598"/>
      <c r="K177" s="583"/>
      <c r="L177" s="583"/>
      <c r="M177" s="583"/>
      <c r="N177" s="598"/>
      <c r="O177" s="583"/>
      <c r="P177" s="583"/>
      <c r="Q177" s="583"/>
      <c r="R177" s="818"/>
      <c r="S177" s="583"/>
      <c r="T177" s="620"/>
      <c r="U177" s="583"/>
      <c r="V177" s="620"/>
      <c r="W177" s="583"/>
      <c r="X177" s="583"/>
      <c r="Z177" s="579"/>
      <c r="AB177" s="579"/>
    </row>
    <row r="178" spans="1:32" ht="15" customHeight="1" x14ac:dyDescent="0.35">
      <c r="A178" s="1182"/>
      <c r="B178" s="738"/>
      <c r="C178" s="583"/>
      <c r="D178" s="598"/>
      <c r="E178" s="740"/>
      <c r="F178" s="598"/>
      <c r="G178" s="583"/>
      <c r="H178" s="598"/>
      <c r="I178" s="583"/>
      <c r="J178" s="598"/>
      <c r="K178" s="583"/>
      <c r="L178" s="818"/>
      <c r="M178" s="583"/>
      <c r="N178" s="598"/>
      <c r="O178" s="583"/>
      <c r="P178" s="583"/>
      <c r="Q178" s="583"/>
      <c r="R178" s="583"/>
      <c r="S178" s="583"/>
      <c r="T178" s="620"/>
      <c r="U178" s="583"/>
      <c r="V178" s="620"/>
      <c r="W178" s="583"/>
      <c r="X178" s="583"/>
      <c r="Z178" s="579"/>
      <c r="AB178" s="579"/>
    </row>
    <row r="179" spans="1:32" ht="15" customHeight="1" x14ac:dyDescent="0.35">
      <c r="A179" s="1181">
        <v>45347</v>
      </c>
      <c r="B179" s="738"/>
      <c r="C179" s="583"/>
      <c r="D179" s="598"/>
      <c r="E179" s="740"/>
      <c r="F179" s="598"/>
      <c r="G179" s="583"/>
      <c r="H179" s="598"/>
      <c r="I179" s="583"/>
      <c r="J179" s="598"/>
      <c r="K179" s="583"/>
      <c r="L179" s="583"/>
      <c r="M179" s="583"/>
      <c r="N179" s="598"/>
      <c r="O179" s="583"/>
      <c r="P179" s="583"/>
      <c r="Q179" s="583"/>
      <c r="R179" s="583"/>
      <c r="S179" s="583"/>
      <c r="T179" s="620"/>
      <c r="U179" s="583"/>
      <c r="V179" s="620"/>
      <c r="W179" s="583"/>
      <c r="X179" s="583"/>
      <c r="Z179" s="579"/>
      <c r="AB179" s="579"/>
    </row>
    <row r="180" spans="1:32" ht="15" customHeight="1" x14ac:dyDescent="0.35">
      <c r="A180" s="1182"/>
      <c r="B180" s="738"/>
      <c r="C180" s="583"/>
      <c r="D180" s="738"/>
      <c r="E180" s="583"/>
      <c r="F180" s="598"/>
      <c r="G180" s="583"/>
      <c r="H180" s="598"/>
      <c r="I180" s="583"/>
      <c r="J180" s="598"/>
      <c r="K180" s="583"/>
      <c r="L180" s="818"/>
      <c r="M180" s="583"/>
      <c r="N180" s="598"/>
      <c r="O180" s="583"/>
      <c r="P180" s="583"/>
      <c r="Q180" s="583"/>
      <c r="R180" s="583"/>
      <c r="S180" s="583"/>
      <c r="T180" s="620"/>
      <c r="U180" s="583"/>
      <c r="V180" s="620"/>
      <c r="W180" s="583"/>
      <c r="X180" s="583"/>
      <c r="Z180" s="579"/>
      <c r="AB180" s="579"/>
    </row>
    <row r="181" spans="1:32" ht="15" customHeight="1" x14ac:dyDescent="0.35">
      <c r="A181" s="1181">
        <v>45348</v>
      </c>
      <c r="B181" s="738"/>
      <c r="C181" s="583"/>
      <c r="D181" s="598"/>
      <c r="E181" s="740"/>
      <c r="F181" s="598"/>
      <c r="G181" s="583"/>
      <c r="H181" s="598"/>
      <c r="I181" s="583"/>
      <c r="J181" s="598"/>
      <c r="K181" s="583"/>
      <c r="L181" s="583"/>
      <c r="M181" s="583"/>
      <c r="N181" s="598"/>
      <c r="O181" s="583"/>
      <c r="P181" s="583"/>
      <c r="Q181" s="583"/>
      <c r="R181" s="583"/>
      <c r="S181" s="583"/>
      <c r="T181" s="620"/>
      <c r="U181" s="583"/>
      <c r="V181" s="620"/>
      <c r="W181" s="583"/>
      <c r="X181" s="583"/>
      <c r="Z181" s="579"/>
      <c r="AB181" s="579"/>
    </row>
    <row r="182" spans="1:32" ht="15" customHeight="1" x14ac:dyDescent="0.35">
      <c r="A182" s="1182"/>
      <c r="B182" s="738"/>
      <c r="C182" s="583"/>
      <c r="D182" s="598"/>
      <c r="E182" s="740"/>
      <c r="F182" s="727"/>
      <c r="G182" s="704"/>
      <c r="H182" s="598"/>
      <c r="I182" s="583"/>
      <c r="J182" s="598"/>
      <c r="K182" s="583"/>
      <c r="L182" s="583"/>
      <c r="M182" s="583"/>
      <c r="N182" s="598"/>
      <c r="O182" s="583"/>
      <c r="P182" s="583"/>
      <c r="Q182" s="583"/>
      <c r="R182" s="583"/>
      <c r="S182" s="583"/>
      <c r="T182" s="620"/>
      <c r="U182" s="583"/>
      <c r="V182" s="620"/>
      <c r="W182" s="583"/>
      <c r="X182" s="583"/>
      <c r="Z182" s="579"/>
      <c r="AB182" s="579"/>
    </row>
    <row r="183" spans="1:32" ht="15" customHeight="1" x14ac:dyDescent="0.35">
      <c r="A183" s="1181">
        <v>45349</v>
      </c>
      <c r="B183" s="738"/>
      <c r="C183" s="583"/>
      <c r="D183" s="598"/>
      <c r="E183" s="740"/>
      <c r="F183" s="598"/>
      <c r="G183" s="583"/>
      <c r="H183" s="598"/>
      <c r="I183" s="583"/>
      <c r="J183" s="598"/>
      <c r="K183" s="583"/>
      <c r="L183" s="583"/>
      <c r="M183" s="583"/>
      <c r="N183" s="598"/>
      <c r="O183" s="583"/>
      <c r="P183" s="583"/>
      <c r="Q183" s="583"/>
      <c r="R183" s="583"/>
      <c r="S183" s="583"/>
      <c r="T183" s="620"/>
      <c r="U183" s="583"/>
      <c r="V183" s="620"/>
      <c r="W183" s="583"/>
      <c r="X183" s="583"/>
      <c r="Z183" s="579"/>
      <c r="AB183" s="579"/>
    </row>
    <row r="184" spans="1:32" ht="15" customHeight="1" x14ac:dyDescent="0.35">
      <c r="A184" s="1182"/>
      <c r="B184" s="749"/>
      <c r="C184" s="817"/>
      <c r="D184" s="598"/>
      <c r="E184" s="740"/>
      <c r="F184" s="741"/>
      <c r="G184" s="583"/>
      <c r="H184" s="598"/>
      <c r="I184" s="583"/>
      <c r="J184" s="598"/>
      <c r="K184" s="583"/>
      <c r="L184" s="583"/>
      <c r="M184" s="583"/>
      <c r="N184" s="598"/>
      <c r="O184" s="583"/>
      <c r="P184" s="583"/>
      <c r="Q184" s="583"/>
      <c r="R184" s="583"/>
      <c r="S184" s="583"/>
      <c r="T184" s="620">
        <v>10</v>
      </c>
      <c r="U184" s="583">
        <v>100000</v>
      </c>
      <c r="V184" s="620"/>
      <c r="W184" s="583"/>
      <c r="X184" s="583"/>
      <c r="Z184" s="579"/>
      <c r="AB184" s="579"/>
    </row>
    <row r="185" spans="1:32" ht="15" customHeight="1" x14ac:dyDescent="0.35">
      <c r="A185" s="1181">
        <v>45350</v>
      </c>
      <c r="B185" s="749"/>
      <c r="C185" s="583"/>
      <c r="D185" s="598"/>
      <c r="E185" s="740"/>
      <c r="F185" s="598"/>
      <c r="G185" s="583"/>
      <c r="H185" s="598"/>
      <c r="I185" s="583"/>
      <c r="J185" s="598"/>
      <c r="K185" s="583"/>
      <c r="L185" s="583"/>
      <c r="M185" s="583"/>
      <c r="N185" s="598"/>
      <c r="O185" s="583"/>
      <c r="P185" s="583"/>
      <c r="Q185" s="583"/>
      <c r="R185" s="583"/>
      <c r="S185" s="583"/>
      <c r="T185" s="620"/>
      <c r="U185" s="583"/>
      <c r="V185" s="620"/>
      <c r="W185" s="583"/>
      <c r="X185" s="583"/>
      <c r="Z185" s="579"/>
      <c r="AB185" s="579"/>
    </row>
    <row r="186" spans="1:32" ht="15" customHeight="1" x14ac:dyDescent="0.35">
      <c r="A186" s="1182"/>
      <c r="B186" s="780"/>
      <c r="C186" s="704"/>
      <c r="D186" s="727"/>
      <c r="E186" s="704"/>
      <c r="F186" s="727"/>
      <c r="G186" s="704"/>
      <c r="H186" s="727"/>
      <c r="I186" s="704"/>
      <c r="J186" s="598"/>
      <c r="K186" s="583"/>
      <c r="L186" s="583"/>
      <c r="M186" s="583"/>
      <c r="N186" s="598"/>
      <c r="O186" s="583"/>
      <c r="P186" s="598"/>
      <c r="Q186" s="583"/>
      <c r="R186" s="583"/>
      <c r="S186" s="583"/>
      <c r="T186" s="784"/>
      <c r="U186" s="704"/>
      <c r="V186" s="620"/>
      <c r="W186" s="583"/>
      <c r="X186" s="583"/>
      <c r="Z186" s="579"/>
      <c r="AB186" s="579"/>
    </row>
    <row r="187" spans="1:32" ht="15" customHeight="1" x14ac:dyDescent="0.35">
      <c r="A187" s="1181">
        <v>45351</v>
      </c>
      <c r="B187" s="738"/>
      <c r="C187" s="583"/>
      <c r="D187" s="598">
        <v>36.76</v>
      </c>
      <c r="E187" s="740">
        <v>250000</v>
      </c>
      <c r="F187" s="598"/>
      <c r="G187" s="583"/>
      <c r="H187" s="598"/>
      <c r="I187" s="583"/>
      <c r="J187" s="598"/>
      <c r="K187" s="583"/>
      <c r="L187" s="583"/>
      <c r="M187" s="583"/>
      <c r="N187" s="598"/>
      <c r="O187" s="583"/>
      <c r="P187" s="583"/>
      <c r="Q187" s="583"/>
      <c r="R187" s="583"/>
      <c r="S187" s="583"/>
      <c r="T187" s="620"/>
      <c r="U187" s="583"/>
      <c r="V187" s="620"/>
      <c r="W187" s="583"/>
      <c r="X187" s="583"/>
      <c r="Z187" s="579"/>
      <c r="AB187" s="579"/>
    </row>
    <row r="188" spans="1:32" ht="15" customHeight="1" x14ac:dyDescent="0.35">
      <c r="A188" s="1182"/>
      <c r="B188" s="749">
        <v>48.35</v>
      </c>
      <c r="C188" s="583">
        <v>328780</v>
      </c>
      <c r="D188" s="598">
        <v>44.81</v>
      </c>
      <c r="E188" s="740">
        <v>304708</v>
      </c>
      <c r="F188" s="598">
        <v>10</v>
      </c>
      <c r="G188" s="583">
        <v>100000</v>
      </c>
      <c r="H188" s="598">
        <v>10</v>
      </c>
      <c r="I188" s="583">
        <v>100000</v>
      </c>
      <c r="J188" s="598"/>
      <c r="K188" s="583"/>
      <c r="L188" s="583"/>
      <c r="M188" s="583"/>
      <c r="N188" s="598"/>
      <c r="O188" s="583"/>
      <c r="P188" s="583"/>
      <c r="Q188" s="583"/>
      <c r="R188" s="583">
        <v>10</v>
      </c>
      <c r="S188" s="583">
        <v>100000</v>
      </c>
      <c r="T188" s="620"/>
      <c r="U188" s="583"/>
      <c r="V188" s="620"/>
      <c r="W188" s="583"/>
      <c r="X188" s="583"/>
      <c r="Z188" s="579"/>
      <c r="AB188" s="579"/>
    </row>
    <row r="189" spans="1:32" s="663" customFormat="1" ht="22" customHeight="1" x14ac:dyDescent="0.35">
      <c r="A189" s="1189" t="s">
        <v>113</v>
      </c>
      <c r="B189" s="750"/>
      <c r="C189" s="751">
        <f>SUM(C130:C188)</f>
        <v>3043138</v>
      </c>
      <c r="D189" s="616"/>
      <c r="E189" s="751">
        <f>SUM(E130:E188)</f>
        <v>3156998</v>
      </c>
      <c r="F189" s="616"/>
      <c r="G189" s="751">
        <f>SUM(G130:G188)</f>
        <v>600000</v>
      </c>
      <c r="H189" s="616"/>
      <c r="I189" s="751">
        <f>SUM(I130:I188)</f>
        <v>600000</v>
      </c>
      <c r="J189" s="616"/>
      <c r="K189" s="751">
        <f>SUM(K131:K188)</f>
        <v>103400</v>
      </c>
      <c r="L189" s="616"/>
      <c r="M189" s="751">
        <f>SUM(M131:M188)</f>
        <v>254400</v>
      </c>
      <c r="N189" s="616"/>
      <c r="O189" s="751">
        <f>SUM(O131:O188)</f>
        <v>127600</v>
      </c>
      <c r="P189" s="616"/>
      <c r="Q189" s="751">
        <f>SUM(Q131:Q188)</f>
        <v>0</v>
      </c>
      <c r="R189" s="616"/>
      <c r="S189" s="751">
        <f>SUM(S131:S188)</f>
        <v>629900</v>
      </c>
      <c r="T189" s="616"/>
      <c r="U189" s="751">
        <f>SUM(U131:U188)</f>
        <v>701900</v>
      </c>
      <c r="V189" s="616"/>
      <c r="W189" s="751">
        <f>SUM(W131:W188)</f>
        <v>0</v>
      </c>
      <c r="X189" s="751">
        <f>SUM(B189:W189)</f>
        <v>9217336</v>
      </c>
    </row>
    <row r="190" spans="1:32" s="663" customFormat="1" ht="22" customHeight="1" x14ac:dyDescent="0.35">
      <c r="A190" s="1189"/>
      <c r="B190" s="802">
        <f>SUM(B130:B188)</f>
        <v>447.52</v>
      </c>
      <c r="C190" s="751"/>
      <c r="D190" s="616">
        <f>SUM(D130:D188)</f>
        <v>464.26</v>
      </c>
      <c r="E190" s="751"/>
      <c r="F190" s="616">
        <f>SUM(F130:F188)</f>
        <v>60</v>
      </c>
      <c r="G190" s="751"/>
      <c r="H190" s="754">
        <f>SUM(H130:H188)</f>
        <v>60</v>
      </c>
      <c r="I190" s="751"/>
      <c r="J190" s="616">
        <f>SUM(J131:J188)</f>
        <v>10.34</v>
      </c>
      <c r="K190" s="751"/>
      <c r="L190" s="829">
        <f>SUM(L131:L188)</f>
        <v>25.44</v>
      </c>
      <c r="M190" s="751"/>
      <c r="N190" s="754">
        <f>SUM(N131:N188)</f>
        <v>12.76</v>
      </c>
      <c r="O190" s="751"/>
      <c r="P190" s="616">
        <f>SUM(P131:P188)</f>
        <v>0</v>
      </c>
      <c r="Q190" s="751"/>
      <c r="R190" s="829">
        <f>SUM(R131:R188)</f>
        <v>62.99</v>
      </c>
      <c r="S190" s="751"/>
      <c r="T190" s="616">
        <f>SUM(T131:T188)</f>
        <v>70.19</v>
      </c>
      <c r="U190" s="751"/>
      <c r="V190" s="616">
        <f>SUM(V131:V188)</f>
        <v>0</v>
      </c>
      <c r="W190" s="751"/>
      <c r="X190" s="751">
        <f>SUM(B190:W190)</f>
        <v>1213.5</v>
      </c>
    </row>
    <row r="191" spans="1:32" ht="24" customHeight="1" x14ac:dyDescent="0.35">
      <c r="A191" s="1189"/>
      <c r="B191" s="597"/>
      <c r="C191" s="756"/>
      <c r="D191" s="756"/>
      <c r="E191" s="756"/>
      <c r="F191" s="756"/>
      <c r="G191" s="756"/>
      <c r="H191" s="756"/>
      <c r="I191" s="756"/>
      <c r="J191" s="756"/>
      <c r="K191" s="756"/>
      <c r="L191" s="756"/>
      <c r="M191" s="756"/>
      <c r="N191" s="756"/>
      <c r="O191" s="756"/>
      <c r="P191" s="756"/>
      <c r="Q191" s="756"/>
      <c r="R191" s="819"/>
      <c r="S191" s="822"/>
      <c r="T191" s="822"/>
      <c r="U191" s="822"/>
      <c r="V191" s="822"/>
      <c r="W191" s="823"/>
      <c r="X191" s="751">
        <f>X189+AD122</f>
        <v>44386036</v>
      </c>
      <c r="Z191" s="579"/>
      <c r="AB191" s="579"/>
    </row>
    <row r="192" spans="1:32" ht="21.75" customHeight="1" x14ac:dyDescent="0.35">
      <c r="A192" s="757" t="s">
        <v>151</v>
      </c>
      <c r="B192" s="1147" t="s">
        <v>171</v>
      </c>
      <c r="C192" s="1147"/>
      <c r="D192" s="1147"/>
      <c r="E192" s="1147"/>
      <c r="F192" s="1147"/>
      <c r="G192" s="1147"/>
      <c r="H192" s="1147"/>
      <c r="I192" s="1147"/>
      <c r="J192" s="1147"/>
      <c r="K192" s="1147"/>
      <c r="L192" s="1147"/>
      <c r="M192" s="1147"/>
      <c r="N192" s="758"/>
      <c r="O192" s="601"/>
      <c r="P192" s="758"/>
      <c r="Q192" s="601"/>
      <c r="R192" s="759"/>
      <c r="S192" s="601"/>
      <c r="T192" s="601"/>
      <c r="U192" s="601"/>
      <c r="V192" s="758"/>
      <c r="W192" s="601"/>
      <c r="X192" s="758"/>
      <c r="Y192" s="601"/>
      <c r="Z192" s="794"/>
      <c r="AA192" s="638"/>
      <c r="AB192" s="639"/>
      <c r="AC192" s="638"/>
      <c r="AD192" s="638"/>
      <c r="AF192" s="579">
        <f>X191-AF196</f>
        <v>-5308434</v>
      </c>
    </row>
    <row r="193" spans="1:32" ht="22" customHeight="1" x14ac:dyDescent="0.35">
      <c r="A193" s="757" t="s">
        <v>153</v>
      </c>
      <c r="B193" s="760"/>
      <c r="C193" s="1148"/>
      <c r="D193" s="1148"/>
      <c r="E193" s="1148"/>
      <c r="F193" s="761"/>
      <c r="G193" s="601"/>
      <c r="H193" s="758"/>
      <c r="N193" s="758"/>
      <c r="O193" s="601"/>
      <c r="P193" s="758"/>
      <c r="Q193" s="1149" t="s">
        <v>154</v>
      </c>
      <c r="R193" s="1149"/>
      <c r="S193" s="1149"/>
      <c r="T193" s="852"/>
      <c r="U193" s="852"/>
      <c r="V193" s="758"/>
      <c r="W193" s="601"/>
      <c r="X193" s="758"/>
      <c r="Y193" s="601"/>
      <c r="Z193" s="758"/>
      <c r="AA193" s="638"/>
      <c r="AB193" s="639"/>
      <c r="AC193" s="638"/>
      <c r="AD193" s="641"/>
      <c r="AE193" s="641"/>
    </row>
    <row r="194" spans="1:32" ht="22" customHeight="1" x14ac:dyDescent="0.35">
      <c r="A194" s="757"/>
      <c r="B194" s="760"/>
      <c r="C194" s="851"/>
      <c r="D194" s="851"/>
      <c r="E194" s="851"/>
      <c r="F194" s="761"/>
      <c r="G194" s="601"/>
      <c r="H194" s="758"/>
      <c r="N194" s="758"/>
      <c r="O194" s="601"/>
      <c r="P194" s="758"/>
      <c r="Q194" s="852"/>
      <c r="R194" s="852"/>
      <c r="S194" s="852"/>
      <c r="T194" s="852"/>
      <c r="U194" s="852"/>
      <c r="V194" s="758"/>
      <c r="W194" s="601"/>
      <c r="X194" s="758"/>
      <c r="Y194" s="601"/>
      <c r="Z194" s="758"/>
      <c r="AA194" s="638"/>
      <c r="AB194" s="639"/>
      <c r="AC194" s="638"/>
      <c r="AD194" s="641"/>
      <c r="AE194" s="641"/>
    </row>
    <row r="195" spans="1:32" ht="22" customHeight="1" x14ac:dyDescent="0.35">
      <c r="A195" s="757"/>
      <c r="B195" s="760"/>
      <c r="C195" s="851"/>
      <c r="D195" s="851"/>
      <c r="E195" s="851"/>
      <c r="F195" s="761"/>
      <c r="G195" s="601"/>
      <c r="H195" s="758"/>
      <c r="N195" s="758"/>
      <c r="O195" s="601"/>
      <c r="P195" s="758"/>
      <c r="Q195" s="786"/>
      <c r="R195" s="786"/>
      <c r="S195" s="786"/>
      <c r="T195" s="786"/>
      <c r="U195" s="786"/>
      <c r="V195" s="758"/>
      <c r="W195" s="601"/>
      <c r="X195" s="758"/>
      <c r="Y195" s="601"/>
      <c r="Z195" s="758"/>
      <c r="AA195" s="638"/>
      <c r="AB195" s="639"/>
      <c r="AC195" s="638"/>
      <c r="AD195" s="641"/>
      <c r="AE195" s="641"/>
    </row>
    <row r="196" spans="1:32" ht="22" customHeight="1" x14ac:dyDescent="0.35">
      <c r="A196" s="757"/>
      <c r="B196" s="760"/>
      <c r="C196" s="851"/>
      <c r="D196" s="851"/>
      <c r="E196" s="851"/>
      <c r="F196" s="761"/>
      <c r="G196" s="601"/>
      <c r="H196" s="758"/>
      <c r="N196" s="758"/>
      <c r="O196" s="601"/>
      <c r="P196" s="758"/>
      <c r="Q196" s="786"/>
      <c r="R196" s="786"/>
      <c r="S196" s="786"/>
      <c r="T196" s="786"/>
      <c r="U196" s="786"/>
      <c r="V196" s="758"/>
      <c r="W196" s="601"/>
      <c r="X196" s="758"/>
      <c r="Y196" s="601"/>
      <c r="Z196" s="758"/>
      <c r="AA196" s="638"/>
      <c r="AB196" s="639"/>
      <c r="AC196" s="638"/>
      <c r="AD196" s="641"/>
      <c r="AE196" s="641"/>
      <c r="AF196" s="794">
        <v>49694470</v>
      </c>
    </row>
    <row r="197" spans="1:32" ht="22" customHeight="1" x14ac:dyDescent="0.35">
      <c r="A197" s="757"/>
      <c r="B197" s="760"/>
      <c r="C197" s="762"/>
      <c r="D197" s="761"/>
      <c r="E197" s="762"/>
      <c r="F197" s="761"/>
      <c r="G197" s="601"/>
      <c r="H197" s="758"/>
      <c r="N197" s="758"/>
      <c r="O197" s="601"/>
      <c r="P197" s="758"/>
      <c r="Q197" s="787"/>
      <c r="R197" s="788"/>
      <c r="S197" s="787"/>
      <c r="T197" s="787"/>
      <c r="U197" s="787"/>
      <c r="V197" s="758"/>
      <c r="W197" s="601"/>
      <c r="X197" s="758"/>
      <c r="Y197" s="601"/>
      <c r="Z197" s="758"/>
      <c r="AA197" s="638"/>
      <c r="AB197" s="639"/>
      <c r="AC197" s="642"/>
      <c r="AD197" s="638"/>
      <c r="AE197" s="638"/>
    </row>
    <row r="198" spans="1:32" ht="22" customHeight="1" x14ac:dyDescent="0.35">
      <c r="B198" s="763"/>
      <c r="C198" s="1150"/>
      <c r="D198" s="1150"/>
      <c r="E198" s="1150"/>
      <c r="F198" s="758"/>
      <c r="G198" s="601"/>
      <c r="H198" s="758"/>
      <c r="N198" s="758"/>
      <c r="O198" s="601"/>
      <c r="P198" s="758"/>
      <c r="Q198" s="1151" t="s">
        <v>155</v>
      </c>
      <c r="R198" s="1151"/>
      <c r="S198" s="1151"/>
      <c r="T198" s="853"/>
      <c r="U198" s="853"/>
      <c r="V198" s="758"/>
      <c r="W198" s="601"/>
      <c r="X198" s="758"/>
      <c r="Y198" s="601"/>
      <c r="Z198" s="758"/>
      <c r="AA198" s="638"/>
      <c r="AB198" s="639"/>
      <c r="AC198" s="639"/>
      <c r="AD198" s="638"/>
      <c r="AE198" s="638"/>
    </row>
    <row r="199" spans="1:32" ht="22" customHeight="1" x14ac:dyDescent="0.35">
      <c r="Y199" s="687"/>
      <c r="Z199" s="758"/>
      <c r="AA199" s="688"/>
      <c r="AB199" s="690"/>
      <c r="AC199" s="690"/>
      <c r="AD199" s="688"/>
      <c r="AE199" s="688"/>
    </row>
    <row r="200" spans="1:32" ht="32.25" customHeight="1" x14ac:dyDescent="0.35">
      <c r="A200" s="764"/>
      <c r="B200" s="765"/>
      <c r="C200" s="1184"/>
      <c r="D200" s="1184"/>
      <c r="E200" s="1184"/>
      <c r="F200" s="766"/>
      <c r="W200" s="679"/>
      <c r="X200" s="705"/>
      <c r="Y200" s="579">
        <v>45474648</v>
      </c>
      <c r="Z200" s="579">
        <f>Y200-R191</f>
        <v>45474648</v>
      </c>
      <c r="AA200" s="1185"/>
      <c r="AB200" s="1185"/>
      <c r="AC200" s="1185"/>
      <c r="AD200" s="849"/>
      <c r="AE200" s="849"/>
    </row>
    <row r="201" spans="1:32" ht="22" customHeight="1" x14ac:dyDescent="0.35">
      <c r="C201" s="1186" t="s">
        <v>156</v>
      </c>
      <c r="D201" s="1186"/>
      <c r="E201" s="1186" t="s">
        <v>157</v>
      </c>
      <c r="F201" s="1186"/>
      <c r="G201" s="1186" t="s">
        <v>158</v>
      </c>
      <c r="H201" s="1186"/>
      <c r="I201" s="1186" t="s">
        <v>159</v>
      </c>
      <c r="J201" s="1186"/>
      <c r="K201" s="1186"/>
      <c r="L201" s="1186"/>
      <c r="M201" s="1186" t="s">
        <v>160</v>
      </c>
      <c r="N201" s="1186"/>
      <c r="O201" s="1187" t="s">
        <v>161</v>
      </c>
      <c r="P201" s="1188"/>
      <c r="R201" s="687"/>
      <c r="Z201" s="579"/>
      <c r="AA201" s="688"/>
      <c r="AB201" s="579"/>
    </row>
    <row r="202" spans="1:32" ht="22" customHeight="1" x14ac:dyDescent="0.35">
      <c r="C202" s="672" t="s">
        <v>30</v>
      </c>
      <c r="D202" s="850" t="s">
        <v>27</v>
      </c>
      <c r="E202" s="672" t="s">
        <v>30</v>
      </c>
      <c r="F202" s="850" t="s">
        <v>27</v>
      </c>
      <c r="G202" s="672" t="s">
        <v>30</v>
      </c>
      <c r="H202" s="850" t="s">
        <v>27</v>
      </c>
      <c r="I202" s="672" t="s">
        <v>30</v>
      </c>
      <c r="J202" s="672"/>
      <c r="K202" s="672"/>
      <c r="L202" s="850" t="s">
        <v>27</v>
      </c>
      <c r="M202" s="672" t="s">
        <v>30</v>
      </c>
      <c r="N202" s="850" t="s">
        <v>27</v>
      </c>
      <c r="O202" s="672" t="s">
        <v>30</v>
      </c>
      <c r="P202" s="850" t="s">
        <v>27</v>
      </c>
      <c r="R202" s="687"/>
      <c r="Z202" s="579"/>
      <c r="AA202" s="688"/>
      <c r="AB202" s="579"/>
    </row>
    <row r="203" spans="1:32" ht="22" customHeight="1" x14ac:dyDescent="0.35">
      <c r="C203" s="767">
        <f>B123</f>
        <v>811.44999999999982</v>
      </c>
      <c r="D203" s="768">
        <f>C122</f>
        <v>8118300</v>
      </c>
      <c r="E203" s="769">
        <f>H123</f>
        <v>160</v>
      </c>
      <c r="F203" s="770">
        <f>I122</f>
        <v>1088000</v>
      </c>
      <c r="G203" s="703">
        <f>R123</f>
        <v>15</v>
      </c>
      <c r="H203" s="770">
        <f>S122</f>
        <v>150000</v>
      </c>
      <c r="I203" s="771">
        <f>B190</f>
        <v>447.52</v>
      </c>
      <c r="J203" s="771"/>
      <c r="K203" s="771"/>
      <c r="L203" s="770">
        <f>C189</f>
        <v>3043138</v>
      </c>
      <c r="M203" s="727">
        <f>T190</f>
        <v>70.19</v>
      </c>
      <c r="N203" s="770">
        <f>U189</f>
        <v>701900</v>
      </c>
      <c r="O203" s="704"/>
      <c r="P203" s="704"/>
      <c r="R203" s="687"/>
      <c r="Z203" s="579"/>
      <c r="AA203" s="688"/>
      <c r="AB203" s="579"/>
    </row>
    <row r="204" spans="1:32" ht="22" customHeight="1" x14ac:dyDescent="0.35">
      <c r="C204" s="767">
        <f>D123</f>
        <v>658.33</v>
      </c>
      <c r="D204" s="768">
        <f>E122</f>
        <v>6583300</v>
      </c>
      <c r="E204" s="772" t="e">
        <f>#REF!</f>
        <v>#REF!</v>
      </c>
      <c r="F204" s="704" t="e">
        <f>#REF!</f>
        <v>#REF!</v>
      </c>
      <c r="G204" s="769">
        <f>T123</f>
        <v>440</v>
      </c>
      <c r="H204" s="704">
        <f>U122</f>
        <v>5698000</v>
      </c>
      <c r="I204" s="769">
        <f>D190</f>
        <v>464.26</v>
      </c>
      <c r="J204" s="769"/>
      <c r="K204" s="769"/>
      <c r="L204" s="704">
        <f>E189</f>
        <v>3156998</v>
      </c>
      <c r="M204" s="773"/>
      <c r="N204" s="727"/>
      <c r="O204" s="704"/>
      <c r="P204" s="704"/>
      <c r="R204" s="687"/>
      <c r="Z204" s="579"/>
      <c r="AA204" s="688"/>
      <c r="AB204" s="579"/>
    </row>
    <row r="205" spans="1:32" ht="22" customHeight="1" x14ac:dyDescent="0.35">
      <c r="A205" s="774"/>
      <c r="B205" s="775"/>
      <c r="C205" s="767" t="e">
        <f>#REF!</f>
        <v>#REF!</v>
      </c>
      <c r="D205" s="776" t="e">
        <f>#REF!</f>
        <v>#REF!</v>
      </c>
      <c r="E205" s="769">
        <f>P123</f>
        <v>180</v>
      </c>
      <c r="F205" s="704">
        <f>Q122</f>
        <v>1224000</v>
      </c>
      <c r="G205" s="777">
        <f>V123</f>
        <v>36.75</v>
      </c>
      <c r="H205" s="778">
        <f>W122</f>
        <v>250000</v>
      </c>
      <c r="I205" s="777" t="e">
        <f>#REF!</f>
        <v>#REF!</v>
      </c>
      <c r="J205" s="777"/>
      <c r="K205" s="777"/>
      <c r="L205" s="778" t="e">
        <f>#REF!</f>
        <v>#REF!</v>
      </c>
      <c r="M205" s="779"/>
      <c r="N205" s="780"/>
      <c r="O205" s="781"/>
      <c r="P205" s="781"/>
      <c r="R205" s="687"/>
      <c r="W205" s="1183"/>
      <c r="X205" s="1183"/>
      <c r="Y205" s="1183"/>
      <c r="Z205" s="782"/>
      <c r="AA205" s="701"/>
      <c r="AB205" s="579"/>
    </row>
    <row r="206" spans="1:32" ht="22" customHeight="1" x14ac:dyDescent="0.35">
      <c r="C206" s="773"/>
      <c r="D206" s="768"/>
      <c r="E206" s="783"/>
      <c r="F206" s="727"/>
      <c r="G206" s="769">
        <f>X123</f>
        <v>80.34</v>
      </c>
      <c r="H206" s="704">
        <f>Y122</f>
        <v>803400</v>
      </c>
      <c r="I206" s="769">
        <f>F190</f>
        <v>60</v>
      </c>
      <c r="J206" s="769"/>
      <c r="K206" s="769"/>
      <c r="L206" s="704">
        <f>G189</f>
        <v>600000</v>
      </c>
      <c r="M206" s="773"/>
      <c r="N206" s="727"/>
      <c r="O206" s="704"/>
      <c r="P206" s="704"/>
      <c r="R206" s="687"/>
      <c r="Z206" s="579"/>
      <c r="AA206" s="688"/>
      <c r="AB206" s="579"/>
    </row>
    <row r="207" spans="1:32" ht="22" customHeight="1" x14ac:dyDescent="0.35">
      <c r="C207" s="773"/>
      <c r="D207" s="768"/>
      <c r="E207" s="783"/>
      <c r="F207" s="727"/>
      <c r="G207" s="769">
        <f>Z123</f>
        <v>27.05</v>
      </c>
      <c r="H207" s="704">
        <f>AA122</f>
        <v>270500</v>
      </c>
      <c r="I207" s="769">
        <f>H190</f>
        <v>60</v>
      </c>
      <c r="J207" s="769"/>
      <c r="K207" s="769"/>
      <c r="L207" s="704">
        <f>I189</f>
        <v>600000</v>
      </c>
      <c r="M207" s="779"/>
      <c r="N207" s="780"/>
      <c r="O207" s="704"/>
      <c r="P207" s="704"/>
      <c r="R207" s="687"/>
      <c r="Z207" s="579"/>
      <c r="AA207" s="688"/>
      <c r="AB207" s="579"/>
    </row>
    <row r="208" spans="1:32" ht="22" customHeight="1" x14ac:dyDescent="0.35">
      <c r="C208" s="773"/>
      <c r="D208" s="768"/>
      <c r="E208" s="773"/>
      <c r="F208" s="727"/>
      <c r="G208" s="769">
        <f>AB123</f>
        <v>120</v>
      </c>
      <c r="H208" s="704">
        <f>AC122</f>
        <v>1200000</v>
      </c>
      <c r="I208" s="769">
        <f>N190</f>
        <v>12.76</v>
      </c>
      <c r="J208" s="769"/>
      <c r="K208" s="769"/>
      <c r="L208" s="704">
        <f>O189</f>
        <v>127600</v>
      </c>
      <c r="M208" s="779"/>
      <c r="N208" s="780"/>
      <c r="O208" s="704"/>
      <c r="P208" s="704"/>
      <c r="R208" s="687"/>
      <c r="Z208" s="579"/>
      <c r="AA208" s="688"/>
      <c r="AB208" s="579"/>
    </row>
    <row r="209" spans="1:28" ht="22" customHeight="1" x14ac:dyDescent="0.35">
      <c r="C209" s="773"/>
      <c r="D209" s="784"/>
      <c r="E209" s="773"/>
      <c r="F209" s="727"/>
      <c r="G209" s="773"/>
      <c r="H209" s="785"/>
      <c r="I209" s="769">
        <f>J190</f>
        <v>10.34</v>
      </c>
      <c r="J209" s="769"/>
      <c r="K209" s="769"/>
      <c r="L209" s="704">
        <f>K189</f>
        <v>103400</v>
      </c>
      <c r="M209" s="773"/>
      <c r="N209" s="727"/>
      <c r="O209" s="704"/>
      <c r="P209" s="704"/>
      <c r="R209" s="687"/>
      <c r="Z209" s="579"/>
      <c r="AA209" s="688"/>
      <c r="AB209" s="579"/>
    </row>
    <row r="210" spans="1:28" ht="24" customHeight="1" x14ac:dyDescent="0.35">
      <c r="C210" s="703" t="e">
        <f t="shared" ref="C210:N210" si="0">SUM(C203:C209)</f>
        <v>#REF!</v>
      </c>
      <c r="D210" s="704" t="e">
        <f t="shared" si="0"/>
        <v>#REF!</v>
      </c>
      <c r="E210" s="703" t="e">
        <f t="shared" si="0"/>
        <v>#REF!</v>
      </c>
      <c r="F210" s="704" t="e">
        <f t="shared" si="0"/>
        <v>#REF!</v>
      </c>
      <c r="G210" s="703">
        <f t="shared" si="0"/>
        <v>719.14</v>
      </c>
      <c r="H210" s="704">
        <f t="shared" si="0"/>
        <v>8371900</v>
      </c>
      <c r="I210" s="703" t="e">
        <f t="shared" si="0"/>
        <v>#REF!</v>
      </c>
      <c r="J210" s="703"/>
      <c r="K210" s="703"/>
      <c r="L210" s="704" t="e">
        <f>SUM(L203:L209)</f>
        <v>#REF!</v>
      </c>
      <c r="M210" s="703">
        <f t="shared" si="0"/>
        <v>70.19</v>
      </c>
      <c r="N210" s="704">
        <f t="shared" si="0"/>
        <v>701900</v>
      </c>
      <c r="O210" s="704" t="e">
        <f>M210+I210+G210+E210+C210</f>
        <v>#REF!</v>
      </c>
      <c r="P210" s="704" t="e">
        <f>D210+F210+H210+L210+N210</f>
        <v>#REF!</v>
      </c>
      <c r="R210" s="687"/>
      <c r="Z210" s="579"/>
      <c r="AB210" s="579"/>
    </row>
    <row r="211" spans="1:28" x14ac:dyDescent="0.35">
      <c r="S211" s="579" t="s">
        <v>162</v>
      </c>
      <c r="V211" s="579"/>
    </row>
    <row r="212" spans="1:28" ht="15" x14ac:dyDescent="0.35">
      <c r="D212" s="687" t="s">
        <v>28</v>
      </c>
      <c r="I212" s="706"/>
      <c r="J212" s="706"/>
      <c r="K212" s="706"/>
      <c r="L212" s="707"/>
    </row>
    <row r="213" spans="1:28" ht="15" x14ac:dyDescent="0.35">
      <c r="D213" s="708" t="s">
        <v>17</v>
      </c>
      <c r="I213" s="709"/>
      <c r="J213" s="709"/>
      <c r="K213" s="709"/>
      <c r="L213" s="710"/>
      <c r="V213" s="711"/>
    </row>
    <row r="214" spans="1:28" ht="15" x14ac:dyDescent="0.35">
      <c r="D214" s="687" t="s">
        <v>19</v>
      </c>
      <c r="I214" s="119"/>
      <c r="J214" s="119"/>
      <c r="K214" s="119"/>
      <c r="L214"/>
      <c r="N214" s="710"/>
      <c r="O214" s="119"/>
      <c r="P214" s="710"/>
      <c r="Q214" s="119"/>
      <c r="R214" s="712"/>
      <c r="V214" s="711"/>
    </row>
    <row r="215" spans="1:28" ht="15" x14ac:dyDescent="0.35">
      <c r="I215" s="119"/>
      <c r="J215" s="119"/>
      <c r="K215" s="119"/>
      <c r="L215"/>
      <c r="N215" s="710"/>
      <c r="O215" s="119"/>
      <c r="P215" s="710"/>
      <c r="Q215" s="119"/>
      <c r="R215" s="712"/>
      <c r="V215" s="711"/>
    </row>
    <row r="216" spans="1:28" ht="14.5" x14ac:dyDescent="0.35">
      <c r="I216" s="433"/>
      <c r="J216" s="433"/>
      <c r="K216" s="433"/>
      <c r="L216"/>
      <c r="V216" s="710"/>
    </row>
    <row r="217" spans="1:28" x14ac:dyDescent="0.35">
      <c r="B217" s="687"/>
      <c r="H217" s="579"/>
      <c r="L217" s="579"/>
      <c r="N217" s="579"/>
      <c r="P217" s="579"/>
      <c r="R217" s="579"/>
      <c r="V217" s="579"/>
      <c r="X217" s="579"/>
      <c r="Z217" s="579"/>
      <c r="AB217" s="579"/>
    </row>
    <row r="218" spans="1:28" x14ac:dyDescent="0.35">
      <c r="B218" s="687"/>
      <c r="H218" s="579"/>
      <c r="L218" s="579"/>
      <c r="N218" s="579"/>
      <c r="P218" s="579"/>
      <c r="R218" s="579"/>
      <c r="V218" s="579"/>
      <c r="X218" s="579"/>
      <c r="Z218" s="579"/>
      <c r="AB218" s="579"/>
    </row>
    <row r="219" spans="1:28" x14ac:dyDescent="0.35">
      <c r="B219" s="687"/>
      <c r="H219" s="579"/>
      <c r="L219" s="579"/>
      <c r="N219" s="579"/>
      <c r="P219" s="579"/>
      <c r="R219" s="579"/>
      <c r="V219" s="579"/>
      <c r="X219" s="579"/>
      <c r="Z219" s="579"/>
      <c r="AB219" s="579"/>
    </row>
    <row r="220" spans="1:28" x14ac:dyDescent="0.35">
      <c r="B220" s="687"/>
      <c r="H220" s="579"/>
      <c r="L220" s="579"/>
      <c r="N220" s="579"/>
      <c r="P220" s="579"/>
      <c r="R220" s="579"/>
      <c r="V220" s="579"/>
      <c r="X220" s="579"/>
      <c r="Z220" s="579"/>
      <c r="AB220" s="579"/>
    </row>
    <row r="221" spans="1:28" x14ac:dyDescent="0.35">
      <c r="B221" s="687"/>
      <c r="H221" s="579"/>
      <c r="L221" s="579"/>
      <c r="N221" s="579"/>
      <c r="P221" s="579"/>
      <c r="R221" s="579"/>
      <c r="V221" s="579"/>
      <c r="X221" s="579"/>
      <c r="Z221" s="579"/>
      <c r="AB221" s="579"/>
    </row>
    <row r="222" spans="1:28" s="687" customFormat="1" x14ac:dyDescent="0.35">
      <c r="A222" s="579"/>
      <c r="C222" s="579"/>
      <c r="E222" s="579"/>
      <c r="G222" s="579"/>
      <c r="H222" s="579"/>
      <c r="I222" s="579"/>
      <c r="J222" s="579"/>
      <c r="K222" s="579"/>
      <c r="L222" s="579"/>
      <c r="M222" s="579"/>
      <c r="N222" s="579"/>
      <c r="O222" s="579"/>
      <c r="P222" s="579"/>
    </row>
    <row r="223" spans="1:28" x14ac:dyDescent="0.35">
      <c r="B223" s="687"/>
      <c r="H223" s="579"/>
      <c r="L223" s="579"/>
      <c r="N223" s="579"/>
      <c r="P223" s="579"/>
      <c r="R223" s="579"/>
      <c r="V223" s="579"/>
      <c r="X223" s="579"/>
      <c r="Z223" s="579"/>
      <c r="AB223" s="579"/>
    </row>
    <row r="224" spans="1:28" x14ac:dyDescent="0.35">
      <c r="B224" s="687"/>
      <c r="H224" s="579"/>
      <c r="L224" s="579"/>
      <c r="N224" s="579"/>
      <c r="P224" s="579"/>
      <c r="R224" s="579"/>
      <c r="V224" s="579"/>
      <c r="X224" s="579"/>
      <c r="Z224" s="579"/>
      <c r="AB224" s="579"/>
    </row>
    <row r="225" spans="2:28" x14ac:dyDescent="0.35">
      <c r="B225" s="687"/>
      <c r="H225" s="579"/>
      <c r="L225" s="579"/>
      <c r="N225" s="579"/>
      <c r="P225" s="579"/>
      <c r="R225" s="579"/>
      <c r="V225" s="579"/>
      <c r="X225" s="579"/>
      <c r="Z225" s="579"/>
      <c r="AB225" s="579"/>
    </row>
    <row r="226" spans="2:28" x14ac:dyDescent="0.35">
      <c r="B226" s="687"/>
      <c r="H226" s="579"/>
      <c r="L226" s="579"/>
      <c r="N226" s="579"/>
      <c r="P226" s="579"/>
      <c r="R226" s="579"/>
      <c r="V226" s="579"/>
      <c r="X226" s="579"/>
      <c r="Z226" s="579"/>
      <c r="AB226" s="579"/>
    </row>
    <row r="227" spans="2:28" x14ac:dyDescent="0.35">
      <c r="B227" s="687"/>
      <c r="H227" s="579"/>
      <c r="L227" s="579"/>
      <c r="N227" s="579"/>
      <c r="P227" s="579"/>
      <c r="R227" s="579"/>
      <c r="V227" s="579"/>
      <c r="X227" s="579"/>
      <c r="Z227" s="579"/>
      <c r="AB227" s="579"/>
    </row>
    <row r="228" spans="2:28" x14ac:dyDescent="0.35">
      <c r="B228" s="687"/>
      <c r="H228" s="579"/>
      <c r="L228" s="579"/>
      <c r="N228" s="579"/>
      <c r="P228" s="579"/>
      <c r="R228" s="579"/>
      <c r="V228" s="579"/>
      <c r="X228" s="579"/>
      <c r="Z228" s="579"/>
      <c r="AB228" s="579"/>
    </row>
    <row r="229" spans="2:28" x14ac:dyDescent="0.35">
      <c r="B229" s="687"/>
      <c r="H229" s="579"/>
      <c r="L229" s="579"/>
      <c r="N229" s="579"/>
      <c r="P229" s="579"/>
      <c r="R229" s="579"/>
      <c r="V229" s="579"/>
      <c r="X229" s="579"/>
      <c r="Z229" s="579"/>
      <c r="AB229" s="579"/>
    </row>
    <row r="230" spans="2:28" x14ac:dyDescent="0.35">
      <c r="B230" s="687"/>
      <c r="H230" s="579"/>
      <c r="L230" s="579"/>
      <c r="N230" s="579"/>
      <c r="P230" s="579"/>
      <c r="R230" s="579"/>
      <c r="V230" s="579"/>
      <c r="X230" s="579"/>
      <c r="Z230" s="579"/>
      <c r="AB230" s="579"/>
    </row>
    <row r="231" spans="2:28" x14ac:dyDescent="0.35">
      <c r="B231" s="687"/>
      <c r="H231" s="579"/>
      <c r="L231" s="579"/>
      <c r="N231" s="579"/>
      <c r="P231" s="579"/>
      <c r="R231" s="579"/>
      <c r="V231" s="579"/>
      <c r="X231" s="579"/>
      <c r="Z231" s="579"/>
      <c r="AB231" s="579"/>
    </row>
    <row r="232" spans="2:28" x14ac:dyDescent="0.35">
      <c r="B232" s="687"/>
      <c r="H232" s="579"/>
      <c r="L232" s="579"/>
      <c r="N232" s="579"/>
      <c r="P232" s="579"/>
      <c r="R232" s="579"/>
      <c r="V232" s="579"/>
      <c r="X232" s="579"/>
      <c r="Z232" s="579"/>
      <c r="AB232" s="579"/>
    </row>
    <row r="233" spans="2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2:28" x14ac:dyDescent="0.35">
      <c r="B234" s="687"/>
      <c r="H234" s="579"/>
      <c r="L234" s="579"/>
      <c r="N234" s="579"/>
      <c r="P234" s="579"/>
      <c r="R234" s="579"/>
      <c r="V234" s="579"/>
      <c r="X234" s="579"/>
      <c r="Z234" s="579"/>
      <c r="AB234" s="579"/>
    </row>
    <row r="235" spans="2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2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2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2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2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2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66" spans="12:12" x14ac:dyDescent="0.35">
      <c r="L266" s="713"/>
    </row>
  </sheetData>
  <mergeCells count="109">
    <mergeCell ref="A1:AD1"/>
    <mergeCell ref="A2:AD2"/>
    <mergeCell ref="A3:A4"/>
    <mergeCell ref="B3:G3"/>
    <mergeCell ref="H3:Q3"/>
    <mergeCell ref="R3:S3"/>
    <mergeCell ref="T3:U3"/>
    <mergeCell ref="V3:W3"/>
    <mergeCell ref="X3:AA3"/>
    <mergeCell ref="AB3:AC3"/>
    <mergeCell ref="A6:A9"/>
    <mergeCell ref="A10:A13"/>
    <mergeCell ref="A14:A17"/>
    <mergeCell ref="A18:A21"/>
    <mergeCell ref="A22:A25"/>
    <mergeCell ref="A26:A29"/>
    <mergeCell ref="AD3:AD4"/>
    <mergeCell ref="B4:C4"/>
    <mergeCell ref="D4:E4"/>
    <mergeCell ref="F4:G4"/>
    <mergeCell ref="H4:I4"/>
    <mergeCell ref="J4:K4"/>
    <mergeCell ref="L4:M4"/>
    <mergeCell ref="N4:O4"/>
    <mergeCell ref="P4:Q4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102:A105"/>
    <mergeCell ref="A106:A109"/>
    <mergeCell ref="A110:A113"/>
    <mergeCell ref="A114:A117"/>
    <mergeCell ref="A118:A121"/>
    <mergeCell ref="A78:A81"/>
    <mergeCell ref="A82:A85"/>
    <mergeCell ref="A86:A89"/>
    <mergeCell ref="A90:A93"/>
    <mergeCell ref="A94:A97"/>
    <mergeCell ref="A98:A101"/>
    <mergeCell ref="A122:A123"/>
    <mergeCell ref="A125:X125"/>
    <mergeCell ref="A126:X126"/>
    <mergeCell ref="A127:A129"/>
    <mergeCell ref="F127:U127"/>
    <mergeCell ref="V127:W127"/>
    <mergeCell ref="B128:C128"/>
    <mergeCell ref="D128:E128"/>
    <mergeCell ref="F128:G128"/>
    <mergeCell ref="A139:A140"/>
    <mergeCell ref="A141:A142"/>
    <mergeCell ref="A143:A144"/>
    <mergeCell ref="A145:A146"/>
    <mergeCell ref="A147:A148"/>
    <mergeCell ref="A149:A150"/>
    <mergeCell ref="T128:U128"/>
    <mergeCell ref="V128:W128"/>
    <mergeCell ref="A131:A132"/>
    <mergeCell ref="A133:A134"/>
    <mergeCell ref="A135:A136"/>
    <mergeCell ref="A137:A138"/>
    <mergeCell ref="H128:I128"/>
    <mergeCell ref="J128:K128"/>
    <mergeCell ref="L128:M128"/>
    <mergeCell ref="N128:O128"/>
    <mergeCell ref="P128:Q128"/>
    <mergeCell ref="R128:S128"/>
    <mergeCell ref="A163:A164"/>
    <mergeCell ref="A165:A166"/>
    <mergeCell ref="A167:A168"/>
    <mergeCell ref="A169:A170"/>
    <mergeCell ref="A171:A172"/>
    <mergeCell ref="A173:A174"/>
    <mergeCell ref="A151:A152"/>
    <mergeCell ref="A153:A154"/>
    <mergeCell ref="A155:A156"/>
    <mergeCell ref="A157:A158"/>
    <mergeCell ref="A159:A160"/>
    <mergeCell ref="A161:A162"/>
    <mergeCell ref="A187:A188"/>
    <mergeCell ref="A189:A191"/>
    <mergeCell ref="B192:M192"/>
    <mergeCell ref="C193:E193"/>
    <mergeCell ref="A175:A176"/>
    <mergeCell ref="A177:A178"/>
    <mergeCell ref="A179:A180"/>
    <mergeCell ref="A181:A182"/>
    <mergeCell ref="A183:A184"/>
    <mergeCell ref="A185:A186"/>
    <mergeCell ref="O201:P201"/>
    <mergeCell ref="W205:Y205"/>
    <mergeCell ref="Q193:S193"/>
    <mergeCell ref="C198:E198"/>
    <mergeCell ref="Q198:S198"/>
    <mergeCell ref="C200:E200"/>
    <mergeCell ref="AA200:AC200"/>
    <mergeCell ref="C201:D201"/>
    <mergeCell ref="E201:F201"/>
    <mergeCell ref="G201:H201"/>
    <mergeCell ref="I201:L201"/>
    <mergeCell ref="M201:N201"/>
  </mergeCells>
  <printOptions horizontalCentered="1"/>
  <pageMargins left="0.25" right="0.25" top="0.75" bottom="0.75" header="0.3" footer="0.3"/>
  <pageSetup paperSize="9" scale="40" fitToHeight="0" orientation="landscape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278"/>
  <sheetViews>
    <sheetView topLeftCell="O189" zoomScale="70" zoomScaleNormal="70" zoomScaleSheetLayoutView="70" workbookViewId="0">
      <selection activeCell="X203" sqref="X203"/>
    </sheetView>
  </sheetViews>
  <sheetFormatPr defaultColWidth="9.1796875" defaultRowHeight="14" x14ac:dyDescent="0.35"/>
  <cols>
    <col min="1" max="1" width="11.81640625" style="579" customWidth="1"/>
    <col min="2" max="2" width="13" style="702" customWidth="1"/>
    <col min="3" max="3" width="14.81640625" style="579" customWidth="1"/>
    <col min="4" max="4" width="11.1796875" style="687" customWidth="1"/>
    <col min="5" max="5" width="14.453125" style="579" customWidth="1"/>
    <col min="6" max="6" width="11" style="687" customWidth="1"/>
    <col min="7" max="7" width="16.453125" style="579" customWidth="1"/>
    <col min="8" max="8" width="11.453125" style="687" customWidth="1"/>
    <col min="9" max="9" width="15" style="579" bestFit="1" customWidth="1"/>
    <col min="10" max="10" width="11.453125" style="579" bestFit="1" customWidth="1"/>
    <col min="11" max="11" width="14.81640625" style="579" customWidth="1"/>
    <col min="12" max="12" width="12.1796875" style="687" customWidth="1"/>
    <col min="13" max="13" width="16.81640625" style="579" bestFit="1" customWidth="1"/>
    <col min="14" max="14" width="19.453125" style="687" bestFit="1" customWidth="1"/>
    <col min="15" max="15" width="16.1796875" style="579" customWidth="1"/>
    <col min="16" max="16" width="11.453125" style="687" customWidth="1"/>
    <col min="17" max="17" width="12.453125" style="579" bestFit="1" customWidth="1"/>
    <col min="18" max="18" width="15.1796875" style="705" bestFit="1" customWidth="1"/>
    <col min="19" max="19" width="16.81640625" style="579" bestFit="1" customWidth="1"/>
    <col min="20" max="21" width="16.81640625" style="579" customWidth="1"/>
    <col min="22" max="22" width="12" style="687" customWidth="1"/>
    <col min="23" max="23" width="14.453125" style="579" customWidth="1"/>
    <col min="24" max="24" width="18.453125" style="687" bestFit="1" customWidth="1"/>
    <col min="25" max="25" width="15" style="579" bestFit="1" customWidth="1"/>
    <col min="26" max="26" width="11.1796875" style="687" customWidth="1"/>
    <col min="27" max="27" width="16.81640625" style="579" bestFit="1" customWidth="1"/>
    <col min="28" max="28" width="11.453125" style="687" bestFit="1" customWidth="1"/>
    <col min="29" max="29" width="15" style="579" bestFit="1" customWidth="1"/>
    <col min="30" max="30" width="18.453125" style="579" bestFit="1" customWidth="1"/>
    <col min="31" max="31" width="16.81640625" style="579" bestFit="1" customWidth="1"/>
    <col min="32" max="32" width="16.1796875" style="579" customWidth="1"/>
    <col min="33" max="33" width="16.81640625" style="579" bestFit="1" customWidth="1"/>
    <col min="34" max="34" width="11.453125" style="579" customWidth="1"/>
    <col min="35" max="35" width="16.81640625" style="579" bestFit="1" customWidth="1"/>
    <col min="36" max="36" width="18.453125" style="579" customWidth="1"/>
    <col min="37" max="38" width="14.1796875" style="579" bestFit="1" customWidth="1"/>
    <col min="39" max="39" width="17.453125" style="579" bestFit="1" customWidth="1"/>
    <col min="40" max="40" width="14.1796875" style="579" customWidth="1"/>
    <col min="41" max="41" width="14.453125" style="579" bestFit="1" customWidth="1"/>
    <col min="42" max="42" width="14.1796875" style="579" customWidth="1"/>
    <col min="43" max="43" width="16.81640625" style="579" bestFit="1" customWidth="1"/>
    <col min="44" max="44" width="21.81640625" style="579" bestFit="1" customWidth="1"/>
    <col min="45" max="45" width="9.1796875" style="579"/>
    <col min="46" max="46" width="14" style="579" bestFit="1" customWidth="1"/>
    <col min="47" max="16384" width="9.1796875" style="579"/>
  </cols>
  <sheetData>
    <row r="1" spans="1:53" ht="18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1160"/>
      <c r="AD1" s="1160"/>
      <c r="AE1" s="856"/>
    </row>
    <row r="2" spans="1:53" ht="18" x14ac:dyDescent="0.35">
      <c r="A2" s="1160" t="s">
        <v>172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1160"/>
      <c r="AB2" s="1160"/>
      <c r="AC2" s="1160"/>
      <c r="AD2" s="1160"/>
      <c r="AE2" s="856"/>
    </row>
    <row r="3" spans="1:53" s="663" customFormat="1" x14ac:dyDescent="0.35">
      <c r="A3" s="1167" t="s">
        <v>2</v>
      </c>
      <c r="B3" s="1168" t="s">
        <v>3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69"/>
      <c r="N3" s="1169"/>
      <c r="O3" s="1169"/>
      <c r="P3" s="1169"/>
      <c r="Q3" s="1170"/>
      <c r="R3" s="1171" t="s">
        <v>5</v>
      </c>
      <c r="S3" s="1172"/>
      <c r="T3" s="1171" t="s">
        <v>6</v>
      </c>
      <c r="U3" s="1172"/>
      <c r="V3" s="1168" t="s">
        <v>7</v>
      </c>
      <c r="W3" s="1170"/>
      <c r="X3" s="1171" t="s">
        <v>8</v>
      </c>
      <c r="Y3" s="1194"/>
      <c r="Z3" s="1194"/>
      <c r="AA3" s="1172"/>
      <c r="AB3" s="1168" t="s">
        <v>7</v>
      </c>
      <c r="AC3" s="1170"/>
      <c r="AD3" s="1202" t="s">
        <v>9</v>
      </c>
      <c r="AE3" s="661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  <c r="AX3" s="662"/>
      <c r="AY3" s="662"/>
      <c r="AZ3" s="662"/>
      <c r="BA3" s="662"/>
    </row>
    <row r="4" spans="1:53" s="669" customFormat="1" x14ac:dyDescent="0.35">
      <c r="A4" s="1168"/>
      <c r="B4" s="1168" t="s">
        <v>10</v>
      </c>
      <c r="C4" s="1170"/>
      <c r="D4" s="1168" t="s">
        <v>11</v>
      </c>
      <c r="E4" s="1170"/>
      <c r="F4" s="1168" t="s">
        <v>12</v>
      </c>
      <c r="G4" s="1170"/>
      <c r="H4" s="1168" t="s">
        <v>13</v>
      </c>
      <c r="I4" s="1170"/>
      <c r="J4" s="1168" t="s">
        <v>14</v>
      </c>
      <c r="K4" s="1170"/>
      <c r="L4" s="1168" t="s">
        <v>14</v>
      </c>
      <c r="M4" s="1170"/>
      <c r="N4" s="1168" t="s">
        <v>15</v>
      </c>
      <c r="O4" s="1170"/>
      <c r="P4" s="1168" t="s">
        <v>16</v>
      </c>
      <c r="Q4" s="1170"/>
      <c r="R4" s="664" t="s">
        <v>17</v>
      </c>
      <c r="S4" s="842" t="s">
        <v>18</v>
      </c>
      <c r="T4" s="665" t="s">
        <v>19</v>
      </c>
      <c r="U4" s="666" t="s">
        <v>20</v>
      </c>
      <c r="V4" s="664" t="s">
        <v>21</v>
      </c>
      <c r="W4" s="843" t="s">
        <v>22</v>
      </c>
      <c r="X4" s="664" t="s">
        <v>17</v>
      </c>
      <c r="Y4" s="667" t="s">
        <v>23</v>
      </c>
      <c r="Z4" s="664" t="s">
        <v>17</v>
      </c>
      <c r="AA4" s="843" t="s">
        <v>24</v>
      </c>
      <c r="AB4" s="664" t="s">
        <v>17</v>
      </c>
      <c r="AC4" s="842" t="s">
        <v>25</v>
      </c>
      <c r="AD4" s="1203"/>
      <c r="AE4" s="661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  <c r="AX4" s="668"/>
      <c r="AY4" s="668"/>
      <c r="AZ4" s="668"/>
      <c r="BA4" s="668"/>
    </row>
    <row r="5" spans="1:53" s="669" customForma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4" t="s">
        <v>28</v>
      </c>
      <c r="K5" s="850" t="s">
        <v>27</v>
      </c>
      <c r="L5" s="850" t="s">
        <v>164</v>
      </c>
      <c r="M5" s="850" t="s">
        <v>27</v>
      </c>
      <c r="N5" s="850" t="s">
        <v>29</v>
      </c>
      <c r="O5" s="850" t="s">
        <v>27</v>
      </c>
      <c r="P5" s="672" t="s">
        <v>21</v>
      </c>
      <c r="Q5" s="850" t="s">
        <v>27</v>
      </c>
      <c r="R5" s="672" t="s">
        <v>30</v>
      </c>
      <c r="S5" s="850" t="s">
        <v>27</v>
      </c>
      <c r="T5" s="672" t="s">
        <v>31</v>
      </c>
      <c r="U5" s="850" t="s">
        <v>27</v>
      </c>
      <c r="V5" s="675" t="s">
        <v>30</v>
      </c>
      <c r="W5" s="844" t="s">
        <v>27</v>
      </c>
      <c r="X5" s="676" t="s">
        <v>30</v>
      </c>
      <c r="Y5" s="677" t="s">
        <v>27</v>
      </c>
      <c r="Z5" s="676" t="s">
        <v>32</v>
      </c>
      <c r="AA5" s="844" t="s">
        <v>27</v>
      </c>
      <c r="AB5" s="675" t="s">
        <v>30</v>
      </c>
      <c r="AC5" s="850" t="s">
        <v>27</v>
      </c>
      <c r="AD5" s="845"/>
      <c r="AE5" s="678"/>
      <c r="AK5" s="679"/>
      <c r="AL5" s="679"/>
      <c r="AM5" s="679"/>
      <c r="AN5" s="679"/>
      <c r="AO5" s="679"/>
      <c r="AP5" s="679"/>
    </row>
    <row r="6" spans="1:53" ht="15" x14ac:dyDescent="0.35">
      <c r="A6" s="1173">
        <v>45292</v>
      </c>
      <c r="B6" s="680"/>
      <c r="C6" s="545"/>
      <c r="D6" s="544"/>
      <c r="E6" s="545"/>
      <c r="F6" s="680"/>
      <c r="G6" s="681"/>
      <c r="H6" s="682"/>
      <c r="I6" s="681"/>
      <c r="J6" s="681"/>
      <c r="K6" s="681"/>
      <c r="L6" s="682"/>
      <c r="M6" s="681"/>
      <c r="N6" s="681"/>
      <c r="O6" s="681"/>
      <c r="P6" s="682"/>
      <c r="Q6" s="547"/>
      <c r="R6" s="549"/>
      <c r="S6" s="547"/>
      <c r="T6" s="546"/>
      <c r="U6" s="547"/>
      <c r="V6" s="549"/>
      <c r="W6" s="547"/>
      <c r="X6" s="683"/>
      <c r="Y6" s="728"/>
      <c r="Z6" s="683"/>
      <c r="AA6" s="547"/>
      <c r="AB6" s="549"/>
      <c r="AC6" s="547"/>
      <c r="AD6" s="547"/>
      <c r="AE6" s="684"/>
      <c r="AK6" s="685"/>
    </row>
    <row r="7" spans="1:53" ht="15" x14ac:dyDescent="0.35">
      <c r="A7" s="1174"/>
      <c r="B7" s="591"/>
      <c r="C7" s="592"/>
      <c r="D7" s="593"/>
      <c r="E7" s="592"/>
      <c r="F7" s="591"/>
      <c r="G7" s="585"/>
      <c r="H7" s="586"/>
      <c r="I7" s="585"/>
      <c r="J7" s="585"/>
      <c r="K7" s="585"/>
      <c r="L7" s="585"/>
      <c r="M7" s="585"/>
      <c r="N7" s="585"/>
      <c r="O7" s="585"/>
      <c r="P7" s="586"/>
      <c r="Q7" s="587"/>
      <c r="R7" s="584"/>
      <c r="S7" s="587"/>
      <c r="T7" s="588"/>
      <c r="U7" s="587"/>
      <c r="V7" s="584"/>
      <c r="W7" s="587"/>
      <c r="X7" s="589"/>
      <c r="Y7" s="594"/>
      <c r="Z7" s="589"/>
      <c r="AA7" s="587"/>
      <c r="AB7" s="584"/>
      <c r="AC7" s="587"/>
      <c r="AD7" s="587"/>
      <c r="AE7" s="612"/>
      <c r="AK7" s="685"/>
    </row>
    <row r="8" spans="1:53" ht="15" x14ac:dyDescent="0.35">
      <c r="A8" s="1174"/>
      <c r="B8" s="591"/>
      <c r="C8" s="592"/>
      <c r="D8" s="593"/>
      <c r="E8" s="592"/>
      <c r="F8" s="591"/>
      <c r="G8" s="585"/>
      <c r="H8" s="586"/>
      <c r="I8" s="585"/>
      <c r="J8" s="585"/>
      <c r="K8" s="585"/>
      <c r="L8" s="585"/>
      <c r="M8" s="585"/>
      <c r="N8" s="585"/>
      <c r="O8" s="585"/>
      <c r="P8" s="586"/>
      <c r="Q8" s="587"/>
      <c r="R8" s="584"/>
      <c r="S8" s="587"/>
      <c r="T8" s="588"/>
      <c r="U8" s="587"/>
      <c r="V8" s="584"/>
      <c r="W8" s="587"/>
      <c r="X8" s="589"/>
      <c r="Y8" s="594"/>
      <c r="Z8" s="589"/>
      <c r="AA8" s="587"/>
      <c r="AB8" s="584"/>
      <c r="AC8" s="587"/>
      <c r="AD8" s="587"/>
      <c r="AE8" s="612"/>
    </row>
    <row r="9" spans="1:53" ht="15" x14ac:dyDescent="0.35">
      <c r="A9" s="1175"/>
      <c r="B9" s="591">
        <v>28.26</v>
      </c>
      <c r="C9" s="592">
        <v>282600</v>
      </c>
      <c r="D9" s="593"/>
      <c r="E9" s="592"/>
      <c r="F9" s="591">
        <v>27.28</v>
      </c>
      <c r="G9" s="585">
        <v>272800</v>
      </c>
      <c r="H9" s="586"/>
      <c r="I9" s="585"/>
      <c r="J9" s="585"/>
      <c r="K9" s="585"/>
      <c r="L9" s="585"/>
      <c r="M9" s="585"/>
      <c r="N9" s="585"/>
      <c r="O9" s="585"/>
      <c r="P9" s="586"/>
      <c r="Q9" s="587"/>
      <c r="R9" s="584"/>
      <c r="S9" s="587"/>
      <c r="T9" s="588"/>
      <c r="U9" s="587"/>
      <c r="V9" s="584"/>
      <c r="W9" s="587"/>
      <c r="X9" s="589"/>
      <c r="Y9" s="594"/>
      <c r="Z9" s="589"/>
      <c r="AA9" s="587"/>
      <c r="AB9" s="584"/>
      <c r="AC9" s="587"/>
      <c r="AD9" s="587"/>
      <c r="AE9" s="612"/>
      <c r="AK9" s="685"/>
    </row>
    <row r="10" spans="1:53" ht="15" x14ac:dyDescent="0.35">
      <c r="A10" s="1173">
        <v>45293</v>
      </c>
      <c r="B10" s="595"/>
      <c r="C10" s="592"/>
      <c r="D10" s="593"/>
      <c r="E10" s="592"/>
      <c r="F10" s="591"/>
      <c r="G10" s="585"/>
      <c r="H10" s="586"/>
      <c r="I10" s="587"/>
      <c r="J10" s="587"/>
      <c r="K10" s="587"/>
      <c r="L10" s="585"/>
      <c r="M10" s="585"/>
      <c r="N10" s="585"/>
      <c r="O10" s="585"/>
      <c r="P10" s="586"/>
      <c r="Q10" s="587"/>
      <c r="R10" s="584"/>
      <c r="S10" s="587"/>
      <c r="T10" s="588"/>
      <c r="U10" s="587"/>
      <c r="V10" s="584"/>
      <c r="W10" s="587"/>
      <c r="X10" s="589"/>
      <c r="Y10" s="594"/>
      <c r="Z10" s="589"/>
      <c r="AA10" s="587"/>
      <c r="AB10" s="584"/>
      <c r="AC10" s="587"/>
      <c r="AD10" s="587"/>
      <c r="AE10" s="612"/>
    </row>
    <row r="11" spans="1:53" ht="15" x14ac:dyDescent="0.35">
      <c r="A11" s="1174"/>
      <c r="B11" s="591"/>
      <c r="C11" s="592"/>
      <c r="D11" s="593"/>
      <c r="E11" s="592"/>
      <c r="F11" s="591"/>
      <c r="G11" s="585"/>
      <c r="H11" s="586"/>
      <c r="I11" s="585"/>
      <c r="J11" s="585"/>
      <c r="K11" s="585"/>
      <c r="L11" s="585"/>
      <c r="M11" s="585"/>
      <c r="N11" s="585"/>
      <c r="O11" s="585"/>
      <c r="P11" s="586"/>
      <c r="Q11" s="587"/>
      <c r="R11" s="584"/>
      <c r="S11" s="587"/>
      <c r="T11" s="588"/>
      <c r="U11" s="587"/>
      <c r="V11" s="584"/>
      <c r="W11" s="587"/>
      <c r="X11" s="589"/>
      <c r="Y11" s="596"/>
      <c r="Z11" s="597"/>
      <c r="AA11" s="583"/>
      <c r="AB11" s="598"/>
      <c r="AC11" s="587"/>
      <c r="AD11" s="587"/>
      <c r="AE11" s="612"/>
    </row>
    <row r="12" spans="1:53" ht="15" x14ac:dyDescent="0.35">
      <c r="A12" s="1174"/>
      <c r="B12" s="591"/>
      <c r="C12" s="592"/>
      <c r="D12" s="593"/>
      <c r="E12" s="592"/>
      <c r="F12" s="591"/>
      <c r="G12" s="585"/>
      <c r="H12" s="586"/>
      <c r="I12" s="585"/>
      <c r="J12" s="585"/>
      <c r="K12" s="585"/>
      <c r="L12" s="585"/>
      <c r="M12" s="585"/>
      <c r="N12" s="585"/>
      <c r="O12" s="585"/>
      <c r="P12" s="586"/>
      <c r="Q12" s="587"/>
      <c r="R12" s="584"/>
      <c r="S12" s="587"/>
      <c r="T12" s="588"/>
      <c r="U12" s="587"/>
      <c r="V12" s="584"/>
      <c r="W12" s="587"/>
      <c r="X12" s="589"/>
      <c r="Y12" s="596"/>
      <c r="Z12" s="597"/>
      <c r="AA12" s="583"/>
      <c r="AB12" s="598"/>
      <c r="AC12" s="587"/>
      <c r="AD12" s="587"/>
      <c r="AE12" s="612"/>
    </row>
    <row r="13" spans="1:53" ht="15" x14ac:dyDescent="0.35">
      <c r="A13" s="1175"/>
      <c r="B13" s="591">
        <v>26.96</v>
      </c>
      <c r="C13" s="592">
        <v>269600</v>
      </c>
      <c r="D13" s="593"/>
      <c r="E13" s="592"/>
      <c r="F13" s="591">
        <v>27.6</v>
      </c>
      <c r="G13" s="585">
        <v>276000</v>
      </c>
      <c r="H13" s="586">
        <v>20</v>
      </c>
      <c r="I13" s="585">
        <v>136000</v>
      </c>
      <c r="J13" s="585"/>
      <c r="K13" s="585"/>
      <c r="L13" s="816">
        <v>20.07</v>
      </c>
      <c r="M13" s="585">
        <v>260000</v>
      </c>
      <c r="N13" s="816">
        <v>9.93</v>
      </c>
      <c r="O13" s="585">
        <v>150000</v>
      </c>
      <c r="P13" s="586"/>
      <c r="Q13" s="587"/>
      <c r="R13" s="584"/>
      <c r="S13" s="587"/>
      <c r="T13" s="588">
        <v>20</v>
      </c>
      <c r="U13" s="587">
        <v>259000</v>
      </c>
      <c r="V13" s="584"/>
      <c r="W13" s="587"/>
      <c r="X13" s="589"/>
      <c r="Y13" s="594"/>
      <c r="Z13" s="589"/>
      <c r="AA13" s="587"/>
      <c r="AB13" s="584"/>
      <c r="AC13" s="587"/>
      <c r="AD13" s="587"/>
      <c r="AE13" s="612"/>
    </row>
    <row r="14" spans="1:53" ht="15" x14ac:dyDescent="0.35">
      <c r="A14" s="1173">
        <v>45294</v>
      </c>
      <c r="B14" s="591"/>
      <c r="C14" s="592"/>
      <c r="D14" s="593"/>
      <c r="E14" s="592"/>
      <c r="F14" s="591"/>
      <c r="G14" s="585"/>
      <c r="H14" s="586"/>
      <c r="I14" s="585"/>
      <c r="J14" s="585"/>
      <c r="K14" s="585"/>
      <c r="L14" s="585"/>
      <c r="M14" s="585"/>
      <c r="N14" s="585"/>
      <c r="O14" s="585"/>
      <c r="P14" s="586"/>
      <c r="Q14" s="587"/>
      <c r="R14" s="584"/>
      <c r="S14" s="587"/>
      <c r="T14" s="588"/>
      <c r="U14" s="587"/>
      <c r="V14" s="584"/>
      <c r="W14" s="587"/>
      <c r="X14" s="589"/>
      <c r="Y14" s="594"/>
      <c r="Z14" s="589"/>
      <c r="AA14" s="587"/>
      <c r="AB14" s="584"/>
      <c r="AC14" s="587"/>
      <c r="AD14" s="587"/>
      <c r="AE14" s="612"/>
    </row>
    <row r="15" spans="1:53" ht="15" x14ac:dyDescent="0.35">
      <c r="A15" s="1174"/>
      <c r="B15" s="591"/>
      <c r="C15" s="592"/>
      <c r="D15" s="593"/>
      <c r="E15" s="592"/>
      <c r="F15" s="591"/>
      <c r="G15" s="585"/>
      <c r="H15" s="586"/>
      <c r="I15" s="585"/>
      <c r="J15" s="585"/>
      <c r="K15" s="585"/>
      <c r="L15" s="585"/>
      <c r="M15" s="585"/>
      <c r="N15" s="585"/>
      <c r="O15" s="585"/>
      <c r="P15" s="586"/>
      <c r="Q15" s="587"/>
      <c r="R15" s="584"/>
      <c r="S15" s="587"/>
      <c r="T15" s="588"/>
      <c r="U15" s="587"/>
      <c r="V15" s="584"/>
      <c r="W15" s="587"/>
      <c r="X15" s="589"/>
      <c r="Y15" s="594"/>
      <c r="Z15" s="589"/>
      <c r="AA15" s="587"/>
      <c r="AB15" s="584"/>
      <c r="AC15" s="587"/>
      <c r="AD15" s="587"/>
      <c r="AE15" s="612"/>
    </row>
    <row r="16" spans="1:53" ht="15" x14ac:dyDescent="0.35">
      <c r="A16" s="1174"/>
      <c r="B16" s="591"/>
      <c r="C16" s="592"/>
      <c r="D16" s="593"/>
      <c r="E16" s="592"/>
      <c r="F16" s="591"/>
      <c r="G16" s="585"/>
      <c r="H16" s="586"/>
      <c r="I16" s="585"/>
      <c r="J16" s="585"/>
      <c r="K16" s="585"/>
      <c r="L16" s="585"/>
      <c r="M16" s="585"/>
      <c r="N16" s="585"/>
      <c r="O16" s="585"/>
      <c r="P16" s="586"/>
      <c r="Q16" s="587"/>
      <c r="R16" s="584"/>
      <c r="S16" s="587"/>
      <c r="T16" s="588"/>
      <c r="U16" s="587"/>
      <c r="V16" s="584"/>
      <c r="W16" s="587"/>
      <c r="X16" s="589"/>
      <c r="Y16" s="594"/>
      <c r="Z16" s="589"/>
      <c r="AA16" s="587"/>
      <c r="AB16" s="584"/>
      <c r="AC16" s="587"/>
      <c r="AD16" s="587"/>
      <c r="AE16" s="612"/>
    </row>
    <row r="17" spans="1:31" ht="15" x14ac:dyDescent="0.35">
      <c r="A17" s="1175"/>
      <c r="B17" s="591">
        <v>26.69</v>
      </c>
      <c r="C17" s="592">
        <v>266900</v>
      </c>
      <c r="D17" s="798"/>
      <c r="E17" s="585"/>
      <c r="F17" s="591">
        <v>29.61</v>
      </c>
      <c r="G17" s="585">
        <v>296100</v>
      </c>
      <c r="H17" s="586"/>
      <c r="I17" s="585"/>
      <c r="J17" s="585">
        <v>20</v>
      </c>
      <c r="K17" s="585">
        <v>136000</v>
      </c>
      <c r="L17" s="585"/>
      <c r="M17" s="585"/>
      <c r="N17" s="585"/>
      <c r="O17" s="585"/>
      <c r="P17" s="586"/>
      <c r="Q17" s="587"/>
      <c r="R17" s="584"/>
      <c r="S17" s="587"/>
      <c r="T17" s="588">
        <v>20</v>
      </c>
      <c r="U17" s="587">
        <v>259000</v>
      </c>
      <c r="V17" s="584"/>
      <c r="W17" s="587"/>
      <c r="X17" s="589"/>
      <c r="Y17" s="594"/>
      <c r="Z17" s="589">
        <v>20</v>
      </c>
      <c r="AA17" s="587">
        <v>200000</v>
      </c>
      <c r="AB17" s="584">
        <v>30</v>
      </c>
      <c r="AC17" s="587">
        <v>300000</v>
      </c>
      <c r="AD17" s="587"/>
      <c r="AE17" s="612"/>
    </row>
    <row r="18" spans="1:31" ht="15" x14ac:dyDescent="0.35">
      <c r="A18" s="1173">
        <v>45295</v>
      </c>
      <c r="B18" s="591"/>
      <c r="C18" s="592"/>
      <c r="D18" s="593"/>
      <c r="E18" s="592"/>
      <c r="F18" s="591"/>
      <c r="G18" s="585"/>
      <c r="H18" s="586"/>
      <c r="I18" s="585"/>
      <c r="J18" s="585"/>
      <c r="K18" s="585"/>
      <c r="L18" s="585"/>
      <c r="M18" s="585"/>
      <c r="N18" s="585"/>
      <c r="O18" s="585"/>
      <c r="P18" s="586"/>
      <c r="Q18" s="587"/>
      <c r="R18" s="584"/>
      <c r="S18" s="587"/>
      <c r="T18" s="588"/>
      <c r="U18" s="587"/>
      <c r="V18" s="584"/>
      <c r="W18" s="587"/>
      <c r="X18" s="589"/>
      <c r="Y18" s="594"/>
      <c r="Z18" s="589"/>
      <c r="AA18" s="587"/>
      <c r="AB18" s="584"/>
      <c r="AC18" s="587"/>
      <c r="AD18" s="587"/>
      <c r="AE18" s="612"/>
    </row>
    <row r="19" spans="1:31" ht="15" x14ac:dyDescent="0.35">
      <c r="A19" s="1174"/>
      <c r="B19" s="591"/>
      <c r="C19" s="592"/>
      <c r="D19" s="593"/>
      <c r="E19" s="592"/>
      <c r="F19" s="591"/>
      <c r="G19" s="585"/>
      <c r="H19" s="586"/>
      <c r="I19" s="585"/>
      <c r="J19" s="585"/>
      <c r="K19" s="585"/>
      <c r="L19" s="585"/>
      <c r="M19" s="585"/>
      <c r="N19" s="585"/>
      <c r="O19" s="585"/>
      <c r="P19" s="586"/>
      <c r="Q19" s="587"/>
      <c r="R19" s="598"/>
      <c r="S19" s="583"/>
      <c r="T19" s="584"/>
      <c r="U19" s="587"/>
      <c r="V19" s="584"/>
      <c r="W19" s="587"/>
      <c r="X19" s="589"/>
      <c r="Y19" s="594"/>
      <c r="Z19" s="589"/>
      <c r="AA19" s="587"/>
      <c r="AB19" s="584"/>
      <c r="AC19" s="587"/>
      <c r="AD19" s="587"/>
      <c r="AE19" s="612"/>
    </row>
    <row r="20" spans="1:31" ht="15" x14ac:dyDescent="0.35">
      <c r="A20" s="1174"/>
      <c r="B20" s="591"/>
      <c r="C20" s="592"/>
      <c r="D20" s="593"/>
      <c r="E20" s="592"/>
      <c r="F20" s="591"/>
      <c r="G20" s="585"/>
      <c r="H20" s="586"/>
      <c r="I20" s="585"/>
      <c r="J20" s="585"/>
      <c r="K20" s="585"/>
      <c r="L20" s="585"/>
      <c r="M20" s="585"/>
      <c r="N20" s="585"/>
      <c r="O20" s="585"/>
      <c r="P20" s="586"/>
      <c r="Q20" s="587"/>
      <c r="R20" s="584"/>
      <c r="S20" s="587"/>
      <c r="T20" s="588"/>
      <c r="U20" s="587"/>
      <c r="V20" s="584"/>
      <c r="W20" s="587"/>
      <c r="X20" s="589"/>
      <c r="Y20" s="594"/>
      <c r="Z20" s="589"/>
      <c r="AA20" s="587"/>
      <c r="AB20" s="584"/>
      <c r="AC20" s="587"/>
      <c r="AD20" s="587"/>
      <c r="AE20" s="612"/>
    </row>
    <row r="21" spans="1:31" ht="15" x14ac:dyDescent="0.35">
      <c r="A21" s="1175"/>
      <c r="B21" s="591">
        <v>30.32</v>
      </c>
      <c r="C21" s="592">
        <v>303200</v>
      </c>
      <c r="D21" s="593"/>
      <c r="E21" s="592"/>
      <c r="F21" s="591">
        <v>33.24</v>
      </c>
      <c r="G21" s="592">
        <v>332400</v>
      </c>
      <c r="H21" s="586"/>
      <c r="I21" s="585"/>
      <c r="J21" s="585">
        <v>20</v>
      </c>
      <c r="K21" s="585">
        <v>136000</v>
      </c>
      <c r="L21" s="585">
        <v>20</v>
      </c>
      <c r="M21" s="585">
        <v>259000</v>
      </c>
      <c r="N21" s="816">
        <v>9.93</v>
      </c>
      <c r="O21" s="585">
        <v>150000</v>
      </c>
      <c r="P21" s="586"/>
      <c r="Q21" s="587"/>
      <c r="R21" s="584"/>
      <c r="S21" s="587"/>
      <c r="T21" s="588">
        <v>20</v>
      </c>
      <c r="U21" s="587">
        <v>259000</v>
      </c>
      <c r="V21" s="584"/>
      <c r="W21" s="587"/>
      <c r="X21" s="589">
        <v>30.24</v>
      </c>
      <c r="Y21" s="594">
        <v>302400</v>
      </c>
      <c r="Z21" s="589"/>
      <c r="AA21" s="587"/>
      <c r="AB21" s="584"/>
      <c r="AC21" s="587"/>
      <c r="AD21" s="587"/>
      <c r="AE21" s="612"/>
    </row>
    <row r="22" spans="1:31" ht="15" x14ac:dyDescent="0.35">
      <c r="A22" s="1173">
        <v>45296</v>
      </c>
      <c r="B22" s="591"/>
      <c r="C22" s="592"/>
      <c r="D22" s="593"/>
      <c r="E22" s="592"/>
      <c r="F22" s="591"/>
      <c r="G22" s="585"/>
      <c r="H22" s="586"/>
      <c r="I22" s="585"/>
      <c r="J22" s="585"/>
      <c r="K22" s="585"/>
      <c r="L22" s="586"/>
      <c r="M22" s="585"/>
      <c r="N22" s="585"/>
      <c r="O22" s="585"/>
      <c r="P22" s="586"/>
      <c r="Q22" s="587"/>
      <c r="R22" s="584"/>
      <c r="S22" s="587"/>
      <c r="T22" s="588"/>
      <c r="U22" s="587"/>
      <c r="V22" s="584"/>
      <c r="W22" s="587"/>
      <c r="X22" s="589"/>
      <c r="Y22" s="594"/>
      <c r="Z22" s="589"/>
      <c r="AA22" s="587"/>
      <c r="AB22" s="584"/>
      <c r="AC22" s="587"/>
      <c r="AD22" s="587"/>
      <c r="AE22" s="612"/>
    </row>
    <row r="23" spans="1:31" ht="15" x14ac:dyDescent="0.35">
      <c r="A23" s="1174"/>
      <c r="B23" s="591"/>
      <c r="C23" s="592"/>
      <c r="D23" s="593"/>
      <c r="E23" s="592"/>
      <c r="F23" s="591"/>
      <c r="G23" s="585"/>
      <c r="H23" s="586"/>
      <c r="I23" s="585"/>
      <c r="J23" s="585"/>
      <c r="K23" s="585"/>
      <c r="L23" s="585">
        <v>20</v>
      </c>
      <c r="M23" s="585">
        <v>259000</v>
      </c>
      <c r="N23" s="585"/>
      <c r="O23" s="585"/>
      <c r="P23" s="586"/>
      <c r="Q23" s="587"/>
      <c r="R23" s="584"/>
      <c r="S23" s="587"/>
      <c r="T23" s="588"/>
      <c r="U23" s="587"/>
      <c r="V23" s="584"/>
      <c r="W23" s="587"/>
      <c r="X23" s="589"/>
      <c r="Y23" s="594"/>
      <c r="Z23" s="589"/>
      <c r="AA23" s="587"/>
      <c r="AB23" s="584"/>
      <c r="AC23" s="587"/>
      <c r="AD23" s="587"/>
      <c r="AE23" s="612"/>
    </row>
    <row r="24" spans="1:31" ht="15" x14ac:dyDescent="0.35">
      <c r="A24" s="1174"/>
      <c r="B24" s="591"/>
      <c r="C24" s="592"/>
      <c r="D24" s="593"/>
      <c r="E24" s="592"/>
      <c r="F24" s="591"/>
      <c r="G24" s="585"/>
      <c r="H24" s="586"/>
      <c r="I24" s="585"/>
      <c r="J24" s="585"/>
      <c r="K24" s="585"/>
      <c r="L24" s="585"/>
      <c r="M24" s="585"/>
      <c r="N24" s="585"/>
      <c r="O24" s="585"/>
      <c r="P24" s="586"/>
      <c r="Q24" s="587"/>
      <c r="R24" s="584"/>
      <c r="S24" s="587"/>
      <c r="T24" s="588"/>
      <c r="U24" s="587"/>
      <c r="V24" s="584"/>
      <c r="W24" s="587"/>
      <c r="X24" s="589"/>
      <c r="Y24" s="594"/>
      <c r="Z24" s="589"/>
      <c r="AA24" s="587"/>
      <c r="AB24" s="584"/>
      <c r="AC24" s="587"/>
      <c r="AD24" s="587"/>
      <c r="AE24" s="612"/>
    </row>
    <row r="25" spans="1:31" ht="15" x14ac:dyDescent="0.35">
      <c r="A25" s="1175"/>
      <c r="B25" s="591">
        <v>21.4</v>
      </c>
      <c r="C25" s="592">
        <v>214000</v>
      </c>
      <c r="D25" s="593"/>
      <c r="E25" s="592"/>
      <c r="F25" s="591">
        <v>35.799999999999997</v>
      </c>
      <c r="G25" s="585">
        <v>358000</v>
      </c>
      <c r="H25" s="586">
        <v>20</v>
      </c>
      <c r="I25" s="585">
        <v>136000</v>
      </c>
      <c r="J25" s="585"/>
      <c r="K25" s="585"/>
      <c r="L25" s="816"/>
      <c r="M25" s="585"/>
      <c r="N25" s="585"/>
      <c r="O25" s="585"/>
      <c r="P25" s="586">
        <v>20</v>
      </c>
      <c r="Q25" s="587">
        <v>136000</v>
      </c>
      <c r="R25" s="584"/>
      <c r="S25" s="587"/>
      <c r="T25" s="588">
        <v>20</v>
      </c>
      <c r="U25" s="587">
        <v>259000</v>
      </c>
      <c r="V25" s="584"/>
      <c r="W25" s="587"/>
      <c r="X25" s="589"/>
      <c r="Y25" s="594"/>
      <c r="Z25" s="589"/>
      <c r="AA25" s="587"/>
      <c r="AB25" s="584"/>
      <c r="AC25" s="587"/>
      <c r="AD25" s="587"/>
      <c r="AE25" s="612"/>
    </row>
    <row r="26" spans="1:31" ht="15" x14ac:dyDescent="0.35">
      <c r="A26" s="1173">
        <v>45297</v>
      </c>
      <c r="B26" s="591"/>
      <c r="C26" s="592"/>
      <c r="D26" s="593"/>
      <c r="E26" s="592"/>
      <c r="F26" s="591"/>
      <c r="G26" s="585"/>
      <c r="H26" s="586"/>
      <c r="I26" s="585"/>
      <c r="J26" s="585"/>
      <c r="K26" s="585"/>
      <c r="L26" s="784"/>
      <c r="M26" s="704"/>
      <c r="N26" s="704"/>
      <c r="O26" s="704"/>
      <c r="P26" s="586"/>
      <c r="Q26" s="587"/>
      <c r="R26" s="584"/>
      <c r="S26" s="587"/>
      <c r="T26" s="588"/>
      <c r="U26" s="587"/>
      <c r="V26" s="584"/>
      <c r="W26" s="587"/>
      <c r="X26" s="589"/>
      <c r="Y26" s="594"/>
      <c r="Z26" s="589"/>
      <c r="AA26" s="587"/>
      <c r="AB26" s="584"/>
      <c r="AC26" s="587"/>
      <c r="AD26" s="587"/>
      <c r="AE26" s="612"/>
    </row>
    <row r="27" spans="1:31" ht="15" x14ac:dyDescent="0.35">
      <c r="A27" s="1174"/>
      <c r="B27" s="591"/>
      <c r="C27" s="592"/>
      <c r="D27" s="593"/>
      <c r="E27" s="592"/>
      <c r="F27" s="591"/>
      <c r="G27" s="585"/>
      <c r="H27" s="586"/>
      <c r="I27" s="585"/>
      <c r="J27" s="585"/>
      <c r="K27" s="585"/>
      <c r="L27" s="585"/>
      <c r="M27" s="585"/>
      <c r="N27" s="585"/>
      <c r="O27" s="585"/>
      <c r="P27" s="586"/>
      <c r="Q27" s="587"/>
      <c r="R27" s="584"/>
      <c r="S27" s="587"/>
      <c r="T27" s="588"/>
      <c r="U27" s="587"/>
      <c r="V27" s="584"/>
      <c r="W27" s="587"/>
      <c r="X27" s="589"/>
      <c r="Y27" s="594"/>
      <c r="Z27" s="589"/>
      <c r="AA27" s="587"/>
      <c r="AB27" s="584"/>
      <c r="AC27" s="587"/>
      <c r="AD27" s="587"/>
      <c r="AE27" s="612"/>
    </row>
    <row r="28" spans="1:31" ht="15" x14ac:dyDescent="0.35">
      <c r="A28" s="1174"/>
      <c r="B28" s="591"/>
      <c r="C28" s="592"/>
      <c r="D28" s="593"/>
      <c r="E28" s="592"/>
      <c r="F28" s="591"/>
      <c r="G28" s="585"/>
      <c r="H28" s="586"/>
      <c r="I28" s="585"/>
      <c r="J28" s="585"/>
      <c r="K28" s="585"/>
      <c r="L28" s="585"/>
      <c r="M28" s="585"/>
      <c r="N28" s="585"/>
      <c r="O28" s="585"/>
      <c r="P28" s="586"/>
      <c r="Q28" s="587"/>
      <c r="R28" s="584"/>
      <c r="S28" s="587"/>
      <c r="T28" s="588"/>
      <c r="U28" s="587"/>
      <c r="V28" s="584"/>
      <c r="W28" s="587"/>
      <c r="X28" s="589"/>
      <c r="Y28" s="590"/>
      <c r="Z28" s="599"/>
      <c r="AA28" s="600"/>
      <c r="AB28" s="588"/>
      <c r="AC28" s="587"/>
      <c r="AD28" s="587"/>
      <c r="AE28" s="612"/>
    </row>
    <row r="29" spans="1:31" ht="15" x14ac:dyDescent="0.35">
      <c r="A29" s="1175"/>
      <c r="B29" s="591">
        <v>25.69</v>
      </c>
      <c r="C29" s="592">
        <v>256900</v>
      </c>
      <c r="D29" s="593"/>
      <c r="E29" s="592"/>
      <c r="F29" s="591">
        <v>25.73</v>
      </c>
      <c r="G29" s="585">
        <v>257300</v>
      </c>
      <c r="H29" s="586"/>
      <c r="I29" s="585"/>
      <c r="J29" s="585">
        <v>20</v>
      </c>
      <c r="K29" s="585">
        <v>136000</v>
      </c>
      <c r="L29" s="585"/>
      <c r="M29" s="585"/>
      <c r="N29" s="585"/>
      <c r="O29" s="585"/>
      <c r="P29" s="586"/>
      <c r="Q29" s="587"/>
      <c r="R29" s="584"/>
      <c r="S29" s="587"/>
      <c r="T29" s="588">
        <v>20</v>
      </c>
      <c r="U29" s="587">
        <v>259000</v>
      </c>
      <c r="V29" s="584"/>
      <c r="W29" s="587"/>
      <c r="X29" s="589"/>
      <c r="Y29" s="590"/>
      <c r="Z29" s="599"/>
      <c r="AA29" s="600"/>
      <c r="AB29" s="588"/>
      <c r="AC29" s="587"/>
      <c r="AD29" s="587"/>
      <c r="AE29" s="612"/>
    </row>
    <row r="30" spans="1:31" ht="15" x14ac:dyDescent="0.35">
      <c r="A30" s="1173">
        <v>45298</v>
      </c>
      <c r="B30" s="591"/>
      <c r="C30" s="592"/>
      <c r="D30" s="593"/>
      <c r="E30" s="592"/>
      <c r="F30" s="591"/>
      <c r="G30" s="585"/>
      <c r="H30" s="586"/>
      <c r="I30" s="585"/>
      <c r="J30" s="585"/>
      <c r="K30" s="585"/>
      <c r="L30" s="586"/>
      <c r="M30" s="585"/>
      <c r="N30" s="585"/>
      <c r="O30" s="585"/>
      <c r="P30" s="586"/>
      <c r="Q30" s="587"/>
      <c r="R30" s="584"/>
      <c r="S30" s="587"/>
      <c r="T30" s="588"/>
      <c r="U30" s="587"/>
      <c r="V30" s="584"/>
      <c r="W30" s="587"/>
      <c r="X30" s="589"/>
      <c r="Y30" s="594"/>
      <c r="Z30" s="589"/>
      <c r="AA30" s="587"/>
      <c r="AB30" s="584"/>
      <c r="AC30" s="587"/>
      <c r="AD30" s="587"/>
      <c r="AE30" s="612"/>
    </row>
    <row r="31" spans="1:31" ht="15" x14ac:dyDescent="0.35">
      <c r="A31" s="1174"/>
      <c r="B31" s="591"/>
      <c r="C31" s="592"/>
      <c r="D31" s="593"/>
      <c r="E31" s="592"/>
      <c r="F31" s="591"/>
      <c r="G31" s="585"/>
      <c r="H31" s="586"/>
      <c r="I31" s="585"/>
      <c r="J31" s="585"/>
      <c r="K31" s="585"/>
      <c r="L31" s="585"/>
      <c r="M31" s="585"/>
      <c r="N31" s="585"/>
      <c r="O31" s="585"/>
      <c r="P31" s="586"/>
      <c r="Q31" s="587"/>
      <c r="R31" s="584"/>
      <c r="S31" s="587"/>
      <c r="T31" s="588"/>
      <c r="U31" s="587"/>
      <c r="V31" s="584"/>
      <c r="W31" s="587"/>
      <c r="X31" s="589"/>
      <c r="Y31" s="594"/>
      <c r="Z31" s="589"/>
      <c r="AA31" s="587"/>
      <c r="AB31" s="584"/>
      <c r="AC31" s="587"/>
      <c r="AD31" s="587"/>
      <c r="AE31" s="612"/>
    </row>
    <row r="32" spans="1:31" ht="15" x14ac:dyDescent="0.35">
      <c r="A32" s="1174"/>
      <c r="B32" s="591"/>
      <c r="C32" s="592"/>
      <c r="D32" s="593"/>
      <c r="E32" s="592"/>
      <c r="F32" s="591"/>
      <c r="G32" s="585"/>
      <c r="H32" s="586"/>
      <c r="I32" s="585"/>
      <c r="J32" s="585"/>
      <c r="K32" s="585"/>
      <c r="L32" s="585"/>
      <c r="M32" s="585"/>
      <c r="N32" s="585"/>
      <c r="O32" s="585"/>
      <c r="P32" s="586"/>
      <c r="Q32" s="587"/>
      <c r="R32" s="584"/>
      <c r="S32" s="587"/>
      <c r="T32" s="588"/>
      <c r="U32" s="587"/>
      <c r="V32" s="584"/>
      <c r="W32" s="587"/>
      <c r="X32" s="589"/>
      <c r="Y32" s="594"/>
      <c r="Z32" s="589"/>
      <c r="AA32" s="587"/>
      <c r="AB32" s="584"/>
      <c r="AC32" s="587"/>
      <c r="AD32" s="587"/>
      <c r="AE32" s="612"/>
    </row>
    <row r="33" spans="1:31" ht="15" x14ac:dyDescent="0.35">
      <c r="A33" s="1175"/>
      <c r="B33" s="591">
        <v>26.45</v>
      </c>
      <c r="C33" s="592">
        <v>264500</v>
      </c>
      <c r="D33" s="593"/>
      <c r="E33" s="592"/>
      <c r="F33" s="591">
        <v>35.94</v>
      </c>
      <c r="G33" s="585">
        <v>359400</v>
      </c>
      <c r="H33" s="586"/>
      <c r="I33" s="585"/>
      <c r="J33" s="585"/>
      <c r="K33" s="585"/>
      <c r="L33" s="816"/>
      <c r="M33" s="585"/>
      <c r="N33" s="585"/>
      <c r="O33" s="585"/>
      <c r="P33" s="586"/>
      <c r="Q33" s="587"/>
      <c r="R33" s="584"/>
      <c r="S33" s="587"/>
      <c r="T33" s="588"/>
      <c r="U33" s="587"/>
      <c r="V33" s="584"/>
      <c r="W33" s="587"/>
      <c r="X33" s="589"/>
      <c r="Y33" s="594"/>
      <c r="Z33" s="589"/>
      <c r="AA33" s="587"/>
      <c r="AB33" s="584"/>
      <c r="AC33" s="587"/>
      <c r="AD33" s="587"/>
      <c r="AE33" s="612"/>
    </row>
    <row r="34" spans="1:31" ht="15" x14ac:dyDescent="0.35">
      <c r="A34" s="1173">
        <v>45299</v>
      </c>
      <c r="B34" s="591"/>
      <c r="C34" s="592"/>
      <c r="D34" s="593"/>
      <c r="E34" s="592"/>
      <c r="F34" s="591"/>
      <c r="G34" s="585"/>
      <c r="H34" s="586"/>
      <c r="I34" s="585"/>
      <c r="J34" s="585"/>
      <c r="K34" s="585"/>
      <c r="L34" s="585"/>
      <c r="M34" s="585"/>
      <c r="N34" s="585"/>
      <c r="O34" s="585"/>
      <c r="P34" s="586"/>
      <c r="Q34" s="587"/>
      <c r="R34" s="584"/>
      <c r="S34" s="587"/>
      <c r="T34" s="588"/>
      <c r="U34" s="587"/>
      <c r="V34" s="584"/>
      <c r="W34" s="587"/>
      <c r="X34" s="589"/>
      <c r="Y34" s="594"/>
      <c r="Z34" s="589"/>
      <c r="AA34" s="587"/>
      <c r="AB34" s="584"/>
      <c r="AC34" s="587"/>
      <c r="AD34" s="587"/>
      <c r="AE34" s="612"/>
    </row>
    <row r="35" spans="1:31" ht="15" x14ac:dyDescent="0.35">
      <c r="A35" s="1174"/>
      <c r="B35" s="591"/>
      <c r="C35" s="592"/>
      <c r="D35" s="593"/>
      <c r="E35" s="592"/>
      <c r="F35" s="591"/>
      <c r="G35" s="585"/>
      <c r="H35" s="586"/>
      <c r="I35" s="585"/>
      <c r="J35" s="585"/>
      <c r="K35" s="585"/>
      <c r="L35" s="585"/>
      <c r="M35" s="585"/>
      <c r="N35" s="585"/>
      <c r="O35" s="585"/>
      <c r="P35" s="586"/>
      <c r="Q35" s="587"/>
      <c r="R35" s="584"/>
      <c r="S35" s="587"/>
      <c r="T35" s="588"/>
      <c r="U35" s="587"/>
      <c r="V35" s="584"/>
      <c r="W35" s="587"/>
      <c r="X35" s="589"/>
      <c r="Y35" s="594"/>
      <c r="Z35" s="589"/>
      <c r="AA35" s="587"/>
      <c r="AB35" s="584"/>
      <c r="AC35" s="587"/>
      <c r="AD35" s="587"/>
      <c r="AE35" s="612"/>
    </row>
    <row r="36" spans="1:31" ht="15" x14ac:dyDescent="0.35">
      <c r="A36" s="1174"/>
      <c r="B36" s="591"/>
      <c r="C36" s="592"/>
      <c r="D36" s="593"/>
      <c r="E36" s="592"/>
      <c r="F36" s="591"/>
      <c r="G36" s="585"/>
      <c r="H36" s="586"/>
      <c r="I36" s="585"/>
      <c r="J36" s="585"/>
      <c r="K36" s="585"/>
      <c r="L36" s="585"/>
      <c r="M36" s="585"/>
      <c r="N36" s="585"/>
      <c r="O36" s="585"/>
      <c r="P36" s="586"/>
      <c r="Q36" s="587"/>
      <c r="R36" s="584"/>
      <c r="S36" s="587"/>
      <c r="T36" s="588"/>
      <c r="U36" s="587"/>
      <c r="V36" s="584"/>
      <c r="W36" s="587"/>
      <c r="X36" s="589"/>
      <c r="Y36" s="594"/>
      <c r="Z36" s="589"/>
      <c r="AA36" s="587"/>
      <c r="AB36" s="584"/>
      <c r="AC36" s="587"/>
      <c r="AD36" s="587"/>
      <c r="AE36" s="612"/>
    </row>
    <row r="37" spans="1:31" ht="15" x14ac:dyDescent="0.35">
      <c r="A37" s="1175"/>
      <c r="B37" s="591">
        <v>28.32</v>
      </c>
      <c r="C37" s="592">
        <v>283200</v>
      </c>
      <c r="D37" s="593">
        <v>29.31</v>
      </c>
      <c r="E37" s="592">
        <v>293100</v>
      </c>
      <c r="F37" s="591">
        <v>24.58</v>
      </c>
      <c r="G37" s="585">
        <v>245800</v>
      </c>
      <c r="H37" s="586"/>
      <c r="I37" s="585"/>
      <c r="J37" s="585"/>
      <c r="K37" s="585"/>
      <c r="L37" s="585">
        <v>20</v>
      </c>
      <c r="M37" s="585">
        <v>259000</v>
      </c>
      <c r="N37" s="585"/>
      <c r="O37" s="585"/>
      <c r="P37" s="586"/>
      <c r="Q37" s="587"/>
      <c r="R37" s="584"/>
      <c r="S37" s="587"/>
      <c r="T37" s="588">
        <v>20</v>
      </c>
      <c r="U37" s="587">
        <v>259000</v>
      </c>
      <c r="V37" s="584"/>
      <c r="W37" s="587"/>
      <c r="X37" s="589"/>
      <c r="Y37" s="594"/>
      <c r="Z37" s="584">
        <v>20</v>
      </c>
      <c r="AA37" s="587">
        <v>200000</v>
      </c>
      <c r="AB37" s="584"/>
      <c r="AC37" s="587"/>
      <c r="AD37" s="587"/>
      <c r="AE37" s="612"/>
    </row>
    <row r="38" spans="1:31" ht="15" x14ac:dyDescent="0.35">
      <c r="A38" s="1173">
        <v>45300</v>
      </c>
      <c r="B38" s="591"/>
      <c r="C38" s="592"/>
      <c r="D38" s="593"/>
      <c r="E38" s="592"/>
      <c r="F38" s="591"/>
      <c r="G38" s="585"/>
      <c r="H38" s="586"/>
      <c r="I38" s="585"/>
      <c r="J38" s="585"/>
      <c r="K38" s="585"/>
      <c r="L38" s="585"/>
      <c r="M38" s="585"/>
      <c r="N38" s="585"/>
      <c r="O38" s="585"/>
      <c r="P38" s="586"/>
      <c r="Q38" s="587"/>
      <c r="R38" s="584"/>
      <c r="S38" s="587"/>
      <c r="T38" s="588"/>
      <c r="U38" s="587"/>
      <c r="V38" s="584"/>
      <c r="W38" s="587"/>
      <c r="X38" s="589"/>
      <c r="Y38" s="594"/>
      <c r="Z38" s="589"/>
      <c r="AA38" s="587"/>
      <c r="AB38" s="584"/>
      <c r="AC38" s="587"/>
      <c r="AD38" s="587"/>
      <c r="AE38" s="612"/>
    </row>
    <row r="39" spans="1:31" ht="15" x14ac:dyDescent="0.35">
      <c r="A39" s="1174"/>
      <c r="B39" s="591"/>
      <c r="C39" s="592"/>
      <c r="D39" s="593"/>
      <c r="E39" s="592"/>
      <c r="F39" s="591"/>
      <c r="G39" s="585"/>
      <c r="H39" s="586"/>
      <c r="I39" s="585"/>
      <c r="J39" s="585"/>
      <c r="K39" s="585"/>
      <c r="L39" s="585"/>
      <c r="M39" s="585"/>
      <c r="N39" s="585"/>
      <c r="O39" s="585"/>
      <c r="P39" s="586"/>
      <c r="Q39" s="587"/>
      <c r="R39" s="584"/>
      <c r="S39" s="587"/>
      <c r="T39" s="588"/>
      <c r="U39" s="587"/>
      <c r="V39" s="584"/>
      <c r="W39" s="587"/>
      <c r="X39" s="589"/>
      <c r="Y39" s="594"/>
      <c r="Z39" s="589"/>
      <c r="AA39" s="587"/>
      <c r="AB39" s="584"/>
      <c r="AC39" s="587"/>
      <c r="AD39" s="587"/>
      <c r="AE39" s="612"/>
    </row>
    <row r="40" spans="1:31" ht="15" x14ac:dyDescent="0.35">
      <c r="A40" s="1174"/>
      <c r="B40" s="591"/>
      <c r="C40" s="592"/>
      <c r="D40" s="593"/>
      <c r="E40" s="592"/>
      <c r="F40" s="591"/>
      <c r="G40" s="585"/>
      <c r="H40" s="586"/>
      <c r="I40" s="585"/>
      <c r="J40" s="585"/>
      <c r="K40" s="585"/>
      <c r="L40" s="585"/>
      <c r="M40" s="585"/>
      <c r="N40" s="585"/>
      <c r="O40" s="585"/>
      <c r="P40" s="586"/>
      <c r="Q40" s="587"/>
      <c r="R40" s="584"/>
      <c r="S40" s="587"/>
      <c r="T40" s="588"/>
      <c r="U40" s="587"/>
      <c r="V40" s="584"/>
      <c r="W40" s="587"/>
      <c r="X40" s="589"/>
      <c r="Y40" s="594"/>
      <c r="Z40" s="589"/>
      <c r="AA40" s="587"/>
      <c r="AB40" s="584"/>
      <c r="AC40" s="587"/>
      <c r="AD40" s="587"/>
      <c r="AE40" s="612"/>
    </row>
    <row r="41" spans="1:31" ht="15" x14ac:dyDescent="0.35">
      <c r="A41" s="1175"/>
      <c r="B41" s="792">
        <v>24.35</v>
      </c>
      <c r="C41" s="592">
        <v>243500</v>
      </c>
      <c r="D41" s="593">
        <v>27.04</v>
      </c>
      <c r="E41" s="592">
        <v>270400</v>
      </c>
      <c r="F41" s="792">
        <v>20.13</v>
      </c>
      <c r="G41" s="585">
        <v>201300</v>
      </c>
      <c r="H41" s="586">
        <v>20</v>
      </c>
      <c r="I41" s="585">
        <v>136000</v>
      </c>
      <c r="J41" s="585">
        <v>20</v>
      </c>
      <c r="K41" s="585">
        <v>136000</v>
      </c>
      <c r="L41" s="585"/>
      <c r="M41" s="585"/>
      <c r="N41" s="585"/>
      <c r="O41" s="585"/>
      <c r="P41" s="586"/>
      <c r="Q41" s="587"/>
      <c r="R41" s="584"/>
      <c r="S41" s="587"/>
      <c r="T41" s="588">
        <v>20</v>
      </c>
      <c r="U41" s="587">
        <v>259000</v>
      </c>
      <c r="V41" s="584"/>
      <c r="W41" s="587"/>
      <c r="X41" s="589">
        <v>42.14</v>
      </c>
      <c r="Y41" s="594">
        <v>421400</v>
      </c>
      <c r="Z41" s="589"/>
      <c r="AA41" s="587"/>
      <c r="AB41" s="584">
        <v>26.63</v>
      </c>
      <c r="AC41" s="587">
        <v>266300</v>
      </c>
      <c r="AD41" s="587"/>
      <c r="AE41" s="612"/>
    </row>
    <row r="42" spans="1:31" ht="15" x14ac:dyDescent="0.35">
      <c r="A42" s="1173">
        <v>45301</v>
      </c>
      <c r="B42" s="591"/>
      <c r="C42" s="592"/>
      <c r="D42" s="593"/>
      <c r="E42" s="592"/>
      <c r="F42" s="591"/>
      <c r="G42" s="585"/>
      <c r="H42" s="586"/>
      <c r="I42" s="585"/>
      <c r="J42" s="585"/>
      <c r="K42" s="585"/>
      <c r="L42" s="585"/>
      <c r="M42" s="585"/>
      <c r="N42" s="585"/>
      <c r="O42" s="585"/>
      <c r="P42" s="586"/>
      <c r="Q42" s="587"/>
      <c r="R42" s="584"/>
      <c r="S42" s="587"/>
      <c r="T42" s="588"/>
      <c r="U42" s="587"/>
      <c r="V42" s="584"/>
      <c r="W42" s="587"/>
      <c r="X42" s="589"/>
      <c r="Y42" s="594"/>
      <c r="Z42" s="589"/>
      <c r="AA42" s="587"/>
      <c r="AB42" s="584"/>
      <c r="AC42" s="587"/>
      <c r="AD42" s="587"/>
      <c r="AE42" s="612"/>
    </row>
    <row r="43" spans="1:31" ht="15" x14ac:dyDescent="0.35">
      <c r="A43" s="1174"/>
      <c r="B43" s="591"/>
      <c r="C43" s="592"/>
      <c r="D43" s="593"/>
      <c r="E43" s="592"/>
      <c r="F43" s="591"/>
      <c r="G43" s="585"/>
      <c r="H43" s="586"/>
      <c r="I43" s="585"/>
      <c r="J43" s="585"/>
      <c r="K43" s="585"/>
      <c r="L43" s="585"/>
      <c r="M43" s="585"/>
      <c r="N43" s="585"/>
      <c r="O43" s="585"/>
      <c r="P43" s="586"/>
      <c r="Q43" s="587"/>
      <c r="R43" s="584"/>
      <c r="S43" s="587"/>
      <c r="T43" s="588"/>
      <c r="U43" s="587"/>
      <c r="V43" s="584"/>
      <c r="W43" s="587"/>
      <c r="X43" s="589"/>
      <c r="Y43" s="594"/>
      <c r="Z43" s="589"/>
      <c r="AA43" s="587"/>
      <c r="AB43" s="584"/>
      <c r="AC43" s="587"/>
      <c r="AD43" s="587"/>
      <c r="AE43" s="612"/>
    </row>
    <row r="44" spans="1:31" ht="15" x14ac:dyDescent="0.35">
      <c r="A44" s="1174"/>
      <c r="B44" s="591"/>
      <c r="C44" s="592"/>
      <c r="D44" s="593"/>
      <c r="E44" s="592"/>
      <c r="F44" s="591"/>
      <c r="G44" s="585"/>
      <c r="H44" s="586"/>
      <c r="I44" s="585"/>
      <c r="J44" s="585"/>
      <c r="K44" s="585"/>
      <c r="L44" s="585"/>
      <c r="M44" s="585"/>
      <c r="N44" s="585"/>
      <c r="O44" s="585"/>
      <c r="P44" s="586"/>
      <c r="Q44" s="587"/>
      <c r="R44" s="584"/>
      <c r="S44" s="587"/>
      <c r="T44" s="588"/>
      <c r="U44" s="587"/>
      <c r="V44" s="584"/>
      <c r="W44" s="587"/>
      <c r="X44" s="589"/>
      <c r="Y44" s="594"/>
      <c r="Z44" s="589"/>
      <c r="AA44" s="587"/>
      <c r="AB44" s="584"/>
      <c r="AC44" s="587"/>
      <c r="AD44" s="587"/>
      <c r="AE44" s="612"/>
    </row>
    <row r="45" spans="1:31" ht="15" x14ac:dyDescent="0.35">
      <c r="A45" s="1175"/>
      <c r="B45" s="591">
        <v>34.82</v>
      </c>
      <c r="C45" s="592">
        <v>348200</v>
      </c>
      <c r="D45" s="593">
        <v>29.68</v>
      </c>
      <c r="E45" s="592">
        <v>296800</v>
      </c>
      <c r="F45" s="591"/>
      <c r="G45" s="585"/>
      <c r="H45" s="586"/>
      <c r="I45" s="585"/>
      <c r="J45" s="585"/>
      <c r="K45" s="585"/>
      <c r="L45" s="585"/>
      <c r="M45" s="585"/>
      <c r="N45" s="585"/>
      <c r="O45" s="585"/>
      <c r="P45" s="586"/>
      <c r="Q45" s="587"/>
      <c r="R45" s="584"/>
      <c r="S45" s="587"/>
      <c r="T45" s="588">
        <v>20</v>
      </c>
      <c r="U45" s="587">
        <v>259000</v>
      </c>
      <c r="V45" s="584"/>
      <c r="W45" s="587"/>
      <c r="X45" s="589"/>
      <c r="Y45" s="594"/>
      <c r="Z45" s="589"/>
      <c r="AA45" s="587"/>
      <c r="AB45" s="584"/>
      <c r="AC45" s="587"/>
      <c r="AD45" s="587"/>
      <c r="AE45" s="612"/>
    </row>
    <row r="46" spans="1:31" ht="15" x14ac:dyDescent="0.35">
      <c r="A46" s="1173">
        <v>45302</v>
      </c>
      <c r="B46" s="591"/>
      <c r="C46" s="592"/>
      <c r="D46" s="593"/>
      <c r="E46" s="592"/>
      <c r="F46" s="591"/>
      <c r="G46" s="585"/>
      <c r="H46" s="586"/>
      <c r="I46" s="587"/>
      <c r="J46" s="587"/>
      <c r="K46" s="587"/>
      <c r="L46" s="585"/>
      <c r="M46" s="585"/>
      <c r="N46" s="585"/>
      <c r="O46" s="585"/>
      <c r="P46" s="586"/>
      <c r="Q46" s="587"/>
      <c r="R46" s="584"/>
      <c r="S46" s="587"/>
      <c r="T46" s="588"/>
      <c r="U46" s="587"/>
      <c r="V46" s="631"/>
      <c r="W46" s="587"/>
      <c r="X46" s="589"/>
      <c r="Y46" s="594"/>
      <c r="Z46" s="589"/>
      <c r="AA46" s="587"/>
      <c r="AB46" s="584"/>
      <c r="AC46" s="587"/>
      <c r="AD46" s="587"/>
      <c r="AE46" s="612"/>
    </row>
    <row r="47" spans="1:31" ht="15" x14ac:dyDescent="0.35">
      <c r="A47" s="1174"/>
      <c r="B47" s="591"/>
      <c r="C47" s="592"/>
      <c r="D47" s="593"/>
      <c r="E47" s="592"/>
      <c r="F47" s="591"/>
      <c r="G47" s="585"/>
      <c r="H47" s="586"/>
      <c r="I47" s="585"/>
      <c r="J47" s="585"/>
      <c r="K47" s="585"/>
      <c r="L47" s="585"/>
      <c r="M47" s="585"/>
      <c r="N47" s="585"/>
      <c r="O47" s="585"/>
      <c r="P47" s="586"/>
      <c r="Q47" s="587"/>
      <c r="R47" s="584"/>
      <c r="S47" s="587"/>
      <c r="T47" s="588"/>
      <c r="U47" s="587"/>
      <c r="V47" s="584"/>
      <c r="W47" s="587"/>
      <c r="X47" s="589"/>
      <c r="Y47" s="594"/>
      <c r="Z47" s="589"/>
      <c r="AA47" s="587"/>
      <c r="AB47" s="584"/>
      <c r="AC47" s="587"/>
      <c r="AD47" s="587"/>
      <c r="AE47" s="612"/>
    </row>
    <row r="48" spans="1:31" ht="15" x14ac:dyDescent="0.35">
      <c r="A48" s="1174"/>
      <c r="B48" s="591"/>
      <c r="C48" s="592"/>
      <c r="D48" s="593"/>
      <c r="E48" s="592"/>
      <c r="F48" s="591"/>
      <c r="G48" s="585"/>
      <c r="H48" s="586"/>
      <c r="I48" s="585"/>
      <c r="J48" s="585"/>
      <c r="K48" s="585"/>
      <c r="L48" s="585"/>
      <c r="M48" s="585"/>
      <c r="N48" s="585"/>
      <c r="O48" s="585"/>
      <c r="P48" s="586"/>
      <c r="Q48" s="587"/>
      <c r="R48" s="584"/>
      <c r="S48" s="587"/>
      <c r="T48" s="588"/>
      <c r="U48" s="587"/>
      <c r="V48" s="584"/>
      <c r="W48" s="587"/>
      <c r="X48" s="589"/>
      <c r="Y48" s="594"/>
      <c r="Z48" s="589"/>
      <c r="AA48" s="587"/>
      <c r="AB48" s="584"/>
      <c r="AC48" s="587"/>
      <c r="AD48" s="587"/>
      <c r="AE48" s="612"/>
    </row>
    <row r="49" spans="1:31" ht="15" x14ac:dyDescent="0.35">
      <c r="A49" s="1175"/>
      <c r="B49" s="792">
        <v>28.15</v>
      </c>
      <c r="C49" s="592">
        <v>281500</v>
      </c>
      <c r="D49" s="593">
        <v>28.92</v>
      </c>
      <c r="E49" s="592">
        <v>289200</v>
      </c>
      <c r="F49" s="792"/>
      <c r="G49" s="585"/>
      <c r="H49" s="586"/>
      <c r="I49" s="585"/>
      <c r="J49" s="585">
        <v>20</v>
      </c>
      <c r="K49" s="585">
        <v>136000</v>
      </c>
      <c r="L49" s="585">
        <v>20</v>
      </c>
      <c r="M49" s="585">
        <v>259000</v>
      </c>
      <c r="N49" s="585"/>
      <c r="O49" s="585"/>
      <c r="P49" s="586"/>
      <c r="Q49" s="587"/>
      <c r="R49" s="584"/>
      <c r="S49" s="587"/>
      <c r="T49" s="588">
        <v>20</v>
      </c>
      <c r="U49" s="587">
        <v>259000</v>
      </c>
      <c r="V49" s="584"/>
      <c r="W49" s="587"/>
      <c r="X49" s="589"/>
      <c r="Y49" s="594"/>
      <c r="Z49" s="724"/>
      <c r="AA49" s="587"/>
      <c r="AB49" s="584"/>
      <c r="AC49" s="587"/>
      <c r="AD49" s="587"/>
      <c r="AE49" s="612"/>
    </row>
    <row r="50" spans="1:31" ht="15" x14ac:dyDescent="0.35">
      <c r="A50" s="1173">
        <v>45303</v>
      </c>
      <c r="B50" s="591"/>
      <c r="C50" s="592"/>
      <c r="D50" s="593"/>
      <c r="E50" s="592"/>
      <c r="F50" s="591"/>
      <c r="G50" s="585"/>
      <c r="H50" s="586"/>
      <c r="I50" s="585"/>
      <c r="J50" s="585"/>
      <c r="K50" s="585"/>
      <c r="L50" s="585"/>
      <c r="M50" s="585"/>
      <c r="N50" s="585"/>
      <c r="O50" s="585"/>
      <c r="P50" s="586"/>
      <c r="Q50" s="587"/>
      <c r="R50" s="584"/>
      <c r="S50" s="587"/>
      <c r="T50" s="588"/>
      <c r="U50" s="587"/>
      <c r="V50" s="584"/>
      <c r="W50" s="587"/>
      <c r="X50" s="589"/>
      <c r="Y50" s="594"/>
      <c r="Z50" s="589"/>
      <c r="AA50" s="587"/>
      <c r="AB50" s="584"/>
      <c r="AC50" s="587"/>
      <c r="AD50" s="587"/>
      <c r="AE50" s="612"/>
    </row>
    <row r="51" spans="1:31" ht="15" x14ac:dyDescent="0.35">
      <c r="A51" s="1174"/>
      <c r="B51" s="591"/>
      <c r="C51" s="592"/>
      <c r="D51" s="593"/>
      <c r="E51" s="592"/>
      <c r="F51" s="591"/>
      <c r="G51" s="585"/>
      <c r="H51" s="586"/>
      <c r="I51" s="585"/>
      <c r="J51" s="585"/>
      <c r="K51" s="585"/>
      <c r="L51" s="585"/>
      <c r="M51" s="585"/>
      <c r="N51" s="585"/>
      <c r="O51" s="585"/>
      <c r="P51" s="586"/>
      <c r="Q51" s="587"/>
      <c r="R51" s="584"/>
      <c r="S51" s="587"/>
      <c r="T51" s="588"/>
      <c r="U51" s="587"/>
      <c r="V51" s="584"/>
      <c r="W51" s="587"/>
      <c r="X51" s="589"/>
      <c r="Y51" s="594"/>
      <c r="Z51" s="589"/>
      <c r="AA51" s="587"/>
      <c r="AB51" s="584"/>
      <c r="AC51" s="587"/>
      <c r="AD51" s="587"/>
      <c r="AE51" s="612"/>
    </row>
    <row r="52" spans="1:31" ht="15" x14ac:dyDescent="0.35">
      <c r="A52" s="1174"/>
      <c r="B52" s="591"/>
      <c r="C52" s="592"/>
      <c r="D52" s="593"/>
      <c r="E52" s="592"/>
      <c r="F52" s="591"/>
      <c r="G52" s="585"/>
      <c r="H52" s="586"/>
      <c r="I52" s="585"/>
      <c r="J52" s="585"/>
      <c r="K52" s="585"/>
      <c r="L52" s="585"/>
      <c r="M52" s="585"/>
      <c r="N52" s="585"/>
      <c r="O52" s="585"/>
      <c r="P52" s="586"/>
      <c r="Q52" s="587"/>
      <c r="R52" s="584"/>
      <c r="S52" s="587"/>
      <c r="T52" s="588"/>
      <c r="U52" s="587"/>
      <c r="V52" s="584"/>
      <c r="W52" s="587"/>
      <c r="X52" s="589"/>
      <c r="Y52" s="594"/>
      <c r="Z52" s="589"/>
      <c r="AA52" s="587"/>
      <c r="AB52" s="584"/>
      <c r="AC52" s="587"/>
      <c r="AD52" s="587"/>
      <c r="AE52" s="612"/>
    </row>
    <row r="53" spans="1:31" ht="15" x14ac:dyDescent="0.35">
      <c r="A53" s="1175"/>
      <c r="B53" s="591">
        <v>26.14</v>
      </c>
      <c r="C53" s="592">
        <v>261400</v>
      </c>
      <c r="D53" s="593">
        <v>24.74</v>
      </c>
      <c r="E53" s="592">
        <v>247400</v>
      </c>
      <c r="F53" s="792">
        <v>35.229999999999997</v>
      </c>
      <c r="G53" s="585">
        <v>352300</v>
      </c>
      <c r="H53" s="586">
        <v>20</v>
      </c>
      <c r="I53" s="585">
        <v>136000</v>
      </c>
      <c r="J53" s="585"/>
      <c r="K53" s="585"/>
      <c r="L53" s="585"/>
      <c r="M53" s="592"/>
      <c r="N53" s="592"/>
      <c r="O53" s="592"/>
      <c r="P53" s="586"/>
      <c r="Q53" s="585"/>
      <c r="R53" s="584"/>
      <c r="S53" s="587"/>
      <c r="T53" s="588">
        <v>20</v>
      </c>
      <c r="U53" s="587">
        <v>259000</v>
      </c>
      <c r="V53" s="584"/>
      <c r="W53" s="587"/>
      <c r="X53" s="589">
        <v>35.56</v>
      </c>
      <c r="Y53" s="594">
        <v>355600</v>
      </c>
      <c r="Z53" s="584">
        <v>26.9</v>
      </c>
      <c r="AA53" s="587">
        <v>269000</v>
      </c>
      <c r="AB53" s="584"/>
      <c r="AC53" s="587"/>
      <c r="AD53" s="587"/>
      <c r="AE53" s="612"/>
    </row>
    <row r="54" spans="1:31" ht="15" x14ac:dyDescent="0.35">
      <c r="A54" s="1173">
        <v>45304</v>
      </c>
      <c r="B54" s="591"/>
      <c r="C54" s="592"/>
      <c r="D54" s="593"/>
      <c r="E54" s="592"/>
      <c r="F54" s="591"/>
      <c r="G54" s="585"/>
      <c r="H54" s="586"/>
      <c r="I54" s="585"/>
      <c r="J54" s="585"/>
      <c r="K54" s="585"/>
      <c r="L54" s="585"/>
      <c r="M54" s="585"/>
      <c r="N54" s="585"/>
      <c r="O54" s="585"/>
      <c r="P54" s="586"/>
      <c r="Q54" s="587"/>
      <c r="R54" s="584"/>
      <c r="S54" s="587"/>
      <c r="T54" s="588"/>
      <c r="U54" s="587"/>
      <c r="V54" s="584"/>
      <c r="W54" s="587"/>
      <c r="X54" s="589"/>
      <c r="Y54" s="594"/>
      <c r="Z54" s="589"/>
      <c r="AA54" s="587"/>
      <c r="AB54" s="584"/>
      <c r="AC54" s="587"/>
      <c r="AD54" s="587"/>
      <c r="AE54" s="612"/>
    </row>
    <row r="55" spans="1:31" ht="15" x14ac:dyDescent="0.35">
      <c r="A55" s="1174"/>
      <c r="B55" s="591"/>
      <c r="C55" s="592"/>
      <c r="D55" s="593"/>
      <c r="E55" s="592"/>
      <c r="F55" s="591"/>
      <c r="G55" s="585"/>
      <c r="H55" s="586"/>
      <c r="I55" s="585"/>
      <c r="J55" s="585"/>
      <c r="K55" s="585"/>
      <c r="L55" s="585"/>
      <c r="M55" s="585"/>
      <c r="N55" s="585"/>
      <c r="O55" s="585"/>
      <c r="P55" s="586"/>
      <c r="Q55" s="587"/>
      <c r="R55" s="584"/>
      <c r="S55" s="587"/>
      <c r="T55" s="588"/>
      <c r="U55" s="587"/>
      <c r="V55" s="584"/>
      <c r="W55" s="587"/>
      <c r="X55" s="589"/>
      <c r="Y55" s="590"/>
      <c r="Z55" s="599"/>
      <c r="AA55" s="600"/>
      <c r="AB55" s="588"/>
      <c r="AC55" s="587"/>
      <c r="AD55" s="587"/>
      <c r="AE55" s="612"/>
    </row>
    <row r="56" spans="1:31" ht="15" x14ac:dyDescent="0.35">
      <c r="A56" s="1174"/>
      <c r="B56" s="591"/>
      <c r="C56" s="592"/>
      <c r="D56" s="593"/>
      <c r="E56" s="592"/>
      <c r="F56" s="591"/>
      <c r="G56" s="585"/>
      <c r="H56" s="586"/>
      <c r="I56" s="585"/>
      <c r="J56" s="585"/>
      <c r="K56" s="585"/>
      <c r="L56" s="585"/>
      <c r="M56" s="585"/>
      <c r="N56" s="585"/>
      <c r="O56" s="585"/>
      <c r="P56" s="586"/>
      <c r="Q56" s="587"/>
      <c r="R56" s="584"/>
      <c r="S56" s="587"/>
      <c r="T56" s="588"/>
      <c r="U56" s="587"/>
      <c r="V56" s="584"/>
      <c r="W56" s="587"/>
      <c r="X56" s="589"/>
      <c r="Y56" s="590"/>
      <c r="Z56" s="599"/>
      <c r="AA56" s="600"/>
      <c r="AB56" s="588"/>
      <c r="AC56" s="587"/>
      <c r="AD56" s="587"/>
      <c r="AE56" s="612"/>
    </row>
    <row r="57" spans="1:31" ht="15" x14ac:dyDescent="0.35">
      <c r="A57" s="1175"/>
      <c r="B57" s="591">
        <v>25.74</v>
      </c>
      <c r="C57" s="592">
        <v>257400</v>
      </c>
      <c r="D57" s="593">
        <v>26.1</v>
      </c>
      <c r="E57" s="592">
        <v>261000</v>
      </c>
      <c r="F57" s="591"/>
      <c r="G57" s="585"/>
      <c r="H57" s="586"/>
      <c r="I57" s="585"/>
      <c r="J57" s="585">
        <v>20</v>
      </c>
      <c r="K57" s="585">
        <v>136000</v>
      </c>
      <c r="L57" s="585">
        <v>20</v>
      </c>
      <c r="M57" s="585">
        <v>259000</v>
      </c>
      <c r="N57" s="585"/>
      <c r="O57" s="585"/>
      <c r="P57" s="586">
        <v>20</v>
      </c>
      <c r="Q57" s="587">
        <v>136000</v>
      </c>
      <c r="R57" s="584"/>
      <c r="S57" s="587"/>
      <c r="T57" s="588">
        <v>15</v>
      </c>
      <c r="U57" s="587">
        <v>194250</v>
      </c>
      <c r="V57" s="584"/>
      <c r="W57" s="587"/>
      <c r="X57" s="589"/>
      <c r="Y57" s="594"/>
      <c r="Z57" s="589"/>
      <c r="AA57" s="587"/>
      <c r="AB57" s="584"/>
      <c r="AC57" s="587"/>
      <c r="AD57" s="587"/>
      <c r="AE57" s="612"/>
    </row>
    <row r="58" spans="1:31" ht="15" x14ac:dyDescent="0.35">
      <c r="A58" s="1173">
        <v>45305</v>
      </c>
      <c r="B58" s="591"/>
      <c r="C58" s="585"/>
      <c r="D58" s="593"/>
      <c r="E58" s="592"/>
      <c r="F58" s="591"/>
      <c r="G58" s="585"/>
      <c r="H58" s="586"/>
      <c r="I58" s="585"/>
      <c r="J58" s="585"/>
      <c r="K58" s="585"/>
      <c r="L58" s="585"/>
      <c r="M58" s="585"/>
      <c r="N58" s="585"/>
      <c r="O58" s="585"/>
      <c r="P58" s="586"/>
      <c r="Q58" s="587"/>
      <c r="R58" s="584"/>
      <c r="S58" s="587"/>
      <c r="T58" s="588"/>
      <c r="U58" s="587"/>
      <c r="V58" s="584"/>
      <c r="W58" s="587"/>
      <c r="X58" s="589"/>
      <c r="Y58" s="594"/>
      <c r="Z58" s="589"/>
      <c r="AA58" s="587"/>
      <c r="AB58" s="584"/>
      <c r="AC58" s="587"/>
      <c r="AD58" s="587"/>
      <c r="AE58" s="612"/>
    </row>
    <row r="59" spans="1:31" ht="15" x14ac:dyDescent="0.35">
      <c r="A59" s="1174"/>
      <c r="B59" s="591"/>
      <c r="C59" s="592"/>
      <c r="D59" s="593"/>
      <c r="E59" s="592"/>
      <c r="F59" s="591"/>
      <c r="G59" s="585"/>
      <c r="H59" s="586"/>
      <c r="I59" s="585"/>
      <c r="J59" s="585"/>
      <c r="K59" s="585"/>
      <c r="L59" s="585"/>
      <c r="M59" s="585"/>
      <c r="N59" s="585"/>
      <c r="O59" s="585"/>
      <c r="P59" s="586"/>
      <c r="Q59" s="587"/>
      <c r="R59" s="584"/>
      <c r="S59" s="587"/>
      <c r="T59" s="588"/>
      <c r="U59" s="587"/>
      <c r="V59" s="584"/>
      <c r="W59" s="587"/>
      <c r="X59" s="589"/>
      <c r="Y59" s="590"/>
      <c r="Z59" s="599"/>
      <c r="AA59" s="600"/>
      <c r="AB59" s="588"/>
      <c r="AC59" s="587"/>
      <c r="AD59" s="587"/>
      <c r="AE59" s="612"/>
    </row>
    <row r="60" spans="1:31" ht="15" x14ac:dyDescent="0.35">
      <c r="A60" s="1174"/>
      <c r="B60" s="591"/>
      <c r="C60" s="592"/>
      <c r="D60" s="593"/>
      <c r="E60" s="592"/>
      <c r="F60" s="591"/>
      <c r="G60" s="585"/>
      <c r="H60" s="586"/>
      <c r="I60" s="585"/>
      <c r="J60" s="585"/>
      <c r="K60" s="585"/>
      <c r="L60" s="585"/>
      <c r="M60" s="585"/>
      <c r="N60" s="585"/>
      <c r="O60" s="585"/>
      <c r="P60" s="586"/>
      <c r="Q60" s="587"/>
      <c r="R60" s="584"/>
      <c r="S60" s="587"/>
      <c r="T60" s="588"/>
      <c r="U60" s="587"/>
      <c r="V60" s="584"/>
      <c r="W60" s="587"/>
      <c r="X60" s="589"/>
      <c r="Y60" s="590"/>
      <c r="Z60" s="599"/>
      <c r="AA60" s="600"/>
      <c r="AB60" s="588"/>
      <c r="AC60" s="587"/>
      <c r="AD60" s="587"/>
      <c r="AE60" s="612"/>
    </row>
    <row r="61" spans="1:31" ht="15" x14ac:dyDescent="0.35">
      <c r="A61" s="1175"/>
      <c r="B61" s="591">
        <v>26.79</v>
      </c>
      <c r="C61" s="592">
        <v>267900</v>
      </c>
      <c r="D61" s="593">
        <v>30.55</v>
      </c>
      <c r="E61" s="592">
        <v>305500</v>
      </c>
      <c r="F61" s="591">
        <v>40.01</v>
      </c>
      <c r="G61" s="585">
        <v>400100</v>
      </c>
      <c r="H61" s="586"/>
      <c r="I61" s="585"/>
      <c r="J61" s="585"/>
      <c r="K61" s="585"/>
      <c r="L61" s="585"/>
      <c r="M61" s="585"/>
      <c r="N61" s="585"/>
      <c r="O61" s="585"/>
      <c r="P61" s="586"/>
      <c r="Q61" s="587"/>
      <c r="R61" s="584"/>
      <c r="S61" s="587"/>
      <c r="T61" s="588"/>
      <c r="U61" s="587"/>
      <c r="V61" s="584"/>
      <c r="W61" s="587"/>
      <c r="X61" s="589"/>
      <c r="Y61" s="590"/>
      <c r="Z61" s="599"/>
      <c r="AA61" s="600"/>
      <c r="AB61" s="588"/>
      <c r="AC61" s="587"/>
      <c r="AD61" s="587"/>
      <c r="AE61" s="612"/>
    </row>
    <row r="62" spans="1:31" ht="15" x14ac:dyDescent="0.35">
      <c r="A62" s="1173">
        <v>45306</v>
      </c>
      <c r="B62" s="591"/>
      <c r="C62" s="592"/>
      <c r="D62" s="593"/>
      <c r="E62" s="592"/>
      <c r="F62" s="591"/>
      <c r="G62" s="585"/>
      <c r="H62" s="586"/>
      <c r="I62" s="585"/>
      <c r="J62" s="585"/>
      <c r="K62" s="585"/>
      <c r="L62" s="585"/>
      <c r="M62" s="585"/>
      <c r="N62" s="585"/>
      <c r="O62" s="585"/>
      <c r="P62" s="586"/>
      <c r="Q62" s="587"/>
      <c r="R62" s="584"/>
      <c r="S62" s="587"/>
      <c r="T62" s="588"/>
      <c r="U62" s="587"/>
      <c r="V62" s="584"/>
      <c r="W62" s="587"/>
      <c r="X62" s="589"/>
      <c r="Y62" s="594"/>
      <c r="Z62" s="589"/>
      <c r="AA62" s="587"/>
      <c r="AB62" s="584"/>
      <c r="AC62" s="587"/>
      <c r="AD62" s="587"/>
      <c r="AE62" s="612"/>
    </row>
    <row r="63" spans="1:31" ht="15" x14ac:dyDescent="0.35">
      <c r="A63" s="1174"/>
      <c r="B63" s="591"/>
      <c r="C63" s="592"/>
      <c r="D63" s="593"/>
      <c r="E63" s="592"/>
      <c r="F63" s="591"/>
      <c r="G63" s="585"/>
      <c r="H63" s="586"/>
      <c r="I63" s="585"/>
      <c r="J63" s="585"/>
      <c r="K63" s="585"/>
      <c r="L63" s="585"/>
      <c r="M63" s="585"/>
      <c r="N63" s="585"/>
      <c r="O63" s="585"/>
      <c r="P63" s="586"/>
      <c r="Q63" s="587"/>
      <c r="R63" s="584"/>
      <c r="S63" s="587"/>
      <c r="T63" s="588"/>
      <c r="U63" s="587"/>
      <c r="V63" s="584"/>
      <c r="W63" s="587"/>
      <c r="X63" s="589"/>
      <c r="Y63" s="594"/>
      <c r="Z63" s="589"/>
      <c r="AA63" s="587"/>
      <c r="AB63" s="584"/>
      <c r="AC63" s="587"/>
      <c r="AD63" s="587"/>
      <c r="AE63" s="612"/>
    </row>
    <row r="64" spans="1:31" ht="15" x14ac:dyDescent="0.35">
      <c r="A64" s="1174"/>
      <c r="B64" s="591"/>
      <c r="C64" s="592"/>
      <c r="D64" s="593"/>
      <c r="E64" s="592"/>
      <c r="F64" s="591"/>
      <c r="G64" s="585"/>
      <c r="H64" s="586"/>
      <c r="I64" s="585"/>
      <c r="J64" s="816"/>
      <c r="K64" s="585"/>
      <c r="L64" s="585"/>
      <c r="M64" s="585"/>
      <c r="N64" s="585"/>
      <c r="O64" s="585"/>
      <c r="P64" s="586"/>
      <c r="Q64" s="587"/>
      <c r="R64" s="584"/>
      <c r="S64" s="587"/>
      <c r="T64" s="588"/>
      <c r="U64" s="587"/>
      <c r="V64" s="584"/>
      <c r="W64" s="587"/>
      <c r="X64" s="589"/>
      <c r="Y64" s="594"/>
      <c r="Z64" s="589"/>
      <c r="AA64" s="587"/>
      <c r="AB64" s="584"/>
      <c r="AC64" s="587"/>
      <c r="AD64" s="587"/>
      <c r="AE64" s="612"/>
    </row>
    <row r="65" spans="1:31" ht="15" x14ac:dyDescent="0.35">
      <c r="A65" s="1175"/>
      <c r="B65" s="591">
        <v>27.79</v>
      </c>
      <c r="C65" s="592">
        <v>277900</v>
      </c>
      <c r="D65" s="593">
        <v>31.25</v>
      </c>
      <c r="E65" s="592">
        <v>312500</v>
      </c>
      <c r="F65" s="792">
        <v>19.88</v>
      </c>
      <c r="G65" s="585">
        <v>198800</v>
      </c>
      <c r="H65" s="586"/>
      <c r="I65" s="585"/>
      <c r="J65" s="816">
        <v>20</v>
      </c>
      <c r="K65" s="585">
        <v>136000</v>
      </c>
      <c r="L65" s="585">
        <v>20</v>
      </c>
      <c r="M65" s="585">
        <v>259000</v>
      </c>
      <c r="N65" s="585"/>
      <c r="O65" s="585"/>
      <c r="P65" s="586">
        <v>20</v>
      </c>
      <c r="Q65" s="587">
        <v>136000</v>
      </c>
      <c r="R65" s="584"/>
      <c r="S65" s="587"/>
      <c r="T65" s="588">
        <v>20</v>
      </c>
      <c r="U65" s="587">
        <v>259000</v>
      </c>
      <c r="V65" s="584"/>
      <c r="W65" s="587"/>
      <c r="X65" s="589"/>
      <c r="Y65" s="594"/>
      <c r="Z65" s="589"/>
      <c r="AA65" s="587"/>
      <c r="AB65" s="584"/>
      <c r="AC65" s="587"/>
      <c r="AD65" s="587"/>
      <c r="AE65" s="612"/>
    </row>
    <row r="66" spans="1:31" ht="15" x14ac:dyDescent="0.35">
      <c r="A66" s="1173">
        <v>45307</v>
      </c>
      <c r="B66" s="591"/>
      <c r="C66" s="592"/>
      <c r="D66" s="593"/>
      <c r="E66" s="592"/>
      <c r="F66" s="591"/>
      <c r="G66" s="585"/>
      <c r="H66" s="586"/>
      <c r="I66" s="585"/>
      <c r="J66" s="585"/>
      <c r="K66" s="585"/>
      <c r="L66" s="585"/>
      <c r="M66" s="585"/>
      <c r="N66" s="585"/>
      <c r="O66" s="585"/>
      <c r="P66" s="586"/>
      <c r="Q66" s="587"/>
      <c r="R66" s="584"/>
      <c r="S66" s="587"/>
      <c r="T66" s="588"/>
      <c r="U66" s="587"/>
      <c r="V66" s="584"/>
      <c r="W66" s="587"/>
      <c r="X66" s="589"/>
      <c r="Y66" s="594"/>
      <c r="Z66" s="589"/>
      <c r="AA66" s="587"/>
      <c r="AB66" s="584"/>
      <c r="AC66" s="587"/>
      <c r="AD66" s="587"/>
      <c r="AE66" s="612"/>
    </row>
    <row r="67" spans="1:31" ht="15" x14ac:dyDescent="0.35">
      <c r="A67" s="1174"/>
      <c r="B67" s="591"/>
      <c r="C67" s="592"/>
      <c r="D67" s="593"/>
      <c r="E67" s="592"/>
      <c r="F67" s="591"/>
      <c r="G67" s="585"/>
      <c r="H67" s="586"/>
      <c r="I67" s="585"/>
      <c r="J67" s="727"/>
      <c r="K67" s="704"/>
      <c r="L67" s="585"/>
      <c r="M67" s="585"/>
      <c r="N67" s="585"/>
      <c r="O67" s="585"/>
      <c r="P67" s="586"/>
      <c r="Q67" s="587"/>
      <c r="R67" s="584"/>
      <c r="S67" s="587"/>
      <c r="T67" s="588"/>
      <c r="U67" s="587"/>
      <c r="V67" s="584"/>
      <c r="W67" s="587"/>
      <c r="X67" s="589"/>
      <c r="Y67" s="594"/>
      <c r="Z67" s="589"/>
      <c r="AA67" s="587"/>
      <c r="AB67" s="584"/>
      <c r="AC67" s="587"/>
      <c r="AD67" s="587"/>
      <c r="AE67" s="612"/>
    </row>
    <row r="68" spans="1:31" ht="15" x14ac:dyDescent="0.35">
      <c r="A68" s="1174"/>
      <c r="B68" s="591"/>
      <c r="C68" s="592"/>
      <c r="D68" s="593"/>
      <c r="E68" s="592"/>
      <c r="F68" s="591"/>
      <c r="G68" s="585"/>
      <c r="H68" s="586"/>
      <c r="I68" s="585"/>
      <c r="J68" s="585"/>
      <c r="K68" s="585"/>
      <c r="L68" s="585"/>
      <c r="M68" s="585"/>
      <c r="N68" s="585"/>
      <c r="O68" s="585"/>
      <c r="P68" s="586"/>
      <c r="Q68" s="587"/>
      <c r="R68" s="584"/>
      <c r="S68" s="587"/>
      <c r="T68" s="588"/>
      <c r="U68" s="587"/>
      <c r="V68" s="584"/>
      <c r="W68" s="587"/>
      <c r="X68" s="589"/>
      <c r="Y68" s="594"/>
      <c r="Z68" s="589"/>
      <c r="AA68" s="587"/>
      <c r="AB68" s="584"/>
      <c r="AC68" s="587"/>
      <c r="AD68" s="587"/>
      <c r="AE68" s="612"/>
    </row>
    <row r="69" spans="1:31" ht="15" x14ac:dyDescent="0.35">
      <c r="A69" s="1175"/>
      <c r="B69" s="591">
        <v>30.2</v>
      </c>
      <c r="C69" s="592">
        <v>302000</v>
      </c>
      <c r="D69" s="593">
        <v>28.56</v>
      </c>
      <c r="E69" s="592">
        <v>285600</v>
      </c>
      <c r="F69" s="591">
        <v>27.45</v>
      </c>
      <c r="G69" s="585">
        <v>274500</v>
      </c>
      <c r="H69" s="586">
        <v>20</v>
      </c>
      <c r="I69" s="585">
        <v>136000</v>
      </c>
      <c r="J69" s="816"/>
      <c r="K69" s="585"/>
      <c r="L69" s="585"/>
      <c r="M69" s="592"/>
      <c r="N69" s="592"/>
      <c r="O69" s="592"/>
      <c r="P69" s="586"/>
      <c r="Q69" s="587"/>
      <c r="R69" s="584"/>
      <c r="S69" s="587"/>
      <c r="T69" s="588">
        <v>20</v>
      </c>
      <c r="U69" s="587">
        <v>259000</v>
      </c>
      <c r="V69" s="584"/>
      <c r="W69" s="587"/>
      <c r="X69" s="589">
        <v>27.28</v>
      </c>
      <c r="Y69" s="594">
        <v>272800</v>
      </c>
      <c r="Z69" s="589"/>
      <c r="AA69" s="587"/>
      <c r="AB69" s="584"/>
      <c r="AC69" s="587"/>
      <c r="AD69" s="587"/>
      <c r="AE69" s="612"/>
    </row>
    <row r="70" spans="1:31" ht="15" x14ac:dyDescent="0.35">
      <c r="A70" s="1173">
        <v>45308</v>
      </c>
      <c r="B70" s="591"/>
      <c r="C70" s="592"/>
      <c r="D70" s="593"/>
      <c r="E70" s="592"/>
      <c r="F70" s="591"/>
      <c r="G70" s="585"/>
      <c r="H70" s="586"/>
      <c r="I70" s="585"/>
      <c r="J70" s="585"/>
      <c r="K70" s="585"/>
      <c r="L70" s="585"/>
      <c r="M70" s="585"/>
      <c r="N70" s="585"/>
      <c r="O70" s="585"/>
      <c r="P70" s="586"/>
      <c r="Q70" s="587"/>
      <c r="R70" s="584"/>
      <c r="S70" s="587"/>
      <c r="T70" s="588"/>
      <c r="U70" s="587"/>
      <c r="V70" s="584"/>
      <c r="W70" s="587"/>
      <c r="X70" s="589"/>
      <c r="Y70" s="594"/>
      <c r="Z70" s="589"/>
      <c r="AA70" s="587"/>
      <c r="AB70" s="584"/>
      <c r="AC70" s="587"/>
      <c r="AD70" s="587"/>
      <c r="AE70" s="612"/>
    </row>
    <row r="71" spans="1:31" ht="15" x14ac:dyDescent="0.35">
      <c r="A71" s="1174"/>
      <c r="B71" s="591"/>
      <c r="C71" s="592"/>
      <c r="D71" s="593"/>
      <c r="E71" s="592"/>
      <c r="F71" s="591"/>
      <c r="G71" s="585"/>
      <c r="H71" s="586"/>
      <c r="I71" s="585"/>
      <c r="J71" s="585"/>
      <c r="K71" s="585"/>
      <c r="L71" s="585"/>
      <c r="M71" s="585"/>
      <c r="N71" s="585"/>
      <c r="O71" s="585"/>
      <c r="P71" s="586"/>
      <c r="Q71" s="587"/>
      <c r="R71" s="584"/>
      <c r="S71" s="587"/>
      <c r="T71" s="588"/>
      <c r="U71" s="587"/>
      <c r="V71" s="584"/>
      <c r="W71" s="587"/>
      <c r="X71" s="589"/>
      <c r="Y71" s="594"/>
      <c r="Z71" s="589"/>
      <c r="AA71" s="587"/>
      <c r="AB71" s="584"/>
      <c r="AC71" s="587"/>
      <c r="AD71" s="587"/>
      <c r="AE71" s="612"/>
    </row>
    <row r="72" spans="1:31" ht="15" x14ac:dyDescent="0.35">
      <c r="A72" s="1174"/>
      <c r="B72" s="591"/>
      <c r="C72" s="592"/>
      <c r="D72" s="593"/>
      <c r="E72" s="592"/>
      <c r="F72" s="591"/>
      <c r="G72" s="585"/>
      <c r="H72" s="586"/>
      <c r="I72" s="585"/>
      <c r="J72" s="585"/>
      <c r="K72" s="585"/>
      <c r="L72" s="585"/>
      <c r="M72" s="585"/>
      <c r="N72" s="585"/>
      <c r="O72" s="585"/>
      <c r="P72" s="586"/>
      <c r="Q72" s="587"/>
      <c r="R72" s="584"/>
      <c r="S72" s="587"/>
      <c r="T72" s="588"/>
      <c r="U72" s="587"/>
      <c r="V72" s="584"/>
      <c r="W72" s="587"/>
      <c r="X72" s="589"/>
      <c r="Y72" s="594"/>
      <c r="Z72" s="589"/>
      <c r="AA72" s="587"/>
      <c r="AB72" s="584"/>
      <c r="AC72" s="587"/>
      <c r="AD72" s="587"/>
      <c r="AE72" s="612"/>
    </row>
    <row r="73" spans="1:31" ht="15" x14ac:dyDescent="0.35">
      <c r="A73" s="1175"/>
      <c r="B73" s="780">
        <v>30.3</v>
      </c>
      <c r="C73" s="704">
        <v>303000</v>
      </c>
      <c r="D73" s="593">
        <v>28.06</v>
      </c>
      <c r="E73" s="592">
        <v>280600</v>
      </c>
      <c r="F73" s="591">
        <v>26.35</v>
      </c>
      <c r="G73" s="585">
        <v>263500</v>
      </c>
      <c r="H73" s="586"/>
      <c r="I73" s="585"/>
      <c r="J73" s="585"/>
      <c r="K73" s="585"/>
      <c r="L73" s="585">
        <v>20</v>
      </c>
      <c r="M73" s="592">
        <v>259000</v>
      </c>
      <c r="N73" s="592"/>
      <c r="O73" s="592"/>
      <c r="P73" s="586">
        <v>20</v>
      </c>
      <c r="Q73" s="587">
        <v>136000</v>
      </c>
      <c r="R73" s="584"/>
      <c r="S73" s="587"/>
      <c r="T73" s="588">
        <v>20</v>
      </c>
      <c r="U73" s="587">
        <v>259000</v>
      </c>
      <c r="V73" s="584"/>
      <c r="W73" s="587"/>
      <c r="X73" s="589"/>
      <c r="Y73" s="594"/>
      <c r="Z73" s="589"/>
      <c r="AA73" s="587"/>
      <c r="AB73" s="584"/>
      <c r="AC73" s="587"/>
      <c r="AD73" s="587"/>
      <c r="AE73" s="612"/>
    </row>
    <row r="74" spans="1:31" ht="15" x14ac:dyDescent="0.35">
      <c r="A74" s="1173">
        <v>45309</v>
      </c>
      <c r="B74" s="591"/>
      <c r="C74" s="592"/>
      <c r="D74" s="593"/>
      <c r="E74" s="592"/>
      <c r="F74" s="591"/>
      <c r="G74" s="585"/>
      <c r="H74" s="586"/>
      <c r="I74" s="585"/>
      <c r="J74" s="585"/>
      <c r="K74" s="585"/>
      <c r="L74" s="585"/>
      <c r="M74" s="585"/>
      <c r="N74" s="585"/>
      <c r="O74" s="585"/>
      <c r="P74" s="586"/>
      <c r="Q74" s="587"/>
      <c r="R74" s="584"/>
      <c r="S74" s="587"/>
      <c r="T74" s="588"/>
      <c r="U74" s="587"/>
      <c r="V74" s="586"/>
      <c r="W74" s="587"/>
      <c r="X74" s="589"/>
      <c r="Y74" s="594"/>
      <c r="Z74" s="589"/>
      <c r="AA74" s="587"/>
      <c r="AB74" s="584"/>
      <c r="AC74" s="587"/>
      <c r="AD74" s="587"/>
      <c r="AE74" s="612"/>
    </row>
    <row r="75" spans="1:31" ht="15" x14ac:dyDescent="0.35">
      <c r="A75" s="1174"/>
      <c r="B75" s="591"/>
      <c r="C75" s="592"/>
      <c r="D75" s="593"/>
      <c r="E75" s="592"/>
      <c r="F75" s="591"/>
      <c r="G75" s="585"/>
      <c r="H75" s="586"/>
      <c r="I75" s="585"/>
      <c r="J75" s="585"/>
      <c r="K75" s="585"/>
      <c r="L75" s="585"/>
      <c r="M75" s="585"/>
      <c r="N75" s="585"/>
      <c r="O75" s="585"/>
      <c r="P75" s="586"/>
      <c r="Q75" s="587"/>
      <c r="R75" s="584"/>
      <c r="S75" s="587"/>
      <c r="T75" s="588"/>
      <c r="U75" s="587"/>
      <c r="V75" s="586"/>
      <c r="W75" s="587"/>
      <c r="X75" s="589"/>
      <c r="Y75" s="594"/>
      <c r="Z75" s="589"/>
      <c r="AA75" s="587"/>
      <c r="AB75" s="584"/>
      <c r="AC75" s="587"/>
      <c r="AD75" s="587"/>
      <c r="AE75" s="612"/>
    </row>
    <row r="76" spans="1:31" ht="15" x14ac:dyDescent="0.35">
      <c r="A76" s="1174"/>
      <c r="B76" s="591"/>
      <c r="C76" s="592"/>
      <c r="D76" s="593"/>
      <c r="E76" s="592"/>
      <c r="F76" s="591"/>
      <c r="G76" s="585"/>
      <c r="H76" s="586"/>
      <c r="I76" s="585"/>
      <c r="J76" s="585"/>
      <c r="K76" s="585"/>
      <c r="L76" s="585"/>
      <c r="M76" s="585"/>
      <c r="N76" s="585"/>
      <c r="O76" s="585"/>
      <c r="P76" s="586"/>
      <c r="Q76" s="587"/>
      <c r="R76" s="584"/>
      <c r="S76" s="587"/>
      <c r="T76" s="588"/>
      <c r="U76" s="587"/>
      <c r="V76" s="584"/>
      <c r="W76" s="587"/>
      <c r="X76" s="589"/>
      <c r="Y76" s="590"/>
      <c r="Z76" s="599">
        <v>10</v>
      </c>
      <c r="AA76" s="600">
        <v>100000</v>
      </c>
      <c r="AB76" s="588"/>
      <c r="AC76" s="587"/>
      <c r="AD76" s="587"/>
      <c r="AE76" s="612"/>
    </row>
    <row r="77" spans="1:31" ht="15" x14ac:dyDescent="0.35">
      <c r="A77" s="1175"/>
      <c r="B77" s="591">
        <v>26.56</v>
      </c>
      <c r="C77" s="592">
        <v>265600</v>
      </c>
      <c r="D77" s="593">
        <v>34.06</v>
      </c>
      <c r="E77" s="592">
        <v>340600</v>
      </c>
      <c r="F77" s="591">
        <v>17.23</v>
      </c>
      <c r="G77" s="585">
        <v>172300</v>
      </c>
      <c r="H77" s="814">
        <v>20</v>
      </c>
      <c r="I77" s="587">
        <v>136000</v>
      </c>
      <c r="J77" s="587"/>
      <c r="K77" s="587"/>
      <c r="L77" s="587"/>
      <c r="M77" s="587"/>
      <c r="N77" s="587"/>
      <c r="O77" s="587"/>
      <c r="P77" s="586"/>
      <c r="Q77" s="587"/>
      <c r="R77" s="584"/>
      <c r="S77" s="587"/>
      <c r="T77" s="588">
        <v>20</v>
      </c>
      <c r="U77" s="587">
        <v>259000</v>
      </c>
      <c r="V77" s="584"/>
      <c r="W77" s="587"/>
      <c r="X77" s="589"/>
      <c r="Y77" s="594"/>
      <c r="Z77" s="589"/>
      <c r="AA77" s="587"/>
      <c r="AB77" s="584"/>
      <c r="AC77" s="587"/>
      <c r="AD77" s="587"/>
      <c r="AE77" s="612"/>
    </row>
    <row r="78" spans="1:31" ht="15" x14ac:dyDescent="0.35">
      <c r="A78" s="1173">
        <v>45310</v>
      </c>
      <c r="B78" s="591"/>
      <c r="C78" s="592"/>
      <c r="D78" s="593"/>
      <c r="E78" s="592"/>
      <c r="F78" s="591"/>
      <c r="G78" s="585"/>
      <c r="H78" s="586"/>
      <c r="I78" s="587"/>
      <c r="J78" s="587"/>
      <c r="K78" s="587"/>
      <c r="L78" s="585"/>
      <c r="M78" s="585"/>
      <c r="N78" s="585"/>
      <c r="O78" s="585"/>
      <c r="P78" s="586"/>
      <c r="Q78" s="587"/>
      <c r="R78" s="584"/>
      <c r="S78" s="587"/>
      <c r="T78" s="588"/>
      <c r="U78" s="587"/>
      <c r="V78" s="584"/>
      <c r="W78" s="587"/>
      <c r="X78" s="589"/>
      <c r="Y78" s="594"/>
      <c r="Z78" s="589"/>
      <c r="AA78" s="587"/>
      <c r="AB78" s="584"/>
      <c r="AC78" s="587"/>
      <c r="AD78" s="587"/>
      <c r="AE78" s="612"/>
    </row>
    <row r="79" spans="1:31" ht="15" x14ac:dyDescent="0.35">
      <c r="A79" s="1174"/>
      <c r="B79" s="591"/>
      <c r="C79" s="592"/>
      <c r="D79" s="593"/>
      <c r="E79" s="592"/>
      <c r="F79" s="591"/>
      <c r="G79" s="585"/>
      <c r="H79" s="586"/>
      <c r="I79" s="585"/>
      <c r="J79" s="585"/>
      <c r="K79" s="585"/>
      <c r="L79" s="585"/>
      <c r="M79" s="585"/>
      <c r="N79" s="585"/>
      <c r="O79" s="585"/>
      <c r="P79" s="586"/>
      <c r="Q79" s="587"/>
      <c r="R79" s="584"/>
      <c r="S79" s="587"/>
      <c r="T79" s="588"/>
      <c r="U79" s="587"/>
      <c r="V79" s="584"/>
      <c r="W79" s="587"/>
      <c r="X79" s="589"/>
      <c r="Y79" s="590"/>
      <c r="Z79" s="599"/>
      <c r="AA79" s="600"/>
      <c r="AB79" s="588"/>
      <c r="AC79" s="587"/>
      <c r="AD79" s="587"/>
      <c r="AE79" s="612"/>
    </row>
    <row r="80" spans="1:31" ht="15" x14ac:dyDescent="0.35">
      <c r="A80" s="1174"/>
      <c r="B80" s="591"/>
      <c r="C80" s="592"/>
      <c r="D80" s="593"/>
      <c r="E80" s="592"/>
      <c r="F80" s="591"/>
      <c r="G80" s="585"/>
      <c r="H80" s="586"/>
      <c r="I80" s="585"/>
      <c r="J80" s="585"/>
      <c r="K80" s="585"/>
      <c r="L80" s="585"/>
      <c r="M80" s="585"/>
      <c r="N80" s="585"/>
      <c r="O80" s="585"/>
      <c r="P80" s="586"/>
      <c r="Q80" s="587"/>
      <c r="R80" s="584"/>
      <c r="S80" s="587"/>
      <c r="T80" s="588"/>
      <c r="U80" s="587"/>
      <c r="V80" s="584"/>
      <c r="W80" s="587"/>
      <c r="X80" s="589"/>
      <c r="Y80" s="590"/>
      <c r="Z80" s="599"/>
      <c r="AA80" s="600"/>
      <c r="AB80" s="588"/>
      <c r="AC80" s="587"/>
      <c r="AD80" s="587"/>
      <c r="AE80" s="612"/>
    </row>
    <row r="81" spans="1:31" ht="15" x14ac:dyDescent="0.35">
      <c r="A81" s="1175"/>
      <c r="B81" s="591">
        <v>29.25</v>
      </c>
      <c r="C81" s="592">
        <v>292500</v>
      </c>
      <c r="D81" s="593">
        <v>33.92</v>
      </c>
      <c r="E81" s="592">
        <v>339200</v>
      </c>
      <c r="F81" s="591"/>
      <c r="G81" s="585"/>
      <c r="H81" s="586"/>
      <c r="I81" s="585"/>
      <c r="J81" s="585">
        <v>20</v>
      </c>
      <c r="K81" s="585">
        <v>136000</v>
      </c>
      <c r="L81" s="585">
        <v>20</v>
      </c>
      <c r="M81" s="585">
        <v>259000</v>
      </c>
      <c r="N81" s="585"/>
      <c r="O81" s="585"/>
      <c r="P81" s="586"/>
      <c r="Q81" s="587"/>
      <c r="R81" s="584"/>
      <c r="S81" s="587"/>
      <c r="T81" s="588">
        <v>20</v>
      </c>
      <c r="U81" s="587">
        <v>259000</v>
      </c>
      <c r="V81" s="584"/>
      <c r="W81" s="587"/>
      <c r="X81" s="589"/>
      <c r="Y81" s="594"/>
      <c r="Z81" s="589"/>
      <c r="AA81" s="587"/>
      <c r="AB81" s="584">
        <v>30</v>
      </c>
      <c r="AC81" s="587">
        <v>300000</v>
      </c>
      <c r="AD81" s="587"/>
      <c r="AE81" s="612"/>
    </row>
    <row r="82" spans="1:31" ht="15" x14ac:dyDescent="0.35">
      <c r="A82" s="1173">
        <v>45311</v>
      </c>
      <c r="B82" s="591"/>
      <c r="C82" s="592"/>
      <c r="D82" s="591"/>
      <c r="E82" s="592"/>
      <c r="F82" s="591"/>
      <c r="G82" s="585"/>
      <c r="H82" s="586"/>
      <c r="I82" s="585"/>
      <c r="J82" s="585"/>
      <c r="K82" s="585"/>
      <c r="L82" s="585"/>
      <c r="M82" s="585"/>
      <c r="N82" s="585"/>
      <c r="O82" s="585"/>
      <c r="P82" s="586"/>
      <c r="Q82" s="587"/>
      <c r="R82" s="584"/>
      <c r="S82" s="587"/>
      <c r="T82" s="588"/>
      <c r="U82" s="587"/>
      <c r="V82" s="584"/>
      <c r="W82" s="587"/>
      <c r="X82" s="589"/>
      <c r="Y82" s="594"/>
      <c r="Z82" s="589"/>
      <c r="AA82" s="587"/>
      <c r="AB82" s="584"/>
      <c r="AC82" s="587"/>
      <c r="AD82" s="587"/>
      <c r="AE82" s="612"/>
    </row>
    <row r="83" spans="1:31" ht="15" x14ac:dyDescent="0.35">
      <c r="A83" s="1174"/>
      <c r="B83" s="591"/>
      <c r="C83" s="592"/>
      <c r="D83" s="591"/>
      <c r="E83" s="592"/>
      <c r="F83" s="591"/>
      <c r="G83" s="585"/>
      <c r="H83" s="586"/>
      <c r="I83" s="585"/>
      <c r="J83" s="585"/>
      <c r="K83" s="585"/>
      <c r="L83" s="585"/>
      <c r="M83" s="585"/>
      <c r="N83" s="585"/>
      <c r="O83" s="585"/>
      <c r="P83" s="586"/>
      <c r="Q83" s="587"/>
      <c r="R83" s="584"/>
      <c r="S83" s="587"/>
      <c r="T83" s="588"/>
      <c r="U83" s="587"/>
      <c r="V83" s="584"/>
      <c r="W83" s="587"/>
      <c r="X83" s="589"/>
      <c r="Y83" s="594"/>
      <c r="Z83" s="589"/>
      <c r="AA83" s="587"/>
      <c r="AB83" s="584"/>
      <c r="AC83" s="587"/>
      <c r="AD83" s="587"/>
      <c r="AE83" s="612"/>
    </row>
    <row r="84" spans="1:31" ht="15" x14ac:dyDescent="0.35">
      <c r="A84" s="1174"/>
      <c r="B84" s="591"/>
      <c r="C84" s="592"/>
      <c r="D84" s="591"/>
      <c r="E84" s="592"/>
      <c r="F84" s="591"/>
      <c r="G84" s="585"/>
      <c r="H84" s="586"/>
      <c r="I84" s="585"/>
      <c r="J84" s="585"/>
      <c r="K84" s="585"/>
      <c r="L84" s="585"/>
      <c r="M84" s="585"/>
      <c r="N84" s="585"/>
      <c r="O84" s="585"/>
      <c r="P84" s="586"/>
      <c r="Q84" s="587"/>
      <c r="R84" s="584"/>
      <c r="S84" s="587"/>
      <c r="T84" s="588"/>
      <c r="U84" s="587"/>
      <c r="V84" s="584"/>
      <c r="W84" s="587"/>
      <c r="X84" s="589"/>
      <c r="Y84" s="594"/>
      <c r="Z84" s="589"/>
      <c r="AA84" s="587"/>
      <c r="AB84" s="584"/>
      <c r="AC84" s="587"/>
      <c r="AD84" s="587"/>
      <c r="AE84" s="612"/>
    </row>
    <row r="85" spans="1:31" ht="15" x14ac:dyDescent="0.35">
      <c r="A85" s="1175"/>
      <c r="B85" s="591">
        <v>26.26</v>
      </c>
      <c r="C85" s="592">
        <v>262600</v>
      </c>
      <c r="D85" s="792">
        <v>29.87</v>
      </c>
      <c r="E85" s="592">
        <v>298700</v>
      </c>
      <c r="F85" s="591">
        <v>35.04</v>
      </c>
      <c r="G85" s="585">
        <v>350400</v>
      </c>
      <c r="H85" s="586"/>
      <c r="I85" s="585"/>
      <c r="J85" s="585"/>
      <c r="K85" s="585"/>
      <c r="L85" s="585"/>
      <c r="M85" s="585"/>
      <c r="N85" s="585"/>
      <c r="O85" s="585"/>
      <c r="P85" s="586"/>
      <c r="Q85" s="587"/>
      <c r="R85" s="584"/>
      <c r="S85" s="587"/>
      <c r="T85" s="588">
        <v>20</v>
      </c>
      <c r="U85" s="587">
        <v>259000</v>
      </c>
      <c r="V85" s="584"/>
      <c r="W85" s="587"/>
      <c r="X85" s="589"/>
      <c r="Y85" s="594"/>
      <c r="Z85" s="589">
        <v>5</v>
      </c>
      <c r="AA85" s="587">
        <v>50000</v>
      </c>
      <c r="AB85" s="584"/>
      <c r="AC85" s="587"/>
      <c r="AD85" s="587"/>
      <c r="AE85" s="612"/>
    </row>
    <row r="86" spans="1:31" ht="15" x14ac:dyDescent="0.35">
      <c r="A86" s="1173">
        <v>45312</v>
      </c>
      <c r="B86" s="591"/>
      <c r="C86" s="592"/>
      <c r="D86" s="593"/>
      <c r="E86" s="592"/>
      <c r="F86" s="591"/>
      <c r="G86" s="587"/>
      <c r="H86" s="588"/>
      <c r="I86" s="585"/>
      <c r="J86" s="585"/>
      <c r="K86" s="585"/>
      <c r="L86" s="585"/>
      <c r="M86" s="585"/>
      <c r="N86" s="585"/>
      <c r="O86" s="585"/>
      <c r="P86" s="586"/>
      <c r="Q86" s="587"/>
      <c r="R86" s="584"/>
      <c r="S86" s="587"/>
      <c r="T86" s="588"/>
      <c r="U86" s="587"/>
      <c r="V86" s="584"/>
      <c r="W86" s="587"/>
      <c r="X86" s="724"/>
      <c r="Y86" s="594"/>
      <c r="Z86" s="589"/>
      <c r="AA86" s="587"/>
      <c r="AB86" s="584"/>
      <c r="AC86" s="587"/>
      <c r="AD86" s="587"/>
      <c r="AE86" s="612"/>
    </row>
    <row r="87" spans="1:31" ht="15" x14ac:dyDescent="0.35">
      <c r="A87" s="1174"/>
      <c r="B87" s="591"/>
      <c r="C87" s="592"/>
      <c r="D87" s="593"/>
      <c r="E87" s="592"/>
      <c r="F87" s="591"/>
      <c r="G87" s="587"/>
      <c r="H87" s="584"/>
      <c r="I87" s="585"/>
      <c r="J87" s="585"/>
      <c r="K87" s="585"/>
      <c r="L87" s="585"/>
      <c r="M87" s="585"/>
      <c r="N87" s="585"/>
      <c r="O87" s="585"/>
      <c r="P87" s="586"/>
      <c r="Q87" s="587"/>
      <c r="R87" s="584"/>
      <c r="S87" s="587"/>
      <c r="T87" s="588"/>
      <c r="U87" s="587"/>
      <c r="V87" s="584"/>
      <c r="W87" s="587"/>
      <c r="X87" s="589"/>
      <c r="Y87" s="594"/>
      <c r="Z87" s="589"/>
      <c r="AA87" s="587"/>
      <c r="AB87" s="584"/>
      <c r="AC87" s="587"/>
      <c r="AD87" s="587"/>
      <c r="AE87" s="612"/>
    </row>
    <row r="88" spans="1:31" ht="15" x14ac:dyDescent="0.35">
      <c r="A88" s="1174"/>
      <c r="B88" s="591"/>
      <c r="C88" s="592"/>
      <c r="D88" s="593"/>
      <c r="E88" s="592"/>
      <c r="F88" s="591"/>
      <c r="G88" s="587"/>
      <c r="H88" s="584"/>
      <c r="I88" s="585"/>
      <c r="J88" s="585"/>
      <c r="K88" s="585"/>
      <c r="L88" s="585"/>
      <c r="M88" s="585"/>
      <c r="N88" s="585"/>
      <c r="O88" s="585"/>
      <c r="P88" s="586"/>
      <c r="Q88" s="587"/>
      <c r="R88" s="584"/>
      <c r="S88" s="587"/>
      <c r="T88" s="588"/>
      <c r="U88" s="587"/>
      <c r="V88" s="584"/>
      <c r="W88" s="587"/>
      <c r="X88" s="589"/>
      <c r="Y88" s="590"/>
      <c r="Z88" s="599"/>
      <c r="AA88" s="600"/>
      <c r="AB88" s="588"/>
      <c r="AC88" s="587"/>
      <c r="AD88" s="587"/>
      <c r="AE88" s="612"/>
    </row>
    <row r="89" spans="1:31" ht="15" x14ac:dyDescent="0.35">
      <c r="A89" s="1175"/>
      <c r="B89" s="591">
        <v>25.75</v>
      </c>
      <c r="C89" s="592">
        <v>257500</v>
      </c>
      <c r="D89" s="593">
        <v>26.68</v>
      </c>
      <c r="E89" s="592">
        <v>266800</v>
      </c>
      <c r="F89" s="591"/>
      <c r="G89" s="585"/>
      <c r="H89" s="586"/>
      <c r="I89" s="585"/>
      <c r="J89" s="585"/>
      <c r="K89" s="585"/>
      <c r="L89" s="585"/>
      <c r="M89" s="585"/>
      <c r="N89" s="585"/>
      <c r="O89" s="585"/>
      <c r="P89" s="586"/>
      <c r="Q89" s="587"/>
      <c r="R89" s="584"/>
      <c r="S89" s="587"/>
      <c r="T89" s="588"/>
      <c r="U89" s="587"/>
      <c r="V89" s="584"/>
      <c r="W89" s="587"/>
      <c r="X89" s="589"/>
      <c r="Y89" s="594"/>
      <c r="Z89" s="589"/>
      <c r="AA89" s="587"/>
      <c r="AB89" s="584"/>
      <c r="AC89" s="587"/>
      <c r="AD89" s="587"/>
      <c r="AE89" s="612"/>
    </row>
    <row r="90" spans="1:31" ht="15" x14ac:dyDescent="0.35">
      <c r="A90" s="1173">
        <v>45313</v>
      </c>
      <c r="B90" s="591"/>
      <c r="C90" s="592"/>
      <c r="D90" s="593"/>
      <c r="E90" s="592"/>
      <c r="F90" s="591"/>
      <c r="G90" s="585"/>
      <c r="H90" s="586"/>
      <c r="I90" s="585"/>
      <c r="J90" s="586"/>
      <c r="K90" s="585"/>
      <c r="L90" s="585"/>
      <c r="M90" s="585"/>
      <c r="N90" s="585"/>
      <c r="O90" s="585"/>
      <c r="P90" s="586"/>
      <c r="Q90" s="587"/>
      <c r="R90" s="584"/>
      <c r="S90" s="587"/>
      <c r="T90" s="588"/>
      <c r="U90" s="587"/>
      <c r="V90" s="584"/>
      <c r="W90" s="587"/>
      <c r="X90" s="589"/>
      <c r="Y90" s="594"/>
      <c r="Z90" s="589"/>
      <c r="AA90" s="587"/>
      <c r="AB90" s="584"/>
      <c r="AC90" s="587"/>
      <c r="AD90" s="587"/>
      <c r="AE90" s="612"/>
    </row>
    <row r="91" spans="1:31" ht="15" x14ac:dyDescent="0.35">
      <c r="A91" s="1174"/>
      <c r="B91" s="591"/>
      <c r="C91" s="592"/>
      <c r="D91" s="593"/>
      <c r="E91" s="592"/>
      <c r="F91" s="591"/>
      <c r="G91" s="585"/>
      <c r="H91" s="586"/>
      <c r="I91" s="585"/>
      <c r="J91" s="585"/>
      <c r="K91" s="585"/>
      <c r="L91" s="585"/>
      <c r="M91" s="585"/>
      <c r="N91" s="585"/>
      <c r="O91" s="585"/>
      <c r="P91" s="586"/>
      <c r="Q91" s="587"/>
      <c r="R91" s="584"/>
      <c r="S91" s="587"/>
      <c r="T91" s="588"/>
      <c r="U91" s="587"/>
      <c r="V91" s="584"/>
      <c r="W91" s="587"/>
      <c r="X91" s="589"/>
      <c r="Y91" s="594"/>
      <c r="Z91" s="589"/>
      <c r="AA91" s="587"/>
      <c r="AB91" s="584"/>
      <c r="AC91" s="587"/>
      <c r="AD91" s="587"/>
      <c r="AE91" s="612"/>
    </row>
    <row r="92" spans="1:31" ht="15" x14ac:dyDescent="0.35">
      <c r="A92" s="1174"/>
      <c r="B92" s="591"/>
      <c r="C92" s="592"/>
      <c r="D92" s="593"/>
      <c r="E92" s="592"/>
      <c r="F92" s="591"/>
      <c r="G92" s="585"/>
      <c r="H92" s="586"/>
      <c r="I92" s="585"/>
      <c r="J92" s="585"/>
      <c r="K92" s="585"/>
      <c r="L92" s="585"/>
      <c r="M92" s="585"/>
      <c r="N92" s="585"/>
      <c r="O92" s="585"/>
      <c r="P92" s="586"/>
      <c r="Q92" s="587"/>
      <c r="R92" s="584"/>
      <c r="S92" s="587"/>
      <c r="T92" s="588"/>
      <c r="U92" s="587"/>
      <c r="V92" s="584"/>
      <c r="W92" s="587"/>
      <c r="X92" s="589"/>
      <c r="Y92" s="594"/>
      <c r="Z92" s="589"/>
      <c r="AA92" s="587"/>
      <c r="AB92" s="584"/>
      <c r="AC92" s="587"/>
      <c r="AD92" s="587"/>
      <c r="AE92" s="612"/>
    </row>
    <row r="93" spans="1:31" ht="15" x14ac:dyDescent="0.35">
      <c r="A93" s="1175"/>
      <c r="B93" s="591">
        <v>27.09</v>
      </c>
      <c r="C93" s="592">
        <v>270900</v>
      </c>
      <c r="D93" s="593">
        <v>28.07</v>
      </c>
      <c r="E93" s="592">
        <v>280700</v>
      </c>
      <c r="F93" s="792">
        <v>31.2</v>
      </c>
      <c r="G93" s="585">
        <v>312000</v>
      </c>
      <c r="H93" s="586"/>
      <c r="I93" s="585"/>
      <c r="J93" s="585">
        <v>20</v>
      </c>
      <c r="K93" s="585">
        <v>136000</v>
      </c>
      <c r="L93" s="585">
        <v>20</v>
      </c>
      <c r="M93" s="585">
        <v>259000</v>
      </c>
      <c r="N93" s="585"/>
      <c r="O93" s="585"/>
      <c r="P93" s="586"/>
      <c r="Q93" s="587"/>
      <c r="R93" s="584"/>
      <c r="S93" s="587"/>
      <c r="T93" s="588">
        <v>20</v>
      </c>
      <c r="U93" s="587">
        <v>259000</v>
      </c>
      <c r="V93" s="584"/>
      <c r="W93" s="587"/>
      <c r="X93" s="589"/>
      <c r="Y93" s="594"/>
      <c r="Z93" s="589">
        <v>28.34</v>
      </c>
      <c r="AA93" s="587">
        <v>283400</v>
      </c>
      <c r="AB93" s="584"/>
      <c r="AC93" s="587"/>
      <c r="AD93" s="587"/>
      <c r="AE93" s="612"/>
    </row>
    <row r="94" spans="1:31" ht="15" x14ac:dyDescent="0.35">
      <c r="A94" s="1173">
        <v>45314</v>
      </c>
      <c r="B94" s="591"/>
      <c r="C94" s="592"/>
      <c r="D94" s="593"/>
      <c r="E94" s="592"/>
      <c r="F94" s="591"/>
      <c r="G94" s="585"/>
      <c r="H94" s="586"/>
      <c r="I94" s="585"/>
      <c r="J94" s="585"/>
      <c r="K94" s="585"/>
      <c r="L94" s="585"/>
      <c r="M94" s="585"/>
      <c r="N94" s="585"/>
      <c r="O94" s="585"/>
      <c r="P94" s="586"/>
      <c r="Q94" s="587"/>
      <c r="R94" s="584"/>
      <c r="S94" s="587"/>
      <c r="T94" s="588"/>
      <c r="U94" s="587"/>
      <c r="V94" s="584"/>
      <c r="W94" s="587"/>
      <c r="X94" s="589"/>
      <c r="Y94" s="594"/>
      <c r="Z94" s="589"/>
      <c r="AA94" s="587"/>
      <c r="AB94" s="584"/>
      <c r="AC94" s="587"/>
      <c r="AD94" s="587"/>
      <c r="AE94" s="612"/>
    </row>
    <row r="95" spans="1:31" ht="15" x14ac:dyDescent="0.35">
      <c r="A95" s="1174"/>
      <c r="B95" s="591"/>
      <c r="C95" s="592"/>
      <c r="D95" s="593"/>
      <c r="E95" s="592"/>
      <c r="F95" s="591"/>
      <c r="G95" s="585"/>
      <c r="H95" s="586"/>
      <c r="I95" s="585"/>
      <c r="J95" s="585"/>
      <c r="K95" s="585"/>
      <c r="L95" s="585"/>
      <c r="M95" s="585"/>
      <c r="N95" s="585"/>
      <c r="O95" s="585"/>
      <c r="P95" s="586"/>
      <c r="Q95" s="587"/>
      <c r="R95" s="584"/>
      <c r="S95" s="587"/>
      <c r="T95" s="588"/>
      <c r="U95" s="587"/>
      <c r="V95" s="584"/>
      <c r="W95" s="587"/>
      <c r="X95" s="589"/>
      <c r="Y95" s="594"/>
      <c r="Z95" s="589"/>
      <c r="AA95" s="587"/>
      <c r="AB95" s="584"/>
      <c r="AC95" s="587"/>
      <c r="AD95" s="587"/>
      <c r="AE95" s="612"/>
    </row>
    <row r="96" spans="1:31" ht="15" x14ac:dyDescent="0.35">
      <c r="A96" s="1174"/>
      <c r="B96" s="591"/>
      <c r="C96" s="592"/>
      <c r="D96" s="593"/>
      <c r="E96" s="592"/>
      <c r="F96" s="591"/>
      <c r="G96" s="585"/>
      <c r="H96" s="586"/>
      <c r="I96" s="585"/>
      <c r="J96" s="585"/>
      <c r="K96" s="585"/>
      <c r="L96" s="585"/>
      <c r="M96" s="585"/>
      <c r="N96" s="585"/>
      <c r="O96" s="585"/>
      <c r="P96" s="586"/>
      <c r="Q96" s="587"/>
      <c r="R96" s="584"/>
      <c r="S96" s="587"/>
      <c r="T96" s="588"/>
      <c r="U96" s="587"/>
      <c r="V96" s="584"/>
      <c r="W96" s="587"/>
      <c r="X96" s="589"/>
      <c r="Y96" s="594"/>
      <c r="Z96" s="589"/>
      <c r="AA96" s="587"/>
      <c r="AB96" s="584"/>
      <c r="AC96" s="587"/>
      <c r="AD96" s="587"/>
      <c r="AE96" s="612"/>
    </row>
    <row r="97" spans="1:37" ht="15" x14ac:dyDescent="0.35">
      <c r="A97" s="1175"/>
      <c r="B97" s="792">
        <v>24.8</v>
      </c>
      <c r="C97" s="592">
        <v>248000</v>
      </c>
      <c r="D97" s="593">
        <v>28.83</v>
      </c>
      <c r="E97" s="592">
        <v>288300</v>
      </c>
      <c r="F97" s="591">
        <v>21.86</v>
      </c>
      <c r="G97" s="585">
        <v>218600</v>
      </c>
      <c r="H97" s="586"/>
      <c r="I97" s="585"/>
      <c r="J97" s="585"/>
      <c r="K97" s="585"/>
      <c r="L97" s="585"/>
      <c r="M97" s="585"/>
      <c r="N97" s="585"/>
      <c r="O97" s="585"/>
      <c r="P97" s="586"/>
      <c r="Q97" s="587"/>
      <c r="R97" s="584"/>
      <c r="S97" s="587"/>
      <c r="T97" s="588">
        <v>20</v>
      </c>
      <c r="U97" s="587">
        <v>259000</v>
      </c>
      <c r="V97" s="584"/>
      <c r="W97" s="587"/>
      <c r="X97" s="593"/>
      <c r="Y97" s="592"/>
      <c r="Z97" s="589"/>
      <c r="AA97" s="587"/>
      <c r="AB97" s="584"/>
      <c r="AC97" s="587"/>
      <c r="AD97" s="587"/>
      <c r="AE97" s="612"/>
    </row>
    <row r="98" spans="1:37" ht="15" x14ac:dyDescent="0.35">
      <c r="A98" s="1173">
        <v>45315</v>
      </c>
      <c r="B98" s="591"/>
      <c r="C98" s="592"/>
      <c r="D98" s="593"/>
      <c r="E98" s="592"/>
      <c r="F98" s="591"/>
      <c r="G98" s="585"/>
      <c r="H98" s="586"/>
      <c r="I98" s="585"/>
      <c r="J98" s="585"/>
      <c r="K98" s="585"/>
      <c r="L98" s="585"/>
      <c r="M98" s="585"/>
      <c r="N98" s="585"/>
      <c r="O98" s="585"/>
      <c r="P98" s="586"/>
      <c r="Q98" s="587"/>
      <c r="R98" s="584"/>
      <c r="S98" s="587"/>
      <c r="T98" s="588"/>
      <c r="U98" s="587"/>
      <c r="V98" s="584"/>
      <c r="W98" s="587"/>
      <c r="X98" s="589"/>
      <c r="Y98" s="594"/>
      <c r="Z98" s="589"/>
      <c r="AA98" s="587"/>
      <c r="AB98" s="584"/>
      <c r="AC98" s="587"/>
      <c r="AD98" s="587"/>
      <c r="AE98" s="612"/>
    </row>
    <row r="99" spans="1:37" ht="15" x14ac:dyDescent="0.35">
      <c r="A99" s="1174"/>
      <c r="B99" s="591"/>
      <c r="C99" s="592"/>
      <c r="D99" s="593"/>
      <c r="E99" s="592"/>
      <c r="F99" s="591"/>
      <c r="G99" s="585"/>
      <c r="H99" s="586"/>
      <c r="I99" s="585"/>
      <c r="J99" s="585"/>
      <c r="K99" s="585"/>
      <c r="L99" s="585"/>
      <c r="M99" s="585"/>
      <c r="N99" s="585"/>
      <c r="O99" s="585"/>
      <c r="P99" s="586"/>
      <c r="Q99" s="587"/>
      <c r="R99" s="584"/>
      <c r="S99" s="587"/>
      <c r="T99" s="588"/>
      <c r="U99" s="587"/>
      <c r="V99" s="584"/>
      <c r="W99" s="587"/>
      <c r="X99" s="589"/>
      <c r="Y99" s="594"/>
      <c r="Z99" s="589"/>
      <c r="AA99" s="587"/>
      <c r="AB99" s="584"/>
      <c r="AC99" s="587"/>
      <c r="AD99" s="587"/>
      <c r="AE99" s="612"/>
    </row>
    <row r="100" spans="1:37" ht="15" x14ac:dyDescent="0.35">
      <c r="A100" s="1174"/>
      <c r="B100" s="591"/>
      <c r="C100" s="592"/>
      <c r="D100" s="593"/>
      <c r="E100" s="592"/>
      <c r="F100" s="591"/>
      <c r="G100" s="585"/>
      <c r="H100" s="586"/>
      <c r="I100" s="585"/>
      <c r="J100" s="585"/>
      <c r="K100" s="585"/>
      <c r="L100" s="585"/>
      <c r="M100" s="585"/>
      <c r="N100" s="585"/>
      <c r="O100" s="585"/>
      <c r="P100" s="586"/>
      <c r="Q100" s="587"/>
      <c r="R100" s="584"/>
      <c r="S100" s="587"/>
      <c r="T100" s="588"/>
      <c r="U100" s="587"/>
      <c r="V100" s="584"/>
      <c r="W100" s="587"/>
      <c r="X100" s="589"/>
      <c r="Y100" s="590"/>
      <c r="Z100" s="599"/>
      <c r="AA100" s="600"/>
      <c r="AB100" s="588"/>
      <c r="AC100" s="587"/>
      <c r="AD100" s="587"/>
      <c r="AE100" s="612"/>
    </row>
    <row r="101" spans="1:37" ht="15" x14ac:dyDescent="0.35">
      <c r="A101" s="1175"/>
      <c r="B101" s="591">
        <v>29.73</v>
      </c>
      <c r="C101" s="592">
        <v>297300</v>
      </c>
      <c r="D101" s="593">
        <v>27.18</v>
      </c>
      <c r="E101" s="592">
        <v>271800</v>
      </c>
      <c r="F101" s="591">
        <v>18.18</v>
      </c>
      <c r="G101" s="585">
        <v>181800</v>
      </c>
      <c r="H101" s="586">
        <v>20</v>
      </c>
      <c r="I101" s="585">
        <v>136000</v>
      </c>
      <c r="J101" s="585"/>
      <c r="K101" s="585"/>
      <c r="L101" s="585"/>
      <c r="M101" s="585"/>
      <c r="N101" s="585"/>
      <c r="O101" s="585"/>
      <c r="P101" s="586"/>
      <c r="Q101" s="587"/>
      <c r="R101" s="584"/>
      <c r="S101" s="587"/>
      <c r="T101" s="588">
        <v>20</v>
      </c>
      <c r="U101" s="587">
        <v>259000</v>
      </c>
      <c r="V101" s="589"/>
      <c r="W101" s="594"/>
      <c r="X101" s="598">
        <v>43.07</v>
      </c>
      <c r="Y101" s="601">
        <v>430700</v>
      </c>
      <c r="Z101" s="584"/>
      <c r="AA101" s="587"/>
      <c r="AB101" s="727">
        <v>30</v>
      </c>
      <c r="AC101" s="704">
        <v>300000</v>
      </c>
      <c r="AD101" s="587"/>
      <c r="AE101" s="612"/>
    </row>
    <row r="102" spans="1:37" ht="15" x14ac:dyDescent="0.35">
      <c r="A102" s="1173">
        <v>45316</v>
      </c>
      <c r="B102" s="591"/>
      <c r="C102" s="592"/>
      <c r="D102" s="727"/>
      <c r="E102" s="704"/>
      <c r="F102" s="591"/>
      <c r="G102" s="585"/>
      <c r="H102" s="586"/>
      <c r="I102" s="585"/>
      <c r="J102" s="585"/>
      <c r="K102" s="585"/>
      <c r="L102" s="816"/>
      <c r="M102" s="660"/>
      <c r="N102" s="660"/>
      <c r="O102" s="660"/>
      <c r="P102" s="586"/>
      <c r="Q102" s="585"/>
      <c r="R102" s="584"/>
      <c r="S102" s="587"/>
      <c r="T102" s="588"/>
      <c r="U102" s="587"/>
      <c r="V102" s="584"/>
      <c r="W102" s="587"/>
      <c r="X102" s="589"/>
      <c r="Y102" s="594"/>
      <c r="Z102" s="589"/>
      <c r="AA102" s="587"/>
      <c r="AB102" s="584"/>
      <c r="AC102" s="587"/>
      <c r="AD102" s="587"/>
      <c r="AE102" s="612"/>
    </row>
    <row r="103" spans="1:37" ht="15" x14ac:dyDescent="0.35">
      <c r="A103" s="1174"/>
      <c r="B103" s="591"/>
      <c r="C103" s="592"/>
      <c r="D103" s="593"/>
      <c r="E103" s="592"/>
      <c r="F103" s="591"/>
      <c r="G103" s="585"/>
      <c r="H103" s="586"/>
      <c r="I103" s="585"/>
      <c r="J103" s="585"/>
      <c r="K103" s="585"/>
      <c r="L103" s="585"/>
      <c r="M103" s="592"/>
      <c r="N103" s="592"/>
      <c r="O103" s="592"/>
      <c r="P103" s="586"/>
      <c r="Q103" s="587"/>
      <c r="R103" s="584"/>
      <c r="S103" s="587"/>
      <c r="T103" s="588"/>
      <c r="U103" s="587"/>
      <c r="V103" s="584"/>
      <c r="W103" s="587"/>
      <c r="X103" s="589"/>
      <c r="Y103" s="594"/>
      <c r="Z103" s="589"/>
      <c r="AA103" s="587"/>
      <c r="AB103" s="584"/>
      <c r="AC103" s="587"/>
      <c r="AD103" s="587"/>
      <c r="AE103" s="612"/>
    </row>
    <row r="104" spans="1:37" ht="15" x14ac:dyDescent="0.35">
      <c r="A104" s="1174"/>
      <c r="B104" s="586"/>
      <c r="C104" s="587"/>
      <c r="D104" s="593"/>
      <c r="E104" s="592"/>
      <c r="F104" s="591"/>
      <c r="G104" s="585"/>
      <c r="H104" s="586"/>
      <c r="I104" s="585"/>
      <c r="J104" s="585"/>
      <c r="K104" s="585"/>
      <c r="L104" s="585"/>
      <c r="M104" s="592"/>
      <c r="N104" s="592"/>
      <c r="O104" s="592"/>
      <c r="P104" s="586"/>
      <c r="Q104" s="587"/>
      <c r="R104" s="584"/>
      <c r="S104" s="587"/>
      <c r="T104" s="588"/>
      <c r="U104" s="587"/>
      <c r="V104" s="584"/>
      <c r="W104" s="587"/>
      <c r="X104" s="589"/>
      <c r="Y104" s="594"/>
      <c r="Z104" s="589">
        <v>19.95</v>
      </c>
      <c r="AA104" s="587">
        <v>199500</v>
      </c>
      <c r="AB104" s="584"/>
      <c r="AC104" s="587"/>
      <c r="AD104" s="587"/>
      <c r="AE104" s="612"/>
    </row>
    <row r="105" spans="1:37" ht="15" x14ac:dyDescent="0.35">
      <c r="A105" s="1175"/>
      <c r="B105" s="591">
        <v>27.6</v>
      </c>
      <c r="C105" s="592">
        <v>276000</v>
      </c>
      <c r="D105" s="793">
        <v>25.48</v>
      </c>
      <c r="E105" s="592">
        <v>254800</v>
      </c>
      <c r="F105" s="591">
        <v>15.96</v>
      </c>
      <c r="G105" s="585">
        <v>159600</v>
      </c>
      <c r="H105" s="586"/>
      <c r="I105" s="587"/>
      <c r="J105" s="587"/>
      <c r="K105" s="587"/>
      <c r="L105" s="600">
        <v>20</v>
      </c>
      <c r="M105" s="587">
        <v>259000</v>
      </c>
      <c r="N105" s="587"/>
      <c r="O105" s="587"/>
      <c r="P105" s="586">
        <v>20</v>
      </c>
      <c r="Q105" s="587">
        <v>136000</v>
      </c>
      <c r="R105" s="584"/>
      <c r="S105" s="587"/>
      <c r="T105" s="588">
        <v>20</v>
      </c>
      <c r="U105" s="587">
        <v>259000</v>
      </c>
      <c r="V105" s="584"/>
      <c r="W105" s="587"/>
      <c r="X105" s="589"/>
      <c r="Y105" s="594"/>
      <c r="Z105" s="589"/>
      <c r="AA105" s="587"/>
      <c r="AB105" s="584"/>
      <c r="AC105" s="587"/>
      <c r="AD105" s="587"/>
      <c r="AE105" s="612"/>
      <c r="AK105" s="685"/>
    </row>
    <row r="106" spans="1:37" ht="15" x14ac:dyDescent="0.35">
      <c r="A106" s="1173">
        <v>45317</v>
      </c>
      <c r="B106" s="591"/>
      <c r="C106" s="592"/>
      <c r="D106" s="593"/>
      <c r="E106" s="592"/>
      <c r="F106" s="591"/>
      <c r="G106" s="585"/>
      <c r="H106" s="586"/>
      <c r="I106" s="587"/>
      <c r="J106" s="587"/>
      <c r="K106" s="587"/>
      <c r="L106" s="585"/>
      <c r="M106" s="585"/>
      <c r="N106" s="585"/>
      <c r="O106" s="585"/>
      <c r="P106" s="586"/>
      <c r="Q106" s="587"/>
      <c r="R106" s="584"/>
      <c r="S106" s="587"/>
      <c r="T106" s="588"/>
      <c r="U106" s="587"/>
      <c r="V106" s="584"/>
      <c r="W106" s="587"/>
      <c r="X106" s="589"/>
      <c r="Y106" s="594"/>
      <c r="Z106" s="727"/>
      <c r="AA106" s="704"/>
      <c r="AB106" s="584"/>
      <c r="AC106" s="587"/>
      <c r="AD106" s="587"/>
      <c r="AE106" s="612"/>
      <c r="AK106" s="685"/>
    </row>
    <row r="107" spans="1:37" ht="15" x14ac:dyDescent="0.35">
      <c r="A107" s="1174"/>
      <c r="B107" s="591"/>
      <c r="C107" s="592"/>
      <c r="D107" s="593"/>
      <c r="E107" s="592"/>
      <c r="F107" s="591"/>
      <c r="G107" s="585"/>
      <c r="H107" s="586"/>
      <c r="I107" s="585"/>
      <c r="J107" s="585"/>
      <c r="K107" s="585"/>
      <c r="L107" s="585"/>
      <c r="M107" s="585"/>
      <c r="N107" s="585"/>
      <c r="O107" s="585"/>
      <c r="P107" s="586"/>
      <c r="Q107" s="587"/>
      <c r="R107" s="584"/>
      <c r="S107" s="587"/>
      <c r="T107" s="599"/>
      <c r="U107" s="587"/>
      <c r="V107" s="584"/>
      <c r="W107" s="587"/>
      <c r="X107" s="589"/>
      <c r="Y107" s="594"/>
      <c r="Z107" s="589"/>
      <c r="AA107" s="587"/>
      <c r="AB107" s="584"/>
      <c r="AC107" s="587"/>
      <c r="AD107" s="587"/>
      <c r="AE107" s="612"/>
      <c r="AK107" s="685"/>
    </row>
    <row r="108" spans="1:37" ht="15" x14ac:dyDescent="0.35">
      <c r="A108" s="1174"/>
      <c r="B108" s="591"/>
      <c r="C108" s="592"/>
      <c r="D108" s="593"/>
      <c r="E108" s="592"/>
      <c r="F108" s="591"/>
      <c r="G108" s="585"/>
      <c r="H108" s="586"/>
      <c r="I108" s="585"/>
      <c r="J108" s="585"/>
      <c r="K108" s="585"/>
      <c r="L108" s="585"/>
      <c r="M108" s="585"/>
      <c r="N108" s="585"/>
      <c r="O108" s="585"/>
      <c r="P108" s="586"/>
      <c r="Q108" s="587"/>
      <c r="R108" s="584"/>
      <c r="S108" s="587"/>
      <c r="T108" s="588"/>
      <c r="U108" s="587"/>
      <c r="V108" s="584"/>
      <c r="W108" s="587"/>
      <c r="X108" s="589"/>
      <c r="Y108" s="594"/>
      <c r="Z108" s="589"/>
      <c r="AA108" s="587"/>
      <c r="AB108" s="584"/>
      <c r="AC108" s="587"/>
      <c r="AD108" s="587"/>
      <c r="AE108" s="612"/>
      <c r="AK108" s="685"/>
    </row>
    <row r="109" spans="1:37" ht="15" x14ac:dyDescent="0.35">
      <c r="A109" s="1175"/>
      <c r="B109" s="591">
        <v>25.25</v>
      </c>
      <c r="C109" s="592">
        <v>252500</v>
      </c>
      <c r="D109" s="793">
        <v>28.91</v>
      </c>
      <c r="E109" s="592">
        <v>289100</v>
      </c>
      <c r="F109" s="591"/>
      <c r="G109" s="585"/>
      <c r="H109" s="586"/>
      <c r="I109" s="585"/>
      <c r="J109" s="585"/>
      <c r="K109" s="585"/>
      <c r="L109" s="585"/>
      <c r="M109" s="585"/>
      <c r="N109" s="585"/>
      <c r="O109" s="585"/>
      <c r="P109" s="586"/>
      <c r="Q109" s="587"/>
      <c r="R109" s="584"/>
      <c r="S109" s="587"/>
      <c r="T109" s="588">
        <v>20</v>
      </c>
      <c r="U109" s="587">
        <v>259000</v>
      </c>
      <c r="V109" s="584"/>
      <c r="W109" s="587"/>
      <c r="X109" s="589"/>
      <c r="Y109" s="594"/>
      <c r="Z109" s="589"/>
      <c r="AA109" s="587"/>
      <c r="AB109" s="584"/>
      <c r="AC109" s="587"/>
      <c r="AD109" s="587"/>
      <c r="AE109" s="612"/>
    </row>
    <row r="110" spans="1:37" ht="15" x14ac:dyDescent="0.35">
      <c r="A110" s="1173">
        <v>45318</v>
      </c>
      <c r="B110" s="591"/>
      <c r="C110" s="592"/>
      <c r="D110" s="593"/>
      <c r="E110" s="592"/>
      <c r="F110" s="591"/>
      <c r="G110" s="585"/>
      <c r="H110" s="586"/>
      <c r="I110" s="585"/>
      <c r="J110" s="585"/>
      <c r="K110" s="585"/>
      <c r="L110" s="585"/>
      <c r="M110" s="585"/>
      <c r="N110" s="585"/>
      <c r="O110" s="585"/>
      <c r="P110" s="586"/>
      <c r="Q110" s="587"/>
      <c r="R110" s="584"/>
      <c r="S110" s="587"/>
      <c r="T110" s="588"/>
      <c r="U110" s="587"/>
      <c r="V110" s="584"/>
      <c r="W110" s="587"/>
      <c r="X110" s="584"/>
      <c r="Y110" s="587"/>
      <c r="Z110" s="589"/>
      <c r="AA110" s="587"/>
      <c r="AB110" s="584"/>
      <c r="AC110" s="587"/>
      <c r="AD110" s="587"/>
      <c r="AE110" s="612"/>
    </row>
    <row r="111" spans="1:37" ht="15" x14ac:dyDescent="0.35">
      <c r="A111" s="1174"/>
      <c r="B111" s="591"/>
      <c r="C111" s="592"/>
      <c r="D111" s="593"/>
      <c r="E111" s="592"/>
      <c r="F111" s="591"/>
      <c r="G111" s="585"/>
      <c r="H111" s="586"/>
      <c r="I111" s="585"/>
      <c r="J111" s="585"/>
      <c r="K111" s="585"/>
      <c r="L111" s="585"/>
      <c r="M111" s="585"/>
      <c r="N111" s="585"/>
      <c r="O111" s="585"/>
      <c r="P111" s="586"/>
      <c r="Q111" s="587"/>
      <c r="R111" s="584"/>
      <c r="S111" s="587"/>
      <c r="T111" s="588"/>
      <c r="U111" s="587"/>
      <c r="V111" s="584"/>
      <c r="W111" s="587"/>
      <c r="X111" s="589"/>
      <c r="Y111" s="594"/>
      <c r="Z111" s="589"/>
      <c r="AA111" s="587"/>
      <c r="AB111" s="584"/>
      <c r="AC111" s="587"/>
      <c r="AD111" s="587"/>
      <c r="AE111" s="612"/>
    </row>
    <row r="112" spans="1:37" ht="15" x14ac:dyDescent="0.35">
      <c r="A112" s="1174"/>
      <c r="B112" s="591"/>
      <c r="C112" s="592"/>
      <c r="D112" s="593"/>
      <c r="E112" s="592"/>
      <c r="F112" s="591"/>
      <c r="G112" s="585"/>
      <c r="H112" s="586"/>
      <c r="I112" s="585"/>
      <c r="J112" s="585"/>
      <c r="K112" s="585"/>
      <c r="L112" s="585"/>
      <c r="M112" s="585"/>
      <c r="N112" s="585"/>
      <c r="O112" s="585"/>
      <c r="P112" s="586"/>
      <c r="Q112" s="587"/>
      <c r="R112" s="584"/>
      <c r="S112" s="587"/>
      <c r="T112" s="588"/>
      <c r="U112" s="587"/>
      <c r="V112" s="584"/>
      <c r="W112" s="587"/>
      <c r="X112" s="589"/>
      <c r="Y112" s="594"/>
      <c r="Z112" s="589"/>
      <c r="AA112" s="587"/>
      <c r="AB112" s="584"/>
      <c r="AC112" s="587"/>
      <c r="AD112" s="587"/>
      <c r="AE112" s="612"/>
    </row>
    <row r="113" spans="1:31" ht="15" x14ac:dyDescent="0.35">
      <c r="A113" s="1175"/>
      <c r="B113" s="591">
        <v>25.91</v>
      </c>
      <c r="C113" s="592">
        <v>259100</v>
      </c>
      <c r="D113" s="591">
        <v>29.17</v>
      </c>
      <c r="E113" s="592">
        <v>291700</v>
      </c>
      <c r="F113" s="792">
        <v>36.590000000000003</v>
      </c>
      <c r="G113" s="585">
        <v>365900</v>
      </c>
      <c r="H113" s="586">
        <v>20</v>
      </c>
      <c r="I113" s="585">
        <v>136000</v>
      </c>
      <c r="J113" s="816">
        <v>55.03</v>
      </c>
      <c r="K113" s="585">
        <v>374200</v>
      </c>
      <c r="L113" s="816">
        <v>20.69</v>
      </c>
      <c r="M113" s="585">
        <v>268000</v>
      </c>
      <c r="N113" s="585"/>
      <c r="O113" s="585"/>
      <c r="P113" s="586"/>
      <c r="Q113" s="585"/>
      <c r="R113" s="584"/>
      <c r="S113" s="587"/>
      <c r="T113" s="588">
        <v>22.24</v>
      </c>
      <c r="U113" s="587">
        <v>288000</v>
      </c>
      <c r="V113" s="588"/>
      <c r="W113" s="587"/>
      <c r="X113" s="589"/>
      <c r="Y113" s="594"/>
      <c r="Z113" s="589"/>
      <c r="AA113" s="587"/>
      <c r="AB113" s="584"/>
      <c r="AC113" s="587"/>
      <c r="AD113" s="587"/>
      <c r="AE113" s="612"/>
    </row>
    <row r="114" spans="1:31" ht="15" x14ac:dyDescent="0.35">
      <c r="A114" s="1173">
        <v>45319</v>
      </c>
      <c r="B114" s="591"/>
      <c r="C114" s="592"/>
      <c r="D114" s="593"/>
      <c r="E114" s="592"/>
      <c r="F114" s="591"/>
      <c r="G114" s="585"/>
      <c r="H114" s="586"/>
      <c r="I114" s="585"/>
      <c r="J114" s="585"/>
      <c r="K114" s="585"/>
      <c r="L114" s="585"/>
      <c r="M114" s="585"/>
      <c r="N114" s="585"/>
      <c r="O114" s="585"/>
      <c r="P114" s="586"/>
      <c r="Q114" s="587"/>
      <c r="R114" s="584"/>
      <c r="S114" s="587"/>
      <c r="T114" s="588"/>
      <c r="U114" s="587"/>
      <c r="V114" s="588"/>
      <c r="W114" s="587"/>
      <c r="X114" s="589"/>
      <c r="Y114" s="594"/>
      <c r="Z114" s="589"/>
      <c r="AA114" s="587"/>
      <c r="AB114" s="584"/>
      <c r="AC114" s="587"/>
      <c r="AD114" s="587"/>
      <c r="AE114" s="612"/>
    </row>
    <row r="115" spans="1:31" ht="15" x14ac:dyDescent="0.35">
      <c r="A115" s="1174"/>
      <c r="B115" s="591"/>
      <c r="C115" s="592"/>
      <c r="D115" s="593"/>
      <c r="E115" s="592"/>
      <c r="F115" s="591"/>
      <c r="G115" s="585"/>
      <c r="H115" s="586"/>
      <c r="I115" s="585"/>
      <c r="J115" s="585"/>
      <c r="K115" s="585"/>
      <c r="L115" s="585"/>
      <c r="M115" s="585"/>
      <c r="N115" s="585"/>
      <c r="O115" s="585"/>
      <c r="P115" s="586"/>
      <c r="Q115" s="587"/>
      <c r="R115" s="584"/>
      <c r="S115" s="587"/>
      <c r="T115" s="588"/>
      <c r="U115" s="587"/>
      <c r="V115" s="584"/>
      <c r="W115" s="587"/>
      <c r="X115" s="589"/>
      <c r="Y115" s="594"/>
      <c r="Z115" s="589"/>
      <c r="AA115" s="587"/>
      <c r="AB115" s="584"/>
      <c r="AC115" s="587"/>
      <c r="AD115" s="587"/>
      <c r="AE115" s="612"/>
    </row>
    <row r="116" spans="1:31" ht="15" x14ac:dyDescent="0.35">
      <c r="A116" s="1174"/>
      <c r="B116" s="591"/>
      <c r="C116" s="592"/>
      <c r="D116" s="593"/>
      <c r="E116" s="592"/>
      <c r="F116" s="591"/>
      <c r="G116" s="585"/>
      <c r="H116" s="586"/>
      <c r="I116" s="585"/>
      <c r="J116" s="585"/>
      <c r="K116" s="585"/>
      <c r="L116" s="585"/>
      <c r="M116" s="585"/>
      <c r="N116" s="585"/>
      <c r="O116" s="585"/>
      <c r="P116" s="586"/>
      <c r="Q116" s="587"/>
      <c r="R116" s="584"/>
      <c r="S116" s="587"/>
      <c r="T116" s="588"/>
      <c r="U116" s="587"/>
      <c r="V116" s="584"/>
      <c r="W116" s="587"/>
      <c r="X116" s="589"/>
      <c r="Y116" s="590"/>
      <c r="Z116" s="599"/>
      <c r="AA116" s="600"/>
      <c r="AB116" s="588"/>
      <c r="AC116" s="587"/>
      <c r="AD116" s="587"/>
      <c r="AE116" s="612"/>
    </row>
    <row r="117" spans="1:31" ht="15" x14ac:dyDescent="0.35">
      <c r="A117" s="1175"/>
      <c r="B117" s="630">
        <v>27.55</v>
      </c>
      <c r="C117" s="587">
        <v>275500</v>
      </c>
      <c r="D117" s="584">
        <v>28.77</v>
      </c>
      <c r="E117" s="585">
        <v>287700</v>
      </c>
      <c r="F117" s="792">
        <v>15.12</v>
      </c>
      <c r="G117" s="587">
        <v>151200</v>
      </c>
      <c r="H117" s="584"/>
      <c r="I117" s="587"/>
      <c r="J117" s="587"/>
      <c r="K117" s="587"/>
      <c r="L117" s="600"/>
      <c r="M117" s="587"/>
      <c r="N117" s="587"/>
      <c r="O117" s="587"/>
      <c r="P117" s="586"/>
      <c r="Q117" s="587"/>
      <c r="R117" s="584"/>
      <c r="S117" s="587"/>
      <c r="T117" s="620"/>
      <c r="U117" s="583"/>
      <c r="V117" s="584"/>
      <c r="W117" s="587"/>
      <c r="X117" s="589"/>
      <c r="Y117" s="594"/>
      <c r="Z117" s="589"/>
      <c r="AA117" s="587"/>
      <c r="AB117" s="584"/>
      <c r="AC117" s="587"/>
      <c r="AD117" s="587"/>
      <c r="AE117" s="612"/>
    </row>
    <row r="118" spans="1:31" ht="15" x14ac:dyDescent="0.35">
      <c r="A118" s="1173">
        <v>45320</v>
      </c>
      <c r="B118" s="591"/>
      <c r="C118" s="592"/>
      <c r="D118" s="593"/>
      <c r="E118" s="592"/>
      <c r="F118" s="591"/>
      <c r="G118" s="585"/>
      <c r="H118" s="586"/>
      <c r="I118" s="585"/>
      <c r="J118" s="585"/>
      <c r="K118" s="585"/>
      <c r="L118" s="585"/>
      <c r="M118" s="585"/>
      <c r="N118" s="585"/>
      <c r="O118" s="585"/>
      <c r="P118" s="586"/>
      <c r="Q118" s="587"/>
      <c r="R118" s="584"/>
      <c r="S118" s="587"/>
      <c r="T118" s="588"/>
      <c r="U118" s="587"/>
      <c r="V118" s="584"/>
      <c r="W118" s="587"/>
      <c r="X118" s="589"/>
      <c r="Y118" s="594"/>
      <c r="Z118" s="589"/>
      <c r="AA118" s="587"/>
      <c r="AB118" s="584"/>
      <c r="AC118" s="587"/>
      <c r="AD118" s="587"/>
      <c r="AE118" s="612"/>
    </row>
    <row r="119" spans="1:31" ht="15" x14ac:dyDescent="0.35">
      <c r="A119" s="1174"/>
      <c r="B119" s="591"/>
      <c r="C119" s="592"/>
      <c r="D119" s="593"/>
      <c r="E119" s="592"/>
      <c r="F119" s="727"/>
      <c r="G119" s="704"/>
      <c r="H119" s="586"/>
      <c r="I119" s="585"/>
      <c r="J119" s="585"/>
      <c r="K119" s="585"/>
      <c r="L119" s="585"/>
      <c r="M119" s="585"/>
      <c r="N119" s="585"/>
      <c r="O119" s="585"/>
      <c r="P119" s="586"/>
      <c r="Q119" s="587"/>
      <c r="R119" s="584"/>
      <c r="S119" s="587"/>
      <c r="T119" s="588"/>
      <c r="U119" s="587"/>
      <c r="V119" s="584"/>
      <c r="W119" s="587"/>
      <c r="X119" s="589"/>
      <c r="Y119" s="594"/>
      <c r="Z119" s="589"/>
      <c r="AA119" s="587"/>
      <c r="AB119" s="584"/>
      <c r="AC119" s="587"/>
      <c r="AD119" s="587"/>
      <c r="AE119" s="612"/>
    </row>
    <row r="120" spans="1:31" ht="15" x14ac:dyDescent="0.35">
      <c r="A120" s="1174"/>
      <c r="B120" s="591"/>
      <c r="C120" s="592"/>
      <c r="D120" s="593"/>
      <c r="E120" s="592"/>
      <c r="F120" s="591"/>
      <c r="G120" s="585"/>
      <c r="H120" s="586"/>
      <c r="I120" s="585"/>
      <c r="J120" s="585"/>
      <c r="K120" s="585"/>
      <c r="L120" s="585"/>
      <c r="M120" s="585"/>
      <c r="N120" s="585"/>
      <c r="O120" s="585"/>
      <c r="P120" s="586"/>
      <c r="Q120" s="587"/>
      <c r="R120" s="584"/>
      <c r="S120" s="587"/>
      <c r="T120" s="588"/>
      <c r="U120" s="587"/>
      <c r="V120" s="584"/>
      <c r="W120" s="587"/>
      <c r="X120" s="589"/>
      <c r="Y120" s="594"/>
      <c r="Z120" s="589">
        <v>25.23</v>
      </c>
      <c r="AA120" s="587">
        <v>252300</v>
      </c>
      <c r="AB120" s="584"/>
      <c r="AC120" s="587"/>
      <c r="AD120" s="587"/>
      <c r="AE120" s="612"/>
    </row>
    <row r="121" spans="1:31" ht="15" x14ac:dyDescent="0.35">
      <c r="A121" s="1175"/>
      <c r="B121" s="591">
        <v>26.61</v>
      </c>
      <c r="C121" s="592">
        <v>266100</v>
      </c>
      <c r="D121" s="593">
        <v>25.29</v>
      </c>
      <c r="E121" s="585">
        <v>252900</v>
      </c>
      <c r="F121" s="792">
        <v>22.94</v>
      </c>
      <c r="G121" s="585">
        <v>229400</v>
      </c>
      <c r="H121" s="586"/>
      <c r="I121" s="585"/>
      <c r="J121" s="585"/>
      <c r="K121" s="585"/>
      <c r="L121" s="585"/>
      <c r="M121" s="585"/>
      <c r="N121" s="585"/>
      <c r="O121" s="585"/>
      <c r="P121" s="586">
        <v>20</v>
      </c>
      <c r="Q121" s="587">
        <v>136000</v>
      </c>
      <c r="R121" s="584"/>
      <c r="S121" s="587"/>
      <c r="T121" s="588">
        <v>20</v>
      </c>
      <c r="U121" s="587">
        <v>259000</v>
      </c>
      <c r="V121" s="584"/>
      <c r="W121" s="587"/>
      <c r="X121" s="589">
        <v>37.700000000000003</v>
      </c>
      <c r="Y121" s="594">
        <v>377000</v>
      </c>
      <c r="Z121" s="589"/>
      <c r="AA121" s="587"/>
      <c r="AB121" s="584"/>
      <c r="AC121" s="587"/>
      <c r="AD121" s="587"/>
      <c r="AE121" s="612"/>
    </row>
    <row r="122" spans="1:31" ht="15" x14ac:dyDescent="0.35">
      <c r="A122" s="1173">
        <v>45321</v>
      </c>
      <c r="B122" s="591"/>
      <c r="C122" s="592"/>
      <c r="D122" s="593"/>
      <c r="E122" s="585"/>
      <c r="F122" s="591"/>
      <c r="G122" s="585"/>
      <c r="H122" s="586"/>
      <c r="I122" s="585"/>
      <c r="J122" s="585"/>
      <c r="K122" s="585"/>
      <c r="L122" s="585"/>
      <c r="M122" s="585"/>
      <c r="N122" s="585"/>
      <c r="O122" s="585"/>
      <c r="P122" s="586"/>
      <c r="Q122" s="587"/>
      <c r="R122" s="584"/>
      <c r="S122" s="587"/>
      <c r="T122" s="588"/>
      <c r="U122" s="587"/>
      <c r="V122" s="584"/>
      <c r="W122" s="587"/>
      <c r="X122" s="589"/>
      <c r="Y122" s="594"/>
      <c r="Z122" s="589"/>
      <c r="AA122" s="587"/>
      <c r="AB122" s="584"/>
      <c r="AC122" s="587"/>
      <c r="AD122" s="587"/>
      <c r="AE122" s="612"/>
    </row>
    <row r="123" spans="1:31" ht="15" x14ac:dyDescent="0.35">
      <c r="A123" s="1174"/>
      <c r="B123" s="591"/>
      <c r="C123" s="592"/>
      <c r="D123" s="593"/>
      <c r="E123" s="585"/>
      <c r="F123" s="792"/>
      <c r="G123" s="585"/>
      <c r="H123" s="586"/>
      <c r="I123" s="585"/>
      <c r="J123" s="585"/>
      <c r="K123" s="585"/>
      <c r="L123" s="585"/>
      <c r="M123" s="585"/>
      <c r="N123" s="585"/>
      <c r="O123" s="585"/>
      <c r="P123" s="586"/>
      <c r="Q123" s="587"/>
      <c r="R123" s="584"/>
      <c r="S123" s="587"/>
      <c r="T123" s="588"/>
      <c r="U123" s="587"/>
      <c r="V123" s="584"/>
      <c r="W123" s="587"/>
      <c r="X123" s="589"/>
      <c r="Y123" s="594"/>
      <c r="Z123" s="589"/>
      <c r="AA123" s="587"/>
      <c r="AB123" s="584"/>
      <c r="AC123" s="587"/>
      <c r="AD123" s="587"/>
      <c r="AE123" s="612"/>
    </row>
    <row r="124" spans="1:31" ht="15" x14ac:dyDescent="0.35">
      <c r="A124" s="1174"/>
      <c r="B124" s="591"/>
      <c r="C124" s="592"/>
      <c r="D124" s="593"/>
      <c r="E124" s="585"/>
      <c r="F124" s="792"/>
      <c r="G124" s="585"/>
      <c r="H124" s="586"/>
      <c r="I124" s="585"/>
      <c r="J124" s="585"/>
      <c r="K124" s="585"/>
      <c r="L124" s="585"/>
      <c r="M124" s="585"/>
      <c r="N124" s="585"/>
      <c r="O124" s="585"/>
      <c r="P124" s="586"/>
      <c r="Q124" s="587"/>
      <c r="R124" s="584"/>
      <c r="S124" s="587"/>
      <c r="T124" s="588"/>
      <c r="U124" s="587"/>
      <c r="V124" s="584"/>
      <c r="W124" s="587"/>
      <c r="X124" s="589"/>
      <c r="Y124" s="594"/>
      <c r="Z124" s="589"/>
      <c r="AA124" s="587"/>
      <c r="AB124" s="584"/>
      <c r="AC124" s="587"/>
      <c r="AD124" s="587"/>
      <c r="AE124" s="612"/>
    </row>
    <row r="125" spans="1:31" ht="15" x14ac:dyDescent="0.35">
      <c r="A125" s="1175"/>
      <c r="B125" s="591">
        <v>21</v>
      </c>
      <c r="C125" s="592">
        <v>210000</v>
      </c>
      <c r="D125" s="593">
        <v>25.39</v>
      </c>
      <c r="E125" s="585">
        <v>253900</v>
      </c>
      <c r="F125" s="792">
        <v>21.71</v>
      </c>
      <c r="G125" s="585">
        <v>217100</v>
      </c>
      <c r="H125" s="586"/>
      <c r="I125" s="585"/>
      <c r="J125" s="585">
        <v>20</v>
      </c>
      <c r="K125" s="585">
        <v>136000</v>
      </c>
      <c r="L125" s="585">
        <v>20</v>
      </c>
      <c r="M125" s="585">
        <v>259000</v>
      </c>
      <c r="N125" s="585"/>
      <c r="O125" s="585"/>
      <c r="P125" s="586"/>
      <c r="Q125" s="587"/>
      <c r="R125" s="584"/>
      <c r="S125" s="587"/>
      <c r="T125" s="588">
        <v>20</v>
      </c>
      <c r="U125" s="587">
        <v>259000</v>
      </c>
      <c r="V125" s="584"/>
      <c r="W125" s="587"/>
      <c r="X125" s="589"/>
      <c r="Y125" s="594"/>
      <c r="Z125" s="589"/>
      <c r="AA125" s="587"/>
      <c r="AB125" s="584">
        <v>17.68</v>
      </c>
      <c r="AC125" s="587">
        <v>176800</v>
      </c>
      <c r="AD125" s="587"/>
      <c r="AE125" s="612"/>
    </row>
    <row r="126" spans="1:31" ht="15" x14ac:dyDescent="0.35">
      <c r="A126" s="1173">
        <v>45322</v>
      </c>
      <c r="B126" s="591"/>
      <c r="C126" s="592"/>
      <c r="D126" s="593"/>
      <c r="E126" s="585"/>
      <c r="F126" s="792"/>
      <c r="G126" s="585"/>
      <c r="H126" s="586"/>
      <c r="I126" s="585"/>
      <c r="J126" s="585"/>
      <c r="K126" s="585"/>
      <c r="L126" s="585"/>
      <c r="M126" s="585"/>
      <c r="N126" s="585"/>
      <c r="O126" s="585"/>
      <c r="P126" s="586"/>
      <c r="Q126" s="587"/>
      <c r="R126" s="584"/>
      <c r="S126" s="587"/>
      <c r="T126" s="588"/>
      <c r="U126" s="587"/>
      <c r="V126" s="584"/>
      <c r="W126" s="587"/>
      <c r="X126" s="589"/>
      <c r="Y126" s="594"/>
      <c r="Z126" s="589"/>
      <c r="AA126" s="587"/>
      <c r="AB126" s="584"/>
      <c r="AC126" s="587"/>
      <c r="AD126" s="587"/>
      <c r="AE126" s="612"/>
    </row>
    <row r="127" spans="1:31" ht="15" x14ac:dyDescent="0.35">
      <c r="A127" s="1174"/>
      <c r="B127" s="591"/>
      <c r="C127" s="592"/>
      <c r="D127" s="593"/>
      <c r="E127" s="585"/>
      <c r="F127" s="792"/>
      <c r="G127" s="585"/>
      <c r="H127" s="586"/>
      <c r="I127" s="585"/>
      <c r="J127" s="585"/>
      <c r="K127" s="585"/>
      <c r="L127" s="585"/>
      <c r="M127" s="585"/>
      <c r="N127" s="585"/>
      <c r="O127" s="585"/>
      <c r="P127" s="586"/>
      <c r="Q127" s="587"/>
      <c r="R127" s="584"/>
      <c r="S127" s="587"/>
      <c r="T127" s="588"/>
      <c r="U127" s="587"/>
      <c r="V127" s="584"/>
      <c r="W127" s="587"/>
      <c r="X127" s="589"/>
      <c r="Y127" s="594"/>
      <c r="Z127" s="589"/>
      <c r="AA127" s="587"/>
      <c r="AB127" s="584"/>
      <c r="AC127" s="587"/>
      <c r="AD127" s="587"/>
      <c r="AE127" s="612"/>
    </row>
    <row r="128" spans="1:31" ht="15" x14ac:dyDescent="0.35">
      <c r="A128" s="1174"/>
      <c r="B128" s="591"/>
      <c r="C128" s="592"/>
      <c r="D128" s="593"/>
      <c r="E128" s="585"/>
      <c r="F128" s="792"/>
      <c r="G128" s="585"/>
      <c r="H128" s="586"/>
      <c r="I128" s="585"/>
      <c r="J128" s="585"/>
      <c r="K128" s="585"/>
      <c r="L128" s="585"/>
      <c r="M128" s="585"/>
      <c r="N128" s="585"/>
      <c r="O128" s="585"/>
      <c r="P128" s="586"/>
      <c r="Q128" s="587"/>
      <c r="R128" s="584"/>
      <c r="S128" s="587"/>
      <c r="T128" s="588"/>
      <c r="U128" s="587"/>
      <c r="V128" s="584"/>
      <c r="W128" s="587"/>
      <c r="X128" s="589"/>
      <c r="Y128" s="594"/>
      <c r="Z128" s="589"/>
      <c r="AA128" s="587"/>
      <c r="AB128" s="584"/>
      <c r="AC128" s="587"/>
      <c r="AD128" s="587"/>
      <c r="AE128" s="612"/>
    </row>
    <row r="129" spans="1:32" ht="15" x14ac:dyDescent="0.35">
      <c r="A129" s="1175"/>
      <c r="B129" s="591">
        <v>28.33</v>
      </c>
      <c r="C129" s="592">
        <v>283300</v>
      </c>
      <c r="D129" s="593">
        <v>25.3</v>
      </c>
      <c r="E129" s="585">
        <v>253000</v>
      </c>
      <c r="F129" s="792">
        <v>27.53</v>
      </c>
      <c r="G129" s="585">
        <v>275300</v>
      </c>
      <c r="H129" s="814">
        <v>20</v>
      </c>
      <c r="I129" s="585">
        <v>136000</v>
      </c>
      <c r="J129" s="585"/>
      <c r="K129" s="585"/>
      <c r="L129" s="585"/>
      <c r="M129" s="585"/>
      <c r="N129" s="585"/>
      <c r="O129" s="585"/>
      <c r="P129" s="586"/>
      <c r="Q129" s="587"/>
      <c r="R129" s="584"/>
      <c r="S129" s="587"/>
      <c r="T129" s="588">
        <v>20</v>
      </c>
      <c r="U129" s="587">
        <v>259000</v>
      </c>
      <c r="V129" s="584"/>
      <c r="W129" s="587"/>
      <c r="X129" s="589"/>
      <c r="Y129" s="594"/>
      <c r="Z129" s="589"/>
      <c r="AA129" s="587"/>
      <c r="AB129" s="584"/>
      <c r="AC129" s="587"/>
      <c r="AD129" s="587"/>
      <c r="AE129" s="612"/>
    </row>
    <row r="130" spans="1:32" s="663" customFormat="1" ht="15" x14ac:dyDescent="0.35">
      <c r="A130" s="1176" t="s">
        <v>113</v>
      </c>
      <c r="B130" s="602"/>
      <c r="C130" s="603">
        <f>SUM(C6:C129)</f>
        <v>8400600</v>
      </c>
      <c r="D130" s="603"/>
      <c r="E130" s="603">
        <f>SUM(E6:E129)</f>
        <v>6811300</v>
      </c>
      <c r="F130" s="603"/>
      <c r="G130" s="603">
        <f>SUM(G6:G129)</f>
        <v>6721900</v>
      </c>
      <c r="H130" s="603"/>
      <c r="I130" s="603">
        <f>SUM(I6:I129)</f>
        <v>1224000</v>
      </c>
      <c r="J130" s="603"/>
      <c r="K130" s="603">
        <f>SUM(K6:K129)</f>
        <v>1734200</v>
      </c>
      <c r="L130" s="604"/>
      <c r="M130" s="603">
        <f>SUM(M6:M129)</f>
        <v>3377000</v>
      </c>
      <c r="N130" s="604"/>
      <c r="O130" s="603">
        <f>SUM(O6:O129)</f>
        <v>300000</v>
      </c>
      <c r="P130" s="603"/>
      <c r="Q130" s="603">
        <f>SUM(Q6:Q129)</f>
        <v>816000</v>
      </c>
      <c r="R130" s="603"/>
      <c r="S130" s="603">
        <f>SUM(S6:S129)</f>
        <v>0</v>
      </c>
      <c r="T130" s="603"/>
      <c r="U130" s="603">
        <f>SUM(U6:U129)</f>
        <v>6698250</v>
      </c>
      <c r="V130" s="603"/>
      <c r="W130" s="603">
        <f>SUM(W6:W129)</f>
        <v>0</v>
      </c>
      <c r="X130" s="603"/>
      <c r="Y130" s="603">
        <f>SUM(Y6:Y129)</f>
        <v>2159900</v>
      </c>
      <c r="Z130" s="603"/>
      <c r="AA130" s="603">
        <f>SUM(AA6:AA129)</f>
        <v>1554200</v>
      </c>
      <c r="AB130" s="603"/>
      <c r="AC130" s="603">
        <f>SUM(AC6:AC129)</f>
        <v>1343100</v>
      </c>
      <c r="AD130" s="603">
        <f>SUM(B130:AC130)</f>
        <v>41140450</v>
      </c>
      <c r="AE130" s="610"/>
    </row>
    <row r="131" spans="1:32" s="663" customFormat="1" ht="15" x14ac:dyDescent="0.35">
      <c r="A131" s="1177"/>
      <c r="B131" s="812">
        <f>SUM(B6:B129)</f>
        <v>840.06000000000006</v>
      </c>
      <c r="C131" s="604"/>
      <c r="D131" s="605">
        <f>SUM(D6:D130)</f>
        <v>681.12999999999977</v>
      </c>
      <c r="E131" s="603"/>
      <c r="F131" s="605">
        <f>SUM(F6:F130)</f>
        <v>672.19000000000017</v>
      </c>
      <c r="G131" s="603"/>
      <c r="H131" s="605">
        <f>SUM(H6:H130)</f>
        <v>180</v>
      </c>
      <c r="I131" s="603"/>
      <c r="J131" s="605">
        <f>SUM(J6:J130)</f>
        <v>255.03</v>
      </c>
      <c r="K131" s="603"/>
      <c r="L131" s="605">
        <f>SUM(L6:L130)</f>
        <v>260.76</v>
      </c>
      <c r="M131" s="603"/>
      <c r="N131" s="605">
        <f>SUM(N6:N130)</f>
        <v>19.86</v>
      </c>
      <c r="O131" s="603"/>
      <c r="P131" s="603">
        <f>SUM(P6:P130)</f>
        <v>120</v>
      </c>
      <c r="Q131" s="603"/>
      <c r="R131" s="605">
        <f>SUM(R6:R130)</f>
        <v>0</v>
      </c>
      <c r="S131" s="603"/>
      <c r="T131" s="606">
        <f>SUM(T6:T130)</f>
        <v>517.24</v>
      </c>
      <c r="U131" s="603"/>
      <c r="V131" s="605">
        <f>SUM(V6:V130)</f>
        <v>0</v>
      </c>
      <c r="W131" s="603"/>
      <c r="X131" s="605">
        <f>SUM(X5:X130)</f>
        <v>215.99</v>
      </c>
      <c r="Y131" s="603"/>
      <c r="Z131" s="605">
        <f>SUM(Z6:Z130)</f>
        <v>155.41999999999999</v>
      </c>
      <c r="AA131" s="603"/>
      <c r="AB131" s="605">
        <f>SUM(AB6:AB130)</f>
        <v>134.31</v>
      </c>
      <c r="AC131" s="607"/>
      <c r="AD131" s="647">
        <f>SUM(B131:AC131)</f>
        <v>4051.9900000000002</v>
      </c>
      <c r="AE131" s="651"/>
    </row>
    <row r="132" spans="1:32" s="663" customFormat="1" ht="15" x14ac:dyDescent="0.35">
      <c r="A132" s="715"/>
      <c r="B132" s="828"/>
      <c r="C132" s="717"/>
      <c r="D132" s="718"/>
      <c r="E132" s="610"/>
      <c r="F132" s="718"/>
      <c r="G132" s="610"/>
      <c r="H132" s="718"/>
      <c r="I132" s="610"/>
      <c r="J132" s="718"/>
      <c r="K132" s="610"/>
      <c r="L132" s="718"/>
      <c r="M132" s="610"/>
      <c r="N132" s="718"/>
      <c r="O132" s="610"/>
      <c r="P132" s="610"/>
      <c r="Q132" s="610"/>
      <c r="R132" s="718"/>
      <c r="S132" s="610"/>
      <c r="T132" s="719"/>
      <c r="U132" s="610"/>
      <c r="V132" s="718"/>
      <c r="W132" s="610"/>
      <c r="X132" s="718"/>
      <c r="Y132" s="610"/>
      <c r="Z132" s="718"/>
      <c r="AA132" s="610"/>
      <c r="AB132" s="718"/>
      <c r="AC132" s="720"/>
      <c r="AD132" s="651"/>
      <c r="AE132" s="651"/>
    </row>
    <row r="133" spans="1:32" s="663" customFormat="1" ht="34.5" customHeight="1" x14ac:dyDescent="0.35">
      <c r="A133" s="1162" t="s">
        <v>0</v>
      </c>
      <c r="B133" s="1162"/>
      <c r="C133" s="1162"/>
      <c r="D133" s="1162"/>
      <c r="E133" s="1162"/>
      <c r="F133" s="1162"/>
      <c r="G133" s="1162"/>
      <c r="H133" s="1162"/>
      <c r="I133" s="1162"/>
      <c r="J133" s="1162"/>
      <c r="K133" s="1162"/>
      <c r="L133" s="1162"/>
      <c r="M133" s="1162"/>
      <c r="N133" s="1162"/>
      <c r="O133" s="1162"/>
      <c r="P133" s="1162"/>
      <c r="Q133" s="1162"/>
      <c r="R133" s="1162"/>
      <c r="S133" s="1162"/>
      <c r="T133" s="1162"/>
      <c r="U133" s="1162"/>
      <c r="V133" s="1162"/>
      <c r="W133" s="1162"/>
      <c r="X133" s="1162"/>
      <c r="Y133" s="827"/>
      <c r="Z133" s="827"/>
      <c r="AA133" s="827"/>
      <c r="AB133" s="827"/>
      <c r="AC133" s="827"/>
      <c r="AD133" s="827"/>
      <c r="AE133" s="827"/>
      <c r="AF133" s="827"/>
    </row>
    <row r="134" spans="1:32" ht="26.25" customHeight="1" x14ac:dyDescent="0.35">
      <c r="A134" s="1161" t="s">
        <v>172</v>
      </c>
      <c r="B134" s="1161"/>
      <c r="C134" s="1161"/>
      <c r="D134" s="1161"/>
      <c r="E134" s="1161"/>
      <c r="F134" s="1161"/>
      <c r="G134" s="1161"/>
      <c r="H134" s="1161"/>
      <c r="I134" s="1161"/>
      <c r="J134" s="1161"/>
      <c r="K134" s="1161"/>
      <c r="L134" s="1161"/>
      <c r="M134" s="1161"/>
      <c r="N134" s="1161"/>
      <c r="O134" s="1161"/>
      <c r="P134" s="1161"/>
      <c r="Q134" s="1161"/>
      <c r="R134" s="1161"/>
      <c r="S134" s="1161"/>
      <c r="T134" s="1161"/>
      <c r="U134" s="1161"/>
      <c r="V134" s="1161"/>
      <c r="W134" s="1161"/>
      <c r="X134" s="1161"/>
      <c r="Y134" s="826"/>
      <c r="Z134" s="826"/>
      <c r="AA134" s="826"/>
      <c r="AB134" s="826"/>
      <c r="AC134" s="826"/>
      <c r="AD134" s="826"/>
      <c r="AE134" s="826"/>
      <c r="AF134" s="826"/>
    </row>
    <row r="135" spans="1:32" s="663" customFormat="1" ht="48" customHeight="1" x14ac:dyDescent="0.35">
      <c r="A135" s="1178" t="s">
        <v>2</v>
      </c>
      <c r="B135" s="825" t="s">
        <v>114</v>
      </c>
      <c r="C135" s="819"/>
      <c r="D135" s="819"/>
      <c r="E135" s="819"/>
      <c r="F135" s="1138" t="s">
        <v>115</v>
      </c>
      <c r="G135" s="1140"/>
      <c r="H135" s="1140"/>
      <c r="I135" s="1140"/>
      <c r="J135" s="1140"/>
      <c r="K135" s="1140"/>
      <c r="L135" s="1140"/>
      <c r="M135" s="1140"/>
      <c r="N135" s="1140"/>
      <c r="O135" s="1140"/>
      <c r="P135" s="1140"/>
      <c r="Q135" s="1140"/>
      <c r="R135" s="1140"/>
      <c r="S135" s="1140"/>
      <c r="T135" s="1140"/>
      <c r="U135" s="1139"/>
      <c r="V135" s="1138" t="s">
        <v>116</v>
      </c>
      <c r="W135" s="1139"/>
      <c r="X135" s="751" t="s">
        <v>9</v>
      </c>
    </row>
    <row r="136" spans="1:32" s="663" customFormat="1" ht="15" customHeight="1" x14ac:dyDescent="0.35">
      <c r="A136" s="1179"/>
      <c r="B136" s="1132" t="s">
        <v>117</v>
      </c>
      <c r="C136" s="1133"/>
      <c r="D136" s="1132" t="s">
        <v>118</v>
      </c>
      <c r="E136" s="1133"/>
      <c r="F136" s="1132" t="s">
        <v>119</v>
      </c>
      <c r="G136" s="1133"/>
      <c r="H136" s="1132" t="s">
        <v>120</v>
      </c>
      <c r="I136" s="1133"/>
      <c r="J136" s="1132" t="s">
        <v>121</v>
      </c>
      <c r="K136" s="1133"/>
      <c r="L136" s="1132" t="s">
        <v>122</v>
      </c>
      <c r="M136" s="1133"/>
      <c r="N136" s="1132" t="s">
        <v>123</v>
      </c>
      <c r="O136" s="1133"/>
      <c r="P136" s="1132" t="s">
        <v>123</v>
      </c>
      <c r="Q136" s="1133"/>
      <c r="R136" s="1132" t="s">
        <v>124</v>
      </c>
      <c r="S136" s="1133"/>
      <c r="T136" s="1132" t="s">
        <v>125</v>
      </c>
      <c r="U136" s="1133"/>
      <c r="V136" s="1132" t="s">
        <v>126</v>
      </c>
      <c r="W136" s="1133"/>
      <c r="X136" s="648"/>
    </row>
    <row r="137" spans="1:32" s="663" customFormat="1" ht="15" customHeight="1" x14ac:dyDescent="0.35">
      <c r="A137" s="1180"/>
      <c r="B137" s="821" t="s">
        <v>21</v>
      </c>
      <c r="C137" s="854" t="s">
        <v>27</v>
      </c>
      <c r="D137" s="821" t="s">
        <v>21</v>
      </c>
      <c r="E137" s="854" t="s">
        <v>27</v>
      </c>
      <c r="F137" s="616" t="s">
        <v>128</v>
      </c>
      <c r="G137" s="854" t="s">
        <v>27</v>
      </c>
      <c r="H137" s="616" t="s">
        <v>128</v>
      </c>
      <c r="I137" s="854" t="s">
        <v>27</v>
      </c>
      <c r="J137" s="616" t="s">
        <v>128</v>
      </c>
      <c r="K137" s="854" t="s">
        <v>27</v>
      </c>
      <c r="L137" s="616" t="s">
        <v>128</v>
      </c>
      <c r="M137" s="854" t="s">
        <v>27</v>
      </c>
      <c r="N137" s="616" t="s">
        <v>128</v>
      </c>
      <c r="O137" s="854" t="s">
        <v>27</v>
      </c>
      <c r="P137" s="616" t="s">
        <v>19</v>
      </c>
      <c r="Q137" s="854" t="s">
        <v>27</v>
      </c>
      <c r="R137" s="616" t="s">
        <v>17</v>
      </c>
      <c r="S137" s="854" t="s">
        <v>27</v>
      </c>
      <c r="T137" s="616" t="s">
        <v>17</v>
      </c>
      <c r="U137" s="854" t="s">
        <v>27</v>
      </c>
      <c r="V137" s="616" t="s">
        <v>30</v>
      </c>
      <c r="W137" s="854" t="s">
        <v>27</v>
      </c>
      <c r="X137" s="648"/>
    </row>
    <row r="138" spans="1:32" s="663" customFormat="1" ht="15" customHeight="1" x14ac:dyDescent="0.35">
      <c r="A138" s="830"/>
      <c r="B138" s="821"/>
      <c r="C138" s="854"/>
      <c r="D138" s="821"/>
      <c r="E138" s="854"/>
      <c r="F138" s="616"/>
      <c r="G138" s="854"/>
      <c r="H138" s="616"/>
      <c r="I138" s="854"/>
      <c r="J138" s="616"/>
      <c r="K138" s="854"/>
      <c r="L138" s="616"/>
      <c r="M138" s="854"/>
      <c r="N138" s="616"/>
      <c r="O138" s="854"/>
      <c r="P138" s="616"/>
      <c r="Q138" s="854"/>
      <c r="R138" s="616"/>
      <c r="S138" s="854"/>
      <c r="T138" s="616"/>
      <c r="U138" s="854"/>
      <c r="V138" s="616"/>
      <c r="W138" s="854"/>
      <c r="X138" s="648"/>
    </row>
    <row r="139" spans="1:32" s="663" customFormat="1" ht="15" customHeight="1" x14ac:dyDescent="0.35">
      <c r="A139" s="1181">
        <v>45292</v>
      </c>
      <c r="B139" s="738"/>
      <c r="C139" s="621"/>
      <c r="D139" s="625"/>
      <c r="E139" s="621"/>
      <c r="F139" s="620"/>
      <c r="G139" s="621"/>
      <c r="H139" s="620"/>
      <c r="I139" s="854"/>
      <c r="J139" s="620"/>
      <c r="K139" s="621"/>
      <c r="L139" s="621"/>
      <c r="M139" s="621"/>
      <c r="N139" s="620"/>
      <c r="O139" s="621"/>
      <c r="P139" s="621"/>
      <c r="Q139" s="621"/>
      <c r="R139" s="621"/>
      <c r="S139" s="621"/>
      <c r="T139" s="620"/>
      <c r="U139" s="854"/>
      <c r="V139" s="620"/>
      <c r="W139" s="854"/>
      <c r="X139" s="854"/>
    </row>
    <row r="140" spans="1:32" x14ac:dyDescent="0.35">
      <c r="A140" s="1182"/>
      <c r="B140" s="738">
        <v>53.88</v>
      </c>
      <c r="C140" s="583">
        <v>366380</v>
      </c>
      <c r="D140" s="727"/>
      <c r="E140" s="704"/>
      <c r="F140" s="598"/>
      <c r="G140" s="583"/>
      <c r="H140" s="598"/>
      <c r="I140" s="583"/>
      <c r="J140" s="598"/>
      <c r="K140" s="583"/>
      <c r="L140" s="583"/>
      <c r="M140" s="583"/>
      <c r="N140" s="598"/>
      <c r="O140" s="583"/>
      <c r="P140" s="583"/>
      <c r="Q140" s="583"/>
      <c r="R140" s="583"/>
      <c r="S140" s="583"/>
      <c r="T140" s="620"/>
      <c r="U140" s="583"/>
      <c r="V140" s="620"/>
      <c r="W140" s="583"/>
      <c r="X140" s="742"/>
      <c r="Z140" s="579"/>
      <c r="AB140" s="579"/>
    </row>
    <row r="141" spans="1:32" ht="15" customHeight="1" x14ac:dyDescent="0.35">
      <c r="A141" s="1181">
        <v>45293</v>
      </c>
      <c r="B141" s="625"/>
      <c r="C141" s="583"/>
      <c r="D141" s="625"/>
      <c r="E141" s="740"/>
      <c r="F141" s="744"/>
      <c r="G141" s="742"/>
      <c r="H141" s="744"/>
      <c r="I141" s="742"/>
      <c r="J141" s="744"/>
      <c r="K141" s="742"/>
      <c r="L141" s="742"/>
      <c r="M141" s="742"/>
      <c r="N141" s="744"/>
      <c r="O141" s="742"/>
      <c r="P141" s="742"/>
      <c r="Q141" s="742"/>
      <c r="R141" s="742"/>
      <c r="S141" s="742"/>
      <c r="T141" s="745"/>
      <c r="U141" s="742"/>
      <c r="V141" s="745"/>
      <c r="W141" s="742"/>
      <c r="X141" s="742"/>
      <c r="Z141" s="579"/>
      <c r="AB141" s="579"/>
    </row>
    <row r="142" spans="1:32" ht="15" customHeight="1" x14ac:dyDescent="0.35">
      <c r="A142" s="1182"/>
      <c r="B142" s="738"/>
      <c r="C142" s="583"/>
      <c r="D142" s="598"/>
      <c r="E142" s="583"/>
      <c r="F142" s="598"/>
      <c r="G142" s="583"/>
      <c r="H142" s="598"/>
      <c r="I142" s="583"/>
      <c r="J142" s="598"/>
      <c r="K142" s="583"/>
      <c r="L142" s="818"/>
      <c r="M142" s="583"/>
      <c r="N142" s="598"/>
      <c r="O142" s="583"/>
      <c r="P142" s="583"/>
      <c r="Q142" s="583"/>
      <c r="R142" s="583"/>
      <c r="S142" s="583"/>
      <c r="T142" s="620"/>
      <c r="U142" s="583"/>
      <c r="V142" s="620"/>
      <c r="W142" s="583"/>
      <c r="X142" s="583"/>
      <c r="Z142" s="579"/>
      <c r="AB142" s="579"/>
    </row>
    <row r="143" spans="1:32" ht="15" customHeight="1" x14ac:dyDescent="0.35">
      <c r="A143" s="1181">
        <v>45294</v>
      </c>
      <c r="B143" s="738"/>
      <c r="C143" s="583"/>
      <c r="D143" s="598"/>
      <c r="E143" s="740"/>
      <c r="F143" s="598"/>
      <c r="G143" s="583"/>
      <c r="H143" s="598"/>
      <c r="I143" s="583"/>
      <c r="J143" s="598"/>
      <c r="K143" s="583"/>
      <c r="L143" s="583"/>
      <c r="M143" s="583"/>
      <c r="N143" s="598"/>
      <c r="O143" s="583"/>
      <c r="P143" s="583"/>
      <c r="Q143" s="583"/>
      <c r="R143" s="583"/>
      <c r="S143" s="583"/>
      <c r="T143" s="620"/>
      <c r="U143" s="583"/>
      <c r="V143" s="620"/>
      <c r="W143" s="583"/>
      <c r="X143" s="583"/>
      <c r="Z143" s="579"/>
      <c r="AB143" s="579"/>
    </row>
    <row r="144" spans="1:32" ht="15" customHeight="1" x14ac:dyDescent="0.35">
      <c r="A144" s="1182"/>
      <c r="B144" s="625"/>
      <c r="C144" s="583"/>
      <c r="D144" s="598">
        <v>58.1</v>
      </c>
      <c r="E144" s="740">
        <v>395080</v>
      </c>
      <c r="F144" s="598"/>
      <c r="G144" s="583"/>
      <c r="H144" s="598"/>
      <c r="I144" s="583"/>
      <c r="J144" s="598"/>
      <c r="K144" s="583"/>
      <c r="L144" s="583"/>
      <c r="M144" s="583"/>
      <c r="N144" s="598"/>
      <c r="O144" s="583"/>
      <c r="P144" s="583"/>
      <c r="Q144" s="583"/>
      <c r="R144" s="583"/>
      <c r="S144" s="583"/>
      <c r="T144" s="620"/>
      <c r="U144" s="583"/>
      <c r="V144" s="620"/>
      <c r="W144" s="583"/>
      <c r="X144" s="583"/>
      <c r="Z144" s="579"/>
      <c r="AB144" s="579"/>
    </row>
    <row r="145" spans="1:28" ht="15" customHeight="1" x14ac:dyDescent="0.35">
      <c r="A145" s="1181">
        <v>45295</v>
      </c>
      <c r="B145" s="625"/>
      <c r="C145" s="583"/>
      <c r="D145" s="625"/>
      <c r="E145" s="740"/>
      <c r="F145" s="598"/>
      <c r="G145" s="583"/>
      <c r="H145" s="598"/>
      <c r="I145" s="583"/>
      <c r="J145" s="598"/>
      <c r="K145" s="583"/>
      <c r="L145" s="583"/>
      <c r="M145" s="583"/>
      <c r="N145" s="598"/>
      <c r="O145" s="583"/>
      <c r="P145" s="583"/>
      <c r="Q145" s="583"/>
      <c r="R145" s="583"/>
      <c r="S145" s="583"/>
      <c r="T145" s="620"/>
      <c r="U145" s="583"/>
      <c r="V145" s="620"/>
      <c r="W145" s="583"/>
      <c r="X145" s="583"/>
      <c r="Z145" s="579"/>
      <c r="AB145" s="579"/>
    </row>
    <row r="146" spans="1:28" ht="15" customHeight="1" x14ac:dyDescent="0.35">
      <c r="A146" s="1182"/>
      <c r="B146" s="738">
        <v>52.1</v>
      </c>
      <c r="C146" s="583">
        <v>354280</v>
      </c>
      <c r="D146" s="737">
        <v>53.68</v>
      </c>
      <c r="E146" s="583">
        <v>365024</v>
      </c>
      <c r="F146" s="598"/>
      <c r="G146" s="583"/>
      <c r="H146" s="598"/>
      <c r="I146" s="583"/>
      <c r="J146" s="598"/>
      <c r="K146" s="583"/>
      <c r="L146" s="583"/>
      <c r="M146" s="583"/>
      <c r="N146" s="598"/>
      <c r="O146" s="583"/>
      <c r="P146" s="583"/>
      <c r="Q146" s="583"/>
      <c r="R146" s="583"/>
      <c r="S146" s="583"/>
      <c r="T146" s="620"/>
      <c r="U146" s="583"/>
      <c r="V146" s="620">
        <v>27.82</v>
      </c>
      <c r="W146" s="583">
        <v>278200</v>
      </c>
      <c r="X146" s="583"/>
      <c r="Z146" s="579"/>
      <c r="AB146" s="579"/>
    </row>
    <row r="147" spans="1:28" ht="15" customHeight="1" x14ac:dyDescent="0.35">
      <c r="A147" s="1181">
        <v>45296</v>
      </c>
      <c r="B147" s="738"/>
      <c r="C147" s="583"/>
      <c r="D147" s="598"/>
      <c r="E147" s="740"/>
      <c r="F147" s="598"/>
      <c r="G147" s="583"/>
      <c r="H147" s="598"/>
      <c r="I147" s="583"/>
      <c r="J147" s="598"/>
      <c r="K147" s="583"/>
      <c r="L147" s="583"/>
      <c r="M147" s="583"/>
      <c r="N147" s="598"/>
      <c r="O147" s="583"/>
      <c r="P147" s="583"/>
      <c r="Q147" s="583"/>
      <c r="R147" s="583"/>
      <c r="S147" s="583"/>
      <c r="T147" s="620"/>
      <c r="U147" s="583"/>
      <c r="V147" s="620"/>
      <c r="W147" s="583"/>
      <c r="X147" s="583"/>
      <c r="Z147" s="579"/>
      <c r="AB147" s="579"/>
    </row>
    <row r="148" spans="1:28" ht="15" customHeight="1" x14ac:dyDescent="0.35">
      <c r="A148" s="1182"/>
      <c r="B148" s="738"/>
      <c r="C148" s="583"/>
      <c r="D148" s="598"/>
      <c r="E148" s="740"/>
      <c r="F148" s="598"/>
      <c r="G148" s="583"/>
      <c r="H148" s="598"/>
      <c r="I148" s="583"/>
      <c r="J148" s="598"/>
      <c r="K148" s="583"/>
      <c r="L148" s="583"/>
      <c r="M148" s="583"/>
      <c r="N148" s="598"/>
      <c r="O148" s="583"/>
      <c r="P148" s="583"/>
      <c r="Q148" s="583"/>
      <c r="R148" s="583"/>
      <c r="S148" s="583"/>
      <c r="T148" s="620"/>
      <c r="U148" s="583"/>
      <c r="V148" s="620"/>
      <c r="W148" s="583"/>
      <c r="X148" s="583"/>
      <c r="Z148" s="579"/>
      <c r="AB148" s="579"/>
    </row>
    <row r="149" spans="1:28" ht="15" customHeight="1" x14ac:dyDescent="0.35">
      <c r="A149" s="1181">
        <v>45297</v>
      </c>
      <c r="B149" s="625"/>
      <c r="C149" s="740"/>
      <c r="D149" s="598"/>
      <c r="E149" s="740"/>
      <c r="F149" s="598"/>
      <c r="G149" s="583"/>
      <c r="H149" s="598"/>
      <c r="I149" s="583"/>
      <c r="J149" s="598"/>
      <c r="K149" s="583"/>
      <c r="L149" s="583"/>
      <c r="M149" s="583"/>
      <c r="N149" s="598"/>
      <c r="O149" s="583"/>
      <c r="P149" s="583"/>
      <c r="Q149" s="583"/>
      <c r="R149" s="583"/>
      <c r="S149" s="583"/>
      <c r="T149" s="620"/>
      <c r="U149" s="583"/>
      <c r="V149" s="620"/>
      <c r="W149" s="583"/>
      <c r="X149" s="583"/>
      <c r="Z149" s="579"/>
      <c r="AB149" s="579"/>
    </row>
    <row r="150" spans="1:28" ht="15" customHeight="1" x14ac:dyDescent="0.35">
      <c r="A150" s="1182"/>
      <c r="B150" s="738"/>
      <c r="C150" s="583"/>
      <c r="D150" s="598"/>
      <c r="E150" s="583"/>
      <c r="F150" s="598"/>
      <c r="G150" s="583"/>
      <c r="H150" s="598"/>
      <c r="I150" s="583"/>
      <c r="J150" s="598"/>
      <c r="K150" s="583"/>
      <c r="L150" s="583"/>
      <c r="M150" s="583"/>
      <c r="N150" s="598"/>
      <c r="O150" s="583"/>
      <c r="P150" s="583"/>
      <c r="Q150" s="583"/>
      <c r="R150" s="583"/>
      <c r="S150" s="583"/>
      <c r="T150" s="832">
        <v>10</v>
      </c>
      <c r="U150" s="583">
        <v>100000</v>
      </c>
      <c r="V150" s="620"/>
      <c r="W150" s="583"/>
      <c r="X150" s="583"/>
      <c r="Z150" s="579"/>
      <c r="AB150" s="579"/>
    </row>
    <row r="151" spans="1:28" ht="15" customHeight="1" x14ac:dyDescent="0.35">
      <c r="A151" s="1181">
        <v>45298</v>
      </c>
      <c r="B151" s="738"/>
      <c r="C151" s="583"/>
      <c r="D151" s="598"/>
      <c r="E151" s="740"/>
      <c r="F151" s="598"/>
      <c r="G151" s="583"/>
      <c r="H151" s="598"/>
      <c r="I151" s="583"/>
      <c r="J151" s="598"/>
      <c r="K151" s="583"/>
      <c r="L151" s="583"/>
      <c r="M151" s="583"/>
      <c r="N151" s="598"/>
      <c r="O151" s="583"/>
      <c r="P151" s="583"/>
      <c r="Q151" s="583"/>
      <c r="R151" s="583"/>
      <c r="S151" s="583"/>
      <c r="T151" s="620"/>
      <c r="U151" s="583"/>
      <c r="V151" s="620"/>
      <c r="W151" s="583"/>
      <c r="X151" s="583"/>
      <c r="Z151" s="579"/>
      <c r="AB151" s="579"/>
    </row>
    <row r="152" spans="1:28" ht="15" customHeight="1" x14ac:dyDescent="0.35">
      <c r="A152" s="1182"/>
      <c r="B152" s="738"/>
      <c r="C152" s="583"/>
      <c r="D152" s="598"/>
      <c r="E152" s="740"/>
      <c r="F152" s="620"/>
      <c r="G152" s="583"/>
      <c r="H152" s="598"/>
      <c r="I152" s="583"/>
      <c r="J152" s="598">
        <v>12.51</v>
      </c>
      <c r="K152" s="583">
        <v>125100</v>
      </c>
      <c r="L152" s="583"/>
      <c r="M152" s="583"/>
      <c r="N152" s="598"/>
      <c r="O152" s="583"/>
      <c r="P152" s="583"/>
      <c r="Q152" s="583"/>
      <c r="R152" s="818"/>
      <c r="S152" s="583"/>
      <c r="T152" s="620">
        <v>9.77</v>
      </c>
      <c r="U152" s="583">
        <v>97700</v>
      </c>
      <c r="V152" s="620"/>
      <c r="W152" s="583"/>
      <c r="X152" s="583"/>
      <c r="Z152" s="579"/>
      <c r="AB152" s="579"/>
    </row>
    <row r="153" spans="1:28" ht="15" customHeight="1" x14ac:dyDescent="0.35">
      <c r="A153" s="1181">
        <v>45299</v>
      </c>
      <c r="B153" s="738"/>
      <c r="C153" s="583"/>
      <c r="D153" s="598"/>
      <c r="E153" s="740"/>
      <c r="F153" s="598"/>
      <c r="G153" s="583"/>
      <c r="H153" s="598"/>
      <c r="I153" s="583"/>
      <c r="J153" s="598"/>
      <c r="K153" s="583"/>
      <c r="L153" s="583"/>
      <c r="M153" s="583"/>
      <c r="N153" s="598"/>
      <c r="O153" s="583"/>
      <c r="P153" s="583"/>
      <c r="Q153" s="583"/>
      <c r="R153" s="583"/>
      <c r="S153" s="583"/>
      <c r="T153" s="620"/>
      <c r="U153" s="583"/>
      <c r="V153" s="620"/>
      <c r="W153" s="583"/>
      <c r="X153" s="583"/>
      <c r="Z153" s="579"/>
      <c r="AB153" s="579"/>
    </row>
    <row r="154" spans="1:28" ht="15" customHeight="1" x14ac:dyDescent="0.35">
      <c r="A154" s="1182"/>
      <c r="B154" s="625">
        <v>49.34</v>
      </c>
      <c r="C154" s="583">
        <v>335510</v>
      </c>
      <c r="D154" s="598"/>
      <c r="E154" s="740"/>
      <c r="F154" s="598"/>
      <c r="G154" s="583"/>
      <c r="H154" s="598"/>
      <c r="I154" s="583"/>
      <c r="J154" s="598"/>
      <c r="K154" s="583"/>
      <c r="L154" s="583"/>
      <c r="M154" s="583"/>
      <c r="N154" s="598"/>
      <c r="O154" s="583"/>
      <c r="P154" s="583"/>
      <c r="Q154" s="583"/>
      <c r="R154" s="583"/>
      <c r="S154" s="583"/>
      <c r="T154" s="620"/>
      <c r="U154" s="583"/>
      <c r="V154" s="620"/>
      <c r="W154" s="583"/>
      <c r="X154" s="583"/>
      <c r="Z154" s="579"/>
      <c r="AB154" s="579"/>
    </row>
    <row r="155" spans="1:28" ht="15" customHeight="1" x14ac:dyDescent="0.35">
      <c r="A155" s="1181">
        <v>45300</v>
      </c>
      <c r="B155" s="738"/>
      <c r="C155" s="583"/>
      <c r="D155" s="598"/>
      <c r="E155" s="740"/>
      <c r="F155" s="598"/>
      <c r="G155" s="583"/>
      <c r="H155" s="598"/>
      <c r="I155" s="583"/>
      <c r="J155" s="598"/>
      <c r="K155" s="583"/>
      <c r="L155" s="583"/>
      <c r="M155" s="583"/>
      <c r="N155" s="598"/>
      <c r="O155" s="583"/>
      <c r="P155" s="583"/>
      <c r="Q155" s="583"/>
      <c r="R155" s="583">
        <v>10</v>
      </c>
      <c r="S155" s="583">
        <v>100000</v>
      </c>
      <c r="T155" s="620"/>
      <c r="U155" s="583"/>
      <c r="V155" s="620"/>
      <c r="W155" s="583"/>
      <c r="X155" s="583"/>
      <c r="Z155" s="579"/>
      <c r="AB155" s="579"/>
    </row>
    <row r="156" spans="1:28" ht="15" customHeight="1" x14ac:dyDescent="0.35">
      <c r="A156" s="1182"/>
      <c r="B156" s="625">
        <v>45.51</v>
      </c>
      <c r="C156" s="583">
        <v>309468</v>
      </c>
      <c r="D156" s="598">
        <v>44.81</v>
      </c>
      <c r="E156" s="740">
        <v>304708</v>
      </c>
      <c r="F156" s="598">
        <v>10</v>
      </c>
      <c r="G156" s="583">
        <v>100000</v>
      </c>
      <c r="H156" s="598">
        <v>10</v>
      </c>
      <c r="I156" s="583">
        <v>100000</v>
      </c>
      <c r="J156" s="598"/>
      <c r="K156" s="583"/>
      <c r="L156" s="583"/>
      <c r="M156" s="583"/>
      <c r="N156" s="598"/>
      <c r="O156" s="583"/>
      <c r="P156" s="583"/>
      <c r="Q156" s="583"/>
      <c r="R156" s="818">
        <v>10.11</v>
      </c>
      <c r="S156" s="583">
        <v>101000</v>
      </c>
      <c r="T156" s="620"/>
      <c r="U156" s="583"/>
      <c r="V156" s="620"/>
      <c r="W156" s="583"/>
      <c r="X156" s="583"/>
      <c r="Z156" s="579"/>
      <c r="AB156" s="579"/>
    </row>
    <row r="157" spans="1:28" ht="15" customHeight="1" x14ac:dyDescent="0.35">
      <c r="A157" s="1181">
        <v>45301</v>
      </c>
      <c r="B157" s="738"/>
      <c r="C157" s="583"/>
      <c r="D157" s="598"/>
      <c r="E157" s="740"/>
      <c r="F157" s="598"/>
      <c r="G157" s="583"/>
      <c r="H157" s="598"/>
      <c r="I157" s="583"/>
      <c r="J157" s="598"/>
      <c r="K157" s="583"/>
      <c r="L157" s="583"/>
      <c r="M157" s="583"/>
      <c r="N157" s="598"/>
      <c r="O157" s="583"/>
      <c r="P157" s="583"/>
      <c r="Q157" s="583"/>
      <c r="R157" s="583"/>
      <c r="S157" s="583"/>
      <c r="T157" s="620"/>
      <c r="U157" s="583"/>
      <c r="V157" s="620"/>
      <c r="W157" s="583"/>
      <c r="X157" s="583"/>
      <c r="Z157" s="579"/>
      <c r="AB157" s="579"/>
    </row>
    <row r="158" spans="1:28" ht="15" customHeight="1" x14ac:dyDescent="0.35">
      <c r="A158" s="1182"/>
      <c r="B158" s="738"/>
      <c r="C158" s="583"/>
      <c r="D158" s="598"/>
      <c r="E158" s="740"/>
      <c r="F158" s="598"/>
      <c r="G158" s="583"/>
      <c r="H158" s="598"/>
      <c r="I158" s="583"/>
      <c r="J158" s="598"/>
      <c r="K158" s="583"/>
      <c r="L158" s="818">
        <v>6.55</v>
      </c>
      <c r="M158" s="583">
        <v>65500</v>
      </c>
      <c r="N158" s="598"/>
      <c r="O158" s="583"/>
      <c r="P158" s="583"/>
      <c r="Q158" s="583"/>
      <c r="R158" s="583"/>
      <c r="S158" s="583"/>
      <c r="T158" s="620"/>
      <c r="U158" s="583"/>
      <c r="V158" s="620"/>
      <c r="W158" s="583"/>
      <c r="X158" s="583"/>
      <c r="Z158" s="579"/>
      <c r="AB158" s="579"/>
    </row>
    <row r="159" spans="1:28" ht="15" customHeight="1" x14ac:dyDescent="0.35">
      <c r="A159" s="1181">
        <v>45302</v>
      </c>
      <c r="B159" s="738"/>
      <c r="C159" s="583"/>
      <c r="D159" s="598"/>
      <c r="E159" s="740"/>
      <c r="F159" s="598"/>
      <c r="G159" s="583"/>
      <c r="H159" s="598"/>
      <c r="I159" s="583"/>
      <c r="J159" s="598"/>
      <c r="K159" s="583"/>
      <c r="L159" s="583"/>
      <c r="M159" s="583"/>
      <c r="N159" s="598"/>
      <c r="O159" s="583"/>
      <c r="P159" s="596"/>
      <c r="Q159" s="596"/>
      <c r="R159" s="596"/>
      <c r="S159" s="596"/>
      <c r="T159" s="597"/>
      <c r="U159" s="748"/>
      <c r="V159" s="597"/>
      <c r="W159" s="748"/>
      <c r="X159" s="583"/>
      <c r="Z159" s="579"/>
      <c r="AB159" s="579"/>
    </row>
    <row r="160" spans="1:28" ht="15" customHeight="1" x14ac:dyDescent="0.35">
      <c r="A160" s="1182"/>
      <c r="B160" s="738"/>
      <c r="C160" s="583"/>
      <c r="D160" s="598">
        <v>58.39</v>
      </c>
      <c r="E160" s="740">
        <v>397052</v>
      </c>
      <c r="F160" s="598"/>
      <c r="G160" s="583"/>
      <c r="H160" s="598"/>
      <c r="I160" s="583"/>
      <c r="J160" s="598"/>
      <c r="K160" s="583"/>
      <c r="L160" s="818"/>
      <c r="M160" s="583"/>
      <c r="N160" s="598"/>
      <c r="O160" s="583"/>
      <c r="P160" s="583"/>
      <c r="Q160" s="583"/>
      <c r="R160" s="583"/>
      <c r="S160" s="583"/>
      <c r="T160" s="620"/>
      <c r="U160" s="583"/>
      <c r="V160" s="620"/>
      <c r="W160" s="583"/>
      <c r="X160" s="583"/>
      <c r="Z160" s="579"/>
      <c r="AB160" s="579"/>
    </row>
    <row r="161" spans="1:28" ht="15" customHeight="1" x14ac:dyDescent="0.35">
      <c r="A161" s="1181">
        <v>45303</v>
      </c>
      <c r="B161" s="738"/>
      <c r="C161" s="583"/>
      <c r="D161" s="598"/>
      <c r="E161" s="740"/>
      <c r="F161" s="598"/>
      <c r="G161" s="583"/>
      <c r="H161" s="598"/>
      <c r="I161" s="583"/>
      <c r="J161" s="598"/>
      <c r="K161" s="583"/>
      <c r="L161" s="583"/>
      <c r="M161" s="583"/>
      <c r="N161" s="598"/>
      <c r="O161" s="583"/>
      <c r="P161" s="583"/>
      <c r="Q161" s="583"/>
      <c r="R161" s="583"/>
      <c r="S161" s="583"/>
      <c r="T161" s="620"/>
      <c r="U161" s="583"/>
      <c r="V161" s="620"/>
      <c r="W161" s="583"/>
      <c r="X161" s="583"/>
      <c r="Z161" s="579"/>
      <c r="AB161" s="579"/>
    </row>
    <row r="162" spans="1:28" ht="15" customHeight="1" x14ac:dyDescent="0.35">
      <c r="A162" s="1182"/>
      <c r="B162" s="738"/>
      <c r="C162" s="583"/>
      <c r="D162" s="598"/>
      <c r="E162" s="740"/>
      <c r="F162" s="598"/>
      <c r="G162" s="583"/>
      <c r="H162" s="741"/>
      <c r="I162" s="583"/>
      <c r="J162" s="598"/>
      <c r="K162" s="583"/>
      <c r="L162" s="583"/>
      <c r="M162" s="583"/>
      <c r="N162" s="598"/>
      <c r="O162" s="583"/>
      <c r="P162" s="583"/>
      <c r="Q162" s="583"/>
      <c r="R162" s="583"/>
      <c r="S162" s="583"/>
      <c r="T162" s="620"/>
      <c r="U162" s="583"/>
      <c r="V162" s="620"/>
      <c r="W162" s="583"/>
      <c r="X162" s="583"/>
      <c r="Z162" s="579"/>
      <c r="AB162" s="579"/>
    </row>
    <row r="163" spans="1:28" ht="15" customHeight="1" x14ac:dyDescent="0.35">
      <c r="A163" s="1181">
        <v>45304</v>
      </c>
      <c r="B163" s="738"/>
      <c r="C163" s="583"/>
      <c r="D163" s="598"/>
      <c r="E163" s="740"/>
      <c r="F163" s="598"/>
      <c r="G163" s="583"/>
      <c r="H163" s="598"/>
      <c r="I163" s="583"/>
      <c r="J163" s="598"/>
      <c r="K163" s="583"/>
      <c r="L163" s="583"/>
      <c r="M163" s="583"/>
      <c r="N163" s="598"/>
      <c r="O163" s="583"/>
      <c r="P163" s="583"/>
      <c r="Q163" s="583"/>
      <c r="R163" s="583"/>
      <c r="S163" s="583"/>
      <c r="T163" s="620"/>
      <c r="U163" s="583"/>
      <c r="V163" s="620"/>
      <c r="W163" s="583"/>
      <c r="X163" s="583"/>
      <c r="Z163" s="579"/>
      <c r="AB163" s="579"/>
    </row>
    <row r="164" spans="1:28" s="601" customFormat="1" ht="15" customHeight="1" x14ac:dyDescent="0.35">
      <c r="A164" s="1182"/>
      <c r="B164" s="811"/>
      <c r="C164" s="583"/>
      <c r="D164" s="598"/>
      <c r="E164" s="740"/>
      <c r="F164" s="598"/>
      <c r="G164" s="583"/>
      <c r="H164" s="598"/>
      <c r="I164" s="583"/>
      <c r="J164" s="598"/>
      <c r="K164" s="583"/>
      <c r="L164" s="818"/>
      <c r="M164" s="583"/>
      <c r="N164" s="598"/>
      <c r="O164" s="583"/>
      <c r="P164" s="583"/>
      <c r="Q164" s="583"/>
      <c r="R164" s="583"/>
      <c r="S164" s="583"/>
      <c r="T164" s="620"/>
      <c r="U164" s="583"/>
      <c r="V164" s="620"/>
      <c r="W164" s="583"/>
      <c r="X164" s="583"/>
    </row>
    <row r="165" spans="1:28" ht="15" customHeight="1" x14ac:dyDescent="0.35">
      <c r="A165" s="1181">
        <v>45305</v>
      </c>
      <c r="B165" s="738"/>
      <c r="C165" s="583"/>
      <c r="D165" s="598"/>
      <c r="E165" s="740"/>
      <c r="F165" s="598"/>
      <c r="G165" s="583"/>
      <c r="H165" s="598"/>
      <c r="I165" s="583"/>
      <c r="J165" s="598"/>
      <c r="K165" s="583"/>
      <c r="L165" s="583"/>
      <c r="M165" s="583"/>
      <c r="N165" s="598"/>
      <c r="O165" s="583"/>
      <c r="P165" s="583"/>
      <c r="Q165" s="583"/>
      <c r="R165" s="583"/>
      <c r="S165" s="583"/>
      <c r="T165" s="620"/>
      <c r="U165" s="583"/>
      <c r="V165" s="620"/>
      <c r="W165" s="583"/>
      <c r="X165" s="583"/>
      <c r="Z165" s="579"/>
      <c r="AB165" s="579"/>
    </row>
    <row r="166" spans="1:28" ht="15" customHeight="1" x14ac:dyDescent="0.35">
      <c r="A166" s="1182"/>
      <c r="B166" s="738"/>
      <c r="C166" s="583"/>
      <c r="D166" s="598"/>
      <c r="E166" s="740"/>
      <c r="F166" s="598"/>
      <c r="G166" s="583"/>
      <c r="H166" s="598"/>
      <c r="I166" s="583"/>
      <c r="J166" s="598"/>
      <c r="K166" s="583"/>
      <c r="L166" s="583"/>
      <c r="M166" s="583"/>
      <c r="N166" s="598"/>
      <c r="O166" s="583"/>
      <c r="P166" s="583"/>
      <c r="Q166" s="583"/>
      <c r="R166" s="583"/>
      <c r="S166" s="583"/>
      <c r="T166" s="620"/>
      <c r="U166" s="583"/>
      <c r="V166" s="620"/>
      <c r="W166" s="583"/>
      <c r="X166" s="583"/>
      <c r="Z166" s="579"/>
      <c r="AB166" s="579"/>
    </row>
    <row r="167" spans="1:28" ht="15" customHeight="1" x14ac:dyDescent="0.35">
      <c r="A167" s="1181">
        <v>45306</v>
      </c>
      <c r="B167" s="738"/>
      <c r="C167" s="583"/>
      <c r="D167" s="598"/>
      <c r="E167" s="740"/>
      <c r="F167" s="598"/>
      <c r="G167" s="583"/>
      <c r="H167" s="598"/>
      <c r="I167" s="583"/>
      <c r="J167" s="598"/>
      <c r="K167" s="583"/>
      <c r="L167" s="583"/>
      <c r="M167" s="583"/>
      <c r="N167" s="598"/>
      <c r="O167" s="583"/>
      <c r="P167" s="583"/>
      <c r="Q167" s="583"/>
      <c r="R167" s="583"/>
      <c r="S167" s="583"/>
      <c r="T167" s="620"/>
      <c r="U167" s="583"/>
      <c r="V167" s="620"/>
      <c r="W167" s="583"/>
      <c r="X167" s="583"/>
      <c r="Z167" s="579"/>
      <c r="AB167" s="579"/>
    </row>
    <row r="168" spans="1:28" ht="15" customHeight="1" x14ac:dyDescent="0.35">
      <c r="A168" s="1182"/>
      <c r="B168" s="738">
        <v>49.7</v>
      </c>
      <c r="C168" s="583">
        <v>337960</v>
      </c>
      <c r="D168" s="598">
        <v>47.7</v>
      </c>
      <c r="E168" s="740">
        <v>324360</v>
      </c>
      <c r="F168" s="598">
        <v>10</v>
      </c>
      <c r="G168" s="583">
        <v>100000</v>
      </c>
      <c r="H168" s="598">
        <v>10</v>
      </c>
      <c r="I168" s="583">
        <v>100000</v>
      </c>
      <c r="J168" s="598"/>
      <c r="K168" s="583"/>
      <c r="L168" s="583"/>
      <c r="M168" s="583"/>
      <c r="N168" s="598"/>
      <c r="O168" s="583"/>
      <c r="P168" s="583"/>
      <c r="Q168" s="583"/>
      <c r="R168" s="583">
        <v>10</v>
      </c>
      <c r="S168" s="583">
        <v>100000</v>
      </c>
      <c r="T168" s="620"/>
      <c r="U168" s="583"/>
      <c r="V168" s="620"/>
      <c r="W168" s="583"/>
      <c r="X168" s="583"/>
      <c r="Z168" s="579"/>
      <c r="AB168" s="579"/>
    </row>
    <row r="169" spans="1:28" ht="15" customHeight="1" x14ac:dyDescent="0.35">
      <c r="A169" s="1181">
        <v>45307</v>
      </c>
      <c r="B169" s="738"/>
      <c r="C169" s="583"/>
      <c r="D169" s="598"/>
      <c r="E169" s="740"/>
      <c r="F169" s="598"/>
      <c r="G169" s="583"/>
      <c r="H169" s="598"/>
      <c r="I169" s="583"/>
      <c r="J169" s="598"/>
      <c r="K169" s="583"/>
      <c r="L169" s="583"/>
      <c r="M169" s="583"/>
      <c r="N169" s="598"/>
      <c r="O169" s="583"/>
      <c r="P169" s="583"/>
      <c r="Q169" s="583"/>
      <c r="R169" s="583"/>
      <c r="S169" s="583"/>
      <c r="T169" s="727"/>
      <c r="U169" s="704"/>
      <c r="V169" s="620"/>
      <c r="W169" s="583"/>
      <c r="X169" s="583"/>
      <c r="Z169" s="579"/>
      <c r="AB169" s="579"/>
    </row>
    <row r="170" spans="1:28" ht="15" customHeight="1" x14ac:dyDescent="0.35">
      <c r="A170" s="1182"/>
      <c r="B170" s="738">
        <v>57.32</v>
      </c>
      <c r="C170" s="583">
        <v>389780</v>
      </c>
      <c r="D170" s="598"/>
      <c r="E170" s="740"/>
      <c r="F170" s="598">
        <v>11.16</v>
      </c>
      <c r="G170" s="583">
        <v>111600</v>
      </c>
      <c r="H170" s="598"/>
      <c r="I170" s="583"/>
      <c r="J170" s="598"/>
      <c r="K170" s="583"/>
      <c r="L170" s="583"/>
      <c r="M170" s="583"/>
      <c r="N170" s="598"/>
      <c r="O170" s="583"/>
      <c r="P170" s="583"/>
      <c r="Q170" s="583"/>
      <c r="R170" s="583"/>
      <c r="S170" s="583"/>
      <c r="T170" s="620">
        <v>10.66</v>
      </c>
      <c r="U170" s="583">
        <v>106600</v>
      </c>
      <c r="V170" s="620"/>
      <c r="W170" s="583"/>
      <c r="X170" s="583"/>
      <c r="Z170" s="579"/>
      <c r="AB170" s="579"/>
    </row>
    <row r="171" spans="1:28" ht="15" customHeight="1" x14ac:dyDescent="0.35">
      <c r="A171" s="1181">
        <v>45308</v>
      </c>
      <c r="B171" s="738"/>
      <c r="C171" s="583"/>
      <c r="D171" s="598"/>
      <c r="E171" s="740"/>
      <c r="F171" s="598"/>
      <c r="G171" s="583"/>
      <c r="H171" s="598"/>
      <c r="I171" s="583"/>
      <c r="J171" s="598"/>
      <c r="K171" s="583"/>
      <c r="L171" s="583"/>
      <c r="M171" s="583"/>
      <c r="N171" s="598"/>
      <c r="O171" s="583"/>
      <c r="P171" s="583"/>
      <c r="Q171" s="583"/>
      <c r="R171" s="583"/>
      <c r="S171" s="583"/>
      <c r="T171" s="620"/>
      <c r="U171" s="583"/>
      <c r="V171" s="620"/>
      <c r="W171" s="583"/>
      <c r="X171" s="583"/>
      <c r="Z171" s="579"/>
      <c r="AB171" s="579"/>
    </row>
    <row r="172" spans="1:28" ht="15" customHeight="1" x14ac:dyDescent="0.35">
      <c r="A172" s="1182"/>
      <c r="B172" s="738"/>
      <c r="C172" s="583"/>
      <c r="D172" s="598"/>
      <c r="E172" s="740"/>
      <c r="F172" s="598"/>
      <c r="G172" s="583"/>
      <c r="H172" s="598"/>
      <c r="I172" s="583"/>
      <c r="J172" s="598"/>
      <c r="K172" s="583"/>
      <c r="L172" s="583"/>
      <c r="M172" s="583"/>
      <c r="N172" s="598"/>
      <c r="O172" s="583"/>
      <c r="P172" s="583"/>
      <c r="Q172" s="583"/>
      <c r="R172" s="583"/>
      <c r="S172" s="583"/>
      <c r="T172" s="620"/>
      <c r="U172" s="583"/>
      <c r="V172" s="620"/>
      <c r="W172" s="583"/>
      <c r="X172" s="583"/>
      <c r="Z172" s="579"/>
      <c r="AB172" s="579"/>
    </row>
    <row r="173" spans="1:28" ht="15" customHeight="1" x14ac:dyDescent="0.35">
      <c r="A173" s="1181">
        <v>45309</v>
      </c>
      <c r="B173" s="738"/>
      <c r="C173" s="583"/>
      <c r="D173" s="598"/>
      <c r="E173" s="740"/>
      <c r="F173" s="598"/>
      <c r="G173" s="583"/>
      <c r="H173" s="598"/>
      <c r="I173" s="583"/>
      <c r="J173" s="598"/>
      <c r="K173" s="583"/>
      <c r="L173" s="583"/>
      <c r="M173" s="583"/>
      <c r="N173" s="598"/>
      <c r="O173" s="583"/>
      <c r="P173" s="583"/>
      <c r="Q173" s="583"/>
      <c r="R173" s="583"/>
      <c r="S173" s="583"/>
      <c r="T173" s="620"/>
      <c r="U173" s="583"/>
      <c r="V173" s="620"/>
      <c r="W173" s="583"/>
      <c r="X173" s="583"/>
      <c r="Z173" s="579"/>
      <c r="AB173" s="579"/>
    </row>
    <row r="174" spans="1:28" ht="15" customHeight="1" x14ac:dyDescent="0.35">
      <c r="A174" s="1182"/>
      <c r="B174" s="738"/>
      <c r="C174" s="583"/>
      <c r="D174" s="598">
        <v>58</v>
      </c>
      <c r="E174" s="740">
        <v>394400</v>
      </c>
      <c r="F174" s="598"/>
      <c r="G174" s="583"/>
      <c r="H174" s="598"/>
      <c r="I174" s="583"/>
      <c r="J174" s="598"/>
      <c r="K174" s="583"/>
      <c r="L174" s="583"/>
      <c r="M174" s="583"/>
      <c r="N174" s="598"/>
      <c r="O174" s="583"/>
      <c r="P174" s="583"/>
      <c r="Q174" s="583"/>
      <c r="R174" s="583"/>
      <c r="S174" s="583"/>
      <c r="T174" s="620"/>
      <c r="U174" s="583"/>
      <c r="V174" s="620"/>
      <c r="W174" s="583"/>
      <c r="X174" s="583"/>
      <c r="Z174" s="579"/>
      <c r="AB174" s="579"/>
    </row>
    <row r="175" spans="1:28" ht="15" customHeight="1" x14ac:dyDescent="0.35">
      <c r="A175" s="1181">
        <v>45310</v>
      </c>
      <c r="B175" s="738"/>
      <c r="C175" s="583"/>
      <c r="D175" s="598"/>
      <c r="E175" s="740"/>
      <c r="F175" s="598"/>
      <c r="G175" s="583"/>
      <c r="H175" s="598"/>
      <c r="I175" s="583"/>
      <c r="J175" s="598"/>
      <c r="K175" s="583"/>
      <c r="L175" s="583"/>
      <c r="M175" s="583"/>
      <c r="N175" s="598"/>
      <c r="O175" s="583"/>
      <c r="P175" s="583"/>
      <c r="Q175" s="583"/>
      <c r="R175" s="583"/>
      <c r="S175" s="583"/>
      <c r="T175" s="620"/>
      <c r="U175" s="583"/>
      <c r="V175" s="620"/>
      <c r="W175" s="583"/>
      <c r="X175" s="583"/>
      <c r="Z175" s="579"/>
      <c r="AB175" s="579"/>
    </row>
    <row r="176" spans="1:28" ht="15" customHeight="1" x14ac:dyDescent="0.35">
      <c r="A176" s="1182"/>
      <c r="B176" s="738"/>
      <c r="C176" s="583"/>
      <c r="D176" s="598"/>
      <c r="E176" s="740"/>
      <c r="F176" s="598"/>
      <c r="G176" s="583"/>
      <c r="H176" s="598"/>
      <c r="I176" s="583"/>
      <c r="J176" s="598"/>
      <c r="K176" s="583"/>
      <c r="L176" s="583"/>
      <c r="M176" s="583"/>
      <c r="N176" s="598"/>
      <c r="O176" s="583"/>
      <c r="P176" s="583"/>
      <c r="Q176" s="583"/>
      <c r="R176" s="583"/>
      <c r="S176" s="583"/>
      <c r="T176" s="620"/>
      <c r="U176" s="583"/>
      <c r="V176" s="620"/>
      <c r="W176" s="583"/>
      <c r="X176" s="583"/>
      <c r="Z176" s="579"/>
      <c r="AB176" s="579"/>
    </row>
    <row r="177" spans="1:28" ht="15" customHeight="1" x14ac:dyDescent="0.35">
      <c r="A177" s="1181">
        <v>45311</v>
      </c>
      <c r="B177" s="738"/>
      <c r="C177" s="583"/>
      <c r="D177" s="598"/>
      <c r="E177" s="740"/>
      <c r="F177" s="598"/>
      <c r="G177" s="583"/>
      <c r="H177" s="598"/>
      <c r="I177" s="583"/>
      <c r="J177" s="598"/>
      <c r="K177" s="583"/>
      <c r="L177" s="583"/>
      <c r="M177" s="583"/>
      <c r="N177" s="598"/>
      <c r="O177" s="583"/>
      <c r="P177" s="583"/>
      <c r="Q177" s="583"/>
      <c r="R177" s="583"/>
      <c r="S177" s="583"/>
      <c r="T177" s="620"/>
      <c r="U177" s="583"/>
      <c r="V177" s="620"/>
      <c r="W177" s="583"/>
      <c r="X177" s="583"/>
      <c r="Z177" s="579"/>
      <c r="AB177" s="579"/>
    </row>
    <row r="178" spans="1:28" ht="15" customHeight="1" x14ac:dyDescent="0.35">
      <c r="A178" s="1182"/>
      <c r="B178" s="738"/>
      <c r="C178" s="583"/>
      <c r="D178" s="598"/>
      <c r="E178" s="740"/>
      <c r="F178" s="598"/>
      <c r="G178" s="583"/>
      <c r="H178" s="598"/>
      <c r="I178" s="583"/>
      <c r="J178" s="598"/>
      <c r="K178" s="583"/>
      <c r="L178" s="583"/>
      <c r="M178" s="583"/>
      <c r="N178" s="598"/>
      <c r="O178" s="583"/>
      <c r="P178" s="583"/>
      <c r="Q178" s="583"/>
      <c r="R178" s="583"/>
      <c r="S178" s="583"/>
      <c r="T178" s="598"/>
      <c r="U178" s="583"/>
      <c r="V178" s="620"/>
      <c r="W178" s="583"/>
      <c r="X178" s="583"/>
      <c r="Z178" s="579"/>
      <c r="AB178" s="579"/>
    </row>
    <row r="179" spans="1:28" ht="15" customHeight="1" x14ac:dyDescent="0.35">
      <c r="A179" s="1181">
        <v>45312</v>
      </c>
      <c r="B179" s="738"/>
      <c r="C179" s="583"/>
      <c r="D179" s="598"/>
      <c r="E179" s="740"/>
      <c r="F179" s="598"/>
      <c r="G179" s="583"/>
      <c r="H179" s="598"/>
      <c r="I179" s="583"/>
      <c r="J179" s="598"/>
      <c r="K179" s="583"/>
      <c r="L179" s="583"/>
      <c r="M179" s="583"/>
      <c r="N179" s="598"/>
      <c r="O179" s="583"/>
      <c r="P179" s="583"/>
      <c r="Q179" s="583"/>
      <c r="R179" s="583"/>
      <c r="S179" s="583"/>
      <c r="T179" s="620"/>
      <c r="U179" s="583"/>
      <c r="V179" s="620"/>
      <c r="W179" s="583"/>
      <c r="X179" s="583"/>
      <c r="Z179" s="579"/>
      <c r="AB179" s="579"/>
    </row>
    <row r="180" spans="1:28" ht="15" customHeight="1" x14ac:dyDescent="0.35">
      <c r="A180" s="1182"/>
      <c r="B180" s="738"/>
      <c r="C180" s="583"/>
      <c r="D180" s="598"/>
      <c r="E180" s="740"/>
      <c r="F180" s="598"/>
      <c r="G180" s="583"/>
      <c r="H180" s="598"/>
      <c r="I180" s="583"/>
      <c r="J180" s="598">
        <v>10</v>
      </c>
      <c r="K180" s="583">
        <v>100000</v>
      </c>
      <c r="L180" s="583"/>
      <c r="M180" s="583"/>
      <c r="N180" s="598"/>
      <c r="O180" s="583"/>
      <c r="P180" s="583"/>
      <c r="Q180" s="583"/>
      <c r="R180" s="583"/>
      <c r="S180" s="583"/>
      <c r="T180" s="620"/>
      <c r="U180" s="583"/>
      <c r="V180" s="620"/>
      <c r="W180" s="583"/>
      <c r="X180" s="583"/>
      <c r="Z180" s="579"/>
      <c r="AB180" s="579"/>
    </row>
    <row r="181" spans="1:28" ht="15" customHeight="1" x14ac:dyDescent="0.35">
      <c r="A181" s="1181">
        <v>45313</v>
      </c>
      <c r="B181" s="738"/>
      <c r="C181" s="583"/>
      <c r="D181" s="598"/>
      <c r="E181" s="740"/>
      <c r="F181" s="598"/>
      <c r="G181" s="583"/>
      <c r="H181" s="598"/>
      <c r="I181" s="583"/>
      <c r="J181" s="598"/>
      <c r="K181" s="583"/>
      <c r="L181" s="583"/>
      <c r="M181" s="583"/>
      <c r="N181" s="598"/>
      <c r="O181" s="583"/>
      <c r="P181" s="583"/>
      <c r="Q181" s="583"/>
      <c r="R181" s="831">
        <v>7.5</v>
      </c>
      <c r="S181" s="583">
        <v>75000</v>
      </c>
      <c r="T181" s="620"/>
      <c r="U181" s="583"/>
      <c r="V181" s="620"/>
      <c r="W181" s="583"/>
      <c r="X181" s="583"/>
      <c r="Z181" s="579"/>
      <c r="AB181" s="579"/>
    </row>
    <row r="182" spans="1:28" ht="18" customHeight="1" x14ac:dyDescent="0.35">
      <c r="A182" s="1182"/>
      <c r="B182" s="738"/>
      <c r="C182" s="583"/>
      <c r="D182" s="738"/>
      <c r="E182" s="583"/>
      <c r="F182" s="598"/>
      <c r="G182" s="583"/>
      <c r="H182" s="598"/>
      <c r="I182" s="583"/>
      <c r="J182" s="598"/>
      <c r="K182" s="583"/>
      <c r="L182" s="583"/>
      <c r="M182" s="583"/>
      <c r="N182" s="598">
        <v>10</v>
      </c>
      <c r="O182" s="583">
        <v>100000</v>
      </c>
      <c r="P182" s="583"/>
      <c r="Q182" s="583"/>
      <c r="R182" s="583"/>
      <c r="S182" s="583"/>
      <c r="T182" s="620">
        <v>10</v>
      </c>
      <c r="U182" s="583">
        <v>100000</v>
      </c>
      <c r="V182" s="620"/>
      <c r="W182" s="583"/>
      <c r="X182" s="583"/>
      <c r="Z182" s="579"/>
      <c r="AB182" s="579"/>
    </row>
    <row r="183" spans="1:28" ht="15" customHeight="1" x14ac:dyDescent="0.35">
      <c r="A183" s="1181">
        <v>45314</v>
      </c>
      <c r="B183" s="738">
        <v>49.85</v>
      </c>
      <c r="C183" s="583">
        <v>338980</v>
      </c>
      <c r="D183" s="598"/>
      <c r="E183" s="740"/>
      <c r="F183" s="598"/>
      <c r="G183" s="583"/>
      <c r="H183" s="598"/>
      <c r="I183" s="583"/>
      <c r="J183" s="598"/>
      <c r="K183" s="583"/>
      <c r="L183" s="583"/>
      <c r="M183" s="583"/>
      <c r="N183" s="598"/>
      <c r="O183" s="583"/>
      <c r="P183" s="583"/>
      <c r="Q183" s="583"/>
      <c r="R183" s="583"/>
      <c r="S183" s="583"/>
      <c r="T183" s="620"/>
      <c r="U183" s="583"/>
      <c r="V183" s="620"/>
      <c r="W183" s="583"/>
      <c r="X183" s="583"/>
      <c r="Z183" s="579"/>
      <c r="AB183" s="579"/>
    </row>
    <row r="184" spans="1:28" ht="15" customHeight="1" x14ac:dyDescent="0.35">
      <c r="A184" s="1182"/>
      <c r="B184" s="625">
        <v>52.98</v>
      </c>
      <c r="C184" s="583">
        <v>360264</v>
      </c>
      <c r="D184" s="598">
        <v>53.68</v>
      </c>
      <c r="E184" s="740">
        <v>365024</v>
      </c>
      <c r="F184" s="598">
        <v>10</v>
      </c>
      <c r="G184" s="583">
        <v>100000</v>
      </c>
      <c r="H184" s="598">
        <v>10</v>
      </c>
      <c r="I184" s="583">
        <v>100000</v>
      </c>
      <c r="J184" s="598"/>
      <c r="K184" s="583"/>
      <c r="L184" s="583"/>
      <c r="M184" s="583"/>
      <c r="N184" s="598"/>
      <c r="O184" s="583"/>
      <c r="P184" s="583"/>
      <c r="Q184" s="583"/>
      <c r="R184" s="583">
        <v>10</v>
      </c>
      <c r="S184" s="583">
        <v>100000</v>
      </c>
      <c r="T184" s="620"/>
      <c r="U184" s="583"/>
      <c r="V184" s="620"/>
      <c r="W184" s="583"/>
      <c r="X184" s="583"/>
      <c r="Z184" s="579"/>
      <c r="AB184" s="579"/>
    </row>
    <row r="185" spans="1:28" ht="15" customHeight="1" x14ac:dyDescent="0.35">
      <c r="A185" s="1181">
        <v>45315</v>
      </c>
      <c r="B185" s="625"/>
      <c r="C185" s="583"/>
      <c r="D185" s="598"/>
      <c r="E185" s="740"/>
      <c r="F185" s="598"/>
      <c r="G185" s="583"/>
      <c r="H185" s="598"/>
      <c r="I185" s="583"/>
      <c r="J185" s="598"/>
      <c r="K185" s="583"/>
      <c r="L185" s="583"/>
      <c r="M185" s="583"/>
      <c r="N185" s="598"/>
      <c r="O185" s="583"/>
      <c r="P185" s="583"/>
      <c r="Q185" s="583"/>
      <c r="R185" s="818"/>
      <c r="S185" s="583"/>
      <c r="T185" s="620"/>
      <c r="U185" s="583"/>
      <c r="V185" s="620"/>
      <c r="W185" s="583"/>
      <c r="X185" s="583"/>
      <c r="Z185" s="579"/>
      <c r="AB185" s="579"/>
    </row>
    <row r="186" spans="1:28" ht="15" customHeight="1" x14ac:dyDescent="0.35">
      <c r="A186" s="1182"/>
      <c r="B186" s="738"/>
      <c r="C186" s="583"/>
      <c r="D186" s="598"/>
      <c r="E186" s="740"/>
      <c r="F186" s="598"/>
      <c r="G186" s="583"/>
      <c r="H186" s="598"/>
      <c r="I186" s="583"/>
      <c r="J186" s="598"/>
      <c r="K186" s="583"/>
      <c r="L186" s="818">
        <v>10</v>
      </c>
      <c r="M186" s="583">
        <v>100000</v>
      </c>
      <c r="N186" s="598"/>
      <c r="O186" s="583"/>
      <c r="P186" s="583"/>
      <c r="Q186" s="583"/>
      <c r="R186" s="583"/>
      <c r="S186" s="583"/>
      <c r="T186" s="620"/>
      <c r="U186" s="583"/>
      <c r="V186" s="620"/>
      <c r="W186" s="583"/>
      <c r="X186" s="583"/>
      <c r="Z186" s="579"/>
      <c r="AB186" s="579"/>
    </row>
    <row r="187" spans="1:28" ht="15" customHeight="1" x14ac:dyDescent="0.35">
      <c r="A187" s="1181">
        <v>45316</v>
      </c>
      <c r="B187" s="738"/>
      <c r="C187" s="583"/>
      <c r="D187" s="598"/>
      <c r="E187" s="740"/>
      <c r="F187" s="598"/>
      <c r="G187" s="583"/>
      <c r="H187" s="598"/>
      <c r="I187" s="583"/>
      <c r="J187" s="598"/>
      <c r="K187" s="583"/>
      <c r="L187" s="583"/>
      <c r="M187" s="583"/>
      <c r="N187" s="598"/>
      <c r="O187" s="583"/>
      <c r="P187" s="583"/>
      <c r="Q187" s="583"/>
      <c r="R187" s="583"/>
      <c r="S187" s="583"/>
      <c r="T187" s="620"/>
      <c r="U187" s="583"/>
      <c r="V187" s="620"/>
      <c r="W187" s="583"/>
      <c r="X187" s="583"/>
      <c r="Z187" s="579"/>
      <c r="AB187" s="579"/>
    </row>
    <row r="188" spans="1:28" ht="15" customHeight="1" x14ac:dyDescent="0.35">
      <c r="A188" s="1182"/>
      <c r="B188" s="738"/>
      <c r="C188" s="583"/>
      <c r="D188" s="738">
        <v>53.36</v>
      </c>
      <c r="E188" s="583">
        <v>362850</v>
      </c>
      <c r="F188" s="598"/>
      <c r="G188" s="583"/>
      <c r="H188" s="598"/>
      <c r="I188" s="583"/>
      <c r="J188" s="598"/>
      <c r="K188" s="583"/>
      <c r="L188" s="818"/>
      <c r="M188" s="583"/>
      <c r="N188" s="598"/>
      <c r="O188" s="583"/>
      <c r="P188" s="583"/>
      <c r="Q188" s="583"/>
      <c r="R188" s="583"/>
      <c r="S188" s="583"/>
      <c r="T188" s="620"/>
      <c r="U188" s="583"/>
      <c r="V188" s="620">
        <v>39.21</v>
      </c>
      <c r="W188" s="583">
        <v>392100</v>
      </c>
      <c r="X188" s="583"/>
      <c r="Z188" s="579"/>
      <c r="AB188" s="579"/>
    </row>
    <row r="189" spans="1:28" ht="15" customHeight="1" x14ac:dyDescent="0.35">
      <c r="A189" s="1181">
        <v>45317</v>
      </c>
      <c r="B189" s="738"/>
      <c r="C189" s="583"/>
      <c r="D189" s="598"/>
      <c r="E189" s="740"/>
      <c r="F189" s="598"/>
      <c r="G189" s="583"/>
      <c r="H189" s="598"/>
      <c r="I189" s="583"/>
      <c r="J189" s="598"/>
      <c r="K189" s="583"/>
      <c r="L189" s="583"/>
      <c r="M189" s="583"/>
      <c r="N189" s="598"/>
      <c r="O189" s="583"/>
      <c r="P189" s="583"/>
      <c r="Q189" s="583"/>
      <c r="R189" s="583"/>
      <c r="S189" s="583"/>
      <c r="T189" s="620"/>
      <c r="U189" s="583"/>
      <c r="V189" s="620"/>
      <c r="W189" s="583"/>
      <c r="X189" s="583"/>
      <c r="Z189" s="579"/>
      <c r="AB189" s="579"/>
    </row>
    <row r="190" spans="1:28" ht="15" customHeight="1" x14ac:dyDescent="0.35">
      <c r="A190" s="1182"/>
      <c r="B190" s="738"/>
      <c r="C190" s="583"/>
      <c r="D190" s="598"/>
      <c r="E190" s="740"/>
      <c r="F190" s="727"/>
      <c r="G190" s="704"/>
      <c r="H190" s="598"/>
      <c r="I190" s="583"/>
      <c r="J190" s="598"/>
      <c r="K190" s="583"/>
      <c r="L190" s="583"/>
      <c r="M190" s="583"/>
      <c r="N190" s="598"/>
      <c r="O190" s="583"/>
      <c r="P190" s="583"/>
      <c r="Q190" s="583"/>
      <c r="R190" s="583"/>
      <c r="S190" s="583"/>
      <c r="T190" s="620"/>
      <c r="U190" s="583"/>
      <c r="V190" s="620"/>
      <c r="W190" s="583"/>
      <c r="X190" s="583"/>
      <c r="Z190" s="579"/>
      <c r="AB190" s="579"/>
    </row>
    <row r="191" spans="1:28" ht="15" customHeight="1" x14ac:dyDescent="0.35">
      <c r="A191" s="1181">
        <v>45318</v>
      </c>
      <c r="B191" s="738"/>
      <c r="C191" s="583"/>
      <c r="D191" s="598"/>
      <c r="E191" s="740"/>
      <c r="F191" s="598"/>
      <c r="G191" s="583"/>
      <c r="H191" s="598"/>
      <c r="I191" s="583"/>
      <c r="J191" s="598"/>
      <c r="K191" s="583"/>
      <c r="L191" s="583"/>
      <c r="M191" s="583"/>
      <c r="N191" s="598"/>
      <c r="O191" s="583"/>
      <c r="P191" s="583"/>
      <c r="Q191" s="583"/>
      <c r="R191" s="583"/>
      <c r="S191" s="583"/>
      <c r="T191" s="620"/>
      <c r="U191" s="583"/>
      <c r="V191" s="620"/>
      <c r="W191" s="583"/>
      <c r="X191" s="583"/>
      <c r="Z191" s="579"/>
      <c r="AB191" s="579"/>
    </row>
    <row r="192" spans="1:28" ht="15" customHeight="1" x14ac:dyDescent="0.35">
      <c r="A192" s="1182"/>
      <c r="B192" s="749"/>
      <c r="C192" s="817"/>
      <c r="D192" s="598"/>
      <c r="E192" s="740"/>
      <c r="F192" s="741">
        <v>10</v>
      </c>
      <c r="G192" s="583">
        <v>100000</v>
      </c>
      <c r="H192" s="598"/>
      <c r="I192" s="583"/>
      <c r="J192" s="598"/>
      <c r="K192" s="583"/>
      <c r="L192" s="583"/>
      <c r="M192" s="583"/>
      <c r="N192" s="598"/>
      <c r="O192" s="583"/>
      <c r="P192" s="583"/>
      <c r="Q192" s="583"/>
      <c r="R192" s="583"/>
      <c r="S192" s="583"/>
      <c r="T192" s="620"/>
      <c r="U192" s="583"/>
      <c r="V192" s="620"/>
      <c r="W192" s="583"/>
      <c r="X192" s="583"/>
      <c r="Z192" s="579"/>
      <c r="AB192" s="579"/>
    </row>
    <row r="193" spans="1:32" ht="15" customHeight="1" x14ac:dyDescent="0.35">
      <c r="A193" s="1181">
        <v>45319</v>
      </c>
      <c r="B193" s="749"/>
      <c r="C193" s="583"/>
      <c r="D193" s="598"/>
      <c r="E193" s="740"/>
      <c r="F193" s="598"/>
      <c r="G193" s="583"/>
      <c r="H193" s="598"/>
      <c r="I193" s="583"/>
      <c r="J193" s="598"/>
      <c r="K193" s="583"/>
      <c r="L193" s="583"/>
      <c r="M193" s="583"/>
      <c r="N193" s="598"/>
      <c r="O193" s="583"/>
      <c r="P193" s="583"/>
      <c r="Q193" s="583"/>
      <c r="R193" s="583"/>
      <c r="S193" s="583"/>
      <c r="T193" s="620"/>
      <c r="U193" s="583"/>
      <c r="V193" s="620"/>
      <c r="W193" s="583"/>
      <c r="X193" s="583"/>
      <c r="Z193" s="579"/>
      <c r="AB193" s="579"/>
    </row>
    <row r="194" spans="1:32" ht="15" customHeight="1" x14ac:dyDescent="0.35">
      <c r="A194" s="1182"/>
      <c r="B194" s="780"/>
      <c r="C194" s="704"/>
      <c r="D194" s="727"/>
      <c r="E194" s="704"/>
      <c r="F194" s="727"/>
      <c r="G194" s="704"/>
      <c r="H194" s="727"/>
      <c r="I194" s="704"/>
      <c r="J194" s="598"/>
      <c r="K194" s="583"/>
      <c r="L194" s="583"/>
      <c r="M194" s="583"/>
      <c r="N194" s="598"/>
      <c r="O194" s="583"/>
      <c r="P194" s="598"/>
      <c r="Q194" s="583"/>
      <c r="R194" s="583"/>
      <c r="S194" s="583"/>
      <c r="T194" s="784"/>
      <c r="U194" s="704"/>
      <c r="V194" s="620"/>
      <c r="W194" s="583"/>
      <c r="X194" s="583"/>
      <c r="Z194" s="579"/>
      <c r="AB194" s="579"/>
    </row>
    <row r="195" spans="1:32" ht="15" customHeight="1" x14ac:dyDescent="0.35">
      <c r="A195" s="1181">
        <v>45320</v>
      </c>
      <c r="B195" s="738"/>
      <c r="C195" s="583"/>
      <c r="D195" s="598"/>
      <c r="E195" s="740"/>
      <c r="F195" s="598"/>
      <c r="G195" s="583"/>
      <c r="H195" s="598"/>
      <c r="I195" s="583"/>
      <c r="J195" s="598"/>
      <c r="K195" s="583"/>
      <c r="L195" s="583"/>
      <c r="M195" s="583"/>
      <c r="N195" s="598"/>
      <c r="O195" s="583"/>
      <c r="P195" s="583"/>
      <c r="Q195" s="583"/>
      <c r="R195" s="583"/>
      <c r="S195" s="583"/>
      <c r="T195" s="620"/>
      <c r="U195" s="583"/>
      <c r="V195" s="620"/>
      <c r="W195" s="583"/>
      <c r="X195" s="583"/>
      <c r="Z195" s="579"/>
      <c r="AB195" s="579"/>
    </row>
    <row r="196" spans="1:32" ht="15" customHeight="1" x14ac:dyDescent="0.35">
      <c r="A196" s="1182"/>
      <c r="B196" s="749"/>
      <c r="C196" s="583"/>
      <c r="D196" s="598"/>
      <c r="E196" s="740"/>
      <c r="F196" s="598"/>
      <c r="G196" s="583"/>
      <c r="H196" s="598"/>
      <c r="I196" s="583"/>
      <c r="J196" s="598"/>
      <c r="K196" s="583"/>
      <c r="L196" s="583"/>
      <c r="M196" s="583"/>
      <c r="N196" s="598"/>
      <c r="O196" s="583"/>
      <c r="P196" s="583"/>
      <c r="Q196" s="583"/>
      <c r="R196" s="583"/>
      <c r="S196" s="583"/>
      <c r="T196" s="620"/>
      <c r="U196" s="583"/>
      <c r="V196" s="620"/>
      <c r="W196" s="583"/>
      <c r="X196" s="583"/>
      <c r="Z196" s="579"/>
      <c r="AB196" s="579"/>
    </row>
    <row r="197" spans="1:32" ht="15" customHeight="1" x14ac:dyDescent="0.35">
      <c r="A197" s="1181">
        <v>45321</v>
      </c>
      <c r="B197" s="749"/>
      <c r="C197" s="583"/>
      <c r="D197" s="598"/>
      <c r="E197" s="740"/>
      <c r="F197" s="598"/>
      <c r="G197" s="583"/>
      <c r="H197" s="598"/>
      <c r="I197" s="583"/>
      <c r="J197" s="598"/>
      <c r="K197" s="583"/>
      <c r="L197" s="583"/>
      <c r="M197" s="583"/>
      <c r="N197" s="598"/>
      <c r="O197" s="583"/>
      <c r="P197" s="583"/>
      <c r="Q197" s="583"/>
      <c r="R197" s="583"/>
      <c r="S197" s="583"/>
      <c r="T197" s="620"/>
      <c r="U197" s="583"/>
      <c r="V197" s="620"/>
      <c r="W197" s="583"/>
      <c r="X197" s="583"/>
      <c r="Z197" s="579"/>
      <c r="AB197" s="579"/>
    </row>
    <row r="198" spans="1:32" ht="15" customHeight="1" x14ac:dyDescent="0.35">
      <c r="A198" s="1182"/>
      <c r="B198" s="749"/>
      <c r="C198" s="583"/>
      <c r="D198" s="598"/>
      <c r="E198" s="740"/>
      <c r="F198" s="598"/>
      <c r="G198" s="583"/>
      <c r="H198" s="598"/>
      <c r="I198" s="583"/>
      <c r="J198" s="598"/>
      <c r="K198" s="583"/>
      <c r="L198" s="583"/>
      <c r="M198" s="583"/>
      <c r="N198" s="598"/>
      <c r="O198" s="583"/>
      <c r="P198" s="583"/>
      <c r="Q198" s="583"/>
      <c r="R198" s="583"/>
      <c r="S198" s="583"/>
      <c r="T198" s="620"/>
      <c r="U198" s="583"/>
      <c r="V198" s="620"/>
      <c r="W198" s="583"/>
      <c r="X198" s="583"/>
      <c r="Z198" s="579"/>
      <c r="AB198" s="579"/>
    </row>
    <row r="199" spans="1:32" ht="15" customHeight="1" x14ac:dyDescent="0.35">
      <c r="A199" s="1181">
        <v>45322</v>
      </c>
      <c r="B199" s="749"/>
      <c r="C199" s="583"/>
      <c r="D199" s="598"/>
      <c r="E199" s="740"/>
      <c r="F199" s="598"/>
      <c r="G199" s="583"/>
      <c r="H199" s="598"/>
      <c r="I199" s="583"/>
      <c r="J199" s="598"/>
      <c r="K199" s="583"/>
      <c r="L199" s="583"/>
      <c r="M199" s="583"/>
      <c r="N199" s="598"/>
      <c r="O199" s="583"/>
      <c r="P199" s="583"/>
      <c r="Q199" s="583"/>
      <c r="R199" s="583"/>
      <c r="S199" s="583"/>
      <c r="T199" s="620"/>
      <c r="U199" s="583"/>
      <c r="V199" s="620"/>
      <c r="W199" s="583"/>
      <c r="X199" s="583"/>
      <c r="Z199" s="579"/>
      <c r="AB199" s="579"/>
    </row>
    <row r="200" spans="1:32" ht="15" customHeight="1" x14ac:dyDescent="0.35">
      <c r="A200" s="1182"/>
      <c r="B200" s="749"/>
      <c r="C200" s="583"/>
      <c r="D200" s="598"/>
      <c r="E200" s="740"/>
      <c r="F200" s="598"/>
      <c r="G200" s="583"/>
      <c r="H200" s="598"/>
      <c r="I200" s="583"/>
      <c r="J200" s="598"/>
      <c r="K200" s="583"/>
      <c r="L200" s="583"/>
      <c r="M200" s="583"/>
      <c r="N200" s="598"/>
      <c r="O200" s="583"/>
      <c r="P200" s="583"/>
      <c r="Q200" s="583"/>
      <c r="R200" s="583"/>
      <c r="S200" s="583"/>
      <c r="T200" s="620"/>
      <c r="U200" s="583"/>
      <c r="V200" s="620"/>
      <c r="W200" s="583"/>
      <c r="X200" s="583"/>
      <c r="Z200" s="579"/>
      <c r="AB200" s="579"/>
    </row>
    <row r="201" spans="1:32" s="663" customFormat="1" ht="22" customHeight="1" x14ac:dyDescent="0.35">
      <c r="A201" s="1189" t="s">
        <v>113</v>
      </c>
      <c r="B201" s="750"/>
      <c r="C201" s="751">
        <f>SUM(C139:C200)</f>
        <v>2792622</v>
      </c>
      <c r="D201" s="616"/>
      <c r="E201" s="751">
        <f>SUM(E139:E200)</f>
        <v>2908498</v>
      </c>
      <c r="F201" s="616"/>
      <c r="G201" s="751">
        <f>SUM(G139:G200)</f>
        <v>511600</v>
      </c>
      <c r="H201" s="616"/>
      <c r="I201" s="751">
        <f>SUM(I139:I200)</f>
        <v>300000</v>
      </c>
      <c r="J201" s="616"/>
      <c r="K201" s="751">
        <f>SUM(K139:K200)</f>
        <v>225100</v>
      </c>
      <c r="L201" s="616"/>
      <c r="M201" s="751">
        <f>SUM(M139:M200)</f>
        <v>165500</v>
      </c>
      <c r="N201" s="616"/>
      <c r="O201" s="751">
        <f>SUM(O139:O200)</f>
        <v>100000</v>
      </c>
      <c r="P201" s="616"/>
      <c r="Q201" s="751">
        <f>SUM(Q139:Q200)</f>
        <v>0</v>
      </c>
      <c r="R201" s="616"/>
      <c r="S201" s="751">
        <f>SUM(S139:S200)</f>
        <v>476000</v>
      </c>
      <c r="T201" s="616"/>
      <c r="U201" s="751">
        <f>SUM(U139:U200)</f>
        <v>404300</v>
      </c>
      <c r="V201" s="616"/>
      <c r="W201" s="751">
        <f>SUM(W139:W200)</f>
        <v>670300</v>
      </c>
      <c r="X201" s="751">
        <f>SUM(B201:W201)</f>
        <v>8553920</v>
      </c>
    </row>
    <row r="202" spans="1:32" s="663" customFormat="1" ht="22" customHeight="1" x14ac:dyDescent="0.35">
      <c r="A202" s="1189"/>
      <c r="B202" s="802">
        <f>SUM(B139:B200)</f>
        <v>410.68</v>
      </c>
      <c r="C202" s="751"/>
      <c r="D202" s="616">
        <f>SUM(D139:D200)</f>
        <v>427.72</v>
      </c>
      <c r="E202" s="751"/>
      <c r="F202" s="616">
        <f>SUM(F139:F200)</f>
        <v>51.16</v>
      </c>
      <c r="G202" s="751"/>
      <c r="H202" s="754">
        <f>SUM(H139:H200)</f>
        <v>30</v>
      </c>
      <c r="I202" s="751"/>
      <c r="J202" s="616">
        <f>SUM(J139:J200)</f>
        <v>22.509999999999998</v>
      </c>
      <c r="K202" s="751"/>
      <c r="L202" s="829">
        <f>SUM(L139:L200)</f>
        <v>16.55</v>
      </c>
      <c r="M202" s="751"/>
      <c r="N202" s="754">
        <f>SUM(N139:N200)</f>
        <v>10</v>
      </c>
      <c r="O202" s="751"/>
      <c r="P202" s="616">
        <f>SUM(P139:P200)</f>
        <v>0</v>
      </c>
      <c r="Q202" s="751"/>
      <c r="R202" s="829">
        <f>SUM(R139:R200)</f>
        <v>47.61</v>
      </c>
      <c r="S202" s="751"/>
      <c r="T202" s="616">
        <f>SUM(T139:T200)</f>
        <v>40.43</v>
      </c>
      <c r="U202" s="751"/>
      <c r="V202" s="616">
        <f>SUM(V139:V200)</f>
        <v>67.03</v>
      </c>
      <c r="W202" s="751"/>
      <c r="X202" s="751">
        <f>SUM(B202:W202)</f>
        <v>1123.69</v>
      </c>
    </row>
    <row r="203" spans="1:32" ht="24" customHeight="1" x14ac:dyDescent="0.35">
      <c r="A203" s="1189"/>
      <c r="B203" s="597"/>
      <c r="C203" s="756"/>
      <c r="D203" s="756"/>
      <c r="E203" s="756"/>
      <c r="F203" s="756"/>
      <c r="G203" s="756"/>
      <c r="H203" s="756"/>
      <c r="I203" s="756"/>
      <c r="J203" s="756"/>
      <c r="K203" s="756"/>
      <c r="L203" s="756"/>
      <c r="M203" s="756"/>
      <c r="N203" s="756"/>
      <c r="O203" s="756"/>
      <c r="P203" s="756"/>
      <c r="Q203" s="756"/>
      <c r="R203" s="819"/>
      <c r="S203" s="822"/>
      <c r="T203" s="822"/>
      <c r="U203" s="822"/>
      <c r="V203" s="822"/>
      <c r="W203" s="823"/>
      <c r="X203" s="751">
        <f>X201+AD130+100</f>
        <v>49694470</v>
      </c>
      <c r="Z203" s="579"/>
      <c r="AB203" s="579"/>
    </row>
    <row r="204" spans="1:32" ht="21.75" customHeight="1" x14ac:dyDescent="0.35">
      <c r="A204" s="757" t="s">
        <v>151</v>
      </c>
      <c r="B204" s="1147" t="s">
        <v>171</v>
      </c>
      <c r="C204" s="1147"/>
      <c r="D204" s="1147"/>
      <c r="E204" s="1147"/>
      <c r="F204" s="1147"/>
      <c r="G204" s="1147"/>
      <c r="H204" s="1147"/>
      <c r="I204" s="1147"/>
      <c r="J204" s="1147"/>
      <c r="K204" s="1147"/>
      <c r="L204" s="1147"/>
      <c r="M204" s="1147"/>
      <c r="N204" s="758"/>
      <c r="O204" s="601"/>
      <c r="P204" s="758"/>
      <c r="Q204" s="601"/>
      <c r="R204" s="759"/>
      <c r="S204" s="601"/>
      <c r="T204" s="601"/>
      <c r="U204" s="601"/>
      <c r="V204" s="758"/>
      <c r="W204" s="601"/>
      <c r="X204" s="758"/>
      <c r="Y204" s="601"/>
      <c r="Z204" s="794"/>
      <c r="AA204" s="638"/>
      <c r="AB204" s="639"/>
      <c r="AC204" s="638"/>
      <c r="AD204" s="638"/>
      <c r="AF204" s="579">
        <f>X203-AF208</f>
        <v>0</v>
      </c>
    </row>
    <row r="205" spans="1:32" ht="22" customHeight="1" x14ac:dyDescent="0.35">
      <c r="A205" s="757" t="s">
        <v>153</v>
      </c>
      <c r="B205" s="760"/>
      <c r="C205" s="1148"/>
      <c r="D205" s="1148"/>
      <c r="E205" s="1148"/>
      <c r="F205" s="761"/>
      <c r="G205" s="601"/>
      <c r="H205" s="758"/>
      <c r="N205" s="758"/>
      <c r="O205" s="601"/>
      <c r="P205" s="758"/>
      <c r="Q205" s="1149" t="s">
        <v>154</v>
      </c>
      <c r="R205" s="1149"/>
      <c r="S205" s="1149"/>
      <c r="T205" s="852"/>
      <c r="U205" s="852"/>
      <c r="V205" s="758"/>
      <c r="W205" s="601"/>
      <c r="X205" s="758"/>
      <c r="Y205" s="601"/>
      <c r="Z205" s="758"/>
      <c r="AA205" s="638"/>
      <c r="AB205" s="639"/>
      <c r="AC205" s="638"/>
      <c r="AD205" s="641"/>
      <c r="AE205" s="641"/>
    </row>
    <row r="206" spans="1:32" ht="22" customHeight="1" x14ac:dyDescent="0.35">
      <c r="A206" s="757"/>
      <c r="B206" s="760"/>
      <c r="C206" s="851"/>
      <c r="D206" s="851"/>
      <c r="E206" s="851"/>
      <c r="F206" s="761"/>
      <c r="G206" s="601"/>
      <c r="H206" s="758"/>
      <c r="N206" s="758"/>
      <c r="O206" s="601"/>
      <c r="P206" s="758"/>
      <c r="Q206" s="852"/>
      <c r="R206" s="852"/>
      <c r="S206" s="852"/>
      <c r="T206" s="852"/>
      <c r="U206" s="852"/>
      <c r="V206" s="758"/>
      <c r="W206" s="601"/>
      <c r="X206" s="758"/>
      <c r="Y206" s="601"/>
      <c r="Z206" s="758"/>
      <c r="AA206" s="638"/>
      <c r="AB206" s="639"/>
      <c r="AC206" s="638"/>
      <c r="AD206" s="641"/>
      <c r="AE206" s="641"/>
    </row>
    <row r="207" spans="1:32" ht="22" customHeight="1" x14ac:dyDescent="0.35">
      <c r="A207" s="757"/>
      <c r="B207" s="760"/>
      <c r="C207" s="851"/>
      <c r="D207" s="851"/>
      <c r="E207" s="851"/>
      <c r="F207" s="761"/>
      <c r="G207" s="601"/>
      <c r="H207" s="758"/>
      <c r="N207" s="758"/>
      <c r="O207" s="601"/>
      <c r="P207" s="758"/>
      <c r="Q207" s="786"/>
      <c r="R207" s="786"/>
      <c r="S207" s="786"/>
      <c r="T207" s="786"/>
      <c r="U207" s="786"/>
      <c r="V207" s="758"/>
      <c r="W207" s="601"/>
      <c r="X207" s="758"/>
      <c r="Y207" s="601"/>
      <c r="Z207" s="758"/>
      <c r="AA207" s="638"/>
      <c r="AB207" s="639"/>
      <c r="AC207" s="638"/>
      <c r="AD207" s="641"/>
      <c r="AE207" s="641"/>
    </row>
    <row r="208" spans="1:32" ht="22" customHeight="1" x14ac:dyDescent="0.35">
      <c r="A208" s="757"/>
      <c r="B208" s="760"/>
      <c r="C208" s="851"/>
      <c r="D208" s="851"/>
      <c r="E208" s="851"/>
      <c r="F208" s="761"/>
      <c r="G208" s="601"/>
      <c r="H208" s="758"/>
      <c r="N208" s="758"/>
      <c r="O208" s="601"/>
      <c r="P208" s="758"/>
      <c r="Q208" s="786"/>
      <c r="R208" s="786"/>
      <c r="S208" s="786"/>
      <c r="T208" s="786"/>
      <c r="U208" s="786"/>
      <c r="V208" s="758"/>
      <c r="W208" s="601"/>
      <c r="X208" s="758"/>
      <c r="Y208" s="601"/>
      <c r="Z208" s="758"/>
      <c r="AA208" s="638"/>
      <c r="AB208" s="639"/>
      <c r="AC208" s="638"/>
      <c r="AD208" s="641"/>
      <c r="AE208" s="641"/>
      <c r="AF208" s="794">
        <v>49694470</v>
      </c>
    </row>
    <row r="209" spans="1:31" ht="22" customHeight="1" x14ac:dyDescent="0.35">
      <c r="A209" s="757"/>
      <c r="B209" s="760"/>
      <c r="C209" s="762"/>
      <c r="D209" s="761"/>
      <c r="E209" s="762"/>
      <c r="F209" s="761"/>
      <c r="G209" s="601"/>
      <c r="H209" s="758"/>
      <c r="N209" s="758"/>
      <c r="O209" s="601"/>
      <c r="P209" s="758"/>
      <c r="Q209" s="787"/>
      <c r="R209" s="788"/>
      <c r="S209" s="787"/>
      <c r="T209" s="787"/>
      <c r="U209" s="787"/>
      <c r="V209" s="758"/>
      <c r="W209" s="601"/>
      <c r="X209" s="758"/>
      <c r="Y209" s="601"/>
      <c r="Z209" s="758"/>
      <c r="AA209" s="638"/>
      <c r="AB209" s="639"/>
      <c r="AC209" s="642"/>
      <c r="AD209" s="638"/>
      <c r="AE209" s="638"/>
    </row>
    <row r="210" spans="1:31" ht="22" customHeight="1" x14ac:dyDescent="0.35">
      <c r="B210" s="763"/>
      <c r="C210" s="1150"/>
      <c r="D210" s="1150"/>
      <c r="E210" s="1150"/>
      <c r="F210" s="758"/>
      <c r="G210" s="601"/>
      <c r="H210" s="758"/>
      <c r="N210" s="758"/>
      <c r="O210" s="601"/>
      <c r="P210" s="758"/>
      <c r="Q210" s="1151" t="s">
        <v>155</v>
      </c>
      <c r="R210" s="1151"/>
      <c r="S210" s="1151"/>
      <c r="T210" s="853"/>
      <c r="U210" s="853"/>
      <c r="V210" s="758"/>
      <c r="W210" s="601"/>
      <c r="X210" s="758"/>
      <c r="Y210" s="601"/>
      <c r="Z210" s="758"/>
      <c r="AA210" s="638"/>
      <c r="AB210" s="639"/>
      <c r="AC210" s="639"/>
      <c r="AD210" s="638"/>
      <c r="AE210" s="638"/>
    </row>
    <row r="211" spans="1:31" ht="22" customHeight="1" x14ac:dyDescent="0.35">
      <c r="Y211" s="687"/>
      <c r="Z211" s="758"/>
      <c r="AA211" s="688"/>
      <c r="AB211" s="690"/>
      <c r="AC211" s="690"/>
      <c r="AD211" s="688"/>
      <c r="AE211" s="688"/>
    </row>
    <row r="212" spans="1:31" ht="32.25" customHeight="1" x14ac:dyDescent="0.35">
      <c r="A212" s="764"/>
      <c r="B212" s="765"/>
      <c r="C212" s="1184"/>
      <c r="D212" s="1184"/>
      <c r="E212" s="1184"/>
      <c r="F212" s="766"/>
      <c r="W212" s="679"/>
      <c r="X212" s="705"/>
      <c r="Y212" s="579">
        <v>45474648</v>
      </c>
      <c r="Z212" s="579">
        <f>Y212-R203</f>
        <v>45474648</v>
      </c>
      <c r="AA212" s="1185"/>
      <c r="AB212" s="1185"/>
      <c r="AC212" s="1185"/>
      <c r="AD212" s="849"/>
      <c r="AE212" s="849"/>
    </row>
    <row r="213" spans="1:31" ht="22" customHeight="1" x14ac:dyDescent="0.35">
      <c r="C213" s="1186" t="s">
        <v>156</v>
      </c>
      <c r="D213" s="1186"/>
      <c r="E213" s="1186" t="s">
        <v>157</v>
      </c>
      <c r="F213" s="1186"/>
      <c r="G213" s="1186" t="s">
        <v>158</v>
      </c>
      <c r="H213" s="1186"/>
      <c r="I213" s="1186" t="s">
        <v>159</v>
      </c>
      <c r="J213" s="1186"/>
      <c r="K213" s="1186"/>
      <c r="L213" s="1186"/>
      <c r="M213" s="1186" t="s">
        <v>160</v>
      </c>
      <c r="N213" s="1186"/>
      <c r="O213" s="1187" t="s">
        <v>161</v>
      </c>
      <c r="P213" s="1188"/>
      <c r="R213" s="687"/>
      <c r="Z213" s="579"/>
      <c r="AA213" s="688"/>
      <c r="AB213" s="579"/>
    </row>
    <row r="214" spans="1:31" ht="22" customHeight="1" x14ac:dyDescent="0.35">
      <c r="C214" s="672" t="s">
        <v>30</v>
      </c>
      <c r="D214" s="850" t="s">
        <v>27</v>
      </c>
      <c r="E214" s="672" t="s">
        <v>30</v>
      </c>
      <c r="F214" s="850" t="s">
        <v>27</v>
      </c>
      <c r="G214" s="672" t="s">
        <v>30</v>
      </c>
      <c r="H214" s="850" t="s">
        <v>27</v>
      </c>
      <c r="I214" s="672" t="s">
        <v>30</v>
      </c>
      <c r="J214" s="672"/>
      <c r="K214" s="672"/>
      <c r="L214" s="850" t="s">
        <v>27</v>
      </c>
      <c r="M214" s="672" t="s">
        <v>30</v>
      </c>
      <c r="N214" s="850" t="s">
        <v>27</v>
      </c>
      <c r="O214" s="672" t="s">
        <v>30</v>
      </c>
      <c r="P214" s="850" t="s">
        <v>27</v>
      </c>
      <c r="R214" s="687"/>
      <c r="Z214" s="579"/>
      <c r="AA214" s="688"/>
      <c r="AB214" s="579"/>
    </row>
    <row r="215" spans="1:31" ht="22" customHeight="1" x14ac:dyDescent="0.35">
      <c r="C215" s="767">
        <f>B131</f>
        <v>840.06000000000006</v>
      </c>
      <c r="D215" s="768">
        <f>C130</f>
        <v>8400600</v>
      </c>
      <c r="E215" s="769">
        <f>H131</f>
        <v>180</v>
      </c>
      <c r="F215" s="770">
        <f>I130</f>
        <v>1224000</v>
      </c>
      <c r="G215" s="703">
        <f>R131</f>
        <v>0</v>
      </c>
      <c r="H215" s="770">
        <f>S130</f>
        <v>0</v>
      </c>
      <c r="I215" s="771">
        <f>B202</f>
        <v>410.68</v>
      </c>
      <c r="J215" s="771"/>
      <c r="K215" s="771"/>
      <c r="L215" s="770">
        <f>C201</f>
        <v>2792622</v>
      </c>
      <c r="M215" s="727">
        <f>T202</f>
        <v>40.43</v>
      </c>
      <c r="N215" s="770">
        <f>U201</f>
        <v>404300</v>
      </c>
      <c r="O215" s="704"/>
      <c r="P215" s="704"/>
      <c r="R215" s="687"/>
      <c r="Z215" s="579"/>
      <c r="AA215" s="688"/>
      <c r="AB215" s="579"/>
    </row>
    <row r="216" spans="1:31" ht="22" customHeight="1" x14ac:dyDescent="0.35">
      <c r="C216" s="767">
        <f>D131</f>
        <v>681.12999999999977</v>
      </c>
      <c r="D216" s="768">
        <f>E130</f>
        <v>6811300</v>
      </c>
      <c r="E216" s="772" t="e">
        <f>#REF!</f>
        <v>#REF!</v>
      </c>
      <c r="F216" s="704" t="e">
        <f>#REF!</f>
        <v>#REF!</v>
      </c>
      <c r="G216" s="769">
        <f>T131</f>
        <v>517.24</v>
      </c>
      <c r="H216" s="704">
        <f>U130</f>
        <v>6698250</v>
      </c>
      <c r="I216" s="769">
        <f>D202</f>
        <v>427.72</v>
      </c>
      <c r="J216" s="769"/>
      <c r="K216" s="769"/>
      <c r="L216" s="704">
        <f>E201</f>
        <v>2908498</v>
      </c>
      <c r="M216" s="773"/>
      <c r="N216" s="727"/>
      <c r="O216" s="704"/>
      <c r="P216" s="704"/>
      <c r="R216" s="687"/>
      <c r="Z216" s="579"/>
      <c r="AA216" s="688"/>
      <c r="AB216" s="579"/>
    </row>
    <row r="217" spans="1:31" ht="22" customHeight="1" x14ac:dyDescent="0.35">
      <c r="A217" s="774"/>
      <c r="B217" s="775"/>
      <c r="C217" s="767" t="e">
        <f>#REF!</f>
        <v>#REF!</v>
      </c>
      <c r="D217" s="776" t="e">
        <f>#REF!</f>
        <v>#REF!</v>
      </c>
      <c r="E217" s="769">
        <f>P131</f>
        <v>120</v>
      </c>
      <c r="F217" s="704">
        <f>Q130</f>
        <v>816000</v>
      </c>
      <c r="G217" s="777">
        <f>V131</f>
        <v>0</v>
      </c>
      <c r="H217" s="778">
        <f>W130</f>
        <v>0</v>
      </c>
      <c r="I217" s="777" t="e">
        <f>#REF!</f>
        <v>#REF!</v>
      </c>
      <c r="J217" s="777"/>
      <c r="K217" s="777"/>
      <c r="L217" s="778" t="e">
        <f>#REF!</f>
        <v>#REF!</v>
      </c>
      <c r="M217" s="779"/>
      <c r="N217" s="780"/>
      <c r="O217" s="781"/>
      <c r="P217" s="781"/>
      <c r="R217" s="687"/>
      <c r="W217" s="1183"/>
      <c r="X217" s="1183"/>
      <c r="Y217" s="1183"/>
      <c r="Z217" s="782"/>
      <c r="AA217" s="701"/>
      <c r="AB217" s="579"/>
    </row>
    <row r="218" spans="1:31" ht="22" customHeight="1" x14ac:dyDescent="0.35">
      <c r="C218" s="773"/>
      <c r="D218" s="768"/>
      <c r="E218" s="783"/>
      <c r="F218" s="727"/>
      <c r="G218" s="769">
        <f>X131</f>
        <v>215.99</v>
      </c>
      <c r="H218" s="704">
        <f>Y130</f>
        <v>2159900</v>
      </c>
      <c r="I218" s="769">
        <f>F202</f>
        <v>51.16</v>
      </c>
      <c r="J218" s="769"/>
      <c r="K218" s="769"/>
      <c r="L218" s="704">
        <f>G201</f>
        <v>511600</v>
      </c>
      <c r="M218" s="773"/>
      <c r="N218" s="727"/>
      <c r="O218" s="704"/>
      <c r="P218" s="704"/>
      <c r="R218" s="687"/>
      <c r="Z218" s="579"/>
      <c r="AA218" s="688"/>
      <c r="AB218" s="579"/>
    </row>
    <row r="219" spans="1:31" ht="22" customHeight="1" x14ac:dyDescent="0.35">
      <c r="C219" s="773"/>
      <c r="D219" s="768"/>
      <c r="E219" s="783"/>
      <c r="F219" s="727"/>
      <c r="G219" s="769">
        <f>Z131</f>
        <v>155.41999999999999</v>
      </c>
      <c r="H219" s="704">
        <f>AA130</f>
        <v>1554200</v>
      </c>
      <c r="I219" s="769">
        <f>H202</f>
        <v>30</v>
      </c>
      <c r="J219" s="769"/>
      <c r="K219" s="769"/>
      <c r="L219" s="704">
        <f>I201</f>
        <v>300000</v>
      </c>
      <c r="M219" s="779"/>
      <c r="N219" s="780"/>
      <c r="O219" s="704"/>
      <c r="P219" s="704"/>
      <c r="R219" s="687"/>
      <c r="Z219" s="579"/>
      <c r="AA219" s="688"/>
      <c r="AB219" s="579"/>
    </row>
    <row r="220" spans="1:31" ht="22" customHeight="1" x14ac:dyDescent="0.35">
      <c r="C220" s="773"/>
      <c r="D220" s="768"/>
      <c r="E220" s="773"/>
      <c r="F220" s="727"/>
      <c r="G220" s="769">
        <f>AB131</f>
        <v>134.31</v>
      </c>
      <c r="H220" s="704">
        <f>AC130</f>
        <v>1343100</v>
      </c>
      <c r="I220" s="769">
        <f>N202</f>
        <v>10</v>
      </c>
      <c r="J220" s="769"/>
      <c r="K220" s="769"/>
      <c r="L220" s="704">
        <f>O201</f>
        <v>100000</v>
      </c>
      <c r="M220" s="779"/>
      <c r="N220" s="780"/>
      <c r="O220" s="704"/>
      <c r="P220" s="704"/>
      <c r="R220" s="687"/>
      <c r="Z220" s="579"/>
      <c r="AA220" s="688"/>
      <c r="AB220" s="579"/>
    </row>
    <row r="221" spans="1:31" ht="22" customHeight="1" x14ac:dyDescent="0.35">
      <c r="C221" s="773"/>
      <c r="D221" s="784"/>
      <c r="E221" s="773"/>
      <c r="F221" s="727"/>
      <c r="G221" s="773"/>
      <c r="H221" s="785"/>
      <c r="I221" s="769">
        <f>J202</f>
        <v>22.509999999999998</v>
      </c>
      <c r="J221" s="769"/>
      <c r="K221" s="769"/>
      <c r="L221" s="704">
        <f>K201</f>
        <v>225100</v>
      </c>
      <c r="M221" s="773"/>
      <c r="N221" s="727"/>
      <c r="O221" s="704"/>
      <c r="P221" s="704"/>
      <c r="R221" s="687"/>
      <c r="Z221" s="579"/>
      <c r="AA221" s="688"/>
      <c r="AB221" s="579"/>
    </row>
    <row r="222" spans="1:31" ht="24" customHeight="1" x14ac:dyDescent="0.35">
      <c r="C222" s="703" t="e">
        <f t="shared" ref="C222:N222" si="0">SUM(C215:C221)</f>
        <v>#REF!</v>
      </c>
      <c r="D222" s="704" t="e">
        <f t="shared" si="0"/>
        <v>#REF!</v>
      </c>
      <c r="E222" s="703" t="e">
        <f t="shared" si="0"/>
        <v>#REF!</v>
      </c>
      <c r="F222" s="704" t="e">
        <f t="shared" si="0"/>
        <v>#REF!</v>
      </c>
      <c r="G222" s="703">
        <f t="shared" si="0"/>
        <v>1022.96</v>
      </c>
      <c r="H222" s="704">
        <f t="shared" si="0"/>
        <v>11755450</v>
      </c>
      <c r="I222" s="703" t="e">
        <f t="shared" si="0"/>
        <v>#REF!</v>
      </c>
      <c r="J222" s="703"/>
      <c r="K222" s="703"/>
      <c r="L222" s="704" t="e">
        <f>SUM(L215:L221)</f>
        <v>#REF!</v>
      </c>
      <c r="M222" s="703">
        <f t="shared" si="0"/>
        <v>40.43</v>
      </c>
      <c r="N222" s="704">
        <f t="shared" si="0"/>
        <v>404300</v>
      </c>
      <c r="O222" s="704" t="e">
        <f>M222+I222+G222+E222+C222</f>
        <v>#REF!</v>
      </c>
      <c r="P222" s="704" t="e">
        <f>D222+F222+H222+L222+N222</f>
        <v>#REF!</v>
      </c>
      <c r="R222" s="687"/>
      <c r="Z222" s="579"/>
      <c r="AB222" s="579"/>
    </row>
    <row r="223" spans="1:31" x14ac:dyDescent="0.35">
      <c r="S223" s="579" t="s">
        <v>162</v>
      </c>
      <c r="V223" s="579"/>
    </row>
    <row r="224" spans="1:31" ht="15" x14ac:dyDescent="0.35">
      <c r="D224" s="687" t="s">
        <v>28</v>
      </c>
      <c r="I224" s="706"/>
      <c r="J224" s="706"/>
      <c r="K224" s="706"/>
      <c r="L224" s="707"/>
    </row>
    <row r="225" spans="1:28" ht="15" x14ac:dyDescent="0.35">
      <c r="D225" s="708" t="s">
        <v>17</v>
      </c>
      <c r="I225" s="709"/>
      <c r="J225" s="709"/>
      <c r="K225" s="709"/>
      <c r="L225" s="710"/>
      <c r="V225" s="711"/>
    </row>
    <row r="226" spans="1:28" ht="15" x14ac:dyDescent="0.35">
      <c r="D226" s="687" t="s">
        <v>19</v>
      </c>
      <c r="I226" s="119"/>
      <c r="J226" s="119"/>
      <c r="K226" s="119"/>
      <c r="L226"/>
      <c r="N226" s="710"/>
      <c r="O226" s="119"/>
      <c r="P226" s="710"/>
      <c r="Q226" s="119"/>
      <c r="R226" s="712"/>
      <c r="V226" s="711"/>
    </row>
    <row r="227" spans="1:28" ht="15" x14ac:dyDescent="0.35">
      <c r="I227" s="119"/>
      <c r="J227" s="119"/>
      <c r="K227" s="119"/>
      <c r="L227"/>
      <c r="N227" s="710"/>
      <c r="O227" s="119"/>
      <c r="P227" s="710"/>
      <c r="Q227" s="119"/>
      <c r="R227" s="712"/>
      <c r="V227" s="711"/>
    </row>
    <row r="228" spans="1:28" ht="14.5" x14ac:dyDescent="0.35">
      <c r="I228" s="433"/>
      <c r="J228" s="433"/>
      <c r="K228" s="433"/>
      <c r="L228"/>
      <c r="V228" s="710"/>
    </row>
    <row r="229" spans="1:28" x14ac:dyDescent="0.35">
      <c r="B229" s="687"/>
      <c r="H229" s="579"/>
      <c r="L229" s="579"/>
      <c r="N229" s="579"/>
      <c r="P229" s="579"/>
      <c r="R229" s="579"/>
      <c r="V229" s="579"/>
      <c r="X229" s="579"/>
      <c r="Z229" s="579"/>
      <c r="AB229" s="579"/>
    </row>
    <row r="230" spans="1:28" x14ac:dyDescent="0.35">
      <c r="B230" s="687"/>
      <c r="H230" s="579"/>
      <c r="L230" s="579"/>
      <c r="N230" s="579"/>
      <c r="P230" s="579"/>
      <c r="R230" s="579"/>
      <c r="V230" s="579"/>
      <c r="X230" s="579"/>
      <c r="Z230" s="579"/>
      <c r="AB230" s="579"/>
    </row>
    <row r="231" spans="1:28" x14ac:dyDescent="0.35">
      <c r="B231" s="687"/>
      <c r="H231" s="579"/>
      <c r="L231" s="579"/>
      <c r="N231" s="579"/>
      <c r="P231" s="579"/>
      <c r="R231" s="579"/>
      <c r="V231" s="579"/>
      <c r="X231" s="579"/>
      <c r="Z231" s="579"/>
      <c r="AB231" s="579"/>
    </row>
    <row r="232" spans="1:28" x14ac:dyDescent="0.35">
      <c r="B232" s="687"/>
      <c r="H232" s="579"/>
      <c r="L232" s="579"/>
      <c r="N232" s="579"/>
      <c r="P232" s="579"/>
      <c r="R232" s="579"/>
      <c r="V232" s="579"/>
      <c r="X232" s="579"/>
      <c r="Z232" s="579"/>
      <c r="AB232" s="579"/>
    </row>
    <row r="233" spans="1:28" x14ac:dyDescent="0.35">
      <c r="B233" s="687"/>
      <c r="H233" s="579"/>
      <c r="L233" s="579"/>
      <c r="N233" s="579"/>
      <c r="P233" s="579"/>
      <c r="R233" s="579"/>
      <c r="V233" s="579"/>
      <c r="X233" s="579"/>
      <c r="Z233" s="579"/>
      <c r="AB233" s="579"/>
    </row>
    <row r="234" spans="1:28" s="687" customFormat="1" x14ac:dyDescent="0.35">
      <c r="A234" s="579"/>
      <c r="C234" s="579"/>
      <c r="E234" s="579"/>
      <c r="G234" s="579"/>
      <c r="H234" s="579"/>
      <c r="I234" s="579"/>
      <c r="J234" s="579"/>
      <c r="K234" s="579"/>
      <c r="L234" s="579"/>
      <c r="M234" s="579"/>
      <c r="N234" s="579"/>
      <c r="O234" s="579"/>
      <c r="P234" s="579"/>
    </row>
    <row r="235" spans="1:28" x14ac:dyDescent="0.35">
      <c r="B235" s="687"/>
      <c r="H235" s="579"/>
      <c r="L235" s="579"/>
      <c r="N235" s="579"/>
      <c r="P235" s="579"/>
      <c r="R235" s="579"/>
      <c r="V235" s="579"/>
      <c r="X235" s="579"/>
      <c r="Z235" s="579"/>
      <c r="AB235" s="579"/>
    </row>
    <row r="236" spans="1:28" x14ac:dyDescent="0.35">
      <c r="B236" s="687"/>
      <c r="H236" s="579"/>
      <c r="L236" s="579"/>
      <c r="N236" s="579"/>
      <c r="P236" s="579"/>
      <c r="R236" s="579"/>
      <c r="V236" s="579"/>
      <c r="X236" s="579"/>
      <c r="Z236" s="579"/>
      <c r="AB236" s="579"/>
    </row>
    <row r="237" spans="1:28" x14ac:dyDescent="0.35">
      <c r="B237" s="687"/>
      <c r="H237" s="579"/>
      <c r="L237" s="579"/>
      <c r="N237" s="579"/>
      <c r="P237" s="579"/>
      <c r="R237" s="579"/>
      <c r="V237" s="579"/>
      <c r="X237" s="579"/>
      <c r="Z237" s="579"/>
      <c r="AB237" s="579"/>
    </row>
    <row r="238" spans="1:28" x14ac:dyDescent="0.35">
      <c r="B238" s="687"/>
      <c r="H238" s="579"/>
      <c r="L238" s="579"/>
      <c r="N238" s="579"/>
      <c r="P238" s="579"/>
      <c r="R238" s="579"/>
      <c r="V238" s="579"/>
      <c r="X238" s="579"/>
      <c r="Z238" s="579"/>
      <c r="AB238" s="579"/>
    </row>
    <row r="239" spans="1:28" x14ac:dyDescent="0.35">
      <c r="B239" s="687"/>
      <c r="H239" s="579"/>
      <c r="L239" s="579"/>
      <c r="N239" s="579"/>
      <c r="P239" s="579"/>
      <c r="R239" s="579"/>
      <c r="V239" s="579"/>
      <c r="X239" s="579"/>
      <c r="Z239" s="579"/>
      <c r="AB239" s="579"/>
    </row>
    <row r="240" spans="1:28" x14ac:dyDescent="0.35">
      <c r="B240" s="687"/>
      <c r="H240" s="579"/>
      <c r="L240" s="579"/>
      <c r="N240" s="579"/>
      <c r="P240" s="579"/>
      <c r="R240" s="579"/>
      <c r="V240" s="579"/>
      <c r="X240" s="579"/>
      <c r="Z240" s="579"/>
      <c r="AB240" s="579"/>
    </row>
    <row r="241" spans="2:28" x14ac:dyDescent="0.35">
      <c r="B241" s="687"/>
      <c r="H241" s="579"/>
      <c r="L241" s="579"/>
      <c r="N241" s="579"/>
      <c r="P241" s="579"/>
      <c r="R241" s="579"/>
      <c r="V241" s="579"/>
      <c r="X241" s="579"/>
      <c r="Z241" s="579"/>
      <c r="AB241" s="579"/>
    </row>
    <row r="242" spans="2:28" x14ac:dyDescent="0.35">
      <c r="B242" s="687"/>
      <c r="H242" s="579"/>
      <c r="L242" s="579"/>
      <c r="N242" s="579"/>
      <c r="P242" s="579"/>
      <c r="R242" s="579"/>
      <c r="V242" s="579"/>
      <c r="X242" s="579"/>
      <c r="Z242" s="579"/>
      <c r="AB242" s="579"/>
    </row>
    <row r="243" spans="2:28" x14ac:dyDescent="0.35">
      <c r="B243" s="687"/>
      <c r="H243" s="579"/>
      <c r="L243" s="579"/>
      <c r="N243" s="579"/>
      <c r="P243" s="579"/>
      <c r="R243" s="579"/>
      <c r="V243" s="579"/>
      <c r="X243" s="579"/>
      <c r="Z243" s="579"/>
      <c r="AB243" s="579"/>
    </row>
    <row r="244" spans="2:28" x14ac:dyDescent="0.35">
      <c r="B244" s="687"/>
      <c r="H244" s="579"/>
      <c r="L244" s="579"/>
      <c r="N244" s="579"/>
      <c r="P244" s="579"/>
      <c r="R244" s="579"/>
      <c r="V244" s="579"/>
      <c r="X244" s="579"/>
      <c r="Z244" s="579"/>
      <c r="AB244" s="579"/>
    </row>
    <row r="245" spans="2:28" x14ac:dyDescent="0.35">
      <c r="B245" s="687"/>
      <c r="H245" s="579"/>
      <c r="L245" s="579"/>
      <c r="N245" s="579"/>
      <c r="P245" s="579"/>
      <c r="R245" s="579"/>
      <c r="V245" s="579"/>
      <c r="X245" s="579"/>
      <c r="Z245" s="579"/>
      <c r="AB245" s="579"/>
    </row>
    <row r="246" spans="2:28" x14ac:dyDescent="0.35">
      <c r="B246" s="687"/>
      <c r="H246" s="579"/>
      <c r="L246" s="579"/>
      <c r="N246" s="579"/>
      <c r="P246" s="579"/>
      <c r="R246" s="579"/>
      <c r="V246" s="579"/>
      <c r="X246" s="579"/>
      <c r="Z246" s="579"/>
      <c r="AB246" s="579"/>
    </row>
    <row r="247" spans="2:28" x14ac:dyDescent="0.35">
      <c r="B247" s="687"/>
      <c r="H247" s="579"/>
      <c r="L247" s="579"/>
      <c r="N247" s="579"/>
      <c r="P247" s="579"/>
      <c r="R247" s="579"/>
      <c r="V247" s="579"/>
      <c r="X247" s="579"/>
      <c r="Z247" s="579"/>
      <c r="AB247" s="579"/>
    </row>
    <row r="248" spans="2:28" x14ac:dyDescent="0.35">
      <c r="B248" s="687"/>
      <c r="H248" s="579"/>
      <c r="L248" s="579"/>
      <c r="N248" s="579"/>
      <c r="P248" s="579"/>
      <c r="R248" s="579"/>
      <c r="V248" s="579"/>
      <c r="X248" s="579"/>
      <c r="Z248" s="579"/>
      <c r="AB248" s="579"/>
    </row>
    <row r="249" spans="2:28" x14ac:dyDescent="0.35">
      <c r="B249" s="687"/>
      <c r="H249" s="579"/>
      <c r="L249" s="579"/>
      <c r="N249" s="579"/>
      <c r="P249" s="579"/>
      <c r="R249" s="579"/>
      <c r="V249" s="579"/>
      <c r="X249" s="579"/>
      <c r="Z249" s="579"/>
      <c r="AB249" s="579"/>
    </row>
    <row r="250" spans="2:28" x14ac:dyDescent="0.35">
      <c r="B250" s="687"/>
      <c r="H250" s="579"/>
      <c r="L250" s="579"/>
      <c r="N250" s="579"/>
      <c r="P250" s="579"/>
      <c r="R250" s="579"/>
      <c r="V250" s="579"/>
      <c r="X250" s="579"/>
      <c r="Z250" s="579"/>
      <c r="AB250" s="579"/>
    </row>
    <row r="251" spans="2:28" x14ac:dyDescent="0.35">
      <c r="B251" s="687"/>
      <c r="H251" s="579"/>
      <c r="L251" s="579"/>
      <c r="N251" s="579"/>
      <c r="P251" s="579"/>
      <c r="R251" s="579"/>
      <c r="V251" s="579"/>
      <c r="X251" s="579"/>
      <c r="Z251" s="579"/>
      <c r="AB251" s="579"/>
    </row>
    <row r="252" spans="2:28" x14ac:dyDescent="0.35">
      <c r="B252" s="687"/>
      <c r="H252" s="579"/>
      <c r="L252" s="579"/>
      <c r="N252" s="579"/>
      <c r="P252" s="579"/>
      <c r="R252" s="579"/>
      <c r="V252" s="579"/>
      <c r="X252" s="579"/>
      <c r="Z252" s="579"/>
      <c r="AB252" s="579"/>
    </row>
    <row r="253" spans="2:28" x14ac:dyDescent="0.35">
      <c r="B253" s="687"/>
      <c r="H253" s="579"/>
      <c r="L253" s="579"/>
      <c r="N253" s="579"/>
      <c r="P253" s="579"/>
      <c r="R253" s="579"/>
      <c r="V253" s="579"/>
      <c r="X253" s="579"/>
      <c r="Z253" s="579"/>
      <c r="AB253" s="579"/>
    </row>
    <row r="254" spans="2:28" x14ac:dyDescent="0.35">
      <c r="B254" s="687"/>
      <c r="H254" s="579"/>
      <c r="L254" s="579"/>
      <c r="N254" s="579"/>
      <c r="P254" s="579"/>
      <c r="R254" s="579"/>
      <c r="V254" s="579"/>
      <c r="X254" s="579"/>
      <c r="Z254" s="579"/>
      <c r="AB254" s="579"/>
    </row>
    <row r="255" spans="2:28" x14ac:dyDescent="0.35">
      <c r="B255" s="687"/>
      <c r="H255" s="579"/>
      <c r="L255" s="579"/>
      <c r="N255" s="579"/>
      <c r="P255" s="579"/>
      <c r="R255" s="579"/>
      <c r="V255" s="579"/>
      <c r="X255" s="579"/>
      <c r="Z255" s="579"/>
      <c r="AB255" s="579"/>
    </row>
    <row r="256" spans="2:28" x14ac:dyDescent="0.35">
      <c r="B256" s="687"/>
      <c r="H256" s="579"/>
      <c r="L256" s="579"/>
      <c r="N256" s="579"/>
      <c r="P256" s="579"/>
      <c r="R256" s="579"/>
      <c r="V256" s="579"/>
      <c r="X256" s="579"/>
      <c r="Z256" s="579"/>
      <c r="AB256" s="579"/>
    </row>
    <row r="278" spans="12:12" x14ac:dyDescent="0.35">
      <c r="L278" s="713"/>
    </row>
  </sheetData>
  <mergeCells count="113">
    <mergeCell ref="A1:AD1"/>
    <mergeCell ref="A2:AD2"/>
    <mergeCell ref="A3:A4"/>
    <mergeCell ref="R3:S3"/>
    <mergeCell ref="T3:U3"/>
    <mergeCell ref="V3:W3"/>
    <mergeCell ref="X3:AA3"/>
    <mergeCell ref="L4:M4"/>
    <mergeCell ref="P4:Q4"/>
    <mergeCell ref="N4:O4"/>
    <mergeCell ref="A6:A9"/>
    <mergeCell ref="A10:A13"/>
    <mergeCell ref="A14:A17"/>
    <mergeCell ref="A18:A21"/>
    <mergeCell ref="A22:A25"/>
    <mergeCell ref="AB3:AC3"/>
    <mergeCell ref="AD3:AD4"/>
    <mergeCell ref="B4:C4"/>
    <mergeCell ref="D4:E4"/>
    <mergeCell ref="F4:G4"/>
    <mergeCell ref="H4:I4"/>
    <mergeCell ref="J4:K4"/>
    <mergeCell ref="B3:G3"/>
    <mergeCell ref="H3:Q3"/>
    <mergeCell ref="A50:A53"/>
    <mergeCell ref="A54:A57"/>
    <mergeCell ref="A58:A61"/>
    <mergeCell ref="A62:A65"/>
    <mergeCell ref="A66:A69"/>
    <mergeCell ref="A70:A73"/>
    <mergeCell ref="A26:A29"/>
    <mergeCell ref="A30:A33"/>
    <mergeCell ref="A34:A37"/>
    <mergeCell ref="A38:A41"/>
    <mergeCell ref="A42:A45"/>
    <mergeCell ref="A46:A49"/>
    <mergeCell ref="A98:A101"/>
    <mergeCell ref="A102:A105"/>
    <mergeCell ref="A106:A109"/>
    <mergeCell ref="A110:A113"/>
    <mergeCell ref="A114:A117"/>
    <mergeCell ref="A118:A121"/>
    <mergeCell ref="A74:A77"/>
    <mergeCell ref="A78:A81"/>
    <mergeCell ref="A82:A85"/>
    <mergeCell ref="A86:A89"/>
    <mergeCell ref="A90:A93"/>
    <mergeCell ref="A94:A97"/>
    <mergeCell ref="A122:A125"/>
    <mergeCell ref="A126:A129"/>
    <mergeCell ref="A130:A131"/>
    <mergeCell ref="A135:A137"/>
    <mergeCell ref="V135:W135"/>
    <mergeCell ref="F135:U135"/>
    <mergeCell ref="A134:X134"/>
    <mergeCell ref="A133:X133"/>
    <mergeCell ref="A147:A148"/>
    <mergeCell ref="A149:A150"/>
    <mergeCell ref="A151:A152"/>
    <mergeCell ref="A153:A154"/>
    <mergeCell ref="A155:A156"/>
    <mergeCell ref="A157:A158"/>
    <mergeCell ref="T136:U136"/>
    <mergeCell ref="V136:W136"/>
    <mergeCell ref="A139:A140"/>
    <mergeCell ref="A141:A142"/>
    <mergeCell ref="A143:A144"/>
    <mergeCell ref="A145:A146"/>
    <mergeCell ref="H136:I136"/>
    <mergeCell ref="J136:K136"/>
    <mergeCell ref="L136:M136"/>
    <mergeCell ref="N136:O136"/>
    <mergeCell ref="P136:Q136"/>
    <mergeCell ref="R136:S136"/>
    <mergeCell ref="B136:C136"/>
    <mergeCell ref="D136:E136"/>
    <mergeCell ref="F136:G136"/>
    <mergeCell ref="A171:A172"/>
    <mergeCell ref="A173:A174"/>
    <mergeCell ref="A175:A176"/>
    <mergeCell ref="A177:A178"/>
    <mergeCell ref="A179:A180"/>
    <mergeCell ref="A181:A182"/>
    <mergeCell ref="A159:A160"/>
    <mergeCell ref="A161:A162"/>
    <mergeCell ref="A163:A164"/>
    <mergeCell ref="A165:A166"/>
    <mergeCell ref="A167:A168"/>
    <mergeCell ref="A169:A170"/>
    <mergeCell ref="A195:A196"/>
    <mergeCell ref="A197:A198"/>
    <mergeCell ref="A199:A200"/>
    <mergeCell ref="A201:A203"/>
    <mergeCell ref="B204:M204"/>
    <mergeCell ref="C205:E205"/>
    <mergeCell ref="A183:A184"/>
    <mergeCell ref="A185:A186"/>
    <mergeCell ref="A187:A188"/>
    <mergeCell ref="A189:A190"/>
    <mergeCell ref="A191:A192"/>
    <mergeCell ref="A193:A194"/>
    <mergeCell ref="O213:P213"/>
    <mergeCell ref="W217:Y217"/>
    <mergeCell ref="Q205:S205"/>
    <mergeCell ref="C210:E210"/>
    <mergeCell ref="Q210:S210"/>
    <mergeCell ref="C212:E212"/>
    <mergeCell ref="AA212:AC212"/>
    <mergeCell ref="C213:D213"/>
    <mergeCell ref="E213:F213"/>
    <mergeCell ref="G213:H213"/>
    <mergeCell ref="I213:L213"/>
    <mergeCell ref="M213:N213"/>
  </mergeCells>
  <printOptions horizontalCentered="1"/>
  <pageMargins left="0.25" right="0.25" top="0.75" bottom="0.75" header="0.3" footer="0.3"/>
  <pageSetup paperSize="9" scale="40" fitToHeight="0" orientation="landscape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77"/>
  <sheetViews>
    <sheetView topLeftCell="O182" zoomScale="70" zoomScaleNormal="70" zoomScaleSheetLayoutView="70" workbookViewId="0">
      <selection activeCell="Y201" sqref="Y201"/>
    </sheetView>
  </sheetViews>
  <sheetFormatPr defaultColWidth="9.1796875" defaultRowHeight="14" x14ac:dyDescent="0.35"/>
  <cols>
    <col min="1" max="1" width="12.453125" style="579" customWidth="1"/>
    <col min="2" max="2" width="13" style="702" customWidth="1"/>
    <col min="3" max="3" width="16.453125" style="579" customWidth="1"/>
    <col min="4" max="4" width="13.453125" style="687" customWidth="1"/>
    <col min="5" max="5" width="17.453125" style="579" customWidth="1"/>
    <col min="6" max="6" width="16" style="687" customWidth="1"/>
    <col min="7" max="7" width="16.453125" style="579" customWidth="1"/>
    <col min="8" max="8" width="17" style="687" customWidth="1"/>
    <col min="9" max="9" width="12.453125" style="579" bestFit="1" customWidth="1"/>
    <col min="10" max="10" width="11.453125" style="579" bestFit="1" customWidth="1"/>
    <col min="11" max="11" width="9.453125" style="579" customWidth="1"/>
    <col min="12" max="12" width="15.453125" style="687" bestFit="1" customWidth="1"/>
    <col min="13" max="13" width="16.81640625" style="579" bestFit="1" customWidth="1"/>
    <col min="14" max="14" width="13.453125" style="687" bestFit="1" customWidth="1"/>
    <col min="15" max="15" width="16.1796875" style="579" customWidth="1"/>
    <col min="16" max="16" width="13.1796875" style="687" bestFit="1" customWidth="1"/>
    <col min="17" max="17" width="12.453125" style="579" bestFit="1" customWidth="1"/>
    <col min="18" max="18" width="15.1796875" style="705" bestFit="1" customWidth="1"/>
    <col min="19" max="19" width="16.81640625" style="579" bestFit="1" customWidth="1"/>
    <col min="20" max="20" width="12" style="687" customWidth="1"/>
    <col min="21" max="21" width="16.81640625" style="579" bestFit="1" customWidth="1"/>
    <col min="22" max="22" width="11.453125" style="687" bestFit="1" customWidth="1"/>
    <col min="23" max="23" width="14.453125" style="579" customWidth="1"/>
    <col min="24" max="24" width="12.453125" style="687" customWidth="1"/>
    <col min="25" max="25" width="16.81640625" style="579" bestFit="1" customWidth="1"/>
    <col min="26" max="26" width="10.453125" style="687" bestFit="1" customWidth="1"/>
    <col min="27" max="27" width="14" style="579" bestFit="1" customWidth="1"/>
    <col min="28" max="28" width="12.453125" style="579" bestFit="1" customWidth="1"/>
    <col min="29" max="29" width="16.81640625" style="579" bestFit="1" customWidth="1"/>
    <col min="30" max="30" width="16.1796875" style="579" customWidth="1"/>
    <col min="31" max="31" width="16.81640625" style="579" bestFit="1" customWidth="1"/>
    <col min="32" max="32" width="11.453125" style="579" customWidth="1"/>
    <col min="33" max="33" width="16.81640625" style="579" bestFit="1" customWidth="1"/>
    <col min="34" max="34" width="18.453125" style="579" customWidth="1"/>
    <col min="35" max="36" width="14.1796875" style="579" bestFit="1" customWidth="1"/>
    <col min="37" max="37" width="17.453125" style="579" bestFit="1" customWidth="1"/>
    <col min="38" max="38" width="14.1796875" style="579" customWidth="1"/>
    <col min="39" max="39" width="14.453125" style="579" bestFit="1" customWidth="1"/>
    <col min="40" max="40" width="14.1796875" style="579" customWidth="1"/>
    <col min="41" max="41" width="16.81640625" style="579" bestFit="1" customWidth="1"/>
    <col min="42" max="42" width="21.81640625" style="579" bestFit="1" customWidth="1"/>
    <col min="43" max="43" width="9.1796875" style="579"/>
    <col min="44" max="44" width="14" style="579" bestFit="1" customWidth="1"/>
    <col min="45" max="16384" width="9.1796875" style="579"/>
  </cols>
  <sheetData>
    <row r="1" spans="1:57" ht="22" hidden="1" customHeight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856"/>
    </row>
    <row r="2" spans="1:57" ht="18" hidden="1" x14ac:dyDescent="0.35">
      <c r="A2" s="1160" t="s">
        <v>173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1160"/>
      <c r="AB2" s="1160"/>
      <c r="AC2" s="856"/>
    </row>
    <row r="3" spans="1:57" s="663" customFormat="1" ht="22.5" hidden="1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69"/>
      <c r="H3" s="1169"/>
      <c r="I3" s="1169"/>
      <c r="J3" s="1169"/>
      <c r="K3" s="1170"/>
      <c r="L3" s="1168" t="s">
        <v>4</v>
      </c>
      <c r="M3" s="1169"/>
      <c r="N3" s="1169"/>
      <c r="O3" s="1169"/>
      <c r="P3" s="1169"/>
      <c r="Q3" s="1169"/>
      <c r="R3" s="1169"/>
      <c r="S3" s="1169"/>
      <c r="T3" s="1169"/>
      <c r="U3" s="1170"/>
      <c r="V3" s="1171" t="s">
        <v>5</v>
      </c>
      <c r="W3" s="1172"/>
      <c r="X3" s="1171" t="s">
        <v>6</v>
      </c>
      <c r="Y3" s="1172"/>
      <c r="Z3" s="1168" t="s">
        <v>7</v>
      </c>
      <c r="AA3" s="1170"/>
      <c r="AB3" s="1171" t="s">
        <v>8</v>
      </c>
      <c r="AC3" s="1194"/>
      <c r="AD3" s="1194"/>
      <c r="AE3" s="1172"/>
      <c r="AF3" s="1168" t="s">
        <v>7</v>
      </c>
      <c r="AG3" s="1170"/>
      <c r="AH3" s="1202" t="s">
        <v>9</v>
      </c>
      <c r="AI3" s="661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  <c r="AX3" s="662"/>
      <c r="AY3" s="662"/>
      <c r="AZ3" s="662"/>
      <c r="BA3" s="662"/>
      <c r="BB3" s="662"/>
      <c r="BC3" s="662"/>
      <c r="BD3" s="662"/>
      <c r="BE3" s="662"/>
    </row>
    <row r="4" spans="1:57" s="669" customFormat="1" hidden="1" x14ac:dyDescent="0.35">
      <c r="A4" s="1168"/>
      <c r="B4" s="1168" t="s">
        <v>10</v>
      </c>
      <c r="C4" s="1170"/>
      <c r="D4" s="1168" t="s">
        <v>11</v>
      </c>
      <c r="E4" s="1170"/>
      <c r="F4" s="1168" t="s">
        <v>12</v>
      </c>
      <c r="G4" s="1170"/>
      <c r="H4" s="1168" t="s">
        <v>10</v>
      </c>
      <c r="I4" s="1170"/>
      <c r="J4" s="1168" t="s">
        <v>11</v>
      </c>
      <c r="K4" s="1170"/>
      <c r="L4" s="1168" t="s">
        <v>13</v>
      </c>
      <c r="M4" s="1170"/>
      <c r="N4" s="1168" t="s">
        <v>14</v>
      </c>
      <c r="O4" s="1170"/>
      <c r="P4" s="1168" t="s">
        <v>175</v>
      </c>
      <c r="Q4" s="1170"/>
      <c r="R4" s="1168" t="s">
        <v>14</v>
      </c>
      <c r="S4" s="1170"/>
      <c r="T4" s="1168" t="s">
        <v>16</v>
      </c>
      <c r="U4" s="1170"/>
      <c r="V4" s="664" t="s">
        <v>17</v>
      </c>
      <c r="W4" s="842" t="s">
        <v>18</v>
      </c>
      <c r="X4" s="665" t="s">
        <v>19</v>
      </c>
      <c r="Y4" s="666" t="s">
        <v>20</v>
      </c>
      <c r="Z4" s="664" t="s">
        <v>21</v>
      </c>
      <c r="AA4" s="843" t="s">
        <v>22</v>
      </c>
      <c r="AB4" s="664" t="s">
        <v>17</v>
      </c>
      <c r="AC4" s="667" t="s">
        <v>23</v>
      </c>
      <c r="AD4" s="664" t="s">
        <v>17</v>
      </c>
      <c r="AE4" s="843" t="s">
        <v>24</v>
      </c>
      <c r="AF4" s="664" t="s">
        <v>17</v>
      </c>
      <c r="AG4" s="842" t="s">
        <v>25</v>
      </c>
      <c r="AH4" s="1203"/>
      <c r="AI4" s="661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  <c r="AX4" s="668"/>
      <c r="AY4" s="668"/>
      <c r="AZ4" s="668"/>
      <c r="BA4" s="668"/>
      <c r="BB4" s="668"/>
      <c r="BC4" s="668"/>
      <c r="BD4" s="668"/>
      <c r="BE4" s="668"/>
    </row>
    <row r="5" spans="1:57" s="669" customFormat="1" ht="17.25" hidden="1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2" t="s">
        <v>164</v>
      </c>
      <c r="I5" s="850" t="s">
        <v>27</v>
      </c>
      <c r="J5" s="672" t="s">
        <v>164</v>
      </c>
      <c r="K5" s="850" t="s">
        <v>27</v>
      </c>
      <c r="L5" s="674" t="s">
        <v>28</v>
      </c>
      <c r="M5" s="850" t="s">
        <v>27</v>
      </c>
      <c r="N5" s="674" t="s">
        <v>28</v>
      </c>
      <c r="O5" s="850" t="s">
        <v>27</v>
      </c>
      <c r="P5" s="672" t="s">
        <v>164</v>
      </c>
      <c r="Q5" s="850" t="s">
        <v>27</v>
      </c>
      <c r="R5" s="850" t="s">
        <v>164</v>
      </c>
      <c r="S5" s="850" t="s">
        <v>27</v>
      </c>
      <c r="T5" s="672" t="s">
        <v>21</v>
      </c>
      <c r="U5" s="850" t="s">
        <v>27</v>
      </c>
      <c r="V5" s="672" t="s">
        <v>30</v>
      </c>
      <c r="W5" s="850" t="s">
        <v>27</v>
      </c>
      <c r="X5" s="672" t="s">
        <v>31</v>
      </c>
      <c r="Y5" s="850" t="s">
        <v>27</v>
      </c>
      <c r="Z5" s="675" t="s">
        <v>30</v>
      </c>
      <c r="AA5" s="844" t="s">
        <v>27</v>
      </c>
      <c r="AB5" s="676" t="s">
        <v>30</v>
      </c>
      <c r="AC5" s="677" t="s">
        <v>27</v>
      </c>
      <c r="AD5" s="676" t="s">
        <v>32</v>
      </c>
      <c r="AE5" s="844" t="s">
        <v>27</v>
      </c>
      <c r="AF5" s="675" t="s">
        <v>30</v>
      </c>
      <c r="AG5" s="850" t="s">
        <v>27</v>
      </c>
      <c r="AH5" s="845"/>
      <c r="AI5" s="678"/>
      <c r="AO5" s="679"/>
      <c r="AP5" s="679"/>
      <c r="AQ5" s="679"/>
      <c r="AR5" s="679"/>
      <c r="AS5" s="679"/>
      <c r="AT5" s="679"/>
    </row>
    <row r="6" spans="1:57" ht="15" hidden="1" customHeight="1" x14ac:dyDescent="0.35">
      <c r="A6" s="1173">
        <v>45261</v>
      </c>
      <c r="B6" s="680">
        <v>25.66</v>
      </c>
      <c r="C6" s="545">
        <v>256600</v>
      </c>
      <c r="D6" s="544">
        <v>25.29</v>
      </c>
      <c r="E6" s="545">
        <v>252900</v>
      </c>
      <c r="F6" s="680">
        <v>18.68</v>
      </c>
      <c r="G6" s="681">
        <v>186800</v>
      </c>
      <c r="H6" s="545"/>
      <c r="I6" s="545"/>
      <c r="J6" s="680"/>
      <c r="K6" s="681"/>
      <c r="L6" s="682"/>
      <c r="M6" s="681"/>
      <c r="N6" s="681"/>
      <c r="O6" s="681"/>
      <c r="P6" s="682"/>
      <c r="Q6" s="681"/>
      <c r="R6" s="682">
        <v>20.07</v>
      </c>
      <c r="S6" s="681">
        <v>268000</v>
      </c>
      <c r="T6" s="682">
        <v>20</v>
      </c>
      <c r="U6" s="547">
        <v>136000</v>
      </c>
      <c r="V6" s="549"/>
      <c r="W6" s="547"/>
      <c r="X6" s="546">
        <v>20</v>
      </c>
      <c r="Y6" s="547">
        <v>267000</v>
      </c>
      <c r="Z6" s="549"/>
      <c r="AA6" s="547"/>
      <c r="AB6" s="683"/>
      <c r="AC6" s="728"/>
      <c r="AD6" s="683"/>
      <c r="AE6" s="547"/>
      <c r="AF6" s="549"/>
      <c r="AG6" s="547"/>
      <c r="AH6" s="547"/>
      <c r="AI6" s="684"/>
      <c r="AO6" s="685"/>
    </row>
    <row r="7" spans="1:57" ht="15" hidden="1" customHeight="1" x14ac:dyDescent="0.35">
      <c r="A7" s="1174"/>
      <c r="B7" s="591"/>
      <c r="C7" s="592"/>
      <c r="D7" s="593"/>
      <c r="E7" s="592"/>
      <c r="F7" s="591"/>
      <c r="G7" s="585"/>
      <c r="H7" s="592"/>
      <c r="I7" s="592"/>
      <c r="J7" s="591"/>
      <c r="K7" s="585"/>
      <c r="L7" s="586"/>
      <c r="M7" s="585"/>
      <c r="N7" s="585"/>
      <c r="O7" s="585"/>
      <c r="P7" s="586"/>
      <c r="Q7" s="585"/>
      <c r="R7" s="585"/>
      <c r="S7" s="585"/>
      <c r="T7" s="586"/>
      <c r="U7" s="587"/>
      <c r="V7" s="584"/>
      <c r="W7" s="587"/>
      <c r="X7" s="588"/>
      <c r="Y7" s="587"/>
      <c r="Z7" s="584"/>
      <c r="AA7" s="587"/>
      <c r="AB7" s="589"/>
      <c r="AC7" s="594"/>
      <c r="AD7" s="589"/>
      <c r="AE7" s="587"/>
      <c r="AF7" s="584"/>
      <c r="AG7" s="587"/>
      <c r="AH7" s="587"/>
      <c r="AI7" s="612"/>
      <c r="AO7" s="685"/>
    </row>
    <row r="8" spans="1:57" ht="15" hidden="1" customHeight="1" x14ac:dyDescent="0.35">
      <c r="A8" s="1174"/>
      <c r="B8" s="591"/>
      <c r="C8" s="592"/>
      <c r="D8" s="593"/>
      <c r="E8" s="592"/>
      <c r="F8" s="591"/>
      <c r="G8" s="585"/>
      <c r="H8" s="592"/>
      <c r="I8" s="592"/>
      <c r="J8" s="591"/>
      <c r="K8" s="585"/>
      <c r="L8" s="586"/>
      <c r="M8" s="585"/>
      <c r="N8" s="585"/>
      <c r="O8" s="585"/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9"/>
      <c r="AE8" s="587"/>
      <c r="AF8" s="584"/>
      <c r="AG8" s="587"/>
      <c r="AH8" s="587"/>
      <c r="AI8" s="612"/>
    </row>
    <row r="9" spans="1:57" ht="15" hidden="1" x14ac:dyDescent="0.35">
      <c r="A9" s="1175"/>
      <c r="B9" s="591"/>
      <c r="C9" s="592"/>
      <c r="D9" s="593"/>
      <c r="E9" s="592"/>
      <c r="F9" s="591"/>
      <c r="G9" s="585"/>
      <c r="H9" s="592"/>
      <c r="I9" s="592"/>
      <c r="J9" s="591"/>
      <c r="K9" s="585"/>
      <c r="L9" s="586"/>
      <c r="M9" s="585"/>
      <c r="N9" s="585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9"/>
      <c r="AE9" s="587"/>
      <c r="AF9" s="584"/>
      <c r="AG9" s="587"/>
      <c r="AH9" s="587"/>
      <c r="AI9" s="612"/>
      <c r="AO9" s="685"/>
    </row>
    <row r="10" spans="1:57" ht="15" hidden="1" customHeight="1" x14ac:dyDescent="0.35">
      <c r="A10" s="1173">
        <v>45262</v>
      </c>
      <c r="B10" s="595">
        <v>26.57</v>
      </c>
      <c r="C10" s="592">
        <v>265700</v>
      </c>
      <c r="D10" s="593">
        <v>24.97</v>
      </c>
      <c r="E10" s="592">
        <v>249700</v>
      </c>
      <c r="F10" s="591">
        <v>15.66</v>
      </c>
      <c r="G10" s="585">
        <v>156600</v>
      </c>
      <c r="H10" s="592"/>
      <c r="I10" s="592"/>
      <c r="J10" s="591"/>
      <c r="K10" s="585"/>
      <c r="L10" s="586"/>
      <c r="M10" s="587"/>
      <c r="N10" s="587">
        <v>20</v>
      </c>
      <c r="O10" s="587">
        <v>136000</v>
      </c>
      <c r="P10" s="586"/>
      <c r="Q10" s="585"/>
      <c r="R10" s="585"/>
      <c r="S10" s="585"/>
      <c r="T10" s="586"/>
      <c r="U10" s="587"/>
      <c r="V10" s="584"/>
      <c r="W10" s="587"/>
      <c r="X10" s="588">
        <v>20</v>
      </c>
      <c r="Y10" s="587">
        <v>267000</v>
      </c>
      <c r="Z10" s="584"/>
      <c r="AA10" s="587"/>
      <c r="AB10" s="589"/>
      <c r="AC10" s="594"/>
      <c r="AD10" s="589"/>
      <c r="AE10" s="587"/>
      <c r="AF10" s="584"/>
      <c r="AG10" s="587"/>
      <c r="AH10" s="587"/>
      <c r="AI10" s="612"/>
    </row>
    <row r="11" spans="1:57" ht="15" hidden="1" customHeight="1" x14ac:dyDescent="0.35">
      <c r="A11" s="1174"/>
      <c r="B11" s="591"/>
      <c r="C11" s="592"/>
      <c r="D11" s="593"/>
      <c r="E11" s="592"/>
      <c r="F11" s="591"/>
      <c r="G11" s="585"/>
      <c r="H11" s="592"/>
      <c r="I11" s="592"/>
      <c r="J11" s="591"/>
      <c r="K11" s="585"/>
      <c r="L11" s="586"/>
      <c r="M11" s="585"/>
      <c r="N11" s="585"/>
      <c r="O11" s="585"/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589"/>
      <c r="AC11" s="596"/>
      <c r="AD11" s="597"/>
      <c r="AE11" s="583"/>
      <c r="AF11" s="598"/>
      <c r="AG11" s="587"/>
      <c r="AH11" s="587"/>
      <c r="AI11" s="612"/>
    </row>
    <row r="12" spans="1:57" ht="15" hidden="1" customHeight="1" x14ac:dyDescent="0.35">
      <c r="A12" s="1174"/>
      <c r="B12" s="591"/>
      <c r="C12" s="592"/>
      <c r="D12" s="593"/>
      <c r="E12" s="592"/>
      <c r="F12" s="591"/>
      <c r="G12" s="585"/>
      <c r="H12" s="592"/>
      <c r="I12" s="592"/>
      <c r="J12" s="591"/>
      <c r="K12" s="585"/>
      <c r="L12" s="586"/>
      <c r="M12" s="585"/>
      <c r="N12" s="585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97"/>
      <c r="AE12" s="583"/>
      <c r="AF12" s="598"/>
      <c r="AG12" s="587"/>
      <c r="AH12" s="587"/>
      <c r="AI12" s="612"/>
    </row>
    <row r="13" spans="1:57" ht="15" hidden="1" customHeight="1" x14ac:dyDescent="0.35">
      <c r="A13" s="1175"/>
      <c r="B13" s="591"/>
      <c r="C13" s="592"/>
      <c r="D13" s="593"/>
      <c r="E13" s="592"/>
      <c r="F13" s="591"/>
      <c r="G13" s="585"/>
      <c r="H13" s="592"/>
      <c r="I13" s="592"/>
      <c r="J13" s="591"/>
      <c r="K13" s="585"/>
      <c r="L13" s="586"/>
      <c r="M13" s="585"/>
      <c r="N13" s="585"/>
      <c r="O13" s="585"/>
      <c r="P13" s="586"/>
      <c r="Q13" s="585"/>
      <c r="R13" s="816"/>
      <c r="S13" s="585"/>
      <c r="T13" s="586"/>
      <c r="U13" s="587"/>
      <c r="V13" s="584"/>
      <c r="W13" s="587"/>
      <c r="X13" s="588"/>
      <c r="Y13" s="587"/>
      <c r="Z13" s="584"/>
      <c r="AA13" s="587"/>
      <c r="AB13" s="589"/>
      <c r="AC13" s="594"/>
      <c r="AD13" s="589"/>
      <c r="AE13" s="587"/>
      <c r="AF13" s="584"/>
      <c r="AG13" s="587"/>
      <c r="AH13" s="587"/>
      <c r="AI13" s="612"/>
    </row>
    <row r="14" spans="1:57" ht="15" hidden="1" customHeight="1" x14ac:dyDescent="0.35">
      <c r="A14" s="1173">
        <v>45263</v>
      </c>
      <c r="B14" s="591">
        <v>27.58</v>
      </c>
      <c r="C14" s="592">
        <v>275800</v>
      </c>
      <c r="D14" s="593">
        <v>23.47</v>
      </c>
      <c r="E14" s="592">
        <v>234700</v>
      </c>
      <c r="F14" s="591">
        <v>21.89</v>
      </c>
      <c r="G14" s="585">
        <v>218900</v>
      </c>
      <c r="H14" s="592"/>
      <c r="I14" s="592"/>
      <c r="J14" s="591"/>
      <c r="K14" s="585"/>
      <c r="L14" s="586"/>
      <c r="M14" s="585"/>
      <c r="N14" s="585"/>
      <c r="O14" s="585"/>
      <c r="P14" s="586"/>
      <c r="Q14" s="585"/>
      <c r="R14" s="585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9"/>
      <c r="AE14" s="587"/>
      <c r="AF14" s="584"/>
      <c r="AG14" s="587"/>
      <c r="AH14" s="587"/>
      <c r="AI14" s="612"/>
    </row>
    <row r="15" spans="1:57" ht="15" hidden="1" customHeight="1" x14ac:dyDescent="0.35">
      <c r="A15" s="1174"/>
      <c r="B15" s="591"/>
      <c r="C15" s="592"/>
      <c r="D15" s="593"/>
      <c r="E15" s="592"/>
      <c r="F15" s="591"/>
      <c r="G15" s="585"/>
      <c r="H15" s="592"/>
      <c r="I15" s="592"/>
      <c r="J15" s="591"/>
      <c r="K15" s="585"/>
      <c r="L15" s="586"/>
      <c r="M15" s="585"/>
      <c r="N15" s="585"/>
      <c r="O15" s="585"/>
      <c r="P15" s="586"/>
      <c r="Q15" s="585"/>
      <c r="R15" s="585"/>
      <c r="S15" s="585"/>
      <c r="T15" s="586"/>
      <c r="U15" s="587"/>
      <c r="V15" s="584"/>
      <c r="W15" s="587"/>
      <c r="X15" s="588"/>
      <c r="Y15" s="587"/>
      <c r="Z15" s="584"/>
      <c r="AA15" s="587"/>
      <c r="AB15" s="589"/>
      <c r="AC15" s="594"/>
      <c r="AD15" s="589"/>
      <c r="AE15" s="587"/>
      <c r="AF15" s="584"/>
      <c r="AG15" s="587"/>
      <c r="AH15" s="587"/>
      <c r="AI15" s="612"/>
    </row>
    <row r="16" spans="1:57" ht="15" hidden="1" customHeight="1" x14ac:dyDescent="0.35">
      <c r="A16" s="1174"/>
      <c r="B16" s="591"/>
      <c r="C16" s="592"/>
      <c r="D16" s="593"/>
      <c r="E16" s="592"/>
      <c r="F16" s="591"/>
      <c r="G16" s="585"/>
      <c r="H16" s="592"/>
      <c r="I16" s="592"/>
      <c r="J16" s="591"/>
      <c r="K16" s="585"/>
      <c r="L16" s="586"/>
      <c r="M16" s="585"/>
      <c r="N16" s="585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9"/>
      <c r="AE16" s="587"/>
      <c r="AF16" s="584"/>
      <c r="AG16" s="587"/>
      <c r="AH16" s="587"/>
      <c r="AI16" s="612"/>
    </row>
    <row r="17" spans="1:35" ht="15" hidden="1" customHeight="1" x14ac:dyDescent="0.35">
      <c r="A17" s="1175"/>
      <c r="B17" s="591"/>
      <c r="C17" s="592"/>
      <c r="D17" s="798"/>
      <c r="E17" s="585"/>
      <c r="F17" s="591"/>
      <c r="G17" s="585"/>
      <c r="H17" s="816"/>
      <c r="I17" s="585"/>
      <c r="J17" s="591"/>
      <c r="K17" s="585"/>
      <c r="L17" s="586"/>
      <c r="M17" s="585"/>
      <c r="N17" s="585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9"/>
      <c r="AE17" s="587"/>
      <c r="AF17" s="584"/>
      <c r="AG17" s="587"/>
      <c r="AH17" s="587"/>
      <c r="AI17" s="612"/>
    </row>
    <row r="18" spans="1:35" ht="15" hidden="1" customHeight="1" x14ac:dyDescent="0.35">
      <c r="A18" s="1173">
        <v>45264</v>
      </c>
      <c r="B18" s="591">
        <v>25.98</v>
      </c>
      <c r="C18" s="592">
        <v>259800</v>
      </c>
      <c r="D18" s="593">
        <v>29.08</v>
      </c>
      <c r="E18" s="592">
        <v>290800</v>
      </c>
      <c r="F18" s="591">
        <v>15.01</v>
      </c>
      <c r="G18" s="585">
        <v>150100</v>
      </c>
      <c r="H18" s="592"/>
      <c r="I18" s="592"/>
      <c r="J18" s="591"/>
      <c r="K18" s="585"/>
      <c r="L18" s="586">
        <v>20</v>
      </c>
      <c r="M18" s="585">
        <v>136000</v>
      </c>
      <c r="N18" s="585"/>
      <c r="O18" s="585"/>
      <c r="P18" s="586"/>
      <c r="Q18" s="585"/>
      <c r="R18" s="585"/>
      <c r="S18" s="585"/>
      <c r="T18" s="586"/>
      <c r="U18" s="587"/>
      <c r="V18" s="584">
        <v>25.65</v>
      </c>
      <c r="W18" s="587">
        <v>256500</v>
      </c>
      <c r="X18" s="588">
        <v>20</v>
      </c>
      <c r="Y18" s="587">
        <v>267000</v>
      </c>
      <c r="Z18" s="584"/>
      <c r="AA18" s="587"/>
      <c r="AB18" s="589">
        <v>30.54</v>
      </c>
      <c r="AC18" s="594">
        <v>305400</v>
      </c>
      <c r="AD18" s="589">
        <v>20</v>
      </c>
      <c r="AE18" s="587">
        <v>200000</v>
      </c>
      <c r="AF18" s="584"/>
      <c r="AG18" s="587"/>
      <c r="AH18" s="587"/>
      <c r="AI18" s="612"/>
    </row>
    <row r="19" spans="1:35" ht="15" hidden="1" customHeight="1" x14ac:dyDescent="0.35">
      <c r="A19" s="1174"/>
      <c r="B19" s="591"/>
      <c r="C19" s="592"/>
      <c r="D19" s="593"/>
      <c r="E19" s="592"/>
      <c r="F19" s="591"/>
      <c r="G19" s="585"/>
      <c r="H19" s="592"/>
      <c r="I19" s="592"/>
      <c r="J19" s="591"/>
      <c r="K19" s="585"/>
      <c r="L19" s="586"/>
      <c r="M19" s="585"/>
      <c r="N19" s="585"/>
      <c r="O19" s="585"/>
      <c r="P19" s="586"/>
      <c r="Q19" s="585"/>
      <c r="R19" s="585"/>
      <c r="S19" s="585"/>
      <c r="T19" s="586"/>
      <c r="U19" s="587"/>
      <c r="V19" s="598"/>
      <c r="W19" s="583"/>
      <c r="X19" s="584"/>
      <c r="Y19" s="587"/>
      <c r="Z19" s="584"/>
      <c r="AA19" s="587"/>
      <c r="AB19" s="589"/>
      <c r="AC19" s="594"/>
      <c r="AD19" s="589"/>
      <c r="AE19" s="587"/>
      <c r="AF19" s="584"/>
      <c r="AG19" s="587"/>
      <c r="AH19" s="587"/>
      <c r="AI19" s="612"/>
    </row>
    <row r="20" spans="1:35" ht="15" hidden="1" customHeight="1" x14ac:dyDescent="0.35">
      <c r="A20" s="1174"/>
      <c r="B20" s="591"/>
      <c r="C20" s="592"/>
      <c r="D20" s="593"/>
      <c r="E20" s="592"/>
      <c r="F20" s="591"/>
      <c r="G20" s="585"/>
      <c r="H20" s="592"/>
      <c r="I20" s="592"/>
      <c r="J20" s="591"/>
      <c r="K20" s="585"/>
      <c r="L20" s="586"/>
      <c r="M20" s="585"/>
      <c r="N20" s="585"/>
      <c r="O20" s="585"/>
      <c r="P20" s="586"/>
      <c r="Q20" s="585"/>
      <c r="R20" s="585"/>
      <c r="S20" s="585"/>
      <c r="T20" s="586"/>
      <c r="U20" s="587"/>
      <c r="V20" s="584"/>
      <c r="W20" s="587"/>
      <c r="X20" s="588"/>
      <c r="Y20" s="587"/>
      <c r="Z20" s="584"/>
      <c r="AA20" s="587"/>
      <c r="AB20" s="589"/>
      <c r="AC20" s="594"/>
      <c r="AD20" s="589"/>
      <c r="AE20" s="587"/>
      <c r="AF20" s="584"/>
      <c r="AG20" s="587"/>
      <c r="AH20" s="587"/>
      <c r="AI20" s="612"/>
    </row>
    <row r="21" spans="1:35" ht="15" hidden="1" customHeight="1" x14ac:dyDescent="0.35">
      <c r="A21" s="1175"/>
      <c r="B21" s="591"/>
      <c r="C21" s="592"/>
      <c r="D21" s="593"/>
      <c r="E21" s="592"/>
      <c r="F21" s="591"/>
      <c r="G21" s="592"/>
      <c r="H21" s="592"/>
      <c r="I21" s="592"/>
      <c r="J21" s="591"/>
      <c r="K21" s="592"/>
      <c r="L21" s="586"/>
      <c r="M21" s="585"/>
      <c r="N21" s="585"/>
      <c r="O21" s="585"/>
      <c r="P21" s="586"/>
      <c r="Q21" s="585"/>
      <c r="R21" s="585"/>
      <c r="S21" s="585"/>
      <c r="T21" s="586"/>
      <c r="U21" s="587"/>
      <c r="V21" s="584"/>
      <c r="W21" s="587"/>
      <c r="X21" s="588"/>
      <c r="Y21" s="587"/>
      <c r="Z21" s="584"/>
      <c r="AA21" s="587"/>
      <c r="AB21" s="589"/>
      <c r="AC21" s="594"/>
      <c r="AD21" s="589"/>
      <c r="AE21" s="587"/>
      <c r="AF21" s="584"/>
      <c r="AG21" s="587"/>
      <c r="AH21" s="587"/>
      <c r="AI21" s="612"/>
    </row>
    <row r="22" spans="1:35" ht="15" hidden="1" customHeight="1" x14ac:dyDescent="0.35">
      <c r="A22" s="1173">
        <v>45265</v>
      </c>
      <c r="B22" s="591">
        <v>31.18</v>
      </c>
      <c r="C22" s="592">
        <v>311800</v>
      </c>
      <c r="D22" s="593">
        <v>33.29</v>
      </c>
      <c r="E22" s="592">
        <v>332900</v>
      </c>
      <c r="F22" s="591">
        <v>20</v>
      </c>
      <c r="G22" s="585">
        <v>200000</v>
      </c>
      <c r="H22" s="592"/>
      <c r="I22" s="592"/>
      <c r="J22" s="591"/>
      <c r="K22" s="585"/>
      <c r="L22" s="586"/>
      <c r="M22" s="585"/>
      <c r="N22" s="585">
        <v>20</v>
      </c>
      <c r="O22" s="585">
        <v>136000</v>
      </c>
      <c r="P22" s="586"/>
      <c r="Q22" s="585"/>
      <c r="R22" s="586">
        <v>20.07</v>
      </c>
      <c r="S22" s="585">
        <v>268000</v>
      </c>
      <c r="T22" s="586"/>
      <c r="U22" s="587"/>
      <c r="V22" s="584"/>
      <c r="W22" s="587"/>
      <c r="X22" s="588">
        <v>20</v>
      </c>
      <c r="Y22" s="587">
        <v>267000</v>
      </c>
      <c r="Z22" s="584"/>
      <c r="AA22" s="587"/>
      <c r="AB22" s="589"/>
      <c r="AC22" s="594"/>
      <c r="AD22" s="589"/>
      <c r="AE22" s="587"/>
      <c r="AF22" s="584"/>
      <c r="AG22" s="587"/>
      <c r="AH22" s="587"/>
      <c r="AI22" s="612"/>
    </row>
    <row r="23" spans="1:35" ht="15" hidden="1" customHeight="1" x14ac:dyDescent="0.35">
      <c r="A23" s="1174"/>
      <c r="B23" s="591"/>
      <c r="C23" s="592"/>
      <c r="D23" s="593"/>
      <c r="E23" s="592"/>
      <c r="F23" s="591"/>
      <c r="G23" s="585"/>
      <c r="H23" s="592"/>
      <c r="I23" s="592"/>
      <c r="J23" s="591"/>
      <c r="K23" s="585"/>
      <c r="L23" s="586"/>
      <c r="M23" s="585"/>
      <c r="N23" s="585"/>
      <c r="O23" s="585"/>
      <c r="P23" s="586"/>
      <c r="Q23" s="585"/>
      <c r="R23" s="585"/>
      <c r="S23" s="585"/>
      <c r="T23" s="586"/>
      <c r="U23" s="587"/>
      <c r="V23" s="584"/>
      <c r="W23" s="587"/>
      <c r="X23" s="588"/>
      <c r="Y23" s="587"/>
      <c r="Z23" s="584"/>
      <c r="AA23" s="587"/>
      <c r="AB23" s="589"/>
      <c r="AC23" s="594"/>
      <c r="AD23" s="589"/>
      <c r="AE23" s="587"/>
      <c r="AF23" s="584"/>
      <c r="AG23" s="587"/>
      <c r="AH23" s="587"/>
      <c r="AI23" s="612"/>
    </row>
    <row r="24" spans="1:35" ht="15" hidden="1" customHeight="1" x14ac:dyDescent="0.35">
      <c r="A24" s="1174"/>
      <c r="B24" s="591"/>
      <c r="C24" s="592"/>
      <c r="D24" s="593"/>
      <c r="E24" s="592"/>
      <c r="F24" s="591"/>
      <c r="G24" s="585"/>
      <c r="H24" s="592"/>
      <c r="I24" s="592"/>
      <c r="J24" s="591"/>
      <c r="K24" s="585"/>
      <c r="L24" s="586"/>
      <c r="M24" s="585"/>
      <c r="N24" s="585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9"/>
      <c r="AE24" s="587"/>
      <c r="AF24" s="584"/>
      <c r="AG24" s="587"/>
      <c r="AH24" s="587"/>
      <c r="AI24" s="612"/>
    </row>
    <row r="25" spans="1:35" ht="15" hidden="1" customHeight="1" x14ac:dyDescent="0.35">
      <c r="A25" s="1175"/>
      <c r="B25" s="591"/>
      <c r="C25" s="592"/>
      <c r="D25" s="593"/>
      <c r="E25" s="592"/>
      <c r="F25" s="591"/>
      <c r="G25" s="585"/>
      <c r="H25" s="592"/>
      <c r="I25" s="592"/>
      <c r="J25" s="591"/>
      <c r="K25" s="585"/>
      <c r="L25" s="586"/>
      <c r="M25" s="585"/>
      <c r="N25" s="585"/>
      <c r="O25" s="585"/>
      <c r="P25" s="586"/>
      <c r="Q25" s="585"/>
      <c r="R25" s="816"/>
      <c r="S25" s="585"/>
      <c r="T25" s="586"/>
      <c r="U25" s="587"/>
      <c r="V25" s="584"/>
      <c r="W25" s="587"/>
      <c r="X25" s="588"/>
      <c r="Y25" s="587"/>
      <c r="Z25" s="584"/>
      <c r="AA25" s="587"/>
      <c r="AB25" s="589"/>
      <c r="AC25" s="594"/>
      <c r="AD25" s="589"/>
      <c r="AE25" s="587"/>
      <c r="AF25" s="584"/>
      <c r="AG25" s="587"/>
      <c r="AH25" s="587"/>
      <c r="AI25" s="612"/>
    </row>
    <row r="26" spans="1:35" ht="15" hidden="1" customHeight="1" x14ac:dyDescent="0.35">
      <c r="A26" s="1173">
        <v>45266</v>
      </c>
      <c r="B26" s="591">
        <v>31.14</v>
      </c>
      <c r="C26" s="592">
        <v>311400</v>
      </c>
      <c r="D26" s="593">
        <v>35.83</v>
      </c>
      <c r="E26" s="592">
        <v>358300</v>
      </c>
      <c r="F26" s="591"/>
      <c r="G26" s="585"/>
      <c r="H26" s="592"/>
      <c r="I26" s="592"/>
      <c r="J26" s="591"/>
      <c r="K26" s="585"/>
      <c r="L26" s="586"/>
      <c r="M26" s="585"/>
      <c r="N26" s="585"/>
      <c r="O26" s="585"/>
      <c r="P26" s="586"/>
      <c r="Q26" s="585"/>
      <c r="R26" s="784"/>
      <c r="S26" s="704"/>
      <c r="T26" s="586"/>
      <c r="U26" s="587"/>
      <c r="V26" s="584"/>
      <c r="W26" s="587"/>
      <c r="X26" s="588">
        <v>20</v>
      </c>
      <c r="Y26" s="587">
        <v>267000</v>
      </c>
      <c r="Z26" s="584"/>
      <c r="AA26" s="587"/>
      <c r="AB26" s="589"/>
      <c r="AC26" s="594"/>
      <c r="AD26" s="589"/>
      <c r="AE26" s="587"/>
      <c r="AF26" s="584"/>
      <c r="AG26" s="587"/>
      <c r="AH26" s="587"/>
      <c r="AI26" s="612"/>
    </row>
    <row r="27" spans="1:35" ht="15" hidden="1" customHeight="1" x14ac:dyDescent="0.35">
      <c r="A27" s="1174"/>
      <c r="B27" s="591"/>
      <c r="C27" s="592"/>
      <c r="D27" s="593"/>
      <c r="E27" s="592"/>
      <c r="F27" s="591"/>
      <c r="G27" s="585"/>
      <c r="H27" s="592"/>
      <c r="I27" s="592"/>
      <c r="J27" s="591"/>
      <c r="K27" s="585"/>
      <c r="L27" s="586"/>
      <c r="M27" s="585"/>
      <c r="N27" s="585"/>
      <c r="O27" s="585"/>
      <c r="P27" s="586"/>
      <c r="Q27" s="585"/>
      <c r="R27" s="585"/>
      <c r="S27" s="585"/>
      <c r="T27" s="586"/>
      <c r="U27" s="587"/>
      <c r="V27" s="584"/>
      <c r="W27" s="587"/>
      <c r="X27" s="588"/>
      <c r="Y27" s="587"/>
      <c r="Z27" s="584"/>
      <c r="AA27" s="587"/>
      <c r="AB27" s="589"/>
      <c r="AC27" s="594"/>
      <c r="AD27" s="589"/>
      <c r="AE27" s="587"/>
      <c r="AF27" s="584"/>
      <c r="AG27" s="587"/>
      <c r="AH27" s="587"/>
      <c r="AI27" s="612"/>
    </row>
    <row r="28" spans="1:35" ht="15" hidden="1" customHeight="1" x14ac:dyDescent="0.35">
      <c r="A28" s="1174"/>
      <c r="B28" s="591"/>
      <c r="C28" s="592"/>
      <c r="D28" s="593"/>
      <c r="E28" s="592"/>
      <c r="F28" s="591"/>
      <c r="G28" s="585"/>
      <c r="H28" s="592"/>
      <c r="I28" s="592"/>
      <c r="J28" s="591"/>
      <c r="K28" s="585"/>
      <c r="L28" s="586"/>
      <c r="M28" s="585"/>
      <c r="N28" s="585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0"/>
      <c r="AD28" s="599"/>
      <c r="AE28" s="600"/>
      <c r="AF28" s="588"/>
      <c r="AG28" s="587"/>
      <c r="AH28" s="587"/>
      <c r="AI28" s="612"/>
    </row>
    <row r="29" spans="1:35" ht="15" hidden="1" customHeight="1" x14ac:dyDescent="0.35">
      <c r="A29" s="1175"/>
      <c r="B29" s="591"/>
      <c r="C29" s="592"/>
      <c r="D29" s="593"/>
      <c r="E29" s="592"/>
      <c r="F29" s="591"/>
      <c r="G29" s="585"/>
      <c r="H29" s="592"/>
      <c r="I29" s="592"/>
      <c r="J29" s="591"/>
      <c r="K29" s="585"/>
      <c r="L29" s="586"/>
      <c r="M29" s="585"/>
      <c r="N29" s="585"/>
      <c r="O29" s="585"/>
      <c r="P29" s="586"/>
      <c r="Q29" s="585"/>
      <c r="R29" s="585"/>
      <c r="S29" s="585"/>
      <c r="T29" s="586"/>
      <c r="U29" s="587"/>
      <c r="V29" s="584"/>
      <c r="W29" s="587"/>
      <c r="X29" s="588"/>
      <c r="Y29" s="587"/>
      <c r="Z29" s="584"/>
      <c r="AA29" s="587"/>
      <c r="AB29" s="589"/>
      <c r="AC29" s="590"/>
      <c r="AD29" s="599"/>
      <c r="AE29" s="600"/>
      <c r="AF29" s="588"/>
      <c r="AG29" s="587"/>
      <c r="AH29" s="587"/>
      <c r="AI29" s="612"/>
    </row>
    <row r="30" spans="1:35" ht="15" hidden="1" customHeight="1" x14ac:dyDescent="0.35">
      <c r="A30" s="1173">
        <v>45267</v>
      </c>
      <c r="B30" s="591">
        <v>27.53</v>
      </c>
      <c r="C30" s="592">
        <v>275300</v>
      </c>
      <c r="D30" s="593">
        <v>30.64</v>
      </c>
      <c r="E30" s="592">
        <v>306400</v>
      </c>
      <c r="F30" s="591">
        <v>15.21</v>
      </c>
      <c r="G30" s="585">
        <v>152100</v>
      </c>
      <c r="H30" s="592"/>
      <c r="I30" s="592"/>
      <c r="J30" s="591"/>
      <c r="K30" s="585"/>
      <c r="L30" s="586">
        <v>20</v>
      </c>
      <c r="M30" s="585">
        <v>136000</v>
      </c>
      <c r="N30" s="585">
        <v>20</v>
      </c>
      <c r="O30" s="585">
        <v>136000</v>
      </c>
      <c r="P30" s="586"/>
      <c r="Q30" s="585"/>
      <c r="R30" s="586">
        <v>20</v>
      </c>
      <c r="S30" s="585">
        <v>267000</v>
      </c>
      <c r="T30" s="586"/>
      <c r="U30" s="587"/>
      <c r="V30" s="584"/>
      <c r="W30" s="587"/>
      <c r="X30" s="588">
        <v>20</v>
      </c>
      <c r="Y30" s="587">
        <v>267000</v>
      </c>
      <c r="Z30" s="584"/>
      <c r="AA30" s="587"/>
      <c r="AB30" s="589"/>
      <c r="AC30" s="594"/>
      <c r="AD30" s="589"/>
      <c r="AE30" s="587"/>
      <c r="AF30" s="584"/>
      <c r="AG30" s="587"/>
      <c r="AH30" s="587"/>
      <c r="AI30" s="612"/>
    </row>
    <row r="31" spans="1:35" ht="15" hidden="1" customHeight="1" x14ac:dyDescent="0.35">
      <c r="A31" s="1174"/>
      <c r="B31" s="591"/>
      <c r="C31" s="592"/>
      <c r="D31" s="593"/>
      <c r="E31" s="592"/>
      <c r="F31" s="591"/>
      <c r="G31" s="585"/>
      <c r="H31" s="592"/>
      <c r="I31" s="592"/>
      <c r="J31" s="591"/>
      <c r="K31" s="585"/>
      <c r="L31" s="586"/>
      <c r="M31" s="585"/>
      <c r="N31" s="585"/>
      <c r="O31" s="585"/>
      <c r="P31" s="586"/>
      <c r="Q31" s="585"/>
      <c r="R31" s="585"/>
      <c r="S31" s="585"/>
      <c r="T31" s="586"/>
      <c r="U31" s="587"/>
      <c r="V31" s="584"/>
      <c r="W31" s="587"/>
      <c r="X31" s="588"/>
      <c r="Y31" s="587"/>
      <c r="Z31" s="584"/>
      <c r="AA31" s="587"/>
      <c r="AB31" s="589"/>
      <c r="AC31" s="594"/>
      <c r="AD31" s="589"/>
      <c r="AE31" s="587"/>
      <c r="AF31" s="584"/>
      <c r="AG31" s="587"/>
      <c r="AH31" s="587"/>
      <c r="AI31" s="612"/>
    </row>
    <row r="32" spans="1:35" ht="15" hidden="1" customHeight="1" x14ac:dyDescent="0.35">
      <c r="A32" s="1174"/>
      <c r="B32" s="591"/>
      <c r="C32" s="592"/>
      <c r="D32" s="593"/>
      <c r="E32" s="592"/>
      <c r="F32" s="591"/>
      <c r="G32" s="585"/>
      <c r="H32" s="592"/>
      <c r="I32" s="592"/>
      <c r="J32" s="591"/>
      <c r="K32" s="585"/>
      <c r="L32" s="586"/>
      <c r="M32" s="585"/>
      <c r="N32" s="585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9"/>
      <c r="AE32" s="587"/>
      <c r="AF32" s="584"/>
      <c r="AG32" s="587"/>
      <c r="AH32" s="587"/>
      <c r="AI32" s="612"/>
    </row>
    <row r="33" spans="1:35" ht="15" hidden="1" customHeight="1" x14ac:dyDescent="0.35">
      <c r="A33" s="1175"/>
      <c r="B33" s="591"/>
      <c r="C33" s="592"/>
      <c r="D33" s="593"/>
      <c r="E33" s="592"/>
      <c r="F33" s="591"/>
      <c r="G33" s="585"/>
      <c r="H33" s="592"/>
      <c r="I33" s="592"/>
      <c r="J33" s="591"/>
      <c r="K33" s="585"/>
      <c r="L33" s="586"/>
      <c r="M33" s="585"/>
      <c r="N33" s="585"/>
      <c r="O33" s="585"/>
      <c r="P33" s="586"/>
      <c r="Q33" s="585"/>
      <c r="R33" s="816"/>
      <c r="S33" s="585"/>
      <c r="T33" s="586"/>
      <c r="U33" s="587"/>
      <c r="V33" s="584"/>
      <c r="W33" s="587"/>
      <c r="X33" s="588"/>
      <c r="Y33" s="587"/>
      <c r="Z33" s="584"/>
      <c r="AA33" s="587"/>
      <c r="AB33" s="589"/>
      <c r="AC33" s="594"/>
      <c r="AD33" s="589"/>
      <c r="AE33" s="587"/>
      <c r="AF33" s="584"/>
      <c r="AG33" s="587"/>
      <c r="AH33" s="587"/>
      <c r="AI33" s="612"/>
    </row>
    <row r="34" spans="1:35" ht="15" hidden="1" customHeight="1" x14ac:dyDescent="0.35">
      <c r="A34" s="1173">
        <v>45268</v>
      </c>
      <c r="B34" s="591">
        <v>22.04</v>
      </c>
      <c r="C34" s="592">
        <v>220400</v>
      </c>
      <c r="D34" s="593">
        <v>21.82</v>
      </c>
      <c r="E34" s="592">
        <v>218200</v>
      </c>
      <c r="F34" s="591">
        <v>23.11</v>
      </c>
      <c r="G34" s="585">
        <v>231100</v>
      </c>
      <c r="H34" s="592"/>
      <c r="I34" s="592"/>
      <c r="J34" s="591"/>
      <c r="K34" s="585"/>
      <c r="L34" s="586"/>
      <c r="M34" s="585"/>
      <c r="N34" s="585"/>
      <c r="O34" s="585"/>
      <c r="P34" s="586"/>
      <c r="Q34" s="585"/>
      <c r="R34" s="585"/>
      <c r="S34" s="585"/>
      <c r="T34" s="586"/>
      <c r="U34" s="587"/>
      <c r="V34" s="584"/>
      <c r="W34" s="587"/>
      <c r="X34" s="588">
        <v>20</v>
      </c>
      <c r="Y34" s="587">
        <v>267000</v>
      </c>
      <c r="Z34" s="584"/>
      <c r="AA34" s="587"/>
      <c r="AB34" s="589">
        <v>31.97</v>
      </c>
      <c r="AC34" s="594">
        <v>319700</v>
      </c>
      <c r="AD34" s="589"/>
      <c r="AE34" s="587"/>
      <c r="AF34" s="584">
        <v>30</v>
      </c>
      <c r="AG34" s="587">
        <v>300000</v>
      </c>
      <c r="AH34" s="587"/>
      <c r="AI34" s="612"/>
    </row>
    <row r="35" spans="1:35" ht="15" hidden="1" customHeight="1" x14ac:dyDescent="0.35">
      <c r="A35" s="1174"/>
      <c r="B35" s="591"/>
      <c r="C35" s="592"/>
      <c r="D35" s="593"/>
      <c r="E35" s="592"/>
      <c r="F35" s="591"/>
      <c r="G35" s="585"/>
      <c r="H35" s="592"/>
      <c r="I35" s="592"/>
      <c r="J35" s="591"/>
      <c r="K35" s="585"/>
      <c r="L35" s="586"/>
      <c r="M35" s="585"/>
      <c r="N35" s="585"/>
      <c r="O35" s="585"/>
      <c r="P35" s="586"/>
      <c r="Q35" s="585"/>
      <c r="R35" s="585"/>
      <c r="S35" s="585"/>
      <c r="T35" s="586"/>
      <c r="U35" s="587"/>
      <c r="V35" s="584"/>
      <c r="W35" s="587"/>
      <c r="X35" s="588"/>
      <c r="Y35" s="587"/>
      <c r="Z35" s="584"/>
      <c r="AA35" s="587"/>
      <c r="AB35" s="589"/>
      <c r="AC35" s="594"/>
      <c r="AD35" s="589"/>
      <c r="AE35" s="587"/>
      <c r="AF35" s="584"/>
      <c r="AG35" s="587"/>
      <c r="AH35" s="587"/>
      <c r="AI35" s="612"/>
    </row>
    <row r="36" spans="1:35" ht="15" hidden="1" customHeight="1" x14ac:dyDescent="0.35">
      <c r="A36" s="1174"/>
      <c r="B36" s="591"/>
      <c r="C36" s="592"/>
      <c r="D36" s="593"/>
      <c r="E36" s="592"/>
      <c r="F36" s="591"/>
      <c r="G36" s="585"/>
      <c r="H36" s="592"/>
      <c r="I36" s="592"/>
      <c r="J36" s="591"/>
      <c r="K36" s="585"/>
      <c r="L36" s="586"/>
      <c r="M36" s="585"/>
      <c r="N36" s="585"/>
      <c r="O36" s="585"/>
      <c r="P36" s="586"/>
      <c r="Q36" s="585"/>
      <c r="R36" s="585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9"/>
      <c r="AE36" s="587"/>
      <c r="AF36" s="584"/>
      <c r="AG36" s="587"/>
      <c r="AH36" s="587"/>
      <c r="AI36" s="612"/>
    </row>
    <row r="37" spans="1:35" ht="15" hidden="1" customHeight="1" x14ac:dyDescent="0.35">
      <c r="A37" s="1175"/>
      <c r="B37" s="591"/>
      <c r="C37" s="592"/>
      <c r="D37" s="593"/>
      <c r="E37" s="592"/>
      <c r="F37" s="591"/>
      <c r="G37" s="585"/>
      <c r="H37" s="592"/>
      <c r="I37" s="592"/>
      <c r="J37" s="591"/>
      <c r="K37" s="585"/>
      <c r="L37" s="586"/>
      <c r="M37" s="585"/>
      <c r="N37" s="585"/>
      <c r="O37" s="585"/>
      <c r="P37" s="586"/>
      <c r="Q37" s="585"/>
      <c r="R37" s="816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9"/>
      <c r="AE37" s="587"/>
      <c r="AF37" s="584"/>
      <c r="AG37" s="587"/>
      <c r="AH37" s="587"/>
      <c r="AI37" s="612"/>
    </row>
    <row r="38" spans="1:35" ht="15" hidden="1" customHeight="1" x14ac:dyDescent="0.35">
      <c r="A38" s="1173">
        <v>45269</v>
      </c>
      <c r="B38" s="591">
        <v>24.62</v>
      </c>
      <c r="C38" s="592">
        <v>246200</v>
      </c>
      <c r="D38" s="593">
        <v>25.42</v>
      </c>
      <c r="E38" s="592">
        <v>254200</v>
      </c>
      <c r="F38" s="591">
        <v>18.899999999999999</v>
      </c>
      <c r="G38" s="585">
        <v>189000</v>
      </c>
      <c r="H38" s="592"/>
      <c r="I38" s="592"/>
      <c r="J38" s="591"/>
      <c r="K38" s="585"/>
      <c r="L38" s="586"/>
      <c r="M38" s="585"/>
      <c r="N38" s="585"/>
      <c r="O38" s="585"/>
      <c r="P38" s="586"/>
      <c r="Q38" s="585"/>
      <c r="R38" s="585"/>
      <c r="S38" s="585"/>
      <c r="T38" s="586"/>
      <c r="U38" s="587"/>
      <c r="V38" s="584"/>
      <c r="W38" s="587"/>
      <c r="X38" s="588">
        <v>20</v>
      </c>
      <c r="Y38" s="587">
        <v>267000</v>
      </c>
      <c r="Z38" s="584"/>
      <c r="AA38" s="587"/>
      <c r="AB38" s="589"/>
      <c r="AC38" s="594"/>
      <c r="AD38" s="589"/>
      <c r="AE38" s="587"/>
      <c r="AF38" s="584"/>
      <c r="AG38" s="587"/>
      <c r="AH38" s="587"/>
      <c r="AI38" s="612"/>
    </row>
    <row r="39" spans="1:35" ht="15" hidden="1" customHeight="1" x14ac:dyDescent="0.35">
      <c r="A39" s="1174"/>
      <c r="B39" s="591"/>
      <c r="C39" s="592"/>
      <c r="D39" s="593"/>
      <c r="E39" s="592"/>
      <c r="F39" s="591"/>
      <c r="G39" s="585"/>
      <c r="H39" s="592"/>
      <c r="I39" s="592"/>
      <c r="J39" s="591"/>
      <c r="K39" s="585"/>
      <c r="L39" s="586"/>
      <c r="M39" s="585"/>
      <c r="N39" s="585"/>
      <c r="O39" s="585"/>
      <c r="P39" s="586"/>
      <c r="Q39" s="585"/>
      <c r="R39" s="585"/>
      <c r="S39" s="585"/>
      <c r="T39" s="586"/>
      <c r="U39" s="587"/>
      <c r="V39" s="584"/>
      <c r="W39" s="587"/>
      <c r="X39" s="588"/>
      <c r="Y39" s="587"/>
      <c r="Z39" s="584"/>
      <c r="AA39" s="587"/>
      <c r="AB39" s="589"/>
      <c r="AC39" s="594"/>
      <c r="AD39" s="589"/>
      <c r="AE39" s="587"/>
      <c r="AF39" s="584"/>
      <c r="AG39" s="587"/>
      <c r="AH39" s="587"/>
      <c r="AI39" s="612"/>
    </row>
    <row r="40" spans="1:35" ht="15" hidden="1" customHeight="1" x14ac:dyDescent="0.35">
      <c r="A40" s="1174"/>
      <c r="B40" s="591"/>
      <c r="C40" s="592"/>
      <c r="D40" s="593"/>
      <c r="E40" s="592"/>
      <c r="F40" s="591"/>
      <c r="G40" s="585"/>
      <c r="H40" s="592"/>
      <c r="I40" s="592"/>
      <c r="J40" s="591"/>
      <c r="K40" s="585"/>
      <c r="L40" s="586"/>
      <c r="M40" s="585"/>
      <c r="N40" s="585"/>
      <c r="O40" s="585"/>
      <c r="P40" s="586"/>
      <c r="Q40" s="585"/>
      <c r="R40" s="585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9"/>
      <c r="AE40" s="587"/>
      <c r="AF40" s="584"/>
      <c r="AG40" s="587"/>
      <c r="AH40" s="587"/>
      <c r="AI40" s="612"/>
    </row>
    <row r="41" spans="1:35" ht="15" hidden="1" customHeight="1" x14ac:dyDescent="0.35">
      <c r="A41" s="1175"/>
      <c r="B41" s="792"/>
      <c r="C41" s="592"/>
      <c r="D41" s="593"/>
      <c r="E41" s="592"/>
      <c r="F41" s="792"/>
      <c r="G41" s="585"/>
      <c r="H41" s="592"/>
      <c r="I41" s="592"/>
      <c r="J41" s="792"/>
      <c r="K41" s="585"/>
      <c r="L41" s="586"/>
      <c r="M41" s="585"/>
      <c r="N41" s="585"/>
      <c r="O41" s="585"/>
      <c r="P41" s="586"/>
      <c r="Q41" s="585"/>
      <c r="R41" s="585"/>
      <c r="S41" s="585"/>
      <c r="T41" s="586"/>
      <c r="U41" s="587"/>
      <c r="V41" s="584"/>
      <c r="W41" s="587"/>
      <c r="X41" s="588"/>
      <c r="Y41" s="587"/>
      <c r="Z41" s="584"/>
      <c r="AA41" s="587"/>
      <c r="AB41" s="589"/>
      <c r="AC41" s="594"/>
      <c r="AD41" s="589"/>
      <c r="AE41" s="587"/>
      <c r="AF41" s="584"/>
      <c r="AG41" s="587"/>
      <c r="AH41" s="587"/>
      <c r="AI41" s="612"/>
    </row>
    <row r="42" spans="1:35" ht="15" hidden="1" customHeight="1" x14ac:dyDescent="0.35">
      <c r="A42" s="1173">
        <v>45270</v>
      </c>
      <c r="B42" s="591">
        <v>29.27</v>
      </c>
      <c r="C42" s="592">
        <v>292700</v>
      </c>
      <c r="D42" s="593">
        <v>26.13</v>
      </c>
      <c r="E42" s="592">
        <v>261300</v>
      </c>
      <c r="F42" s="591">
        <v>23.53</v>
      </c>
      <c r="G42" s="585">
        <v>235300</v>
      </c>
      <c r="H42" s="592"/>
      <c r="I42" s="592"/>
      <c r="J42" s="591"/>
      <c r="K42" s="585"/>
      <c r="L42" s="586">
        <v>20</v>
      </c>
      <c r="M42" s="585">
        <v>136000</v>
      </c>
      <c r="N42" s="585"/>
      <c r="O42" s="585"/>
      <c r="P42" s="586"/>
      <c r="Q42" s="585"/>
      <c r="R42" s="585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9"/>
      <c r="AE42" s="587"/>
      <c r="AF42" s="584"/>
      <c r="AG42" s="587"/>
      <c r="AH42" s="587"/>
      <c r="AI42" s="612"/>
    </row>
    <row r="43" spans="1:35" ht="15" hidden="1" customHeight="1" x14ac:dyDescent="0.35">
      <c r="A43" s="1174"/>
      <c r="B43" s="591"/>
      <c r="C43" s="592"/>
      <c r="D43" s="593"/>
      <c r="E43" s="592"/>
      <c r="F43" s="591"/>
      <c r="G43" s="585"/>
      <c r="H43" s="592"/>
      <c r="I43" s="592"/>
      <c r="J43" s="591"/>
      <c r="K43" s="585"/>
      <c r="L43" s="586"/>
      <c r="M43" s="585"/>
      <c r="N43" s="585"/>
      <c r="O43" s="585"/>
      <c r="P43" s="586"/>
      <c r="Q43" s="585"/>
      <c r="R43" s="585"/>
      <c r="S43" s="585"/>
      <c r="T43" s="586"/>
      <c r="U43" s="587"/>
      <c r="V43" s="584"/>
      <c r="W43" s="587"/>
      <c r="X43" s="588"/>
      <c r="Y43" s="587"/>
      <c r="Z43" s="584"/>
      <c r="AA43" s="587"/>
      <c r="AB43" s="589"/>
      <c r="AC43" s="594"/>
      <c r="AD43" s="589"/>
      <c r="AE43" s="587"/>
      <c r="AF43" s="584"/>
      <c r="AG43" s="587"/>
      <c r="AH43" s="587"/>
      <c r="AI43" s="612"/>
    </row>
    <row r="44" spans="1:35" ht="15" hidden="1" x14ac:dyDescent="0.35">
      <c r="A44" s="1174"/>
      <c r="B44" s="591"/>
      <c r="C44" s="592"/>
      <c r="D44" s="593"/>
      <c r="E44" s="592"/>
      <c r="F44" s="591"/>
      <c r="G44" s="585"/>
      <c r="H44" s="592"/>
      <c r="I44" s="592"/>
      <c r="J44" s="591"/>
      <c r="K44" s="585"/>
      <c r="L44" s="586"/>
      <c r="M44" s="585"/>
      <c r="N44" s="585"/>
      <c r="O44" s="585"/>
      <c r="P44" s="586"/>
      <c r="Q44" s="585"/>
      <c r="R44" s="585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9"/>
      <c r="AE44" s="587"/>
      <c r="AF44" s="584"/>
      <c r="AG44" s="587"/>
      <c r="AH44" s="587"/>
      <c r="AI44" s="612"/>
    </row>
    <row r="45" spans="1:35" ht="15" hidden="1" x14ac:dyDescent="0.35">
      <c r="A45" s="1175"/>
      <c r="B45" s="591"/>
      <c r="C45" s="592"/>
      <c r="D45" s="593"/>
      <c r="E45" s="592"/>
      <c r="F45" s="591"/>
      <c r="G45" s="585"/>
      <c r="H45" s="592"/>
      <c r="I45" s="592"/>
      <c r="J45" s="591"/>
      <c r="K45" s="585"/>
      <c r="L45" s="586"/>
      <c r="M45" s="585"/>
      <c r="N45" s="585"/>
      <c r="O45" s="585"/>
      <c r="P45" s="586"/>
      <c r="Q45" s="585"/>
      <c r="R45" s="585"/>
      <c r="S45" s="585"/>
      <c r="T45" s="586"/>
      <c r="U45" s="587"/>
      <c r="V45" s="584"/>
      <c r="W45" s="587"/>
      <c r="X45" s="588"/>
      <c r="Y45" s="587"/>
      <c r="Z45" s="584"/>
      <c r="AA45" s="587"/>
      <c r="AB45" s="589"/>
      <c r="AC45" s="594"/>
      <c r="AD45" s="589"/>
      <c r="AE45" s="587"/>
      <c r="AF45" s="584"/>
      <c r="AG45" s="587"/>
      <c r="AH45" s="587"/>
      <c r="AI45" s="612"/>
    </row>
    <row r="46" spans="1:35" ht="15" hidden="1" customHeight="1" x14ac:dyDescent="0.35">
      <c r="A46" s="1173">
        <v>45271</v>
      </c>
      <c r="B46" s="591">
        <v>33.450000000000003</v>
      </c>
      <c r="C46" s="592">
        <v>334500</v>
      </c>
      <c r="D46" s="593">
        <v>31.11</v>
      </c>
      <c r="E46" s="592">
        <v>311100</v>
      </c>
      <c r="F46" s="591"/>
      <c r="G46" s="585"/>
      <c r="H46" s="592"/>
      <c r="I46" s="592"/>
      <c r="J46" s="591"/>
      <c r="K46" s="585"/>
      <c r="L46" s="586"/>
      <c r="M46" s="587"/>
      <c r="N46" s="587"/>
      <c r="O46" s="587"/>
      <c r="P46" s="586"/>
      <c r="Q46" s="585"/>
      <c r="R46" s="585">
        <v>20</v>
      </c>
      <c r="S46" s="585">
        <v>267000</v>
      </c>
      <c r="T46" s="586">
        <v>20</v>
      </c>
      <c r="U46" s="587">
        <v>136000</v>
      </c>
      <c r="V46" s="584"/>
      <c r="W46" s="587"/>
      <c r="X46" s="588">
        <v>20</v>
      </c>
      <c r="Y46" s="587">
        <v>267000</v>
      </c>
      <c r="Z46" s="631"/>
      <c r="AA46" s="587"/>
      <c r="AB46" s="589"/>
      <c r="AC46" s="594"/>
      <c r="AD46" s="589"/>
      <c r="AE46" s="587"/>
      <c r="AF46" s="584"/>
      <c r="AG46" s="587"/>
      <c r="AH46" s="587"/>
      <c r="AI46" s="612"/>
    </row>
    <row r="47" spans="1:35" ht="15" hidden="1" customHeight="1" x14ac:dyDescent="0.35">
      <c r="A47" s="1174"/>
      <c r="B47" s="591"/>
      <c r="C47" s="592"/>
      <c r="D47" s="593"/>
      <c r="E47" s="592"/>
      <c r="F47" s="591"/>
      <c r="G47" s="585"/>
      <c r="H47" s="592"/>
      <c r="I47" s="592"/>
      <c r="J47" s="591"/>
      <c r="K47" s="585"/>
      <c r="L47" s="586"/>
      <c r="M47" s="585"/>
      <c r="N47" s="585"/>
      <c r="O47" s="585"/>
      <c r="P47" s="586"/>
      <c r="Q47" s="585"/>
      <c r="R47" s="585"/>
      <c r="S47" s="585"/>
      <c r="T47" s="586"/>
      <c r="U47" s="587"/>
      <c r="V47" s="584"/>
      <c r="W47" s="587"/>
      <c r="X47" s="588"/>
      <c r="Y47" s="587"/>
      <c r="Z47" s="584"/>
      <c r="AA47" s="587"/>
      <c r="AB47" s="589"/>
      <c r="AC47" s="594"/>
      <c r="AD47" s="589"/>
      <c r="AE47" s="587"/>
      <c r="AF47" s="584"/>
      <c r="AG47" s="587"/>
      <c r="AH47" s="587"/>
      <c r="AI47" s="612"/>
    </row>
    <row r="48" spans="1:35" ht="15" hidden="1" customHeight="1" x14ac:dyDescent="0.35">
      <c r="A48" s="1174"/>
      <c r="B48" s="591"/>
      <c r="C48" s="592"/>
      <c r="D48" s="593"/>
      <c r="E48" s="592"/>
      <c r="F48" s="591"/>
      <c r="G48" s="585"/>
      <c r="H48" s="592"/>
      <c r="I48" s="592"/>
      <c r="J48" s="591"/>
      <c r="K48" s="585"/>
      <c r="L48" s="586"/>
      <c r="M48" s="585"/>
      <c r="N48" s="585"/>
      <c r="O48" s="585"/>
      <c r="P48" s="586"/>
      <c r="Q48" s="585"/>
      <c r="R48" s="585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9"/>
      <c r="AE48" s="587"/>
      <c r="AF48" s="584"/>
      <c r="AG48" s="587"/>
      <c r="AH48" s="587"/>
      <c r="AI48" s="612"/>
    </row>
    <row r="49" spans="1:35" ht="15" hidden="1" customHeight="1" x14ac:dyDescent="0.35">
      <c r="A49" s="1175"/>
      <c r="B49" s="792"/>
      <c r="C49" s="592"/>
      <c r="D49" s="593"/>
      <c r="E49" s="592"/>
      <c r="F49" s="792"/>
      <c r="G49" s="585"/>
      <c r="H49" s="592"/>
      <c r="I49" s="592"/>
      <c r="J49" s="792"/>
      <c r="K49" s="585"/>
      <c r="L49" s="586"/>
      <c r="M49" s="585"/>
      <c r="N49" s="585"/>
      <c r="O49" s="585"/>
      <c r="P49" s="586"/>
      <c r="Q49" s="585"/>
      <c r="R49" s="585"/>
      <c r="S49" s="585"/>
      <c r="T49" s="586"/>
      <c r="U49" s="587"/>
      <c r="V49" s="584"/>
      <c r="W49" s="587"/>
      <c r="X49" s="588"/>
      <c r="Y49" s="587"/>
      <c r="Z49" s="584"/>
      <c r="AA49" s="587"/>
      <c r="AB49" s="589"/>
      <c r="AC49" s="594"/>
      <c r="AD49" s="724"/>
      <c r="AE49" s="587"/>
      <c r="AF49" s="584"/>
      <c r="AG49" s="587"/>
      <c r="AH49" s="587"/>
      <c r="AI49" s="612"/>
    </row>
    <row r="50" spans="1:35" ht="15" hidden="1" customHeight="1" x14ac:dyDescent="0.35">
      <c r="A50" s="1173">
        <v>45272</v>
      </c>
      <c r="B50" s="591">
        <v>26.61</v>
      </c>
      <c r="C50" s="592">
        <v>266100</v>
      </c>
      <c r="D50" s="593">
        <v>26.21</v>
      </c>
      <c r="E50" s="592">
        <v>262100</v>
      </c>
      <c r="F50" s="591">
        <v>25</v>
      </c>
      <c r="G50" s="585">
        <v>250000</v>
      </c>
      <c r="H50" s="592"/>
      <c r="I50" s="592"/>
      <c r="J50" s="591"/>
      <c r="K50" s="585"/>
      <c r="L50" s="586"/>
      <c r="M50" s="585"/>
      <c r="N50" s="585"/>
      <c r="O50" s="585"/>
      <c r="P50" s="586"/>
      <c r="Q50" s="585"/>
      <c r="R50" s="585"/>
      <c r="S50" s="585"/>
      <c r="T50" s="586"/>
      <c r="U50" s="587"/>
      <c r="V50" s="584"/>
      <c r="W50" s="587"/>
      <c r="X50" s="588">
        <v>20</v>
      </c>
      <c r="Y50" s="587">
        <v>267000</v>
      </c>
      <c r="Z50" s="584"/>
      <c r="AA50" s="587"/>
      <c r="AB50" s="589">
        <v>32.58</v>
      </c>
      <c r="AC50" s="594">
        <v>325800</v>
      </c>
      <c r="AD50" s="589"/>
      <c r="AE50" s="587"/>
      <c r="AF50" s="584"/>
      <c r="AG50" s="587"/>
      <c r="AH50" s="587"/>
      <c r="AI50" s="612"/>
    </row>
    <row r="51" spans="1:35" ht="15" hidden="1" customHeight="1" x14ac:dyDescent="0.35">
      <c r="A51" s="1174"/>
      <c r="B51" s="591"/>
      <c r="C51" s="592"/>
      <c r="D51" s="593"/>
      <c r="E51" s="592"/>
      <c r="F51" s="591"/>
      <c r="G51" s="585"/>
      <c r="H51" s="592"/>
      <c r="I51" s="592"/>
      <c r="J51" s="591"/>
      <c r="K51" s="585"/>
      <c r="L51" s="586"/>
      <c r="M51" s="585"/>
      <c r="N51" s="585"/>
      <c r="O51" s="585"/>
      <c r="P51" s="586"/>
      <c r="Q51" s="585"/>
      <c r="R51" s="585"/>
      <c r="S51" s="585"/>
      <c r="T51" s="586"/>
      <c r="U51" s="587"/>
      <c r="V51" s="584"/>
      <c r="W51" s="587"/>
      <c r="X51" s="588"/>
      <c r="Y51" s="587"/>
      <c r="Z51" s="584"/>
      <c r="AA51" s="587"/>
      <c r="AB51" s="589"/>
      <c r="AC51" s="594"/>
      <c r="AD51" s="589"/>
      <c r="AE51" s="587"/>
      <c r="AF51" s="584"/>
      <c r="AG51" s="587"/>
      <c r="AH51" s="587"/>
      <c r="AI51" s="612"/>
    </row>
    <row r="52" spans="1:35" ht="15" hidden="1" customHeight="1" x14ac:dyDescent="0.35">
      <c r="A52" s="1174"/>
      <c r="B52" s="591"/>
      <c r="C52" s="592"/>
      <c r="D52" s="593"/>
      <c r="E52" s="592"/>
      <c r="F52" s="591"/>
      <c r="G52" s="585"/>
      <c r="H52" s="592"/>
      <c r="I52" s="592"/>
      <c r="J52" s="591"/>
      <c r="K52" s="585"/>
      <c r="L52" s="586"/>
      <c r="M52" s="585"/>
      <c r="N52" s="585"/>
      <c r="O52" s="585"/>
      <c r="P52" s="586"/>
      <c r="Q52" s="585"/>
      <c r="R52" s="585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9"/>
      <c r="AE52" s="587"/>
      <c r="AF52" s="584"/>
      <c r="AG52" s="587"/>
      <c r="AH52" s="587"/>
      <c r="AI52" s="612"/>
    </row>
    <row r="53" spans="1:35" ht="15" hidden="1" customHeight="1" x14ac:dyDescent="0.35">
      <c r="A53" s="1175"/>
      <c r="B53" s="591"/>
      <c r="C53" s="592"/>
      <c r="D53" s="593"/>
      <c r="E53" s="592"/>
      <c r="F53" s="792"/>
      <c r="G53" s="585"/>
      <c r="H53" s="592"/>
      <c r="I53" s="592"/>
      <c r="J53" s="792"/>
      <c r="K53" s="585"/>
      <c r="L53" s="586"/>
      <c r="M53" s="585"/>
      <c r="N53" s="585"/>
      <c r="O53" s="585"/>
      <c r="P53" s="591"/>
      <c r="Q53" s="592"/>
      <c r="R53" s="585"/>
      <c r="S53" s="592"/>
      <c r="T53" s="586"/>
      <c r="U53" s="585"/>
      <c r="V53" s="584"/>
      <c r="W53" s="587"/>
      <c r="X53" s="588"/>
      <c r="Y53" s="587"/>
      <c r="Z53" s="584"/>
      <c r="AA53" s="587"/>
      <c r="AB53" s="589"/>
      <c r="AC53" s="594"/>
      <c r="AD53" s="589"/>
      <c r="AE53" s="587"/>
      <c r="AF53" s="584"/>
      <c r="AG53" s="587"/>
      <c r="AH53" s="587"/>
      <c r="AI53" s="612"/>
    </row>
    <row r="54" spans="1:35" ht="15" hidden="1" customHeight="1" x14ac:dyDescent="0.35">
      <c r="A54" s="1173">
        <v>45273</v>
      </c>
      <c r="B54" s="591">
        <v>30.48</v>
      </c>
      <c r="C54" s="592">
        <v>304800</v>
      </c>
      <c r="D54" s="593">
        <v>31.42</v>
      </c>
      <c r="E54" s="592">
        <v>314200</v>
      </c>
      <c r="F54" s="591">
        <v>20</v>
      </c>
      <c r="G54" s="585">
        <v>200000</v>
      </c>
      <c r="H54" s="592"/>
      <c r="I54" s="592"/>
      <c r="J54" s="591"/>
      <c r="K54" s="585"/>
      <c r="L54" s="586"/>
      <c r="M54" s="585"/>
      <c r="N54" s="585">
        <v>20</v>
      </c>
      <c r="O54" s="585">
        <v>136000</v>
      </c>
      <c r="P54" s="586"/>
      <c r="Q54" s="585"/>
      <c r="R54" s="585"/>
      <c r="S54" s="585"/>
      <c r="T54" s="586">
        <v>20</v>
      </c>
      <c r="U54" s="587">
        <v>136000</v>
      </c>
      <c r="V54" s="584"/>
      <c r="W54" s="587"/>
      <c r="X54" s="588">
        <v>20</v>
      </c>
      <c r="Y54" s="587">
        <v>267000</v>
      </c>
      <c r="Z54" s="584"/>
      <c r="AA54" s="587"/>
      <c r="AB54" s="589"/>
      <c r="AC54" s="594"/>
      <c r="AD54" s="589">
        <v>10</v>
      </c>
      <c r="AE54" s="587">
        <v>100000</v>
      </c>
      <c r="AF54" s="584"/>
      <c r="AG54" s="587"/>
      <c r="AH54" s="587"/>
      <c r="AI54" s="612"/>
    </row>
    <row r="55" spans="1:35" ht="15" hidden="1" customHeight="1" x14ac:dyDescent="0.35">
      <c r="A55" s="1174"/>
      <c r="B55" s="591"/>
      <c r="C55" s="592"/>
      <c r="D55" s="593"/>
      <c r="E55" s="592"/>
      <c r="F55" s="591"/>
      <c r="G55" s="585"/>
      <c r="H55" s="592"/>
      <c r="I55" s="592"/>
      <c r="J55" s="591"/>
      <c r="K55" s="585"/>
      <c r="L55" s="586"/>
      <c r="M55" s="585"/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/>
      <c r="AA55" s="587"/>
      <c r="AB55" s="589"/>
      <c r="AC55" s="590"/>
      <c r="AD55" s="599"/>
      <c r="AE55" s="600"/>
      <c r="AF55" s="588"/>
      <c r="AG55" s="587"/>
      <c r="AH55" s="587"/>
      <c r="AI55" s="612"/>
    </row>
    <row r="56" spans="1:35" ht="15" hidden="1" customHeight="1" x14ac:dyDescent="0.35">
      <c r="A56" s="1174"/>
      <c r="B56" s="591"/>
      <c r="C56" s="592"/>
      <c r="D56" s="593"/>
      <c r="E56" s="592"/>
      <c r="F56" s="591"/>
      <c r="G56" s="585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99"/>
      <c r="AE56" s="600"/>
      <c r="AF56" s="588"/>
      <c r="AG56" s="587"/>
      <c r="AH56" s="587"/>
      <c r="AI56" s="612"/>
    </row>
    <row r="57" spans="1:35" ht="15" hidden="1" customHeight="1" x14ac:dyDescent="0.35">
      <c r="A57" s="1175"/>
      <c r="B57" s="591"/>
      <c r="C57" s="592"/>
      <c r="D57" s="593"/>
      <c r="E57" s="592"/>
      <c r="F57" s="591"/>
      <c r="G57" s="585"/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4"/>
      <c r="AD57" s="589"/>
      <c r="AE57" s="587"/>
      <c r="AF57" s="584"/>
      <c r="AG57" s="587"/>
      <c r="AH57" s="587"/>
      <c r="AI57" s="612"/>
    </row>
    <row r="58" spans="1:35" ht="15" hidden="1" customHeight="1" x14ac:dyDescent="0.35">
      <c r="A58" s="1173">
        <v>45274</v>
      </c>
      <c r="B58" s="591">
        <v>34.17</v>
      </c>
      <c r="C58" s="585">
        <v>341700</v>
      </c>
      <c r="D58" s="593">
        <v>25.9</v>
      </c>
      <c r="E58" s="592">
        <v>259000</v>
      </c>
      <c r="F58" s="591">
        <v>26.41</v>
      </c>
      <c r="G58" s="585">
        <v>264100</v>
      </c>
      <c r="H58" s="592"/>
      <c r="I58" s="592"/>
      <c r="J58" s="591"/>
      <c r="K58" s="585"/>
      <c r="L58" s="586">
        <v>20</v>
      </c>
      <c r="M58" s="585">
        <v>136000</v>
      </c>
      <c r="N58" s="585">
        <v>20</v>
      </c>
      <c r="O58" s="585">
        <v>136000</v>
      </c>
      <c r="P58" s="586"/>
      <c r="Q58" s="585"/>
      <c r="R58" s="585">
        <v>20</v>
      </c>
      <c r="S58" s="585">
        <v>267000</v>
      </c>
      <c r="T58" s="586">
        <v>20</v>
      </c>
      <c r="U58" s="587">
        <v>136000</v>
      </c>
      <c r="V58" s="584"/>
      <c r="W58" s="587"/>
      <c r="X58" s="588">
        <v>20</v>
      </c>
      <c r="Y58" s="587">
        <v>267000</v>
      </c>
      <c r="Z58" s="584"/>
      <c r="AA58" s="587"/>
      <c r="AB58" s="589"/>
      <c r="AC58" s="594"/>
      <c r="AD58" s="589"/>
      <c r="AE58" s="587"/>
      <c r="AF58" s="584"/>
      <c r="AG58" s="587"/>
      <c r="AH58" s="587"/>
      <c r="AI58" s="612"/>
    </row>
    <row r="59" spans="1:35" ht="15" hidden="1" customHeight="1" x14ac:dyDescent="0.35">
      <c r="A59" s="1174"/>
      <c r="B59" s="591"/>
      <c r="C59" s="592"/>
      <c r="D59" s="593"/>
      <c r="E59" s="592"/>
      <c r="F59" s="591"/>
      <c r="G59" s="585"/>
      <c r="H59" s="592"/>
      <c r="I59" s="592"/>
      <c r="J59" s="591"/>
      <c r="K59" s="585"/>
      <c r="L59" s="586"/>
      <c r="M59" s="585"/>
      <c r="N59" s="585"/>
      <c r="O59" s="585"/>
      <c r="P59" s="586"/>
      <c r="Q59" s="585"/>
      <c r="R59" s="585"/>
      <c r="S59" s="585"/>
      <c r="T59" s="586"/>
      <c r="U59" s="587"/>
      <c r="V59" s="584"/>
      <c r="W59" s="587"/>
      <c r="X59" s="588"/>
      <c r="Y59" s="587"/>
      <c r="Z59" s="584"/>
      <c r="AA59" s="587"/>
      <c r="AB59" s="589"/>
      <c r="AC59" s="590"/>
      <c r="AD59" s="599"/>
      <c r="AE59" s="600"/>
      <c r="AF59" s="588"/>
      <c r="AG59" s="587"/>
      <c r="AH59" s="587"/>
      <c r="AI59" s="612"/>
    </row>
    <row r="60" spans="1:35" ht="15" hidden="1" customHeight="1" x14ac:dyDescent="0.35">
      <c r="A60" s="1174"/>
      <c r="B60" s="591"/>
      <c r="C60" s="592"/>
      <c r="D60" s="593"/>
      <c r="E60" s="592"/>
      <c r="F60" s="591"/>
      <c r="G60" s="585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99"/>
      <c r="AE60" s="600"/>
      <c r="AF60" s="588"/>
      <c r="AG60" s="587"/>
      <c r="AH60" s="587"/>
      <c r="AI60" s="612"/>
    </row>
    <row r="61" spans="1:35" ht="15" hidden="1" customHeight="1" x14ac:dyDescent="0.35">
      <c r="A61" s="1175"/>
      <c r="B61" s="591"/>
      <c r="C61" s="592"/>
      <c r="D61" s="593"/>
      <c r="E61" s="592"/>
      <c r="F61" s="591"/>
      <c r="G61" s="585"/>
      <c r="H61" s="592"/>
      <c r="I61" s="592"/>
      <c r="J61" s="591"/>
      <c r="K61" s="585"/>
      <c r="L61" s="586"/>
      <c r="M61" s="585"/>
      <c r="N61" s="585"/>
      <c r="O61" s="585"/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99"/>
      <c r="AE61" s="600"/>
      <c r="AF61" s="588"/>
      <c r="AG61" s="587"/>
      <c r="AH61" s="587"/>
      <c r="AI61" s="612"/>
    </row>
    <row r="62" spans="1:35" ht="15" hidden="1" customHeight="1" x14ac:dyDescent="0.35">
      <c r="A62" s="1173">
        <v>45275</v>
      </c>
      <c r="B62" s="591">
        <v>25.81</v>
      </c>
      <c r="C62" s="592">
        <v>258100</v>
      </c>
      <c r="D62" s="593">
        <v>28.09</v>
      </c>
      <c r="E62" s="592">
        <v>280900</v>
      </c>
      <c r="F62" s="591">
        <v>19.329999999999998</v>
      </c>
      <c r="G62" s="585">
        <v>193300</v>
      </c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>
        <v>20</v>
      </c>
      <c r="S62" s="585">
        <v>267000</v>
      </c>
      <c r="T62" s="586">
        <v>20</v>
      </c>
      <c r="U62" s="587">
        <v>136000</v>
      </c>
      <c r="V62" s="584"/>
      <c r="W62" s="587"/>
      <c r="X62" s="588">
        <v>20</v>
      </c>
      <c r="Y62" s="587">
        <v>267000</v>
      </c>
      <c r="Z62" s="584"/>
      <c r="AA62" s="587"/>
      <c r="AB62" s="589"/>
      <c r="AC62" s="594"/>
      <c r="AD62" s="589"/>
      <c r="AE62" s="587"/>
      <c r="AF62" s="584"/>
      <c r="AG62" s="587"/>
      <c r="AH62" s="587"/>
      <c r="AI62" s="612"/>
    </row>
    <row r="63" spans="1:35" ht="15" hidden="1" customHeight="1" x14ac:dyDescent="0.35">
      <c r="A63" s="1174"/>
      <c r="B63" s="591"/>
      <c r="C63" s="592"/>
      <c r="D63" s="593"/>
      <c r="E63" s="592"/>
      <c r="F63" s="591"/>
      <c r="G63" s="585"/>
      <c r="H63" s="592"/>
      <c r="I63" s="592"/>
      <c r="J63" s="591"/>
      <c r="K63" s="585"/>
      <c r="L63" s="586"/>
      <c r="M63" s="585"/>
      <c r="N63" s="585"/>
      <c r="O63" s="585"/>
      <c r="P63" s="586"/>
      <c r="Q63" s="585"/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/>
      <c r="AC63" s="594"/>
      <c r="AD63" s="589"/>
      <c r="AE63" s="587"/>
      <c r="AF63" s="584"/>
      <c r="AG63" s="587"/>
      <c r="AH63" s="587"/>
      <c r="AI63" s="612"/>
    </row>
    <row r="64" spans="1:35" ht="15" hidden="1" customHeight="1" x14ac:dyDescent="0.35">
      <c r="A64" s="1174"/>
      <c r="B64" s="591"/>
      <c r="C64" s="592"/>
      <c r="D64" s="593"/>
      <c r="E64" s="592"/>
      <c r="F64" s="591"/>
      <c r="G64" s="585"/>
      <c r="H64" s="592"/>
      <c r="I64" s="592"/>
      <c r="J64" s="591"/>
      <c r="K64" s="585"/>
      <c r="L64" s="586"/>
      <c r="M64" s="585"/>
      <c r="N64" s="816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9"/>
      <c r="AE64" s="587"/>
      <c r="AF64" s="584"/>
      <c r="AG64" s="587"/>
      <c r="AH64" s="587"/>
      <c r="AI64" s="612"/>
    </row>
    <row r="65" spans="1:35" ht="15" hidden="1" customHeight="1" x14ac:dyDescent="0.35">
      <c r="A65" s="1175"/>
      <c r="B65" s="591"/>
      <c r="C65" s="592"/>
      <c r="D65" s="593"/>
      <c r="E65" s="592"/>
      <c r="F65" s="792"/>
      <c r="G65" s="585"/>
      <c r="H65" s="592"/>
      <c r="I65" s="592"/>
      <c r="J65" s="792"/>
      <c r="K65" s="585"/>
      <c r="L65" s="586"/>
      <c r="M65" s="585"/>
      <c r="N65" s="816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9"/>
      <c r="AE65" s="587"/>
      <c r="AF65" s="584"/>
      <c r="AG65" s="587"/>
      <c r="AH65" s="587"/>
      <c r="AI65" s="612"/>
    </row>
    <row r="66" spans="1:35" ht="15" hidden="1" customHeight="1" x14ac:dyDescent="0.35">
      <c r="A66" s="1173">
        <v>45276</v>
      </c>
      <c r="B66" s="591">
        <v>32.29</v>
      </c>
      <c r="C66" s="592">
        <v>322900</v>
      </c>
      <c r="D66" s="593">
        <v>26.07</v>
      </c>
      <c r="E66" s="592">
        <v>260700</v>
      </c>
      <c r="F66" s="591">
        <v>20.309999999999999</v>
      </c>
      <c r="G66" s="585">
        <v>203100</v>
      </c>
      <c r="H66" s="592"/>
      <c r="I66" s="592"/>
      <c r="J66" s="591"/>
      <c r="K66" s="585"/>
      <c r="L66" s="586"/>
      <c r="M66" s="585"/>
      <c r="N66" s="585">
        <v>20</v>
      </c>
      <c r="O66" s="585">
        <v>136000</v>
      </c>
      <c r="P66" s="586"/>
      <c r="Q66" s="585"/>
      <c r="R66" s="585">
        <v>20</v>
      </c>
      <c r="S66" s="585">
        <v>267000</v>
      </c>
      <c r="T66" s="586"/>
      <c r="U66" s="587"/>
      <c r="V66" s="584"/>
      <c r="W66" s="587"/>
      <c r="X66" s="588">
        <v>20</v>
      </c>
      <c r="Y66" s="587">
        <v>267000</v>
      </c>
      <c r="Z66" s="584"/>
      <c r="AA66" s="587"/>
      <c r="AB66" s="589"/>
      <c r="AC66" s="594"/>
      <c r="AD66" s="589"/>
      <c r="AE66" s="587"/>
      <c r="AF66" s="584"/>
      <c r="AG66" s="587"/>
      <c r="AH66" s="587"/>
      <c r="AI66" s="612"/>
    </row>
    <row r="67" spans="1:35" ht="15" hidden="1" customHeight="1" x14ac:dyDescent="0.35">
      <c r="A67" s="1174"/>
      <c r="B67" s="591"/>
      <c r="C67" s="592"/>
      <c r="D67" s="593"/>
      <c r="E67" s="592"/>
      <c r="F67" s="591"/>
      <c r="G67" s="585"/>
      <c r="H67" s="592"/>
      <c r="I67" s="592"/>
      <c r="J67" s="591"/>
      <c r="K67" s="585"/>
      <c r="L67" s="586"/>
      <c r="M67" s="585"/>
      <c r="N67" s="727"/>
      <c r="O67" s="704"/>
      <c r="P67" s="586"/>
      <c r="Q67" s="585"/>
      <c r="R67" s="585"/>
      <c r="S67" s="585"/>
      <c r="T67" s="586"/>
      <c r="U67" s="587"/>
      <c r="V67" s="584"/>
      <c r="W67" s="587"/>
      <c r="X67" s="588"/>
      <c r="Y67" s="587"/>
      <c r="Z67" s="584"/>
      <c r="AA67" s="587"/>
      <c r="AB67" s="589"/>
      <c r="AC67" s="594"/>
      <c r="AD67" s="589"/>
      <c r="AE67" s="587"/>
      <c r="AF67" s="584"/>
      <c r="AG67" s="587"/>
      <c r="AH67" s="587"/>
      <c r="AI67" s="612"/>
    </row>
    <row r="68" spans="1:35" ht="15" hidden="1" customHeight="1" x14ac:dyDescent="0.35">
      <c r="A68" s="1174"/>
      <c r="B68" s="591"/>
      <c r="C68" s="592"/>
      <c r="D68" s="593"/>
      <c r="E68" s="592"/>
      <c r="F68" s="591"/>
      <c r="G68" s="585"/>
      <c r="H68" s="592"/>
      <c r="I68" s="592"/>
      <c r="J68" s="591"/>
      <c r="K68" s="585"/>
      <c r="L68" s="586"/>
      <c r="M68" s="585"/>
      <c r="N68" s="585"/>
      <c r="O68" s="585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9"/>
      <c r="AE68" s="587"/>
      <c r="AF68" s="584"/>
      <c r="AG68" s="587"/>
      <c r="AH68" s="587"/>
      <c r="AI68" s="612"/>
    </row>
    <row r="69" spans="1:35" ht="15" hidden="1" customHeight="1" x14ac:dyDescent="0.35">
      <c r="A69" s="1175"/>
      <c r="B69" s="591"/>
      <c r="C69" s="592"/>
      <c r="D69" s="593"/>
      <c r="E69" s="592"/>
      <c r="F69" s="591"/>
      <c r="G69" s="585"/>
      <c r="H69" s="592"/>
      <c r="I69" s="592"/>
      <c r="J69" s="591"/>
      <c r="K69" s="585"/>
      <c r="L69" s="586"/>
      <c r="M69" s="585"/>
      <c r="N69" s="816"/>
      <c r="O69" s="585"/>
      <c r="P69" s="591"/>
      <c r="Q69" s="592"/>
      <c r="R69" s="585"/>
      <c r="S69" s="592"/>
      <c r="T69" s="586"/>
      <c r="U69" s="587"/>
      <c r="V69" s="584"/>
      <c r="W69" s="587"/>
      <c r="X69" s="588"/>
      <c r="Y69" s="587"/>
      <c r="Z69" s="584"/>
      <c r="AA69" s="587"/>
      <c r="AB69" s="589"/>
      <c r="AC69" s="594"/>
      <c r="AD69" s="589"/>
      <c r="AE69" s="587"/>
      <c r="AF69" s="584"/>
      <c r="AG69" s="587"/>
      <c r="AH69" s="587"/>
      <c r="AI69" s="612"/>
    </row>
    <row r="70" spans="1:35" ht="15" hidden="1" customHeight="1" x14ac:dyDescent="0.35">
      <c r="A70" s="1173">
        <v>45277</v>
      </c>
      <c r="B70" s="591">
        <v>24.87</v>
      </c>
      <c r="C70" s="592">
        <v>248700</v>
      </c>
      <c r="D70" s="593">
        <v>28.47</v>
      </c>
      <c r="E70" s="592">
        <v>284700</v>
      </c>
      <c r="F70" s="591">
        <v>18.53</v>
      </c>
      <c r="G70" s="585">
        <v>185300</v>
      </c>
      <c r="H70" s="592"/>
      <c r="I70" s="592"/>
      <c r="J70" s="591"/>
      <c r="K70" s="585"/>
      <c r="L70" s="586"/>
      <c r="M70" s="585"/>
      <c r="N70" s="585"/>
      <c r="O70" s="585"/>
      <c r="P70" s="586"/>
      <c r="Q70" s="585"/>
      <c r="R70" s="585"/>
      <c r="S70" s="585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9"/>
      <c r="AE70" s="587"/>
      <c r="AF70" s="584"/>
      <c r="AG70" s="587"/>
      <c r="AH70" s="587"/>
      <c r="AI70" s="612"/>
    </row>
    <row r="71" spans="1:35" ht="15" hidden="1" customHeight="1" x14ac:dyDescent="0.35">
      <c r="A71" s="1174"/>
      <c r="B71" s="591"/>
      <c r="C71" s="592"/>
      <c r="D71" s="593"/>
      <c r="E71" s="592"/>
      <c r="F71" s="591">
        <v>26.56</v>
      </c>
      <c r="G71" s="585">
        <v>265600</v>
      </c>
      <c r="H71" s="592"/>
      <c r="I71" s="592"/>
      <c r="J71" s="591"/>
      <c r="K71" s="585"/>
      <c r="L71" s="586"/>
      <c r="M71" s="585"/>
      <c r="N71" s="585"/>
      <c r="O71" s="585"/>
      <c r="P71" s="586"/>
      <c r="Q71" s="585"/>
      <c r="R71" s="585"/>
      <c r="S71" s="585"/>
      <c r="T71" s="586"/>
      <c r="U71" s="587"/>
      <c r="V71" s="584"/>
      <c r="W71" s="587"/>
      <c r="X71" s="588"/>
      <c r="Y71" s="587"/>
      <c r="Z71" s="584"/>
      <c r="AA71" s="587"/>
      <c r="AB71" s="589"/>
      <c r="AC71" s="594"/>
      <c r="AD71" s="589"/>
      <c r="AE71" s="587"/>
      <c r="AF71" s="584"/>
      <c r="AG71" s="587"/>
      <c r="AH71" s="587"/>
      <c r="AI71" s="612"/>
    </row>
    <row r="72" spans="1:35" ht="15" hidden="1" customHeight="1" x14ac:dyDescent="0.35">
      <c r="A72" s="1174"/>
      <c r="B72" s="591"/>
      <c r="C72" s="592"/>
      <c r="D72" s="593"/>
      <c r="E72" s="592"/>
      <c r="F72" s="591"/>
      <c r="G72" s="585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585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9"/>
      <c r="AE72" s="587"/>
      <c r="AF72" s="584"/>
      <c r="AG72" s="587"/>
      <c r="AH72" s="587"/>
      <c r="AI72" s="612"/>
    </row>
    <row r="73" spans="1:35" ht="15" hidden="1" customHeight="1" x14ac:dyDescent="0.35">
      <c r="A73" s="1175"/>
      <c r="B73" s="780"/>
      <c r="C73" s="704"/>
      <c r="D73" s="593"/>
      <c r="E73" s="592"/>
      <c r="F73" s="591"/>
      <c r="G73" s="585"/>
      <c r="H73" s="592"/>
      <c r="I73" s="592"/>
      <c r="J73" s="591"/>
      <c r="K73" s="585"/>
      <c r="L73" s="586"/>
      <c r="M73" s="585"/>
      <c r="N73" s="585"/>
      <c r="O73" s="585"/>
      <c r="P73" s="591"/>
      <c r="Q73" s="592"/>
      <c r="R73" s="585"/>
      <c r="S73" s="592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9"/>
      <c r="AE73" s="587"/>
      <c r="AF73" s="584"/>
      <c r="AG73" s="587"/>
      <c r="AH73" s="587"/>
      <c r="AI73" s="612"/>
    </row>
    <row r="74" spans="1:35" ht="15" hidden="1" customHeight="1" x14ac:dyDescent="0.35">
      <c r="A74" s="1173">
        <v>45278</v>
      </c>
      <c r="B74" s="591">
        <v>31.08</v>
      </c>
      <c r="C74" s="592">
        <v>310800</v>
      </c>
      <c r="D74" s="593">
        <v>28.13</v>
      </c>
      <c r="E74" s="592">
        <v>281300</v>
      </c>
      <c r="F74" s="591"/>
      <c r="G74" s="585"/>
      <c r="H74" s="592"/>
      <c r="I74" s="592"/>
      <c r="J74" s="591"/>
      <c r="K74" s="585"/>
      <c r="L74" s="586">
        <v>20</v>
      </c>
      <c r="M74" s="585">
        <v>136000</v>
      </c>
      <c r="N74" s="585">
        <v>20</v>
      </c>
      <c r="O74" s="585">
        <v>136000</v>
      </c>
      <c r="P74" s="586"/>
      <c r="Q74" s="585"/>
      <c r="R74" s="585">
        <v>20</v>
      </c>
      <c r="S74" s="585">
        <v>267000</v>
      </c>
      <c r="T74" s="586"/>
      <c r="U74" s="587"/>
      <c r="V74" s="584"/>
      <c r="W74" s="587"/>
      <c r="X74" s="588">
        <v>20</v>
      </c>
      <c r="Y74" s="587">
        <v>267000</v>
      </c>
      <c r="Z74" s="586"/>
      <c r="AA74" s="587"/>
      <c r="AB74" s="589">
        <v>38.54</v>
      </c>
      <c r="AC74" s="594">
        <v>385400</v>
      </c>
      <c r="AD74" s="589"/>
      <c r="AE74" s="587"/>
      <c r="AF74" s="584">
        <v>30</v>
      </c>
      <c r="AG74" s="587">
        <v>300000</v>
      </c>
      <c r="AH74" s="587"/>
      <c r="AI74" s="612"/>
    </row>
    <row r="75" spans="1:35" ht="15" hidden="1" customHeight="1" x14ac:dyDescent="0.35">
      <c r="A75" s="1174"/>
      <c r="B75" s="591"/>
      <c r="C75" s="592"/>
      <c r="D75" s="593"/>
      <c r="E75" s="592"/>
      <c r="F75" s="591"/>
      <c r="G75" s="585"/>
      <c r="H75" s="592"/>
      <c r="I75" s="592"/>
      <c r="J75" s="591"/>
      <c r="K75" s="585"/>
      <c r="L75" s="586"/>
      <c r="M75" s="585"/>
      <c r="N75" s="585"/>
      <c r="O75" s="585"/>
      <c r="P75" s="586"/>
      <c r="Q75" s="585"/>
      <c r="R75" s="585"/>
      <c r="S75" s="585"/>
      <c r="T75" s="586"/>
      <c r="U75" s="587"/>
      <c r="V75" s="584"/>
      <c r="W75" s="587"/>
      <c r="X75" s="588"/>
      <c r="Y75" s="587"/>
      <c r="Z75" s="586"/>
      <c r="AA75" s="587"/>
      <c r="AB75" s="589"/>
      <c r="AC75" s="594"/>
      <c r="AD75" s="589"/>
      <c r="AE75" s="587"/>
      <c r="AF75" s="584"/>
      <c r="AG75" s="587"/>
      <c r="AH75" s="587"/>
      <c r="AI75" s="612"/>
    </row>
    <row r="76" spans="1:35" ht="15" hidden="1" customHeight="1" x14ac:dyDescent="0.35">
      <c r="A76" s="1174"/>
      <c r="B76" s="591"/>
      <c r="C76" s="592"/>
      <c r="D76" s="593"/>
      <c r="E76" s="592"/>
      <c r="F76" s="591"/>
      <c r="G76" s="585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4"/>
      <c r="AA76" s="587"/>
      <c r="AB76" s="589"/>
      <c r="AC76" s="590"/>
      <c r="AD76" s="599"/>
      <c r="AE76" s="600"/>
      <c r="AF76" s="588"/>
      <c r="AG76" s="587"/>
      <c r="AH76" s="587"/>
      <c r="AI76" s="612"/>
    </row>
    <row r="77" spans="1:35" ht="15" hidden="1" customHeight="1" x14ac:dyDescent="0.35">
      <c r="A77" s="1175"/>
      <c r="B77" s="591"/>
      <c r="C77" s="592"/>
      <c r="D77" s="593"/>
      <c r="E77" s="592"/>
      <c r="F77" s="591"/>
      <c r="G77" s="585"/>
      <c r="H77" s="592"/>
      <c r="I77" s="592"/>
      <c r="J77" s="591"/>
      <c r="K77" s="585"/>
      <c r="L77" s="814"/>
      <c r="M77" s="587"/>
      <c r="N77" s="587"/>
      <c r="O77" s="587"/>
      <c r="P77" s="586"/>
      <c r="Q77" s="585"/>
      <c r="R77" s="587"/>
      <c r="S77" s="587"/>
      <c r="T77" s="586"/>
      <c r="U77" s="587"/>
      <c r="V77" s="584"/>
      <c r="W77" s="587"/>
      <c r="X77" s="588"/>
      <c r="Y77" s="587"/>
      <c r="Z77" s="584"/>
      <c r="AA77" s="587"/>
      <c r="AB77" s="589"/>
      <c r="AC77" s="594"/>
      <c r="AD77" s="589"/>
      <c r="AE77" s="587"/>
      <c r="AF77" s="584"/>
      <c r="AG77" s="587"/>
      <c r="AH77" s="587"/>
      <c r="AI77" s="612"/>
    </row>
    <row r="78" spans="1:35" ht="15" hidden="1" customHeight="1" x14ac:dyDescent="0.35">
      <c r="A78" s="1173">
        <v>45279</v>
      </c>
      <c r="B78" s="591">
        <v>24.16</v>
      </c>
      <c r="C78" s="592">
        <v>241600</v>
      </c>
      <c r="D78" s="593">
        <v>26.15</v>
      </c>
      <c r="E78" s="592">
        <v>261500</v>
      </c>
      <c r="F78" s="591">
        <v>21.83</v>
      </c>
      <c r="G78" s="585">
        <v>218300</v>
      </c>
      <c r="H78" s="592"/>
      <c r="I78" s="592"/>
      <c r="J78" s="591"/>
      <c r="K78" s="585"/>
      <c r="L78" s="586"/>
      <c r="M78" s="587"/>
      <c r="N78" s="587"/>
      <c r="O78" s="587"/>
      <c r="P78" s="586"/>
      <c r="Q78" s="585"/>
      <c r="R78" s="585"/>
      <c r="S78" s="585"/>
      <c r="T78" s="586"/>
      <c r="U78" s="587"/>
      <c r="V78" s="584"/>
      <c r="W78" s="587"/>
      <c r="X78" s="588">
        <v>20</v>
      </c>
      <c r="Y78" s="587">
        <v>267000</v>
      </c>
      <c r="Z78" s="584"/>
      <c r="AA78" s="587"/>
      <c r="AB78" s="589"/>
      <c r="AC78" s="594"/>
      <c r="AD78" s="589"/>
      <c r="AE78" s="587"/>
      <c r="AF78" s="584"/>
      <c r="AG78" s="587"/>
      <c r="AH78" s="587"/>
      <c r="AI78" s="612"/>
    </row>
    <row r="79" spans="1:35" ht="15" hidden="1" customHeight="1" x14ac:dyDescent="0.35">
      <c r="A79" s="1174"/>
      <c r="B79" s="591"/>
      <c r="C79" s="592"/>
      <c r="D79" s="593"/>
      <c r="E79" s="592"/>
      <c r="F79" s="591"/>
      <c r="G79" s="585"/>
      <c r="H79" s="592"/>
      <c r="I79" s="592"/>
      <c r="J79" s="591"/>
      <c r="K79" s="585"/>
      <c r="L79" s="586"/>
      <c r="M79" s="585"/>
      <c r="N79" s="585"/>
      <c r="O79" s="585"/>
      <c r="P79" s="586"/>
      <c r="Q79" s="585"/>
      <c r="R79" s="585"/>
      <c r="S79" s="585"/>
      <c r="T79" s="586"/>
      <c r="U79" s="587"/>
      <c r="V79" s="584"/>
      <c r="W79" s="587"/>
      <c r="X79" s="588"/>
      <c r="Y79" s="587"/>
      <c r="Z79" s="584"/>
      <c r="AA79" s="587"/>
      <c r="AB79" s="589"/>
      <c r="AC79" s="590"/>
      <c r="AD79" s="599"/>
      <c r="AE79" s="600"/>
      <c r="AF79" s="588"/>
      <c r="AG79" s="587"/>
      <c r="AH79" s="587"/>
      <c r="AI79" s="612"/>
    </row>
    <row r="80" spans="1:35" ht="15" hidden="1" customHeight="1" x14ac:dyDescent="0.35">
      <c r="A80" s="1174"/>
      <c r="B80" s="591"/>
      <c r="C80" s="592"/>
      <c r="D80" s="593"/>
      <c r="E80" s="592"/>
      <c r="F80" s="591"/>
      <c r="G80" s="585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99"/>
      <c r="AE80" s="600"/>
      <c r="AF80" s="588"/>
      <c r="AG80" s="587"/>
      <c r="AH80" s="587"/>
      <c r="AI80" s="612"/>
    </row>
    <row r="81" spans="1:35" ht="15" hidden="1" customHeight="1" x14ac:dyDescent="0.35">
      <c r="A81" s="1175"/>
      <c r="B81" s="591"/>
      <c r="C81" s="592"/>
      <c r="D81" s="593"/>
      <c r="E81" s="592"/>
      <c r="F81" s="591"/>
      <c r="G81" s="585"/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4"/>
      <c r="AD81" s="589"/>
      <c r="AE81" s="587"/>
      <c r="AF81" s="584"/>
      <c r="AG81" s="587"/>
      <c r="AH81" s="587"/>
      <c r="AI81" s="612"/>
    </row>
    <row r="82" spans="1:35" ht="15" hidden="1" customHeight="1" x14ac:dyDescent="0.35">
      <c r="A82" s="1173">
        <v>45280</v>
      </c>
      <c r="B82" s="591">
        <v>23.66</v>
      </c>
      <c r="C82" s="592">
        <v>236600</v>
      </c>
      <c r="D82" s="591">
        <v>29.61</v>
      </c>
      <c r="E82" s="592">
        <v>296100</v>
      </c>
      <c r="F82" s="591">
        <v>26.91</v>
      </c>
      <c r="G82" s="585">
        <v>269100</v>
      </c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>
        <v>20</v>
      </c>
      <c r="Y82" s="587">
        <v>267000</v>
      </c>
      <c r="Z82" s="584"/>
      <c r="AA82" s="587"/>
      <c r="AB82" s="589"/>
      <c r="AC82" s="594"/>
      <c r="AD82" s="589">
        <v>20</v>
      </c>
      <c r="AE82" s="587">
        <v>200000</v>
      </c>
      <c r="AF82" s="584"/>
      <c r="AG82" s="587"/>
      <c r="AH82" s="587"/>
      <c r="AI82" s="612"/>
    </row>
    <row r="83" spans="1:35" ht="15" hidden="1" customHeight="1" x14ac:dyDescent="0.35">
      <c r="A83" s="1174"/>
      <c r="B83" s="591"/>
      <c r="C83" s="592"/>
      <c r="D83" s="591"/>
      <c r="E83" s="592"/>
      <c r="F83" s="591"/>
      <c r="G83" s="585"/>
      <c r="H83" s="592"/>
      <c r="I83" s="592"/>
      <c r="J83" s="591"/>
      <c r="K83" s="585"/>
      <c r="L83" s="586"/>
      <c r="M83" s="585"/>
      <c r="N83" s="585"/>
      <c r="O83" s="585"/>
      <c r="P83" s="586"/>
      <c r="Q83" s="585"/>
      <c r="R83" s="585"/>
      <c r="S83" s="585"/>
      <c r="T83" s="586"/>
      <c r="U83" s="587"/>
      <c r="V83" s="584"/>
      <c r="W83" s="587"/>
      <c r="X83" s="588"/>
      <c r="Y83" s="587"/>
      <c r="Z83" s="584"/>
      <c r="AA83" s="587"/>
      <c r="AB83" s="589"/>
      <c r="AC83" s="594"/>
      <c r="AD83" s="589"/>
      <c r="AE83" s="587"/>
      <c r="AF83" s="584"/>
      <c r="AG83" s="587"/>
      <c r="AH83" s="587"/>
      <c r="AI83" s="612"/>
    </row>
    <row r="84" spans="1:35" ht="15" hidden="1" customHeight="1" x14ac:dyDescent="0.35">
      <c r="A84" s="1174"/>
      <c r="B84" s="591"/>
      <c r="C84" s="592"/>
      <c r="D84" s="591"/>
      <c r="E84" s="592"/>
      <c r="F84" s="591"/>
      <c r="G84" s="585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9"/>
      <c r="AE84" s="587"/>
      <c r="AF84" s="584"/>
      <c r="AG84" s="587"/>
      <c r="AH84" s="587"/>
      <c r="AI84" s="612"/>
    </row>
    <row r="85" spans="1:35" ht="15" hidden="1" customHeight="1" x14ac:dyDescent="0.35">
      <c r="A85" s="1175"/>
      <c r="B85" s="591"/>
      <c r="C85" s="592"/>
      <c r="D85" s="792"/>
      <c r="E85" s="592"/>
      <c r="F85" s="591"/>
      <c r="G85" s="585"/>
      <c r="H85" s="592"/>
      <c r="I85" s="592"/>
      <c r="J85" s="591"/>
      <c r="K85" s="585"/>
      <c r="L85" s="586"/>
      <c r="M85" s="585"/>
      <c r="N85" s="585"/>
      <c r="O85" s="585"/>
      <c r="P85" s="586"/>
      <c r="Q85" s="585"/>
      <c r="R85" s="585"/>
      <c r="S85" s="585"/>
      <c r="T85" s="586"/>
      <c r="U85" s="587"/>
      <c r="V85" s="584"/>
      <c r="W85" s="587"/>
      <c r="X85" s="588"/>
      <c r="Y85" s="587"/>
      <c r="Z85" s="584"/>
      <c r="AA85" s="587"/>
      <c r="AB85" s="589"/>
      <c r="AC85" s="594"/>
      <c r="AD85" s="589"/>
      <c r="AE85" s="587"/>
      <c r="AF85" s="584"/>
      <c r="AG85" s="587"/>
      <c r="AH85" s="587"/>
      <c r="AI85" s="612"/>
    </row>
    <row r="86" spans="1:35" ht="15" hidden="1" customHeight="1" x14ac:dyDescent="0.35">
      <c r="A86" s="1173">
        <v>45281</v>
      </c>
      <c r="B86" s="591">
        <v>32.01</v>
      </c>
      <c r="C86" s="592">
        <v>320100</v>
      </c>
      <c r="D86" s="593">
        <v>29.7</v>
      </c>
      <c r="E86" s="592">
        <v>297000</v>
      </c>
      <c r="F86" s="591"/>
      <c r="G86" s="587"/>
      <c r="H86" s="592"/>
      <c r="I86" s="592"/>
      <c r="J86" s="591"/>
      <c r="K86" s="587"/>
      <c r="L86" s="588">
        <v>20</v>
      </c>
      <c r="M86" s="585">
        <v>136000</v>
      </c>
      <c r="N86" s="585">
        <v>20</v>
      </c>
      <c r="O86" s="585">
        <v>136000</v>
      </c>
      <c r="P86" s="586"/>
      <c r="Q86" s="585"/>
      <c r="R86" s="585"/>
      <c r="S86" s="585"/>
      <c r="T86" s="586"/>
      <c r="U86" s="587"/>
      <c r="V86" s="584"/>
      <c r="W86" s="587"/>
      <c r="X86" s="588">
        <v>20</v>
      </c>
      <c r="Y86" s="587">
        <v>267000</v>
      </c>
      <c r="Z86" s="584"/>
      <c r="AA86" s="587"/>
      <c r="AB86" s="724"/>
      <c r="AC86" s="594"/>
      <c r="AD86" s="589"/>
      <c r="AE86" s="587"/>
      <c r="AF86" s="584"/>
      <c r="AG86" s="587"/>
      <c r="AH86" s="587"/>
      <c r="AI86" s="612"/>
    </row>
    <row r="87" spans="1:35" ht="15" hidden="1" customHeight="1" x14ac:dyDescent="0.35">
      <c r="A87" s="1174"/>
      <c r="B87" s="591"/>
      <c r="C87" s="592"/>
      <c r="D87" s="593"/>
      <c r="E87" s="592"/>
      <c r="F87" s="591"/>
      <c r="G87" s="587"/>
      <c r="H87" s="592"/>
      <c r="I87" s="592"/>
      <c r="J87" s="591"/>
      <c r="K87" s="587"/>
      <c r="L87" s="584"/>
      <c r="M87" s="585"/>
      <c r="N87" s="585"/>
      <c r="O87" s="585"/>
      <c r="P87" s="586"/>
      <c r="Q87" s="585"/>
      <c r="R87" s="585"/>
      <c r="S87" s="585"/>
      <c r="T87" s="586"/>
      <c r="U87" s="587"/>
      <c r="V87" s="584"/>
      <c r="W87" s="587"/>
      <c r="X87" s="588"/>
      <c r="Y87" s="587"/>
      <c r="Z87" s="584"/>
      <c r="AA87" s="587"/>
      <c r="AB87" s="589"/>
      <c r="AC87" s="594"/>
      <c r="AD87" s="589"/>
      <c r="AE87" s="587"/>
      <c r="AF87" s="584"/>
      <c r="AG87" s="587"/>
      <c r="AH87" s="587"/>
      <c r="AI87" s="612"/>
    </row>
    <row r="88" spans="1:35" ht="15" hidden="1" customHeight="1" x14ac:dyDescent="0.35">
      <c r="A88" s="1174"/>
      <c r="B88" s="591"/>
      <c r="C88" s="592"/>
      <c r="D88" s="593"/>
      <c r="E88" s="592"/>
      <c r="F88" s="591"/>
      <c r="G88" s="587"/>
      <c r="H88" s="592"/>
      <c r="I88" s="592"/>
      <c r="J88" s="591"/>
      <c r="K88" s="587"/>
      <c r="L88" s="584"/>
      <c r="M88" s="585"/>
      <c r="N88" s="585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0"/>
      <c r="AD88" s="599"/>
      <c r="AE88" s="600"/>
      <c r="AF88" s="588"/>
      <c r="AG88" s="587"/>
      <c r="AH88" s="587"/>
      <c r="AI88" s="612"/>
    </row>
    <row r="89" spans="1:35" ht="15" hidden="1" customHeight="1" x14ac:dyDescent="0.35">
      <c r="A89" s="1175"/>
      <c r="B89" s="591"/>
      <c r="C89" s="592"/>
      <c r="D89" s="593"/>
      <c r="E89" s="592"/>
      <c r="F89" s="591"/>
      <c r="G89" s="585"/>
      <c r="H89" s="592"/>
      <c r="I89" s="592"/>
      <c r="J89" s="591"/>
      <c r="K89" s="585"/>
      <c r="L89" s="586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/>
      <c r="Y89" s="587"/>
      <c r="Z89" s="584"/>
      <c r="AA89" s="587"/>
      <c r="AB89" s="589"/>
      <c r="AC89" s="594"/>
      <c r="AD89" s="589"/>
      <c r="AE89" s="587"/>
      <c r="AF89" s="584"/>
      <c r="AG89" s="587"/>
      <c r="AH89" s="587"/>
      <c r="AI89" s="612"/>
    </row>
    <row r="90" spans="1:35" ht="17.25" hidden="1" customHeight="1" x14ac:dyDescent="0.35">
      <c r="A90" s="1173">
        <v>45282</v>
      </c>
      <c r="B90" s="591">
        <v>28.11</v>
      </c>
      <c r="C90" s="592">
        <v>281100</v>
      </c>
      <c r="D90" s="593">
        <v>29.59</v>
      </c>
      <c r="E90" s="592">
        <v>295900</v>
      </c>
      <c r="F90" s="591">
        <v>37.89</v>
      </c>
      <c r="G90" s="585">
        <v>378900</v>
      </c>
      <c r="H90" s="592"/>
      <c r="I90" s="592"/>
      <c r="J90" s="591"/>
      <c r="K90" s="585"/>
      <c r="L90" s="586"/>
      <c r="M90" s="585"/>
      <c r="N90" s="586">
        <v>45.34</v>
      </c>
      <c r="O90" s="585">
        <v>308310</v>
      </c>
      <c r="P90" s="586"/>
      <c r="Q90" s="585"/>
      <c r="R90" s="585">
        <v>20</v>
      </c>
      <c r="S90" s="585">
        <v>267000</v>
      </c>
      <c r="T90" s="586">
        <v>60</v>
      </c>
      <c r="U90" s="587">
        <v>408000</v>
      </c>
      <c r="V90" s="584"/>
      <c r="W90" s="587"/>
      <c r="X90" s="588">
        <v>20</v>
      </c>
      <c r="Y90" s="587">
        <v>267000</v>
      </c>
      <c r="Z90" s="584"/>
      <c r="AA90" s="587"/>
      <c r="AB90" s="589">
        <v>42.09</v>
      </c>
      <c r="AC90" s="594">
        <v>420900</v>
      </c>
      <c r="AD90" s="589"/>
      <c r="AE90" s="587"/>
      <c r="AF90" s="584">
        <v>30</v>
      </c>
      <c r="AG90" s="587">
        <v>300000</v>
      </c>
      <c r="AH90" s="587"/>
      <c r="AI90" s="612"/>
    </row>
    <row r="91" spans="1:35" ht="17.25" hidden="1" customHeight="1" x14ac:dyDescent="0.35">
      <c r="A91" s="1174"/>
      <c r="B91" s="591"/>
      <c r="C91" s="592"/>
      <c r="D91" s="593"/>
      <c r="E91" s="592"/>
      <c r="F91" s="591"/>
      <c r="G91" s="585"/>
      <c r="H91" s="592"/>
      <c r="I91" s="592"/>
      <c r="J91" s="591"/>
      <c r="K91" s="585"/>
      <c r="L91" s="586"/>
      <c r="M91" s="585"/>
      <c r="N91" s="585"/>
      <c r="O91" s="585"/>
      <c r="P91" s="586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9"/>
      <c r="AE91" s="587"/>
      <c r="AF91" s="584"/>
      <c r="AG91" s="587"/>
      <c r="AH91" s="587"/>
      <c r="AI91" s="612"/>
    </row>
    <row r="92" spans="1:35" ht="17.25" hidden="1" customHeight="1" x14ac:dyDescent="0.35">
      <c r="A92" s="1174"/>
      <c r="B92" s="591"/>
      <c r="C92" s="592"/>
      <c r="D92" s="593"/>
      <c r="E92" s="592"/>
      <c r="F92" s="591"/>
      <c r="G92" s="585"/>
      <c r="H92" s="592"/>
      <c r="I92" s="592"/>
      <c r="J92" s="591"/>
      <c r="K92" s="585"/>
      <c r="L92" s="586"/>
      <c r="M92" s="585"/>
      <c r="N92" s="585"/>
      <c r="O92" s="585"/>
      <c r="P92" s="586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9"/>
      <c r="AE92" s="587"/>
      <c r="AF92" s="584"/>
      <c r="AG92" s="587"/>
      <c r="AH92" s="587"/>
      <c r="AI92" s="612"/>
    </row>
    <row r="93" spans="1:35" ht="15" hidden="1" customHeight="1" x14ac:dyDescent="0.35">
      <c r="A93" s="1175"/>
      <c r="B93" s="591"/>
      <c r="C93" s="592"/>
      <c r="D93" s="593"/>
      <c r="E93" s="592"/>
      <c r="F93" s="792"/>
      <c r="G93" s="585"/>
      <c r="H93" s="592"/>
      <c r="I93" s="592"/>
      <c r="J93" s="792"/>
      <c r="K93" s="585"/>
      <c r="L93" s="586"/>
      <c r="M93" s="585"/>
      <c r="N93" s="585"/>
      <c r="O93" s="585"/>
      <c r="P93" s="586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9"/>
      <c r="AE93" s="587"/>
      <c r="AF93" s="584"/>
      <c r="AG93" s="587"/>
      <c r="AH93" s="587"/>
      <c r="AI93" s="612"/>
    </row>
    <row r="94" spans="1:35" ht="15" hidden="1" customHeight="1" x14ac:dyDescent="0.35">
      <c r="A94" s="1173">
        <v>45283</v>
      </c>
      <c r="B94" s="591">
        <v>19.98</v>
      </c>
      <c r="C94" s="592">
        <v>199800</v>
      </c>
      <c r="D94" s="593">
        <v>31</v>
      </c>
      <c r="E94" s="592">
        <v>310000</v>
      </c>
      <c r="F94" s="591">
        <v>23.83</v>
      </c>
      <c r="G94" s="585">
        <v>238300</v>
      </c>
      <c r="H94" s="592"/>
      <c r="I94" s="592"/>
      <c r="J94" s="591"/>
      <c r="K94" s="585"/>
      <c r="L94" s="586"/>
      <c r="M94" s="585"/>
      <c r="N94" s="585"/>
      <c r="O94" s="585"/>
      <c r="P94" s="586"/>
      <c r="Q94" s="585"/>
      <c r="R94" s="585"/>
      <c r="S94" s="585"/>
      <c r="T94" s="586"/>
      <c r="U94" s="587"/>
      <c r="V94" s="584"/>
      <c r="W94" s="587"/>
      <c r="X94" s="588">
        <v>20</v>
      </c>
      <c r="Y94" s="587">
        <v>267000</v>
      </c>
      <c r="Z94" s="584"/>
      <c r="AA94" s="587"/>
      <c r="AB94" s="589"/>
      <c r="AC94" s="594"/>
      <c r="AD94" s="589"/>
      <c r="AE94" s="587"/>
      <c r="AF94" s="584"/>
      <c r="AG94" s="587"/>
      <c r="AH94" s="587"/>
      <c r="AI94" s="612"/>
    </row>
    <row r="95" spans="1:35" ht="15" hidden="1" customHeight="1" x14ac:dyDescent="0.35">
      <c r="A95" s="1174"/>
      <c r="B95" s="591"/>
      <c r="C95" s="592"/>
      <c r="D95" s="593"/>
      <c r="E95" s="592"/>
      <c r="F95" s="591"/>
      <c r="G95" s="585"/>
      <c r="H95" s="592"/>
      <c r="I95" s="592"/>
      <c r="J95" s="591"/>
      <c r="K95" s="585"/>
      <c r="L95" s="586"/>
      <c r="M95" s="585"/>
      <c r="N95" s="585"/>
      <c r="O95" s="585"/>
      <c r="P95" s="586"/>
      <c r="Q95" s="585"/>
      <c r="R95" s="585"/>
      <c r="S95" s="585"/>
      <c r="T95" s="586"/>
      <c r="U95" s="587"/>
      <c r="V95" s="584"/>
      <c r="W95" s="587"/>
      <c r="X95" s="588"/>
      <c r="Y95" s="587"/>
      <c r="Z95" s="584"/>
      <c r="AA95" s="587"/>
      <c r="AB95" s="589"/>
      <c r="AC95" s="594"/>
      <c r="AD95" s="589"/>
      <c r="AE95" s="587"/>
      <c r="AF95" s="584"/>
      <c r="AG95" s="587"/>
      <c r="AH95" s="587"/>
      <c r="AI95" s="612"/>
    </row>
    <row r="96" spans="1:35" ht="15" hidden="1" customHeight="1" x14ac:dyDescent="0.35">
      <c r="A96" s="1174"/>
      <c r="B96" s="591"/>
      <c r="C96" s="592"/>
      <c r="D96" s="593"/>
      <c r="E96" s="592"/>
      <c r="F96" s="591"/>
      <c r="G96" s="585"/>
      <c r="H96" s="592"/>
      <c r="I96" s="592"/>
      <c r="J96" s="591"/>
      <c r="K96" s="585"/>
      <c r="L96" s="586"/>
      <c r="M96" s="585"/>
      <c r="N96" s="585"/>
      <c r="O96" s="585"/>
      <c r="P96" s="586"/>
      <c r="Q96" s="585"/>
      <c r="R96" s="585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9"/>
      <c r="AE96" s="587"/>
      <c r="AF96" s="584"/>
      <c r="AG96" s="587"/>
      <c r="AH96" s="587"/>
      <c r="AI96" s="612"/>
    </row>
    <row r="97" spans="1:41" ht="15" hidden="1" customHeight="1" x14ac:dyDescent="0.35">
      <c r="A97" s="1175"/>
      <c r="B97" s="792"/>
      <c r="C97" s="592"/>
      <c r="D97" s="593"/>
      <c r="E97" s="592"/>
      <c r="F97" s="591"/>
      <c r="G97" s="585"/>
      <c r="H97" s="592"/>
      <c r="I97" s="592"/>
      <c r="J97" s="591"/>
      <c r="K97" s="585"/>
      <c r="L97" s="586"/>
      <c r="M97" s="585"/>
      <c r="N97" s="585"/>
      <c r="O97" s="585"/>
      <c r="P97" s="792"/>
      <c r="Q97" s="592"/>
      <c r="R97" s="585"/>
      <c r="S97" s="585"/>
      <c r="T97" s="586"/>
      <c r="U97" s="587"/>
      <c r="V97" s="584"/>
      <c r="W97" s="587"/>
      <c r="X97" s="588"/>
      <c r="Y97" s="587"/>
      <c r="Z97" s="584"/>
      <c r="AA97" s="587"/>
      <c r="AB97" s="593"/>
      <c r="AC97" s="592"/>
      <c r="AD97" s="589"/>
      <c r="AE97" s="587"/>
      <c r="AF97" s="584"/>
      <c r="AG97" s="587"/>
      <c r="AH97" s="587"/>
      <c r="AI97" s="612"/>
    </row>
    <row r="98" spans="1:41" ht="15" hidden="1" customHeight="1" x14ac:dyDescent="0.35">
      <c r="A98" s="1173">
        <v>45284</v>
      </c>
      <c r="B98" s="591">
        <v>37.35</v>
      </c>
      <c r="C98" s="592">
        <v>373500</v>
      </c>
      <c r="D98" s="593">
        <v>27.53</v>
      </c>
      <c r="E98" s="592">
        <v>275300</v>
      </c>
      <c r="F98" s="591">
        <v>13.8</v>
      </c>
      <c r="G98" s="585">
        <v>138000</v>
      </c>
      <c r="H98" s="592"/>
      <c r="I98" s="592"/>
      <c r="J98" s="591"/>
      <c r="K98" s="585"/>
      <c r="L98" s="586"/>
      <c r="M98" s="585"/>
      <c r="N98" s="585"/>
      <c r="O98" s="585"/>
      <c r="P98" s="586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89"/>
      <c r="AC98" s="594"/>
      <c r="AD98" s="589"/>
      <c r="AE98" s="587"/>
      <c r="AF98" s="584"/>
      <c r="AG98" s="587"/>
      <c r="AH98" s="587"/>
      <c r="AI98" s="612"/>
    </row>
    <row r="99" spans="1:41" ht="15" hidden="1" customHeight="1" x14ac:dyDescent="0.35">
      <c r="A99" s="1174"/>
      <c r="B99" s="591"/>
      <c r="C99" s="592"/>
      <c r="D99" s="593"/>
      <c r="E99" s="592"/>
      <c r="F99" s="591"/>
      <c r="G99" s="585"/>
      <c r="H99" s="592"/>
      <c r="I99" s="592"/>
      <c r="J99" s="591"/>
      <c r="K99" s="585"/>
      <c r="L99" s="586"/>
      <c r="M99" s="585"/>
      <c r="N99" s="585"/>
      <c r="O99" s="585"/>
      <c r="P99" s="586"/>
      <c r="Q99" s="585"/>
      <c r="R99" s="585"/>
      <c r="S99" s="585"/>
      <c r="T99" s="586"/>
      <c r="U99" s="587"/>
      <c r="V99" s="584"/>
      <c r="W99" s="587"/>
      <c r="X99" s="588"/>
      <c r="Y99" s="587"/>
      <c r="Z99" s="584"/>
      <c r="AA99" s="587"/>
      <c r="AB99" s="589"/>
      <c r="AC99" s="594"/>
      <c r="AD99" s="589"/>
      <c r="AE99" s="587"/>
      <c r="AF99" s="584"/>
      <c r="AG99" s="587"/>
      <c r="AH99" s="587"/>
      <c r="AI99" s="612"/>
    </row>
    <row r="100" spans="1:41" ht="14.25" hidden="1" customHeight="1" x14ac:dyDescent="0.35">
      <c r="A100" s="1174"/>
      <c r="B100" s="591"/>
      <c r="C100" s="592"/>
      <c r="D100" s="593"/>
      <c r="E100" s="592"/>
      <c r="F100" s="591"/>
      <c r="G100" s="585"/>
      <c r="H100" s="592"/>
      <c r="I100" s="592"/>
      <c r="J100" s="591"/>
      <c r="K100" s="585"/>
      <c r="L100" s="586"/>
      <c r="M100" s="585"/>
      <c r="N100" s="585"/>
      <c r="O100" s="585"/>
      <c r="P100" s="586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0"/>
      <c r="AD100" s="599"/>
      <c r="AE100" s="600"/>
      <c r="AF100" s="588"/>
      <c r="AG100" s="587"/>
      <c r="AH100" s="587"/>
      <c r="AI100" s="612"/>
    </row>
    <row r="101" spans="1:41" ht="15" hidden="1" customHeight="1" x14ac:dyDescent="0.35">
      <c r="A101" s="1175"/>
      <c r="B101" s="591"/>
      <c r="C101" s="592"/>
      <c r="D101" s="593"/>
      <c r="E101" s="592"/>
      <c r="F101" s="591"/>
      <c r="G101" s="585"/>
      <c r="H101" s="591"/>
      <c r="I101" s="592"/>
      <c r="J101" s="593"/>
      <c r="K101" s="592"/>
      <c r="L101" s="586"/>
      <c r="M101" s="585"/>
      <c r="N101" s="585"/>
      <c r="O101" s="585"/>
      <c r="P101" s="586"/>
      <c r="Q101" s="585"/>
      <c r="R101" s="585"/>
      <c r="S101" s="585"/>
      <c r="T101" s="586"/>
      <c r="U101" s="587"/>
      <c r="V101" s="584"/>
      <c r="W101" s="587"/>
      <c r="X101" s="588"/>
      <c r="Y101" s="587"/>
      <c r="Z101" s="589"/>
      <c r="AA101" s="594"/>
      <c r="AB101" s="598"/>
      <c r="AC101" s="601"/>
      <c r="AD101" s="584"/>
      <c r="AE101" s="587"/>
      <c r="AF101" s="727"/>
      <c r="AG101" s="704"/>
      <c r="AH101" s="587"/>
      <c r="AI101" s="612"/>
    </row>
    <row r="102" spans="1:41" ht="15" hidden="1" customHeight="1" x14ac:dyDescent="0.35">
      <c r="A102" s="1173">
        <v>45285</v>
      </c>
      <c r="B102" s="591">
        <v>32.07</v>
      </c>
      <c r="C102" s="592">
        <v>320700</v>
      </c>
      <c r="D102" s="727">
        <v>26.39</v>
      </c>
      <c r="E102" s="704">
        <v>263900</v>
      </c>
      <c r="F102" s="591">
        <v>32.1</v>
      </c>
      <c r="G102" s="585">
        <v>321000</v>
      </c>
      <c r="H102" s="704"/>
      <c r="I102" s="704"/>
      <c r="J102" s="591"/>
      <c r="K102" s="585"/>
      <c r="L102" s="586">
        <v>20</v>
      </c>
      <c r="M102" s="585">
        <v>136000</v>
      </c>
      <c r="N102" s="585"/>
      <c r="O102" s="585"/>
      <c r="P102" s="586"/>
      <c r="Q102" s="660"/>
      <c r="R102" s="816"/>
      <c r="S102" s="660"/>
      <c r="T102" s="586"/>
      <c r="U102" s="585"/>
      <c r="V102" s="584"/>
      <c r="W102" s="587"/>
      <c r="X102" s="588"/>
      <c r="Y102" s="587"/>
      <c r="Z102" s="584"/>
      <c r="AA102" s="587"/>
      <c r="AB102" s="589"/>
      <c r="AC102" s="594"/>
      <c r="AD102" s="589"/>
      <c r="AE102" s="587"/>
      <c r="AF102" s="584"/>
      <c r="AG102" s="587"/>
      <c r="AH102" s="587"/>
      <c r="AI102" s="612"/>
    </row>
    <row r="103" spans="1:41" ht="15" hidden="1" customHeight="1" x14ac:dyDescent="0.35">
      <c r="A103" s="1174"/>
      <c r="B103" s="591"/>
      <c r="C103" s="592"/>
      <c r="D103" s="593"/>
      <c r="E103" s="592"/>
      <c r="F103" s="591"/>
      <c r="G103" s="585"/>
      <c r="H103" s="592"/>
      <c r="I103" s="592"/>
      <c r="J103" s="591"/>
      <c r="K103" s="585"/>
      <c r="L103" s="586"/>
      <c r="M103" s="585"/>
      <c r="N103" s="585"/>
      <c r="O103" s="585"/>
      <c r="P103" s="586"/>
      <c r="Q103" s="592"/>
      <c r="R103" s="585"/>
      <c r="S103" s="592"/>
      <c r="T103" s="586"/>
      <c r="U103" s="587"/>
      <c r="V103" s="584"/>
      <c r="W103" s="587"/>
      <c r="X103" s="588"/>
      <c r="Y103" s="587"/>
      <c r="Z103" s="584"/>
      <c r="AA103" s="587"/>
      <c r="AB103" s="589"/>
      <c r="AC103" s="594"/>
      <c r="AD103" s="589"/>
      <c r="AE103" s="587"/>
      <c r="AF103" s="584"/>
      <c r="AG103" s="587"/>
      <c r="AH103" s="587"/>
      <c r="AI103" s="612"/>
    </row>
    <row r="104" spans="1:41" ht="15" hidden="1" customHeight="1" x14ac:dyDescent="0.35">
      <c r="A104" s="1174"/>
      <c r="B104" s="586"/>
      <c r="C104" s="587"/>
      <c r="D104" s="593"/>
      <c r="E104" s="592"/>
      <c r="F104" s="591"/>
      <c r="G104" s="585"/>
      <c r="H104" s="592"/>
      <c r="I104" s="592"/>
      <c r="J104" s="591"/>
      <c r="K104" s="585"/>
      <c r="L104" s="586"/>
      <c r="M104" s="585"/>
      <c r="N104" s="585"/>
      <c r="O104" s="585"/>
      <c r="P104" s="586"/>
      <c r="Q104" s="592"/>
      <c r="R104" s="585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9"/>
      <c r="AE104" s="587"/>
      <c r="AF104" s="584"/>
      <c r="AG104" s="587"/>
      <c r="AH104" s="587"/>
      <c r="AI104" s="612"/>
    </row>
    <row r="105" spans="1:41" ht="15" hidden="1" customHeight="1" x14ac:dyDescent="0.35">
      <c r="A105" s="1175"/>
      <c r="B105" s="591"/>
      <c r="C105" s="592"/>
      <c r="D105" s="793"/>
      <c r="E105" s="592"/>
      <c r="F105" s="591"/>
      <c r="G105" s="585"/>
      <c r="H105" s="592"/>
      <c r="I105" s="592"/>
      <c r="J105" s="591"/>
      <c r="K105" s="585"/>
      <c r="L105" s="586"/>
      <c r="M105" s="587"/>
      <c r="N105" s="587"/>
      <c r="O105" s="587"/>
      <c r="P105" s="586"/>
      <c r="Q105" s="587"/>
      <c r="R105" s="600"/>
      <c r="S105" s="587"/>
      <c r="T105" s="586"/>
      <c r="U105" s="587"/>
      <c r="V105" s="584"/>
      <c r="W105" s="587"/>
      <c r="X105" s="588"/>
      <c r="Y105" s="587"/>
      <c r="Z105" s="584"/>
      <c r="AA105" s="587"/>
      <c r="AB105" s="589"/>
      <c r="AC105" s="594"/>
      <c r="AD105" s="589"/>
      <c r="AE105" s="587"/>
      <c r="AF105" s="584"/>
      <c r="AG105" s="587"/>
      <c r="AH105" s="587"/>
      <c r="AI105" s="612"/>
      <c r="AO105" s="685"/>
    </row>
    <row r="106" spans="1:41" ht="15" hidden="1" customHeight="1" x14ac:dyDescent="0.35">
      <c r="A106" s="1173">
        <v>45286</v>
      </c>
      <c r="B106" s="591">
        <v>27.58</v>
      </c>
      <c r="C106" s="592">
        <v>275800</v>
      </c>
      <c r="D106" s="593">
        <v>32.369999999999997</v>
      </c>
      <c r="E106" s="592">
        <v>323700</v>
      </c>
      <c r="F106" s="591">
        <v>22.37</v>
      </c>
      <c r="G106" s="585">
        <v>223700</v>
      </c>
      <c r="H106" s="592"/>
      <c r="I106" s="592"/>
      <c r="J106" s="591"/>
      <c r="K106" s="585"/>
      <c r="L106" s="586"/>
      <c r="M106" s="587"/>
      <c r="N106" s="587"/>
      <c r="O106" s="587"/>
      <c r="P106" s="586"/>
      <c r="Q106" s="585"/>
      <c r="R106" s="585"/>
      <c r="S106" s="585"/>
      <c r="T106" s="586"/>
      <c r="U106" s="587"/>
      <c r="V106" s="584"/>
      <c r="W106" s="587"/>
      <c r="X106" s="588">
        <v>20</v>
      </c>
      <c r="Y106" s="587">
        <v>267000</v>
      </c>
      <c r="Z106" s="584"/>
      <c r="AA106" s="587"/>
      <c r="AB106" s="589"/>
      <c r="AC106" s="594"/>
      <c r="AD106" s="727"/>
      <c r="AE106" s="704"/>
      <c r="AF106" s="584"/>
      <c r="AG106" s="587"/>
      <c r="AH106" s="587"/>
      <c r="AI106" s="612"/>
      <c r="AO106" s="685"/>
    </row>
    <row r="107" spans="1:41" ht="15" hidden="1" customHeight="1" x14ac:dyDescent="0.35">
      <c r="A107" s="1174"/>
      <c r="B107" s="591"/>
      <c r="C107" s="592"/>
      <c r="D107" s="593"/>
      <c r="E107" s="592"/>
      <c r="F107" s="591"/>
      <c r="G107" s="585"/>
      <c r="H107" s="592"/>
      <c r="I107" s="592"/>
      <c r="J107" s="591"/>
      <c r="K107" s="585"/>
      <c r="L107" s="586"/>
      <c r="M107" s="585"/>
      <c r="N107" s="585"/>
      <c r="O107" s="585"/>
      <c r="P107" s="586"/>
      <c r="Q107" s="585"/>
      <c r="R107" s="585"/>
      <c r="S107" s="585"/>
      <c r="T107" s="586"/>
      <c r="U107" s="587"/>
      <c r="V107" s="584"/>
      <c r="W107" s="587"/>
      <c r="X107" s="599"/>
      <c r="Y107" s="587"/>
      <c r="Z107" s="584"/>
      <c r="AA107" s="587"/>
      <c r="AB107" s="589"/>
      <c r="AC107" s="594"/>
      <c r="AD107" s="589"/>
      <c r="AE107" s="587"/>
      <c r="AF107" s="584"/>
      <c r="AG107" s="587"/>
      <c r="AH107" s="587"/>
      <c r="AI107" s="612"/>
      <c r="AO107" s="685"/>
    </row>
    <row r="108" spans="1:41" ht="15" hidden="1" customHeight="1" x14ac:dyDescent="0.35">
      <c r="A108" s="1174"/>
      <c r="B108" s="591"/>
      <c r="C108" s="592"/>
      <c r="D108" s="593"/>
      <c r="E108" s="592"/>
      <c r="F108" s="591"/>
      <c r="G108" s="585"/>
      <c r="H108" s="592"/>
      <c r="I108" s="592"/>
      <c r="J108" s="591"/>
      <c r="K108" s="585"/>
      <c r="L108" s="586"/>
      <c r="M108" s="585"/>
      <c r="N108" s="585"/>
      <c r="O108" s="585"/>
      <c r="P108" s="586"/>
      <c r="Q108" s="585"/>
      <c r="R108" s="585"/>
      <c r="S108" s="585"/>
      <c r="T108" s="586"/>
      <c r="U108" s="587"/>
      <c r="V108" s="584"/>
      <c r="W108" s="587"/>
      <c r="X108" s="588"/>
      <c r="Y108" s="587"/>
      <c r="Z108" s="584"/>
      <c r="AA108" s="587"/>
      <c r="AB108" s="589"/>
      <c r="AC108" s="594"/>
      <c r="AD108" s="589"/>
      <c r="AE108" s="587"/>
      <c r="AF108" s="584"/>
      <c r="AG108" s="587"/>
      <c r="AH108" s="587"/>
      <c r="AI108" s="612"/>
      <c r="AO108" s="685"/>
    </row>
    <row r="109" spans="1:41" ht="15" hidden="1" customHeight="1" x14ac:dyDescent="0.35">
      <c r="A109" s="1175"/>
      <c r="B109" s="591"/>
      <c r="C109" s="592"/>
      <c r="D109" s="793"/>
      <c r="E109" s="592"/>
      <c r="F109" s="591"/>
      <c r="G109" s="585"/>
      <c r="H109" s="592"/>
      <c r="I109" s="592"/>
      <c r="J109" s="591"/>
      <c r="K109" s="585"/>
      <c r="L109" s="586"/>
      <c r="M109" s="585"/>
      <c r="N109" s="585"/>
      <c r="O109" s="585"/>
      <c r="P109" s="586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/>
      <c r="AC109" s="594"/>
      <c r="AD109" s="589"/>
      <c r="AE109" s="587"/>
      <c r="AF109" s="584"/>
      <c r="AG109" s="587"/>
      <c r="AH109" s="587"/>
      <c r="AI109" s="612"/>
    </row>
    <row r="110" spans="1:41" ht="15" hidden="1" customHeight="1" x14ac:dyDescent="0.35">
      <c r="A110" s="1173">
        <v>45287</v>
      </c>
      <c r="B110" s="591">
        <v>32.6</v>
      </c>
      <c r="C110" s="592">
        <v>326000</v>
      </c>
      <c r="D110" s="593">
        <v>26.25</v>
      </c>
      <c r="E110" s="592">
        <v>262500</v>
      </c>
      <c r="F110" s="591">
        <v>20.78</v>
      </c>
      <c r="G110" s="585">
        <v>207800</v>
      </c>
      <c r="H110" s="592"/>
      <c r="I110" s="592"/>
      <c r="J110" s="591"/>
      <c r="K110" s="585"/>
      <c r="L110" s="586"/>
      <c r="M110" s="585"/>
      <c r="N110" s="585"/>
      <c r="O110" s="585"/>
      <c r="P110" s="586"/>
      <c r="Q110" s="585"/>
      <c r="R110" s="585"/>
      <c r="S110" s="585"/>
      <c r="T110" s="586"/>
      <c r="U110" s="587"/>
      <c r="V110" s="584"/>
      <c r="W110" s="587"/>
      <c r="X110" s="588">
        <v>20</v>
      </c>
      <c r="Y110" s="587">
        <v>267000</v>
      </c>
      <c r="Z110" s="584"/>
      <c r="AA110" s="587"/>
      <c r="AB110" s="584">
        <v>40.619999999999997</v>
      </c>
      <c r="AC110" s="587">
        <v>406200</v>
      </c>
      <c r="AD110" s="589">
        <v>20</v>
      </c>
      <c r="AE110" s="587">
        <v>200000</v>
      </c>
      <c r="AF110" s="584"/>
      <c r="AG110" s="587"/>
      <c r="AH110" s="587"/>
      <c r="AI110" s="612"/>
    </row>
    <row r="111" spans="1:41" ht="15" hidden="1" customHeight="1" x14ac:dyDescent="0.35">
      <c r="A111" s="1174"/>
      <c r="B111" s="591"/>
      <c r="C111" s="592"/>
      <c r="D111" s="593"/>
      <c r="E111" s="592"/>
      <c r="F111" s="591"/>
      <c r="G111" s="585"/>
      <c r="H111" s="592"/>
      <c r="I111" s="592"/>
      <c r="J111" s="591"/>
      <c r="K111" s="585"/>
      <c r="L111" s="586"/>
      <c r="M111" s="585"/>
      <c r="N111" s="585"/>
      <c r="O111" s="585"/>
      <c r="P111" s="586"/>
      <c r="Q111" s="585"/>
      <c r="R111" s="585"/>
      <c r="S111" s="585"/>
      <c r="T111" s="586"/>
      <c r="U111" s="587"/>
      <c r="V111" s="584"/>
      <c r="W111" s="587"/>
      <c r="X111" s="588"/>
      <c r="Y111" s="587"/>
      <c r="Z111" s="584"/>
      <c r="AA111" s="587"/>
      <c r="AB111" s="589"/>
      <c r="AC111" s="594"/>
      <c r="AD111" s="589"/>
      <c r="AE111" s="587"/>
      <c r="AF111" s="584"/>
      <c r="AG111" s="587"/>
      <c r="AH111" s="587"/>
      <c r="AI111" s="612"/>
    </row>
    <row r="112" spans="1:41" ht="15" hidden="1" customHeight="1" x14ac:dyDescent="0.35">
      <c r="A112" s="1174"/>
      <c r="B112" s="591"/>
      <c r="C112" s="592"/>
      <c r="D112" s="593"/>
      <c r="E112" s="592"/>
      <c r="F112" s="591"/>
      <c r="G112" s="585"/>
      <c r="H112" s="592"/>
      <c r="I112" s="592"/>
      <c r="J112" s="591"/>
      <c r="K112" s="585"/>
      <c r="L112" s="586"/>
      <c r="M112" s="585"/>
      <c r="N112" s="585"/>
      <c r="O112" s="585"/>
      <c r="P112" s="586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9"/>
      <c r="AE112" s="587"/>
      <c r="AF112" s="584"/>
      <c r="AG112" s="587"/>
      <c r="AH112" s="587"/>
      <c r="AI112" s="612"/>
    </row>
    <row r="113" spans="1:35" ht="15" hidden="1" customHeight="1" x14ac:dyDescent="0.35">
      <c r="A113" s="1175"/>
      <c r="B113" s="591"/>
      <c r="C113" s="592"/>
      <c r="D113" s="593"/>
      <c r="E113" s="592"/>
      <c r="F113" s="824"/>
      <c r="G113" s="585"/>
      <c r="H113" s="592"/>
      <c r="I113" s="592"/>
      <c r="J113" s="591"/>
      <c r="K113" s="585"/>
      <c r="L113" s="586"/>
      <c r="M113" s="585"/>
      <c r="N113" s="816"/>
      <c r="O113" s="585"/>
      <c r="P113" s="586"/>
      <c r="Q113" s="585"/>
      <c r="R113" s="585"/>
      <c r="S113" s="585"/>
      <c r="T113" s="586"/>
      <c r="U113" s="585"/>
      <c r="V113" s="584"/>
      <c r="W113" s="587"/>
      <c r="X113" s="588"/>
      <c r="Y113" s="587"/>
      <c r="Z113" s="588"/>
      <c r="AA113" s="587"/>
      <c r="AB113" s="589"/>
      <c r="AC113" s="594"/>
      <c r="AD113" s="589"/>
      <c r="AE113" s="587"/>
      <c r="AF113" s="584"/>
      <c r="AG113" s="587"/>
      <c r="AH113" s="587"/>
      <c r="AI113" s="612"/>
    </row>
    <row r="114" spans="1:35" ht="15" hidden="1" customHeight="1" x14ac:dyDescent="0.35">
      <c r="A114" s="1173">
        <v>45288</v>
      </c>
      <c r="B114" s="591">
        <v>29.38</v>
      </c>
      <c r="C114" s="592">
        <v>293800</v>
      </c>
      <c r="D114" s="593">
        <v>32.119999999999997</v>
      </c>
      <c r="E114" s="592">
        <v>321200</v>
      </c>
      <c r="F114" s="591">
        <v>25.23</v>
      </c>
      <c r="G114" s="585">
        <v>252300</v>
      </c>
      <c r="H114" s="592"/>
      <c r="I114" s="592"/>
      <c r="J114" s="591"/>
      <c r="K114" s="585"/>
      <c r="L114" s="586">
        <v>20</v>
      </c>
      <c r="M114" s="585">
        <v>136000</v>
      </c>
      <c r="N114" s="585">
        <v>20</v>
      </c>
      <c r="O114" s="585">
        <v>136000</v>
      </c>
      <c r="P114" s="586"/>
      <c r="Q114" s="585"/>
      <c r="R114" s="585">
        <v>20</v>
      </c>
      <c r="S114" s="585">
        <v>267000</v>
      </c>
      <c r="T114" s="586"/>
      <c r="U114" s="587"/>
      <c r="V114" s="584"/>
      <c r="W114" s="587"/>
      <c r="X114" s="588">
        <v>20</v>
      </c>
      <c r="Y114" s="587">
        <v>267000</v>
      </c>
      <c r="Z114" s="588"/>
      <c r="AA114" s="587"/>
      <c r="AB114" s="589"/>
      <c r="AC114" s="594"/>
      <c r="AD114" s="589"/>
      <c r="AE114" s="587"/>
      <c r="AF114" s="584"/>
      <c r="AG114" s="587"/>
      <c r="AH114" s="587"/>
      <c r="AI114" s="612"/>
    </row>
    <row r="115" spans="1:35" ht="15" hidden="1" customHeight="1" x14ac:dyDescent="0.35">
      <c r="A115" s="1174"/>
      <c r="B115" s="591"/>
      <c r="C115" s="592"/>
      <c r="D115" s="593"/>
      <c r="E115" s="592"/>
      <c r="F115" s="591"/>
      <c r="G115" s="585"/>
      <c r="H115" s="592"/>
      <c r="I115" s="592"/>
      <c r="J115" s="591"/>
      <c r="K115" s="585"/>
      <c r="L115" s="586"/>
      <c r="M115" s="585"/>
      <c r="N115" s="585"/>
      <c r="O115" s="585"/>
      <c r="P115" s="586"/>
      <c r="Q115" s="585"/>
      <c r="R115" s="585"/>
      <c r="S115" s="585"/>
      <c r="T115" s="586"/>
      <c r="U115" s="587"/>
      <c r="V115" s="584"/>
      <c r="W115" s="587"/>
      <c r="X115" s="588"/>
      <c r="Y115" s="587"/>
      <c r="Z115" s="584"/>
      <c r="AA115" s="587"/>
      <c r="AB115" s="589"/>
      <c r="AC115" s="594"/>
      <c r="AD115" s="589"/>
      <c r="AE115" s="587"/>
      <c r="AF115" s="584"/>
      <c r="AG115" s="587"/>
      <c r="AH115" s="587"/>
      <c r="AI115" s="612"/>
    </row>
    <row r="116" spans="1:35" ht="15" hidden="1" customHeight="1" x14ac:dyDescent="0.35">
      <c r="A116" s="1174"/>
      <c r="B116" s="591"/>
      <c r="C116" s="592"/>
      <c r="D116" s="593"/>
      <c r="E116" s="592"/>
      <c r="F116" s="591"/>
      <c r="G116" s="585"/>
      <c r="H116" s="592"/>
      <c r="I116" s="592"/>
      <c r="J116" s="591"/>
      <c r="K116" s="585"/>
      <c r="L116" s="586"/>
      <c r="M116" s="585"/>
      <c r="N116" s="585"/>
      <c r="O116" s="585"/>
      <c r="P116" s="586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0"/>
      <c r="AD116" s="599"/>
      <c r="AE116" s="600"/>
      <c r="AF116" s="588"/>
      <c r="AG116" s="587"/>
      <c r="AH116" s="587"/>
      <c r="AI116" s="612"/>
    </row>
    <row r="117" spans="1:35" ht="18" hidden="1" customHeight="1" x14ac:dyDescent="0.35">
      <c r="A117" s="1175"/>
      <c r="B117" s="630"/>
      <c r="C117" s="587"/>
      <c r="D117" s="584"/>
      <c r="E117" s="585"/>
      <c r="F117" s="792"/>
      <c r="G117" s="587"/>
      <c r="H117" s="585"/>
      <c r="I117" s="585"/>
      <c r="J117" s="792"/>
      <c r="K117" s="587"/>
      <c r="L117" s="584"/>
      <c r="M117" s="587"/>
      <c r="N117" s="587"/>
      <c r="O117" s="587"/>
      <c r="P117" s="584"/>
      <c r="Q117" s="587"/>
      <c r="R117" s="600"/>
      <c r="S117" s="587"/>
      <c r="T117" s="586"/>
      <c r="U117" s="587"/>
      <c r="V117" s="584"/>
      <c r="W117" s="587"/>
      <c r="X117" s="620"/>
      <c r="Y117" s="583"/>
      <c r="Z117" s="584"/>
      <c r="AA117" s="587"/>
      <c r="AB117" s="589"/>
      <c r="AC117" s="594"/>
      <c r="AD117" s="589"/>
      <c r="AE117" s="587"/>
      <c r="AF117" s="584"/>
      <c r="AG117" s="587"/>
      <c r="AH117" s="587"/>
      <c r="AI117" s="612"/>
    </row>
    <row r="118" spans="1:35" ht="18" hidden="1" customHeight="1" x14ac:dyDescent="0.35">
      <c r="A118" s="1173">
        <v>45289</v>
      </c>
      <c r="B118" s="591">
        <v>27.2</v>
      </c>
      <c r="C118" s="592">
        <v>272000</v>
      </c>
      <c r="D118" s="593">
        <v>32.75</v>
      </c>
      <c r="E118" s="592">
        <v>327500</v>
      </c>
      <c r="F118" s="591">
        <v>16.5</v>
      </c>
      <c r="G118" s="585">
        <v>165000</v>
      </c>
      <c r="H118" s="592"/>
      <c r="I118" s="592"/>
      <c r="J118" s="591"/>
      <c r="K118" s="585"/>
      <c r="L118" s="586"/>
      <c r="M118" s="585"/>
      <c r="N118" s="585"/>
      <c r="O118" s="585"/>
      <c r="P118" s="586"/>
      <c r="Q118" s="585"/>
      <c r="R118" s="585"/>
      <c r="S118" s="585"/>
      <c r="T118" s="586"/>
      <c r="U118" s="587"/>
      <c r="V118" s="584"/>
      <c r="W118" s="587"/>
      <c r="X118" s="588">
        <v>20</v>
      </c>
      <c r="Y118" s="587">
        <v>267000</v>
      </c>
      <c r="Z118" s="584"/>
      <c r="AA118" s="587"/>
      <c r="AB118" s="589"/>
      <c r="AC118" s="594"/>
      <c r="AD118" s="589"/>
      <c r="AE118" s="587"/>
      <c r="AF118" s="584"/>
      <c r="AG118" s="587"/>
      <c r="AH118" s="587"/>
      <c r="AI118" s="612"/>
    </row>
    <row r="119" spans="1:35" ht="18" hidden="1" customHeight="1" x14ac:dyDescent="0.35">
      <c r="A119" s="1174"/>
      <c r="B119" s="591"/>
      <c r="C119" s="592"/>
      <c r="D119" s="593"/>
      <c r="E119" s="592"/>
      <c r="F119" s="727"/>
      <c r="G119" s="704"/>
      <c r="H119" s="592"/>
      <c r="I119" s="592"/>
      <c r="J119" s="591"/>
      <c r="K119" s="585"/>
      <c r="L119" s="586"/>
      <c r="M119" s="585"/>
      <c r="N119" s="585"/>
      <c r="O119" s="585"/>
      <c r="P119" s="586"/>
      <c r="Q119" s="585"/>
      <c r="R119" s="585"/>
      <c r="S119" s="585"/>
      <c r="T119" s="586"/>
      <c r="U119" s="587"/>
      <c r="V119" s="584"/>
      <c r="W119" s="587"/>
      <c r="X119" s="588"/>
      <c r="Y119" s="587"/>
      <c r="Z119" s="584"/>
      <c r="AA119" s="587"/>
      <c r="AB119" s="589"/>
      <c r="AC119" s="594"/>
      <c r="AD119" s="589"/>
      <c r="AE119" s="587"/>
      <c r="AF119" s="584"/>
      <c r="AG119" s="587"/>
      <c r="AH119" s="587"/>
      <c r="AI119" s="612"/>
    </row>
    <row r="120" spans="1:35" ht="18" hidden="1" customHeight="1" x14ac:dyDescent="0.35">
      <c r="A120" s="1174"/>
      <c r="B120" s="591"/>
      <c r="C120" s="592"/>
      <c r="D120" s="593"/>
      <c r="E120" s="592"/>
      <c r="F120" s="591"/>
      <c r="G120" s="585"/>
      <c r="H120" s="592"/>
      <c r="I120" s="592"/>
      <c r="J120" s="591"/>
      <c r="K120" s="585"/>
      <c r="L120" s="586"/>
      <c r="M120" s="585"/>
      <c r="N120" s="585"/>
      <c r="O120" s="585"/>
      <c r="P120" s="586"/>
      <c r="Q120" s="585"/>
      <c r="R120" s="585"/>
      <c r="S120" s="585"/>
      <c r="T120" s="586"/>
      <c r="U120" s="587"/>
      <c r="V120" s="584"/>
      <c r="W120" s="587"/>
      <c r="X120" s="588"/>
      <c r="Y120" s="587"/>
      <c r="Z120" s="584"/>
      <c r="AA120" s="587"/>
      <c r="AB120" s="589"/>
      <c r="AC120" s="594"/>
      <c r="AD120" s="589"/>
      <c r="AE120" s="587"/>
      <c r="AF120" s="584"/>
      <c r="AG120" s="587"/>
      <c r="AH120" s="587"/>
      <c r="AI120" s="612"/>
    </row>
    <row r="121" spans="1:35" ht="18" hidden="1" customHeight="1" x14ac:dyDescent="0.35">
      <c r="A121" s="1175"/>
      <c r="B121" s="591"/>
      <c r="C121" s="592"/>
      <c r="D121" s="593"/>
      <c r="E121" s="585"/>
      <c r="F121" s="792"/>
      <c r="G121" s="585"/>
      <c r="H121" s="585"/>
      <c r="I121" s="585"/>
      <c r="J121" s="792"/>
      <c r="K121" s="585"/>
      <c r="L121" s="586"/>
      <c r="M121" s="585"/>
      <c r="N121" s="585"/>
      <c r="O121" s="585"/>
      <c r="P121" s="586"/>
      <c r="Q121" s="585"/>
      <c r="R121" s="585"/>
      <c r="S121" s="585"/>
      <c r="T121" s="586"/>
      <c r="U121" s="587"/>
      <c r="V121" s="584"/>
      <c r="W121" s="587"/>
      <c r="X121" s="588"/>
      <c r="Y121" s="587"/>
      <c r="Z121" s="584"/>
      <c r="AA121" s="587"/>
      <c r="AB121" s="589"/>
      <c r="AC121" s="594"/>
      <c r="AD121" s="589"/>
      <c r="AE121" s="587"/>
      <c r="AF121" s="584"/>
      <c r="AG121" s="587"/>
      <c r="AH121" s="587"/>
      <c r="AI121" s="612"/>
    </row>
    <row r="122" spans="1:35" ht="18" hidden="1" customHeight="1" x14ac:dyDescent="0.35">
      <c r="A122" s="1173">
        <v>45290</v>
      </c>
      <c r="B122" s="591">
        <v>22.86</v>
      </c>
      <c r="C122" s="592">
        <v>228600</v>
      </c>
      <c r="D122" s="593">
        <v>28.23</v>
      </c>
      <c r="E122" s="585">
        <v>282300</v>
      </c>
      <c r="F122" s="591">
        <v>16.91</v>
      </c>
      <c r="G122" s="585">
        <v>169100</v>
      </c>
      <c r="H122" s="585"/>
      <c r="I122" s="585"/>
      <c r="J122" s="792"/>
      <c r="K122" s="585"/>
      <c r="L122" s="586"/>
      <c r="M122" s="585"/>
      <c r="N122" s="585">
        <v>20</v>
      </c>
      <c r="O122" s="585">
        <v>136000</v>
      </c>
      <c r="P122" s="586"/>
      <c r="Q122" s="585"/>
      <c r="R122" s="585"/>
      <c r="S122" s="585"/>
      <c r="T122" s="586"/>
      <c r="U122" s="587"/>
      <c r="V122" s="584"/>
      <c r="W122" s="587"/>
      <c r="X122" s="588">
        <v>20</v>
      </c>
      <c r="Y122" s="587">
        <v>267000</v>
      </c>
      <c r="Z122" s="584"/>
      <c r="AA122" s="587"/>
      <c r="AB122" s="589"/>
      <c r="AC122" s="594"/>
      <c r="AD122" s="589"/>
      <c r="AE122" s="587"/>
      <c r="AF122" s="584"/>
      <c r="AG122" s="587"/>
      <c r="AH122" s="587"/>
      <c r="AI122" s="612"/>
    </row>
    <row r="123" spans="1:35" ht="18" hidden="1" customHeight="1" x14ac:dyDescent="0.35">
      <c r="A123" s="1174"/>
      <c r="B123" s="591"/>
      <c r="C123" s="592"/>
      <c r="D123" s="593"/>
      <c r="E123" s="585"/>
      <c r="F123" s="792"/>
      <c r="G123" s="585"/>
      <c r="H123" s="585"/>
      <c r="I123" s="585"/>
      <c r="J123" s="792"/>
      <c r="K123" s="585"/>
      <c r="L123" s="586"/>
      <c r="M123" s="585"/>
      <c r="N123" s="585"/>
      <c r="O123" s="585"/>
      <c r="P123" s="586"/>
      <c r="Q123" s="585"/>
      <c r="R123" s="585"/>
      <c r="S123" s="585"/>
      <c r="T123" s="586"/>
      <c r="U123" s="587"/>
      <c r="V123" s="584"/>
      <c r="W123" s="587"/>
      <c r="X123" s="588"/>
      <c r="Y123" s="587"/>
      <c r="Z123" s="584"/>
      <c r="AA123" s="587"/>
      <c r="AB123" s="589"/>
      <c r="AC123" s="594"/>
      <c r="AD123" s="589"/>
      <c r="AE123" s="587"/>
      <c r="AF123" s="584"/>
      <c r="AG123" s="587"/>
      <c r="AH123" s="587"/>
      <c r="AI123" s="612"/>
    </row>
    <row r="124" spans="1:35" ht="18" hidden="1" customHeight="1" x14ac:dyDescent="0.35">
      <c r="A124" s="1174"/>
      <c r="B124" s="591"/>
      <c r="C124" s="592"/>
      <c r="D124" s="593"/>
      <c r="E124" s="585"/>
      <c r="F124" s="792"/>
      <c r="G124" s="585"/>
      <c r="H124" s="585"/>
      <c r="I124" s="585"/>
      <c r="J124" s="792"/>
      <c r="K124" s="585"/>
      <c r="L124" s="586"/>
      <c r="M124" s="585"/>
      <c r="N124" s="585"/>
      <c r="O124" s="585"/>
      <c r="P124" s="586"/>
      <c r="Q124" s="585"/>
      <c r="R124" s="585"/>
      <c r="S124" s="585"/>
      <c r="T124" s="586"/>
      <c r="U124" s="587"/>
      <c r="V124" s="584"/>
      <c r="W124" s="587"/>
      <c r="X124" s="588"/>
      <c r="Y124" s="587"/>
      <c r="Z124" s="584"/>
      <c r="AA124" s="587"/>
      <c r="AB124" s="589"/>
      <c r="AC124" s="594"/>
      <c r="AD124" s="589"/>
      <c r="AE124" s="587"/>
      <c r="AF124" s="584"/>
      <c r="AG124" s="587"/>
      <c r="AH124" s="587"/>
      <c r="AI124" s="612"/>
    </row>
    <row r="125" spans="1:35" ht="18" hidden="1" customHeight="1" x14ac:dyDescent="0.35">
      <c r="A125" s="1175"/>
      <c r="B125" s="591"/>
      <c r="C125" s="592"/>
      <c r="D125" s="593"/>
      <c r="E125" s="585"/>
      <c r="F125" s="792"/>
      <c r="G125" s="585"/>
      <c r="H125" s="585"/>
      <c r="I125" s="585"/>
      <c r="J125" s="792"/>
      <c r="K125" s="585"/>
      <c r="L125" s="586"/>
      <c r="M125" s="585"/>
      <c r="N125" s="585"/>
      <c r="O125" s="585"/>
      <c r="P125" s="586"/>
      <c r="Q125" s="585"/>
      <c r="R125" s="585"/>
      <c r="S125" s="585"/>
      <c r="T125" s="586"/>
      <c r="U125" s="587"/>
      <c r="V125" s="584"/>
      <c r="W125" s="587"/>
      <c r="X125" s="588"/>
      <c r="Y125" s="587"/>
      <c r="Z125" s="584"/>
      <c r="AA125" s="587"/>
      <c r="AB125" s="589"/>
      <c r="AC125" s="594"/>
      <c r="AD125" s="589"/>
      <c r="AE125" s="587"/>
      <c r="AF125" s="584"/>
      <c r="AG125" s="587"/>
      <c r="AH125" s="587"/>
      <c r="AI125" s="612"/>
    </row>
    <row r="126" spans="1:35" ht="18" customHeight="1" x14ac:dyDescent="0.35">
      <c r="A126" s="1173">
        <v>45291</v>
      </c>
      <c r="B126" s="591">
        <v>37.68</v>
      </c>
      <c r="C126" s="592">
        <v>376800</v>
      </c>
      <c r="D126" s="593"/>
      <c r="E126" s="585"/>
      <c r="F126" s="792">
        <v>36.21</v>
      </c>
      <c r="G126" s="585">
        <v>362100</v>
      </c>
      <c r="H126" s="585"/>
      <c r="I126" s="585"/>
      <c r="J126" s="792"/>
      <c r="K126" s="585"/>
      <c r="L126" s="586"/>
      <c r="M126" s="585"/>
      <c r="N126" s="585"/>
      <c r="O126" s="585"/>
      <c r="P126" s="586"/>
      <c r="Q126" s="585"/>
      <c r="R126" s="585"/>
      <c r="S126" s="585"/>
      <c r="T126" s="586"/>
      <c r="U126" s="587"/>
      <c r="V126" s="584"/>
      <c r="W126" s="587"/>
      <c r="X126" s="588"/>
      <c r="Y126" s="587"/>
      <c r="Z126" s="584"/>
      <c r="AA126" s="587"/>
      <c r="AB126" s="589">
        <v>39.81</v>
      </c>
      <c r="AC126" s="594">
        <v>398100</v>
      </c>
      <c r="AD126" s="589"/>
      <c r="AE126" s="587"/>
      <c r="AF126" s="584"/>
      <c r="AG126" s="587"/>
      <c r="AH126" s="587"/>
      <c r="AI126" s="612"/>
    </row>
    <row r="127" spans="1:35" ht="15" x14ac:dyDescent="0.35">
      <c r="A127" s="1174"/>
      <c r="B127" s="591"/>
      <c r="C127" s="592"/>
      <c r="D127" s="593"/>
      <c r="E127" s="585"/>
      <c r="F127" s="792"/>
      <c r="G127" s="585"/>
      <c r="H127" s="585"/>
      <c r="I127" s="585"/>
      <c r="J127" s="792"/>
      <c r="K127" s="585"/>
      <c r="L127" s="586"/>
      <c r="M127" s="585"/>
      <c r="N127" s="585"/>
      <c r="O127" s="585"/>
      <c r="P127" s="586"/>
      <c r="Q127" s="585"/>
      <c r="R127" s="585"/>
      <c r="S127" s="585"/>
      <c r="T127" s="586"/>
      <c r="U127" s="587"/>
      <c r="V127" s="584"/>
      <c r="W127" s="587"/>
      <c r="X127" s="588"/>
      <c r="Y127" s="587"/>
      <c r="Z127" s="584"/>
      <c r="AA127" s="587"/>
      <c r="AB127" s="589"/>
      <c r="AC127" s="594"/>
      <c r="AD127" s="589"/>
      <c r="AE127" s="587"/>
      <c r="AF127" s="584"/>
      <c r="AG127" s="587"/>
      <c r="AH127" s="587"/>
      <c r="AI127" s="612"/>
    </row>
    <row r="128" spans="1:35" ht="15" x14ac:dyDescent="0.35">
      <c r="A128" s="1174"/>
      <c r="B128" s="591"/>
      <c r="C128" s="592"/>
      <c r="D128" s="593"/>
      <c r="E128" s="585"/>
      <c r="F128" s="792"/>
      <c r="G128" s="585"/>
      <c r="H128" s="585"/>
      <c r="I128" s="585"/>
      <c r="J128" s="792"/>
      <c r="K128" s="585"/>
      <c r="L128" s="586"/>
      <c r="M128" s="585"/>
      <c r="N128" s="585"/>
      <c r="O128" s="585"/>
      <c r="P128" s="586"/>
      <c r="Q128" s="585"/>
      <c r="R128" s="585"/>
      <c r="S128" s="585"/>
      <c r="T128" s="586"/>
      <c r="U128" s="587"/>
      <c r="V128" s="584"/>
      <c r="W128" s="587"/>
      <c r="X128" s="588"/>
      <c r="Y128" s="587"/>
      <c r="Z128" s="584"/>
      <c r="AA128" s="587"/>
      <c r="AB128" s="589"/>
      <c r="AC128" s="594"/>
      <c r="AD128" s="589"/>
      <c r="AE128" s="587"/>
      <c r="AF128" s="584"/>
      <c r="AG128" s="587"/>
      <c r="AH128" s="587"/>
      <c r="AI128" s="612"/>
    </row>
    <row r="129" spans="1:35" ht="18" customHeight="1" x14ac:dyDescent="0.35">
      <c r="A129" s="1175"/>
      <c r="B129" s="591"/>
      <c r="C129" s="592"/>
      <c r="D129" s="593"/>
      <c r="E129" s="585"/>
      <c r="F129" s="792"/>
      <c r="G129" s="585"/>
      <c r="H129" s="585"/>
      <c r="I129" s="585"/>
      <c r="J129" s="792"/>
      <c r="K129" s="585"/>
      <c r="L129" s="586"/>
      <c r="M129" s="585"/>
      <c r="N129" s="585"/>
      <c r="O129" s="585"/>
      <c r="P129" s="586"/>
      <c r="Q129" s="585"/>
      <c r="R129" s="585"/>
      <c r="S129" s="585"/>
      <c r="T129" s="586"/>
      <c r="U129" s="587"/>
      <c r="V129" s="584"/>
      <c r="W129" s="587"/>
      <c r="X129" s="588"/>
      <c r="Y129" s="587"/>
      <c r="Z129" s="584"/>
      <c r="AA129" s="587"/>
      <c r="AB129" s="589"/>
      <c r="AC129" s="594"/>
      <c r="AD129" s="589"/>
      <c r="AE129" s="587"/>
      <c r="AF129" s="584"/>
      <c r="AG129" s="587"/>
      <c r="AH129" s="587"/>
      <c r="AI129" s="612"/>
    </row>
    <row r="130" spans="1:35" s="663" customFormat="1" ht="15" x14ac:dyDescent="0.35">
      <c r="A130" s="1176" t="s">
        <v>113</v>
      </c>
      <c r="B130" s="602"/>
      <c r="C130" s="603">
        <f>SUM(C6:C129)</f>
        <v>8849700</v>
      </c>
      <c r="D130" s="603"/>
      <c r="E130" s="603">
        <f>SUM(E6:E129)</f>
        <v>8530300</v>
      </c>
      <c r="F130" s="603"/>
      <c r="G130" s="603">
        <f>SUM(G6:G129)</f>
        <v>6224900</v>
      </c>
      <c r="H130" s="603"/>
      <c r="I130" s="603">
        <f>SUM(I6:I129)</f>
        <v>0</v>
      </c>
      <c r="J130" s="603"/>
      <c r="K130" s="603">
        <f>SUM(K6:K129)</f>
        <v>0</v>
      </c>
      <c r="L130" s="603"/>
      <c r="M130" s="603">
        <f>SUM(M6:M129)</f>
        <v>1088000</v>
      </c>
      <c r="N130" s="603"/>
      <c r="O130" s="603">
        <f>SUM(O6:O129)</f>
        <v>1668310</v>
      </c>
      <c r="P130" s="603"/>
      <c r="Q130" s="603">
        <f>SUM(Q6:Q129)</f>
        <v>0</v>
      </c>
      <c r="R130" s="604"/>
      <c r="S130" s="603">
        <f>SUM(S6:S129)</f>
        <v>2672000</v>
      </c>
      <c r="T130" s="603"/>
      <c r="U130" s="603">
        <f>SUM(U6:U129)</f>
        <v>1088000</v>
      </c>
      <c r="V130" s="603"/>
      <c r="W130" s="603">
        <f>SUM(W6:W129)</f>
        <v>256500</v>
      </c>
      <c r="X130" s="603"/>
      <c r="Y130" s="603">
        <f>SUM(Y6:Y129)</f>
        <v>6675000</v>
      </c>
      <c r="Z130" s="603"/>
      <c r="AA130" s="603">
        <f>SUM(AA6:AA129)</f>
        <v>0</v>
      </c>
      <c r="AB130" s="603"/>
      <c r="AC130" s="603">
        <f>SUM(AC6:AC129)</f>
        <v>2561500</v>
      </c>
      <c r="AD130" s="603"/>
      <c r="AE130" s="603">
        <f>SUM(AE6:AE129)</f>
        <v>700000</v>
      </c>
      <c r="AF130" s="603"/>
      <c r="AG130" s="603">
        <f>SUM(AG6:AG129)</f>
        <v>900000</v>
      </c>
      <c r="AH130" s="603">
        <f>SUM(B130:AG130)</f>
        <v>41214210</v>
      </c>
      <c r="AI130" s="610"/>
    </row>
    <row r="131" spans="1:35" s="663" customFormat="1" ht="15" x14ac:dyDescent="0.35">
      <c r="A131" s="1177"/>
      <c r="B131" s="812">
        <f>SUM(B6:B129)</f>
        <v>884.97000000000014</v>
      </c>
      <c r="C131" s="604"/>
      <c r="D131" s="605">
        <f>SUM(D6:D130)</f>
        <v>853.03</v>
      </c>
      <c r="E131" s="603"/>
      <c r="F131" s="605">
        <f>SUM(F6:F130)</f>
        <v>622.49000000000012</v>
      </c>
      <c r="G131" s="603"/>
      <c r="H131" s="605">
        <f>SUM(H6:H130)</f>
        <v>0</v>
      </c>
      <c r="I131" s="603"/>
      <c r="J131" s="605">
        <f>SUM(J6:J130)</f>
        <v>0</v>
      </c>
      <c r="K131" s="603"/>
      <c r="L131" s="605">
        <f>SUM(L6:L130)</f>
        <v>160</v>
      </c>
      <c r="M131" s="603"/>
      <c r="N131" s="605">
        <f>SUM(N6:N130)</f>
        <v>245.34</v>
      </c>
      <c r="O131" s="603"/>
      <c r="P131" s="606">
        <f>SUM(P6:P130)</f>
        <v>0</v>
      </c>
      <c r="Q131" s="603"/>
      <c r="R131" s="605">
        <f>SUM(R6:R130)</f>
        <v>200.14</v>
      </c>
      <c r="S131" s="603"/>
      <c r="T131" s="603">
        <f>SUM(T6:T130)</f>
        <v>160</v>
      </c>
      <c r="U131" s="603"/>
      <c r="V131" s="605">
        <f>SUM(V6:V130)</f>
        <v>25.65</v>
      </c>
      <c r="W131" s="603"/>
      <c r="X131" s="606">
        <f>SUM(X6:X130)</f>
        <v>500</v>
      </c>
      <c r="Y131" s="603"/>
      <c r="Z131" s="605">
        <f>SUM(Z6:Z130)</f>
        <v>0</v>
      </c>
      <c r="AA131" s="603"/>
      <c r="AB131" s="605">
        <f>SUM(AB5:AB130)</f>
        <v>256.14999999999998</v>
      </c>
      <c r="AC131" s="603"/>
      <c r="AD131" s="605">
        <f>SUM(AD6:AD130)</f>
        <v>70</v>
      </c>
      <c r="AE131" s="603"/>
      <c r="AF131" s="605">
        <f>SUM(AF6:AF130)</f>
        <v>90</v>
      </c>
      <c r="AG131" s="607"/>
      <c r="AH131" s="647">
        <f>SUM(B131:AG131)</f>
        <v>4067.7700000000004</v>
      </c>
      <c r="AI131" s="651"/>
    </row>
    <row r="132" spans="1:35" s="663" customFormat="1" ht="34.5" customHeight="1" x14ac:dyDescent="0.35">
      <c r="A132" s="715"/>
      <c r="B132" s="716"/>
      <c r="C132" s="717"/>
      <c r="D132" s="718"/>
      <c r="E132" s="610"/>
      <c r="F132" s="718"/>
      <c r="G132" s="610"/>
      <c r="H132" s="719"/>
      <c r="I132" s="610"/>
      <c r="J132" s="610"/>
      <c r="K132" s="610"/>
      <c r="L132" s="719"/>
      <c r="M132" s="610"/>
      <c r="N132" s="719"/>
      <c r="O132" s="610"/>
      <c r="P132" s="718"/>
      <c r="Q132" s="610"/>
      <c r="R132" s="719"/>
      <c r="S132" s="610"/>
      <c r="T132" s="718"/>
      <c r="U132" s="610"/>
      <c r="V132" s="718"/>
      <c r="W132" s="610"/>
      <c r="X132" s="718"/>
      <c r="Y132" s="610"/>
      <c r="Z132" s="718"/>
      <c r="AA132" s="720"/>
      <c r="AB132" s="651"/>
      <c r="AC132" s="651"/>
    </row>
    <row r="133" spans="1:35" s="663" customFormat="1" ht="34.5" customHeight="1" x14ac:dyDescent="0.35">
      <c r="A133" s="1162" t="s">
        <v>0</v>
      </c>
      <c r="B133" s="1162"/>
      <c r="C133" s="1162"/>
      <c r="D133" s="1162"/>
      <c r="E133" s="1162"/>
      <c r="F133" s="1162"/>
      <c r="G133" s="1162"/>
      <c r="H133" s="1162"/>
      <c r="I133" s="1162"/>
      <c r="J133" s="1162"/>
      <c r="K133" s="1162"/>
      <c r="L133" s="1162"/>
      <c r="M133" s="1162"/>
      <c r="N133" s="1162"/>
      <c r="O133" s="1162"/>
      <c r="P133" s="1162"/>
      <c r="Q133" s="1162"/>
      <c r="R133" s="1162"/>
      <c r="S133" s="1162"/>
      <c r="T133" s="1162"/>
      <c r="U133" s="1162"/>
      <c r="V133" s="1162"/>
      <c r="W133" s="1162"/>
      <c r="X133" s="1162"/>
      <c r="Y133" s="1162"/>
      <c r="Z133" s="1162"/>
      <c r="AA133" s="1162"/>
      <c r="AB133" s="1162"/>
      <c r="AC133" s="1162"/>
      <c r="AD133" s="1162"/>
    </row>
    <row r="134" spans="1:35" ht="26.25" customHeight="1" x14ac:dyDescent="0.35">
      <c r="A134" s="1161" t="s">
        <v>173</v>
      </c>
      <c r="B134" s="1161"/>
      <c r="C134" s="1161"/>
      <c r="D134" s="1161"/>
      <c r="E134" s="1161"/>
      <c r="F134" s="1161"/>
      <c r="G134" s="1161"/>
      <c r="H134" s="1161"/>
      <c r="I134" s="1161"/>
      <c r="J134" s="1161"/>
      <c r="K134" s="1161"/>
      <c r="L134" s="1161"/>
      <c r="M134" s="1161"/>
      <c r="N134" s="1161"/>
      <c r="O134" s="1161"/>
      <c r="P134" s="1161"/>
      <c r="Q134" s="1161"/>
      <c r="R134" s="1161"/>
      <c r="S134" s="1161"/>
      <c r="T134" s="1161"/>
      <c r="U134" s="1161"/>
      <c r="V134" s="1161"/>
      <c r="W134" s="1161"/>
      <c r="X134" s="1161"/>
      <c r="Y134" s="1161"/>
      <c r="Z134" s="1161"/>
      <c r="AA134" s="1161"/>
      <c r="AB134" s="1161"/>
      <c r="AC134" s="1161"/>
      <c r="AD134" s="1161"/>
    </row>
    <row r="135" spans="1:35" s="663" customFormat="1" ht="48" customHeight="1" x14ac:dyDescent="0.35">
      <c r="A135" s="1178" t="s">
        <v>2</v>
      </c>
      <c r="B135" s="1132" t="s">
        <v>114</v>
      </c>
      <c r="C135" s="1137"/>
      <c r="D135" s="1137"/>
      <c r="E135" s="1137"/>
      <c r="F135" s="1137"/>
      <c r="G135" s="1137"/>
      <c r="H135" s="1137"/>
      <c r="I135" s="1133"/>
      <c r="J135" s="1138" t="s">
        <v>176</v>
      </c>
      <c r="K135" s="1139"/>
      <c r="L135" s="1138" t="s">
        <v>115</v>
      </c>
      <c r="M135" s="1140"/>
      <c r="N135" s="1140"/>
      <c r="O135" s="1140"/>
      <c r="P135" s="1140"/>
      <c r="Q135" s="1140"/>
      <c r="R135" s="1140"/>
      <c r="S135" s="1140"/>
      <c r="T135" s="1140"/>
      <c r="U135" s="1140"/>
      <c r="V135" s="1140"/>
      <c r="W135" s="1140"/>
      <c r="X135" s="1140"/>
      <c r="Y135" s="1140"/>
      <c r="Z135" s="1140"/>
      <c r="AA135" s="1139"/>
      <c r="AB135" s="1138" t="s">
        <v>116</v>
      </c>
      <c r="AC135" s="1139"/>
      <c r="AD135" s="751" t="s">
        <v>9</v>
      </c>
    </row>
    <row r="136" spans="1:35" s="663" customFormat="1" ht="15" customHeight="1" x14ac:dyDescent="0.35">
      <c r="A136" s="1179"/>
      <c r="B136" s="1132" t="s">
        <v>117</v>
      </c>
      <c r="C136" s="1133"/>
      <c r="D136" s="1132" t="s">
        <v>118</v>
      </c>
      <c r="E136" s="1133"/>
      <c r="F136" s="1132" t="s">
        <v>117</v>
      </c>
      <c r="G136" s="1133"/>
      <c r="H136" s="1132" t="s">
        <v>118</v>
      </c>
      <c r="I136" s="1133"/>
      <c r="J136" s="1132" t="s">
        <v>177</v>
      </c>
      <c r="K136" s="1133"/>
      <c r="L136" s="1132" t="s">
        <v>119</v>
      </c>
      <c r="M136" s="1133"/>
      <c r="N136" s="1132" t="s">
        <v>120</v>
      </c>
      <c r="O136" s="1133"/>
      <c r="P136" s="1132" t="s">
        <v>121</v>
      </c>
      <c r="Q136" s="1133"/>
      <c r="R136" s="1132" t="s">
        <v>122</v>
      </c>
      <c r="S136" s="1133"/>
      <c r="T136" s="1132" t="s">
        <v>123</v>
      </c>
      <c r="U136" s="1133"/>
      <c r="V136" s="1132" t="s">
        <v>123</v>
      </c>
      <c r="W136" s="1133"/>
      <c r="X136" s="1132" t="s">
        <v>124</v>
      </c>
      <c r="Y136" s="1133"/>
      <c r="Z136" s="1132" t="s">
        <v>125</v>
      </c>
      <c r="AA136" s="1133"/>
      <c r="AB136" s="1132" t="s">
        <v>126</v>
      </c>
      <c r="AC136" s="1133"/>
      <c r="AD136" s="648"/>
    </row>
    <row r="137" spans="1:35" s="663" customFormat="1" ht="15" customHeight="1" x14ac:dyDescent="0.35">
      <c r="A137" s="1180"/>
      <c r="B137" s="821" t="s">
        <v>21</v>
      </c>
      <c r="C137" s="854" t="s">
        <v>27</v>
      </c>
      <c r="D137" s="821" t="s">
        <v>21</v>
      </c>
      <c r="E137" s="854" t="s">
        <v>27</v>
      </c>
      <c r="F137" s="847" t="s">
        <v>29</v>
      </c>
      <c r="G137" s="847" t="s">
        <v>27</v>
      </c>
      <c r="H137" s="847" t="s">
        <v>29</v>
      </c>
      <c r="I137" s="847" t="s">
        <v>27</v>
      </c>
      <c r="J137" s="810" t="s">
        <v>26</v>
      </c>
      <c r="K137" s="854" t="s">
        <v>27</v>
      </c>
      <c r="L137" s="616" t="s">
        <v>128</v>
      </c>
      <c r="M137" s="854" t="s">
        <v>27</v>
      </c>
      <c r="N137" s="616" t="s">
        <v>128</v>
      </c>
      <c r="O137" s="854" t="s">
        <v>27</v>
      </c>
      <c r="P137" s="616" t="s">
        <v>128</v>
      </c>
      <c r="Q137" s="854" t="s">
        <v>27</v>
      </c>
      <c r="R137" s="616" t="s">
        <v>128</v>
      </c>
      <c r="S137" s="854" t="s">
        <v>27</v>
      </c>
      <c r="T137" s="616" t="s">
        <v>128</v>
      </c>
      <c r="U137" s="854" t="s">
        <v>27</v>
      </c>
      <c r="V137" s="616" t="s">
        <v>19</v>
      </c>
      <c r="W137" s="854" t="s">
        <v>27</v>
      </c>
      <c r="X137" s="616" t="s">
        <v>17</v>
      </c>
      <c r="Y137" s="854" t="s">
        <v>27</v>
      </c>
      <c r="Z137" s="616" t="s">
        <v>17</v>
      </c>
      <c r="AA137" s="854" t="s">
        <v>27</v>
      </c>
      <c r="AB137" s="616" t="s">
        <v>30</v>
      </c>
      <c r="AC137" s="854" t="s">
        <v>27</v>
      </c>
      <c r="AD137" s="648"/>
    </row>
    <row r="138" spans="1:35" s="663" customFormat="1" ht="15" customHeight="1" x14ac:dyDescent="0.35">
      <c r="A138" s="1181">
        <v>45261</v>
      </c>
      <c r="B138" s="738"/>
      <c r="C138" s="621"/>
      <c r="D138" s="625"/>
      <c r="E138" s="621"/>
      <c r="F138" s="621"/>
      <c r="G138" s="621"/>
      <c r="H138" s="621"/>
      <c r="I138" s="621"/>
      <c r="J138" s="620"/>
      <c r="K138" s="621"/>
      <c r="L138" s="620"/>
      <c r="M138" s="621"/>
      <c r="N138" s="620"/>
      <c r="O138" s="854"/>
      <c r="P138" s="620"/>
      <c r="Q138" s="621"/>
      <c r="R138" s="621"/>
      <c r="S138" s="621"/>
      <c r="T138" s="620"/>
      <c r="U138" s="621"/>
      <c r="V138" s="621"/>
      <c r="W138" s="621"/>
      <c r="X138" s="621"/>
      <c r="Y138" s="621"/>
      <c r="Z138" s="620"/>
      <c r="AA138" s="854"/>
      <c r="AB138" s="620"/>
      <c r="AC138" s="854"/>
      <c r="AD138" s="854"/>
    </row>
    <row r="139" spans="1:35" x14ac:dyDescent="0.35">
      <c r="A139" s="1182"/>
      <c r="B139" s="738"/>
      <c r="C139" s="583"/>
      <c r="D139" s="727"/>
      <c r="E139" s="704"/>
      <c r="F139" s="704"/>
      <c r="G139" s="704"/>
      <c r="H139" s="704"/>
      <c r="I139" s="704"/>
      <c r="J139" s="741"/>
      <c r="K139" s="583"/>
      <c r="L139" s="598"/>
      <c r="M139" s="583"/>
      <c r="N139" s="598"/>
      <c r="O139" s="583"/>
      <c r="P139" s="598"/>
      <c r="Q139" s="583"/>
      <c r="R139" s="583"/>
      <c r="S139" s="583"/>
      <c r="T139" s="598"/>
      <c r="U139" s="583"/>
      <c r="V139" s="583"/>
      <c r="W139" s="583"/>
      <c r="X139" s="583"/>
      <c r="Y139" s="583"/>
      <c r="Z139" s="620"/>
      <c r="AA139" s="583"/>
      <c r="AB139" s="620"/>
      <c r="AC139" s="583"/>
      <c r="AD139" s="742"/>
    </row>
    <row r="140" spans="1:35" ht="15" customHeight="1" x14ac:dyDescent="0.35">
      <c r="A140" s="1181">
        <v>45262</v>
      </c>
      <c r="B140" s="625"/>
      <c r="C140" s="583"/>
      <c r="D140" s="625"/>
      <c r="E140" s="740"/>
      <c r="F140" s="820"/>
      <c r="G140" s="820"/>
      <c r="H140" s="820"/>
      <c r="I140" s="820"/>
      <c r="J140" s="743"/>
      <c r="K140" s="742"/>
      <c r="L140" s="744"/>
      <c r="M140" s="742"/>
      <c r="N140" s="744"/>
      <c r="O140" s="742"/>
      <c r="P140" s="744"/>
      <c r="Q140" s="742"/>
      <c r="R140" s="742"/>
      <c r="S140" s="742"/>
      <c r="T140" s="744"/>
      <c r="U140" s="742"/>
      <c r="V140" s="742"/>
      <c r="W140" s="742"/>
      <c r="X140" s="742"/>
      <c r="Y140" s="742"/>
      <c r="Z140" s="745"/>
      <c r="AA140" s="742"/>
      <c r="AB140" s="745"/>
      <c r="AC140" s="742"/>
      <c r="AD140" s="742"/>
    </row>
    <row r="141" spans="1:35" ht="15" customHeight="1" x14ac:dyDescent="0.35">
      <c r="A141" s="1182"/>
      <c r="B141" s="738"/>
      <c r="C141" s="583"/>
      <c r="D141" s="598"/>
      <c r="E141" s="583"/>
      <c r="F141" s="583"/>
      <c r="G141" s="583"/>
      <c r="H141" s="583"/>
      <c r="I141" s="583"/>
      <c r="J141" s="741"/>
      <c r="K141" s="583"/>
      <c r="L141" s="598"/>
      <c r="M141" s="583"/>
      <c r="N141" s="598"/>
      <c r="O141" s="583"/>
      <c r="P141" s="598"/>
      <c r="Q141" s="583"/>
      <c r="R141" s="818"/>
      <c r="S141" s="583"/>
      <c r="T141" s="598"/>
      <c r="U141" s="583"/>
      <c r="V141" s="583"/>
      <c r="W141" s="583"/>
      <c r="X141" s="583"/>
      <c r="Y141" s="583"/>
      <c r="Z141" s="620"/>
      <c r="AA141" s="583"/>
      <c r="AB141" s="620"/>
      <c r="AC141" s="583"/>
      <c r="AD141" s="583"/>
    </row>
    <row r="142" spans="1:35" ht="15" customHeight="1" x14ac:dyDescent="0.35">
      <c r="A142" s="1181">
        <v>45263</v>
      </c>
      <c r="B142" s="738"/>
      <c r="C142" s="583"/>
      <c r="D142" s="598"/>
      <c r="E142" s="740"/>
      <c r="F142" s="740"/>
      <c r="G142" s="740"/>
      <c r="H142" s="740"/>
      <c r="I142" s="740"/>
      <c r="J142" s="741"/>
      <c r="K142" s="583"/>
      <c r="L142" s="598"/>
      <c r="M142" s="583"/>
      <c r="N142" s="598"/>
      <c r="O142" s="583"/>
      <c r="P142" s="598"/>
      <c r="Q142" s="583"/>
      <c r="R142" s="583"/>
      <c r="S142" s="583"/>
      <c r="T142" s="598"/>
      <c r="U142" s="583"/>
      <c r="V142" s="583"/>
      <c r="W142" s="583"/>
      <c r="X142" s="583"/>
      <c r="Y142" s="583"/>
      <c r="Z142" s="620"/>
      <c r="AA142" s="583"/>
      <c r="AB142" s="620"/>
      <c r="AC142" s="583"/>
      <c r="AD142" s="583"/>
    </row>
    <row r="143" spans="1:35" ht="15" customHeight="1" x14ac:dyDescent="0.35">
      <c r="A143" s="1182"/>
      <c r="B143" s="625"/>
      <c r="C143" s="583"/>
      <c r="D143" s="598"/>
      <c r="E143" s="740"/>
      <c r="F143" s="740"/>
      <c r="G143" s="740"/>
      <c r="H143" s="740"/>
      <c r="I143" s="740"/>
      <c r="J143" s="738"/>
      <c r="K143" s="583"/>
      <c r="L143" s="598"/>
      <c r="M143" s="583"/>
      <c r="N143" s="598"/>
      <c r="O143" s="583"/>
      <c r="P143" s="598"/>
      <c r="Q143" s="583"/>
      <c r="R143" s="583"/>
      <c r="S143" s="583"/>
      <c r="T143" s="598"/>
      <c r="U143" s="583"/>
      <c r="V143" s="583"/>
      <c r="W143" s="583"/>
      <c r="X143" s="583"/>
      <c r="Y143" s="583"/>
      <c r="Z143" s="620"/>
      <c r="AA143" s="583"/>
      <c r="AB143" s="620"/>
      <c r="AC143" s="583"/>
      <c r="AD143" s="583"/>
    </row>
    <row r="144" spans="1:35" ht="15" customHeight="1" x14ac:dyDescent="0.35">
      <c r="A144" s="1181">
        <v>45264</v>
      </c>
      <c r="B144" s="625"/>
      <c r="C144" s="583"/>
      <c r="D144" s="625">
        <v>60</v>
      </c>
      <c r="E144" s="740">
        <v>408000</v>
      </c>
      <c r="F144" s="740"/>
      <c r="G144" s="740"/>
      <c r="H144" s="740"/>
      <c r="I144" s="740"/>
      <c r="J144" s="741"/>
      <c r="K144" s="583"/>
      <c r="L144" s="598"/>
      <c r="M144" s="583"/>
      <c r="N144" s="598"/>
      <c r="O144" s="583"/>
      <c r="P144" s="598"/>
      <c r="Q144" s="583"/>
      <c r="R144" s="583"/>
      <c r="S144" s="583"/>
      <c r="T144" s="598"/>
      <c r="U144" s="583"/>
      <c r="V144" s="583"/>
      <c r="W144" s="583"/>
      <c r="X144" s="583"/>
      <c r="Y144" s="583"/>
      <c r="Z144" s="620">
        <v>9.8000000000000007</v>
      </c>
      <c r="AA144" s="583">
        <v>98000</v>
      </c>
      <c r="AB144" s="620"/>
      <c r="AC144" s="583"/>
      <c r="AD144" s="583"/>
    </row>
    <row r="145" spans="1:30" ht="15" customHeight="1" x14ac:dyDescent="0.35">
      <c r="A145" s="1182"/>
      <c r="B145" s="738"/>
      <c r="C145" s="583"/>
      <c r="D145" s="737"/>
      <c r="E145" s="583"/>
      <c r="F145" s="583"/>
      <c r="G145" s="583"/>
      <c r="H145" s="583"/>
      <c r="I145" s="583"/>
      <c r="J145" s="741"/>
      <c r="K145" s="583"/>
      <c r="L145" s="598"/>
      <c r="M145" s="583"/>
      <c r="N145" s="598"/>
      <c r="O145" s="583"/>
      <c r="P145" s="598"/>
      <c r="Q145" s="583"/>
      <c r="R145" s="583"/>
      <c r="S145" s="583"/>
      <c r="T145" s="598"/>
      <c r="U145" s="583"/>
      <c r="V145" s="583"/>
      <c r="W145" s="583"/>
      <c r="X145" s="583"/>
      <c r="Y145" s="583"/>
      <c r="Z145" s="620"/>
      <c r="AA145" s="583"/>
      <c r="AB145" s="620"/>
      <c r="AC145" s="583"/>
      <c r="AD145" s="583"/>
    </row>
    <row r="146" spans="1:30" ht="15" customHeight="1" x14ac:dyDescent="0.35">
      <c r="A146" s="1181">
        <v>45265</v>
      </c>
      <c r="B146" s="738">
        <v>54.95</v>
      </c>
      <c r="C146" s="583">
        <v>373660</v>
      </c>
      <c r="D146" s="598"/>
      <c r="E146" s="740"/>
      <c r="F146" s="740"/>
      <c r="G146" s="740"/>
      <c r="H146" s="740"/>
      <c r="I146" s="740"/>
      <c r="J146" s="741"/>
      <c r="K146" s="583"/>
      <c r="L146" s="598"/>
      <c r="M146" s="583"/>
      <c r="N146" s="598"/>
      <c r="O146" s="583"/>
      <c r="P146" s="598"/>
      <c r="Q146" s="583"/>
      <c r="R146" s="583"/>
      <c r="S146" s="583"/>
      <c r="T146" s="598"/>
      <c r="U146" s="583"/>
      <c r="V146" s="583"/>
      <c r="W146" s="583"/>
      <c r="X146" s="583">
        <v>10</v>
      </c>
      <c r="Y146" s="583">
        <v>100000</v>
      </c>
      <c r="Z146" s="620"/>
      <c r="AA146" s="583"/>
      <c r="AB146" s="620"/>
      <c r="AC146" s="583"/>
      <c r="AD146" s="583"/>
    </row>
    <row r="147" spans="1:30" ht="15" customHeight="1" x14ac:dyDescent="0.35">
      <c r="A147" s="1182"/>
      <c r="B147" s="738"/>
      <c r="C147" s="583"/>
      <c r="D147" s="598"/>
      <c r="E147" s="740"/>
      <c r="F147" s="740"/>
      <c r="G147" s="740"/>
      <c r="H147" s="740"/>
      <c r="I147" s="740"/>
      <c r="J147" s="741"/>
      <c r="K147" s="583"/>
      <c r="L147" s="598"/>
      <c r="M147" s="583"/>
      <c r="N147" s="598"/>
      <c r="O147" s="583"/>
      <c r="P147" s="598"/>
      <c r="Q147" s="583"/>
      <c r="R147" s="583"/>
      <c r="S147" s="583"/>
      <c r="T147" s="598"/>
      <c r="U147" s="583"/>
      <c r="V147" s="583"/>
      <c r="W147" s="583"/>
      <c r="X147" s="583"/>
      <c r="Y147" s="583"/>
      <c r="Z147" s="620"/>
      <c r="AA147" s="583"/>
      <c r="AB147" s="620"/>
      <c r="AC147" s="583"/>
      <c r="AD147" s="583"/>
    </row>
    <row r="148" spans="1:30" ht="15" customHeight="1" x14ac:dyDescent="0.35">
      <c r="A148" s="1181">
        <v>45266</v>
      </c>
      <c r="B148" s="625"/>
      <c r="C148" s="740"/>
      <c r="D148" s="598"/>
      <c r="E148" s="740"/>
      <c r="F148" s="740"/>
      <c r="G148" s="740"/>
      <c r="H148" s="740"/>
      <c r="I148" s="740"/>
      <c r="J148" s="741"/>
      <c r="K148" s="583"/>
      <c r="L148" s="598"/>
      <c r="M148" s="583"/>
      <c r="N148" s="598"/>
      <c r="O148" s="583"/>
      <c r="P148" s="598"/>
      <c r="Q148" s="583"/>
      <c r="R148" s="583"/>
      <c r="S148" s="583"/>
      <c r="T148" s="598"/>
      <c r="U148" s="583"/>
      <c r="V148" s="583"/>
      <c r="W148" s="583"/>
      <c r="X148" s="583"/>
      <c r="Y148" s="583"/>
      <c r="Z148" s="620"/>
      <c r="AA148" s="583"/>
      <c r="AB148" s="620"/>
      <c r="AC148" s="583"/>
      <c r="AD148" s="583"/>
    </row>
    <row r="149" spans="1:30" ht="15" customHeight="1" x14ac:dyDescent="0.35">
      <c r="A149" s="1182"/>
      <c r="B149" s="738"/>
      <c r="C149" s="583"/>
      <c r="D149" s="598"/>
      <c r="E149" s="583"/>
      <c r="F149" s="583"/>
      <c r="G149" s="583"/>
      <c r="H149" s="583"/>
      <c r="I149" s="583"/>
      <c r="J149" s="741"/>
      <c r="K149" s="583"/>
      <c r="L149" s="598"/>
      <c r="M149" s="583"/>
      <c r="N149" s="598"/>
      <c r="O149" s="583"/>
      <c r="P149" s="598"/>
      <c r="Q149" s="583"/>
      <c r="R149" s="583"/>
      <c r="S149" s="583"/>
      <c r="T149" s="598"/>
      <c r="U149" s="583"/>
      <c r="V149" s="583"/>
      <c r="W149" s="583"/>
      <c r="X149" s="583"/>
      <c r="Y149" s="583"/>
      <c r="Z149" s="620"/>
      <c r="AA149" s="583"/>
      <c r="AB149" s="620"/>
      <c r="AC149" s="583"/>
      <c r="AD149" s="583"/>
    </row>
    <row r="150" spans="1:30" ht="15" customHeight="1" x14ac:dyDescent="0.35">
      <c r="A150" s="1181">
        <v>45267</v>
      </c>
      <c r="B150" s="738"/>
      <c r="C150" s="583"/>
      <c r="D150" s="598"/>
      <c r="E150" s="740"/>
      <c r="F150" s="740"/>
      <c r="G150" s="740"/>
      <c r="H150" s="740"/>
      <c r="I150" s="740"/>
      <c r="J150" s="741"/>
      <c r="K150" s="583"/>
      <c r="L150" s="598"/>
      <c r="M150" s="583"/>
      <c r="N150" s="598"/>
      <c r="O150" s="583"/>
      <c r="P150" s="598"/>
      <c r="Q150" s="583"/>
      <c r="R150" s="583">
        <v>10</v>
      </c>
      <c r="S150" s="583">
        <v>100000</v>
      </c>
      <c r="T150" s="598"/>
      <c r="U150" s="583"/>
      <c r="V150" s="583"/>
      <c r="W150" s="583"/>
      <c r="X150" s="583"/>
      <c r="Y150" s="583"/>
      <c r="Z150" s="620"/>
      <c r="AA150" s="583"/>
      <c r="AB150" s="620"/>
      <c r="AC150" s="583"/>
      <c r="AD150" s="583"/>
    </row>
    <row r="151" spans="1:30" ht="15" customHeight="1" x14ac:dyDescent="0.35">
      <c r="A151" s="1182"/>
      <c r="B151" s="738"/>
      <c r="C151" s="583"/>
      <c r="D151" s="598"/>
      <c r="E151" s="740"/>
      <c r="F151" s="740"/>
      <c r="G151" s="740"/>
      <c r="H151" s="740"/>
      <c r="I151" s="740"/>
      <c r="J151" s="741"/>
      <c r="K151" s="583"/>
      <c r="L151" s="620"/>
      <c r="M151" s="583"/>
      <c r="N151" s="598"/>
      <c r="O151" s="583"/>
      <c r="P151" s="598"/>
      <c r="Q151" s="583"/>
      <c r="R151" s="583"/>
      <c r="S151" s="583"/>
      <c r="T151" s="598"/>
      <c r="U151" s="583"/>
      <c r="V151" s="583"/>
      <c r="W151" s="583"/>
      <c r="X151" s="818"/>
      <c r="Y151" s="583"/>
      <c r="Z151" s="620"/>
      <c r="AA151" s="583"/>
      <c r="AB151" s="620"/>
      <c r="AC151" s="583"/>
      <c r="AD151" s="583"/>
    </row>
    <row r="152" spans="1:30" ht="15" customHeight="1" x14ac:dyDescent="0.35">
      <c r="A152" s="1181">
        <v>45268</v>
      </c>
      <c r="B152" s="738">
        <v>51.88</v>
      </c>
      <c r="C152" s="583">
        <v>352784</v>
      </c>
      <c r="D152" s="598">
        <v>53.22</v>
      </c>
      <c r="E152" s="740">
        <v>361896</v>
      </c>
      <c r="F152" s="740"/>
      <c r="G152" s="740"/>
      <c r="H152" s="740"/>
      <c r="I152" s="740"/>
      <c r="J152" s="741"/>
      <c r="K152" s="583"/>
      <c r="L152" s="598">
        <v>10</v>
      </c>
      <c r="M152" s="583">
        <v>100000</v>
      </c>
      <c r="N152" s="598">
        <v>10</v>
      </c>
      <c r="O152" s="583">
        <v>100000</v>
      </c>
      <c r="P152" s="598"/>
      <c r="Q152" s="583"/>
      <c r="R152" s="583"/>
      <c r="S152" s="583"/>
      <c r="T152" s="598"/>
      <c r="U152" s="583"/>
      <c r="V152" s="583"/>
      <c r="W152" s="583"/>
      <c r="X152" s="583">
        <v>10</v>
      </c>
      <c r="Y152" s="583">
        <v>100000</v>
      </c>
      <c r="Z152" s="620">
        <v>9.06</v>
      </c>
      <c r="AA152" s="583">
        <v>90600</v>
      </c>
      <c r="AB152" s="620"/>
      <c r="AC152" s="583"/>
      <c r="AD152" s="583"/>
    </row>
    <row r="153" spans="1:30" ht="15" customHeight="1" x14ac:dyDescent="0.35">
      <c r="A153" s="1182"/>
      <c r="B153" s="625"/>
      <c r="C153" s="583"/>
      <c r="D153" s="598"/>
      <c r="E153" s="740"/>
      <c r="F153" s="740"/>
      <c r="G153" s="740"/>
      <c r="H153" s="740"/>
      <c r="I153" s="740"/>
      <c r="J153" s="741"/>
      <c r="K153" s="583"/>
      <c r="L153" s="598">
        <v>12.89</v>
      </c>
      <c r="M153" s="583">
        <v>128900</v>
      </c>
      <c r="N153" s="598"/>
      <c r="O153" s="583"/>
      <c r="P153" s="598"/>
      <c r="Q153" s="583"/>
      <c r="R153" s="583"/>
      <c r="S153" s="583"/>
      <c r="T153" s="598"/>
      <c r="U153" s="583"/>
      <c r="V153" s="583"/>
      <c r="W153" s="583"/>
      <c r="X153" s="583"/>
      <c r="Y153" s="583"/>
      <c r="Z153" s="620"/>
      <c r="AA153" s="583"/>
      <c r="AB153" s="620"/>
      <c r="AC153" s="583"/>
      <c r="AD153" s="583"/>
    </row>
    <row r="154" spans="1:30" ht="15" customHeight="1" x14ac:dyDescent="0.35">
      <c r="A154" s="1181">
        <v>45269</v>
      </c>
      <c r="B154" s="738"/>
      <c r="C154" s="583"/>
      <c r="D154" s="598"/>
      <c r="E154" s="740"/>
      <c r="F154" s="740"/>
      <c r="G154" s="740"/>
      <c r="H154" s="740"/>
      <c r="I154" s="740"/>
      <c r="J154" s="741"/>
      <c r="K154" s="583"/>
      <c r="L154" s="598"/>
      <c r="M154" s="583"/>
      <c r="N154" s="598"/>
      <c r="O154" s="583"/>
      <c r="P154" s="598"/>
      <c r="Q154" s="583"/>
      <c r="R154" s="583"/>
      <c r="S154" s="583"/>
      <c r="T154" s="598"/>
      <c r="U154" s="583"/>
      <c r="V154" s="583"/>
      <c r="W154" s="583"/>
      <c r="X154" s="583"/>
      <c r="Y154" s="583"/>
      <c r="Z154" s="620"/>
      <c r="AA154" s="583"/>
      <c r="AB154" s="620"/>
      <c r="AC154" s="583"/>
      <c r="AD154" s="583"/>
    </row>
    <row r="155" spans="1:30" ht="15" customHeight="1" x14ac:dyDescent="0.35">
      <c r="A155" s="1182"/>
      <c r="B155" s="625"/>
      <c r="C155" s="583"/>
      <c r="D155" s="598"/>
      <c r="E155" s="740"/>
      <c r="F155" s="740"/>
      <c r="G155" s="740"/>
      <c r="H155" s="740"/>
      <c r="I155" s="740"/>
      <c r="J155" s="741"/>
      <c r="K155" s="583"/>
      <c r="L155" s="598"/>
      <c r="M155" s="583"/>
      <c r="N155" s="598"/>
      <c r="O155" s="583"/>
      <c r="P155" s="598"/>
      <c r="Q155" s="583"/>
      <c r="R155" s="583"/>
      <c r="S155" s="583"/>
      <c r="T155" s="598"/>
      <c r="U155" s="583"/>
      <c r="V155" s="583"/>
      <c r="W155" s="583"/>
      <c r="X155" s="583"/>
      <c r="Y155" s="583"/>
      <c r="Z155" s="620"/>
      <c r="AA155" s="583"/>
      <c r="AB155" s="620"/>
      <c r="AC155" s="583"/>
      <c r="AD155" s="583"/>
    </row>
    <row r="156" spans="1:30" ht="15" customHeight="1" x14ac:dyDescent="0.35">
      <c r="A156" s="1181">
        <v>45270</v>
      </c>
      <c r="B156" s="738"/>
      <c r="C156" s="583"/>
      <c r="D156" s="598"/>
      <c r="E156" s="740"/>
      <c r="F156" s="740"/>
      <c r="G156" s="740"/>
      <c r="H156" s="740"/>
      <c r="I156" s="740"/>
      <c r="J156" s="741"/>
      <c r="K156" s="583"/>
      <c r="L156" s="598"/>
      <c r="M156" s="583"/>
      <c r="N156" s="598"/>
      <c r="O156" s="583"/>
      <c r="P156" s="598"/>
      <c r="Q156" s="583"/>
      <c r="R156" s="583"/>
      <c r="S156" s="583"/>
      <c r="T156" s="598"/>
      <c r="U156" s="583"/>
      <c r="V156" s="583"/>
      <c r="W156" s="583"/>
      <c r="X156" s="583"/>
      <c r="Y156" s="583"/>
      <c r="Z156" s="620"/>
      <c r="AA156" s="583"/>
      <c r="AB156" s="620"/>
      <c r="AC156" s="583"/>
      <c r="AD156" s="583"/>
    </row>
    <row r="157" spans="1:30" ht="15" customHeight="1" x14ac:dyDescent="0.35">
      <c r="A157" s="1182"/>
      <c r="B157" s="738"/>
      <c r="C157" s="583"/>
      <c r="D157" s="598"/>
      <c r="E157" s="740"/>
      <c r="F157" s="740"/>
      <c r="G157" s="740"/>
      <c r="H157" s="740"/>
      <c r="I157" s="740"/>
      <c r="J157" s="598"/>
      <c r="K157" s="583"/>
      <c r="L157" s="598"/>
      <c r="M157" s="583"/>
      <c r="N157" s="598"/>
      <c r="O157" s="583"/>
      <c r="P157" s="598"/>
      <c r="Q157" s="583"/>
      <c r="R157" s="583"/>
      <c r="S157" s="583"/>
      <c r="T157" s="598"/>
      <c r="U157" s="583"/>
      <c r="V157" s="583"/>
      <c r="W157" s="583"/>
      <c r="X157" s="583"/>
      <c r="Y157" s="583"/>
      <c r="Z157" s="620"/>
      <c r="AA157" s="583"/>
      <c r="AB157" s="620"/>
      <c r="AC157" s="583"/>
      <c r="AD157" s="583"/>
    </row>
    <row r="158" spans="1:30" ht="15" customHeight="1" x14ac:dyDescent="0.35">
      <c r="A158" s="1181">
        <v>45271</v>
      </c>
      <c r="B158" s="738"/>
      <c r="C158" s="583"/>
      <c r="D158" s="598">
        <v>58.36</v>
      </c>
      <c r="E158" s="740">
        <v>396850</v>
      </c>
      <c r="F158" s="740"/>
      <c r="G158" s="740"/>
      <c r="H158" s="740"/>
      <c r="I158" s="740"/>
      <c r="J158" s="741"/>
      <c r="K158" s="583"/>
      <c r="L158" s="598"/>
      <c r="M158" s="583"/>
      <c r="N158" s="598"/>
      <c r="O158" s="583"/>
      <c r="P158" s="598"/>
      <c r="Q158" s="583"/>
      <c r="R158" s="583"/>
      <c r="S158" s="583"/>
      <c r="T158" s="598"/>
      <c r="U158" s="583"/>
      <c r="V158" s="596"/>
      <c r="W158" s="596"/>
      <c r="X158" s="596"/>
      <c r="Y158" s="596"/>
      <c r="Z158" s="597"/>
      <c r="AA158" s="748"/>
      <c r="AB158" s="597"/>
      <c r="AC158" s="748"/>
      <c r="AD158" s="583"/>
    </row>
    <row r="159" spans="1:30" ht="15" customHeight="1" x14ac:dyDescent="0.35">
      <c r="A159" s="1182"/>
      <c r="B159" s="738"/>
      <c r="C159" s="583"/>
      <c r="D159" s="598"/>
      <c r="E159" s="740"/>
      <c r="F159" s="740"/>
      <c r="G159" s="740"/>
      <c r="H159" s="740"/>
      <c r="I159" s="740"/>
      <c r="J159" s="741"/>
      <c r="K159" s="583"/>
      <c r="L159" s="598"/>
      <c r="M159" s="583"/>
      <c r="N159" s="598"/>
      <c r="O159" s="583"/>
      <c r="P159" s="598"/>
      <c r="Q159" s="583"/>
      <c r="R159" s="818"/>
      <c r="S159" s="583"/>
      <c r="T159" s="598"/>
      <c r="U159" s="583"/>
      <c r="V159" s="583"/>
      <c r="W159" s="583"/>
      <c r="X159" s="583"/>
      <c r="Y159" s="583"/>
      <c r="Z159" s="620"/>
      <c r="AA159" s="583"/>
      <c r="AB159" s="620"/>
      <c r="AC159" s="583"/>
      <c r="AD159" s="583"/>
    </row>
    <row r="160" spans="1:30" ht="15" customHeight="1" x14ac:dyDescent="0.35">
      <c r="A160" s="1181">
        <v>45272</v>
      </c>
      <c r="B160" s="738">
        <v>36.76</v>
      </c>
      <c r="C160" s="583">
        <v>250000</v>
      </c>
      <c r="D160" s="598"/>
      <c r="E160" s="740"/>
      <c r="F160" s="740"/>
      <c r="G160" s="740"/>
      <c r="H160" s="740"/>
      <c r="I160" s="740"/>
      <c r="J160" s="741"/>
      <c r="K160" s="583"/>
      <c r="L160" s="598"/>
      <c r="M160" s="583"/>
      <c r="N160" s="598"/>
      <c r="O160" s="583"/>
      <c r="P160" s="598">
        <v>10.29</v>
      </c>
      <c r="Q160" s="583">
        <v>102900</v>
      </c>
      <c r="R160" s="583"/>
      <c r="S160" s="583"/>
      <c r="T160" s="598"/>
      <c r="U160" s="583"/>
      <c r="V160" s="583"/>
      <c r="W160" s="583"/>
      <c r="X160" s="583"/>
      <c r="Y160" s="583"/>
      <c r="Z160" s="620"/>
      <c r="AA160" s="583"/>
      <c r="AB160" s="620"/>
      <c r="AC160" s="583"/>
      <c r="AD160" s="583"/>
    </row>
    <row r="161" spans="1:30" ht="15" customHeight="1" x14ac:dyDescent="0.35">
      <c r="A161" s="1182"/>
      <c r="B161" s="738"/>
      <c r="C161" s="583"/>
      <c r="D161" s="598"/>
      <c r="E161" s="740"/>
      <c r="F161" s="740"/>
      <c r="G161" s="740"/>
      <c r="H161" s="740"/>
      <c r="I161" s="740"/>
      <c r="J161" s="741"/>
      <c r="K161" s="583"/>
      <c r="L161" s="598"/>
      <c r="M161" s="583"/>
      <c r="N161" s="741"/>
      <c r="O161" s="583"/>
      <c r="P161" s="598"/>
      <c r="Q161" s="583"/>
      <c r="R161" s="583"/>
      <c r="S161" s="583"/>
      <c r="T161" s="598"/>
      <c r="U161" s="583"/>
      <c r="V161" s="583"/>
      <c r="W161" s="583"/>
      <c r="X161" s="583"/>
      <c r="Y161" s="583"/>
      <c r="Z161" s="620"/>
      <c r="AA161" s="583"/>
      <c r="AB161" s="620"/>
      <c r="AC161" s="583"/>
      <c r="AD161" s="583"/>
    </row>
    <row r="162" spans="1:30" ht="15" customHeight="1" x14ac:dyDescent="0.35">
      <c r="A162" s="1181">
        <v>45273</v>
      </c>
      <c r="B162" s="738"/>
      <c r="C162" s="583"/>
      <c r="D162" s="598"/>
      <c r="E162" s="740"/>
      <c r="F162" s="740"/>
      <c r="G162" s="740"/>
      <c r="H162" s="740"/>
      <c r="I162" s="740"/>
      <c r="J162" s="741"/>
      <c r="K162" s="583"/>
      <c r="L162" s="598"/>
      <c r="M162" s="583"/>
      <c r="N162" s="598"/>
      <c r="O162" s="583"/>
      <c r="P162" s="598"/>
      <c r="Q162" s="583"/>
      <c r="R162" s="583"/>
      <c r="S162" s="583"/>
      <c r="T162" s="598"/>
      <c r="U162" s="583"/>
      <c r="V162" s="583"/>
      <c r="W162" s="583"/>
      <c r="X162" s="583"/>
      <c r="Y162" s="583"/>
      <c r="Z162" s="620"/>
      <c r="AA162" s="583"/>
      <c r="AB162" s="620"/>
      <c r="AC162" s="583"/>
      <c r="AD162" s="583"/>
    </row>
    <row r="163" spans="1:30" s="601" customFormat="1" ht="15" customHeight="1" x14ac:dyDescent="0.35">
      <c r="A163" s="1182"/>
      <c r="B163" s="811"/>
      <c r="C163" s="583"/>
      <c r="D163" s="598"/>
      <c r="E163" s="740"/>
      <c r="F163" s="740"/>
      <c r="G163" s="740"/>
      <c r="H163" s="740"/>
      <c r="I163" s="740"/>
      <c r="J163" s="741"/>
      <c r="K163" s="583"/>
      <c r="L163" s="598"/>
      <c r="M163" s="583"/>
      <c r="N163" s="598"/>
      <c r="O163" s="583"/>
      <c r="P163" s="598"/>
      <c r="Q163" s="583"/>
      <c r="R163" s="818"/>
      <c r="S163" s="583"/>
      <c r="T163" s="598"/>
      <c r="U163" s="583"/>
      <c r="V163" s="583"/>
      <c r="W163" s="583"/>
      <c r="X163" s="583"/>
      <c r="Y163" s="583"/>
      <c r="Z163" s="620"/>
      <c r="AA163" s="583"/>
      <c r="AB163" s="620"/>
      <c r="AC163" s="583"/>
      <c r="AD163" s="583"/>
    </row>
    <row r="164" spans="1:30" ht="15" customHeight="1" x14ac:dyDescent="0.35">
      <c r="A164" s="1181">
        <v>45274</v>
      </c>
      <c r="B164" s="738">
        <v>54.57</v>
      </c>
      <c r="C164" s="583">
        <v>371076</v>
      </c>
      <c r="D164" s="598">
        <v>56.62</v>
      </c>
      <c r="E164" s="740">
        <v>385016</v>
      </c>
      <c r="F164" s="740"/>
      <c r="G164" s="740"/>
      <c r="H164" s="740"/>
      <c r="I164" s="740"/>
      <c r="J164" s="741"/>
      <c r="K164" s="583"/>
      <c r="L164" s="598"/>
      <c r="M164" s="583"/>
      <c r="N164" s="598"/>
      <c r="O164" s="583"/>
      <c r="P164" s="598"/>
      <c r="Q164" s="583"/>
      <c r="R164" s="583"/>
      <c r="S164" s="583"/>
      <c r="T164" s="598"/>
      <c r="U164" s="583"/>
      <c r="V164" s="583"/>
      <c r="W164" s="583"/>
      <c r="X164" s="583"/>
      <c r="Y164" s="583"/>
      <c r="Z164" s="620"/>
      <c r="AA164" s="583"/>
      <c r="AB164" s="620"/>
      <c r="AC164" s="583"/>
      <c r="AD164" s="583"/>
    </row>
    <row r="165" spans="1:30" ht="15" customHeight="1" x14ac:dyDescent="0.35">
      <c r="A165" s="1182"/>
      <c r="B165" s="738"/>
      <c r="C165" s="583"/>
      <c r="D165" s="598"/>
      <c r="E165" s="740"/>
      <c r="F165" s="740"/>
      <c r="G165" s="740"/>
      <c r="H165" s="740"/>
      <c r="I165" s="740"/>
      <c r="J165" s="741"/>
      <c r="K165" s="583"/>
      <c r="L165" s="598"/>
      <c r="M165" s="583"/>
      <c r="N165" s="598"/>
      <c r="O165" s="583"/>
      <c r="P165" s="598"/>
      <c r="Q165" s="583"/>
      <c r="R165" s="583"/>
      <c r="S165" s="583"/>
      <c r="T165" s="598"/>
      <c r="U165" s="583"/>
      <c r="V165" s="583"/>
      <c r="W165" s="583"/>
      <c r="X165" s="583"/>
      <c r="Y165" s="583"/>
      <c r="Z165" s="620"/>
      <c r="AA165" s="583"/>
      <c r="AB165" s="620"/>
      <c r="AC165" s="583"/>
      <c r="AD165" s="583"/>
    </row>
    <row r="166" spans="1:30" ht="15" customHeight="1" x14ac:dyDescent="0.35">
      <c r="A166" s="1181">
        <v>45275</v>
      </c>
      <c r="B166" s="738"/>
      <c r="C166" s="583"/>
      <c r="D166" s="598"/>
      <c r="E166" s="740"/>
      <c r="F166" s="740"/>
      <c r="G166" s="740"/>
      <c r="H166" s="740"/>
      <c r="I166" s="740"/>
      <c r="J166" s="741"/>
      <c r="K166" s="583"/>
      <c r="L166" s="598">
        <v>10</v>
      </c>
      <c r="M166" s="583">
        <v>100000</v>
      </c>
      <c r="N166" s="598">
        <v>10</v>
      </c>
      <c r="O166" s="583">
        <v>100000</v>
      </c>
      <c r="P166" s="598"/>
      <c r="Q166" s="583"/>
      <c r="R166" s="583"/>
      <c r="S166" s="583"/>
      <c r="T166" s="598"/>
      <c r="U166" s="583"/>
      <c r="V166" s="583"/>
      <c r="W166" s="583"/>
      <c r="X166" s="583">
        <v>10</v>
      </c>
      <c r="Y166" s="583">
        <v>100000</v>
      </c>
      <c r="Z166" s="620">
        <v>9.68</v>
      </c>
      <c r="AA166" s="583">
        <v>96800</v>
      </c>
      <c r="AB166" s="620"/>
      <c r="AC166" s="583"/>
      <c r="AD166" s="583"/>
    </row>
    <row r="167" spans="1:30" ht="15" customHeight="1" x14ac:dyDescent="0.35">
      <c r="A167" s="1182"/>
      <c r="B167" s="738"/>
      <c r="C167" s="583"/>
      <c r="D167" s="598"/>
      <c r="E167" s="740"/>
      <c r="F167" s="740"/>
      <c r="G167" s="740"/>
      <c r="H167" s="740"/>
      <c r="I167" s="740"/>
      <c r="J167" s="741"/>
      <c r="K167" s="583"/>
      <c r="L167" s="598"/>
      <c r="M167" s="583"/>
      <c r="N167" s="598"/>
      <c r="O167" s="583"/>
      <c r="P167" s="598"/>
      <c r="Q167" s="583"/>
      <c r="R167" s="583"/>
      <c r="S167" s="583"/>
      <c r="T167" s="598"/>
      <c r="U167" s="583"/>
      <c r="V167" s="583"/>
      <c r="W167" s="583"/>
      <c r="X167" s="583"/>
      <c r="Y167" s="583"/>
      <c r="Z167" s="620"/>
      <c r="AA167" s="583"/>
      <c r="AB167" s="620"/>
      <c r="AC167" s="583"/>
      <c r="AD167" s="583"/>
    </row>
    <row r="168" spans="1:30" ht="15" customHeight="1" x14ac:dyDescent="0.35">
      <c r="A168" s="1181">
        <v>45276</v>
      </c>
      <c r="B168" s="738">
        <v>57.54</v>
      </c>
      <c r="C168" s="583">
        <v>391270</v>
      </c>
      <c r="D168" s="598"/>
      <c r="E168" s="740"/>
      <c r="F168" s="740"/>
      <c r="G168" s="740"/>
      <c r="H168" s="740"/>
      <c r="I168" s="740"/>
      <c r="J168" s="741"/>
      <c r="K168" s="583"/>
      <c r="L168" s="598"/>
      <c r="M168" s="583"/>
      <c r="N168" s="598">
        <v>12.01</v>
      </c>
      <c r="O168" s="583">
        <v>120100</v>
      </c>
      <c r="P168" s="598"/>
      <c r="Q168" s="583"/>
      <c r="R168" s="583"/>
      <c r="S168" s="583"/>
      <c r="T168" s="598"/>
      <c r="U168" s="583"/>
      <c r="V168" s="583"/>
      <c r="W168" s="583"/>
      <c r="X168" s="583"/>
      <c r="Y168" s="583"/>
      <c r="Z168" s="727"/>
      <c r="AA168" s="704"/>
      <c r="AB168" s="620"/>
      <c r="AC168" s="583"/>
      <c r="AD168" s="583"/>
    </row>
    <row r="169" spans="1:30" ht="15" customHeight="1" x14ac:dyDescent="0.35">
      <c r="A169" s="1182"/>
      <c r="B169" s="738"/>
      <c r="C169" s="583"/>
      <c r="D169" s="598"/>
      <c r="E169" s="740"/>
      <c r="F169" s="740"/>
      <c r="G169" s="740"/>
      <c r="H169" s="740"/>
      <c r="I169" s="740"/>
      <c r="J169" s="741"/>
      <c r="K169" s="583"/>
      <c r="L169" s="598"/>
      <c r="M169" s="583"/>
      <c r="N169" s="598"/>
      <c r="O169" s="583"/>
      <c r="P169" s="598"/>
      <c r="Q169" s="583"/>
      <c r="R169" s="583"/>
      <c r="S169" s="583"/>
      <c r="T169" s="598"/>
      <c r="U169" s="583"/>
      <c r="V169" s="583"/>
      <c r="W169" s="583"/>
      <c r="X169" s="583"/>
      <c r="Y169" s="583"/>
      <c r="Z169" s="620"/>
      <c r="AA169" s="583"/>
      <c r="AB169" s="620"/>
      <c r="AC169" s="583"/>
      <c r="AD169" s="583"/>
    </row>
    <row r="170" spans="1:30" ht="15" customHeight="1" x14ac:dyDescent="0.35">
      <c r="A170" s="1181">
        <v>45277</v>
      </c>
      <c r="B170" s="738"/>
      <c r="C170" s="583"/>
      <c r="D170" s="598">
        <v>56.77</v>
      </c>
      <c r="E170" s="740">
        <v>386040</v>
      </c>
      <c r="F170" s="740"/>
      <c r="G170" s="740"/>
      <c r="H170" s="740"/>
      <c r="I170" s="740"/>
      <c r="J170" s="741"/>
      <c r="K170" s="583"/>
      <c r="L170" s="598"/>
      <c r="M170" s="583"/>
      <c r="N170" s="598"/>
      <c r="O170" s="583"/>
      <c r="P170" s="598"/>
      <c r="Q170" s="583"/>
      <c r="R170" s="583"/>
      <c r="S170" s="583"/>
      <c r="T170" s="598"/>
      <c r="U170" s="583"/>
      <c r="V170" s="583"/>
      <c r="W170" s="583"/>
      <c r="X170" s="583"/>
      <c r="Y170" s="583"/>
      <c r="Z170" s="620"/>
      <c r="AA170" s="583"/>
      <c r="AB170" s="620"/>
      <c r="AC170" s="583"/>
      <c r="AD170" s="583"/>
    </row>
    <row r="171" spans="1:30" ht="15" customHeight="1" x14ac:dyDescent="0.35">
      <c r="A171" s="1182"/>
      <c r="B171" s="738"/>
      <c r="C171" s="583"/>
      <c r="D171" s="598"/>
      <c r="E171" s="740"/>
      <c r="F171" s="740"/>
      <c r="G171" s="740"/>
      <c r="H171" s="740"/>
      <c r="I171" s="740"/>
      <c r="J171" s="741"/>
      <c r="K171" s="583"/>
      <c r="L171" s="598"/>
      <c r="M171" s="583"/>
      <c r="N171" s="598"/>
      <c r="O171" s="583"/>
      <c r="P171" s="598"/>
      <c r="Q171" s="583"/>
      <c r="R171" s="583"/>
      <c r="S171" s="583"/>
      <c r="T171" s="598"/>
      <c r="U171" s="583"/>
      <c r="V171" s="583"/>
      <c r="W171" s="583"/>
      <c r="X171" s="583"/>
      <c r="Y171" s="583"/>
      <c r="Z171" s="620"/>
      <c r="AA171" s="583"/>
      <c r="AB171" s="620"/>
      <c r="AC171" s="583"/>
      <c r="AD171" s="583"/>
    </row>
    <row r="172" spans="1:30" ht="15" customHeight="1" x14ac:dyDescent="0.35">
      <c r="A172" s="1181">
        <v>45278</v>
      </c>
      <c r="B172" s="738"/>
      <c r="C172" s="583"/>
      <c r="D172" s="598"/>
      <c r="E172" s="740"/>
      <c r="F172" s="740"/>
      <c r="G172" s="740"/>
      <c r="H172" s="740"/>
      <c r="I172" s="740"/>
      <c r="J172" s="741"/>
      <c r="K172" s="583"/>
      <c r="L172" s="598"/>
      <c r="M172" s="583"/>
      <c r="N172" s="598"/>
      <c r="O172" s="583"/>
      <c r="P172" s="598"/>
      <c r="Q172" s="583"/>
      <c r="R172" s="583">
        <v>8.27</v>
      </c>
      <c r="S172" s="583">
        <v>82700</v>
      </c>
      <c r="T172" s="598"/>
      <c r="U172" s="583"/>
      <c r="V172" s="583"/>
      <c r="W172" s="583"/>
      <c r="X172" s="583"/>
      <c r="Y172" s="583"/>
      <c r="Z172" s="620"/>
      <c r="AA172" s="583"/>
      <c r="AB172" s="620">
        <v>40.770000000000003</v>
      </c>
      <c r="AC172" s="583">
        <v>407700</v>
      </c>
      <c r="AD172" s="583"/>
    </row>
    <row r="173" spans="1:30" ht="15" customHeight="1" x14ac:dyDescent="0.35">
      <c r="A173" s="1182"/>
      <c r="B173" s="738"/>
      <c r="C173" s="583"/>
      <c r="D173" s="598"/>
      <c r="E173" s="740"/>
      <c r="F173" s="740"/>
      <c r="G173" s="740"/>
      <c r="H173" s="740"/>
      <c r="I173" s="740"/>
      <c r="J173" s="741"/>
      <c r="K173" s="583"/>
      <c r="L173" s="598"/>
      <c r="M173" s="583"/>
      <c r="N173" s="598"/>
      <c r="O173" s="583"/>
      <c r="P173" s="598"/>
      <c r="Q173" s="583"/>
      <c r="R173" s="583"/>
      <c r="S173" s="583"/>
      <c r="T173" s="598"/>
      <c r="U173" s="583"/>
      <c r="V173" s="583"/>
      <c r="W173" s="583"/>
      <c r="X173" s="583"/>
      <c r="Y173" s="583"/>
      <c r="Z173" s="620"/>
      <c r="AA173" s="583"/>
      <c r="AB173" s="620"/>
      <c r="AC173" s="583"/>
      <c r="AD173" s="583"/>
    </row>
    <row r="174" spans="1:30" ht="15" customHeight="1" x14ac:dyDescent="0.35">
      <c r="A174" s="1181">
        <v>45279</v>
      </c>
      <c r="B174" s="738"/>
      <c r="C174" s="583"/>
      <c r="D174" s="598"/>
      <c r="E174" s="740"/>
      <c r="F174" s="740"/>
      <c r="G174" s="740"/>
      <c r="H174" s="740"/>
      <c r="I174" s="740"/>
      <c r="J174" s="741"/>
      <c r="K174" s="583"/>
      <c r="L174" s="598"/>
      <c r="M174" s="583"/>
      <c r="N174" s="598"/>
      <c r="O174" s="583"/>
      <c r="P174" s="598"/>
      <c r="Q174" s="583"/>
      <c r="R174" s="583"/>
      <c r="S174" s="583"/>
      <c r="T174" s="598"/>
      <c r="U174" s="583"/>
      <c r="V174" s="583"/>
      <c r="W174" s="583"/>
      <c r="X174" s="583"/>
      <c r="Y174" s="583"/>
      <c r="Z174" s="620">
        <v>10</v>
      </c>
      <c r="AA174" s="583">
        <v>100000</v>
      </c>
      <c r="AB174" s="620"/>
      <c r="AC174" s="583"/>
      <c r="AD174" s="583"/>
    </row>
    <row r="175" spans="1:30" ht="15" customHeight="1" x14ac:dyDescent="0.35">
      <c r="A175" s="1182"/>
      <c r="B175" s="738"/>
      <c r="C175" s="583"/>
      <c r="D175" s="598"/>
      <c r="E175" s="740"/>
      <c r="F175" s="740"/>
      <c r="G175" s="740"/>
      <c r="H175" s="740"/>
      <c r="I175" s="740"/>
      <c r="J175" s="741"/>
      <c r="K175" s="583"/>
      <c r="L175" s="598"/>
      <c r="M175" s="583"/>
      <c r="N175" s="598"/>
      <c r="O175" s="583"/>
      <c r="P175" s="598"/>
      <c r="Q175" s="583"/>
      <c r="R175" s="583"/>
      <c r="S175" s="583"/>
      <c r="T175" s="598"/>
      <c r="U175" s="583"/>
      <c r="V175" s="583"/>
      <c r="W175" s="583"/>
      <c r="X175" s="583"/>
      <c r="Y175" s="583"/>
      <c r="Z175" s="620"/>
      <c r="AA175" s="583"/>
      <c r="AB175" s="620"/>
      <c r="AC175" s="583"/>
      <c r="AD175" s="583"/>
    </row>
    <row r="176" spans="1:30" ht="15" customHeight="1" x14ac:dyDescent="0.35">
      <c r="A176" s="1181">
        <v>45280</v>
      </c>
      <c r="B176" s="738"/>
      <c r="C176" s="583"/>
      <c r="D176" s="598"/>
      <c r="E176" s="740"/>
      <c r="F176" s="740"/>
      <c r="G176" s="740"/>
      <c r="H176" s="740"/>
      <c r="I176" s="740"/>
      <c r="J176" s="741"/>
      <c r="K176" s="583"/>
      <c r="L176" s="598"/>
      <c r="M176" s="583"/>
      <c r="N176" s="598"/>
      <c r="O176" s="583"/>
      <c r="P176" s="598"/>
      <c r="Q176" s="583"/>
      <c r="R176" s="583"/>
      <c r="S176" s="583"/>
      <c r="T176" s="598"/>
      <c r="U176" s="583"/>
      <c r="V176" s="583"/>
      <c r="W176" s="583"/>
      <c r="X176" s="583"/>
      <c r="Y176" s="583"/>
      <c r="Z176" s="620"/>
      <c r="AA176" s="583"/>
      <c r="AB176" s="620"/>
      <c r="AC176" s="583"/>
      <c r="AD176" s="583"/>
    </row>
    <row r="177" spans="1:30" ht="15" customHeight="1" x14ac:dyDescent="0.35">
      <c r="A177" s="1182"/>
      <c r="B177" s="738"/>
      <c r="C177" s="583"/>
      <c r="D177" s="598"/>
      <c r="E177" s="740"/>
      <c r="F177" s="740"/>
      <c r="G177" s="740"/>
      <c r="H177" s="740"/>
      <c r="I177" s="740"/>
      <c r="J177" s="741"/>
      <c r="K177" s="583"/>
      <c r="L177" s="598"/>
      <c r="M177" s="583"/>
      <c r="N177" s="598"/>
      <c r="O177" s="583"/>
      <c r="P177" s="598"/>
      <c r="Q177" s="583"/>
      <c r="R177" s="583"/>
      <c r="S177" s="583"/>
      <c r="T177" s="598"/>
      <c r="U177" s="583"/>
      <c r="V177" s="583"/>
      <c r="W177" s="583"/>
      <c r="X177" s="583"/>
      <c r="Y177" s="583"/>
      <c r="Z177" s="598"/>
      <c r="AA177" s="583"/>
      <c r="AB177" s="620"/>
      <c r="AC177" s="583"/>
      <c r="AD177" s="583"/>
    </row>
    <row r="178" spans="1:30" ht="15" customHeight="1" x14ac:dyDescent="0.35">
      <c r="A178" s="1181">
        <v>45281</v>
      </c>
      <c r="B178" s="738">
        <v>53.68</v>
      </c>
      <c r="C178" s="583">
        <v>365024</v>
      </c>
      <c r="D178" s="598">
        <v>51.87</v>
      </c>
      <c r="E178" s="740">
        <v>352716</v>
      </c>
      <c r="F178" s="740"/>
      <c r="G178" s="740"/>
      <c r="H178" s="740"/>
      <c r="I178" s="740"/>
      <c r="J178" s="741"/>
      <c r="K178" s="583"/>
      <c r="L178" s="598">
        <v>10</v>
      </c>
      <c r="M178" s="583">
        <v>100000</v>
      </c>
      <c r="N178" s="598"/>
      <c r="O178" s="583"/>
      <c r="P178" s="598"/>
      <c r="Q178" s="583"/>
      <c r="R178" s="583"/>
      <c r="S178" s="583"/>
      <c r="T178" s="598"/>
      <c r="U178" s="583"/>
      <c r="V178" s="583"/>
      <c r="W178" s="583"/>
      <c r="X178" s="583"/>
      <c r="Y178" s="583"/>
      <c r="Z178" s="620"/>
      <c r="AA178" s="583"/>
      <c r="AB178" s="620"/>
      <c r="AC178" s="583"/>
      <c r="AD178" s="583"/>
    </row>
    <row r="179" spans="1:30" ht="15" customHeight="1" x14ac:dyDescent="0.35">
      <c r="A179" s="1182"/>
      <c r="B179" s="738"/>
      <c r="C179" s="583"/>
      <c r="D179" s="598"/>
      <c r="E179" s="740"/>
      <c r="F179" s="740"/>
      <c r="G179" s="740"/>
      <c r="H179" s="740"/>
      <c r="I179" s="740"/>
      <c r="J179" s="741"/>
      <c r="K179" s="583"/>
      <c r="L179" s="598"/>
      <c r="M179" s="583"/>
      <c r="N179" s="598"/>
      <c r="O179" s="583"/>
      <c r="P179" s="598"/>
      <c r="Q179" s="583"/>
      <c r="R179" s="583"/>
      <c r="S179" s="583"/>
      <c r="T179" s="598"/>
      <c r="U179" s="583"/>
      <c r="V179" s="583"/>
      <c r="W179" s="583"/>
      <c r="X179" s="583"/>
      <c r="Y179" s="583"/>
      <c r="Z179" s="620"/>
      <c r="AA179" s="583"/>
      <c r="AB179" s="620"/>
      <c r="AC179" s="583"/>
      <c r="AD179" s="583"/>
    </row>
    <row r="180" spans="1:30" ht="15" customHeight="1" x14ac:dyDescent="0.35">
      <c r="A180" s="1181">
        <v>45282</v>
      </c>
      <c r="B180" s="738"/>
      <c r="C180" s="583"/>
      <c r="D180" s="598"/>
      <c r="E180" s="740"/>
      <c r="F180" s="740"/>
      <c r="G180" s="740"/>
      <c r="H180" s="740"/>
      <c r="I180" s="740"/>
      <c r="J180" s="741"/>
      <c r="K180" s="583"/>
      <c r="L180" s="598">
        <v>10</v>
      </c>
      <c r="M180" s="583">
        <v>100000</v>
      </c>
      <c r="N180" s="598">
        <v>10</v>
      </c>
      <c r="O180" s="583">
        <v>100000</v>
      </c>
      <c r="P180" s="598"/>
      <c r="Q180" s="583"/>
      <c r="R180" s="583"/>
      <c r="S180" s="583"/>
      <c r="T180" s="598"/>
      <c r="U180" s="583"/>
      <c r="V180" s="583"/>
      <c r="W180" s="583"/>
      <c r="X180" s="583">
        <v>10</v>
      </c>
      <c r="Y180" s="583">
        <v>100000</v>
      </c>
      <c r="Z180" s="620"/>
      <c r="AA180" s="583"/>
      <c r="AB180" s="620"/>
      <c r="AC180" s="583"/>
      <c r="AD180" s="583"/>
    </row>
    <row r="181" spans="1:30" ht="18" customHeight="1" x14ac:dyDescent="0.35">
      <c r="A181" s="1182"/>
      <c r="B181" s="738"/>
      <c r="C181" s="583"/>
      <c r="D181" s="738"/>
      <c r="E181" s="583"/>
      <c r="F181" s="583"/>
      <c r="G181" s="583"/>
      <c r="H181" s="583"/>
      <c r="I181" s="583"/>
      <c r="J181" s="741"/>
      <c r="K181" s="583"/>
      <c r="L181" s="598"/>
      <c r="M181" s="583"/>
      <c r="N181" s="598"/>
      <c r="O181" s="583"/>
      <c r="P181" s="598"/>
      <c r="Q181" s="583"/>
      <c r="R181" s="583"/>
      <c r="S181" s="583"/>
      <c r="T181" s="598"/>
      <c r="U181" s="583"/>
      <c r="V181" s="583"/>
      <c r="W181" s="583"/>
      <c r="X181" s="583"/>
      <c r="Y181" s="583"/>
      <c r="Z181" s="620"/>
      <c r="AA181" s="583"/>
      <c r="AB181" s="620"/>
      <c r="AC181" s="583"/>
      <c r="AD181" s="583"/>
    </row>
    <row r="182" spans="1:30" ht="15" customHeight="1" x14ac:dyDescent="0.35">
      <c r="A182" s="1181">
        <v>45283</v>
      </c>
      <c r="B182" s="738"/>
      <c r="C182" s="583"/>
      <c r="D182" s="598"/>
      <c r="E182" s="740"/>
      <c r="F182" s="738">
        <v>56.32</v>
      </c>
      <c r="G182" s="583">
        <v>912380</v>
      </c>
      <c r="H182" s="741">
        <v>59.62</v>
      </c>
      <c r="I182" s="740">
        <v>965840</v>
      </c>
      <c r="J182" s="741"/>
      <c r="K182" s="583"/>
      <c r="L182" s="598"/>
      <c r="M182" s="583"/>
      <c r="N182" s="598"/>
      <c r="O182" s="583"/>
      <c r="P182" s="598"/>
      <c r="Q182" s="583"/>
      <c r="R182" s="583"/>
      <c r="S182" s="583"/>
      <c r="T182" s="598"/>
      <c r="U182" s="583"/>
      <c r="V182" s="583"/>
      <c r="W182" s="583"/>
      <c r="X182" s="583"/>
      <c r="Y182" s="583"/>
      <c r="Z182" s="620"/>
      <c r="AA182" s="583"/>
      <c r="AB182" s="620"/>
      <c r="AC182" s="583"/>
      <c r="AD182" s="583"/>
    </row>
    <row r="183" spans="1:30" ht="15" customHeight="1" x14ac:dyDescent="0.35">
      <c r="A183" s="1182"/>
      <c r="B183" s="625"/>
      <c r="C183" s="583"/>
      <c r="D183" s="598"/>
      <c r="E183" s="740"/>
      <c r="F183" s="740"/>
      <c r="G183" s="740"/>
      <c r="H183" s="740"/>
      <c r="I183" s="740"/>
      <c r="J183" s="738"/>
      <c r="K183" s="583"/>
      <c r="L183" s="598"/>
      <c r="M183" s="583"/>
      <c r="N183" s="598"/>
      <c r="O183" s="583"/>
      <c r="P183" s="598"/>
      <c r="Q183" s="583"/>
      <c r="R183" s="583"/>
      <c r="S183" s="583"/>
      <c r="T183" s="598"/>
      <c r="U183" s="583"/>
      <c r="V183" s="583"/>
      <c r="W183" s="583"/>
      <c r="X183" s="583"/>
      <c r="Y183" s="583"/>
      <c r="Z183" s="620"/>
      <c r="AA183" s="583"/>
      <c r="AB183" s="620"/>
      <c r="AC183" s="583"/>
      <c r="AD183" s="583"/>
    </row>
    <row r="184" spans="1:30" ht="15" customHeight="1" x14ac:dyDescent="0.35">
      <c r="A184" s="1181">
        <v>45284</v>
      </c>
      <c r="B184" s="625"/>
      <c r="C184" s="583"/>
      <c r="D184" s="598"/>
      <c r="E184" s="740"/>
      <c r="F184" s="740"/>
      <c r="G184" s="740"/>
      <c r="H184" s="740"/>
      <c r="I184" s="740"/>
      <c r="J184" s="741"/>
      <c r="K184" s="583"/>
      <c r="L184" s="598"/>
      <c r="M184" s="583"/>
      <c r="N184" s="598"/>
      <c r="O184" s="583"/>
      <c r="P184" s="598"/>
      <c r="Q184" s="583"/>
      <c r="R184" s="583"/>
      <c r="S184" s="583"/>
      <c r="T184" s="598"/>
      <c r="U184" s="583"/>
      <c r="V184" s="583"/>
      <c r="W184" s="583"/>
      <c r="X184" s="818"/>
      <c r="Y184" s="583"/>
      <c r="Z184" s="620"/>
      <c r="AA184" s="583"/>
      <c r="AB184" s="620"/>
      <c r="AC184" s="583"/>
      <c r="AD184" s="583"/>
    </row>
    <row r="185" spans="1:30" ht="15" customHeight="1" x14ac:dyDescent="0.35">
      <c r="A185" s="1182"/>
      <c r="B185" s="738"/>
      <c r="C185" s="583"/>
      <c r="D185" s="598"/>
      <c r="E185" s="740"/>
      <c r="F185" s="738"/>
      <c r="G185" s="583"/>
      <c r="H185" s="598"/>
      <c r="I185" s="740"/>
      <c r="J185" s="741"/>
      <c r="K185" s="583"/>
      <c r="L185" s="598"/>
      <c r="M185" s="583"/>
      <c r="N185" s="598"/>
      <c r="O185" s="583"/>
      <c r="P185" s="598"/>
      <c r="Q185" s="583"/>
      <c r="R185" s="818"/>
      <c r="S185" s="583"/>
      <c r="T185" s="598"/>
      <c r="U185" s="583"/>
      <c r="V185" s="583"/>
      <c r="W185" s="583"/>
      <c r="X185" s="583"/>
      <c r="Y185" s="583"/>
      <c r="Z185" s="620"/>
      <c r="AA185" s="583"/>
      <c r="AB185" s="620"/>
      <c r="AC185" s="583"/>
      <c r="AD185" s="583"/>
    </row>
    <row r="186" spans="1:30" ht="15" customHeight="1" x14ac:dyDescent="0.35">
      <c r="A186" s="1181">
        <v>45285</v>
      </c>
      <c r="B186" s="738"/>
      <c r="C186" s="583"/>
      <c r="D186" s="598"/>
      <c r="E186" s="740"/>
      <c r="F186" s="740"/>
      <c r="G186" s="740"/>
      <c r="H186" s="740"/>
      <c r="I186" s="740"/>
      <c r="J186" s="741"/>
      <c r="K186" s="583"/>
      <c r="L186" s="598"/>
      <c r="M186" s="583"/>
      <c r="N186" s="598"/>
      <c r="O186" s="583"/>
      <c r="P186" s="598"/>
      <c r="Q186" s="583"/>
      <c r="R186" s="583"/>
      <c r="S186" s="583"/>
      <c r="T186" s="598"/>
      <c r="U186" s="583"/>
      <c r="V186" s="583"/>
      <c r="W186" s="583"/>
      <c r="X186" s="583"/>
      <c r="Y186" s="583"/>
      <c r="Z186" s="620"/>
      <c r="AA186" s="583"/>
      <c r="AB186" s="620"/>
      <c r="AC186" s="583"/>
      <c r="AD186" s="583"/>
    </row>
    <row r="187" spans="1:30" ht="15" customHeight="1" x14ac:dyDescent="0.35">
      <c r="A187" s="1182"/>
      <c r="B187" s="738"/>
      <c r="C187" s="583"/>
      <c r="D187" s="598"/>
      <c r="E187" s="740"/>
      <c r="F187" s="740"/>
      <c r="G187" s="740"/>
      <c r="H187" s="740"/>
      <c r="I187" s="740"/>
      <c r="J187" s="741"/>
      <c r="K187" s="583"/>
      <c r="L187" s="598"/>
      <c r="M187" s="583"/>
      <c r="N187" s="598"/>
      <c r="O187" s="583"/>
      <c r="P187" s="598"/>
      <c r="Q187" s="583"/>
      <c r="R187" s="818"/>
      <c r="S187" s="583"/>
      <c r="T187" s="598"/>
      <c r="U187" s="583"/>
      <c r="V187" s="583"/>
      <c r="W187" s="583"/>
      <c r="X187" s="583"/>
      <c r="Y187" s="583"/>
      <c r="Z187" s="620"/>
      <c r="AA187" s="583"/>
      <c r="AB187" s="620"/>
      <c r="AC187" s="583"/>
      <c r="AD187" s="583"/>
    </row>
    <row r="188" spans="1:30" ht="15" customHeight="1" x14ac:dyDescent="0.35">
      <c r="A188" s="1181">
        <v>45286</v>
      </c>
      <c r="B188" s="738"/>
      <c r="C188" s="583"/>
      <c r="D188" s="598"/>
      <c r="E188" s="740"/>
      <c r="F188" s="740"/>
      <c r="G188" s="740"/>
      <c r="H188" s="740"/>
      <c r="I188" s="740"/>
      <c r="J188" s="741"/>
      <c r="K188" s="583"/>
      <c r="L188" s="598"/>
      <c r="M188" s="583"/>
      <c r="N188" s="598"/>
      <c r="O188" s="583"/>
      <c r="P188" s="598"/>
      <c r="Q188" s="583"/>
      <c r="R188" s="583"/>
      <c r="S188" s="583"/>
      <c r="T188" s="598"/>
      <c r="U188" s="583"/>
      <c r="V188" s="583"/>
      <c r="W188" s="583"/>
      <c r="X188" s="583"/>
      <c r="Y188" s="583"/>
      <c r="Z188" s="620"/>
      <c r="AA188" s="583"/>
      <c r="AB188" s="620"/>
      <c r="AC188" s="583"/>
      <c r="AD188" s="583"/>
    </row>
    <row r="189" spans="1:30" ht="15" customHeight="1" x14ac:dyDescent="0.35">
      <c r="A189" s="1182"/>
      <c r="B189" s="738"/>
      <c r="C189" s="583"/>
      <c r="D189" s="598"/>
      <c r="E189" s="740"/>
      <c r="F189" s="740"/>
      <c r="G189" s="740"/>
      <c r="H189" s="740"/>
      <c r="I189" s="740"/>
      <c r="J189" s="741"/>
      <c r="K189" s="583"/>
      <c r="L189" s="727"/>
      <c r="M189" s="704"/>
      <c r="N189" s="598"/>
      <c r="O189" s="583"/>
      <c r="P189" s="598"/>
      <c r="Q189" s="583"/>
      <c r="R189" s="583"/>
      <c r="S189" s="583"/>
      <c r="T189" s="598"/>
      <c r="U189" s="583"/>
      <c r="V189" s="583"/>
      <c r="W189" s="583"/>
      <c r="X189" s="583"/>
      <c r="Y189" s="583"/>
      <c r="Z189" s="620"/>
      <c r="AA189" s="583"/>
      <c r="AB189" s="620"/>
      <c r="AC189" s="583"/>
      <c r="AD189" s="583"/>
    </row>
    <row r="190" spans="1:30" ht="15" customHeight="1" x14ac:dyDescent="0.35">
      <c r="A190" s="1181">
        <v>45287</v>
      </c>
      <c r="B190" s="738"/>
      <c r="C190" s="583"/>
      <c r="D190" s="598"/>
      <c r="E190" s="740"/>
      <c r="F190" s="740"/>
      <c r="G190" s="740"/>
      <c r="H190" s="740"/>
      <c r="I190" s="740"/>
      <c r="J190" s="741"/>
      <c r="K190" s="583"/>
      <c r="L190" s="598"/>
      <c r="M190" s="583"/>
      <c r="N190" s="598"/>
      <c r="O190" s="583"/>
      <c r="P190" s="598"/>
      <c r="Q190" s="583"/>
      <c r="R190" s="583"/>
      <c r="S190" s="583"/>
      <c r="T190" s="598"/>
      <c r="U190" s="583"/>
      <c r="V190" s="583"/>
      <c r="W190" s="583"/>
      <c r="X190" s="583"/>
      <c r="Y190" s="583"/>
      <c r="Z190" s="620"/>
      <c r="AA190" s="583"/>
      <c r="AB190" s="620"/>
      <c r="AC190" s="583"/>
      <c r="AD190" s="583"/>
    </row>
    <row r="191" spans="1:30" ht="15" customHeight="1" x14ac:dyDescent="0.35">
      <c r="A191" s="1182"/>
      <c r="B191" s="749"/>
      <c r="C191" s="817"/>
      <c r="D191" s="598"/>
      <c r="E191" s="740"/>
      <c r="F191" s="740"/>
      <c r="G191" s="740"/>
      <c r="H191" s="740"/>
      <c r="I191" s="740"/>
      <c r="J191" s="741"/>
      <c r="K191" s="583"/>
      <c r="L191" s="741"/>
      <c r="M191" s="583"/>
      <c r="N191" s="598"/>
      <c r="O191" s="583"/>
      <c r="P191" s="598"/>
      <c r="Q191" s="583"/>
      <c r="R191" s="583"/>
      <c r="S191" s="583"/>
      <c r="T191" s="598"/>
      <c r="U191" s="583"/>
      <c r="V191" s="583"/>
      <c r="W191" s="583"/>
      <c r="X191" s="583"/>
      <c r="Y191" s="583"/>
      <c r="Z191" s="620"/>
      <c r="AA191" s="583"/>
      <c r="AB191" s="620"/>
      <c r="AC191" s="583"/>
      <c r="AD191" s="583"/>
    </row>
    <row r="192" spans="1:30" ht="15" customHeight="1" x14ac:dyDescent="0.35">
      <c r="A192" s="1181">
        <v>45288</v>
      </c>
      <c r="B192" s="749"/>
      <c r="C192" s="583"/>
      <c r="D192" s="598">
        <v>37.840000000000003</v>
      </c>
      <c r="E192" s="740">
        <v>257310</v>
      </c>
      <c r="F192" s="740"/>
      <c r="G192" s="740"/>
      <c r="H192" s="740"/>
      <c r="I192" s="740"/>
      <c r="J192" s="741"/>
      <c r="K192" s="583"/>
      <c r="L192" s="598"/>
      <c r="M192" s="583"/>
      <c r="N192" s="598"/>
      <c r="O192" s="583"/>
      <c r="P192" s="598">
        <v>12.93</v>
      </c>
      <c r="Q192" s="583">
        <v>129300</v>
      </c>
      <c r="R192" s="583"/>
      <c r="S192" s="583"/>
      <c r="T192" s="598"/>
      <c r="U192" s="583"/>
      <c r="V192" s="583"/>
      <c r="W192" s="583"/>
      <c r="X192" s="583"/>
      <c r="Y192" s="583"/>
      <c r="Z192" s="620">
        <v>10.69</v>
      </c>
      <c r="AA192" s="583">
        <v>106900</v>
      </c>
      <c r="AB192" s="620"/>
      <c r="AC192" s="583"/>
      <c r="AD192" s="583"/>
    </row>
    <row r="193" spans="1:30" ht="15" customHeight="1" x14ac:dyDescent="0.35">
      <c r="A193" s="1182"/>
      <c r="B193" s="780"/>
      <c r="C193" s="704"/>
      <c r="D193" s="727"/>
      <c r="E193" s="704"/>
      <c r="F193" s="704"/>
      <c r="G193" s="704"/>
      <c r="H193" s="704"/>
      <c r="I193" s="704"/>
      <c r="J193" s="727"/>
      <c r="K193" s="704"/>
      <c r="L193" s="727"/>
      <c r="M193" s="704"/>
      <c r="N193" s="727"/>
      <c r="O193" s="704"/>
      <c r="P193" s="598"/>
      <c r="Q193" s="583"/>
      <c r="R193" s="583"/>
      <c r="S193" s="583"/>
      <c r="T193" s="598"/>
      <c r="U193" s="583"/>
      <c r="V193" s="598"/>
      <c r="W193" s="583"/>
      <c r="X193" s="583"/>
      <c r="Y193" s="583"/>
      <c r="Z193" s="784"/>
      <c r="AA193" s="704"/>
      <c r="AB193" s="620"/>
      <c r="AC193" s="583"/>
      <c r="AD193" s="583"/>
    </row>
    <row r="194" spans="1:30" ht="15" customHeight="1" x14ac:dyDescent="0.35">
      <c r="A194" s="1181">
        <v>45289</v>
      </c>
      <c r="B194" s="738">
        <v>47.2</v>
      </c>
      <c r="C194" s="583">
        <v>320960</v>
      </c>
      <c r="D194" s="598">
        <v>45.25</v>
      </c>
      <c r="E194" s="740">
        <v>307700</v>
      </c>
      <c r="F194" s="740"/>
      <c r="G194" s="740"/>
      <c r="H194" s="740"/>
      <c r="I194" s="740"/>
      <c r="J194" s="741"/>
      <c r="K194" s="583"/>
      <c r="L194" s="598">
        <v>9.77</v>
      </c>
      <c r="M194" s="583">
        <v>97700</v>
      </c>
      <c r="N194" s="598">
        <v>10</v>
      </c>
      <c r="O194" s="583">
        <v>100000</v>
      </c>
      <c r="P194" s="598"/>
      <c r="Q194" s="583"/>
      <c r="R194" s="583">
        <v>8.76</v>
      </c>
      <c r="S194" s="583">
        <v>87600</v>
      </c>
      <c r="T194" s="598"/>
      <c r="U194" s="583"/>
      <c r="V194" s="583"/>
      <c r="W194" s="583"/>
      <c r="X194" s="583">
        <v>10</v>
      </c>
      <c r="Y194" s="583">
        <v>100000</v>
      </c>
      <c r="Z194" s="620"/>
      <c r="AA194" s="583"/>
      <c r="AB194" s="620"/>
      <c r="AC194" s="583"/>
      <c r="AD194" s="583"/>
    </row>
    <row r="195" spans="1:30" ht="15" customHeight="1" x14ac:dyDescent="0.35">
      <c r="A195" s="1182"/>
      <c r="B195" s="749"/>
      <c r="C195" s="583"/>
      <c r="D195" s="598"/>
      <c r="E195" s="740"/>
      <c r="F195" s="740"/>
      <c r="G195" s="740"/>
      <c r="H195" s="740"/>
      <c r="I195" s="740"/>
      <c r="J195" s="741"/>
      <c r="K195" s="583"/>
      <c r="L195" s="598"/>
      <c r="M195" s="583"/>
      <c r="N195" s="598"/>
      <c r="O195" s="583"/>
      <c r="P195" s="598"/>
      <c r="Q195" s="583"/>
      <c r="R195" s="583"/>
      <c r="S195" s="583"/>
      <c r="T195" s="598"/>
      <c r="U195" s="583"/>
      <c r="V195" s="583"/>
      <c r="W195" s="583"/>
      <c r="X195" s="583"/>
      <c r="Y195" s="583"/>
      <c r="Z195" s="620"/>
      <c r="AA195" s="583"/>
      <c r="AB195" s="620"/>
      <c r="AC195" s="583"/>
      <c r="AD195" s="583"/>
    </row>
    <row r="196" spans="1:30" ht="15" customHeight="1" x14ac:dyDescent="0.35">
      <c r="A196" s="1181">
        <v>45290</v>
      </c>
      <c r="B196" s="749"/>
      <c r="C196" s="583"/>
      <c r="D196" s="598"/>
      <c r="E196" s="740"/>
      <c r="F196" s="740"/>
      <c r="G196" s="740"/>
      <c r="H196" s="740"/>
      <c r="I196" s="740"/>
      <c r="J196" s="741"/>
      <c r="K196" s="583"/>
      <c r="L196" s="598"/>
      <c r="M196" s="583"/>
      <c r="N196" s="598"/>
      <c r="O196" s="583"/>
      <c r="P196" s="598"/>
      <c r="Q196" s="583"/>
      <c r="R196" s="583"/>
      <c r="S196" s="583"/>
      <c r="T196" s="598"/>
      <c r="U196" s="583"/>
      <c r="V196" s="583"/>
      <c r="W196" s="583"/>
      <c r="X196" s="583"/>
      <c r="Y196" s="583"/>
      <c r="Z196" s="620"/>
      <c r="AA196" s="583"/>
      <c r="AB196" s="620"/>
      <c r="AC196" s="583"/>
      <c r="AD196" s="583"/>
    </row>
    <row r="197" spans="1:30" ht="15" customHeight="1" x14ac:dyDescent="0.35">
      <c r="A197" s="1182"/>
      <c r="B197" s="749"/>
      <c r="C197" s="583"/>
      <c r="D197" s="598"/>
      <c r="E197" s="740"/>
      <c r="F197" s="740"/>
      <c r="G197" s="740"/>
      <c r="H197" s="740"/>
      <c r="I197" s="740"/>
      <c r="J197" s="741"/>
      <c r="K197" s="583"/>
      <c r="L197" s="598"/>
      <c r="M197" s="583"/>
      <c r="N197" s="598"/>
      <c r="O197" s="583"/>
      <c r="P197" s="598"/>
      <c r="Q197" s="583"/>
      <c r="R197" s="583"/>
      <c r="S197" s="583"/>
      <c r="T197" s="598"/>
      <c r="U197" s="583"/>
      <c r="V197" s="583"/>
      <c r="W197" s="583"/>
      <c r="X197" s="583"/>
      <c r="Y197" s="583"/>
      <c r="Z197" s="620"/>
      <c r="AA197" s="583"/>
      <c r="AB197" s="620"/>
      <c r="AC197" s="583"/>
      <c r="AD197" s="583"/>
    </row>
    <row r="198" spans="1:30" ht="15" customHeight="1" x14ac:dyDescent="0.35">
      <c r="A198" s="1181">
        <v>45291</v>
      </c>
      <c r="B198" s="749"/>
      <c r="C198" s="583"/>
      <c r="D198" s="598"/>
      <c r="E198" s="740"/>
      <c r="F198" s="740"/>
      <c r="G198" s="740"/>
      <c r="H198" s="740"/>
      <c r="I198" s="740"/>
      <c r="J198" s="741"/>
      <c r="K198" s="583"/>
      <c r="L198" s="598"/>
      <c r="M198" s="583"/>
      <c r="N198" s="598"/>
      <c r="O198" s="583"/>
      <c r="P198" s="598"/>
      <c r="Q198" s="583"/>
      <c r="R198" s="583"/>
      <c r="S198" s="583"/>
      <c r="T198" s="598">
        <v>11.25</v>
      </c>
      <c r="U198" s="583">
        <v>112500</v>
      </c>
      <c r="V198" s="583"/>
      <c r="W198" s="583"/>
      <c r="X198" s="583"/>
      <c r="Y198" s="583"/>
      <c r="Z198" s="620"/>
      <c r="AA198" s="583"/>
      <c r="AB198" s="620"/>
      <c r="AC198" s="583"/>
      <c r="AD198" s="583"/>
    </row>
    <row r="199" spans="1:30" ht="15" customHeight="1" x14ac:dyDescent="0.35">
      <c r="A199" s="1182"/>
      <c r="B199" s="749"/>
      <c r="C199" s="583"/>
      <c r="D199" s="598"/>
      <c r="E199" s="740"/>
      <c r="F199" s="740"/>
      <c r="G199" s="740"/>
      <c r="H199" s="740"/>
      <c r="I199" s="740"/>
      <c r="J199" s="741"/>
      <c r="K199" s="583"/>
      <c r="L199" s="598"/>
      <c r="M199" s="583"/>
      <c r="N199" s="598"/>
      <c r="O199" s="583"/>
      <c r="P199" s="598"/>
      <c r="Q199" s="583"/>
      <c r="R199" s="583"/>
      <c r="S199" s="583"/>
      <c r="T199" s="598"/>
      <c r="U199" s="583"/>
      <c r="V199" s="583"/>
      <c r="W199" s="583"/>
      <c r="X199" s="583"/>
      <c r="Y199" s="583"/>
      <c r="Z199" s="620"/>
      <c r="AA199" s="583"/>
      <c r="AB199" s="620"/>
      <c r="AC199" s="583"/>
      <c r="AD199" s="583"/>
    </row>
    <row r="200" spans="1:30" s="663" customFormat="1" ht="22" customHeight="1" x14ac:dyDescent="0.35">
      <c r="A200" s="1189" t="s">
        <v>113</v>
      </c>
      <c r="B200" s="750"/>
      <c r="C200" s="751">
        <f>SUM(C138:C199)</f>
        <v>2424774</v>
      </c>
      <c r="D200" s="616"/>
      <c r="E200" s="751">
        <f>SUM(E138:E199)</f>
        <v>2855528</v>
      </c>
      <c r="F200" s="750"/>
      <c r="G200" s="751">
        <f>SUM(G138:G199)</f>
        <v>912380</v>
      </c>
      <c r="H200" s="616"/>
      <c r="I200" s="751">
        <f>SUM(I138:I199)</f>
        <v>965840</v>
      </c>
      <c r="J200" s="616"/>
      <c r="K200" s="751">
        <f>SUM(K138:K199)</f>
        <v>0</v>
      </c>
      <c r="L200" s="616"/>
      <c r="M200" s="751">
        <f>SUM(M138:M199)</f>
        <v>626600</v>
      </c>
      <c r="N200" s="616"/>
      <c r="O200" s="751">
        <f>SUM(O138:O199)</f>
        <v>520100</v>
      </c>
      <c r="P200" s="616"/>
      <c r="Q200" s="751">
        <f>SUM(Q138:Q199)</f>
        <v>232200</v>
      </c>
      <c r="R200" s="616"/>
      <c r="S200" s="751">
        <f>SUM(S138:S199)</f>
        <v>270300</v>
      </c>
      <c r="T200" s="616"/>
      <c r="U200" s="751">
        <f>SUM(U138:U199)</f>
        <v>112500</v>
      </c>
      <c r="V200" s="616"/>
      <c r="W200" s="751">
        <f>SUM(W138:W199)</f>
        <v>0</v>
      </c>
      <c r="X200" s="616"/>
      <c r="Y200" s="751">
        <f>SUM(Y138:Y199)</f>
        <v>500000</v>
      </c>
      <c r="Z200" s="616"/>
      <c r="AA200" s="751">
        <f>SUM(AA138:AA199)</f>
        <v>492300</v>
      </c>
      <c r="AB200" s="616"/>
      <c r="AC200" s="751">
        <f>SUM(AC138:AC199)</f>
        <v>407700</v>
      </c>
      <c r="AD200" s="751">
        <f>SUM(B200:AC200)</f>
        <v>10320222</v>
      </c>
    </row>
    <row r="201" spans="1:30" s="663" customFormat="1" ht="22" customHeight="1" x14ac:dyDescent="0.35">
      <c r="A201" s="1189"/>
      <c r="B201" s="802">
        <f>SUM(B138:B199)</f>
        <v>356.58</v>
      </c>
      <c r="C201" s="751"/>
      <c r="D201" s="616">
        <f>SUM(D138:D199)</f>
        <v>419.92999999999995</v>
      </c>
      <c r="E201" s="751"/>
      <c r="F201" s="802">
        <f>SUM(F138:F199)</f>
        <v>56.32</v>
      </c>
      <c r="G201" s="751"/>
      <c r="H201" s="616">
        <f>SUM(H138:H199)</f>
        <v>59.62</v>
      </c>
      <c r="I201" s="751"/>
      <c r="J201" s="616">
        <f>SUM(J138:J199)</f>
        <v>0</v>
      </c>
      <c r="K201" s="751"/>
      <c r="L201" s="616">
        <f>SUM(L138:L199)</f>
        <v>62.66</v>
      </c>
      <c r="M201" s="751"/>
      <c r="N201" s="616">
        <f>SUM(N138:N199)</f>
        <v>52.01</v>
      </c>
      <c r="O201" s="751"/>
      <c r="P201" s="616">
        <f>SUM(P138:P199)</f>
        <v>23.22</v>
      </c>
      <c r="Q201" s="751"/>
      <c r="R201" s="854">
        <f>SUM(R138:R199)</f>
        <v>27.03</v>
      </c>
      <c r="S201" s="751"/>
      <c r="T201" s="616">
        <f>SUM(T138:T199)</f>
        <v>11.25</v>
      </c>
      <c r="U201" s="751"/>
      <c r="V201" s="616">
        <f>SUM(V138:V199)</f>
        <v>0</v>
      </c>
      <c r="W201" s="751"/>
      <c r="X201" s="854">
        <f>SUM(X138:X199)</f>
        <v>50</v>
      </c>
      <c r="Y201" s="751"/>
      <c r="Z201" s="616">
        <f>SUM(Z138:Z199)</f>
        <v>49.23</v>
      </c>
      <c r="AA201" s="751"/>
      <c r="AB201" s="616">
        <f>SUM(AB138:AB199)</f>
        <v>40.770000000000003</v>
      </c>
      <c r="AC201" s="751"/>
      <c r="AD201" s="751">
        <f>SUM(B201:AC201)</f>
        <v>1208.6199999999999</v>
      </c>
    </row>
    <row r="202" spans="1:30" ht="24" customHeight="1" x14ac:dyDescent="0.35">
      <c r="A202" s="1189"/>
      <c r="B202" s="597"/>
      <c r="C202" s="756"/>
      <c r="D202" s="756"/>
      <c r="E202" s="756"/>
      <c r="F202" s="756"/>
      <c r="G202" s="756"/>
      <c r="H202" s="756"/>
      <c r="I202" s="756"/>
      <c r="J202" s="756"/>
      <c r="K202" s="756"/>
      <c r="L202" s="756"/>
      <c r="M202" s="756"/>
      <c r="N202" s="756"/>
      <c r="O202" s="756"/>
      <c r="P202" s="756"/>
      <c r="Q202" s="756"/>
      <c r="R202" s="756"/>
      <c r="S202" s="756"/>
      <c r="T202" s="756"/>
      <c r="U202" s="756"/>
      <c r="V202" s="756"/>
      <c r="W202" s="756"/>
      <c r="X202" s="819"/>
      <c r="Y202" s="822"/>
      <c r="Z202" s="822"/>
      <c r="AA202" s="822"/>
      <c r="AB202" s="822"/>
      <c r="AC202" s="823"/>
      <c r="AD202" s="751">
        <f>AD200+AH130</f>
        <v>51534432</v>
      </c>
    </row>
    <row r="203" spans="1:30" ht="21.75" customHeight="1" x14ac:dyDescent="0.35">
      <c r="A203" s="757" t="s">
        <v>151</v>
      </c>
      <c r="B203" s="1147" t="s">
        <v>178</v>
      </c>
      <c r="C203" s="1147"/>
      <c r="D203" s="1147"/>
      <c r="E203" s="1147"/>
      <c r="F203" s="1147"/>
      <c r="G203" s="1147"/>
      <c r="H203" s="1147"/>
      <c r="I203" s="1147"/>
      <c r="J203" s="1147"/>
      <c r="K203" s="1147"/>
      <c r="L203" s="1147"/>
      <c r="M203" s="1147"/>
      <c r="N203" s="758"/>
      <c r="O203" s="601"/>
      <c r="P203" s="758"/>
      <c r="Q203" s="601"/>
      <c r="R203" s="759"/>
      <c r="S203" s="601"/>
      <c r="T203" s="758"/>
      <c r="U203" s="601"/>
      <c r="V203" s="758"/>
      <c r="W203" s="601"/>
      <c r="X203" s="794"/>
      <c r="Y203" s="638"/>
      <c r="Z203" s="639"/>
      <c r="AA203" s="638"/>
      <c r="AB203" s="638"/>
      <c r="AD203" s="579">
        <f>AD202-AD207</f>
        <v>0</v>
      </c>
    </row>
    <row r="204" spans="1:30" ht="22" customHeight="1" x14ac:dyDescent="0.35">
      <c r="A204" s="757" t="s">
        <v>153</v>
      </c>
      <c r="B204" s="760"/>
      <c r="C204" s="1148"/>
      <c r="D204" s="1148"/>
      <c r="E204" s="1148"/>
      <c r="F204" s="761"/>
      <c r="G204" s="601"/>
      <c r="H204" s="758"/>
      <c r="N204" s="758"/>
      <c r="O204" s="601"/>
      <c r="P204" s="758"/>
      <c r="Q204" s="1149" t="s">
        <v>154</v>
      </c>
      <c r="R204" s="1149"/>
      <c r="S204" s="1149"/>
      <c r="T204" s="758"/>
      <c r="U204" s="601"/>
      <c r="V204" s="758"/>
      <c r="W204" s="601"/>
      <c r="X204" s="758"/>
      <c r="Y204" s="638"/>
      <c r="Z204" s="639"/>
      <c r="AA204" s="638"/>
      <c r="AB204" s="641"/>
      <c r="AC204" s="641"/>
    </row>
    <row r="205" spans="1:30" ht="22" customHeight="1" x14ac:dyDescent="0.35">
      <c r="A205" s="757"/>
      <c r="B205" s="760"/>
      <c r="C205" s="851"/>
      <c r="D205" s="851"/>
      <c r="E205" s="851"/>
      <c r="F205" s="761"/>
      <c r="G205" s="601"/>
      <c r="H205" s="758"/>
      <c r="N205" s="758"/>
      <c r="O205" s="601"/>
      <c r="P205" s="758"/>
      <c r="Q205" s="852"/>
      <c r="R205" s="852"/>
      <c r="S205" s="852"/>
      <c r="T205" s="758"/>
      <c r="U205" s="601"/>
      <c r="V205" s="758"/>
      <c r="W205" s="601"/>
      <c r="X205" s="758"/>
      <c r="Y205" s="638"/>
      <c r="Z205" s="639"/>
      <c r="AA205" s="638"/>
      <c r="AB205" s="641"/>
      <c r="AC205" s="641"/>
    </row>
    <row r="206" spans="1:30" ht="22" customHeight="1" x14ac:dyDescent="0.35">
      <c r="A206" s="757"/>
      <c r="B206" s="760"/>
      <c r="C206" s="851"/>
      <c r="D206" s="851"/>
      <c r="E206" s="851"/>
      <c r="F206" s="761"/>
      <c r="G206" s="601"/>
      <c r="H206" s="758"/>
      <c r="N206" s="758"/>
      <c r="O206" s="601"/>
      <c r="P206" s="758"/>
      <c r="Q206" s="786"/>
      <c r="R206" s="786"/>
      <c r="S206" s="786"/>
      <c r="T206" s="758"/>
      <c r="U206" s="601"/>
      <c r="V206" s="758"/>
      <c r="W206" s="601"/>
      <c r="X206" s="758"/>
      <c r="Y206" s="638"/>
      <c r="Z206" s="639"/>
      <c r="AA206" s="638"/>
      <c r="AB206" s="641"/>
      <c r="AC206" s="641"/>
    </row>
    <row r="207" spans="1:30" ht="22" customHeight="1" x14ac:dyDescent="0.35">
      <c r="A207" s="757"/>
      <c r="B207" s="760"/>
      <c r="C207" s="851"/>
      <c r="D207" s="851"/>
      <c r="E207" s="851"/>
      <c r="F207" s="761"/>
      <c r="G207" s="601"/>
      <c r="H207" s="758"/>
      <c r="N207" s="758"/>
      <c r="O207" s="601"/>
      <c r="P207" s="758"/>
      <c r="Q207" s="786"/>
      <c r="R207" s="786"/>
      <c r="S207" s="786"/>
      <c r="T207" s="758"/>
      <c r="U207" s="601"/>
      <c r="V207" s="758"/>
      <c r="W207" s="601"/>
      <c r="X207" s="758"/>
      <c r="Y207" s="638"/>
      <c r="Z207" s="639"/>
      <c r="AA207" s="638"/>
      <c r="AB207" s="641"/>
      <c r="AC207" s="641"/>
      <c r="AD207" s="794">
        <v>51534432</v>
      </c>
    </row>
    <row r="208" spans="1:30" ht="22" customHeight="1" x14ac:dyDescent="0.35">
      <c r="A208" s="757"/>
      <c r="B208" s="760"/>
      <c r="C208" s="762"/>
      <c r="D208" s="761"/>
      <c r="E208" s="762"/>
      <c r="F208" s="761"/>
      <c r="G208" s="601"/>
      <c r="H208" s="758"/>
      <c r="N208" s="758"/>
      <c r="O208" s="601"/>
      <c r="P208" s="758"/>
      <c r="Q208" s="787"/>
      <c r="R208" s="788"/>
      <c r="S208" s="787"/>
      <c r="T208" s="758"/>
      <c r="U208" s="601"/>
      <c r="V208" s="758"/>
      <c r="W208" s="601"/>
      <c r="X208" s="758"/>
      <c r="Y208" s="638"/>
      <c r="Z208" s="639"/>
      <c r="AA208" s="642"/>
      <c r="AB208" s="638"/>
      <c r="AC208" s="638"/>
    </row>
    <row r="209" spans="1:29" ht="22" customHeight="1" x14ac:dyDescent="0.35">
      <c r="B209" s="763"/>
      <c r="C209" s="1150"/>
      <c r="D209" s="1150"/>
      <c r="E209" s="1150"/>
      <c r="F209" s="758"/>
      <c r="G209" s="601"/>
      <c r="H209" s="758"/>
      <c r="N209" s="758"/>
      <c r="O209" s="601"/>
      <c r="P209" s="758"/>
      <c r="Q209" s="1151" t="s">
        <v>155</v>
      </c>
      <c r="R209" s="1151"/>
      <c r="S209" s="1151"/>
      <c r="T209" s="758"/>
      <c r="U209" s="601"/>
      <c r="V209" s="758"/>
      <c r="W209" s="601"/>
      <c r="X209" s="758"/>
      <c r="Y209" s="638"/>
      <c r="Z209" s="639"/>
      <c r="AA209" s="639"/>
      <c r="AB209" s="638"/>
      <c r="AC209" s="638"/>
    </row>
    <row r="210" spans="1:29" ht="22" customHeight="1" x14ac:dyDescent="0.35">
      <c r="W210" s="687"/>
      <c r="X210" s="758"/>
      <c r="Y210" s="688"/>
      <c r="Z210" s="690"/>
      <c r="AA210" s="690"/>
      <c r="AB210" s="688"/>
      <c r="AC210" s="688"/>
    </row>
    <row r="211" spans="1:29" ht="32.25" customHeight="1" x14ac:dyDescent="0.35">
      <c r="A211" s="764"/>
      <c r="B211" s="765"/>
      <c r="C211" s="1184"/>
      <c r="D211" s="1184"/>
      <c r="E211" s="1184"/>
      <c r="F211" s="766"/>
      <c r="U211" s="679"/>
      <c r="V211" s="705"/>
      <c r="W211" s="579">
        <v>45474648</v>
      </c>
      <c r="X211" s="579">
        <f>W211-X202</f>
        <v>45474648</v>
      </c>
      <c r="Y211" s="1185"/>
      <c r="Z211" s="1185"/>
      <c r="AA211" s="1185"/>
      <c r="AB211" s="849"/>
      <c r="AC211" s="849"/>
    </row>
    <row r="212" spans="1:29" ht="22" customHeight="1" x14ac:dyDescent="0.35">
      <c r="C212" s="1186" t="s">
        <v>156</v>
      </c>
      <c r="D212" s="1186"/>
      <c r="E212" s="1186" t="s">
        <v>157</v>
      </c>
      <c r="F212" s="1186"/>
      <c r="G212" s="1186" t="s">
        <v>158</v>
      </c>
      <c r="H212" s="1186"/>
      <c r="I212" s="1186" t="s">
        <v>159</v>
      </c>
      <c r="J212" s="1186"/>
      <c r="K212" s="1186"/>
      <c r="L212" s="1186"/>
      <c r="M212" s="1186" t="s">
        <v>160</v>
      </c>
      <c r="N212" s="1186"/>
      <c r="O212" s="1187" t="s">
        <v>161</v>
      </c>
      <c r="P212" s="1188"/>
      <c r="R212" s="687"/>
      <c r="X212" s="579"/>
      <c r="Y212" s="688"/>
      <c r="Z212" s="579"/>
    </row>
    <row r="213" spans="1:29" ht="22" customHeight="1" x14ac:dyDescent="0.35">
      <c r="C213" s="672" t="s">
        <v>30</v>
      </c>
      <c r="D213" s="850" t="s">
        <v>27</v>
      </c>
      <c r="E213" s="672" t="s">
        <v>30</v>
      </c>
      <c r="F213" s="850" t="s">
        <v>27</v>
      </c>
      <c r="G213" s="672" t="s">
        <v>30</v>
      </c>
      <c r="H213" s="850" t="s">
        <v>27</v>
      </c>
      <c r="I213" s="672" t="s">
        <v>30</v>
      </c>
      <c r="J213" s="672"/>
      <c r="K213" s="672"/>
      <c r="L213" s="850" t="s">
        <v>27</v>
      </c>
      <c r="M213" s="672" t="s">
        <v>30</v>
      </c>
      <c r="N213" s="850" t="s">
        <v>27</v>
      </c>
      <c r="O213" s="672" t="s">
        <v>30</v>
      </c>
      <c r="P213" s="850" t="s">
        <v>27</v>
      </c>
      <c r="R213" s="687"/>
      <c r="X213" s="579"/>
      <c r="Y213" s="688"/>
      <c r="Z213" s="579"/>
    </row>
    <row r="214" spans="1:29" ht="22" customHeight="1" x14ac:dyDescent="0.35">
      <c r="C214" s="767">
        <f>B131</f>
        <v>884.97000000000014</v>
      </c>
      <c r="D214" s="768">
        <f>C130</f>
        <v>8849700</v>
      </c>
      <c r="E214" s="769">
        <f>L131</f>
        <v>160</v>
      </c>
      <c r="F214" s="770">
        <f>M130</f>
        <v>1088000</v>
      </c>
      <c r="G214" s="703">
        <f>V131</f>
        <v>25.65</v>
      </c>
      <c r="H214" s="770">
        <f>W130</f>
        <v>256500</v>
      </c>
      <c r="I214" s="771">
        <f>B201</f>
        <v>356.58</v>
      </c>
      <c r="J214" s="771"/>
      <c r="K214" s="771"/>
      <c r="L214" s="770">
        <f>C200</f>
        <v>2424774</v>
      </c>
      <c r="M214" s="727">
        <f>Z201</f>
        <v>49.23</v>
      </c>
      <c r="N214" s="770">
        <f>AA200</f>
        <v>492300</v>
      </c>
      <c r="O214" s="704"/>
      <c r="P214" s="704"/>
      <c r="R214" s="687"/>
      <c r="X214" s="579"/>
      <c r="Y214" s="688"/>
      <c r="Z214" s="579"/>
    </row>
    <row r="215" spans="1:29" ht="22" customHeight="1" x14ac:dyDescent="0.35">
      <c r="C215" s="767">
        <f>D131</f>
        <v>853.03</v>
      </c>
      <c r="D215" s="768">
        <f>E130</f>
        <v>8530300</v>
      </c>
      <c r="E215" s="772">
        <f>P131</f>
        <v>0</v>
      </c>
      <c r="F215" s="704">
        <f>Q130</f>
        <v>0</v>
      </c>
      <c r="G215" s="769">
        <f>X131</f>
        <v>500</v>
      </c>
      <c r="H215" s="704">
        <f>Y130</f>
        <v>6675000</v>
      </c>
      <c r="I215" s="769">
        <f>D201</f>
        <v>419.92999999999995</v>
      </c>
      <c r="J215" s="769"/>
      <c r="K215" s="769"/>
      <c r="L215" s="704">
        <f>E200</f>
        <v>2855528</v>
      </c>
      <c r="M215" s="773"/>
      <c r="N215" s="727"/>
      <c r="O215" s="704"/>
      <c r="P215" s="704"/>
      <c r="R215" s="687"/>
      <c r="X215" s="579"/>
      <c r="Y215" s="688"/>
      <c r="Z215" s="579"/>
    </row>
    <row r="216" spans="1:29" ht="22" customHeight="1" x14ac:dyDescent="0.35">
      <c r="A216" s="774"/>
      <c r="B216" s="775"/>
      <c r="C216" s="767">
        <f>J131</f>
        <v>0</v>
      </c>
      <c r="D216" s="776">
        <f>K130</f>
        <v>0</v>
      </c>
      <c r="E216" s="769">
        <f>T131</f>
        <v>160</v>
      </c>
      <c r="F216" s="704">
        <f>U130</f>
        <v>1088000</v>
      </c>
      <c r="G216" s="777">
        <f>Z131</f>
        <v>0</v>
      </c>
      <c r="H216" s="778">
        <f>AA130</f>
        <v>0</v>
      </c>
      <c r="I216" s="777">
        <f>J201</f>
        <v>0</v>
      </c>
      <c r="J216" s="777"/>
      <c r="K216" s="777"/>
      <c r="L216" s="778">
        <f>K200</f>
        <v>0</v>
      </c>
      <c r="M216" s="779"/>
      <c r="N216" s="780"/>
      <c r="O216" s="781"/>
      <c r="P216" s="781"/>
      <c r="R216" s="687"/>
      <c r="U216" s="1183"/>
      <c r="V216" s="1183"/>
      <c r="W216" s="1183"/>
      <c r="X216" s="782"/>
      <c r="Y216" s="701"/>
      <c r="Z216" s="579"/>
    </row>
    <row r="217" spans="1:29" ht="22" customHeight="1" x14ac:dyDescent="0.35">
      <c r="C217" s="773"/>
      <c r="D217" s="768"/>
      <c r="E217" s="783"/>
      <c r="F217" s="727"/>
      <c r="G217" s="769">
        <f>AB131</f>
        <v>256.14999999999998</v>
      </c>
      <c r="H217" s="704">
        <f>AC130</f>
        <v>2561500</v>
      </c>
      <c r="I217" s="769">
        <f>L201</f>
        <v>62.66</v>
      </c>
      <c r="J217" s="769"/>
      <c r="K217" s="769"/>
      <c r="L217" s="704">
        <f>M200</f>
        <v>626600</v>
      </c>
      <c r="M217" s="773"/>
      <c r="N217" s="727"/>
      <c r="O217" s="704"/>
      <c r="P217" s="704"/>
      <c r="R217" s="687"/>
      <c r="X217" s="579"/>
      <c r="Y217" s="688"/>
      <c r="Z217" s="579"/>
    </row>
    <row r="218" spans="1:29" ht="22" customHeight="1" x14ac:dyDescent="0.35">
      <c r="C218" s="773"/>
      <c r="D218" s="768"/>
      <c r="E218" s="783"/>
      <c r="F218" s="727"/>
      <c r="G218" s="769">
        <f>AD131</f>
        <v>70</v>
      </c>
      <c r="H218" s="704">
        <f>AE130</f>
        <v>700000</v>
      </c>
      <c r="I218" s="769">
        <f>N201</f>
        <v>52.01</v>
      </c>
      <c r="J218" s="769"/>
      <c r="K218" s="769"/>
      <c r="L218" s="704">
        <f>O200</f>
        <v>520100</v>
      </c>
      <c r="M218" s="779"/>
      <c r="N218" s="780"/>
      <c r="O218" s="704"/>
      <c r="P218" s="704"/>
      <c r="R218" s="687"/>
      <c r="X218" s="579"/>
      <c r="Y218" s="688"/>
      <c r="Z218" s="579"/>
    </row>
    <row r="219" spans="1:29" ht="22" customHeight="1" x14ac:dyDescent="0.35">
      <c r="C219" s="773"/>
      <c r="D219" s="768"/>
      <c r="E219" s="773"/>
      <c r="F219" s="727"/>
      <c r="G219" s="769">
        <f>AF131</f>
        <v>90</v>
      </c>
      <c r="H219" s="704">
        <f>AG130</f>
        <v>900000</v>
      </c>
      <c r="I219" s="769">
        <f>T201</f>
        <v>11.25</v>
      </c>
      <c r="J219" s="769"/>
      <c r="K219" s="769"/>
      <c r="L219" s="704">
        <f>U200</f>
        <v>112500</v>
      </c>
      <c r="M219" s="779"/>
      <c r="N219" s="780"/>
      <c r="O219" s="704"/>
      <c r="P219" s="704"/>
      <c r="R219" s="687"/>
      <c r="X219" s="579"/>
      <c r="Y219" s="688"/>
      <c r="Z219" s="579"/>
    </row>
    <row r="220" spans="1:29" ht="22" customHeight="1" x14ac:dyDescent="0.35">
      <c r="C220" s="773"/>
      <c r="D220" s="784"/>
      <c r="E220" s="773"/>
      <c r="F220" s="727"/>
      <c r="G220" s="773"/>
      <c r="H220" s="785"/>
      <c r="I220" s="769">
        <f>P201</f>
        <v>23.22</v>
      </c>
      <c r="J220" s="769"/>
      <c r="K220" s="769"/>
      <c r="L220" s="704">
        <f>Q200</f>
        <v>232200</v>
      </c>
      <c r="M220" s="773"/>
      <c r="N220" s="727"/>
      <c r="O220" s="704"/>
      <c r="P220" s="704"/>
      <c r="R220" s="687"/>
      <c r="X220" s="579"/>
      <c r="Y220" s="688"/>
      <c r="Z220" s="579"/>
    </row>
    <row r="221" spans="1:29" ht="24" customHeight="1" x14ac:dyDescent="0.35">
      <c r="C221" s="703">
        <f t="shared" ref="C221:N221" si="0">SUM(C214:C220)</f>
        <v>1738</v>
      </c>
      <c r="D221" s="704">
        <f t="shared" si="0"/>
        <v>17380000</v>
      </c>
      <c r="E221" s="703">
        <f t="shared" si="0"/>
        <v>320</v>
      </c>
      <c r="F221" s="704">
        <f t="shared" si="0"/>
        <v>2176000</v>
      </c>
      <c r="G221" s="703">
        <f t="shared" si="0"/>
        <v>941.8</v>
      </c>
      <c r="H221" s="704">
        <f t="shared" si="0"/>
        <v>11093000</v>
      </c>
      <c r="I221" s="703">
        <f t="shared" si="0"/>
        <v>925.65</v>
      </c>
      <c r="J221" s="703"/>
      <c r="K221" s="703"/>
      <c r="L221" s="704">
        <f>SUM(L214:L220)</f>
        <v>6771702</v>
      </c>
      <c r="M221" s="703">
        <f t="shared" si="0"/>
        <v>49.23</v>
      </c>
      <c r="N221" s="704">
        <f t="shared" si="0"/>
        <v>492300</v>
      </c>
      <c r="O221" s="704">
        <f>M221+I221+G221+E221+C221</f>
        <v>3974.68</v>
      </c>
      <c r="P221" s="704">
        <f>D221+F221+H221+L221+N221</f>
        <v>37913002</v>
      </c>
      <c r="R221" s="687"/>
      <c r="X221" s="579"/>
      <c r="Z221" s="579"/>
    </row>
    <row r="222" spans="1:29" x14ac:dyDescent="0.35">
      <c r="S222" s="579" t="s">
        <v>162</v>
      </c>
      <c r="T222" s="579"/>
    </row>
    <row r="223" spans="1:29" ht="15" x14ac:dyDescent="0.35">
      <c r="D223" s="687" t="s">
        <v>28</v>
      </c>
      <c r="I223" s="706"/>
      <c r="J223" s="706"/>
      <c r="K223" s="706"/>
      <c r="L223" s="707"/>
    </row>
    <row r="224" spans="1:29" ht="15" x14ac:dyDescent="0.35">
      <c r="D224" s="708" t="s">
        <v>17</v>
      </c>
      <c r="I224" s="709"/>
      <c r="J224" s="709"/>
      <c r="K224" s="709"/>
      <c r="L224" s="710"/>
      <c r="T224" s="711"/>
    </row>
    <row r="225" spans="1:26" ht="15" x14ac:dyDescent="0.35">
      <c r="D225" s="687" t="s">
        <v>19</v>
      </c>
      <c r="I225" s="119"/>
      <c r="J225" s="119"/>
      <c r="K225" s="119"/>
      <c r="L225"/>
      <c r="N225" s="710"/>
      <c r="O225" s="119"/>
      <c r="P225" s="710"/>
      <c r="Q225" s="119"/>
      <c r="R225" s="712"/>
      <c r="T225" s="711"/>
    </row>
    <row r="226" spans="1:26" ht="15" x14ac:dyDescent="0.35">
      <c r="I226" s="119"/>
      <c r="J226" s="119"/>
      <c r="K226" s="119"/>
      <c r="L226"/>
      <c r="N226" s="710"/>
      <c r="O226" s="119"/>
      <c r="P226" s="710"/>
      <c r="Q226" s="119"/>
      <c r="R226" s="712"/>
      <c r="T226" s="711"/>
    </row>
    <row r="227" spans="1:26" ht="14.5" x14ac:dyDescent="0.35">
      <c r="I227" s="433"/>
      <c r="J227" s="433"/>
      <c r="K227" s="433"/>
      <c r="L227"/>
      <c r="T227" s="710"/>
    </row>
    <row r="228" spans="1:26" x14ac:dyDescent="0.35">
      <c r="B228" s="687"/>
      <c r="H228" s="579"/>
      <c r="L228" s="579"/>
      <c r="N228" s="579"/>
      <c r="P228" s="579"/>
      <c r="R228" s="579"/>
      <c r="T228" s="579"/>
      <c r="V228" s="579"/>
      <c r="X228" s="579"/>
      <c r="Z228" s="579"/>
    </row>
    <row r="229" spans="1:26" x14ac:dyDescent="0.35">
      <c r="B229" s="687"/>
      <c r="H229" s="579"/>
      <c r="L229" s="579"/>
      <c r="N229" s="579"/>
      <c r="P229" s="579"/>
      <c r="R229" s="579"/>
      <c r="T229" s="579"/>
      <c r="V229" s="579"/>
      <c r="X229" s="579"/>
      <c r="Z229" s="579"/>
    </row>
    <row r="230" spans="1:26" x14ac:dyDescent="0.35">
      <c r="B230" s="687"/>
      <c r="H230" s="579"/>
      <c r="L230" s="579"/>
      <c r="N230" s="579"/>
      <c r="P230" s="579"/>
      <c r="R230" s="579"/>
      <c r="T230" s="579"/>
      <c r="V230" s="579"/>
      <c r="X230" s="579"/>
      <c r="Z230" s="579"/>
    </row>
    <row r="231" spans="1:26" x14ac:dyDescent="0.35">
      <c r="B231" s="687"/>
      <c r="H231" s="579"/>
      <c r="L231" s="579"/>
      <c r="N231" s="579"/>
      <c r="P231" s="579"/>
      <c r="R231" s="579"/>
      <c r="T231" s="579"/>
      <c r="V231" s="579"/>
      <c r="X231" s="579"/>
      <c r="Z231" s="579"/>
    </row>
    <row r="232" spans="1:26" x14ac:dyDescent="0.35">
      <c r="B232" s="687"/>
      <c r="H232" s="579"/>
      <c r="L232" s="579"/>
      <c r="N232" s="579"/>
      <c r="P232" s="579"/>
      <c r="R232" s="579"/>
      <c r="T232" s="579"/>
      <c r="V232" s="579"/>
      <c r="X232" s="579"/>
      <c r="Z232" s="579"/>
    </row>
    <row r="233" spans="1:26" s="687" customFormat="1" x14ac:dyDescent="0.35">
      <c r="A233" s="579"/>
      <c r="C233" s="579"/>
      <c r="E233" s="579"/>
      <c r="G233" s="579"/>
      <c r="H233" s="579"/>
      <c r="I233" s="579"/>
      <c r="J233" s="579"/>
      <c r="K233" s="579"/>
      <c r="L233" s="579"/>
      <c r="M233" s="579"/>
      <c r="N233" s="579"/>
      <c r="O233" s="579"/>
      <c r="P233" s="579"/>
    </row>
    <row r="234" spans="1:26" x14ac:dyDescent="0.35">
      <c r="B234" s="687"/>
      <c r="H234" s="579"/>
      <c r="L234" s="579"/>
      <c r="N234" s="579"/>
      <c r="P234" s="579"/>
      <c r="R234" s="579"/>
      <c r="T234" s="579"/>
      <c r="V234" s="579"/>
      <c r="X234" s="579"/>
      <c r="Z234" s="579"/>
    </row>
    <row r="235" spans="1:26" x14ac:dyDescent="0.35">
      <c r="B235" s="687"/>
      <c r="H235" s="579"/>
      <c r="L235" s="579"/>
      <c r="N235" s="579"/>
      <c r="P235" s="579"/>
      <c r="R235" s="579"/>
      <c r="T235" s="579"/>
      <c r="V235" s="579"/>
      <c r="X235" s="579"/>
      <c r="Z235" s="579"/>
    </row>
    <row r="236" spans="1:26" x14ac:dyDescent="0.35">
      <c r="B236" s="687"/>
      <c r="H236" s="579"/>
      <c r="L236" s="579"/>
      <c r="N236" s="579"/>
      <c r="P236" s="579"/>
      <c r="R236" s="579"/>
      <c r="T236" s="579"/>
      <c r="V236" s="579"/>
      <c r="X236" s="579"/>
      <c r="Z236" s="579"/>
    </row>
    <row r="237" spans="1:26" x14ac:dyDescent="0.35">
      <c r="B237" s="687"/>
      <c r="H237" s="579"/>
      <c r="L237" s="579"/>
      <c r="N237" s="579"/>
      <c r="P237" s="579"/>
      <c r="R237" s="579"/>
      <c r="T237" s="579"/>
      <c r="V237" s="579"/>
      <c r="X237" s="579"/>
      <c r="Z237" s="579"/>
    </row>
    <row r="238" spans="1:26" x14ac:dyDescent="0.35">
      <c r="B238" s="687"/>
      <c r="H238" s="579"/>
      <c r="L238" s="579"/>
      <c r="N238" s="579"/>
      <c r="P238" s="579"/>
      <c r="R238" s="579"/>
      <c r="T238" s="579"/>
      <c r="V238" s="579"/>
      <c r="X238" s="579"/>
      <c r="Z238" s="579"/>
    </row>
    <row r="239" spans="1:26" x14ac:dyDescent="0.35">
      <c r="B239" s="687"/>
      <c r="H239" s="579"/>
      <c r="L239" s="579"/>
      <c r="N239" s="579"/>
      <c r="P239" s="579"/>
      <c r="R239" s="579"/>
      <c r="T239" s="579"/>
      <c r="V239" s="579"/>
      <c r="X239" s="579"/>
      <c r="Z239" s="579"/>
    </row>
    <row r="240" spans="1:26" x14ac:dyDescent="0.35">
      <c r="B240" s="687"/>
      <c r="H240" s="579"/>
      <c r="L240" s="579"/>
      <c r="N240" s="579"/>
      <c r="P240" s="579"/>
      <c r="R240" s="579"/>
      <c r="T240" s="579"/>
      <c r="V240" s="579"/>
      <c r="X240" s="579"/>
      <c r="Z240" s="579"/>
    </row>
    <row r="241" spans="2:26" x14ac:dyDescent="0.35">
      <c r="B241" s="687"/>
      <c r="H241" s="579"/>
      <c r="L241" s="579"/>
      <c r="N241" s="579"/>
      <c r="P241" s="579"/>
      <c r="R241" s="579"/>
      <c r="T241" s="579"/>
      <c r="V241" s="579"/>
      <c r="X241" s="579"/>
      <c r="Z241" s="579"/>
    </row>
    <row r="242" spans="2:26" x14ac:dyDescent="0.35">
      <c r="B242" s="687"/>
      <c r="H242" s="579"/>
      <c r="L242" s="579"/>
      <c r="N242" s="579"/>
      <c r="P242" s="579"/>
      <c r="R242" s="579"/>
      <c r="T242" s="579"/>
      <c r="V242" s="579"/>
      <c r="X242" s="579"/>
      <c r="Z242" s="579"/>
    </row>
    <row r="243" spans="2:26" x14ac:dyDescent="0.35">
      <c r="B243" s="687"/>
      <c r="H243" s="579"/>
      <c r="L243" s="579"/>
      <c r="N243" s="579"/>
      <c r="P243" s="579"/>
      <c r="R243" s="579"/>
      <c r="T243" s="579"/>
      <c r="V243" s="579"/>
      <c r="X243" s="579"/>
      <c r="Z243" s="579"/>
    </row>
    <row r="244" spans="2:26" x14ac:dyDescent="0.35">
      <c r="B244" s="687"/>
      <c r="H244" s="579"/>
      <c r="L244" s="579"/>
      <c r="N244" s="579"/>
      <c r="P244" s="579"/>
      <c r="R244" s="579"/>
      <c r="T244" s="579"/>
      <c r="V244" s="579"/>
      <c r="X244" s="579"/>
      <c r="Z244" s="579"/>
    </row>
    <row r="245" spans="2:26" x14ac:dyDescent="0.35">
      <c r="B245" s="687"/>
      <c r="H245" s="579"/>
      <c r="L245" s="579"/>
      <c r="N245" s="579"/>
      <c r="P245" s="579"/>
      <c r="R245" s="579"/>
      <c r="T245" s="579"/>
      <c r="V245" s="579"/>
      <c r="X245" s="579"/>
      <c r="Z245" s="579"/>
    </row>
    <row r="246" spans="2:26" x14ac:dyDescent="0.35">
      <c r="B246" s="687"/>
      <c r="H246" s="579"/>
      <c r="L246" s="579"/>
      <c r="N246" s="579"/>
      <c r="P246" s="579"/>
      <c r="R246" s="579"/>
      <c r="T246" s="579"/>
      <c r="V246" s="579"/>
      <c r="X246" s="579"/>
      <c r="Z246" s="579"/>
    </row>
    <row r="247" spans="2:26" x14ac:dyDescent="0.35">
      <c r="B247" s="687"/>
      <c r="H247" s="579"/>
      <c r="L247" s="579"/>
      <c r="N247" s="579"/>
      <c r="P247" s="579"/>
      <c r="R247" s="579"/>
      <c r="T247" s="579"/>
      <c r="V247" s="579"/>
      <c r="X247" s="579"/>
      <c r="Z247" s="579"/>
    </row>
    <row r="248" spans="2:26" x14ac:dyDescent="0.35">
      <c r="B248" s="687"/>
      <c r="H248" s="579"/>
      <c r="L248" s="579"/>
      <c r="N248" s="579"/>
      <c r="P248" s="579"/>
      <c r="R248" s="579"/>
      <c r="T248" s="579"/>
      <c r="V248" s="579"/>
      <c r="X248" s="579"/>
      <c r="Z248" s="579"/>
    </row>
    <row r="249" spans="2:26" x14ac:dyDescent="0.35">
      <c r="B249" s="687"/>
      <c r="H249" s="579"/>
      <c r="L249" s="579"/>
      <c r="N249" s="579"/>
      <c r="P249" s="579"/>
      <c r="R249" s="579"/>
      <c r="T249" s="579"/>
      <c r="V249" s="579"/>
      <c r="X249" s="579"/>
      <c r="Z249" s="579"/>
    </row>
    <row r="250" spans="2:26" x14ac:dyDescent="0.35">
      <c r="B250" s="687"/>
      <c r="H250" s="579"/>
      <c r="L250" s="579"/>
      <c r="N250" s="579"/>
      <c r="P250" s="579"/>
      <c r="R250" s="579"/>
      <c r="T250" s="579"/>
      <c r="V250" s="579"/>
      <c r="X250" s="579"/>
      <c r="Z250" s="579"/>
    </row>
    <row r="251" spans="2:26" x14ac:dyDescent="0.35">
      <c r="B251" s="687"/>
      <c r="H251" s="579"/>
      <c r="L251" s="579"/>
      <c r="N251" s="579"/>
      <c r="P251" s="579"/>
      <c r="R251" s="579"/>
      <c r="T251" s="579"/>
      <c r="V251" s="579"/>
      <c r="X251" s="579"/>
      <c r="Z251" s="579"/>
    </row>
    <row r="252" spans="2:26" x14ac:dyDescent="0.35">
      <c r="B252" s="687"/>
      <c r="H252" s="579"/>
      <c r="L252" s="579"/>
      <c r="N252" s="579"/>
      <c r="P252" s="579"/>
      <c r="R252" s="579"/>
      <c r="T252" s="579"/>
      <c r="V252" s="579"/>
      <c r="X252" s="579"/>
      <c r="Z252" s="579"/>
    </row>
    <row r="253" spans="2:26" x14ac:dyDescent="0.35">
      <c r="B253" s="687"/>
      <c r="H253" s="579"/>
      <c r="L253" s="579"/>
      <c r="N253" s="579"/>
      <c r="P253" s="579"/>
      <c r="R253" s="579"/>
      <c r="T253" s="579"/>
      <c r="V253" s="579"/>
      <c r="X253" s="579"/>
      <c r="Z253" s="579"/>
    </row>
    <row r="254" spans="2:26" x14ac:dyDescent="0.35">
      <c r="B254" s="687"/>
      <c r="H254" s="579"/>
      <c r="L254" s="579"/>
      <c r="N254" s="579"/>
      <c r="P254" s="579"/>
      <c r="R254" s="579"/>
      <c r="T254" s="579"/>
      <c r="V254" s="579"/>
      <c r="X254" s="579"/>
      <c r="Z254" s="579"/>
    </row>
    <row r="255" spans="2:26" x14ac:dyDescent="0.35">
      <c r="B255" s="687"/>
      <c r="H255" s="579"/>
      <c r="L255" s="579"/>
      <c r="N255" s="579"/>
      <c r="P255" s="579"/>
      <c r="R255" s="579"/>
      <c r="T255" s="579"/>
      <c r="V255" s="579"/>
      <c r="X255" s="579"/>
      <c r="Z255" s="579"/>
    </row>
    <row r="277" spans="12:12" x14ac:dyDescent="0.35">
      <c r="L277" s="713"/>
    </row>
  </sheetData>
  <mergeCells count="120">
    <mergeCell ref="A1:AB1"/>
    <mergeCell ref="A2:AB2"/>
    <mergeCell ref="A3:A4"/>
    <mergeCell ref="B3:K3"/>
    <mergeCell ref="L3:U3"/>
    <mergeCell ref="V3:W3"/>
    <mergeCell ref="X3:Y3"/>
    <mergeCell ref="Z3:AA3"/>
    <mergeCell ref="AB3:AE3"/>
    <mergeCell ref="R4:S4"/>
    <mergeCell ref="T4:U4"/>
    <mergeCell ref="A6:A9"/>
    <mergeCell ref="A10:A13"/>
    <mergeCell ref="A14:A17"/>
    <mergeCell ref="A18:A21"/>
    <mergeCell ref="A22:A25"/>
    <mergeCell ref="AF3:AG3"/>
    <mergeCell ref="AH3:AH4"/>
    <mergeCell ref="B4:C4"/>
    <mergeCell ref="D4:E4"/>
    <mergeCell ref="F4:G4"/>
    <mergeCell ref="H4:I4"/>
    <mergeCell ref="J4:K4"/>
    <mergeCell ref="L4:M4"/>
    <mergeCell ref="N4:O4"/>
    <mergeCell ref="P4:Q4"/>
    <mergeCell ref="A50:A53"/>
    <mergeCell ref="A54:A57"/>
    <mergeCell ref="A58:A61"/>
    <mergeCell ref="A62:A65"/>
    <mergeCell ref="A66:A69"/>
    <mergeCell ref="A70:A73"/>
    <mergeCell ref="A26:A29"/>
    <mergeCell ref="A30:A33"/>
    <mergeCell ref="A34:A37"/>
    <mergeCell ref="A38:A41"/>
    <mergeCell ref="A42:A45"/>
    <mergeCell ref="A46:A49"/>
    <mergeCell ref="A98:A101"/>
    <mergeCell ref="A102:A105"/>
    <mergeCell ref="A106:A109"/>
    <mergeCell ref="A110:A113"/>
    <mergeCell ref="A114:A117"/>
    <mergeCell ref="A118:A121"/>
    <mergeCell ref="A74:A77"/>
    <mergeCell ref="A78:A81"/>
    <mergeCell ref="A82:A85"/>
    <mergeCell ref="A86:A89"/>
    <mergeCell ref="A90:A93"/>
    <mergeCell ref="A94:A97"/>
    <mergeCell ref="A126:A129"/>
    <mergeCell ref="A130:A131"/>
    <mergeCell ref="A133:AD133"/>
    <mergeCell ref="A134:AD134"/>
    <mergeCell ref="A135:A137"/>
    <mergeCell ref="B135:I135"/>
    <mergeCell ref="J135:K135"/>
    <mergeCell ref="L135:AA135"/>
    <mergeCell ref="AB135:AC135"/>
    <mergeCell ref="B136:C136"/>
    <mergeCell ref="A148:A149"/>
    <mergeCell ref="A150:A151"/>
    <mergeCell ref="A152:A153"/>
    <mergeCell ref="A154:A155"/>
    <mergeCell ref="A156:A157"/>
    <mergeCell ref="A158:A159"/>
    <mergeCell ref="AB136:AC136"/>
    <mergeCell ref="A138:A139"/>
    <mergeCell ref="A140:A141"/>
    <mergeCell ref="A142:A143"/>
    <mergeCell ref="A144:A145"/>
    <mergeCell ref="A146:A147"/>
    <mergeCell ref="P136:Q136"/>
    <mergeCell ref="R136:S136"/>
    <mergeCell ref="T136:U136"/>
    <mergeCell ref="V136:W136"/>
    <mergeCell ref="X136:Y136"/>
    <mergeCell ref="Z136:AA136"/>
    <mergeCell ref="D136:E136"/>
    <mergeCell ref="F136:G136"/>
    <mergeCell ref="H136:I136"/>
    <mergeCell ref="J136:K136"/>
    <mergeCell ref="L136:M136"/>
    <mergeCell ref="N136:O136"/>
    <mergeCell ref="A172:A173"/>
    <mergeCell ref="A174:A175"/>
    <mergeCell ref="A176:A177"/>
    <mergeCell ref="A178:A179"/>
    <mergeCell ref="A180:A181"/>
    <mergeCell ref="A182:A183"/>
    <mergeCell ref="A160:A161"/>
    <mergeCell ref="A162:A163"/>
    <mergeCell ref="A164:A165"/>
    <mergeCell ref="A166:A167"/>
    <mergeCell ref="A168:A169"/>
    <mergeCell ref="A170:A171"/>
    <mergeCell ref="U216:W216"/>
    <mergeCell ref="A196:A197"/>
    <mergeCell ref="A122:A125"/>
    <mergeCell ref="C211:E211"/>
    <mergeCell ref="Y211:AA211"/>
    <mergeCell ref="C212:D212"/>
    <mergeCell ref="E212:F212"/>
    <mergeCell ref="G212:H212"/>
    <mergeCell ref="I212:L212"/>
    <mergeCell ref="M212:N212"/>
    <mergeCell ref="O212:P212"/>
    <mergeCell ref="A198:A199"/>
    <mergeCell ref="A200:A202"/>
    <mergeCell ref="B203:M203"/>
    <mergeCell ref="C204:E204"/>
    <mergeCell ref="Q204:S204"/>
    <mergeCell ref="C209:E209"/>
    <mergeCell ref="Q209:S209"/>
    <mergeCell ref="A184:A185"/>
    <mergeCell ref="A186:A187"/>
    <mergeCell ref="A188:A189"/>
    <mergeCell ref="A190:A191"/>
    <mergeCell ref="A192:A193"/>
    <mergeCell ref="A194:A195"/>
  </mergeCells>
  <printOptions horizontalCentered="1"/>
  <pageMargins left="0.25" right="0.25" top="0.75" bottom="0.75" header="0.3" footer="0.3"/>
  <pageSetup paperSize="9" scale="30" fitToHeight="0" orientation="landscape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71"/>
  <sheetViews>
    <sheetView view="pageBreakPreview" topLeftCell="P181" zoomScale="60" zoomScaleNormal="70" workbookViewId="0">
      <selection activeCell="AD200" sqref="AD200"/>
    </sheetView>
  </sheetViews>
  <sheetFormatPr defaultColWidth="9.1796875" defaultRowHeight="14" x14ac:dyDescent="0.35"/>
  <cols>
    <col min="1" max="1" width="12.81640625" style="579" customWidth="1"/>
    <col min="2" max="2" width="13" style="702" customWidth="1"/>
    <col min="3" max="3" width="16.453125" style="579" customWidth="1"/>
    <col min="4" max="4" width="15.453125" style="687" bestFit="1" customWidth="1"/>
    <col min="5" max="5" width="17.453125" style="579" customWidth="1"/>
    <col min="6" max="6" width="13.453125" style="687" customWidth="1"/>
    <col min="7" max="7" width="16.453125" style="579" customWidth="1"/>
    <col min="8" max="8" width="10" style="687" customWidth="1"/>
    <col min="9" max="9" width="10.453125" style="579" customWidth="1"/>
    <col min="10" max="10" width="9" style="579" customWidth="1"/>
    <col min="11" max="11" width="8.81640625" style="579" customWidth="1"/>
    <col min="12" max="12" width="15.453125" style="687" bestFit="1" customWidth="1"/>
    <col min="13" max="13" width="16.81640625" style="579" bestFit="1" customWidth="1"/>
    <col min="14" max="14" width="13.453125" style="687" bestFit="1" customWidth="1"/>
    <col min="15" max="15" width="16.1796875" style="579" customWidth="1"/>
    <col min="16" max="16" width="7.81640625" style="687" customWidth="1"/>
    <col min="17" max="17" width="14.1796875" style="579" bestFit="1" customWidth="1"/>
    <col min="18" max="18" width="15.1796875" style="705" bestFit="1" customWidth="1"/>
    <col min="19" max="19" width="16.81640625" style="579" bestFit="1" customWidth="1"/>
    <col min="20" max="20" width="11" style="687" customWidth="1"/>
    <col min="21" max="21" width="16.81640625" style="579" bestFit="1" customWidth="1"/>
    <col min="22" max="22" width="13" style="687" bestFit="1" customWidth="1"/>
    <col min="23" max="23" width="14.453125" style="579" customWidth="1"/>
    <col min="24" max="24" width="12.453125" style="687" customWidth="1"/>
    <col min="25" max="25" width="16.81640625" style="579" bestFit="1" customWidth="1"/>
    <col min="26" max="26" width="11.453125" style="687" customWidth="1"/>
    <col min="27" max="27" width="14.1796875" style="579" bestFit="1" customWidth="1"/>
    <col min="28" max="28" width="12.453125" style="579" bestFit="1" customWidth="1"/>
    <col min="29" max="29" width="16.81640625" style="579" bestFit="1" customWidth="1"/>
    <col min="30" max="30" width="19.81640625" style="579" customWidth="1"/>
    <col min="31" max="31" width="16.81640625" style="579" bestFit="1" customWidth="1"/>
    <col min="32" max="32" width="13.1796875" style="579" customWidth="1"/>
    <col min="33" max="33" width="16.81640625" style="579" bestFit="1" customWidth="1"/>
    <col min="34" max="34" width="18.453125" style="579" customWidth="1"/>
    <col min="35" max="36" width="14.1796875" style="579" bestFit="1" customWidth="1"/>
    <col min="37" max="37" width="17.453125" style="579" bestFit="1" customWidth="1"/>
    <col min="38" max="38" width="14.1796875" style="579" customWidth="1"/>
    <col min="39" max="39" width="14.453125" style="579" bestFit="1" customWidth="1"/>
    <col min="40" max="40" width="14.1796875" style="579" customWidth="1"/>
    <col min="41" max="41" width="16.81640625" style="579" bestFit="1" customWidth="1"/>
    <col min="42" max="42" width="21.81640625" style="579" bestFit="1" customWidth="1"/>
    <col min="43" max="43" width="9.1796875" style="579"/>
    <col min="44" max="44" width="14" style="579" bestFit="1" customWidth="1"/>
    <col min="45" max="16384" width="9.1796875" style="579"/>
  </cols>
  <sheetData>
    <row r="1" spans="1:57" ht="22" hidden="1" customHeight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856"/>
    </row>
    <row r="2" spans="1:57" ht="18" hidden="1" x14ac:dyDescent="0.35">
      <c r="A2" s="1160" t="s">
        <v>179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1160"/>
      <c r="AB2" s="1160"/>
      <c r="AC2" s="856"/>
    </row>
    <row r="3" spans="1:57" s="663" customFormat="1" ht="22.5" hidden="1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69"/>
      <c r="H3" s="1169"/>
      <c r="I3" s="1169"/>
      <c r="J3" s="1169"/>
      <c r="K3" s="1170"/>
      <c r="L3" s="1168" t="s">
        <v>4</v>
      </c>
      <c r="M3" s="1169"/>
      <c r="N3" s="1169"/>
      <c r="O3" s="1169"/>
      <c r="P3" s="1169"/>
      <c r="Q3" s="1169"/>
      <c r="R3" s="1169"/>
      <c r="S3" s="1169"/>
      <c r="T3" s="1169"/>
      <c r="U3" s="1170"/>
      <c r="V3" s="1171" t="s">
        <v>5</v>
      </c>
      <c r="W3" s="1172"/>
      <c r="X3" s="1171" t="s">
        <v>6</v>
      </c>
      <c r="Y3" s="1172"/>
      <c r="Z3" s="1168" t="s">
        <v>7</v>
      </c>
      <c r="AA3" s="1170"/>
      <c r="AB3" s="1171" t="s">
        <v>8</v>
      </c>
      <c r="AC3" s="1194"/>
      <c r="AD3" s="1194"/>
      <c r="AE3" s="1172"/>
      <c r="AF3" s="1168" t="s">
        <v>7</v>
      </c>
      <c r="AG3" s="1170"/>
      <c r="AH3" s="1202" t="s">
        <v>9</v>
      </c>
      <c r="AI3" s="661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  <c r="AX3" s="662"/>
      <c r="AY3" s="662"/>
      <c r="AZ3" s="662"/>
      <c r="BA3" s="662"/>
      <c r="BB3" s="662"/>
      <c r="BC3" s="662"/>
      <c r="BD3" s="662"/>
      <c r="BE3" s="662"/>
    </row>
    <row r="4" spans="1:57" s="669" customFormat="1" hidden="1" x14ac:dyDescent="0.35">
      <c r="A4" s="1168"/>
      <c r="B4" s="1168" t="s">
        <v>10</v>
      </c>
      <c r="C4" s="1170"/>
      <c r="D4" s="1168" t="s">
        <v>11</v>
      </c>
      <c r="E4" s="1170"/>
      <c r="F4" s="1168" t="s">
        <v>12</v>
      </c>
      <c r="G4" s="1170"/>
      <c r="H4" s="1168" t="s">
        <v>10</v>
      </c>
      <c r="I4" s="1170"/>
      <c r="J4" s="1168" t="s">
        <v>11</v>
      </c>
      <c r="K4" s="1170"/>
      <c r="L4" s="1168" t="s">
        <v>13</v>
      </c>
      <c r="M4" s="1170"/>
      <c r="N4" s="1168" t="s">
        <v>14</v>
      </c>
      <c r="O4" s="1170"/>
      <c r="P4" s="1168" t="s">
        <v>175</v>
      </c>
      <c r="Q4" s="1170"/>
      <c r="R4" s="1168" t="s">
        <v>14</v>
      </c>
      <c r="S4" s="1170"/>
      <c r="T4" s="1168" t="s">
        <v>16</v>
      </c>
      <c r="U4" s="1170"/>
      <c r="V4" s="664" t="s">
        <v>17</v>
      </c>
      <c r="W4" s="842" t="s">
        <v>18</v>
      </c>
      <c r="X4" s="665" t="s">
        <v>19</v>
      </c>
      <c r="Y4" s="666" t="s">
        <v>20</v>
      </c>
      <c r="Z4" s="664" t="s">
        <v>21</v>
      </c>
      <c r="AA4" s="843" t="s">
        <v>22</v>
      </c>
      <c r="AB4" s="664" t="s">
        <v>17</v>
      </c>
      <c r="AC4" s="667" t="s">
        <v>23</v>
      </c>
      <c r="AD4" s="664" t="s">
        <v>17</v>
      </c>
      <c r="AE4" s="843" t="s">
        <v>24</v>
      </c>
      <c r="AF4" s="664" t="s">
        <v>17</v>
      </c>
      <c r="AG4" s="842" t="s">
        <v>25</v>
      </c>
      <c r="AH4" s="1203"/>
      <c r="AI4" s="661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  <c r="AX4" s="668"/>
      <c r="AY4" s="668"/>
      <c r="AZ4" s="668"/>
      <c r="BA4" s="668"/>
      <c r="BB4" s="668"/>
      <c r="BC4" s="668"/>
      <c r="BD4" s="668"/>
      <c r="BE4" s="668"/>
    </row>
    <row r="5" spans="1:57" s="669" customFormat="1" ht="17.25" hidden="1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2" t="s">
        <v>164</v>
      </c>
      <c r="I5" s="850" t="s">
        <v>27</v>
      </c>
      <c r="J5" s="672" t="s">
        <v>164</v>
      </c>
      <c r="K5" s="850" t="s">
        <v>27</v>
      </c>
      <c r="L5" s="674" t="s">
        <v>28</v>
      </c>
      <c r="M5" s="850" t="s">
        <v>27</v>
      </c>
      <c r="N5" s="674" t="s">
        <v>28</v>
      </c>
      <c r="O5" s="850" t="s">
        <v>27</v>
      </c>
      <c r="P5" s="672" t="s">
        <v>164</v>
      </c>
      <c r="Q5" s="850" t="s">
        <v>27</v>
      </c>
      <c r="R5" s="850" t="s">
        <v>164</v>
      </c>
      <c r="S5" s="850" t="s">
        <v>27</v>
      </c>
      <c r="T5" s="672" t="s">
        <v>21</v>
      </c>
      <c r="U5" s="850" t="s">
        <v>27</v>
      </c>
      <c r="V5" s="672" t="s">
        <v>30</v>
      </c>
      <c r="W5" s="850" t="s">
        <v>27</v>
      </c>
      <c r="X5" s="672" t="s">
        <v>31</v>
      </c>
      <c r="Y5" s="850" t="s">
        <v>27</v>
      </c>
      <c r="Z5" s="675" t="s">
        <v>30</v>
      </c>
      <c r="AA5" s="844" t="s">
        <v>27</v>
      </c>
      <c r="AB5" s="676" t="s">
        <v>30</v>
      </c>
      <c r="AC5" s="677" t="s">
        <v>27</v>
      </c>
      <c r="AD5" s="676" t="s">
        <v>32</v>
      </c>
      <c r="AE5" s="844" t="s">
        <v>27</v>
      </c>
      <c r="AF5" s="675" t="s">
        <v>30</v>
      </c>
      <c r="AG5" s="850" t="s">
        <v>27</v>
      </c>
      <c r="AH5" s="845"/>
      <c r="AI5" s="678"/>
      <c r="AO5" s="679"/>
      <c r="AP5" s="679"/>
      <c r="AQ5" s="679"/>
      <c r="AR5" s="679"/>
      <c r="AS5" s="679"/>
      <c r="AT5" s="679"/>
    </row>
    <row r="6" spans="1:57" ht="15" hidden="1" customHeight="1" x14ac:dyDescent="0.35">
      <c r="A6" s="1173">
        <v>45231</v>
      </c>
      <c r="B6" s="813"/>
      <c r="C6" s="545"/>
      <c r="D6" s="544"/>
      <c r="E6" s="545"/>
      <c r="F6" s="680"/>
      <c r="G6" s="681"/>
      <c r="H6" s="545"/>
      <c r="I6" s="545"/>
      <c r="J6" s="680"/>
      <c r="K6" s="681"/>
      <c r="L6" s="682"/>
      <c r="M6" s="681"/>
      <c r="N6" s="681"/>
      <c r="O6" s="681"/>
      <c r="P6" s="682"/>
      <c r="Q6" s="681"/>
      <c r="R6" s="681"/>
      <c r="S6" s="681"/>
      <c r="T6" s="682"/>
      <c r="U6" s="547"/>
      <c r="V6" s="549"/>
      <c r="W6" s="547"/>
      <c r="X6" s="546"/>
      <c r="Y6" s="547"/>
      <c r="Z6" s="549"/>
      <c r="AA6" s="547"/>
      <c r="AB6" s="683"/>
      <c r="AC6" s="728"/>
      <c r="AD6" s="683"/>
      <c r="AE6" s="547"/>
      <c r="AF6" s="549"/>
      <c r="AG6" s="547"/>
      <c r="AH6" s="547"/>
      <c r="AI6" s="684"/>
      <c r="AO6" s="685"/>
    </row>
    <row r="7" spans="1:57" ht="15" hidden="1" customHeight="1" x14ac:dyDescent="0.35">
      <c r="A7" s="1174"/>
      <c r="B7" s="591"/>
      <c r="C7" s="592"/>
      <c r="D7" s="593"/>
      <c r="E7" s="592"/>
      <c r="F7" s="591"/>
      <c r="G7" s="585"/>
      <c r="H7" s="592"/>
      <c r="I7" s="592"/>
      <c r="J7" s="591"/>
      <c r="K7" s="585"/>
      <c r="L7" s="586"/>
      <c r="M7" s="585"/>
      <c r="N7" s="585"/>
      <c r="O7" s="585"/>
      <c r="P7" s="586"/>
      <c r="Q7" s="585"/>
      <c r="R7" s="585"/>
      <c r="S7" s="585"/>
      <c r="T7" s="586"/>
      <c r="U7" s="587"/>
      <c r="V7" s="584"/>
      <c r="W7" s="587"/>
      <c r="X7" s="588"/>
      <c r="Y7" s="587"/>
      <c r="Z7" s="584"/>
      <c r="AA7" s="587"/>
      <c r="AB7" s="589"/>
      <c r="AC7" s="594"/>
      <c r="AD7" s="589"/>
      <c r="AE7" s="587"/>
      <c r="AF7" s="584"/>
      <c r="AG7" s="587"/>
      <c r="AH7" s="587"/>
      <c r="AI7" s="612"/>
      <c r="AO7" s="685"/>
    </row>
    <row r="8" spans="1:57" ht="15" hidden="1" customHeight="1" x14ac:dyDescent="0.35">
      <c r="A8" s="1174"/>
      <c r="B8" s="591"/>
      <c r="C8" s="592"/>
      <c r="D8" s="593"/>
      <c r="E8" s="592"/>
      <c r="F8" s="591"/>
      <c r="G8" s="585"/>
      <c r="H8" s="592"/>
      <c r="I8" s="592"/>
      <c r="J8" s="591"/>
      <c r="K8" s="585"/>
      <c r="L8" s="586"/>
      <c r="M8" s="585"/>
      <c r="N8" s="585"/>
      <c r="O8" s="585"/>
      <c r="P8" s="586"/>
      <c r="Q8" s="585"/>
      <c r="R8" s="585"/>
      <c r="S8" s="585"/>
      <c r="T8" s="586"/>
      <c r="U8" s="587"/>
      <c r="V8" s="584">
        <v>19.7</v>
      </c>
      <c r="W8" s="587">
        <v>197000</v>
      </c>
      <c r="X8" s="588">
        <v>20</v>
      </c>
      <c r="Y8" s="587">
        <v>268000</v>
      </c>
      <c r="Z8" s="584"/>
      <c r="AA8" s="587"/>
      <c r="AB8" s="589"/>
      <c r="AC8" s="594"/>
      <c r="AD8" s="589"/>
      <c r="AE8" s="587"/>
      <c r="AF8" s="584"/>
      <c r="AG8" s="587"/>
      <c r="AH8" s="587"/>
      <c r="AI8" s="612"/>
    </row>
    <row r="9" spans="1:57" ht="15" hidden="1" x14ac:dyDescent="0.35">
      <c r="A9" s="1175"/>
      <c r="B9" s="591">
        <v>23.32</v>
      </c>
      <c r="C9" s="592">
        <v>233200</v>
      </c>
      <c r="D9" s="593">
        <v>24.79</v>
      </c>
      <c r="E9" s="592">
        <v>247900</v>
      </c>
      <c r="F9" s="591">
        <v>25.3</v>
      </c>
      <c r="G9" s="585">
        <v>253000</v>
      </c>
      <c r="H9" s="592"/>
      <c r="I9" s="592"/>
      <c r="J9" s="591"/>
      <c r="K9" s="585"/>
      <c r="L9" s="586"/>
      <c r="M9" s="585"/>
      <c r="N9" s="585">
        <v>20</v>
      </c>
      <c r="O9" s="585">
        <v>136000</v>
      </c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9"/>
      <c r="AE9" s="587"/>
      <c r="AF9" s="584"/>
      <c r="AG9" s="587"/>
      <c r="AH9" s="587"/>
      <c r="AI9" s="612"/>
      <c r="AO9" s="685"/>
    </row>
    <row r="10" spans="1:57" ht="15" hidden="1" customHeight="1" x14ac:dyDescent="0.35">
      <c r="A10" s="1173">
        <v>45232</v>
      </c>
      <c r="B10" s="595"/>
      <c r="C10" s="592"/>
      <c r="D10" s="593"/>
      <c r="E10" s="592"/>
      <c r="F10" s="591"/>
      <c r="G10" s="585"/>
      <c r="H10" s="592"/>
      <c r="I10" s="592"/>
      <c r="J10" s="591"/>
      <c r="K10" s="585"/>
      <c r="L10" s="586"/>
      <c r="M10" s="587"/>
      <c r="N10" s="587"/>
      <c r="O10" s="587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9"/>
      <c r="AE10" s="587"/>
      <c r="AF10" s="584"/>
      <c r="AG10" s="587"/>
      <c r="AH10" s="587"/>
      <c r="AI10" s="612"/>
    </row>
    <row r="11" spans="1:57" ht="15" hidden="1" customHeight="1" x14ac:dyDescent="0.35">
      <c r="A11" s="1174"/>
      <c r="B11" s="591"/>
      <c r="C11" s="592"/>
      <c r="D11" s="593"/>
      <c r="E11" s="592"/>
      <c r="F11" s="591"/>
      <c r="G11" s="585"/>
      <c r="H11" s="592"/>
      <c r="I11" s="592"/>
      <c r="J11" s="591"/>
      <c r="K11" s="585"/>
      <c r="L11" s="586"/>
      <c r="M11" s="585"/>
      <c r="N11" s="585"/>
      <c r="O11" s="585"/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589"/>
      <c r="AC11" s="596"/>
      <c r="AD11" s="597"/>
      <c r="AE11" s="583"/>
      <c r="AF11" s="598"/>
      <c r="AG11" s="587"/>
      <c r="AH11" s="587"/>
      <c r="AI11" s="612"/>
    </row>
    <row r="12" spans="1:57" ht="15" hidden="1" customHeight="1" x14ac:dyDescent="0.35">
      <c r="A12" s="1174"/>
      <c r="B12" s="591"/>
      <c r="C12" s="592"/>
      <c r="D12" s="593"/>
      <c r="E12" s="592"/>
      <c r="F12" s="591"/>
      <c r="G12" s="585"/>
      <c r="H12" s="592"/>
      <c r="I12" s="592"/>
      <c r="J12" s="591"/>
      <c r="K12" s="585"/>
      <c r="L12" s="586"/>
      <c r="M12" s="585"/>
      <c r="N12" s="585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97"/>
      <c r="AE12" s="583"/>
      <c r="AF12" s="598"/>
      <c r="AG12" s="587"/>
      <c r="AH12" s="587"/>
      <c r="AI12" s="612"/>
    </row>
    <row r="13" spans="1:57" ht="15" hidden="1" customHeight="1" x14ac:dyDescent="0.35">
      <c r="A13" s="1175"/>
      <c r="B13" s="591">
        <v>27.51</v>
      </c>
      <c r="C13" s="592">
        <v>275100</v>
      </c>
      <c r="D13" s="593">
        <v>32.94</v>
      </c>
      <c r="E13" s="592">
        <v>329400</v>
      </c>
      <c r="F13" s="591">
        <v>20.28</v>
      </c>
      <c r="G13" s="585">
        <v>202800</v>
      </c>
      <c r="H13" s="592"/>
      <c r="I13" s="592"/>
      <c r="J13" s="591"/>
      <c r="K13" s="585"/>
      <c r="L13" s="586"/>
      <c r="M13" s="585"/>
      <c r="N13" s="585">
        <v>20</v>
      </c>
      <c r="O13" s="585">
        <v>136000</v>
      </c>
      <c r="P13" s="586"/>
      <c r="Q13" s="585"/>
      <c r="R13" s="816">
        <v>20.89</v>
      </c>
      <c r="S13" s="585">
        <v>280000</v>
      </c>
      <c r="T13" s="586"/>
      <c r="U13" s="587"/>
      <c r="V13" s="584"/>
      <c r="W13" s="587"/>
      <c r="X13" s="588">
        <v>20</v>
      </c>
      <c r="Y13" s="587">
        <v>268000</v>
      </c>
      <c r="Z13" s="584"/>
      <c r="AA13" s="587"/>
      <c r="AB13" s="589"/>
      <c r="AC13" s="594"/>
      <c r="AD13" s="589"/>
      <c r="AE13" s="587"/>
      <c r="AF13" s="584"/>
      <c r="AG13" s="587"/>
      <c r="AH13" s="587"/>
      <c r="AI13" s="612"/>
    </row>
    <row r="14" spans="1:57" ht="15" hidden="1" customHeight="1" x14ac:dyDescent="0.35">
      <c r="A14" s="1173">
        <v>45233</v>
      </c>
      <c r="B14" s="591"/>
      <c r="C14" s="592"/>
      <c r="D14" s="593"/>
      <c r="E14" s="592"/>
      <c r="F14" s="591"/>
      <c r="G14" s="585"/>
      <c r="H14" s="592"/>
      <c r="I14" s="592"/>
      <c r="J14" s="591"/>
      <c r="K14" s="585"/>
      <c r="L14" s="586"/>
      <c r="M14" s="585"/>
      <c r="N14" s="585"/>
      <c r="O14" s="585"/>
      <c r="P14" s="586"/>
      <c r="Q14" s="585"/>
      <c r="R14" s="585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9"/>
      <c r="AE14" s="587"/>
      <c r="AF14" s="584"/>
      <c r="AG14" s="587"/>
      <c r="AH14" s="587"/>
      <c r="AI14" s="612"/>
    </row>
    <row r="15" spans="1:57" ht="15" hidden="1" customHeight="1" x14ac:dyDescent="0.35">
      <c r="A15" s="1174"/>
      <c r="B15" s="591"/>
      <c r="C15" s="592"/>
      <c r="D15" s="593"/>
      <c r="E15" s="592"/>
      <c r="F15" s="591"/>
      <c r="G15" s="585"/>
      <c r="H15" s="592"/>
      <c r="I15" s="592"/>
      <c r="J15" s="591"/>
      <c r="K15" s="585"/>
      <c r="L15" s="586"/>
      <c r="M15" s="585"/>
      <c r="N15" s="585"/>
      <c r="O15" s="585"/>
      <c r="P15" s="586"/>
      <c r="Q15" s="585"/>
      <c r="R15" s="585"/>
      <c r="S15" s="585"/>
      <c r="T15" s="586"/>
      <c r="U15" s="587"/>
      <c r="V15" s="584"/>
      <c r="W15" s="587"/>
      <c r="X15" s="588"/>
      <c r="Y15" s="587"/>
      <c r="Z15" s="584"/>
      <c r="AA15" s="587"/>
      <c r="AB15" s="589"/>
      <c r="AC15" s="594"/>
      <c r="AD15" s="589"/>
      <c r="AE15" s="587"/>
      <c r="AF15" s="584"/>
      <c r="AG15" s="587"/>
      <c r="AH15" s="587"/>
      <c r="AI15" s="612"/>
    </row>
    <row r="16" spans="1:57" ht="15" hidden="1" customHeight="1" x14ac:dyDescent="0.35">
      <c r="A16" s="1174"/>
      <c r="B16" s="591">
        <v>26.16</v>
      </c>
      <c r="C16" s="592">
        <v>261600</v>
      </c>
      <c r="D16" s="593">
        <v>31.32</v>
      </c>
      <c r="E16" s="592">
        <v>313200</v>
      </c>
      <c r="F16" s="591">
        <v>15.63</v>
      </c>
      <c r="G16" s="585">
        <v>156300</v>
      </c>
      <c r="H16" s="592"/>
      <c r="I16" s="592"/>
      <c r="J16" s="591"/>
      <c r="K16" s="585"/>
      <c r="L16" s="586"/>
      <c r="M16" s="585"/>
      <c r="N16" s="585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9"/>
      <c r="AE16" s="587"/>
      <c r="AF16" s="584"/>
      <c r="AG16" s="587"/>
      <c r="AH16" s="587"/>
      <c r="AI16" s="612"/>
    </row>
    <row r="17" spans="1:35" ht="15" hidden="1" customHeight="1" x14ac:dyDescent="0.35">
      <c r="A17" s="1175"/>
      <c r="B17" s="591"/>
      <c r="C17" s="592"/>
      <c r="D17" s="798"/>
      <c r="E17" s="585"/>
      <c r="F17" s="591"/>
      <c r="G17" s="585"/>
      <c r="H17" s="816"/>
      <c r="I17" s="585"/>
      <c r="J17" s="591"/>
      <c r="K17" s="585"/>
      <c r="L17" s="586"/>
      <c r="M17" s="585"/>
      <c r="N17" s="585"/>
      <c r="O17" s="585"/>
      <c r="P17" s="586"/>
      <c r="Q17" s="585"/>
      <c r="R17" s="585"/>
      <c r="S17" s="585"/>
      <c r="T17" s="586"/>
      <c r="U17" s="587"/>
      <c r="V17" s="584"/>
      <c r="W17" s="587"/>
      <c r="X17" s="588">
        <v>20</v>
      </c>
      <c r="Y17" s="587">
        <v>268000</v>
      </c>
      <c r="Z17" s="584"/>
      <c r="AA17" s="587"/>
      <c r="AB17" s="589"/>
      <c r="AC17" s="594"/>
      <c r="AD17" s="589"/>
      <c r="AE17" s="587"/>
      <c r="AF17" s="584"/>
      <c r="AG17" s="587"/>
      <c r="AH17" s="587"/>
      <c r="AI17" s="612"/>
    </row>
    <row r="18" spans="1:35" ht="15" hidden="1" customHeight="1" x14ac:dyDescent="0.35">
      <c r="A18" s="1173">
        <v>45234</v>
      </c>
      <c r="B18" s="591"/>
      <c r="C18" s="592"/>
      <c r="D18" s="593"/>
      <c r="E18" s="592"/>
      <c r="F18" s="591"/>
      <c r="G18" s="585"/>
      <c r="H18" s="592"/>
      <c r="I18" s="592"/>
      <c r="J18" s="591"/>
      <c r="K18" s="585"/>
      <c r="L18" s="586"/>
      <c r="M18" s="585"/>
      <c r="N18" s="585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9"/>
      <c r="AE18" s="587"/>
      <c r="AF18" s="584"/>
      <c r="AG18" s="587"/>
      <c r="AH18" s="587"/>
      <c r="AI18" s="612"/>
    </row>
    <row r="19" spans="1:35" ht="15" hidden="1" customHeight="1" x14ac:dyDescent="0.35">
      <c r="A19" s="1174"/>
      <c r="B19" s="591"/>
      <c r="C19" s="592"/>
      <c r="D19" s="593"/>
      <c r="E19" s="592"/>
      <c r="F19" s="591"/>
      <c r="G19" s="585"/>
      <c r="H19" s="592"/>
      <c r="I19" s="592"/>
      <c r="J19" s="591"/>
      <c r="K19" s="585"/>
      <c r="L19" s="586"/>
      <c r="M19" s="585"/>
      <c r="N19" s="585"/>
      <c r="O19" s="585"/>
      <c r="P19" s="586"/>
      <c r="Q19" s="585"/>
      <c r="R19" s="585"/>
      <c r="S19" s="585"/>
      <c r="T19" s="586"/>
      <c r="U19" s="587"/>
      <c r="V19" s="598"/>
      <c r="W19" s="583"/>
      <c r="X19" s="584"/>
      <c r="Y19" s="587"/>
      <c r="Z19" s="584"/>
      <c r="AA19" s="587"/>
      <c r="AB19" s="589"/>
      <c r="AC19" s="594"/>
      <c r="AD19" s="589"/>
      <c r="AE19" s="587"/>
      <c r="AF19" s="584"/>
      <c r="AG19" s="587"/>
      <c r="AH19" s="587"/>
      <c r="AI19" s="612"/>
    </row>
    <row r="20" spans="1:35" ht="15" hidden="1" customHeight="1" x14ac:dyDescent="0.35">
      <c r="A20" s="1174"/>
      <c r="B20" s="591"/>
      <c r="C20" s="592"/>
      <c r="D20" s="593"/>
      <c r="E20" s="592"/>
      <c r="F20" s="591"/>
      <c r="G20" s="585"/>
      <c r="H20" s="592"/>
      <c r="I20" s="592"/>
      <c r="J20" s="591"/>
      <c r="K20" s="585"/>
      <c r="L20" s="586"/>
      <c r="M20" s="585"/>
      <c r="N20" s="585"/>
      <c r="O20" s="585"/>
      <c r="P20" s="586"/>
      <c r="Q20" s="585"/>
      <c r="R20" s="585"/>
      <c r="S20" s="585"/>
      <c r="T20" s="586"/>
      <c r="U20" s="587"/>
      <c r="V20" s="584"/>
      <c r="W20" s="587"/>
      <c r="X20" s="588"/>
      <c r="Y20" s="587"/>
      <c r="Z20" s="584"/>
      <c r="AA20" s="587"/>
      <c r="AB20" s="589"/>
      <c r="AC20" s="594"/>
      <c r="AD20" s="589"/>
      <c r="AE20" s="587"/>
      <c r="AF20" s="584"/>
      <c r="AG20" s="587"/>
      <c r="AH20" s="587"/>
      <c r="AI20" s="612"/>
    </row>
    <row r="21" spans="1:35" ht="15" hidden="1" customHeight="1" x14ac:dyDescent="0.35">
      <c r="A21" s="1175"/>
      <c r="B21" s="591">
        <v>33.979999999999997</v>
      </c>
      <c r="C21" s="592">
        <v>339800</v>
      </c>
      <c r="D21" s="593">
        <v>36.5</v>
      </c>
      <c r="E21" s="592">
        <v>365000</v>
      </c>
      <c r="F21" s="591">
        <v>19.559999999999999</v>
      </c>
      <c r="G21" s="592">
        <v>195600</v>
      </c>
      <c r="H21" s="592"/>
      <c r="I21" s="592"/>
      <c r="J21" s="591"/>
      <c r="K21" s="592"/>
      <c r="L21" s="586"/>
      <c r="M21" s="585"/>
      <c r="N21" s="585"/>
      <c r="O21" s="585"/>
      <c r="P21" s="586"/>
      <c r="Q21" s="585"/>
      <c r="R21" s="585"/>
      <c r="S21" s="585"/>
      <c r="T21" s="586"/>
      <c r="U21" s="587"/>
      <c r="V21" s="584"/>
      <c r="W21" s="587"/>
      <c r="X21" s="588">
        <v>20</v>
      </c>
      <c r="Y21" s="587">
        <v>268000</v>
      </c>
      <c r="Z21" s="584"/>
      <c r="AA21" s="587"/>
      <c r="AB21" s="589"/>
      <c r="AC21" s="594"/>
      <c r="AD21" s="589"/>
      <c r="AE21" s="587"/>
      <c r="AF21" s="584"/>
      <c r="AG21" s="587"/>
      <c r="AH21" s="587"/>
      <c r="AI21" s="612"/>
    </row>
    <row r="22" spans="1:35" ht="15" hidden="1" customHeight="1" x14ac:dyDescent="0.35">
      <c r="A22" s="1173">
        <v>45235</v>
      </c>
      <c r="B22" s="591"/>
      <c r="C22" s="592"/>
      <c r="D22" s="593"/>
      <c r="E22" s="592"/>
      <c r="F22" s="591"/>
      <c r="G22" s="585"/>
      <c r="H22" s="592"/>
      <c r="I22" s="592"/>
      <c r="J22" s="591"/>
      <c r="K22" s="585"/>
      <c r="L22" s="586"/>
      <c r="M22" s="585"/>
      <c r="N22" s="585"/>
      <c r="O22" s="585"/>
      <c r="P22" s="586"/>
      <c r="Q22" s="585"/>
      <c r="R22" s="585"/>
      <c r="S22" s="585"/>
      <c r="T22" s="586"/>
      <c r="U22" s="587"/>
      <c r="V22" s="584"/>
      <c r="W22" s="587"/>
      <c r="X22" s="588"/>
      <c r="Y22" s="587"/>
      <c r="Z22" s="584"/>
      <c r="AA22" s="587"/>
      <c r="AB22" s="589"/>
      <c r="AC22" s="594"/>
      <c r="AD22" s="589"/>
      <c r="AE22" s="587"/>
      <c r="AF22" s="584"/>
      <c r="AG22" s="587"/>
      <c r="AH22" s="587"/>
      <c r="AI22" s="612"/>
    </row>
    <row r="23" spans="1:35" ht="15" hidden="1" customHeight="1" x14ac:dyDescent="0.35">
      <c r="A23" s="1174"/>
      <c r="B23" s="591"/>
      <c r="C23" s="592"/>
      <c r="D23" s="593"/>
      <c r="E23" s="592"/>
      <c r="F23" s="591"/>
      <c r="G23" s="585"/>
      <c r="H23" s="592"/>
      <c r="I23" s="592"/>
      <c r="J23" s="591"/>
      <c r="K23" s="585"/>
      <c r="L23" s="586"/>
      <c r="M23" s="585"/>
      <c r="N23" s="585"/>
      <c r="O23" s="585"/>
      <c r="P23" s="586"/>
      <c r="Q23" s="585"/>
      <c r="R23" s="585"/>
      <c r="S23" s="585"/>
      <c r="T23" s="586"/>
      <c r="U23" s="587"/>
      <c r="V23" s="584"/>
      <c r="W23" s="587"/>
      <c r="X23" s="588"/>
      <c r="Y23" s="587"/>
      <c r="Z23" s="584"/>
      <c r="AA23" s="587"/>
      <c r="AB23" s="589"/>
      <c r="AC23" s="594"/>
      <c r="AD23" s="589"/>
      <c r="AE23" s="587"/>
      <c r="AF23" s="584"/>
      <c r="AG23" s="587"/>
      <c r="AH23" s="587"/>
      <c r="AI23" s="612"/>
    </row>
    <row r="24" spans="1:35" ht="15" hidden="1" customHeight="1" x14ac:dyDescent="0.35">
      <c r="A24" s="1174"/>
      <c r="B24" s="591"/>
      <c r="C24" s="592"/>
      <c r="D24" s="593"/>
      <c r="E24" s="592"/>
      <c r="F24" s="591"/>
      <c r="G24" s="585"/>
      <c r="H24" s="592"/>
      <c r="I24" s="592"/>
      <c r="J24" s="591"/>
      <c r="K24" s="585"/>
      <c r="L24" s="586"/>
      <c r="M24" s="585"/>
      <c r="N24" s="585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9"/>
      <c r="AE24" s="587"/>
      <c r="AF24" s="584"/>
      <c r="AG24" s="587"/>
      <c r="AH24" s="587"/>
      <c r="AI24" s="612"/>
    </row>
    <row r="25" spans="1:35" ht="15" hidden="1" customHeight="1" x14ac:dyDescent="0.35">
      <c r="A25" s="1175"/>
      <c r="B25" s="591">
        <v>23.78</v>
      </c>
      <c r="C25" s="592">
        <v>237800</v>
      </c>
      <c r="D25" s="593">
        <v>32.08</v>
      </c>
      <c r="E25" s="592">
        <v>320800</v>
      </c>
      <c r="F25" s="591">
        <v>22.32</v>
      </c>
      <c r="G25" s="585">
        <v>223200</v>
      </c>
      <c r="H25" s="592"/>
      <c r="I25" s="592"/>
      <c r="J25" s="591"/>
      <c r="K25" s="585"/>
      <c r="L25" s="586"/>
      <c r="M25" s="585"/>
      <c r="N25" s="585"/>
      <c r="O25" s="585"/>
      <c r="P25" s="586"/>
      <c r="Q25" s="585"/>
      <c r="R25" s="816"/>
      <c r="S25" s="585"/>
      <c r="T25" s="586">
        <v>20</v>
      </c>
      <c r="U25" s="587">
        <v>136000</v>
      </c>
      <c r="V25" s="584"/>
      <c r="W25" s="587"/>
      <c r="X25" s="588"/>
      <c r="Y25" s="587"/>
      <c r="Z25" s="584"/>
      <c r="AA25" s="587"/>
      <c r="AB25" s="589">
        <v>34.659999999999997</v>
      </c>
      <c r="AC25" s="594">
        <v>346600</v>
      </c>
      <c r="AD25" s="589"/>
      <c r="AE25" s="587"/>
      <c r="AF25" s="584"/>
      <c r="AG25" s="587"/>
      <c r="AH25" s="587"/>
      <c r="AI25" s="612"/>
    </row>
    <row r="26" spans="1:35" ht="15" hidden="1" customHeight="1" x14ac:dyDescent="0.35">
      <c r="A26" s="1173">
        <v>45236</v>
      </c>
      <c r="B26" s="591"/>
      <c r="C26" s="592"/>
      <c r="D26" s="593"/>
      <c r="E26" s="592"/>
      <c r="F26" s="591"/>
      <c r="G26" s="585"/>
      <c r="H26" s="592"/>
      <c r="I26" s="592"/>
      <c r="J26" s="591"/>
      <c r="K26" s="585"/>
      <c r="L26" s="586"/>
      <c r="M26" s="585"/>
      <c r="N26" s="585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9"/>
      <c r="AE26" s="587"/>
      <c r="AF26" s="584"/>
      <c r="AG26" s="587"/>
      <c r="AH26" s="587"/>
      <c r="AI26" s="612"/>
    </row>
    <row r="27" spans="1:35" ht="15" hidden="1" customHeight="1" x14ac:dyDescent="0.35">
      <c r="A27" s="1174"/>
      <c r="B27" s="591"/>
      <c r="C27" s="592"/>
      <c r="D27" s="593"/>
      <c r="E27" s="592"/>
      <c r="F27" s="591"/>
      <c r="G27" s="585"/>
      <c r="H27" s="592"/>
      <c r="I27" s="592"/>
      <c r="J27" s="591"/>
      <c r="K27" s="585"/>
      <c r="L27" s="586"/>
      <c r="M27" s="585"/>
      <c r="N27" s="585"/>
      <c r="O27" s="585"/>
      <c r="P27" s="586"/>
      <c r="Q27" s="585"/>
      <c r="R27" s="585"/>
      <c r="S27" s="585"/>
      <c r="T27" s="586"/>
      <c r="U27" s="587"/>
      <c r="V27" s="584"/>
      <c r="W27" s="587"/>
      <c r="X27" s="588"/>
      <c r="Y27" s="587"/>
      <c r="Z27" s="584"/>
      <c r="AA27" s="587"/>
      <c r="AB27" s="589"/>
      <c r="AC27" s="594"/>
      <c r="AD27" s="589"/>
      <c r="AE27" s="587"/>
      <c r="AF27" s="584"/>
      <c r="AG27" s="587"/>
      <c r="AH27" s="587"/>
      <c r="AI27" s="612"/>
    </row>
    <row r="28" spans="1:35" ht="15" hidden="1" customHeight="1" x14ac:dyDescent="0.35">
      <c r="A28" s="1174"/>
      <c r="B28" s="591"/>
      <c r="C28" s="592"/>
      <c r="D28" s="593"/>
      <c r="E28" s="592"/>
      <c r="F28" s="591"/>
      <c r="G28" s="585"/>
      <c r="H28" s="592"/>
      <c r="I28" s="592"/>
      <c r="J28" s="591"/>
      <c r="K28" s="585"/>
      <c r="L28" s="586"/>
      <c r="M28" s="585"/>
      <c r="N28" s="585">
        <v>20</v>
      </c>
      <c r="O28" s="585">
        <v>136000</v>
      </c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0"/>
      <c r="AD28" s="599"/>
      <c r="AE28" s="600"/>
      <c r="AF28" s="588"/>
      <c r="AG28" s="587"/>
      <c r="AH28" s="587"/>
      <c r="AI28" s="612"/>
    </row>
    <row r="29" spans="1:35" ht="15" hidden="1" customHeight="1" x14ac:dyDescent="0.35">
      <c r="A29" s="1175"/>
      <c r="B29" s="591">
        <v>26.65</v>
      </c>
      <c r="C29" s="592">
        <v>266500</v>
      </c>
      <c r="D29" s="593">
        <v>28.16</v>
      </c>
      <c r="E29" s="592">
        <v>281600</v>
      </c>
      <c r="F29" s="591"/>
      <c r="G29" s="585"/>
      <c r="H29" s="592"/>
      <c r="I29" s="592"/>
      <c r="J29" s="591"/>
      <c r="K29" s="585"/>
      <c r="L29" s="586"/>
      <c r="M29" s="585"/>
      <c r="N29" s="585"/>
      <c r="O29" s="585"/>
      <c r="P29" s="586"/>
      <c r="Q29" s="585"/>
      <c r="R29" s="585"/>
      <c r="S29" s="585"/>
      <c r="T29" s="586">
        <v>20</v>
      </c>
      <c r="U29" s="587">
        <v>136000</v>
      </c>
      <c r="V29" s="584"/>
      <c r="W29" s="587"/>
      <c r="X29" s="588">
        <v>20</v>
      </c>
      <c r="Y29" s="587">
        <v>268000</v>
      </c>
      <c r="Z29" s="584"/>
      <c r="AA29" s="587"/>
      <c r="AB29" s="589"/>
      <c r="AC29" s="590"/>
      <c r="AD29" s="599"/>
      <c r="AE29" s="600"/>
      <c r="AF29" s="588"/>
      <c r="AG29" s="587"/>
      <c r="AH29" s="587"/>
      <c r="AI29" s="612"/>
    </row>
    <row r="30" spans="1:35" ht="15" hidden="1" customHeight="1" x14ac:dyDescent="0.35">
      <c r="A30" s="1173">
        <v>45237</v>
      </c>
      <c r="B30" s="591"/>
      <c r="C30" s="592"/>
      <c r="D30" s="593"/>
      <c r="E30" s="592"/>
      <c r="F30" s="591"/>
      <c r="G30" s="585"/>
      <c r="H30" s="592"/>
      <c r="I30" s="592"/>
      <c r="J30" s="591"/>
      <c r="K30" s="585"/>
      <c r="L30" s="586"/>
      <c r="M30" s="585"/>
      <c r="N30" s="585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4"/>
      <c r="AD30" s="589"/>
      <c r="AE30" s="587"/>
      <c r="AF30" s="584"/>
      <c r="AG30" s="587"/>
      <c r="AH30" s="587"/>
      <c r="AI30" s="612"/>
    </row>
    <row r="31" spans="1:35" ht="15" hidden="1" customHeight="1" x14ac:dyDescent="0.35">
      <c r="A31" s="1174"/>
      <c r="B31" s="591"/>
      <c r="C31" s="592"/>
      <c r="D31" s="593"/>
      <c r="E31" s="592"/>
      <c r="F31" s="591"/>
      <c r="G31" s="585"/>
      <c r="H31" s="592"/>
      <c r="I31" s="592"/>
      <c r="J31" s="591"/>
      <c r="K31" s="585"/>
      <c r="L31" s="586"/>
      <c r="M31" s="585"/>
      <c r="N31" s="585"/>
      <c r="O31" s="585"/>
      <c r="P31" s="586"/>
      <c r="Q31" s="585"/>
      <c r="R31" s="585"/>
      <c r="S31" s="585"/>
      <c r="T31" s="586"/>
      <c r="U31" s="587"/>
      <c r="V31" s="584"/>
      <c r="W31" s="587"/>
      <c r="X31" s="588"/>
      <c r="Y31" s="587"/>
      <c r="Z31" s="584"/>
      <c r="AA31" s="587"/>
      <c r="AB31" s="589"/>
      <c r="AC31" s="594"/>
      <c r="AD31" s="589"/>
      <c r="AE31" s="587"/>
      <c r="AF31" s="584"/>
      <c r="AG31" s="587"/>
      <c r="AH31" s="587"/>
      <c r="AI31" s="612"/>
    </row>
    <row r="32" spans="1:35" ht="15" hidden="1" customHeight="1" x14ac:dyDescent="0.35">
      <c r="A32" s="1174"/>
      <c r="B32" s="591"/>
      <c r="C32" s="592"/>
      <c r="D32" s="593"/>
      <c r="E32" s="592"/>
      <c r="F32" s="591"/>
      <c r="G32" s="585"/>
      <c r="H32" s="592"/>
      <c r="I32" s="592"/>
      <c r="J32" s="591"/>
      <c r="K32" s="585"/>
      <c r="L32" s="586"/>
      <c r="M32" s="585"/>
      <c r="N32" s="585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9"/>
      <c r="AE32" s="587"/>
      <c r="AF32" s="584"/>
      <c r="AG32" s="587"/>
      <c r="AH32" s="587"/>
      <c r="AI32" s="612"/>
    </row>
    <row r="33" spans="1:35" ht="15" hidden="1" customHeight="1" x14ac:dyDescent="0.35">
      <c r="A33" s="1175"/>
      <c r="B33" s="591">
        <v>27.53</v>
      </c>
      <c r="C33" s="592">
        <v>275300</v>
      </c>
      <c r="D33" s="593">
        <v>32</v>
      </c>
      <c r="E33" s="592">
        <v>320000</v>
      </c>
      <c r="F33" s="591">
        <v>42.12</v>
      </c>
      <c r="G33" s="585">
        <v>421200</v>
      </c>
      <c r="H33" s="592"/>
      <c r="I33" s="592"/>
      <c r="J33" s="591"/>
      <c r="K33" s="585"/>
      <c r="L33" s="586">
        <v>20</v>
      </c>
      <c r="M33" s="585">
        <v>136000</v>
      </c>
      <c r="N33" s="585">
        <v>20</v>
      </c>
      <c r="O33" s="585">
        <v>136000</v>
      </c>
      <c r="P33" s="586"/>
      <c r="Q33" s="585"/>
      <c r="R33" s="816">
        <v>20.89</v>
      </c>
      <c r="S33" s="585">
        <v>280000</v>
      </c>
      <c r="T33" s="586"/>
      <c r="U33" s="587"/>
      <c r="V33" s="584"/>
      <c r="W33" s="587"/>
      <c r="X33" s="588">
        <v>20</v>
      </c>
      <c r="Y33" s="587">
        <v>268000</v>
      </c>
      <c r="Z33" s="584"/>
      <c r="AA33" s="587"/>
      <c r="AB33" s="589"/>
      <c r="AC33" s="594"/>
      <c r="AD33" s="589">
        <v>20</v>
      </c>
      <c r="AE33" s="587">
        <v>200000</v>
      </c>
      <c r="AF33" s="584">
        <v>26.17</v>
      </c>
      <c r="AG33" s="587">
        <v>261700</v>
      </c>
      <c r="AH33" s="587"/>
      <c r="AI33" s="612"/>
    </row>
    <row r="34" spans="1:35" ht="15" hidden="1" customHeight="1" x14ac:dyDescent="0.35">
      <c r="A34" s="1173">
        <v>45238</v>
      </c>
      <c r="B34" s="591"/>
      <c r="C34" s="592"/>
      <c r="D34" s="593"/>
      <c r="E34" s="592"/>
      <c r="F34" s="591"/>
      <c r="G34" s="585"/>
      <c r="H34" s="592"/>
      <c r="I34" s="592"/>
      <c r="J34" s="591"/>
      <c r="K34" s="585"/>
      <c r="L34" s="586"/>
      <c r="M34" s="585"/>
      <c r="N34" s="585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9"/>
      <c r="AE34" s="587"/>
      <c r="AF34" s="584"/>
      <c r="AG34" s="587"/>
      <c r="AH34" s="587"/>
      <c r="AI34" s="612"/>
    </row>
    <row r="35" spans="1:35" ht="15" hidden="1" customHeight="1" x14ac:dyDescent="0.35">
      <c r="A35" s="1174"/>
      <c r="B35" s="591"/>
      <c r="C35" s="592"/>
      <c r="D35" s="593"/>
      <c r="E35" s="592"/>
      <c r="F35" s="591"/>
      <c r="G35" s="585"/>
      <c r="H35" s="592"/>
      <c r="I35" s="592"/>
      <c r="J35" s="591"/>
      <c r="K35" s="585"/>
      <c r="L35" s="586"/>
      <c r="M35" s="585"/>
      <c r="N35" s="585"/>
      <c r="O35" s="585"/>
      <c r="P35" s="586"/>
      <c r="Q35" s="585"/>
      <c r="R35" s="585"/>
      <c r="S35" s="585"/>
      <c r="T35" s="586"/>
      <c r="U35" s="587"/>
      <c r="V35" s="584"/>
      <c r="W35" s="587"/>
      <c r="X35" s="588"/>
      <c r="Y35" s="587"/>
      <c r="Z35" s="584"/>
      <c r="AA35" s="587"/>
      <c r="AB35" s="589"/>
      <c r="AC35" s="594"/>
      <c r="AD35" s="589"/>
      <c r="AE35" s="587"/>
      <c r="AF35" s="584"/>
      <c r="AG35" s="587"/>
      <c r="AH35" s="587"/>
      <c r="AI35" s="612"/>
    </row>
    <row r="36" spans="1:35" ht="15" hidden="1" customHeight="1" x14ac:dyDescent="0.35">
      <c r="A36" s="1174"/>
      <c r="B36" s="591"/>
      <c r="C36" s="592"/>
      <c r="D36" s="593"/>
      <c r="E36" s="592"/>
      <c r="F36" s="591"/>
      <c r="G36" s="585"/>
      <c r="H36" s="592"/>
      <c r="I36" s="592"/>
      <c r="J36" s="591"/>
      <c r="K36" s="585"/>
      <c r="L36" s="586"/>
      <c r="M36" s="585"/>
      <c r="N36" s="585"/>
      <c r="O36" s="585"/>
      <c r="P36" s="586"/>
      <c r="Q36" s="585"/>
      <c r="R36" s="585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9"/>
      <c r="AE36" s="587"/>
      <c r="AF36" s="584"/>
      <c r="AG36" s="587"/>
      <c r="AH36" s="587"/>
      <c r="AI36" s="612"/>
    </row>
    <row r="37" spans="1:35" ht="15" hidden="1" customHeight="1" x14ac:dyDescent="0.35">
      <c r="A37" s="1175"/>
      <c r="B37" s="591">
        <v>19.010000000000002</v>
      </c>
      <c r="C37" s="592">
        <v>190100</v>
      </c>
      <c r="D37" s="593">
        <v>17.559999999999999</v>
      </c>
      <c r="E37" s="592">
        <v>175600</v>
      </c>
      <c r="F37" s="591"/>
      <c r="G37" s="585"/>
      <c r="H37" s="592"/>
      <c r="I37" s="592"/>
      <c r="J37" s="591"/>
      <c r="K37" s="585"/>
      <c r="L37" s="586"/>
      <c r="M37" s="585"/>
      <c r="N37" s="585"/>
      <c r="O37" s="585"/>
      <c r="P37" s="586"/>
      <c r="Q37" s="585"/>
      <c r="R37" s="816">
        <v>20.89</v>
      </c>
      <c r="S37" s="585">
        <v>280000</v>
      </c>
      <c r="T37" s="586"/>
      <c r="U37" s="587"/>
      <c r="V37" s="584">
        <v>23.21</v>
      </c>
      <c r="W37" s="587">
        <v>232100</v>
      </c>
      <c r="X37" s="588">
        <v>20</v>
      </c>
      <c r="Y37" s="587">
        <v>268000</v>
      </c>
      <c r="Z37" s="584"/>
      <c r="AA37" s="587"/>
      <c r="AB37" s="589"/>
      <c r="AC37" s="594"/>
      <c r="AD37" s="589"/>
      <c r="AE37" s="587"/>
      <c r="AF37" s="584"/>
      <c r="AG37" s="587"/>
      <c r="AH37" s="587"/>
      <c r="AI37" s="612"/>
    </row>
    <row r="38" spans="1:35" ht="15" hidden="1" customHeight="1" x14ac:dyDescent="0.35">
      <c r="A38" s="1173">
        <v>45239</v>
      </c>
      <c r="B38" s="591"/>
      <c r="C38" s="592"/>
      <c r="D38" s="593"/>
      <c r="E38" s="592"/>
      <c r="F38" s="591"/>
      <c r="G38" s="585"/>
      <c r="H38" s="592"/>
      <c r="I38" s="592"/>
      <c r="J38" s="591"/>
      <c r="K38" s="585"/>
      <c r="L38" s="586"/>
      <c r="M38" s="585"/>
      <c r="N38" s="585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9"/>
      <c r="AE38" s="587"/>
      <c r="AF38" s="584"/>
      <c r="AG38" s="587"/>
      <c r="AH38" s="587"/>
      <c r="AI38" s="612"/>
    </row>
    <row r="39" spans="1:35" ht="15" hidden="1" customHeight="1" x14ac:dyDescent="0.35">
      <c r="A39" s="1174"/>
      <c r="B39" s="591"/>
      <c r="C39" s="592"/>
      <c r="D39" s="593"/>
      <c r="E39" s="592"/>
      <c r="F39" s="591"/>
      <c r="G39" s="585"/>
      <c r="H39" s="592"/>
      <c r="I39" s="592"/>
      <c r="J39" s="591"/>
      <c r="K39" s="585"/>
      <c r="L39" s="586"/>
      <c r="M39" s="585"/>
      <c r="N39" s="585"/>
      <c r="O39" s="585"/>
      <c r="P39" s="586"/>
      <c r="Q39" s="585"/>
      <c r="R39" s="585"/>
      <c r="S39" s="585"/>
      <c r="T39" s="586"/>
      <c r="U39" s="587"/>
      <c r="V39" s="584"/>
      <c r="W39" s="587"/>
      <c r="X39" s="588"/>
      <c r="Y39" s="587"/>
      <c r="Z39" s="584"/>
      <c r="AA39" s="587"/>
      <c r="AB39" s="589"/>
      <c r="AC39" s="594"/>
      <c r="AD39" s="589"/>
      <c r="AE39" s="587"/>
      <c r="AF39" s="584"/>
      <c r="AG39" s="587"/>
      <c r="AH39" s="587"/>
      <c r="AI39" s="612"/>
    </row>
    <row r="40" spans="1:35" ht="15" hidden="1" customHeight="1" x14ac:dyDescent="0.35">
      <c r="A40" s="1174"/>
      <c r="B40" s="591"/>
      <c r="C40" s="592"/>
      <c r="D40" s="593"/>
      <c r="E40" s="592"/>
      <c r="F40" s="591"/>
      <c r="G40" s="585"/>
      <c r="H40" s="592"/>
      <c r="I40" s="592"/>
      <c r="J40" s="591"/>
      <c r="K40" s="585"/>
      <c r="L40" s="586"/>
      <c r="M40" s="585"/>
      <c r="N40" s="585"/>
      <c r="O40" s="585"/>
      <c r="P40" s="586"/>
      <c r="Q40" s="585"/>
      <c r="R40" s="585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9"/>
      <c r="AE40" s="587"/>
      <c r="AF40" s="584"/>
      <c r="AG40" s="587"/>
      <c r="AH40" s="587"/>
      <c r="AI40" s="612"/>
    </row>
    <row r="41" spans="1:35" ht="15" hidden="1" customHeight="1" x14ac:dyDescent="0.35">
      <c r="A41" s="1175"/>
      <c r="B41" s="792">
        <v>30.01</v>
      </c>
      <c r="C41" s="592">
        <v>300100</v>
      </c>
      <c r="D41" s="593">
        <v>30.55</v>
      </c>
      <c r="E41" s="592">
        <v>305500</v>
      </c>
      <c r="F41" s="792">
        <v>25.05</v>
      </c>
      <c r="G41" s="585">
        <v>250500</v>
      </c>
      <c r="H41" s="592"/>
      <c r="I41" s="592"/>
      <c r="J41" s="792"/>
      <c r="K41" s="585"/>
      <c r="L41" s="586"/>
      <c r="M41" s="585"/>
      <c r="N41" s="585"/>
      <c r="O41" s="585"/>
      <c r="P41" s="586"/>
      <c r="Q41" s="585"/>
      <c r="R41" s="585">
        <v>20</v>
      </c>
      <c r="S41" s="585">
        <v>268000</v>
      </c>
      <c r="T41" s="586">
        <v>20</v>
      </c>
      <c r="U41" s="587">
        <v>136000</v>
      </c>
      <c r="V41" s="584"/>
      <c r="W41" s="587"/>
      <c r="X41" s="588">
        <v>20</v>
      </c>
      <c r="Y41" s="587">
        <v>268000</v>
      </c>
      <c r="Z41" s="584"/>
      <c r="AA41" s="587"/>
      <c r="AB41" s="589">
        <v>37.29</v>
      </c>
      <c r="AC41" s="594">
        <v>372900</v>
      </c>
      <c r="AD41" s="589"/>
      <c r="AE41" s="587"/>
      <c r="AF41" s="584"/>
      <c r="AG41" s="587"/>
      <c r="AH41" s="587"/>
      <c r="AI41" s="612"/>
    </row>
    <row r="42" spans="1:35" ht="15" hidden="1" customHeight="1" x14ac:dyDescent="0.35">
      <c r="A42" s="1173">
        <v>45240</v>
      </c>
      <c r="B42" s="591"/>
      <c r="C42" s="592"/>
      <c r="D42" s="593"/>
      <c r="E42" s="592"/>
      <c r="F42" s="591"/>
      <c r="G42" s="585"/>
      <c r="H42" s="592"/>
      <c r="I42" s="592"/>
      <c r="J42" s="591"/>
      <c r="K42" s="585"/>
      <c r="L42" s="586"/>
      <c r="M42" s="585"/>
      <c r="N42" s="585"/>
      <c r="O42" s="585"/>
      <c r="P42" s="586"/>
      <c r="Q42" s="585"/>
      <c r="R42" s="585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9"/>
      <c r="AE42" s="587"/>
      <c r="AF42" s="584"/>
      <c r="AG42" s="587"/>
      <c r="AH42" s="587"/>
      <c r="AI42" s="612"/>
    </row>
    <row r="43" spans="1:35" ht="15" hidden="1" customHeight="1" x14ac:dyDescent="0.35">
      <c r="A43" s="1174"/>
      <c r="B43" s="591"/>
      <c r="C43" s="592"/>
      <c r="D43" s="593"/>
      <c r="E43" s="592"/>
      <c r="F43" s="591"/>
      <c r="G43" s="585"/>
      <c r="H43" s="592"/>
      <c r="I43" s="592"/>
      <c r="J43" s="591"/>
      <c r="K43" s="585"/>
      <c r="L43" s="586"/>
      <c r="M43" s="585"/>
      <c r="N43" s="585"/>
      <c r="O43" s="585"/>
      <c r="P43" s="586"/>
      <c r="Q43" s="585"/>
      <c r="R43" s="585"/>
      <c r="S43" s="585"/>
      <c r="T43" s="586"/>
      <c r="U43" s="587"/>
      <c r="V43" s="584"/>
      <c r="W43" s="587"/>
      <c r="X43" s="588"/>
      <c r="Y43" s="587"/>
      <c r="Z43" s="584"/>
      <c r="AA43" s="587"/>
      <c r="AB43" s="589"/>
      <c r="AC43" s="594"/>
      <c r="AD43" s="589"/>
      <c r="AE43" s="587"/>
      <c r="AF43" s="584"/>
      <c r="AG43" s="587"/>
      <c r="AH43" s="587"/>
      <c r="AI43" s="612"/>
    </row>
    <row r="44" spans="1:35" ht="15" hidden="1" x14ac:dyDescent="0.35">
      <c r="A44" s="1174"/>
      <c r="B44" s="591"/>
      <c r="C44" s="592"/>
      <c r="D44" s="593"/>
      <c r="E44" s="592"/>
      <c r="F44" s="591"/>
      <c r="G44" s="585"/>
      <c r="H44" s="592"/>
      <c r="I44" s="592"/>
      <c r="J44" s="591"/>
      <c r="K44" s="585"/>
      <c r="L44" s="586"/>
      <c r="M44" s="585"/>
      <c r="N44" s="585"/>
      <c r="O44" s="585"/>
      <c r="P44" s="586"/>
      <c r="Q44" s="585"/>
      <c r="R44" s="585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9"/>
      <c r="AE44" s="587"/>
      <c r="AF44" s="584"/>
      <c r="AG44" s="587"/>
      <c r="AH44" s="587"/>
      <c r="AI44" s="612"/>
    </row>
    <row r="45" spans="1:35" ht="15" hidden="1" x14ac:dyDescent="0.35">
      <c r="A45" s="1175"/>
      <c r="B45" s="591">
        <v>26.46</v>
      </c>
      <c r="C45" s="592">
        <v>264600</v>
      </c>
      <c r="D45" s="593">
        <v>31.07</v>
      </c>
      <c r="E45" s="592">
        <v>310700</v>
      </c>
      <c r="F45" s="591">
        <v>24.37</v>
      </c>
      <c r="G45" s="585">
        <v>243700</v>
      </c>
      <c r="H45" s="592"/>
      <c r="I45" s="592"/>
      <c r="J45" s="591"/>
      <c r="K45" s="585"/>
      <c r="L45" s="586">
        <v>54.51</v>
      </c>
      <c r="M45" s="585">
        <v>370670</v>
      </c>
      <c r="N45" s="585"/>
      <c r="O45" s="585"/>
      <c r="P45" s="586"/>
      <c r="Q45" s="585"/>
      <c r="R45" s="585"/>
      <c r="S45" s="585"/>
      <c r="T45" s="586">
        <v>20</v>
      </c>
      <c r="U45" s="587">
        <v>136000</v>
      </c>
      <c r="V45" s="584"/>
      <c r="W45" s="587"/>
      <c r="X45" s="588">
        <v>20</v>
      </c>
      <c r="Y45" s="587">
        <v>268000</v>
      </c>
      <c r="Z45" s="584"/>
      <c r="AA45" s="587"/>
      <c r="AB45" s="589"/>
      <c r="AC45" s="594"/>
      <c r="AD45" s="589">
        <v>15</v>
      </c>
      <c r="AE45" s="587">
        <v>150000</v>
      </c>
      <c r="AF45" s="584"/>
      <c r="AG45" s="587"/>
      <c r="AH45" s="587"/>
      <c r="AI45" s="612"/>
    </row>
    <row r="46" spans="1:35" ht="15" hidden="1" customHeight="1" x14ac:dyDescent="0.35">
      <c r="A46" s="1173">
        <v>45241</v>
      </c>
      <c r="B46" s="591"/>
      <c r="C46" s="592"/>
      <c r="D46" s="593"/>
      <c r="E46" s="592"/>
      <c r="F46" s="591"/>
      <c r="G46" s="585"/>
      <c r="H46" s="592"/>
      <c r="I46" s="592"/>
      <c r="J46" s="591"/>
      <c r="K46" s="585"/>
      <c r="L46" s="586"/>
      <c r="M46" s="587"/>
      <c r="N46" s="587"/>
      <c r="O46" s="587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631"/>
      <c r="AA46" s="587"/>
      <c r="AB46" s="589"/>
      <c r="AC46" s="594"/>
      <c r="AD46" s="589"/>
      <c r="AE46" s="587"/>
      <c r="AF46" s="584"/>
      <c r="AG46" s="587"/>
      <c r="AH46" s="587"/>
      <c r="AI46" s="612"/>
    </row>
    <row r="47" spans="1:35" ht="15" hidden="1" customHeight="1" x14ac:dyDescent="0.35">
      <c r="A47" s="1174"/>
      <c r="B47" s="591"/>
      <c r="C47" s="592"/>
      <c r="D47" s="593"/>
      <c r="E47" s="592"/>
      <c r="F47" s="591"/>
      <c r="G47" s="585"/>
      <c r="H47" s="592"/>
      <c r="I47" s="592"/>
      <c r="J47" s="591"/>
      <c r="K47" s="585"/>
      <c r="L47" s="586"/>
      <c r="M47" s="585"/>
      <c r="N47" s="585"/>
      <c r="O47" s="585"/>
      <c r="P47" s="586"/>
      <c r="Q47" s="585"/>
      <c r="R47" s="585"/>
      <c r="S47" s="585"/>
      <c r="T47" s="586"/>
      <c r="U47" s="587"/>
      <c r="V47" s="584"/>
      <c r="W47" s="587"/>
      <c r="X47" s="588"/>
      <c r="Y47" s="587"/>
      <c r="Z47" s="584"/>
      <c r="AA47" s="587"/>
      <c r="AB47" s="589"/>
      <c r="AC47" s="594"/>
      <c r="AD47" s="589"/>
      <c r="AE47" s="587"/>
      <c r="AF47" s="584"/>
      <c r="AG47" s="587"/>
      <c r="AH47" s="587"/>
      <c r="AI47" s="612"/>
    </row>
    <row r="48" spans="1:35" ht="15" hidden="1" customHeight="1" x14ac:dyDescent="0.35">
      <c r="A48" s="1174"/>
      <c r="B48" s="591"/>
      <c r="C48" s="592"/>
      <c r="D48" s="593"/>
      <c r="E48" s="592"/>
      <c r="F48" s="591"/>
      <c r="G48" s="585"/>
      <c r="H48" s="592"/>
      <c r="I48" s="592"/>
      <c r="J48" s="591"/>
      <c r="K48" s="585"/>
      <c r="L48" s="586"/>
      <c r="M48" s="585"/>
      <c r="N48" s="585"/>
      <c r="O48" s="585"/>
      <c r="P48" s="586"/>
      <c r="Q48" s="585"/>
      <c r="R48" s="585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9"/>
      <c r="AE48" s="587"/>
      <c r="AF48" s="584"/>
      <c r="AG48" s="587"/>
      <c r="AH48" s="587"/>
      <c r="AI48" s="612"/>
    </row>
    <row r="49" spans="1:35" ht="15" hidden="1" customHeight="1" x14ac:dyDescent="0.35">
      <c r="A49" s="1175"/>
      <c r="B49" s="792">
        <v>27.39</v>
      </c>
      <c r="C49" s="592">
        <v>273900</v>
      </c>
      <c r="D49" s="593">
        <v>28.19</v>
      </c>
      <c r="E49" s="592">
        <v>281900</v>
      </c>
      <c r="F49" s="792">
        <v>10</v>
      </c>
      <c r="G49" s="585">
        <v>100000</v>
      </c>
      <c r="H49" s="592"/>
      <c r="I49" s="592"/>
      <c r="J49" s="792"/>
      <c r="K49" s="585"/>
      <c r="L49" s="586"/>
      <c r="M49" s="585"/>
      <c r="N49" s="585"/>
      <c r="O49" s="585"/>
      <c r="P49" s="586"/>
      <c r="Q49" s="585"/>
      <c r="R49" s="585">
        <v>20</v>
      </c>
      <c r="S49" s="585">
        <v>268000</v>
      </c>
      <c r="T49" s="586"/>
      <c r="U49" s="587"/>
      <c r="V49" s="584"/>
      <c r="W49" s="587"/>
      <c r="X49" s="588">
        <v>20</v>
      </c>
      <c r="Y49" s="587">
        <v>268000</v>
      </c>
      <c r="Z49" s="584"/>
      <c r="AA49" s="587"/>
      <c r="AB49" s="589"/>
      <c r="AC49" s="594"/>
      <c r="AD49" s="724"/>
      <c r="AE49" s="587"/>
      <c r="AF49" s="584"/>
      <c r="AG49" s="587"/>
      <c r="AH49" s="587"/>
      <c r="AI49" s="612"/>
    </row>
    <row r="50" spans="1:35" ht="15" hidden="1" customHeight="1" x14ac:dyDescent="0.35">
      <c r="A50" s="1173">
        <v>45242</v>
      </c>
      <c r="B50" s="591"/>
      <c r="C50" s="592"/>
      <c r="D50" s="593"/>
      <c r="E50" s="592"/>
      <c r="F50" s="591"/>
      <c r="G50" s="585"/>
      <c r="H50" s="592"/>
      <c r="I50" s="592"/>
      <c r="J50" s="591"/>
      <c r="K50" s="585"/>
      <c r="L50" s="586"/>
      <c r="M50" s="585"/>
      <c r="N50" s="585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584"/>
      <c r="AA50" s="587"/>
      <c r="AB50" s="589"/>
      <c r="AC50" s="594"/>
      <c r="AD50" s="589"/>
      <c r="AE50" s="587"/>
      <c r="AF50" s="584"/>
      <c r="AG50" s="587"/>
      <c r="AH50" s="587"/>
      <c r="AI50" s="612"/>
    </row>
    <row r="51" spans="1:35" ht="15" hidden="1" customHeight="1" x14ac:dyDescent="0.35">
      <c r="A51" s="1174"/>
      <c r="B51" s="591"/>
      <c r="C51" s="592"/>
      <c r="D51" s="593"/>
      <c r="E51" s="592"/>
      <c r="F51" s="591"/>
      <c r="G51" s="585"/>
      <c r="H51" s="592"/>
      <c r="I51" s="592"/>
      <c r="J51" s="591"/>
      <c r="K51" s="585"/>
      <c r="L51" s="586"/>
      <c r="M51" s="585"/>
      <c r="N51" s="585"/>
      <c r="O51" s="585"/>
      <c r="P51" s="586"/>
      <c r="Q51" s="585"/>
      <c r="R51" s="585"/>
      <c r="S51" s="585"/>
      <c r="T51" s="586"/>
      <c r="U51" s="587"/>
      <c r="V51" s="584"/>
      <c r="W51" s="587"/>
      <c r="X51" s="588"/>
      <c r="Y51" s="587"/>
      <c r="Z51" s="584"/>
      <c r="AA51" s="587"/>
      <c r="AB51" s="589"/>
      <c r="AC51" s="594"/>
      <c r="AD51" s="589"/>
      <c r="AE51" s="587"/>
      <c r="AF51" s="584"/>
      <c r="AG51" s="587"/>
      <c r="AH51" s="587"/>
      <c r="AI51" s="612"/>
    </row>
    <row r="52" spans="1:35" ht="15" hidden="1" customHeight="1" x14ac:dyDescent="0.35">
      <c r="A52" s="1174"/>
      <c r="B52" s="591"/>
      <c r="C52" s="592"/>
      <c r="D52" s="593"/>
      <c r="E52" s="592"/>
      <c r="F52" s="591"/>
      <c r="G52" s="585"/>
      <c r="H52" s="592"/>
      <c r="I52" s="592"/>
      <c r="J52" s="591"/>
      <c r="K52" s="585"/>
      <c r="L52" s="586"/>
      <c r="M52" s="585"/>
      <c r="N52" s="585"/>
      <c r="O52" s="585"/>
      <c r="P52" s="586"/>
      <c r="Q52" s="585"/>
      <c r="R52" s="585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9"/>
      <c r="AE52" s="587"/>
      <c r="AF52" s="584"/>
      <c r="AG52" s="587"/>
      <c r="AH52" s="587"/>
      <c r="AI52" s="612"/>
    </row>
    <row r="53" spans="1:35" ht="15" hidden="1" customHeight="1" x14ac:dyDescent="0.35">
      <c r="A53" s="1175"/>
      <c r="B53" s="591">
        <v>29.11</v>
      </c>
      <c r="C53" s="592">
        <v>291100</v>
      </c>
      <c r="D53" s="593">
        <v>30.77</v>
      </c>
      <c r="E53" s="592">
        <v>307700</v>
      </c>
      <c r="F53" s="792">
        <v>35.42</v>
      </c>
      <c r="G53" s="585">
        <v>354200</v>
      </c>
      <c r="H53" s="592"/>
      <c r="I53" s="592"/>
      <c r="J53" s="792"/>
      <c r="K53" s="585"/>
      <c r="L53" s="586"/>
      <c r="M53" s="585"/>
      <c r="N53" s="585"/>
      <c r="O53" s="585"/>
      <c r="P53" s="591"/>
      <c r="Q53" s="592"/>
      <c r="R53" s="585"/>
      <c r="S53" s="592"/>
      <c r="T53" s="586"/>
      <c r="U53" s="585"/>
      <c r="V53" s="584"/>
      <c r="W53" s="587"/>
      <c r="X53" s="588"/>
      <c r="Y53" s="587"/>
      <c r="Z53" s="584"/>
      <c r="AA53" s="587"/>
      <c r="AB53" s="589"/>
      <c r="AC53" s="594"/>
      <c r="AD53" s="589"/>
      <c r="AE53" s="587"/>
      <c r="AF53" s="584"/>
      <c r="AG53" s="587"/>
      <c r="AH53" s="587"/>
      <c r="AI53" s="612"/>
    </row>
    <row r="54" spans="1:35" ht="15" hidden="1" customHeight="1" x14ac:dyDescent="0.35">
      <c r="A54" s="1173">
        <v>45243</v>
      </c>
      <c r="B54" s="591"/>
      <c r="C54" s="592"/>
      <c r="D54" s="593"/>
      <c r="E54" s="592"/>
      <c r="F54" s="591"/>
      <c r="G54" s="585"/>
      <c r="H54" s="592"/>
      <c r="I54" s="592"/>
      <c r="J54" s="591"/>
      <c r="K54" s="585"/>
      <c r="L54" s="586"/>
      <c r="M54" s="585"/>
      <c r="N54" s="585"/>
      <c r="O54" s="585"/>
      <c r="P54" s="586"/>
      <c r="Q54" s="585"/>
      <c r="R54" s="585"/>
      <c r="S54" s="585"/>
      <c r="T54" s="586"/>
      <c r="U54" s="587"/>
      <c r="V54" s="584"/>
      <c r="W54" s="587"/>
      <c r="X54" s="588"/>
      <c r="Y54" s="587"/>
      <c r="Z54" s="584"/>
      <c r="AA54" s="587"/>
      <c r="AB54" s="589"/>
      <c r="AC54" s="594"/>
      <c r="AD54" s="589"/>
      <c r="AE54" s="587"/>
      <c r="AF54" s="584"/>
      <c r="AG54" s="587"/>
      <c r="AH54" s="587"/>
      <c r="AI54" s="612"/>
    </row>
    <row r="55" spans="1:35" ht="15" hidden="1" customHeight="1" x14ac:dyDescent="0.35">
      <c r="A55" s="1174"/>
      <c r="B55" s="591"/>
      <c r="C55" s="592"/>
      <c r="D55" s="593"/>
      <c r="E55" s="592"/>
      <c r="F55" s="591"/>
      <c r="G55" s="585"/>
      <c r="H55" s="592"/>
      <c r="I55" s="592"/>
      <c r="J55" s="591"/>
      <c r="K55" s="585"/>
      <c r="L55" s="586"/>
      <c r="M55" s="585"/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/>
      <c r="AA55" s="587"/>
      <c r="AB55" s="589"/>
      <c r="AC55" s="590"/>
      <c r="AD55" s="599"/>
      <c r="AE55" s="600"/>
      <c r="AF55" s="588"/>
      <c r="AG55" s="587"/>
      <c r="AH55" s="587"/>
      <c r="AI55" s="612"/>
    </row>
    <row r="56" spans="1:35" ht="15" hidden="1" customHeight="1" x14ac:dyDescent="0.35">
      <c r="A56" s="1174"/>
      <c r="B56" s="591"/>
      <c r="C56" s="592"/>
      <c r="D56" s="593">
        <v>30.13</v>
      </c>
      <c r="E56" s="592">
        <v>301300</v>
      </c>
      <c r="F56" s="591"/>
      <c r="G56" s="585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>
        <v>20</v>
      </c>
      <c r="Y56" s="587">
        <v>268000</v>
      </c>
      <c r="Z56" s="584"/>
      <c r="AA56" s="587"/>
      <c r="AB56" s="589">
        <v>31.2</v>
      </c>
      <c r="AC56" s="590">
        <v>312000</v>
      </c>
      <c r="AD56" s="599"/>
      <c r="AE56" s="600"/>
      <c r="AF56" s="588"/>
      <c r="AG56" s="587"/>
      <c r="AH56" s="587"/>
      <c r="AI56" s="612"/>
    </row>
    <row r="57" spans="1:35" ht="15" hidden="1" customHeight="1" x14ac:dyDescent="0.35">
      <c r="A57" s="1175"/>
      <c r="B57" s="591">
        <v>26.37</v>
      </c>
      <c r="C57" s="592">
        <v>263700</v>
      </c>
      <c r="D57" s="593"/>
      <c r="E57" s="592"/>
      <c r="F57" s="591"/>
      <c r="G57" s="585"/>
      <c r="H57" s="592"/>
      <c r="I57" s="592"/>
      <c r="J57" s="591"/>
      <c r="K57" s="585"/>
      <c r="L57" s="586"/>
      <c r="M57" s="585"/>
      <c r="N57" s="585">
        <v>20</v>
      </c>
      <c r="O57" s="585">
        <v>136000</v>
      </c>
      <c r="P57" s="586"/>
      <c r="Q57" s="585"/>
      <c r="R57" s="585"/>
      <c r="S57" s="585"/>
      <c r="T57" s="586"/>
      <c r="U57" s="587"/>
      <c r="V57" s="584"/>
      <c r="W57" s="587"/>
      <c r="X57" s="588"/>
      <c r="Y57" s="587"/>
      <c r="Z57" s="584"/>
      <c r="AA57" s="587"/>
      <c r="AB57" s="589"/>
      <c r="AC57" s="594"/>
      <c r="AD57" s="589"/>
      <c r="AE57" s="587"/>
      <c r="AF57" s="584"/>
      <c r="AG57" s="587"/>
      <c r="AH57" s="587"/>
      <c r="AI57" s="612"/>
    </row>
    <row r="58" spans="1:35" ht="15" hidden="1" customHeight="1" x14ac:dyDescent="0.35">
      <c r="A58" s="1173">
        <v>45244</v>
      </c>
      <c r="B58" s="591"/>
      <c r="C58" s="585"/>
      <c r="D58" s="593"/>
      <c r="E58" s="592"/>
      <c r="F58" s="591"/>
      <c r="G58" s="585"/>
      <c r="H58" s="592"/>
      <c r="I58" s="592"/>
      <c r="J58" s="591"/>
      <c r="K58" s="585"/>
      <c r="L58" s="586"/>
      <c r="M58" s="585"/>
      <c r="N58" s="585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584"/>
      <c r="AA58" s="587"/>
      <c r="AB58" s="589"/>
      <c r="AC58" s="594"/>
      <c r="AD58" s="589"/>
      <c r="AE58" s="587"/>
      <c r="AF58" s="584"/>
      <c r="AG58" s="587"/>
      <c r="AH58" s="587"/>
      <c r="AI58" s="612"/>
    </row>
    <row r="59" spans="1:35" ht="15" hidden="1" customHeight="1" x14ac:dyDescent="0.35">
      <c r="A59" s="1174"/>
      <c r="B59" s="591"/>
      <c r="C59" s="592"/>
      <c r="D59" s="593">
        <v>32.6</v>
      </c>
      <c r="E59" s="592">
        <v>326000</v>
      </c>
      <c r="F59" s="591"/>
      <c r="G59" s="585"/>
      <c r="H59" s="592"/>
      <c r="I59" s="592"/>
      <c r="J59" s="591"/>
      <c r="K59" s="585"/>
      <c r="L59" s="586"/>
      <c r="M59" s="585"/>
      <c r="N59" s="585"/>
      <c r="O59" s="585"/>
      <c r="P59" s="586"/>
      <c r="Q59" s="585"/>
      <c r="R59" s="585"/>
      <c r="S59" s="585"/>
      <c r="T59" s="586"/>
      <c r="U59" s="587"/>
      <c r="V59" s="584"/>
      <c r="W59" s="587"/>
      <c r="X59" s="588"/>
      <c r="Y59" s="587"/>
      <c r="Z59" s="584"/>
      <c r="AA59" s="587"/>
      <c r="AB59" s="589"/>
      <c r="AC59" s="590"/>
      <c r="AD59" s="599"/>
      <c r="AE59" s="600"/>
      <c r="AF59" s="588"/>
      <c r="AG59" s="587"/>
      <c r="AH59" s="587"/>
      <c r="AI59" s="612"/>
    </row>
    <row r="60" spans="1:35" ht="15" hidden="1" customHeight="1" x14ac:dyDescent="0.35">
      <c r="A60" s="1174"/>
      <c r="B60" s="591">
        <v>31</v>
      </c>
      <c r="C60" s="592">
        <v>310000</v>
      </c>
      <c r="D60" s="593"/>
      <c r="E60" s="592"/>
      <c r="F60" s="591">
        <v>31.86</v>
      </c>
      <c r="G60" s="585">
        <v>318600</v>
      </c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>
        <v>20</v>
      </c>
      <c r="Y60" s="587">
        <v>268000</v>
      </c>
      <c r="Z60" s="584"/>
      <c r="AA60" s="587"/>
      <c r="AB60" s="589"/>
      <c r="AC60" s="590"/>
      <c r="AD60" s="599"/>
      <c r="AE60" s="600"/>
      <c r="AF60" s="588"/>
      <c r="AG60" s="587"/>
      <c r="AH60" s="587"/>
      <c r="AI60" s="612"/>
    </row>
    <row r="61" spans="1:35" ht="15" hidden="1" customHeight="1" x14ac:dyDescent="0.35">
      <c r="A61" s="1175"/>
      <c r="B61" s="591"/>
      <c r="C61" s="592"/>
      <c r="D61" s="593"/>
      <c r="E61" s="592"/>
      <c r="F61" s="591"/>
      <c r="G61" s="585"/>
      <c r="H61" s="592"/>
      <c r="I61" s="592"/>
      <c r="J61" s="591"/>
      <c r="K61" s="585"/>
      <c r="L61" s="586"/>
      <c r="M61" s="585"/>
      <c r="N61" s="585">
        <v>20</v>
      </c>
      <c r="O61" s="585">
        <v>136000</v>
      </c>
      <c r="P61" s="586"/>
      <c r="Q61" s="585"/>
      <c r="R61" s="585"/>
      <c r="S61" s="585"/>
      <c r="T61" s="586"/>
      <c r="U61" s="587"/>
      <c r="V61" s="584"/>
      <c r="W61" s="587"/>
      <c r="X61" s="588"/>
      <c r="Y61" s="587"/>
      <c r="Z61" s="584"/>
      <c r="AA61" s="587"/>
      <c r="AB61" s="589"/>
      <c r="AC61" s="590"/>
      <c r="AD61" s="599">
        <v>20</v>
      </c>
      <c r="AE61" s="600">
        <v>200000</v>
      </c>
      <c r="AF61" s="588"/>
      <c r="AG61" s="587"/>
      <c r="AH61" s="587"/>
      <c r="AI61" s="612"/>
    </row>
    <row r="62" spans="1:35" ht="15" hidden="1" customHeight="1" x14ac:dyDescent="0.35">
      <c r="A62" s="1173">
        <v>45245</v>
      </c>
      <c r="B62" s="591"/>
      <c r="C62" s="592"/>
      <c r="D62" s="593"/>
      <c r="E62" s="592"/>
      <c r="F62" s="591"/>
      <c r="G62" s="585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4"/>
      <c r="AD62" s="589"/>
      <c r="AE62" s="587"/>
      <c r="AF62" s="584"/>
      <c r="AG62" s="587"/>
      <c r="AH62" s="587"/>
      <c r="AI62" s="612"/>
    </row>
    <row r="63" spans="1:35" ht="15" hidden="1" customHeight="1" x14ac:dyDescent="0.35">
      <c r="A63" s="1174"/>
      <c r="B63" s="591">
        <v>29.84</v>
      </c>
      <c r="C63" s="592">
        <v>298400</v>
      </c>
      <c r="D63" s="593"/>
      <c r="E63" s="592"/>
      <c r="F63" s="591"/>
      <c r="G63" s="585"/>
      <c r="H63" s="592"/>
      <c r="I63" s="592"/>
      <c r="J63" s="591"/>
      <c r="K63" s="585"/>
      <c r="L63" s="586"/>
      <c r="M63" s="585"/>
      <c r="N63" s="585"/>
      <c r="O63" s="585"/>
      <c r="P63" s="586"/>
      <c r="Q63" s="585"/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/>
      <c r="AC63" s="594"/>
      <c r="AD63" s="589"/>
      <c r="AE63" s="587"/>
      <c r="AF63" s="584"/>
      <c r="AG63" s="587"/>
      <c r="AH63" s="587"/>
      <c r="AI63" s="612"/>
    </row>
    <row r="64" spans="1:35" ht="15" hidden="1" customHeight="1" x14ac:dyDescent="0.35">
      <c r="A64" s="1174"/>
      <c r="B64" s="591"/>
      <c r="C64" s="592"/>
      <c r="D64" s="593"/>
      <c r="E64" s="592"/>
      <c r="F64" s="591"/>
      <c r="G64" s="585"/>
      <c r="H64" s="592"/>
      <c r="I64" s="592"/>
      <c r="J64" s="591"/>
      <c r="K64" s="585"/>
      <c r="L64" s="586"/>
      <c r="M64" s="585"/>
      <c r="N64" s="816"/>
      <c r="O64" s="585"/>
      <c r="P64" s="586"/>
      <c r="Q64" s="585"/>
      <c r="R64" s="585"/>
      <c r="S64" s="585"/>
      <c r="T64" s="586"/>
      <c r="U64" s="587"/>
      <c r="V64" s="584">
        <v>23.15</v>
      </c>
      <c r="W64" s="587">
        <v>231500</v>
      </c>
      <c r="X64" s="588"/>
      <c r="Y64" s="587"/>
      <c r="Z64" s="584"/>
      <c r="AA64" s="587"/>
      <c r="AB64" s="589"/>
      <c r="AC64" s="594"/>
      <c r="AD64" s="589"/>
      <c r="AE64" s="587"/>
      <c r="AF64" s="584"/>
      <c r="AG64" s="587"/>
      <c r="AH64" s="587"/>
      <c r="AI64" s="612"/>
    </row>
    <row r="65" spans="1:35" ht="15" hidden="1" customHeight="1" x14ac:dyDescent="0.35">
      <c r="A65" s="1175"/>
      <c r="B65" s="591"/>
      <c r="C65" s="592"/>
      <c r="D65" s="593">
        <v>23.41</v>
      </c>
      <c r="E65" s="592">
        <v>234100</v>
      </c>
      <c r="F65" s="792">
        <v>21.3</v>
      </c>
      <c r="G65" s="585">
        <v>213000</v>
      </c>
      <c r="H65" s="592"/>
      <c r="I65" s="592"/>
      <c r="J65" s="792"/>
      <c r="K65" s="585"/>
      <c r="L65" s="586"/>
      <c r="M65" s="585"/>
      <c r="N65" s="816">
        <v>45.09</v>
      </c>
      <c r="O65" s="585">
        <v>306612</v>
      </c>
      <c r="P65" s="586"/>
      <c r="Q65" s="585"/>
      <c r="R65" s="585"/>
      <c r="S65" s="585"/>
      <c r="T65" s="586">
        <v>20</v>
      </c>
      <c r="U65" s="587">
        <v>136000</v>
      </c>
      <c r="V65" s="584"/>
      <c r="W65" s="587"/>
      <c r="X65" s="588">
        <v>20</v>
      </c>
      <c r="Y65" s="587">
        <v>268000</v>
      </c>
      <c r="Z65" s="584"/>
      <c r="AA65" s="587"/>
      <c r="AB65" s="589"/>
      <c r="AC65" s="594"/>
      <c r="AD65" s="589"/>
      <c r="AE65" s="587"/>
      <c r="AF65" s="584"/>
      <c r="AG65" s="587"/>
      <c r="AH65" s="587"/>
      <c r="AI65" s="612"/>
    </row>
    <row r="66" spans="1:35" ht="15" hidden="1" customHeight="1" x14ac:dyDescent="0.35">
      <c r="A66" s="1173">
        <v>45246</v>
      </c>
      <c r="B66" s="591"/>
      <c r="C66" s="592"/>
      <c r="D66" s="593"/>
      <c r="E66" s="592"/>
      <c r="F66" s="591"/>
      <c r="G66" s="585"/>
      <c r="H66" s="592"/>
      <c r="I66" s="592"/>
      <c r="J66" s="591"/>
      <c r="K66" s="585"/>
      <c r="L66" s="586"/>
      <c r="M66" s="585"/>
      <c r="N66" s="585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9"/>
      <c r="AE66" s="587"/>
      <c r="AF66" s="584"/>
      <c r="AG66" s="587"/>
      <c r="AH66" s="587"/>
      <c r="AI66" s="612"/>
    </row>
    <row r="67" spans="1:35" ht="15" hidden="1" customHeight="1" x14ac:dyDescent="0.35">
      <c r="A67" s="1174"/>
      <c r="B67" s="591"/>
      <c r="C67" s="592"/>
      <c r="D67" s="593"/>
      <c r="E67" s="592"/>
      <c r="F67" s="591"/>
      <c r="G67" s="585"/>
      <c r="H67" s="592"/>
      <c r="I67" s="592"/>
      <c r="J67" s="591"/>
      <c r="K67" s="585"/>
      <c r="L67" s="586"/>
      <c r="M67" s="585"/>
      <c r="N67" s="585"/>
      <c r="O67" s="585"/>
      <c r="P67" s="586"/>
      <c r="Q67" s="585"/>
      <c r="R67" s="585"/>
      <c r="S67" s="585"/>
      <c r="T67" s="586"/>
      <c r="U67" s="587"/>
      <c r="V67" s="584"/>
      <c r="W67" s="587"/>
      <c r="X67" s="588"/>
      <c r="Y67" s="587"/>
      <c r="Z67" s="584"/>
      <c r="AA67" s="587"/>
      <c r="AB67" s="589"/>
      <c r="AC67" s="594"/>
      <c r="AD67" s="589"/>
      <c r="AE67" s="587"/>
      <c r="AF67" s="584"/>
      <c r="AG67" s="587"/>
      <c r="AH67" s="587"/>
      <c r="AI67" s="612"/>
    </row>
    <row r="68" spans="1:35" ht="15" hidden="1" customHeight="1" x14ac:dyDescent="0.35">
      <c r="A68" s="1174"/>
      <c r="B68" s="591"/>
      <c r="C68" s="592"/>
      <c r="D68" s="593"/>
      <c r="E68" s="592"/>
      <c r="F68" s="591"/>
      <c r="G68" s="585"/>
      <c r="H68" s="592"/>
      <c r="I68" s="592"/>
      <c r="J68" s="591"/>
      <c r="K68" s="585"/>
      <c r="L68" s="586"/>
      <c r="M68" s="585"/>
      <c r="N68" s="585"/>
      <c r="O68" s="585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9"/>
      <c r="AE68" s="587"/>
      <c r="AF68" s="584"/>
      <c r="AG68" s="587"/>
      <c r="AH68" s="587"/>
      <c r="AI68" s="612"/>
    </row>
    <row r="69" spans="1:35" ht="15" hidden="1" customHeight="1" x14ac:dyDescent="0.35">
      <c r="A69" s="1175"/>
      <c r="B69" s="591">
        <v>31.33</v>
      </c>
      <c r="C69" s="592">
        <v>313300</v>
      </c>
      <c r="D69" s="593">
        <v>31.31</v>
      </c>
      <c r="E69" s="592">
        <v>313100</v>
      </c>
      <c r="F69" s="591">
        <v>25</v>
      </c>
      <c r="G69" s="585">
        <v>250000</v>
      </c>
      <c r="H69" s="592"/>
      <c r="I69" s="592"/>
      <c r="J69" s="591"/>
      <c r="K69" s="585"/>
      <c r="L69" s="586"/>
      <c r="M69" s="585"/>
      <c r="N69" s="816"/>
      <c r="O69" s="585"/>
      <c r="P69" s="591"/>
      <c r="Q69" s="592"/>
      <c r="R69" s="585"/>
      <c r="S69" s="592"/>
      <c r="T69" s="586"/>
      <c r="U69" s="587"/>
      <c r="V69" s="584"/>
      <c r="W69" s="587"/>
      <c r="X69" s="588">
        <v>20</v>
      </c>
      <c r="Y69" s="587">
        <v>268000</v>
      </c>
      <c r="Z69" s="584"/>
      <c r="AA69" s="587"/>
      <c r="AB69" s="589"/>
      <c r="AC69" s="594"/>
      <c r="AD69" s="589"/>
      <c r="AE69" s="587"/>
      <c r="AF69" s="584">
        <v>24.04</v>
      </c>
      <c r="AG69" s="587">
        <v>240400</v>
      </c>
      <c r="AH69" s="587"/>
      <c r="AI69" s="612"/>
    </row>
    <row r="70" spans="1:35" ht="15" hidden="1" customHeight="1" x14ac:dyDescent="0.35">
      <c r="A70" s="1173">
        <v>45247</v>
      </c>
      <c r="B70" s="591"/>
      <c r="C70" s="592"/>
      <c r="D70" s="593"/>
      <c r="E70" s="592"/>
      <c r="F70" s="591"/>
      <c r="G70" s="585"/>
      <c r="H70" s="592"/>
      <c r="I70" s="592"/>
      <c r="J70" s="591"/>
      <c r="K70" s="585"/>
      <c r="L70" s="586"/>
      <c r="M70" s="585"/>
      <c r="N70" s="585"/>
      <c r="O70" s="585"/>
      <c r="P70" s="586"/>
      <c r="Q70" s="585"/>
      <c r="R70" s="585"/>
      <c r="S70" s="585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9"/>
      <c r="AE70" s="587"/>
      <c r="AF70" s="584"/>
      <c r="AG70" s="587"/>
      <c r="AH70" s="587"/>
      <c r="AI70" s="612"/>
    </row>
    <row r="71" spans="1:35" ht="15" hidden="1" customHeight="1" x14ac:dyDescent="0.35">
      <c r="A71" s="1174"/>
      <c r="B71" s="591"/>
      <c r="C71" s="592"/>
      <c r="D71" s="593"/>
      <c r="E71" s="592"/>
      <c r="F71" s="591"/>
      <c r="G71" s="585"/>
      <c r="H71" s="592"/>
      <c r="I71" s="592"/>
      <c r="J71" s="591"/>
      <c r="K71" s="585"/>
      <c r="L71" s="586"/>
      <c r="M71" s="585"/>
      <c r="N71" s="585"/>
      <c r="O71" s="585"/>
      <c r="P71" s="586"/>
      <c r="Q71" s="585"/>
      <c r="R71" s="585"/>
      <c r="S71" s="585"/>
      <c r="T71" s="586"/>
      <c r="U71" s="587"/>
      <c r="V71" s="584"/>
      <c r="W71" s="587"/>
      <c r="X71" s="588"/>
      <c r="Y71" s="587"/>
      <c r="Z71" s="584"/>
      <c r="AA71" s="587"/>
      <c r="AB71" s="589"/>
      <c r="AC71" s="594"/>
      <c r="AD71" s="589"/>
      <c r="AE71" s="587"/>
      <c r="AF71" s="584"/>
      <c r="AG71" s="587"/>
      <c r="AH71" s="587"/>
      <c r="AI71" s="612"/>
    </row>
    <row r="72" spans="1:35" ht="15" hidden="1" customHeight="1" x14ac:dyDescent="0.35">
      <c r="A72" s="1174"/>
      <c r="B72" s="591"/>
      <c r="C72" s="592"/>
      <c r="D72" s="593"/>
      <c r="E72" s="592"/>
      <c r="F72" s="591"/>
      <c r="G72" s="585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585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9"/>
      <c r="AE72" s="587"/>
      <c r="AF72" s="584"/>
      <c r="AG72" s="587"/>
      <c r="AH72" s="587"/>
      <c r="AI72" s="612"/>
    </row>
    <row r="73" spans="1:35" ht="15" hidden="1" customHeight="1" x14ac:dyDescent="0.35">
      <c r="A73" s="1175"/>
      <c r="B73" s="780">
        <v>31.72</v>
      </c>
      <c r="C73" s="704">
        <v>317200</v>
      </c>
      <c r="D73" s="593">
        <v>28.64</v>
      </c>
      <c r="E73" s="592">
        <v>286400</v>
      </c>
      <c r="F73" s="591">
        <v>26.47</v>
      </c>
      <c r="G73" s="585">
        <v>264700</v>
      </c>
      <c r="H73" s="592"/>
      <c r="I73" s="592"/>
      <c r="J73" s="591"/>
      <c r="K73" s="585"/>
      <c r="L73" s="586"/>
      <c r="M73" s="585"/>
      <c r="N73" s="585"/>
      <c r="O73" s="585"/>
      <c r="P73" s="591"/>
      <c r="Q73" s="592"/>
      <c r="R73" s="585"/>
      <c r="S73" s="592"/>
      <c r="T73" s="586"/>
      <c r="U73" s="587"/>
      <c r="V73" s="584"/>
      <c r="W73" s="587"/>
      <c r="X73" s="588">
        <v>20</v>
      </c>
      <c r="Y73" s="587">
        <v>268000</v>
      </c>
      <c r="Z73" s="584"/>
      <c r="AA73" s="587"/>
      <c r="AB73" s="589">
        <v>40.9</v>
      </c>
      <c r="AC73" s="594">
        <v>409000</v>
      </c>
      <c r="AD73" s="589">
        <v>5</v>
      </c>
      <c r="AE73" s="587">
        <v>50000</v>
      </c>
      <c r="AF73" s="584"/>
      <c r="AG73" s="587"/>
      <c r="AH73" s="587"/>
      <c r="AI73" s="612"/>
    </row>
    <row r="74" spans="1:35" ht="15" hidden="1" customHeight="1" x14ac:dyDescent="0.35">
      <c r="A74" s="1173">
        <v>45248</v>
      </c>
      <c r="B74" s="591"/>
      <c r="C74" s="592"/>
      <c r="D74" s="593"/>
      <c r="E74" s="592"/>
      <c r="F74" s="591"/>
      <c r="G74" s="585"/>
      <c r="H74" s="592"/>
      <c r="I74" s="592"/>
      <c r="J74" s="591"/>
      <c r="K74" s="585"/>
      <c r="L74" s="586"/>
      <c r="M74" s="585"/>
      <c r="N74" s="585"/>
      <c r="O74" s="585"/>
      <c r="P74" s="586"/>
      <c r="Q74" s="585"/>
      <c r="R74" s="585"/>
      <c r="S74" s="585"/>
      <c r="T74" s="586"/>
      <c r="U74" s="587"/>
      <c r="V74" s="584"/>
      <c r="W74" s="587"/>
      <c r="X74" s="588"/>
      <c r="Y74" s="587"/>
      <c r="Z74" s="586"/>
      <c r="AA74" s="587"/>
      <c r="AB74" s="589"/>
      <c r="AC74" s="594"/>
      <c r="AD74" s="589"/>
      <c r="AE74" s="587"/>
      <c r="AF74" s="584"/>
      <c r="AG74" s="587"/>
      <c r="AH74" s="587"/>
      <c r="AI74" s="612"/>
    </row>
    <row r="75" spans="1:35" ht="15" hidden="1" customHeight="1" x14ac:dyDescent="0.35">
      <c r="A75" s="1174"/>
      <c r="B75" s="591"/>
      <c r="C75" s="592"/>
      <c r="D75" s="593"/>
      <c r="E75" s="592"/>
      <c r="F75" s="591"/>
      <c r="G75" s="585"/>
      <c r="H75" s="592"/>
      <c r="I75" s="592"/>
      <c r="J75" s="591"/>
      <c r="K75" s="585"/>
      <c r="L75" s="586"/>
      <c r="M75" s="585"/>
      <c r="N75" s="585"/>
      <c r="O75" s="585"/>
      <c r="P75" s="586"/>
      <c r="Q75" s="585"/>
      <c r="R75" s="585"/>
      <c r="S75" s="585"/>
      <c r="T75" s="586"/>
      <c r="U75" s="587"/>
      <c r="V75" s="584"/>
      <c r="W75" s="587"/>
      <c r="X75" s="588"/>
      <c r="Y75" s="587"/>
      <c r="Z75" s="586"/>
      <c r="AA75" s="587"/>
      <c r="AB75" s="589"/>
      <c r="AC75" s="594"/>
      <c r="AD75" s="589"/>
      <c r="AE75" s="587"/>
      <c r="AF75" s="584"/>
      <c r="AG75" s="587"/>
      <c r="AH75" s="587"/>
      <c r="AI75" s="612"/>
    </row>
    <row r="76" spans="1:35" ht="15" hidden="1" customHeight="1" x14ac:dyDescent="0.35">
      <c r="A76" s="1174"/>
      <c r="B76" s="591"/>
      <c r="C76" s="592"/>
      <c r="D76" s="593"/>
      <c r="E76" s="592"/>
      <c r="F76" s="591"/>
      <c r="G76" s="585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4"/>
      <c r="AA76" s="587"/>
      <c r="AB76" s="589"/>
      <c r="AC76" s="590"/>
      <c r="AD76" s="599"/>
      <c r="AE76" s="600"/>
      <c r="AF76" s="588"/>
      <c r="AG76" s="587"/>
      <c r="AH76" s="587"/>
      <c r="AI76" s="612"/>
    </row>
    <row r="77" spans="1:35" ht="15" hidden="1" customHeight="1" x14ac:dyDescent="0.35">
      <c r="A77" s="1175"/>
      <c r="B77" s="591">
        <v>22.6</v>
      </c>
      <c r="C77" s="592">
        <v>226000</v>
      </c>
      <c r="D77" s="593">
        <v>25.18</v>
      </c>
      <c r="E77" s="592">
        <v>251800</v>
      </c>
      <c r="F77" s="591">
        <v>15</v>
      </c>
      <c r="G77" s="585">
        <v>150000</v>
      </c>
      <c r="H77" s="592"/>
      <c r="I77" s="592"/>
      <c r="J77" s="591"/>
      <c r="K77" s="585"/>
      <c r="L77" s="814"/>
      <c r="M77" s="587"/>
      <c r="N77" s="587"/>
      <c r="O77" s="587"/>
      <c r="P77" s="586"/>
      <c r="Q77" s="585"/>
      <c r="R77" s="587">
        <v>20</v>
      </c>
      <c r="S77" s="587">
        <v>268000</v>
      </c>
      <c r="T77" s="586"/>
      <c r="U77" s="587"/>
      <c r="V77" s="584"/>
      <c r="W77" s="587"/>
      <c r="X77" s="588">
        <v>20</v>
      </c>
      <c r="Y77" s="587">
        <v>268000</v>
      </c>
      <c r="Z77" s="584"/>
      <c r="AA77" s="587"/>
      <c r="AB77" s="589"/>
      <c r="AC77" s="594"/>
      <c r="AD77" s="589"/>
      <c r="AE77" s="587"/>
      <c r="AF77" s="584"/>
      <c r="AG77" s="587"/>
      <c r="AH77" s="587"/>
      <c r="AI77" s="612"/>
    </row>
    <row r="78" spans="1:35" ht="15" hidden="1" customHeight="1" x14ac:dyDescent="0.35">
      <c r="A78" s="1173">
        <v>45249</v>
      </c>
      <c r="B78" s="591"/>
      <c r="C78" s="592"/>
      <c r="D78" s="593"/>
      <c r="E78" s="592"/>
      <c r="F78" s="591"/>
      <c r="G78" s="585"/>
      <c r="H78" s="592"/>
      <c r="I78" s="592"/>
      <c r="J78" s="591"/>
      <c r="K78" s="585"/>
      <c r="L78" s="586"/>
      <c r="M78" s="587"/>
      <c r="N78" s="587"/>
      <c r="O78" s="587"/>
      <c r="P78" s="586"/>
      <c r="Q78" s="585"/>
      <c r="R78" s="585"/>
      <c r="S78" s="585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9"/>
      <c r="AE78" s="587"/>
      <c r="AF78" s="584"/>
      <c r="AG78" s="587"/>
      <c r="AH78" s="587"/>
      <c r="AI78" s="612"/>
    </row>
    <row r="79" spans="1:35" ht="15" hidden="1" customHeight="1" x14ac:dyDescent="0.35">
      <c r="A79" s="1174"/>
      <c r="B79" s="591"/>
      <c r="C79" s="592"/>
      <c r="D79" s="593"/>
      <c r="E79" s="592"/>
      <c r="F79" s="591"/>
      <c r="G79" s="585"/>
      <c r="H79" s="592"/>
      <c r="I79" s="592"/>
      <c r="J79" s="591"/>
      <c r="K79" s="585"/>
      <c r="L79" s="586"/>
      <c r="M79" s="585"/>
      <c r="N79" s="585"/>
      <c r="O79" s="585"/>
      <c r="P79" s="586"/>
      <c r="Q79" s="585"/>
      <c r="R79" s="585"/>
      <c r="S79" s="585"/>
      <c r="T79" s="586"/>
      <c r="U79" s="587"/>
      <c r="V79" s="584"/>
      <c r="W79" s="587"/>
      <c r="X79" s="588"/>
      <c r="Y79" s="587"/>
      <c r="Z79" s="584"/>
      <c r="AA79" s="587"/>
      <c r="AB79" s="589"/>
      <c r="AC79" s="590"/>
      <c r="AD79" s="599"/>
      <c r="AE79" s="600"/>
      <c r="AF79" s="588"/>
      <c r="AG79" s="587"/>
      <c r="AH79" s="587"/>
      <c r="AI79" s="612"/>
    </row>
    <row r="80" spans="1:35" ht="15" hidden="1" customHeight="1" x14ac:dyDescent="0.35">
      <c r="A80" s="1174"/>
      <c r="B80" s="591"/>
      <c r="C80" s="592"/>
      <c r="D80" s="593"/>
      <c r="E80" s="592"/>
      <c r="F80" s="591"/>
      <c r="G80" s="585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99"/>
      <c r="AE80" s="600"/>
      <c r="AF80" s="588"/>
      <c r="AG80" s="587"/>
      <c r="AH80" s="587"/>
      <c r="AI80" s="612"/>
    </row>
    <row r="81" spans="1:35" ht="15" hidden="1" customHeight="1" x14ac:dyDescent="0.35">
      <c r="A81" s="1175"/>
      <c r="B81" s="591">
        <v>27.43</v>
      </c>
      <c r="C81" s="592">
        <v>274300</v>
      </c>
      <c r="D81" s="593">
        <v>33.03</v>
      </c>
      <c r="E81" s="592">
        <v>330300</v>
      </c>
      <c r="F81" s="591">
        <v>20.09</v>
      </c>
      <c r="G81" s="585">
        <v>205900</v>
      </c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/>
      <c r="Y81" s="587"/>
      <c r="Z81" s="584"/>
      <c r="AA81" s="587"/>
      <c r="AB81" s="589"/>
      <c r="AC81" s="594"/>
      <c r="AD81" s="589"/>
      <c r="AE81" s="587"/>
      <c r="AF81" s="584"/>
      <c r="AG81" s="587"/>
      <c r="AH81" s="587"/>
      <c r="AI81" s="612"/>
    </row>
    <row r="82" spans="1:35" ht="15" hidden="1" customHeight="1" x14ac:dyDescent="0.35">
      <c r="A82" s="1173">
        <v>45250</v>
      </c>
      <c r="B82" s="591"/>
      <c r="C82" s="592"/>
      <c r="D82" s="591"/>
      <c r="E82" s="592"/>
      <c r="F82" s="591"/>
      <c r="G82" s="585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89"/>
      <c r="AC82" s="594"/>
      <c r="AD82" s="589"/>
      <c r="AE82" s="587"/>
      <c r="AF82" s="584"/>
      <c r="AG82" s="587"/>
      <c r="AH82" s="587"/>
      <c r="AI82" s="612"/>
    </row>
    <row r="83" spans="1:35" ht="15" hidden="1" customHeight="1" x14ac:dyDescent="0.35">
      <c r="A83" s="1174"/>
      <c r="B83" s="591"/>
      <c r="C83" s="592"/>
      <c r="D83" s="591"/>
      <c r="E83" s="592"/>
      <c r="F83" s="591"/>
      <c r="G83" s="585"/>
      <c r="H83" s="592"/>
      <c r="I83" s="592"/>
      <c r="J83" s="591"/>
      <c r="K83" s="585"/>
      <c r="L83" s="586"/>
      <c r="M83" s="585"/>
      <c r="N83" s="585"/>
      <c r="O83" s="585"/>
      <c r="P83" s="586"/>
      <c r="Q83" s="585"/>
      <c r="R83" s="585"/>
      <c r="S83" s="585"/>
      <c r="T83" s="586"/>
      <c r="U83" s="587"/>
      <c r="V83" s="584"/>
      <c r="W83" s="587"/>
      <c r="X83" s="588"/>
      <c r="Y83" s="587"/>
      <c r="Z83" s="584"/>
      <c r="AA83" s="587"/>
      <c r="AB83" s="589"/>
      <c r="AC83" s="594"/>
      <c r="AD83" s="589"/>
      <c r="AE83" s="587"/>
      <c r="AF83" s="584"/>
      <c r="AG83" s="587"/>
      <c r="AH83" s="587"/>
      <c r="AI83" s="612"/>
    </row>
    <row r="84" spans="1:35" ht="15" hidden="1" customHeight="1" x14ac:dyDescent="0.35">
      <c r="A84" s="1174"/>
      <c r="B84" s="591"/>
      <c r="C84" s="592"/>
      <c r="D84" s="591"/>
      <c r="E84" s="592"/>
      <c r="F84" s="591"/>
      <c r="G84" s="585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9"/>
      <c r="AE84" s="587"/>
      <c r="AF84" s="584"/>
      <c r="AG84" s="587"/>
      <c r="AH84" s="587"/>
      <c r="AI84" s="612"/>
    </row>
    <row r="85" spans="1:35" ht="15" hidden="1" customHeight="1" x14ac:dyDescent="0.35">
      <c r="A85" s="1175"/>
      <c r="B85" s="591">
        <v>27.63</v>
      </c>
      <c r="C85" s="592">
        <v>276300</v>
      </c>
      <c r="D85" s="792">
        <v>36.450000000000003</v>
      </c>
      <c r="E85" s="592">
        <v>364500</v>
      </c>
      <c r="F85" s="591">
        <v>24.17</v>
      </c>
      <c r="G85" s="585">
        <v>241700</v>
      </c>
      <c r="H85" s="592"/>
      <c r="I85" s="592"/>
      <c r="J85" s="591"/>
      <c r="K85" s="585"/>
      <c r="L85" s="586">
        <v>20</v>
      </c>
      <c r="M85" s="585">
        <v>136000</v>
      </c>
      <c r="N85" s="585">
        <v>20</v>
      </c>
      <c r="O85" s="585">
        <v>136000</v>
      </c>
      <c r="P85" s="586"/>
      <c r="Q85" s="585"/>
      <c r="R85" s="585"/>
      <c r="S85" s="585"/>
      <c r="T85" s="586">
        <v>20</v>
      </c>
      <c r="U85" s="587">
        <v>136000</v>
      </c>
      <c r="V85" s="584"/>
      <c r="W85" s="587"/>
      <c r="X85" s="588">
        <v>20</v>
      </c>
      <c r="Y85" s="587">
        <v>268000</v>
      </c>
      <c r="Z85" s="584"/>
      <c r="AA85" s="587"/>
      <c r="AB85" s="589"/>
      <c r="AC85" s="594"/>
      <c r="AD85" s="589"/>
      <c r="AE85" s="587"/>
      <c r="AF85" s="584"/>
      <c r="AG85" s="587"/>
      <c r="AH85" s="587"/>
      <c r="AI85" s="612"/>
    </row>
    <row r="86" spans="1:35" ht="15" hidden="1" customHeight="1" x14ac:dyDescent="0.35">
      <c r="A86" s="1173">
        <v>45251</v>
      </c>
      <c r="B86" s="591"/>
      <c r="C86" s="592"/>
      <c r="D86" s="593"/>
      <c r="E86" s="592"/>
      <c r="F86" s="591"/>
      <c r="G86" s="587"/>
      <c r="H86" s="592"/>
      <c r="I86" s="592"/>
      <c r="J86" s="591"/>
      <c r="K86" s="587"/>
      <c r="L86" s="584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724"/>
      <c r="AC86" s="594"/>
      <c r="AD86" s="589"/>
      <c r="AE86" s="587"/>
      <c r="AF86" s="584"/>
      <c r="AG86" s="587"/>
      <c r="AH86" s="587"/>
      <c r="AI86" s="612"/>
    </row>
    <row r="87" spans="1:35" ht="15" hidden="1" customHeight="1" x14ac:dyDescent="0.35">
      <c r="A87" s="1174"/>
      <c r="B87" s="591"/>
      <c r="C87" s="592"/>
      <c r="D87" s="593"/>
      <c r="E87" s="592"/>
      <c r="F87" s="591"/>
      <c r="G87" s="587"/>
      <c r="H87" s="592"/>
      <c r="I87" s="592"/>
      <c r="J87" s="591"/>
      <c r="K87" s="587"/>
      <c r="L87" s="584"/>
      <c r="M87" s="585"/>
      <c r="N87" s="585"/>
      <c r="O87" s="585"/>
      <c r="P87" s="586"/>
      <c r="Q87" s="585"/>
      <c r="R87" s="585"/>
      <c r="S87" s="585"/>
      <c r="T87" s="586"/>
      <c r="U87" s="587"/>
      <c r="V87" s="584"/>
      <c r="W87" s="587"/>
      <c r="X87" s="588"/>
      <c r="Y87" s="587"/>
      <c r="Z87" s="584"/>
      <c r="AA87" s="587"/>
      <c r="AB87" s="589"/>
      <c r="AC87" s="594"/>
      <c r="AD87" s="589"/>
      <c r="AE87" s="587"/>
      <c r="AF87" s="584"/>
      <c r="AG87" s="587"/>
      <c r="AH87" s="587"/>
      <c r="AI87" s="612"/>
    </row>
    <row r="88" spans="1:35" ht="15" hidden="1" customHeight="1" x14ac:dyDescent="0.35">
      <c r="A88" s="1174"/>
      <c r="B88" s="591"/>
      <c r="C88" s="592"/>
      <c r="D88" s="593"/>
      <c r="E88" s="592"/>
      <c r="F88" s="591"/>
      <c r="G88" s="587"/>
      <c r="H88" s="592"/>
      <c r="I88" s="592"/>
      <c r="J88" s="591"/>
      <c r="K88" s="587"/>
      <c r="L88" s="584"/>
      <c r="M88" s="585"/>
      <c r="N88" s="585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0"/>
      <c r="AD88" s="599"/>
      <c r="AE88" s="600"/>
      <c r="AF88" s="588"/>
      <c r="AG88" s="587"/>
      <c r="AH88" s="587"/>
      <c r="AI88" s="612"/>
    </row>
    <row r="89" spans="1:35" ht="15" hidden="1" customHeight="1" x14ac:dyDescent="0.35">
      <c r="A89" s="1175"/>
      <c r="B89" s="591">
        <v>30.58</v>
      </c>
      <c r="C89" s="592">
        <v>305800</v>
      </c>
      <c r="D89" s="593">
        <v>30.44</v>
      </c>
      <c r="E89" s="592">
        <v>304400</v>
      </c>
      <c r="F89" s="591">
        <v>14.24</v>
      </c>
      <c r="G89" s="585">
        <v>142400</v>
      </c>
      <c r="H89" s="592"/>
      <c r="I89" s="592"/>
      <c r="J89" s="591"/>
      <c r="K89" s="585"/>
      <c r="L89" s="586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>
        <v>20</v>
      </c>
      <c r="Y89" s="587">
        <v>268000</v>
      </c>
      <c r="Z89" s="584"/>
      <c r="AA89" s="587"/>
      <c r="AB89" s="589">
        <v>33.81</v>
      </c>
      <c r="AC89" s="594">
        <v>338100</v>
      </c>
      <c r="AD89" s="589"/>
      <c r="AE89" s="587"/>
      <c r="AF89" s="584"/>
      <c r="AG89" s="587"/>
      <c r="AH89" s="587"/>
      <c r="AI89" s="612"/>
    </row>
    <row r="90" spans="1:35" ht="17.25" hidden="1" customHeight="1" x14ac:dyDescent="0.35">
      <c r="A90" s="1173">
        <v>45252</v>
      </c>
      <c r="B90" s="591"/>
      <c r="C90" s="592"/>
      <c r="D90" s="593"/>
      <c r="E90" s="592"/>
      <c r="F90" s="591"/>
      <c r="G90" s="585"/>
      <c r="H90" s="592"/>
      <c r="I90" s="592"/>
      <c r="J90" s="591"/>
      <c r="K90" s="585"/>
      <c r="L90" s="586"/>
      <c r="M90" s="585"/>
      <c r="N90" s="585"/>
      <c r="O90" s="585"/>
      <c r="P90" s="586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9"/>
      <c r="AE90" s="587"/>
      <c r="AF90" s="584"/>
      <c r="AG90" s="587"/>
      <c r="AH90" s="587"/>
      <c r="AI90" s="612"/>
    </row>
    <row r="91" spans="1:35" ht="17.25" hidden="1" customHeight="1" x14ac:dyDescent="0.35">
      <c r="A91" s="1174"/>
      <c r="B91" s="591"/>
      <c r="C91" s="592"/>
      <c r="D91" s="593"/>
      <c r="E91" s="592"/>
      <c r="F91" s="591"/>
      <c r="G91" s="585"/>
      <c r="H91" s="592"/>
      <c r="I91" s="592"/>
      <c r="J91" s="591"/>
      <c r="K91" s="585"/>
      <c r="L91" s="586"/>
      <c r="M91" s="585"/>
      <c r="N91" s="585"/>
      <c r="O91" s="585"/>
      <c r="P91" s="586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9"/>
      <c r="AE91" s="587"/>
      <c r="AF91" s="584"/>
      <c r="AG91" s="587"/>
      <c r="AH91" s="587"/>
      <c r="AI91" s="612"/>
    </row>
    <row r="92" spans="1:35" ht="17.25" hidden="1" customHeight="1" x14ac:dyDescent="0.35">
      <c r="A92" s="1174"/>
      <c r="B92" s="591"/>
      <c r="C92" s="592"/>
      <c r="D92" s="593"/>
      <c r="E92" s="592"/>
      <c r="F92" s="591"/>
      <c r="G92" s="585"/>
      <c r="H92" s="592"/>
      <c r="I92" s="592"/>
      <c r="J92" s="591"/>
      <c r="K92" s="585"/>
      <c r="L92" s="586"/>
      <c r="M92" s="585"/>
      <c r="N92" s="585"/>
      <c r="O92" s="585"/>
      <c r="P92" s="586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9"/>
      <c r="AE92" s="587"/>
      <c r="AF92" s="584"/>
      <c r="AG92" s="587"/>
      <c r="AH92" s="587"/>
      <c r="AI92" s="612"/>
    </row>
    <row r="93" spans="1:35" ht="15" hidden="1" customHeight="1" x14ac:dyDescent="0.35">
      <c r="A93" s="1175"/>
      <c r="B93" s="591">
        <v>27.35</v>
      </c>
      <c r="C93" s="592">
        <v>273500</v>
      </c>
      <c r="D93" s="593">
        <v>23.68</v>
      </c>
      <c r="E93" s="592">
        <v>236800</v>
      </c>
      <c r="F93" s="792">
        <v>21.85</v>
      </c>
      <c r="G93" s="585">
        <v>218500</v>
      </c>
      <c r="H93" s="592"/>
      <c r="I93" s="592"/>
      <c r="J93" s="792"/>
      <c r="K93" s="585"/>
      <c r="L93" s="586"/>
      <c r="M93" s="585"/>
      <c r="N93" s="585">
        <v>20</v>
      </c>
      <c r="O93" s="585">
        <v>136000</v>
      </c>
      <c r="P93" s="586"/>
      <c r="Q93" s="585"/>
      <c r="R93" s="585">
        <v>20</v>
      </c>
      <c r="S93" s="585">
        <v>268000</v>
      </c>
      <c r="T93" s="586"/>
      <c r="U93" s="587"/>
      <c r="V93" s="584">
        <v>27.65</v>
      </c>
      <c r="W93" s="587">
        <v>276500</v>
      </c>
      <c r="X93" s="588">
        <v>20</v>
      </c>
      <c r="Y93" s="587">
        <v>268000</v>
      </c>
      <c r="Z93" s="584"/>
      <c r="AA93" s="587"/>
      <c r="AB93" s="589"/>
      <c r="AC93" s="594"/>
      <c r="AD93" s="589"/>
      <c r="AE93" s="587"/>
      <c r="AF93" s="584"/>
      <c r="AG93" s="587"/>
      <c r="AH93" s="587"/>
      <c r="AI93" s="612"/>
    </row>
    <row r="94" spans="1:35" ht="15" hidden="1" customHeight="1" x14ac:dyDescent="0.35">
      <c r="A94" s="1173">
        <v>45253</v>
      </c>
      <c r="B94" s="591"/>
      <c r="C94" s="592"/>
      <c r="D94" s="593"/>
      <c r="E94" s="592"/>
      <c r="F94" s="591"/>
      <c r="G94" s="585"/>
      <c r="H94" s="592"/>
      <c r="I94" s="592"/>
      <c r="J94" s="591"/>
      <c r="K94" s="585"/>
      <c r="L94" s="586"/>
      <c r="M94" s="585"/>
      <c r="N94" s="585"/>
      <c r="O94" s="585"/>
      <c r="P94" s="586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9"/>
      <c r="AE94" s="587"/>
      <c r="AF94" s="584"/>
      <c r="AG94" s="587"/>
      <c r="AH94" s="587"/>
      <c r="AI94" s="612"/>
    </row>
    <row r="95" spans="1:35" ht="15" hidden="1" customHeight="1" x14ac:dyDescent="0.35">
      <c r="A95" s="1174"/>
      <c r="B95" s="591"/>
      <c r="C95" s="592"/>
      <c r="D95" s="593"/>
      <c r="E95" s="592"/>
      <c r="F95" s="591"/>
      <c r="G95" s="585"/>
      <c r="H95" s="592"/>
      <c r="I95" s="592"/>
      <c r="J95" s="591"/>
      <c r="K95" s="585"/>
      <c r="L95" s="586"/>
      <c r="M95" s="585"/>
      <c r="N95" s="585"/>
      <c r="O95" s="585"/>
      <c r="P95" s="586"/>
      <c r="Q95" s="585"/>
      <c r="R95" s="585"/>
      <c r="S95" s="585"/>
      <c r="T95" s="586"/>
      <c r="U95" s="587"/>
      <c r="V95" s="584"/>
      <c r="W95" s="587"/>
      <c r="X95" s="588"/>
      <c r="Y95" s="587"/>
      <c r="Z95" s="584"/>
      <c r="AA95" s="587"/>
      <c r="AB95" s="589"/>
      <c r="AC95" s="594"/>
      <c r="AD95" s="589"/>
      <c r="AE95" s="587"/>
      <c r="AF95" s="584"/>
      <c r="AG95" s="587"/>
      <c r="AH95" s="587"/>
      <c r="AI95" s="612"/>
    </row>
    <row r="96" spans="1:35" ht="15" hidden="1" customHeight="1" x14ac:dyDescent="0.35">
      <c r="A96" s="1174"/>
      <c r="B96" s="591"/>
      <c r="C96" s="592"/>
      <c r="D96" s="593"/>
      <c r="E96" s="592"/>
      <c r="F96" s="591"/>
      <c r="G96" s="585"/>
      <c r="H96" s="592"/>
      <c r="I96" s="592"/>
      <c r="J96" s="591"/>
      <c r="K96" s="585"/>
      <c r="L96" s="586"/>
      <c r="M96" s="585"/>
      <c r="N96" s="585"/>
      <c r="O96" s="585"/>
      <c r="P96" s="586"/>
      <c r="Q96" s="585"/>
      <c r="R96" s="585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9"/>
      <c r="AE96" s="587"/>
      <c r="AF96" s="584"/>
      <c r="AG96" s="587"/>
      <c r="AH96" s="587"/>
      <c r="AI96" s="612"/>
    </row>
    <row r="97" spans="1:41" ht="15" hidden="1" customHeight="1" x14ac:dyDescent="0.35">
      <c r="A97" s="1175"/>
      <c r="B97" s="792">
        <v>21.55</v>
      </c>
      <c r="C97" s="592">
        <v>215500</v>
      </c>
      <c r="D97" s="593">
        <v>29.18</v>
      </c>
      <c r="E97" s="592">
        <v>291800</v>
      </c>
      <c r="F97" s="591">
        <v>18.34</v>
      </c>
      <c r="G97" s="585">
        <v>183400</v>
      </c>
      <c r="H97" s="592"/>
      <c r="I97" s="592"/>
      <c r="J97" s="591"/>
      <c r="K97" s="585"/>
      <c r="L97" s="586">
        <v>20</v>
      </c>
      <c r="M97" s="585">
        <v>136000</v>
      </c>
      <c r="N97" s="585"/>
      <c r="O97" s="585"/>
      <c r="P97" s="792"/>
      <c r="Q97" s="592"/>
      <c r="R97" s="585">
        <v>20</v>
      </c>
      <c r="S97" s="585">
        <v>268000</v>
      </c>
      <c r="T97" s="586">
        <v>20</v>
      </c>
      <c r="U97" s="587">
        <v>136000</v>
      </c>
      <c r="V97" s="584"/>
      <c r="W97" s="587"/>
      <c r="X97" s="588">
        <v>20</v>
      </c>
      <c r="Y97" s="587">
        <v>268000</v>
      </c>
      <c r="Z97" s="584"/>
      <c r="AA97" s="587"/>
      <c r="AB97" s="593"/>
      <c r="AC97" s="592"/>
      <c r="AD97" s="589"/>
      <c r="AE97" s="587"/>
      <c r="AF97" s="584"/>
      <c r="AG97" s="587"/>
      <c r="AH97" s="587"/>
      <c r="AI97" s="612"/>
    </row>
    <row r="98" spans="1:41" ht="15" hidden="1" customHeight="1" x14ac:dyDescent="0.35">
      <c r="A98" s="1173">
        <v>45254</v>
      </c>
      <c r="B98" s="591"/>
      <c r="C98" s="592"/>
      <c r="D98" s="593"/>
      <c r="E98" s="592"/>
      <c r="F98" s="591"/>
      <c r="G98" s="585"/>
      <c r="H98" s="592"/>
      <c r="I98" s="592"/>
      <c r="J98" s="591"/>
      <c r="K98" s="585"/>
      <c r="L98" s="586"/>
      <c r="M98" s="585"/>
      <c r="N98" s="585"/>
      <c r="O98" s="585"/>
      <c r="P98" s="586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89"/>
      <c r="AC98" s="594"/>
      <c r="AD98" s="589"/>
      <c r="AE98" s="587"/>
      <c r="AF98" s="584"/>
      <c r="AG98" s="587"/>
      <c r="AH98" s="587"/>
      <c r="AI98" s="612"/>
    </row>
    <row r="99" spans="1:41" ht="15" hidden="1" customHeight="1" x14ac:dyDescent="0.35">
      <c r="A99" s="1174"/>
      <c r="B99" s="591"/>
      <c r="C99" s="592"/>
      <c r="D99" s="593"/>
      <c r="E99" s="592"/>
      <c r="F99" s="591"/>
      <c r="G99" s="585"/>
      <c r="H99" s="592"/>
      <c r="I99" s="592"/>
      <c r="J99" s="591"/>
      <c r="K99" s="585"/>
      <c r="L99" s="586"/>
      <c r="M99" s="585"/>
      <c r="N99" s="585"/>
      <c r="O99" s="585"/>
      <c r="P99" s="586"/>
      <c r="Q99" s="585"/>
      <c r="R99" s="585"/>
      <c r="S99" s="585"/>
      <c r="T99" s="586"/>
      <c r="U99" s="587"/>
      <c r="V99" s="584"/>
      <c r="W99" s="587"/>
      <c r="X99" s="588"/>
      <c r="Y99" s="587"/>
      <c r="Z99" s="584"/>
      <c r="AA99" s="587"/>
      <c r="AB99" s="589"/>
      <c r="AC99" s="594"/>
      <c r="AD99" s="589"/>
      <c r="AE99" s="587"/>
      <c r="AF99" s="584"/>
      <c r="AG99" s="587"/>
      <c r="AH99" s="587"/>
      <c r="AI99" s="612"/>
    </row>
    <row r="100" spans="1:41" ht="14.25" hidden="1" customHeight="1" x14ac:dyDescent="0.35">
      <c r="A100" s="1174"/>
      <c r="B100" s="591"/>
      <c r="C100" s="592"/>
      <c r="D100" s="593"/>
      <c r="E100" s="592"/>
      <c r="F100" s="591"/>
      <c r="G100" s="585"/>
      <c r="H100" s="592"/>
      <c r="I100" s="592"/>
      <c r="J100" s="591"/>
      <c r="K100" s="585"/>
      <c r="L100" s="586"/>
      <c r="M100" s="585"/>
      <c r="N100" s="585"/>
      <c r="O100" s="585"/>
      <c r="P100" s="586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0"/>
      <c r="AD100" s="599"/>
      <c r="AE100" s="600"/>
      <c r="AF100" s="588"/>
      <c r="AG100" s="587"/>
      <c r="AH100" s="587"/>
      <c r="AI100" s="612"/>
    </row>
    <row r="101" spans="1:41" ht="15" hidden="1" customHeight="1" x14ac:dyDescent="0.35">
      <c r="A101" s="1175"/>
      <c r="B101" s="591">
        <v>27.12</v>
      </c>
      <c r="C101" s="592">
        <v>271200</v>
      </c>
      <c r="D101" s="593">
        <v>28.48</v>
      </c>
      <c r="E101" s="592">
        <v>284800</v>
      </c>
      <c r="F101" s="591"/>
      <c r="G101" s="585"/>
      <c r="H101" s="591"/>
      <c r="I101" s="592"/>
      <c r="J101" s="593"/>
      <c r="K101" s="592"/>
      <c r="L101" s="586"/>
      <c r="M101" s="585"/>
      <c r="N101" s="585">
        <v>20</v>
      </c>
      <c r="O101" s="585">
        <v>136000</v>
      </c>
      <c r="P101" s="586"/>
      <c r="Q101" s="585"/>
      <c r="R101" s="585"/>
      <c r="S101" s="585"/>
      <c r="T101" s="586"/>
      <c r="U101" s="587"/>
      <c r="V101" s="584"/>
      <c r="W101" s="587"/>
      <c r="X101" s="588">
        <v>20</v>
      </c>
      <c r="Y101" s="587">
        <v>268000</v>
      </c>
      <c r="Z101" s="589"/>
      <c r="AA101" s="594"/>
      <c r="AB101" s="598"/>
      <c r="AC101" s="601"/>
      <c r="AD101" s="584">
        <v>32.76</v>
      </c>
      <c r="AE101" s="587">
        <v>327600</v>
      </c>
      <c r="AF101" s="727"/>
      <c r="AG101" s="704"/>
      <c r="AH101" s="587"/>
      <c r="AI101" s="612"/>
    </row>
    <row r="102" spans="1:41" ht="15" hidden="1" customHeight="1" x14ac:dyDescent="0.35">
      <c r="A102" s="1173">
        <v>45255</v>
      </c>
      <c r="B102" s="591"/>
      <c r="C102" s="592"/>
      <c r="D102" s="727"/>
      <c r="E102" s="704"/>
      <c r="F102" s="591"/>
      <c r="G102" s="585"/>
      <c r="H102" s="704"/>
      <c r="I102" s="704"/>
      <c r="J102" s="591"/>
      <c r="K102" s="585"/>
      <c r="L102" s="586"/>
      <c r="M102" s="585"/>
      <c r="N102" s="585"/>
      <c r="O102" s="585"/>
      <c r="P102" s="586"/>
      <c r="Q102" s="660"/>
      <c r="R102" s="816"/>
      <c r="S102" s="660"/>
      <c r="T102" s="586"/>
      <c r="U102" s="585"/>
      <c r="V102" s="584"/>
      <c r="W102" s="587"/>
      <c r="X102" s="588"/>
      <c r="Y102" s="587"/>
      <c r="Z102" s="584"/>
      <c r="AA102" s="587"/>
      <c r="AB102" s="589"/>
      <c r="AC102" s="594"/>
      <c r="AD102" s="589"/>
      <c r="AE102" s="587"/>
      <c r="AF102" s="584"/>
      <c r="AG102" s="587"/>
      <c r="AH102" s="587"/>
      <c r="AI102" s="612"/>
    </row>
    <row r="103" spans="1:41" ht="15" hidden="1" customHeight="1" x14ac:dyDescent="0.35">
      <c r="A103" s="1174"/>
      <c r="B103" s="591"/>
      <c r="C103" s="592"/>
      <c r="D103" s="593"/>
      <c r="E103" s="592"/>
      <c r="F103" s="591"/>
      <c r="G103" s="585"/>
      <c r="H103" s="592"/>
      <c r="I103" s="592"/>
      <c r="J103" s="591"/>
      <c r="K103" s="585"/>
      <c r="L103" s="586"/>
      <c r="M103" s="585"/>
      <c r="N103" s="585"/>
      <c r="O103" s="585"/>
      <c r="P103" s="586"/>
      <c r="Q103" s="592"/>
      <c r="R103" s="585"/>
      <c r="S103" s="592"/>
      <c r="T103" s="586"/>
      <c r="U103" s="587"/>
      <c r="V103" s="584"/>
      <c r="W103" s="587"/>
      <c r="X103" s="588"/>
      <c r="Y103" s="587"/>
      <c r="Z103" s="584"/>
      <c r="AA103" s="587"/>
      <c r="AB103" s="589"/>
      <c r="AC103" s="594"/>
      <c r="AD103" s="589"/>
      <c r="AE103" s="587"/>
      <c r="AF103" s="584"/>
      <c r="AG103" s="587"/>
      <c r="AH103" s="587"/>
      <c r="AI103" s="612"/>
    </row>
    <row r="104" spans="1:41" ht="15" hidden="1" customHeight="1" x14ac:dyDescent="0.35">
      <c r="A104" s="1174"/>
      <c r="B104" s="586"/>
      <c r="C104" s="587"/>
      <c r="D104" s="593"/>
      <c r="E104" s="592"/>
      <c r="F104" s="591"/>
      <c r="G104" s="585"/>
      <c r="H104" s="592"/>
      <c r="I104" s="592"/>
      <c r="J104" s="591"/>
      <c r="K104" s="585"/>
      <c r="L104" s="586"/>
      <c r="M104" s="585"/>
      <c r="N104" s="585"/>
      <c r="O104" s="585"/>
      <c r="P104" s="586"/>
      <c r="Q104" s="592"/>
      <c r="R104" s="585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9"/>
      <c r="AE104" s="587"/>
      <c r="AF104" s="584"/>
      <c r="AG104" s="587"/>
      <c r="AH104" s="587"/>
      <c r="AI104" s="612"/>
    </row>
    <row r="105" spans="1:41" ht="15" hidden="1" customHeight="1" x14ac:dyDescent="0.35">
      <c r="A105" s="1175"/>
      <c r="B105" s="591">
        <v>19.93</v>
      </c>
      <c r="C105" s="592">
        <v>199300</v>
      </c>
      <c r="D105" s="793">
        <v>22.82</v>
      </c>
      <c r="E105" s="592">
        <v>228200</v>
      </c>
      <c r="F105" s="591"/>
      <c r="G105" s="585"/>
      <c r="H105" s="592"/>
      <c r="I105" s="592"/>
      <c r="J105" s="591"/>
      <c r="K105" s="585"/>
      <c r="L105" s="586"/>
      <c r="M105" s="587"/>
      <c r="N105" s="587"/>
      <c r="O105" s="587"/>
      <c r="P105" s="586"/>
      <c r="Q105" s="587"/>
      <c r="R105" s="600">
        <v>20</v>
      </c>
      <c r="S105" s="587">
        <v>268000</v>
      </c>
      <c r="T105" s="586">
        <v>20</v>
      </c>
      <c r="U105" s="587">
        <v>136000</v>
      </c>
      <c r="V105" s="584"/>
      <c r="W105" s="587"/>
      <c r="X105" s="588">
        <v>20</v>
      </c>
      <c r="Y105" s="587">
        <v>268000</v>
      </c>
      <c r="Z105" s="584"/>
      <c r="AA105" s="587"/>
      <c r="AB105" s="589"/>
      <c r="AC105" s="594"/>
      <c r="AD105" s="589"/>
      <c r="AE105" s="587"/>
      <c r="AF105" s="584"/>
      <c r="AG105" s="587"/>
      <c r="AH105" s="587"/>
      <c r="AI105" s="612"/>
      <c r="AO105" s="685"/>
    </row>
    <row r="106" spans="1:41" ht="15" hidden="1" customHeight="1" x14ac:dyDescent="0.35">
      <c r="A106" s="1173">
        <v>45256</v>
      </c>
      <c r="B106" s="591"/>
      <c r="C106" s="592"/>
      <c r="D106" s="593"/>
      <c r="E106" s="592"/>
      <c r="F106" s="591"/>
      <c r="G106" s="585"/>
      <c r="H106" s="592"/>
      <c r="I106" s="592"/>
      <c r="J106" s="591"/>
      <c r="K106" s="585"/>
      <c r="L106" s="586"/>
      <c r="M106" s="587"/>
      <c r="N106" s="587"/>
      <c r="O106" s="587"/>
      <c r="P106" s="586"/>
      <c r="Q106" s="585"/>
      <c r="R106" s="585"/>
      <c r="S106" s="585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727"/>
      <c r="AE106" s="704"/>
      <c r="AF106" s="584"/>
      <c r="AG106" s="587"/>
      <c r="AH106" s="587"/>
      <c r="AI106" s="612"/>
      <c r="AO106" s="685"/>
    </row>
    <row r="107" spans="1:41" ht="15" hidden="1" customHeight="1" x14ac:dyDescent="0.35">
      <c r="A107" s="1174"/>
      <c r="B107" s="591"/>
      <c r="C107" s="592"/>
      <c r="D107" s="593"/>
      <c r="E107" s="592"/>
      <c r="F107" s="591"/>
      <c r="G107" s="585"/>
      <c r="H107" s="592"/>
      <c r="I107" s="592"/>
      <c r="J107" s="591"/>
      <c r="K107" s="585"/>
      <c r="L107" s="586"/>
      <c r="M107" s="585"/>
      <c r="N107" s="585"/>
      <c r="O107" s="585"/>
      <c r="P107" s="586"/>
      <c r="Q107" s="585"/>
      <c r="R107" s="585"/>
      <c r="S107" s="585"/>
      <c r="T107" s="586"/>
      <c r="U107" s="587"/>
      <c r="V107" s="584"/>
      <c r="W107" s="587"/>
      <c r="X107" s="599"/>
      <c r="Y107" s="587"/>
      <c r="Z107" s="584"/>
      <c r="AA107" s="587"/>
      <c r="AB107" s="589"/>
      <c r="AC107" s="594"/>
      <c r="AD107" s="589"/>
      <c r="AE107" s="587"/>
      <c r="AF107" s="584"/>
      <c r="AG107" s="587"/>
      <c r="AH107" s="587"/>
      <c r="AI107" s="612"/>
      <c r="AO107" s="685"/>
    </row>
    <row r="108" spans="1:41" ht="15" hidden="1" customHeight="1" x14ac:dyDescent="0.35">
      <c r="A108" s="1174"/>
      <c r="B108" s="591"/>
      <c r="C108" s="592"/>
      <c r="D108" s="593"/>
      <c r="E108" s="592"/>
      <c r="F108" s="591"/>
      <c r="G108" s="585"/>
      <c r="H108" s="592"/>
      <c r="I108" s="592"/>
      <c r="J108" s="591"/>
      <c r="K108" s="585"/>
      <c r="L108" s="586"/>
      <c r="M108" s="585"/>
      <c r="N108" s="585"/>
      <c r="O108" s="585"/>
      <c r="P108" s="586"/>
      <c r="Q108" s="585"/>
      <c r="R108" s="585"/>
      <c r="S108" s="585"/>
      <c r="T108" s="586"/>
      <c r="U108" s="587"/>
      <c r="V108" s="584"/>
      <c r="W108" s="587"/>
      <c r="X108" s="588"/>
      <c r="Y108" s="587"/>
      <c r="Z108" s="584"/>
      <c r="AA108" s="587"/>
      <c r="AB108" s="589"/>
      <c r="AC108" s="594"/>
      <c r="AD108" s="589"/>
      <c r="AE108" s="587"/>
      <c r="AF108" s="584"/>
      <c r="AG108" s="587"/>
      <c r="AH108" s="587"/>
      <c r="AI108" s="612"/>
      <c r="AO108" s="685"/>
    </row>
    <row r="109" spans="1:41" ht="15" hidden="1" customHeight="1" x14ac:dyDescent="0.35">
      <c r="A109" s="1175"/>
      <c r="B109" s="591">
        <v>24.44</v>
      </c>
      <c r="C109" s="592">
        <v>244400</v>
      </c>
      <c r="D109" s="793">
        <v>30.61</v>
      </c>
      <c r="E109" s="592">
        <v>306100</v>
      </c>
      <c r="F109" s="591">
        <v>24.19</v>
      </c>
      <c r="G109" s="585">
        <v>241900</v>
      </c>
      <c r="H109" s="592"/>
      <c r="I109" s="592"/>
      <c r="J109" s="591"/>
      <c r="K109" s="585"/>
      <c r="L109" s="586"/>
      <c r="M109" s="585"/>
      <c r="N109" s="585"/>
      <c r="O109" s="585"/>
      <c r="P109" s="586"/>
      <c r="Q109" s="585"/>
      <c r="R109" s="585"/>
      <c r="S109" s="585"/>
      <c r="T109" s="586"/>
      <c r="U109" s="587"/>
      <c r="V109" s="584"/>
      <c r="W109" s="587"/>
      <c r="X109" s="588"/>
      <c r="Y109" s="587"/>
      <c r="Z109" s="584"/>
      <c r="AA109" s="587"/>
      <c r="AB109" s="589">
        <v>40.92</v>
      </c>
      <c r="AC109" s="594">
        <v>409200</v>
      </c>
      <c r="AD109" s="589"/>
      <c r="AE109" s="587"/>
      <c r="AF109" s="584"/>
      <c r="AG109" s="587"/>
      <c r="AH109" s="587"/>
      <c r="AI109" s="612"/>
    </row>
    <row r="110" spans="1:41" ht="15" hidden="1" customHeight="1" x14ac:dyDescent="0.35">
      <c r="A110" s="1173">
        <v>45257</v>
      </c>
      <c r="B110" s="591"/>
      <c r="C110" s="592"/>
      <c r="D110" s="593"/>
      <c r="E110" s="592"/>
      <c r="F110" s="591"/>
      <c r="G110" s="585"/>
      <c r="H110" s="592"/>
      <c r="I110" s="592"/>
      <c r="J110" s="591"/>
      <c r="K110" s="585"/>
      <c r="L110" s="586"/>
      <c r="M110" s="585"/>
      <c r="N110" s="585"/>
      <c r="O110" s="585"/>
      <c r="P110" s="586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4"/>
      <c r="AC110" s="587"/>
      <c r="AD110" s="589"/>
      <c r="AE110" s="587"/>
      <c r="AF110" s="584"/>
      <c r="AG110" s="587"/>
      <c r="AH110" s="587"/>
      <c r="AI110" s="612"/>
    </row>
    <row r="111" spans="1:41" ht="15" hidden="1" customHeight="1" x14ac:dyDescent="0.35">
      <c r="A111" s="1174"/>
      <c r="B111" s="591"/>
      <c r="C111" s="592"/>
      <c r="D111" s="593"/>
      <c r="E111" s="592"/>
      <c r="F111" s="591"/>
      <c r="G111" s="585"/>
      <c r="H111" s="592"/>
      <c r="I111" s="592"/>
      <c r="J111" s="591"/>
      <c r="K111" s="585"/>
      <c r="L111" s="586"/>
      <c r="M111" s="585"/>
      <c r="N111" s="585"/>
      <c r="O111" s="585"/>
      <c r="P111" s="586"/>
      <c r="Q111" s="585"/>
      <c r="R111" s="585"/>
      <c r="S111" s="585"/>
      <c r="T111" s="586"/>
      <c r="U111" s="587"/>
      <c r="V111" s="584"/>
      <c r="W111" s="587"/>
      <c r="X111" s="588"/>
      <c r="Y111" s="587"/>
      <c r="Z111" s="584"/>
      <c r="AA111" s="587"/>
      <c r="AB111" s="589"/>
      <c r="AC111" s="594"/>
      <c r="AD111" s="589"/>
      <c r="AE111" s="587"/>
      <c r="AF111" s="584"/>
      <c r="AG111" s="587"/>
      <c r="AH111" s="587"/>
      <c r="AI111" s="612"/>
    </row>
    <row r="112" spans="1:41" ht="15" hidden="1" customHeight="1" x14ac:dyDescent="0.35">
      <c r="A112" s="1174"/>
      <c r="B112" s="591"/>
      <c r="C112" s="592"/>
      <c r="D112" s="593"/>
      <c r="E112" s="592"/>
      <c r="F112" s="591"/>
      <c r="G112" s="585"/>
      <c r="H112" s="592"/>
      <c r="I112" s="592"/>
      <c r="J112" s="591"/>
      <c r="K112" s="585"/>
      <c r="L112" s="586"/>
      <c r="M112" s="585"/>
      <c r="N112" s="585"/>
      <c r="O112" s="585"/>
      <c r="P112" s="586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9"/>
      <c r="AE112" s="587"/>
      <c r="AF112" s="584"/>
      <c r="AG112" s="587"/>
      <c r="AH112" s="587"/>
      <c r="AI112" s="612"/>
    </row>
    <row r="113" spans="1:35" ht="15" hidden="1" customHeight="1" x14ac:dyDescent="0.35">
      <c r="A113" s="1175"/>
      <c r="B113" s="591">
        <v>24.67</v>
      </c>
      <c r="C113" s="592">
        <v>246700</v>
      </c>
      <c r="D113" s="593">
        <v>29.61</v>
      </c>
      <c r="E113" s="592">
        <v>296100</v>
      </c>
      <c r="F113" s="824">
        <v>20</v>
      </c>
      <c r="G113" s="585">
        <v>200000</v>
      </c>
      <c r="H113" s="592"/>
      <c r="I113" s="592"/>
      <c r="J113" s="591"/>
      <c r="K113" s="585"/>
      <c r="L113" s="586"/>
      <c r="M113" s="585"/>
      <c r="N113" s="816"/>
      <c r="O113" s="585"/>
      <c r="P113" s="586"/>
      <c r="Q113" s="585"/>
      <c r="R113" s="585"/>
      <c r="S113" s="585"/>
      <c r="T113" s="586"/>
      <c r="U113" s="585"/>
      <c r="V113" s="584"/>
      <c r="W113" s="587"/>
      <c r="X113" s="588">
        <v>20</v>
      </c>
      <c r="Y113" s="587">
        <v>268000</v>
      </c>
      <c r="Z113" s="588"/>
      <c r="AA113" s="587"/>
      <c r="AB113" s="589"/>
      <c r="AC113" s="594"/>
      <c r="AD113" s="589"/>
      <c r="AE113" s="587"/>
      <c r="AF113" s="584"/>
      <c r="AG113" s="587"/>
      <c r="AH113" s="587"/>
      <c r="AI113" s="612"/>
    </row>
    <row r="114" spans="1:35" ht="15" hidden="1" customHeight="1" x14ac:dyDescent="0.35">
      <c r="A114" s="1173">
        <v>45258</v>
      </c>
      <c r="B114" s="591"/>
      <c r="C114" s="592"/>
      <c r="D114" s="593"/>
      <c r="E114" s="592"/>
      <c r="F114" s="591"/>
      <c r="G114" s="585"/>
      <c r="H114" s="592"/>
      <c r="I114" s="592"/>
      <c r="J114" s="591"/>
      <c r="K114" s="585"/>
      <c r="L114" s="586"/>
      <c r="M114" s="585"/>
      <c r="N114" s="585"/>
      <c r="O114" s="585"/>
      <c r="P114" s="586"/>
      <c r="Q114" s="585"/>
      <c r="R114" s="585"/>
      <c r="S114" s="585"/>
      <c r="T114" s="586"/>
      <c r="U114" s="587"/>
      <c r="V114" s="584"/>
      <c r="W114" s="587"/>
      <c r="X114" s="588"/>
      <c r="Y114" s="587"/>
      <c r="Z114" s="588"/>
      <c r="AA114" s="587"/>
      <c r="AB114" s="589"/>
      <c r="AC114" s="594"/>
      <c r="AD114" s="589"/>
      <c r="AE114" s="587"/>
      <c r="AF114" s="584"/>
      <c r="AG114" s="587"/>
      <c r="AH114" s="587"/>
      <c r="AI114" s="612"/>
    </row>
    <row r="115" spans="1:35" ht="15" hidden="1" customHeight="1" x14ac:dyDescent="0.35">
      <c r="A115" s="1174"/>
      <c r="B115" s="591"/>
      <c r="C115" s="592"/>
      <c r="D115" s="593"/>
      <c r="E115" s="592"/>
      <c r="F115" s="591"/>
      <c r="G115" s="585"/>
      <c r="H115" s="592"/>
      <c r="I115" s="592"/>
      <c r="J115" s="591"/>
      <c r="K115" s="585"/>
      <c r="L115" s="586"/>
      <c r="M115" s="585"/>
      <c r="N115" s="585"/>
      <c r="O115" s="585"/>
      <c r="P115" s="586"/>
      <c r="Q115" s="585"/>
      <c r="R115" s="585"/>
      <c r="S115" s="585"/>
      <c r="T115" s="586"/>
      <c r="U115" s="587"/>
      <c r="V115" s="584"/>
      <c r="W115" s="587"/>
      <c r="X115" s="588"/>
      <c r="Y115" s="587"/>
      <c r="Z115" s="584"/>
      <c r="AA115" s="587"/>
      <c r="AB115" s="589"/>
      <c r="AC115" s="594"/>
      <c r="AD115" s="589"/>
      <c r="AE115" s="587"/>
      <c r="AF115" s="584"/>
      <c r="AG115" s="587"/>
      <c r="AH115" s="587"/>
      <c r="AI115" s="612"/>
    </row>
    <row r="116" spans="1:35" ht="15" hidden="1" customHeight="1" x14ac:dyDescent="0.35">
      <c r="A116" s="1174"/>
      <c r="B116" s="591"/>
      <c r="C116" s="592"/>
      <c r="D116" s="593"/>
      <c r="E116" s="592"/>
      <c r="F116" s="591"/>
      <c r="G116" s="585"/>
      <c r="H116" s="592"/>
      <c r="I116" s="592"/>
      <c r="J116" s="591"/>
      <c r="K116" s="585"/>
      <c r="L116" s="586"/>
      <c r="M116" s="585"/>
      <c r="N116" s="585"/>
      <c r="O116" s="585"/>
      <c r="P116" s="586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0"/>
      <c r="AD116" s="599"/>
      <c r="AE116" s="600"/>
      <c r="AF116" s="588"/>
      <c r="AG116" s="587"/>
      <c r="AH116" s="587"/>
      <c r="AI116" s="612"/>
    </row>
    <row r="117" spans="1:35" ht="18" hidden="1" customHeight="1" x14ac:dyDescent="0.35">
      <c r="A117" s="1175"/>
      <c r="B117" s="630">
        <v>28.96</v>
      </c>
      <c r="C117" s="587">
        <v>289600</v>
      </c>
      <c r="D117" s="584">
        <v>30.19</v>
      </c>
      <c r="E117" s="585">
        <v>301900</v>
      </c>
      <c r="F117" s="792">
        <v>25.49</v>
      </c>
      <c r="G117" s="587">
        <v>254900</v>
      </c>
      <c r="H117" s="585"/>
      <c r="I117" s="585"/>
      <c r="J117" s="792"/>
      <c r="K117" s="587"/>
      <c r="L117" s="584"/>
      <c r="M117" s="587"/>
      <c r="N117" s="587">
        <v>20</v>
      </c>
      <c r="O117" s="587">
        <v>136000</v>
      </c>
      <c r="P117" s="584"/>
      <c r="Q117" s="587"/>
      <c r="R117" s="600"/>
      <c r="S117" s="587"/>
      <c r="T117" s="586">
        <v>20</v>
      </c>
      <c r="U117" s="587">
        <v>136000</v>
      </c>
      <c r="V117" s="584"/>
      <c r="W117" s="587"/>
      <c r="X117" s="620">
        <v>20</v>
      </c>
      <c r="Y117" s="583">
        <v>268000</v>
      </c>
      <c r="Z117" s="584"/>
      <c r="AA117" s="587"/>
      <c r="AB117" s="589"/>
      <c r="AC117" s="594"/>
      <c r="AD117" s="589"/>
      <c r="AE117" s="587"/>
      <c r="AF117" s="584"/>
      <c r="AG117" s="587"/>
      <c r="AH117" s="587"/>
      <c r="AI117" s="612"/>
    </row>
    <row r="118" spans="1:35" ht="18" hidden="1" customHeight="1" x14ac:dyDescent="0.35">
      <c r="A118" s="1173">
        <v>45259</v>
      </c>
      <c r="B118" s="591"/>
      <c r="C118" s="592"/>
      <c r="D118" s="593"/>
      <c r="E118" s="592"/>
      <c r="F118" s="591"/>
      <c r="G118" s="585"/>
      <c r="H118" s="592"/>
      <c r="I118" s="592"/>
      <c r="J118" s="591"/>
      <c r="K118" s="585"/>
      <c r="L118" s="586"/>
      <c r="M118" s="585"/>
      <c r="N118" s="585"/>
      <c r="O118" s="585"/>
      <c r="P118" s="586"/>
      <c r="Q118" s="585"/>
      <c r="R118" s="585"/>
      <c r="S118" s="585"/>
      <c r="T118" s="586"/>
      <c r="U118" s="587"/>
      <c r="V118" s="584"/>
      <c r="W118" s="587"/>
      <c r="X118" s="588"/>
      <c r="Y118" s="587"/>
      <c r="Z118" s="584"/>
      <c r="AA118" s="587"/>
      <c r="AB118" s="589"/>
      <c r="AC118" s="594"/>
      <c r="AD118" s="589"/>
      <c r="AE118" s="587"/>
      <c r="AF118" s="584"/>
      <c r="AG118" s="587"/>
      <c r="AH118" s="587"/>
      <c r="AI118" s="612"/>
    </row>
    <row r="119" spans="1:35" ht="18" hidden="1" customHeight="1" x14ac:dyDescent="0.35">
      <c r="A119" s="1174"/>
      <c r="B119" s="591"/>
      <c r="C119" s="592"/>
      <c r="D119" s="593"/>
      <c r="E119" s="592"/>
      <c r="F119" s="591"/>
      <c r="G119" s="585"/>
      <c r="H119" s="592"/>
      <c r="I119" s="592"/>
      <c r="J119" s="591"/>
      <c r="K119" s="585"/>
      <c r="L119" s="586"/>
      <c r="M119" s="585"/>
      <c r="N119" s="585"/>
      <c r="O119" s="585"/>
      <c r="P119" s="586"/>
      <c r="Q119" s="585"/>
      <c r="R119" s="585"/>
      <c r="S119" s="585"/>
      <c r="T119" s="586"/>
      <c r="U119" s="587"/>
      <c r="V119" s="584"/>
      <c r="W119" s="587"/>
      <c r="X119" s="588"/>
      <c r="Y119" s="587"/>
      <c r="Z119" s="584"/>
      <c r="AA119" s="587"/>
      <c r="AB119" s="589"/>
      <c r="AC119" s="594"/>
      <c r="AD119" s="589"/>
      <c r="AE119" s="587"/>
      <c r="AF119" s="584"/>
      <c r="AG119" s="587"/>
      <c r="AH119" s="587"/>
      <c r="AI119" s="612"/>
    </row>
    <row r="120" spans="1:35" ht="18" hidden="1" customHeight="1" x14ac:dyDescent="0.35">
      <c r="A120" s="1174"/>
      <c r="B120" s="591"/>
      <c r="C120" s="592"/>
      <c r="D120" s="593"/>
      <c r="E120" s="592"/>
      <c r="F120" s="591"/>
      <c r="G120" s="585"/>
      <c r="H120" s="592"/>
      <c r="I120" s="592"/>
      <c r="J120" s="591"/>
      <c r="K120" s="585"/>
      <c r="L120" s="586"/>
      <c r="M120" s="585"/>
      <c r="N120" s="585"/>
      <c r="O120" s="585"/>
      <c r="P120" s="586"/>
      <c r="Q120" s="585"/>
      <c r="R120" s="585"/>
      <c r="S120" s="585"/>
      <c r="T120" s="586"/>
      <c r="U120" s="587"/>
      <c r="V120" s="584"/>
      <c r="W120" s="587"/>
      <c r="X120" s="588"/>
      <c r="Y120" s="587"/>
      <c r="Z120" s="584"/>
      <c r="AA120" s="587"/>
      <c r="AB120" s="589"/>
      <c r="AC120" s="594"/>
      <c r="AD120" s="589"/>
      <c r="AE120" s="587"/>
      <c r="AF120" s="584"/>
      <c r="AG120" s="587"/>
      <c r="AH120" s="587"/>
      <c r="AI120" s="612"/>
    </row>
    <row r="121" spans="1:35" ht="18" hidden="1" customHeight="1" x14ac:dyDescent="0.35">
      <c r="A121" s="1175"/>
      <c r="B121" s="591">
        <v>28.41</v>
      </c>
      <c r="C121" s="592">
        <v>284100</v>
      </c>
      <c r="D121" s="593">
        <v>26.8</v>
      </c>
      <c r="E121" s="585">
        <v>268000</v>
      </c>
      <c r="F121" s="792">
        <v>20.87</v>
      </c>
      <c r="G121" s="585">
        <v>208700</v>
      </c>
      <c r="H121" s="585"/>
      <c r="I121" s="585"/>
      <c r="J121" s="792"/>
      <c r="K121" s="585"/>
      <c r="L121" s="586">
        <v>20</v>
      </c>
      <c r="M121" s="585">
        <v>136000</v>
      </c>
      <c r="N121" s="585">
        <v>20</v>
      </c>
      <c r="O121" s="585">
        <v>136000</v>
      </c>
      <c r="P121" s="586"/>
      <c r="Q121" s="585"/>
      <c r="R121" s="585">
        <v>20</v>
      </c>
      <c r="S121" s="585">
        <v>268000</v>
      </c>
      <c r="T121" s="586">
        <v>20</v>
      </c>
      <c r="U121" s="587">
        <v>136000</v>
      </c>
      <c r="V121" s="584"/>
      <c r="W121" s="587"/>
      <c r="X121" s="588">
        <v>20</v>
      </c>
      <c r="Y121" s="587">
        <v>268000</v>
      </c>
      <c r="Z121" s="584"/>
      <c r="AA121" s="587"/>
      <c r="AB121" s="589"/>
      <c r="AC121" s="594"/>
      <c r="AD121" s="589">
        <v>20</v>
      </c>
      <c r="AE121" s="587">
        <v>200000</v>
      </c>
      <c r="AF121" s="584">
        <v>30</v>
      </c>
      <c r="AG121" s="587">
        <v>300000</v>
      </c>
      <c r="AH121" s="587"/>
      <c r="AI121" s="612"/>
    </row>
    <row r="122" spans="1:35" ht="18" hidden="1" customHeight="1" x14ac:dyDescent="0.35">
      <c r="A122" s="1173">
        <v>45260</v>
      </c>
      <c r="B122" s="591"/>
      <c r="C122" s="592"/>
      <c r="D122" s="593"/>
      <c r="E122" s="585"/>
      <c r="F122" s="792"/>
      <c r="G122" s="585"/>
      <c r="H122" s="585"/>
      <c r="I122" s="585"/>
      <c r="J122" s="792"/>
      <c r="K122" s="585"/>
      <c r="L122" s="586"/>
      <c r="M122" s="585"/>
      <c r="N122" s="585"/>
      <c r="O122" s="585"/>
      <c r="P122" s="586"/>
      <c r="Q122" s="585"/>
      <c r="R122" s="585"/>
      <c r="S122" s="585"/>
      <c r="T122" s="586"/>
      <c r="U122" s="587"/>
      <c r="V122" s="584"/>
      <c r="W122" s="587"/>
      <c r="X122" s="588"/>
      <c r="Y122" s="587"/>
      <c r="Z122" s="584"/>
      <c r="AA122" s="587"/>
      <c r="AB122" s="589"/>
      <c r="AC122" s="594"/>
      <c r="AD122" s="589"/>
      <c r="AE122" s="587"/>
      <c r="AF122" s="584"/>
      <c r="AG122" s="587"/>
      <c r="AH122" s="587"/>
      <c r="AI122" s="612"/>
    </row>
    <row r="123" spans="1:35" ht="18" hidden="1" customHeight="1" x14ac:dyDescent="0.35">
      <c r="A123" s="1174"/>
      <c r="B123" s="591"/>
      <c r="C123" s="592"/>
      <c r="D123" s="593"/>
      <c r="E123" s="585"/>
      <c r="F123" s="792"/>
      <c r="G123" s="585"/>
      <c r="H123" s="585"/>
      <c r="I123" s="585"/>
      <c r="J123" s="792"/>
      <c r="K123" s="585"/>
      <c r="L123" s="586"/>
      <c r="M123" s="585"/>
      <c r="N123" s="585"/>
      <c r="O123" s="585"/>
      <c r="P123" s="586"/>
      <c r="Q123" s="585"/>
      <c r="R123" s="585"/>
      <c r="S123" s="585"/>
      <c r="T123" s="586"/>
      <c r="U123" s="587"/>
      <c r="V123" s="584"/>
      <c r="W123" s="587"/>
      <c r="X123" s="588"/>
      <c r="Y123" s="587"/>
      <c r="Z123" s="584"/>
      <c r="AA123" s="587"/>
      <c r="AB123" s="589"/>
      <c r="AC123" s="594"/>
      <c r="AD123" s="589"/>
      <c r="AE123" s="587"/>
      <c r="AF123" s="584"/>
      <c r="AG123" s="587"/>
      <c r="AH123" s="587"/>
      <c r="AI123" s="612"/>
    </row>
    <row r="124" spans="1:35" ht="18" hidden="1" customHeight="1" x14ac:dyDescent="0.35">
      <c r="A124" s="1174"/>
      <c r="B124" s="591"/>
      <c r="C124" s="592"/>
      <c r="D124" s="593"/>
      <c r="E124" s="585"/>
      <c r="F124" s="792"/>
      <c r="G124" s="585"/>
      <c r="H124" s="585"/>
      <c r="I124" s="585"/>
      <c r="J124" s="792"/>
      <c r="K124" s="585"/>
      <c r="L124" s="586"/>
      <c r="M124" s="585"/>
      <c r="N124" s="585"/>
      <c r="O124" s="585"/>
      <c r="P124" s="586"/>
      <c r="Q124" s="585"/>
      <c r="R124" s="585"/>
      <c r="S124" s="585"/>
      <c r="T124" s="586"/>
      <c r="U124" s="587"/>
      <c r="V124" s="584"/>
      <c r="W124" s="587"/>
      <c r="X124" s="588"/>
      <c r="Y124" s="587"/>
      <c r="Z124" s="584"/>
      <c r="AA124" s="587"/>
      <c r="AB124" s="589"/>
      <c r="AC124" s="594"/>
      <c r="AD124" s="589"/>
      <c r="AE124" s="587"/>
      <c r="AF124" s="584"/>
      <c r="AG124" s="587"/>
      <c r="AH124" s="587"/>
      <c r="AI124" s="612"/>
    </row>
    <row r="125" spans="1:35" ht="18" hidden="1" customHeight="1" x14ac:dyDescent="0.35">
      <c r="A125" s="1175"/>
      <c r="B125" s="591">
        <v>26.18</v>
      </c>
      <c r="C125" s="592">
        <v>261800</v>
      </c>
      <c r="D125" s="593">
        <v>31.36</v>
      </c>
      <c r="E125" s="585">
        <v>313600</v>
      </c>
      <c r="F125" s="792">
        <v>26.6</v>
      </c>
      <c r="G125" s="585">
        <v>266000</v>
      </c>
      <c r="H125" s="585"/>
      <c r="I125" s="585"/>
      <c r="J125" s="792"/>
      <c r="K125" s="585"/>
      <c r="L125" s="586"/>
      <c r="M125" s="585"/>
      <c r="N125" s="585"/>
      <c r="O125" s="585"/>
      <c r="P125" s="586"/>
      <c r="Q125" s="585"/>
      <c r="R125" s="585">
        <v>20</v>
      </c>
      <c r="S125" s="585">
        <v>268000</v>
      </c>
      <c r="T125" s="586">
        <v>20</v>
      </c>
      <c r="U125" s="587">
        <v>136000</v>
      </c>
      <c r="V125" s="584"/>
      <c r="W125" s="587"/>
      <c r="X125" s="588">
        <v>20</v>
      </c>
      <c r="Y125" s="587">
        <v>268000</v>
      </c>
      <c r="Z125" s="584"/>
      <c r="AA125" s="587"/>
      <c r="AB125" s="589">
        <v>45.17</v>
      </c>
      <c r="AC125" s="594">
        <v>451700</v>
      </c>
      <c r="AD125" s="589"/>
      <c r="AE125" s="587"/>
      <c r="AF125" s="584"/>
      <c r="AG125" s="587"/>
      <c r="AH125" s="587"/>
      <c r="AI125" s="612"/>
    </row>
    <row r="126" spans="1:35" s="663" customFormat="1" ht="15" hidden="1" customHeight="1" x14ac:dyDescent="0.35">
      <c r="A126" s="1176" t="s">
        <v>113</v>
      </c>
      <c r="B126" s="602"/>
      <c r="C126" s="603">
        <f>SUM(C6:C125)</f>
        <v>8080200</v>
      </c>
      <c r="D126" s="603"/>
      <c r="E126" s="603">
        <f>SUM(E6:E125)</f>
        <v>8798500</v>
      </c>
      <c r="F126" s="603"/>
      <c r="G126" s="603">
        <f>SUM(G6:G125)</f>
        <v>5760200</v>
      </c>
      <c r="H126" s="603"/>
      <c r="I126" s="603">
        <f>SUM(I6:I125)</f>
        <v>0</v>
      </c>
      <c r="J126" s="603"/>
      <c r="K126" s="603">
        <f>SUM(K6:K125)</f>
        <v>0</v>
      </c>
      <c r="L126" s="603"/>
      <c r="M126" s="603">
        <f>SUM(M6:M125)</f>
        <v>914670</v>
      </c>
      <c r="N126" s="603"/>
      <c r="O126" s="603">
        <f>SUM(O6:O125)</f>
        <v>1802612</v>
      </c>
      <c r="P126" s="603"/>
      <c r="Q126" s="603">
        <f>SUM(Q6:Q125)</f>
        <v>0</v>
      </c>
      <c r="R126" s="604"/>
      <c r="S126" s="603">
        <f>SUM(S6:S125)</f>
        <v>2984000</v>
      </c>
      <c r="T126" s="603"/>
      <c r="U126" s="603">
        <f>SUM(U6:U125)</f>
        <v>1496000</v>
      </c>
      <c r="V126" s="603"/>
      <c r="W126" s="603">
        <f>SUM(W6:W125)</f>
        <v>937100</v>
      </c>
      <c r="X126" s="603"/>
      <c r="Y126" s="603">
        <f>SUM(Y6:Y125)</f>
        <v>6968000</v>
      </c>
      <c r="Z126" s="603"/>
      <c r="AA126" s="603">
        <f>SUM(AA6:AA125)</f>
        <v>0</v>
      </c>
      <c r="AB126" s="603"/>
      <c r="AC126" s="603">
        <f>SUM(AC6:AC125)</f>
        <v>2639500</v>
      </c>
      <c r="AD126" s="603"/>
      <c r="AE126" s="603">
        <f>SUM(AE6:AE125)</f>
        <v>1127600</v>
      </c>
      <c r="AF126" s="603"/>
      <c r="AG126" s="603">
        <f>SUM(AG6:AG125)</f>
        <v>802100</v>
      </c>
      <c r="AH126" s="603">
        <f>SUM(B126:AG126)</f>
        <v>42310482</v>
      </c>
      <c r="AI126" s="610"/>
    </row>
    <row r="127" spans="1:35" s="663" customFormat="1" ht="34.5" hidden="1" customHeight="1" x14ac:dyDescent="0.35">
      <c r="A127" s="1177"/>
      <c r="B127" s="812">
        <f>SUM(B6:B125)</f>
        <v>808.01999999999987</v>
      </c>
      <c r="C127" s="604"/>
      <c r="D127" s="605">
        <f>SUM(D6:D126)</f>
        <v>879.85</v>
      </c>
      <c r="E127" s="603"/>
      <c r="F127" s="605">
        <f>SUM(F6:F126)</f>
        <v>575.5200000000001</v>
      </c>
      <c r="G127" s="603"/>
      <c r="H127" s="605">
        <f>SUM(H6:H126)</f>
        <v>0</v>
      </c>
      <c r="I127" s="603"/>
      <c r="J127" s="605">
        <f>SUM(J6:J126)</f>
        <v>0</v>
      </c>
      <c r="K127" s="603"/>
      <c r="L127" s="605">
        <f>SUM(L6:L126)</f>
        <v>134.51</v>
      </c>
      <c r="M127" s="603"/>
      <c r="N127" s="605">
        <f>SUM(N6:N126)</f>
        <v>265.09000000000003</v>
      </c>
      <c r="O127" s="603"/>
      <c r="P127" s="606">
        <f>SUM(P6:P126)</f>
        <v>0</v>
      </c>
      <c r="Q127" s="603"/>
      <c r="R127" s="605">
        <f>SUM(R6:R126)</f>
        <v>222.67000000000002</v>
      </c>
      <c r="S127" s="603"/>
      <c r="T127" s="603">
        <f>SUM(T6:T126)</f>
        <v>220</v>
      </c>
      <c r="U127" s="603"/>
      <c r="V127" s="605">
        <f>SUM(V6:V126)</f>
        <v>93.710000000000008</v>
      </c>
      <c r="W127" s="603"/>
      <c r="X127" s="606">
        <f>SUM(X6:X126)</f>
        <v>520</v>
      </c>
      <c r="Y127" s="603"/>
      <c r="Z127" s="605">
        <f>SUM(Z6:Z126)</f>
        <v>0</v>
      </c>
      <c r="AA127" s="603"/>
      <c r="AB127" s="605">
        <f>SUM(AB5:AB126)</f>
        <v>263.95</v>
      </c>
      <c r="AC127" s="603"/>
      <c r="AD127" s="605">
        <f>SUM(AD6:AD126)</f>
        <v>112.75999999999999</v>
      </c>
      <c r="AE127" s="603"/>
      <c r="AF127" s="605">
        <f>SUM(AF6:AF126)</f>
        <v>80.210000000000008</v>
      </c>
      <c r="AG127" s="607"/>
      <c r="AH127" s="647">
        <f>SUM(B127:AG127)</f>
        <v>4176.29</v>
      </c>
      <c r="AI127" s="651"/>
    </row>
    <row r="128" spans="1:35" s="663" customFormat="1" ht="34.5" hidden="1" customHeight="1" x14ac:dyDescent="0.35">
      <c r="A128" s="715"/>
      <c r="B128" s="716"/>
      <c r="C128" s="717"/>
      <c r="D128" s="718"/>
      <c r="E128" s="610"/>
      <c r="F128" s="718"/>
      <c r="G128" s="610"/>
      <c r="H128" s="719"/>
      <c r="I128" s="610"/>
      <c r="J128" s="610"/>
      <c r="K128" s="610"/>
      <c r="L128" s="719"/>
      <c r="M128" s="610"/>
      <c r="N128" s="719"/>
      <c r="O128" s="610"/>
      <c r="P128" s="718"/>
      <c r="Q128" s="610"/>
      <c r="R128" s="719"/>
      <c r="S128" s="610"/>
      <c r="T128" s="718"/>
      <c r="U128" s="610"/>
      <c r="V128" s="718"/>
      <c r="W128" s="610"/>
      <c r="X128" s="718"/>
      <c r="Y128" s="610"/>
      <c r="Z128" s="718"/>
      <c r="AA128" s="720"/>
      <c r="AB128" s="651"/>
      <c r="AC128" s="651"/>
    </row>
    <row r="129" spans="1:30" s="663" customFormat="1" ht="34.5" customHeight="1" x14ac:dyDescent="0.35">
      <c r="A129" s="1162" t="s">
        <v>0</v>
      </c>
      <c r="B129" s="1162"/>
      <c r="C129" s="1162"/>
      <c r="D129" s="1162"/>
      <c r="E129" s="1162"/>
      <c r="F129" s="1162"/>
      <c r="G129" s="1162"/>
      <c r="H129" s="1162"/>
      <c r="I129" s="1162"/>
      <c r="J129" s="1162"/>
      <c r="K129" s="1162"/>
      <c r="L129" s="1162"/>
      <c r="M129" s="1162"/>
      <c r="N129" s="1162"/>
      <c r="O129" s="1162"/>
      <c r="P129" s="1162"/>
      <c r="Q129" s="1162"/>
      <c r="R129" s="1162"/>
      <c r="S129" s="1162"/>
      <c r="T129" s="1162"/>
      <c r="U129" s="1162"/>
      <c r="V129" s="1162"/>
      <c r="W129" s="1162"/>
      <c r="X129" s="1162"/>
      <c r="Y129" s="1162"/>
      <c r="Z129" s="1162"/>
      <c r="AA129" s="1162"/>
      <c r="AB129" s="1162"/>
      <c r="AC129" s="1162"/>
      <c r="AD129" s="1162"/>
    </row>
    <row r="130" spans="1:30" ht="26.25" customHeight="1" x14ac:dyDescent="0.35">
      <c r="A130" s="1161" t="s">
        <v>179</v>
      </c>
      <c r="B130" s="1161"/>
      <c r="C130" s="1161"/>
      <c r="D130" s="1161"/>
      <c r="E130" s="1161"/>
      <c r="F130" s="1161"/>
      <c r="G130" s="1161"/>
      <c r="H130" s="1161"/>
      <c r="I130" s="1161"/>
      <c r="J130" s="1161"/>
      <c r="K130" s="1161"/>
      <c r="L130" s="1161"/>
      <c r="M130" s="1161"/>
      <c r="N130" s="1161"/>
      <c r="O130" s="1161"/>
      <c r="P130" s="1161"/>
      <c r="Q130" s="1161"/>
      <c r="R130" s="1161"/>
      <c r="S130" s="1161"/>
      <c r="T130" s="1161"/>
      <c r="U130" s="1161"/>
      <c r="V130" s="1161"/>
      <c r="W130" s="1161"/>
      <c r="X130" s="1161"/>
      <c r="Y130" s="1161"/>
      <c r="Z130" s="1161"/>
      <c r="AA130" s="1161"/>
      <c r="AB130" s="1161"/>
      <c r="AC130" s="1161"/>
      <c r="AD130" s="1161"/>
    </row>
    <row r="131" spans="1:30" s="663" customFormat="1" ht="48" customHeight="1" x14ac:dyDescent="0.35">
      <c r="A131" s="1178" t="s">
        <v>2</v>
      </c>
      <c r="B131" s="1132" t="s">
        <v>114</v>
      </c>
      <c r="C131" s="1137"/>
      <c r="D131" s="1137"/>
      <c r="E131" s="1137"/>
      <c r="F131" s="1137"/>
      <c r="G131" s="1137"/>
      <c r="H131" s="1137"/>
      <c r="I131" s="1133"/>
      <c r="J131" s="1138" t="s">
        <v>176</v>
      </c>
      <c r="K131" s="1139"/>
      <c r="L131" s="1138" t="s">
        <v>115</v>
      </c>
      <c r="M131" s="1140"/>
      <c r="N131" s="1140"/>
      <c r="O131" s="1140"/>
      <c r="P131" s="1140"/>
      <c r="Q131" s="1140"/>
      <c r="R131" s="1140"/>
      <c r="S131" s="1140"/>
      <c r="T131" s="1140"/>
      <c r="U131" s="1140"/>
      <c r="V131" s="1140"/>
      <c r="W131" s="1140"/>
      <c r="X131" s="1140"/>
      <c r="Y131" s="1140"/>
      <c r="Z131" s="1140"/>
      <c r="AA131" s="1139"/>
      <c r="AB131" s="1138" t="s">
        <v>116</v>
      </c>
      <c r="AC131" s="1139"/>
      <c r="AD131" s="751" t="s">
        <v>9</v>
      </c>
    </row>
    <row r="132" spans="1:30" s="663" customFormat="1" ht="15" customHeight="1" x14ac:dyDescent="0.35">
      <c r="A132" s="1179"/>
      <c r="B132" s="1132" t="s">
        <v>117</v>
      </c>
      <c r="C132" s="1133"/>
      <c r="D132" s="1132" t="s">
        <v>118</v>
      </c>
      <c r="E132" s="1133"/>
      <c r="F132" s="1132" t="s">
        <v>117</v>
      </c>
      <c r="G132" s="1133"/>
      <c r="H132" s="1132" t="s">
        <v>118</v>
      </c>
      <c r="I132" s="1133"/>
      <c r="J132" s="1132" t="s">
        <v>177</v>
      </c>
      <c r="K132" s="1133"/>
      <c r="L132" s="1132" t="s">
        <v>119</v>
      </c>
      <c r="M132" s="1133"/>
      <c r="N132" s="1132" t="s">
        <v>120</v>
      </c>
      <c r="O132" s="1133"/>
      <c r="P132" s="1132" t="s">
        <v>121</v>
      </c>
      <c r="Q132" s="1133"/>
      <c r="R132" s="1132" t="s">
        <v>122</v>
      </c>
      <c r="S132" s="1133"/>
      <c r="T132" s="1132" t="s">
        <v>123</v>
      </c>
      <c r="U132" s="1133"/>
      <c r="V132" s="1132" t="s">
        <v>123</v>
      </c>
      <c r="W132" s="1133"/>
      <c r="X132" s="1132" t="s">
        <v>124</v>
      </c>
      <c r="Y132" s="1133"/>
      <c r="Z132" s="1132" t="s">
        <v>125</v>
      </c>
      <c r="AA132" s="1133"/>
      <c r="AB132" s="1132" t="s">
        <v>126</v>
      </c>
      <c r="AC132" s="1133"/>
      <c r="AD132" s="648"/>
    </row>
    <row r="133" spans="1:30" s="663" customFormat="1" ht="15" customHeight="1" x14ac:dyDescent="0.35">
      <c r="A133" s="1180"/>
      <c r="B133" s="821" t="s">
        <v>21</v>
      </c>
      <c r="C133" s="854" t="s">
        <v>27</v>
      </c>
      <c r="D133" s="821" t="s">
        <v>21</v>
      </c>
      <c r="E133" s="854" t="s">
        <v>27</v>
      </c>
      <c r="F133" s="847" t="s">
        <v>29</v>
      </c>
      <c r="G133" s="847" t="s">
        <v>27</v>
      </c>
      <c r="H133" s="847" t="s">
        <v>29</v>
      </c>
      <c r="I133" s="847" t="s">
        <v>27</v>
      </c>
      <c r="J133" s="810" t="s">
        <v>26</v>
      </c>
      <c r="K133" s="854" t="s">
        <v>27</v>
      </c>
      <c r="L133" s="616" t="s">
        <v>128</v>
      </c>
      <c r="M133" s="854" t="s">
        <v>27</v>
      </c>
      <c r="N133" s="616" t="s">
        <v>128</v>
      </c>
      <c r="O133" s="854" t="s">
        <v>27</v>
      </c>
      <c r="P133" s="616" t="s">
        <v>128</v>
      </c>
      <c r="Q133" s="854" t="s">
        <v>27</v>
      </c>
      <c r="R133" s="616" t="s">
        <v>128</v>
      </c>
      <c r="S133" s="854" t="s">
        <v>27</v>
      </c>
      <c r="T133" s="616" t="s">
        <v>128</v>
      </c>
      <c r="U133" s="854" t="s">
        <v>27</v>
      </c>
      <c r="V133" s="616" t="s">
        <v>19</v>
      </c>
      <c r="W133" s="854" t="s">
        <v>27</v>
      </c>
      <c r="X133" s="616" t="s">
        <v>17</v>
      </c>
      <c r="Y133" s="854" t="s">
        <v>27</v>
      </c>
      <c r="Z133" s="616" t="s">
        <v>17</v>
      </c>
      <c r="AA133" s="854" t="s">
        <v>27</v>
      </c>
      <c r="AB133" s="616" t="s">
        <v>30</v>
      </c>
      <c r="AC133" s="854" t="s">
        <v>27</v>
      </c>
      <c r="AD133" s="648"/>
    </row>
    <row r="134" spans="1:30" s="663" customFormat="1" ht="15" customHeight="1" x14ac:dyDescent="0.35">
      <c r="A134" s="1181">
        <v>45231</v>
      </c>
      <c r="B134" s="738"/>
      <c r="C134" s="621"/>
      <c r="D134" s="625">
        <v>36.76</v>
      </c>
      <c r="E134" s="621">
        <v>250000</v>
      </c>
      <c r="F134" s="621"/>
      <c r="G134" s="621"/>
      <c r="H134" s="621"/>
      <c r="I134" s="621"/>
      <c r="J134" s="620"/>
      <c r="K134" s="621"/>
      <c r="L134" s="620"/>
      <c r="M134" s="621"/>
      <c r="N134" s="620"/>
      <c r="O134" s="854"/>
      <c r="P134" s="620"/>
      <c r="Q134" s="621"/>
      <c r="R134" s="621"/>
      <c r="S134" s="621"/>
      <c r="T134" s="620"/>
      <c r="U134" s="621"/>
      <c r="V134" s="621"/>
      <c r="W134" s="621"/>
      <c r="X134" s="621"/>
      <c r="Y134" s="621"/>
      <c r="Z134" s="620"/>
      <c r="AA134" s="854"/>
      <c r="AB134" s="620"/>
      <c r="AC134" s="854"/>
      <c r="AD134" s="854"/>
    </row>
    <row r="135" spans="1:30" x14ac:dyDescent="0.35">
      <c r="A135" s="1182"/>
      <c r="B135" s="738">
        <v>53.2</v>
      </c>
      <c r="C135" s="583">
        <v>361760</v>
      </c>
      <c r="D135" s="727">
        <v>52.68</v>
      </c>
      <c r="E135" s="704">
        <v>358224</v>
      </c>
      <c r="F135" s="704"/>
      <c r="G135" s="704"/>
      <c r="H135" s="704"/>
      <c r="I135" s="704"/>
      <c r="J135" s="741"/>
      <c r="K135" s="583"/>
      <c r="L135" s="598"/>
      <c r="M135" s="583"/>
      <c r="N135" s="598">
        <v>10</v>
      </c>
      <c r="O135" s="583">
        <v>100000</v>
      </c>
      <c r="P135" s="598"/>
      <c r="Q135" s="583"/>
      <c r="R135" s="583"/>
      <c r="S135" s="583"/>
      <c r="T135" s="598"/>
      <c r="U135" s="583"/>
      <c r="V135" s="583"/>
      <c r="W135" s="583"/>
      <c r="X135" s="583"/>
      <c r="Y135" s="583"/>
      <c r="Z135" s="620"/>
      <c r="AA135" s="583"/>
      <c r="AB135" s="620"/>
      <c r="AC135" s="583"/>
      <c r="AD135" s="742"/>
    </row>
    <row r="136" spans="1:30" ht="15" customHeight="1" x14ac:dyDescent="0.35">
      <c r="A136" s="1181">
        <v>45232</v>
      </c>
      <c r="B136" s="625"/>
      <c r="C136" s="583"/>
      <c r="D136" s="625"/>
      <c r="E136" s="740"/>
      <c r="F136" s="820"/>
      <c r="G136" s="820"/>
      <c r="H136" s="820"/>
      <c r="I136" s="820"/>
      <c r="J136" s="743"/>
      <c r="K136" s="742"/>
      <c r="L136" s="744"/>
      <c r="M136" s="742"/>
      <c r="N136" s="744"/>
      <c r="O136" s="742"/>
      <c r="P136" s="744"/>
      <c r="Q136" s="742"/>
      <c r="R136" s="742"/>
      <c r="S136" s="742"/>
      <c r="T136" s="744"/>
      <c r="U136" s="742"/>
      <c r="V136" s="742"/>
      <c r="W136" s="742"/>
      <c r="X136" s="742"/>
      <c r="Y136" s="742"/>
      <c r="Z136" s="745"/>
      <c r="AA136" s="742"/>
      <c r="AB136" s="745"/>
      <c r="AC136" s="742"/>
      <c r="AD136" s="742"/>
    </row>
    <row r="137" spans="1:30" ht="15" customHeight="1" x14ac:dyDescent="0.35">
      <c r="A137" s="1182"/>
      <c r="B137" s="738"/>
      <c r="C137" s="583"/>
      <c r="D137" s="598"/>
      <c r="E137" s="583"/>
      <c r="F137" s="583"/>
      <c r="G137" s="583"/>
      <c r="H137" s="583"/>
      <c r="I137" s="583"/>
      <c r="J137" s="741"/>
      <c r="K137" s="583"/>
      <c r="L137" s="598">
        <v>10</v>
      </c>
      <c r="M137" s="583">
        <v>100000</v>
      </c>
      <c r="N137" s="598"/>
      <c r="O137" s="583"/>
      <c r="P137" s="598"/>
      <c r="Q137" s="583"/>
      <c r="R137" s="818"/>
      <c r="S137" s="583"/>
      <c r="T137" s="598"/>
      <c r="U137" s="583"/>
      <c r="V137" s="583"/>
      <c r="W137" s="583"/>
      <c r="X137" s="583">
        <v>10</v>
      </c>
      <c r="Y137" s="583">
        <v>100000</v>
      </c>
      <c r="Z137" s="620"/>
      <c r="AA137" s="583"/>
      <c r="AB137" s="620"/>
      <c r="AC137" s="583"/>
      <c r="AD137" s="583"/>
    </row>
    <row r="138" spans="1:30" ht="15" customHeight="1" x14ac:dyDescent="0.35">
      <c r="A138" s="1181">
        <v>45233</v>
      </c>
      <c r="B138" s="738"/>
      <c r="C138" s="583"/>
      <c r="D138" s="598"/>
      <c r="E138" s="740"/>
      <c r="F138" s="740"/>
      <c r="G138" s="740"/>
      <c r="H138" s="740"/>
      <c r="I138" s="740"/>
      <c r="J138" s="741"/>
      <c r="K138" s="583"/>
      <c r="L138" s="598"/>
      <c r="M138" s="583"/>
      <c r="N138" s="598"/>
      <c r="O138" s="583"/>
      <c r="P138" s="598"/>
      <c r="Q138" s="583"/>
      <c r="R138" s="583"/>
      <c r="S138" s="583"/>
      <c r="T138" s="598"/>
      <c r="U138" s="583"/>
      <c r="V138" s="583"/>
      <c r="W138" s="583"/>
      <c r="X138" s="583"/>
      <c r="Y138" s="583"/>
      <c r="Z138" s="620"/>
      <c r="AA138" s="583"/>
      <c r="AB138" s="620"/>
      <c r="AC138" s="583"/>
      <c r="AD138" s="583"/>
    </row>
    <row r="139" spans="1:30" ht="15" customHeight="1" x14ac:dyDescent="0.35">
      <c r="A139" s="1182"/>
      <c r="B139" s="625"/>
      <c r="C139" s="583"/>
      <c r="D139" s="598"/>
      <c r="E139" s="740"/>
      <c r="F139" s="740"/>
      <c r="G139" s="740"/>
      <c r="H139" s="740"/>
      <c r="I139" s="740"/>
      <c r="J139" s="738"/>
      <c r="K139" s="583"/>
      <c r="L139" s="598"/>
      <c r="M139" s="583"/>
      <c r="N139" s="598"/>
      <c r="O139" s="583"/>
      <c r="P139" s="598"/>
      <c r="Q139" s="583"/>
      <c r="R139" s="583"/>
      <c r="S139" s="583"/>
      <c r="T139" s="598"/>
      <c r="U139" s="583"/>
      <c r="V139" s="583"/>
      <c r="W139" s="583"/>
      <c r="X139" s="583"/>
      <c r="Y139" s="583"/>
      <c r="Z139" s="620"/>
      <c r="AA139" s="583"/>
      <c r="AB139" s="620"/>
      <c r="AC139" s="583"/>
      <c r="AD139" s="583"/>
    </row>
    <row r="140" spans="1:30" ht="15" customHeight="1" x14ac:dyDescent="0.35">
      <c r="A140" s="1181">
        <v>45234</v>
      </c>
      <c r="B140" s="625"/>
      <c r="C140" s="583"/>
      <c r="D140" s="625"/>
      <c r="E140" s="740"/>
      <c r="F140" s="740"/>
      <c r="G140" s="740"/>
      <c r="H140" s="740"/>
      <c r="I140" s="740"/>
      <c r="J140" s="741"/>
      <c r="K140" s="583"/>
      <c r="L140" s="598"/>
      <c r="M140" s="583"/>
      <c r="N140" s="598"/>
      <c r="O140" s="583"/>
      <c r="P140" s="598"/>
      <c r="Q140" s="583"/>
      <c r="R140" s="583"/>
      <c r="S140" s="583"/>
      <c r="T140" s="598"/>
      <c r="U140" s="583"/>
      <c r="V140" s="583"/>
      <c r="W140" s="583"/>
      <c r="X140" s="583"/>
      <c r="Y140" s="583"/>
      <c r="Z140" s="620"/>
      <c r="AA140" s="583"/>
      <c r="AB140" s="620"/>
      <c r="AC140" s="583"/>
      <c r="AD140" s="583"/>
    </row>
    <row r="141" spans="1:30" ht="15" customHeight="1" x14ac:dyDescent="0.35">
      <c r="A141" s="1182"/>
      <c r="B141" s="738"/>
      <c r="C141" s="583"/>
      <c r="D141" s="737"/>
      <c r="E141" s="583"/>
      <c r="F141" s="583"/>
      <c r="G141" s="583"/>
      <c r="H141" s="583"/>
      <c r="I141" s="583"/>
      <c r="J141" s="741"/>
      <c r="K141" s="583"/>
      <c r="L141" s="598"/>
      <c r="M141" s="583"/>
      <c r="N141" s="598"/>
      <c r="O141" s="583"/>
      <c r="P141" s="598"/>
      <c r="Q141" s="583"/>
      <c r="R141" s="583"/>
      <c r="S141" s="583"/>
      <c r="T141" s="598"/>
      <c r="U141" s="583"/>
      <c r="V141" s="583"/>
      <c r="W141" s="583"/>
      <c r="X141" s="583"/>
      <c r="Y141" s="583"/>
      <c r="Z141" s="620"/>
      <c r="AA141" s="583"/>
      <c r="AB141" s="620"/>
      <c r="AC141" s="583"/>
      <c r="AD141" s="583"/>
    </row>
    <row r="142" spans="1:30" ht="15" customHeight="1" x14ac:dyDescent="0.35">
      <c r="A142" s="1181">
        <v>45235</v>
      </c>
      <c r="B142" s="738"/>
      <c r="C142" s="583"/>
      <c r="D142" s="598"/>
      <c r="E142" s="740"/>
      <c r="F142" s="740"/>
      <c r="G142" s="740"/>
      <c r="H142" s="740"/>
      <c r="I142" s="740"/>
      <c r="J142" s="741"/>
      <c r="K142" s="583"/>
      <c r="L142" s="598"/>
      <c r="M142" s="583"/>
      <c r="N142" s="598"/>
      <c r="O142" s="583"/>
      <c r="P142" s="598"/>
      <c r="Q142" s="583"/>
      <c r="R142" s="583"/>
      <c r="S142" s="583"/>
      <c r="T142" s="598"/>
      <c r="U142" s="583"/>
      <c r="V142" s="583"/>
      <c r="W142" s="583"/>
      <c r="X142" s="583"/>
      <c r="Y142" s="583"/>
      <c r="Z142" s="620"/>
      <c r="AA142" s="583"/>
      <c r="AB142" s="620"/>
      <c r="AC142" s="583"/>
      <c r="AD142" s="583"/>
    </row>
    <row r="143" spans="1:30" ht="15" customHeight="1" x14ac:dyDescent="0.35">
      <c r="A143" s="1182"/>
      <c r="B143" s="738"/>
      <c r="C143" s="583"/>
      <c r="D143" s="598">
        <v>56.96</v>
      </c>
      <c r="E143" s="740">
        <v>357328</v>
      </c>
      <c r="F143" s="740"/>
      <c r="G143" s="740"/>
      <c r="H143" s="740"/>
      <c r="I143" s="740"/>
      <c r="J143" s="741"/>
      <c r="K143" s="583"/>
      <c r="L143" s="598"/>
      <c r="M143" s="583"/>
      <c r="N143" s="598"/>
      <c r="O143" s="583"/>
      <c r="P143" s="598"/>
      <c r="Q143" s="583"/>
      <c r="R143" s="583"/>
      <c r="S143" s="583"/>
      <c r="T143" s="598"/>
      <c r="U143" s="583"/>
      <c r="V143" s="583"/>
      <c r="W143" s="583"/>
      <c r="X143" s="583"/>
      <c r="Y143" s="583"/>
      <c r="Z143" s="620"/>
      <c r="AA143" s="583"/>
      <c r="AB143" s="620"/>
      <c r="AC143" s="583"/>
      <c r="AD143" s="583"/>
    </row>
    <row r="144" spans="1:30" ht="15" customHeight="1" x14ac:dyDescent="0.35">
      <c r="A144" s="1181">
        <v>45236</v>
      </c>
      <c r="B144" s="625"/>
      <c r="C144" s="740"/>
      <c r="D144" s="598"/>
      <c r="E144" s="740"/>
      <c r="F144" s="740"/>
      <c r="G144" s="740"/>
      <c r="H144" s="740"/>
      <c r="I144" s="740"/>
      <c r="J144" s="741"/>
      <c r="K144" s="583"/>
      <c r="L144" s="598"/>
      <c r="M144" s="583"/>
      <c r="N144" s="598"/>
      <c r="O144" s="583"/>
      <c r="P144" s="598"/>
      <c r="Q144" s="583"/>
      <c r="R144" s="583"/>
      <c r="S144" s="583"/>
      <c r="T144" s="598"/>
      <c r="U144" s="583"/>
      <c r="V144" s="583"/>
      <c r="W144" s="583"/>
      <c r="X144" s="583"/>
      <c r="Y144" s="583"/>
      <c r="Z144" s="620"/>
      <c r="AA144" s="583"/>
      <c r="AB144" s="620"/>
      <c r="AC144" s="583"/>
      <c r="AD144" s="583"/>
    </row>
    <row r="145" spans="1:30" ht="15" customHeight="1" x14ac:dyDescent="0.35">
      <c r="A145" s="1182"/>
      <c r="B145" s="738"/>
      <c r="C145" s="583"/>
      <c r="D145" s="598"/>
      <c r="E145" s="583"/>
      <c r="F145" s="583"/>
      <c r="G145" s="583"/>
      <c r="H145" s="583"/>
      <c r="I145" s="583"/>
      <c r="J145" s="741"/>
      <c r="K145" s="583"/>
      <c r="L145" s="598">
        <v>11.7</v>
      </c>
      <c r="M145" s="583">
        <v>117000</v>
      </c>
      <c r="N145" s="598"/>
      <c r="O145" s="583"/>
      <c r="P145" s="598">
        <v>12.61</v>
      </c>
      <c r="Q145" s="583">
        <v>126100</v>
      </c>
      <c r="R145" s="583"/>
      <c r="S145" s="583"/>
      <c r="T145" s="598"/>
      <c r="U145" s="583"/>
      <c r="V145" s="583"/>
      <c r="W145" s="583"/>
      <c r="X145" s="583"/>
      <c r="Y145" s="583"/>
      <c r="Z145" s="620">
        <v>10.46</v>
      </c>
      <c r="AA145" s="583">
        <v>104600</v>
      </c>
      <c r="AB145" s="620"/>
      <c r="AC145" s="583"/>
      <c r="AD145" s="583"/>
    </row>
    <row r="146" spans="1:30" ht="15" customHeight="1" x14ac:dyDescent="0.35">
      <c r="A146" s="1181">
        <v>45237</v>
      </c>
      <c r="B146" s="738"/>
      <c r="C146" s="583"/>
      <c r="D146" s="598"/>
      <c r="E146" s="740"/>
      <c r="F146" s="740"/>
      <c r="G146" s="740"/>
      <c r="H146" s="740"/>
      <c r="I146" s="740"/>
      <c r="J146" s="741"/>
      <c r="K146" s="583"/>
      <c r="L146" s="598"/>
      <c r="M146" s="583"/>
      <c r="N146" s="598"/>
      <c r="O146" s="583"/>
      <c r="P146" s="598"/>
      <c r="Q146" s="583"/>
      <c r="R146" s="583"/>
      <c r="S146" s="583"/>
      <c r="T146" s="598"/>
      <c r="U146" s="583"/>
      <c r="V146" s="583"/>
      <c r="W146" s="583"/>
      <c r="X146" s="583"/>
      <c r="Y146" s="583"/>
      <c r="Z146" s="620"/>
      <c r="AA146" s="583"/>
      <c r="AB146" s="620"/>
      <c r="AC146" s="583"/>
      <c r="AD146" s="583"/>
    </row>
    <row r="147" spans="1:30" ht="15" customHeight="1" x14ac:dyDescent="0.35">
      <c r="A147" s="1182"/>
      <c r="B147" s="738">
        <v>55</v>
      </c>
      <c r="C147" s="583">
        <v>374000</v>
      </c>
      <c r="D147" s="598"/>
      <c r="E147" s="740"/>
      <c r="F147" s="740"/>
      <c r="G147" s="740"/>
      <c r="H147" s="740"/>
      <c r="I147" s="740"/>
      <c r="J147" s="741"/>
      <c r="K147" s="583"/>
      <c r="L147" s="620"/>
      <c r="M147" s="583"/>
      <c r="N147" s="598"/>
      <c r="O147" s="583"/>
      <c r="P147" s="598"/>
      <c r="Q147" s="583"/>
      <c r="R147" s="583"/>
      <c r="S147" s="583"/>
      <c r="T147" s="598"/>
      <c r="U147" s="583"/>
      <c r="V147" s="583"/>
      <c r="W147" s="583"/>
      <c r="X147" s="818"/>
      <c r="Y147" s="583"/>
      <c r="Z147" s="620"/>
      <c r="AA147" s="583"/>
      <c r="AB147" s="620"/>
      <c r="AC147" s="583"/>
      <c r="AD147" s="583"/>
    </row>
    <row r="148" spans="1:30" ht="15" customHeight="1" x14ac:dyDescent="0.35">
      <c r="A148" s="1181">
        <v>45238</v>
      </c>
      <c r="B148" s="738"/>
      <c r="C148" s="583"/>
      <c r="D148" s="598"/>
      <c r="E148" s="740"/>
      <c r="F148" s="740"/>
      <c r="G148" s="740"/>
      <c r="H148" s="740"/>
      <c r="I148" s="740"/>
      <c r="J148" s="741"/>
      <c r="K148" s="583"/>
      <c r="L148" s="598"/>
      <c r="M148" s="583"/>
      <c r="N148" s="598"/>
      <c r="O148" s="583"/>
      <c r="P148" s="598"/>
      <c r="Q148" s="583"/>
      <c r="R148" s="583"/>
      <c r="S148" s="583"/>
      <c r="T148" s="598"/>
      <c r="U148" s="583"/>
      <c r="V148" s="583"/>
      <c r="W148" s="583"/>
      <c r="X148" s="583"/>
      <c r="Y148" s="583"/>
      <c r="Z148" s="620"/>
      <c r="AA148" s="583"/>
      <c r="AB148" s="620"/>
      <c r="AC148" s="583"/>
      <c r="AD148" s="583"/>
    </row>
    <row r="149" spans="1:30" ht="15" customHeight="1" x14ac:dyDescent="0.35">
      <c r="A149" s="1182"/>
      <c r="B149" s="625"/>
      <c r="C149" s="583"/>
      <c r="D149" s="598"/>
      <c r="E149" s="740"/>
      <c r="F149" s="740"/>
      <c r="G149" s="740"/>
      <c r="H149" s="740"/>
      <c r="I149" s="740"/>
      <c r="J149" s="741"/>
      <c r="K149" s="583"/>
      <c r="L149" s="598"/>
      <c r="M149" s="583"/>
      <c r="N149" s="598"/>
      <c r="O149" s="583"/>
      <c r="P149" s="598"/>
      <c r="Q149" s="583"/>
      <c r="R149" s="583"/>
      <c r="S149" s="583"/>
      <c r="T149" s="598"/>
      <c r="U149" s="583"/>
      <c r="V149" s="583"/>
      <c r="W149" s="583"/>
      <c r="X149" s="583"/>
      <c r="Y149" s="583"/>
      <c r="Z149" s="620"/>
      <c r="AA149" s="583"/>
      <c r="AB149" s="620"/>
      <c r="AC149" s="583"/>
      <c r="AD149" s="583"/>
    </row>
    <row r="150" spans="1:30" ht="15" customHeight="1" x14ac:dyDescent="0.35">
      <c r="A150" s="1181">
        <v>45239</v>
      </c>
      <c r="B150" s="738"/>
      <c r="C150" s="583"/>
      <c r="D150" s="598"/>
      <c r="E150" s="740"/>
      <c r="F150" s="740"/>
      <c r="G150" s="740"/>
      <c r="H150" s="740"/>
      <c r="I150" s="740"/>
      <c r="J150" s="741"/>
      <c r="K150" s="583"/>
      <c r="L150" s="598"/>
      <c r="M150" s="583"/>
      <c r="N150" s="598"/>
      <c r="O150" s="583"/>
      <c r="P150" s="598"/>
      <c r="Q150" s="583"/>
      <c r="R150" s="583"/>
      <c r="S150" s="583"/>
      <c r="T150" s="598"/>
      <c r="U150" s="583"/>
      <c r="V150" s="583"/>
      <c r="W150" s="583"/>
      <c r="X150" s="583"/>
      <c r="Y150" s="583"/>
      <c r="Z150" s="620"/>
      <c r="AA150" s="583"/>
      <c r="AB150" s="620"/>
      <c r="AC150" s="583"/>
      <c r="AD150" s="583"/>
    </row>
    <row r="151" spans="1:30" ht="15" customHeight="1" x14ac:dyDescent="0.35">
      <c r="A151" s="1182"/>
      <c r="B151" s="625"/>
      <c r="C151" s="583"/>
      <c r="D151" s="598"/>
      <c r="E151" s="740"/>
      <c r="F151" s="740"/>
      <c r="G151" s="740"/>
      <c r="H151" s="740"/>
      <c r="I151" s="740"/>
      <c r="J151" s="741"/>
      <c r="K151" s="583"/>
      <c r="L151" s="598"/>
      <c r="M151" s="583"/>
      <c r="N151" s="598"/>
      <c r="O151" s="583"/>
      <c r="P151" s="598"/>
      <c r="Q151" s="583"/>
      <c r="R151" s="583"/>
      <c r="S151" s="583"/>
      <c r="T151" s="598"/>
      <c r="U151" s="583"/>
      <c r="V151" s="583"/>
      <c r="W151" s="583"/>
      <c r="X151" s="583"/>
      <c r="Y151" s="583"/>
      <c r="Z151" s="620"/>
      <c r="AA151" s="583"/>
      <c r="AB151" s="620"/>
      <c r="AC151" s="583"/>
      <c r="AD151" s="583"/>
    </row>
    <row r="152" spans="1:30" ht="15" customHeight="1" x14ac:dyDescent="0.35">
      <c r="A152" s="1181">
        <v>45240</v>
      </c>
      <c r="B152" s="738"/>
      <c r="C152" s="583"/>
      <c r="D152" s="598">
        <v>52.38</v>
      </c>
      <c r="E152" s="740">
        <v>356184</v>
      </c>
      <c r="F152" s="740"/>
      <c r="G152" s="740"/>
      <c r="H152" s="740"/>
      <c r="I152" s="740"/>
      <c r="J152" s="741"/>
      <c r="K152" s="583"/>
      <c r="L152" s="598"/>
      <c r="M152" s="583"/>
      <c r="N152" s="598"/>
      <c r="O152" s="583"/>
      <c r="P152" s="598"/>
      <c r="Q152" s="583"/>
      <c r="R152" s="583"/>
      <c r="S152" s="583"/>
      <c r="T152" s="598"/>
      <c r="U152" s="583"/>
      <c r="V152" s="583"/>
      <c r="W152" s="583"/>
      <c r="X152" s="583"/>
      <c r="Y152" s="583"/>
      <c r="Z152" s="620"/>
      <c r="AA152" s="583"/>
      <c r="AB152" s="620"/>
      <c r="AC152" s="583"/>
      <c r="AD152" s="583"/>
    </row>
    <row r="153" spans="1:30" ht="15" customHeight="1" x14ac:dyDescent="0.35">
      <c r="A153" s="1182"/>
      <c r="B153" s="738">
        <v>52.09</v>
      </c>
      <c r="C153" s="583">
        <v>354212</v>
      </c>
      <c r="D153" s="598"/>
      <c r="E153" s="740"/>
      <c r="F153" s="740"/>
      <c r="G153" s="740"/>
      <c r="H153" s="740"/>
      <c r="I153" s="740"/>
      <c r="J153" s="598"/>
      <c r="K153" s="583"/>
      <c r="L153" s="598">
        <v>10</v>
      </c>
      <c r="M153" s="583">
        <v>100000</v>
      </c>
      <c r="N153" s="598">
        <v>10</v>
      </c>
      <c r="O153" s="583">
        <v>100000</v>
      </c>
      <c r="P153" s="598"/>
      <c r="Q153" s="583"/>
      <c r="R153" s="583"/>
      <c r="S153" s="583"/>
      <c r="T153" s="598"/>
      <c r="U153" s="583"/>
      <c r="V153" s="583"/>
      <c r="W153" s="583"/>
      <c r="X153" s="583">
        <v>10</v>
      </c>
      <c r="Y153" s="583">
        <v>100000</v>
      </c>
      <c r="Z153" s="620"/>
      <c r="AA153" s="583"/>
      <c r="AB153" s="620"/>
      <c r="AC153" s="583"/>
      <c r="AD153" s="583"/>
    </row>
    <row r="154" spans="1:30" ht="15" customHeight="1" x14ac:dyDescent="0.35">
      <c r="A154" s="1181">
        <v>45241</v>
      </c>
      <c r="B154" s="738"/>
      <c r="C154" s="583"/>
      <c r="D154" s="598"/>
      <c r="E154" s="740"/>
      <c r="F154" s="740"/>
      <c r="G154" s="740"/>
      <c r="H154" s="740"/>
      <c r="I154" s="740"/>
      <c r="J154" s="741"/>
      <c r="K154" s="583"/>
      <c r="L154" s="598"/>
      <c r="M154" s="583"/>
      <c r="N154" s="598"/>
      <c r="O154" s="583"/>
      <c r="P154" s="598"/>
      <c r="Q154" s="583"/>
      <c r="R154" s="583"/>
      <c r="S154" s="583"/>
      <c r="T154" s="598"/>
      <c r="U154" s="583"/>
      <c r="V154" s="596"/>
      <c r="W154" s="596"/>
      <c r="X154" s="596"/>
      <c r="Y154" s="596"/>
      <c r="Z154" s="597"/>
      <c r="AA154" s="748"/>
      <c r="AB154" s="597"/>
      <c r="AC154" s="748"/>
      <c r="AD154" s="583"/>
    </row>
    <row r="155" spans="1:30" ht="15" customHeight="1" x14ac:dyDescent="0.35">
      <c r="A155" s="1182"/>
      <c r="B155" s="738">
        <v>60</v>
      </c>
      <c r="C155" s="583">
        <v>408000</v>
      </c>
      <c r="D155" s="598"/>
      <c r="E155" s="740"/>
      <c r="F155" s="740"/>
      <c r="G155" s="740"/>
      <c r="H155" s="740"/>
      <c r="I155" s="740"/>
      <c r="J155" s="741"/>
      <c r="K155" s="583"/>
      <c r="L155" s="598"/>
      <c r="M155" s="583"/>
      <c r="N155" s="598"/>
      <c r="O155" s="583"/>
      <c r="P155" s="598"/>
      <c r="Q155" s="583"/>
      <c r="R155" s="818"/>
      <c r="S155" s="583"/>
      <c r="T155" s="598"/>
      <c r="U155" s="583"/>
      <c r="V155" s="583"/>
      <c r="W155" s="583"/>
      <c r="X155" s="583"/>
      <c r="Y155" s="583"/>
      <c r="Z155" s="620"/>
      <c r="AA155" s="583"/>
      <c r="AB155" s="620"/>
      <c r="AC155" s="583"/>
      <c r="AD155" s="583"/>
    </row>
    <row r="156" spans="1:30" ht="15" customHeight="1" x14ac:dyDescent="0.35">
      <c r="A156" s="1181">
        <v>45242</v>
      </c>
      <c r="B156" s="738"/>
      <c r="C156" s="583"/>
      <c r="D156" s="598"/>
      <c r="E156" s="740"/>
      <c r="F156" s="740"/>
      <c r="G156" s="740"/>
      <c r="H156" s="740"/>
      <c r="I156" s="740"/>
      <c r="J156" s="741"/>
      <c r="K156" s="583"/>
      <c r="L156" s="598"/>
      <c r="M156" s="583"/>
      <c r="N156" s="598"/>
      <c r="O156" s="583"/>
      <c r="P156" s="598"/>
      <c r="Q156" s="583"/>
      <c r="R156" s="583"/>
      <c r="S156" s="583"/>
      <c r="T156" s="598"/>
      <c r="U156" s="583"/>
      <c r="V156" s="583"/>
      <c r="W156" s="583"/>
      <c r="X156" s="583"/>
      <c r="Y156" s="583"/>
      <c r="Z156" s="620"/>
      <c r="AA156" s="583"/>
      <c r="AB156" s="620"/>
      <c r="AC156" s="583"/>
      <c r="AD156" s="583"/>
    </row>
    <row r="157" spans="1:30" ht="15" customHeight="1" x14ac:dyDescent="0.35">
      <c r="A157" s="1182"/>
      <c r="B157" s="738"/>
      <c r="C157" s="583"/>
      <c r="D157" s="598">
        <v>52.52</v>
      </c>
      <c r="E157" s="740">
        <v>357136</v>
      </c>
      <c r="F157" s="740"/>
      <c r="G157" s="740"/>
      <c r="H157" s="740"/>
      <c r="I157" s="740"/>
      <c r="J157" s="741"/>
      <c r="K157" s="583"/>
      <c r="L157" s="598"/>
      <c r="M157" s="583"/>
      <c r="N157" s="741"/>
      <c r="O157" s="583"/>
      <c r="P157" s="598"/>
      <c r="Q157" s="583"/>
      <c r="R157" s="583"/>
      <c r="S157" s="583"/>
      <c r="T157" s="598"/>
      <c r="U157" s="583"/>
      <c r="V157" s="583"/>
      <c r="W157" s="583"/>
      <c r="X157" s="583"/>
      <c r="Y157" s="583"/>
      <c r="Z157" s="620"/>
      <c r="AA157" s="583"/>
      <c r="AB157" s="620"/>
      <c r="AC157" s="583"/>
      <c r="AD157" s="583"/>
    </row>
    <row r="158" spans="1:30" ht="15" customHeight="1" x14ac:dyDescent="0.35">
      <c r="A158" s="1181">
        <v>45243</v>
      </c>
      <c r="B158" s="738"/>
      <c r="C158" s="583"/>
      <c r="D158" s="598"/>
      <c r="E158" s="740"/>
      <c r="F158" s="740"/>
      <c r="G158" s="740"/>
      <c r="H158" s="740"/>
      <c r="I158" s="740"/>
      <c r="J158" s="741"/>
      <c r="K158" s="583"/>
      <c r="L158" s="598"/>
      <c r="M158" s="583"/>
      <c r="N158" s="598"/>
      <c r="O158" s="583"/>
      <c r="P158" s="598"/>
      <c r="Q158" s="583"/>
      <c r="R158" s="583"/>
      <c r="S158" s="583"/>
      <c r="T158" s="598"/>
      <c r="U158" s="583"/>
      <c r="V158" s="583"/>
      <c r="W158" s="583"/>
      <c r="X158" s="583"/>
      <c r="Y158" s="583"/>
      <c r="Z158" s="620"/>
      <c r="AA158" s="583"/>
      <c r="AB158" s="620"/>
      <c r="AC158" s="583"/>
      <c r="AD158" s="583"/>
    </row>
    <row r="159" spans="1:30" s="601" customFormat="1" ht="15" customHeight="1" x14ac:dyDescent="0.35">
      <c r="A159" s="1182"/>
      <c r="B159" s="811"/>
      <c r="C159" s="583"/>
      <c r="D159" s="598"/>
      <c r="E159" s="740"/>
      <c r="F159" s="740"/>
      <c r="G159" s="740"/>
      <c r="H159" s="740"/>
      <c r="I159" s="740"/>
      <c r="J159" s="741"/>
      <c r="K159" s="583"/>
      <c r="L159" s="598"/>
      <c r="M159" s="583"/>
      <c r="N159" s="598"/>
      <c r="O159" s="583"/>
      <c r="P159" s="598"/>
      <c r="Q159" s="583"/>
      <c r="R159" s="818">
        <v>9.99</v>
      </c>
      <c r="S159" s="583">
        <v>99900</v>
      </c>
      <c r="T159" s="598"/>
      <c r="U159" s="583"/>
      <c r="V159" s="583"/>
      <c r="W159" s="583"/>
      <c r="X159" s="583"/>
      <c r="Y159" s="583"/>
      <c r="Z159" s="620"/>
      <c r="AA159" s="583"/>
      <c r="AB159" s="620"/>
      <c r="AC159" s="583"/>
      <c r="AD159" s="583"/>
    </row>
    <row r="160" spans="1:30" ht="15" customHeight="1" x14ac:dyDescent="0.35">
      <c r="A160" s="1181">
        <v>45244</v>
      </c>
      <c r="B160" s="738"/>
      <c r="C160" s="583"/>
      <c r="D160" s="598"/>
      <c r="E160" s="740"/>
      <c r="F160" s="740"/>
      <c r="G160" s="740"/>
      <c r="H160" s="740"/>
      <c r="I160" s="740"/>
      <c r="J160" s="741"/>
      <c r="K160" s="583"/>
      <c r="L160" s="598"/>
      <c r="M160" s="583"/>
      <c r="N160" s="598"/>
      <c r="O160" s="583"/>
      <c r="P160" s="598"/>
      <c r="Q160" s="583"/>
      <c r="R160" s="583"/>
      <c r="S160" s="583"/>
      <c r="T160" s="598"/>
      <c r="U160" s="583"/>
      <c r="V160" s="583"/>
      <c r="W160" s="583"/>
      <c r="X160" s="583"/>
      <c r="Y160" s="583"/>
      <c r="Z160" s="620"/>
      <c r="AA160" s="583"/>
      <c r="AB160" s="620"/>
      <c r="AC160" s="583"/>
      <c r="AD160" s="583"/>
    </row>
    <row r="161" spans="1:30" ht="15" customHeight="1" x14ac:dyDescent="0.35">
      <c r="A161" s="1182"/>
      <c r="B161" s="738"/>
      <c r="C161" s="583"/>
      <c r="D161" s="598"/>
      <c r="E161" s="740"/>
      <c r="F161" s="740"/>
      <c r="G161" s="740"/>
      <c r="H161" s="740"/>
      <c r="I161" s="740"/>
      <c r="J161" s="741"/>
      <c r="K161" s="583"/>
      <c r="L161" s="598"/>
      <c r="M161" s="583"/>
      <c r="N161" s="598"/>
      <c r="O161" s="583"/>
      <c r="P161" s="598"/>
      <c r="Q161" s="583"/>
      <c r="R161" s="583"/>
      <c r="S161" s="583"/>
      <c r="T161" s="598"/>
      <c r="U161" s="583"/>
      <c r="V161" s="583"/>
      <c r="W161" s="583"/>
      <c r="X161" s="583">
        <v>10</v>
      </c>
      <c r="Y161" s="583">
        <v>100000</v>
      </c>
      <c r="Z161" s="620"/>
      <c r="AA161" s="583"/>
      <c r="AB161" s="620"/>
      <c r="AC161" s="583"/>
      <c r="AD161" s="583"/>
    </row>
    <row r="162" spans="1:30" ht="15" customHeight="1" x14ac:dyDescent="0.35">
      <c r="A162" s="1181">
        <v>45245</v>
      </c>
      <c r="B162" s="738"/>
      <c r="C162" s="583"/>
      <c r="D162" s="598"/>
      <c r="E162" s="740"/>
      <c r="F162" s="740"/>
      <c r="G162" s="740"/>
      <c r="H162" s="740"/>
      <c r="I162" s="740"/>
      <c r="J162" s="741"/>
      <c r="K162" s="583"/>
      <c r="L162" s="598"/>
      <c r="M162" s="583"/>
      <c r="N162" s="598"/>
      <c r="O162" s="583"/>
      <c r="P162" s="598"/>
      <c r="Q162" s="583"/>
      <c r="R162" s="583"/>
      <c r="S162" s="583"/>
      <c r="T162" s="598"/>
      <c r="U162" s="583"/>
      <c r="V162" s="583"/>
      <c r="W162" s="583"/>
      <c r="X162" s="583"/>
      <c r="Y162" s="583"/>
      <c r="Z162" s="620"/>
      <c r="AA162" s="583"/>
      <c r="AB162" s="620"/>
      <c r="AC162" s="583"/>
      <c r="AD162" s="583"/>
    </row>
    <row r="163" spans="1:30" ht="15" customHeight="1" x14ac:dyDescent="0.35">
      <c r="A163" s="1182"/>
      <c r="B163" s="738"/>
      <c r="C163" s="583"/>
      <c r="D163" s="598"/>
      <c r="E163" s="740"/>
      <c r="F163" s="740"/>
      <c r="G163" s="740"/>
      <c r="H163" s="740"/>
      <c r="I163" s="740"/>
      <c r="J163" s="741"/>
      <c r="K163" s="583"/>
      <c r="L163" s="598"/>
      <c r="M163" s="583"/>
      <c r="N163" s="598"/>
      <c r="O163" s="583"/>
      <c r="P163" s="598"/>
      <c r="Q163" s="583"/>
      <c r="R163" s="583"/>
      <c r="S163" s="583"/>
      <c r="T163" s="598"/>
      <c r="U163" s="583"/>
      <c r="V163" s="583"/>
      <c r="W163" s="583"/>
      <c r="X163" s="583"/>
      <c r="Y163" s="583"/>
      <c r="Z163" s="620">
        <v>9.27</v>
      </c>
      <c r="AA163" s="583">
        <v>92700</v>
      </c>
      <c r="AB163" s="620"/>
      <c r="AC163" s="583"/>
      <c r="AD163" s="583"/>
    </row>
    <row r="164" spans="1:30" ht="15" customHeight="1" x14ac:dyDescent="0.35">
      <c r="A164" s="1181">
        <v>45246</v>
      </c>
      <c r="B164" s="738"/>
      <c r="C164" s="583"/>
      <c r="D164" s="598"/>
      <c r="E164" s="740"/>
      <c r="F164" s="740"/>
      <c r="G164" s="740"/>
      <c r="H164" s="740"/>
      <c r="I164" s="740"/>
      <c r="J164" s="741"/>
      <c r="K164" s="583"/>
      <c r="L164" s="598"/>
      <c r="M164" s="583"/>
      <c r="N164" s="598"/>
      <c r="O164" s="583"/>
      <c r="P164" s="598"/>
      <c r="Q164" s="583"/>
      <c r="R164" s="583"/>
      <c r="S164" s="583"/>
      <c r="T164" s="598"/>
      <c r="U164" s="583"/>
      <c r="V164" s="583"/>
      <c r="W164" s="583"/>
      <c r="X164" s="583"/>
      <c r="Y164" s="583"/>
      <c r="Z164" s="620"/>
      <c r="AA164" s="583"/>
      <c r="AB164" s="620"/>
      <c r="AC164" s="583"/>
      <c r="AD164" s="583"/>
    </row>
    <row r="165" spans="1:30" ht="15" customHeight="1" x14ac:dyDescent="0.35">
      <c r="A165" s="1182"/>
      <c r="B165" s="738"/>
      <c r="C165" s="583"/>
      <c r="D165" s="598"/>
      <c r="E165" s="740"/>
      <c r="F165" s="740"/>
      <c r="G165" s="740"/>
      <c r="H165" s="740"/>
      <c r="I165" s="740"/>
      <c r="J165" s="741"/>
      <c r="K165" s="583"/>
      <c r="L165" s="598"/>
      <c r="M165" s="583"/>
      <c r="N165" s="598"/>
      <c r="O165" s="583"/>
      <c r="P165" s="598"/>
      <c r="Q165" s="583"/>
      <c r="R165" s="583"/>
      <c r="S165" s="583"/>
      <c r="T165" s="598"/>
      <c r="U165" s="583"/>
      <c r="V165" s="583"/>
      <c r="W165" s="583"/>
      <c r="X165" s="583"/>
      <c r="Y165" s="583"/>
      <c r="Z165" s="620"/>
      <c r="AA165" s="583"/>
      <c r="AB165" s="620"/>
      <c r="AC165" s="583"/>
      <c r="AD165" s="583"/>
    </row>
    <row r="166" spans="1:30" ht="15" customHeight="1" x14ac:dyDescent="0.35">
      <c r="A166" s="1181">
        <v>45247</v>
      </c>
      <c r="B166" s="738"/>
      <c r="C166" s="583"/>
      <c r="D166" s="598"/>
      <c r="E166" s="740"/>
      <c r="F166" s="740"/>
      <c r="G166" s="740"/>
      <c r="H166" s="740"/>
      <c r="I166" s="740"/>
      <c r="J166" s="741"/>
      <c r="K166" s="583"/>
      <c r="L166" s="598"/>
      <c r="M166" s="583"/>
      <c r="N166" s="598"/>
      <c r="O166" s="583"/>
      <c r="P166" s="598"/>
      <c r="Q166" s="583"/>
      <c r="R166" s="583"/>
      <c r="S166" s="583"/>
      <c r="T166" s="598"/>
      <c r="U166" s="583"/>
      <c r="V166" s="583"/>
      <c r="W166" s="583"/>
      <c r="X166" s="583"/>
      <c r="Y166" s="583"/>
      <c r="Z166" s="620"/>
      <c r="AA166" s="583"/>
      <c r="AB166" s="620"/>
      <c r="AC166" s="583"/>
      <c r="AD166" s="583"/>
    </row>
    <row r="167" spans="1:30" ht="15" customHeight="1" x14ac:dyDescent="0.35">
      <c r="A167" s="1182"/>
      <c r="B167" s="738"/>
      <c r="C167" s="583"/>
      <c r="D167" s="598"/>
      <c r="E167" s="740"/>
      <c r="F167" s="740"/>
      <c r="G167" s="740"/>
      <c r="H167" s="740"/>
      <c r="I167" s="740"/>
      <c r="J167" s="741"/>
      <c r="K167" s="583"/>
      <c r="L167" s="598">
        <v>11.12</v>
      </c>
      <c r="M167" s="583">
        <v>111200</v>
      </c>
      <c r="N167" s="598"/>
      <c r="O167" s="583"/>
      <c r="P167" s="598"/>
      <c r="Q167" s="583"/>
      <c r="R167" s="583"/>
      <c r="S167" s="583"/>
      <c r="T167" s="598"/>
      <c r="U167" s="583"/>
      <c r="V167" s="583"/>
      <c r="W167" s="583"/>
      <c r="X167" s="583"/>
      <c r="Y167" s="583"/>
      <c r="Z167" s="620"/>
      <c r="AA167" s="583"/>
      <c r="AB167" s="620"/>
      <c r="AC167" s="583"/>
      <c r="AD167" s="583"/>
    </row>
    <row r="168" spans="1:30" ht="15" customHeight="1" x14ac:dyDescent="0.35">
      <c r="A168" s="1181">
        <v>45248</v>
      </c>
      <c r="B168" s="738"/>
      <c r="C168" s="583"/>
      <c r="D168" s="598"/>
      <c r="E168" s="740"/>
      <c r="F168" s="740"/>
      <c r="G168" s="740"/>
      <c r="H168" s="740"/>
      <c r="I168" s="740"/>
      <c r="J168" s="741"/>
      <c r="K168" s="583"/>
      <c r="L168" s="598"/>
      <c r="M168" s="583"/>
      <c r="N168" s="598"/>
      <c r="O168" s="583"/>
      <c r="P168" s="598"/>
      <c r="Q168" s="583"/>
      <c r="R168" s="583"/>
      <c r="S168" s="583"/>
      <c r="T168" s="598"/>
      <c r="U168" s="583"/>
      <c r="V168" s="583"/>
      <c r="W168" s="583"/>
      <c r="X168" s="583"/>
      <c r="Y168" s="583"/>
      <c r="Z168" s="620"/>
      <c r="AA168" s="583"/>
      <c r="AB168" s="620"/>
      <c r="AC168" s="583"/>
      <c r="AD168" s="583"/>
    </row>
    <row r="169" spans="1:30" ht="15" customHeight="1" x14ac:dyDescent="0.35">
      <c r="A169" s="1182"/>
      <c r="B169" s="738">
        <v>52.66</v>
      </c>
      <c r="C169" s="583">
        <v>358088</v>
      </c>
      <c r="D169" s="598">
        <v>29.41</v>
      </c>
      <c r="E169" s="740">
        <v>200000</v>
      </c>
      <c r="F169" s="740"/>
      <c r="G169" s="740"/>
      <c r="H169" s="740"/>
      <c r="I169" s="740"/>
      <c r="J169" s="741"/>
      <c r="K169" s="583"/>
      <c r="L169" s="598">
        <v>10</v>
      </c>
      <c r="M169" s="583">
        <v>100000</v>
      </c>
      <c r="N169" s="598">
        <v>10</v>
      </c>
      <c r="O169" s="583">
        <v>100000</v>
      </c>
      <c r="P169" s="598"/>
      <c r="Q169" s="583"/>
      <c r="R169" s="583"/>
      <c r="S169" s="583"/>
      <c r="T169" s="598"/>
      <c r="U169" s="583"/>
      <c r="V169" s="583"/>
      <c r="W169" s="583"/>
      <c r="X169" s="583">
        <v>10</v>
      </c>
      <c r="Y169" s="583">
        <v>100000</v>
      </c>
      <c r="Z169" s="620"/>
      <c r="AA169" s="583"/>
      <c r="AB169" s="620"/>
      <c r="AC169" s="583"/>
      <c r="AD169" s="583"/>
    </row>
    <row r="170" spans="1:30" ht="15" customHeight="1" x14ac:dyDescent="0.35">
      <c r="A170" s="1181">
        <v>45249</v>
      </c>
      <c r="B170" s="738"/>
      <c r="C170" s="583"/>
      <c r="D170" s="598"/>
      <c r="E170" s="740"/>
      <c r="F170" s="740"/>
      <c r="G170" s="740"/>
      <c r="H170" s="740"/>
      <c r="I170" s="740"/>
      <c r="J170" s="741"/>
      <c r="K170" s="583"/>
      <c r="L170" s="598"/>
      <c r="M170" s="583"/>
      <c r="N170" s="598"/>
      <c r="O170" s="583"/>
      <c r="P170" s="598"/>
      <c r="Q170" s="583"/>
      <c r="R170" s="583"/>
      <c r="S170" s="583"/>
      <c r="T170" s="598"/>
      <c r="U170" s="583"/>
      <c r="V170" s="583"/>
      <c r="W170" s="583"/>
      <c r="X170" s="583"/>
      <c r="Y170" s="583"/>
      <c r="Z170" s="620"/>
      <c r="AA170" s="583"/>
      <c r="AB170" s="620"/>
      <c r="AC170" s="583"/>
      <c r="AD170" s="583"/>
    </row>
    <row r="171" spans="1:30" ht="15" customHeight="1" x14ac:dyDescent="0.35">
      <c r="A171" s="1182"/>
      <c r="B171" s="738"/>
      <c r="C171" s="583"/>
      <c r="D171" s="598"/>
      <c r="E171" s="740"/>
      <c r="F171" s="740"/>
      <c r="G171" s="740"/>
      <c r="H171" s="740"/>
      <c r="I171" s="740"/>
      <c r="J171" s="741"/>
      <c r="K171" s="583"/>
      <c r="L171" s="598"/>
      <c r="M171" s="583"/>
      <c r="N171" s="598"/>
      <c r="O171" s="583"/>
      <c r="P171" s="598"/>
      <c r="Q171" s="583"/>
      <c r="R171" s="583"/>
      <c r="S171" s="583"/>
      <c r="T171" s="598"/>
      <c r="U171" s="583"/>
      <c r="V171" s="583"/>
      <c r="W171" s="583"/>
      <c r="X171" s="583"/>
      <c r="Y171" s="583"/>
      <c r="Z171" s="620"/>
      <c r="AA171" s="583"/>
      <c r="AB171" s="620"/>
      <c r="AC171" s="583"/>
      <c r="AD171" s="583"/>
    </row>
    <row r="172" spans="1:30" ht="15" customHeight="1" x14ac:dyDescent="0.35">
      <c r="A172" s="1181">
        <v>45250</v>
      </c>
      <c r="B172" s="738"/>
      <c r="C172" s="583"/>
      <c r="D172" s="598"/>
      <c r="E172" s="740"/>
      <c r="F172" s="740"/>
      <c r="G172" s="740"/>
      <c r="H172" s="740"/>
      <c r="I172" s="740"/>
      <c r="J172" s="741"/>
      <c r="K172" s="583"/>
      <c r="L172" s="598"/>
      <c r="M172" s="583"/>
      <c r="N172" s="598"/>
      <c r="O172" s="583"/>
      <c r="P172" s="598"/>
      <c r="Q172" s="583"/>
      <c r="R172" s="583"/>
      <c r="S172" s="583"/>
      <c r="T172" s="598"/>
      <c r="U172" s="583"/>
      <c r="V172" s="583"/>
      <c r="W172" s="583"/>
      <c r="X172" s="583"/>
      <c r="Y172" s="583"/>
      <c r="Z172" s="620"/>
      <c r="AA172" s="583"/>
      <c r="AB172" s="620"/>
      <c r="AC172" s="583"/>
      <c r="AD172" s="583"/>
    </row>
    <row r="173" spans="1:30" ht="15" customHeight="1" x14ac:dyDescent="0.35">
      <c r="A173" s="1182"/>
      <c r="B173" s="738">
        <v>49.2</v>
      </c>
      <c r="C173" s="583">
        <v>334560</v>
      </c>
      <c r="D173" s="598">
        <v>53.68</v>
      </c>
      <c r="E173" s="740">
        <v>365024</v>
      </c>
      <c r="F173" s="740"/>
      <c r="G173" s="740"/>
      <c r="H173" s="740"/>
      <c r="I173" s="740"/>
      <c r="J173" s="741"/>
      <c r="K173" s="583"/>
      <c r="L173" s="598"/>
      <c r="M173" s="583"/>
      <c r="N173" s="598"/>
      <c r="O173" s="583"/>
      <c r="P173" s="598"/>
      <c r="Q173" s="583"/>
      <c r="R173" s="583"/>
      <c r="S173" s="583"/>
      <c r="T173" s="598"/>
      <c r="U173" s="583"/>
      <c r="V173" s="583"/>
      <c r="W173" s="583"/>
      <c r="X173" s="583"/>
      <c r="Y173" s="583"/>
      <c r="Z173" s="598">
        <v>10</v>
      </c>
      <c r="AA173" s="583">
        <v>100000</v>
      </c>
      <c r="AB173" s="620"/>
      <c r="AC173" s="583"/>
      <c r="AD173" s="583"/>
    </row>
    <row r="174" spans="1:30" ht="15" customHeight="1" x14ac:dyDescent="0.35">
      <c r="A174" s="1181">
        <v>45251</v>
      </c>
      <c r="B174" s="738"/>
      <c r="C174" s="583"/>
      <c r="D174" s="598"/>
      <c r="E174" s="740"/>
      <c r="F174" s="740"/>
      <c r="G174" s="740"/>
      <c r="H174" s="740"/>
      <c r="I174" s="740"/>
      <c r="J174" s="741"/>
      <c r="K174" s="583"/>
      <c r="L174" s="598"/>
      <c r="M174" s="583"/>
      <c r="N174" s="598"/>
      <c r="O174" s="583"/>
      <c r="P174" s="598"/>
      <c r="Q174" s="583"/>
      <c r="R174" s="583"/>
      <c r="S174" s="583"/>
      <c r="T174" s="598"/>
      <c r="U174" s="583"/>
      <c r="V174" s="583"/>
      <c r="W174" s="583"/>
      <c r="X174" s="583"/>
      <c r="Y174" s="583"/>
      <c r="Z174" s="620"/>
      <c r="AA174" s="583"/>
      <c r="AB174" s="620"/>
      <c r="AC174" s="583"/>
      <c r="AD174" s="583"/>
    </row>
    <row r="175" spans="1:30" ht="15" customHeight="1" x14ac:dyDescent="0.35">
      <c r="A175" s="1182"/>
      <c r="B175" s="738"/>
      <c r="C175" s="583"/>
      <c r="D175" s="598">
        <v>58.29</v>
      </c>
      <c r="E175" s="740">
        <v>396370</v>
      </c>
      <c r="F175" s="740"/>
      <c r="G175" s="740"/>
      <c r="H175" s="740"/>
      <c r="I175" s="740"/>
      <c r="J175" s="741"/>
      <c r="K175" s="583"/>
      <c r="L175" s="598"/>
      <c r="M175" s="583"/>
      <c r="N175" s="598"/>
      <c r="O175" s="583"/>
      <c r="P175" s="598"/>
      <c r="Q175" s="583"/>
      <c r="R175" s="583"/>
      <c r="S175" s="583"/>
      <c r="T175" s="598"/>
      <c r="U175" s="583"/>
      <c r="V175" s="583"/>
      <c r="W175" s="583"/>
      <c r="X175" s="583"/>
      <c r="Y175" s="583"/>
      <c r="Z175" s="620"/>
      <c r="AA175" s="583"/>
      <c r="AB175" s="620">
        <v>40.29</v>
      </c>
      <c r="AC175" s="583">
        <v>402900</v>
      </c>
      <c r="AD175" s="583"/>
    </row>
    <row r="176" spans="1:30" ht="15" customHeight="1" x14ac:dyDescent="0.35">
      <c r="A176" s="1181">
        <v>45252</v>
      </c>
      <c r="B176" s="738"/>
      <c r="C176" s="583"/>
      <c r="D176" s="598"/>
      <c r="E176" s="740"/>
      <c r="F176" s="740"/>
      <c r="G176" s="740"/>
      <c r="H176" s="740"/>
      <c r="I176" s="740"/>
      <c r="J176" s="741"/>
      <c r="K176" s="583"/>
      <c r="L176" s="598"/>
      <c r="M176" s="583"/>
      <c r="N176" s="598"/>
      <c r="O176" s="583"/>
      <c r="P176" s="598"/>
      <c r="Q176" s="583"/>
      <c r="R176" s="583"/>
      <c r="S176" s="583"/>
      <c r="T176" s="598"/>
      <c r="U176" s="583"/>
      <c r="V176" s="583"/>
      <c r="W176" s="583"/>
      <c r="X176" s="583"/>
      <c r="Y176" s="583"/>
      <c r="Z176" s="620"/>
      <c r="AA176" s="583"/>
      <c r="AB176" s="620"/>
      <c r="AC176" s="583"/>
      <c r="AD176" s="583"/>
    </row>
    <row r="177" spans="1:30" ht="18" customHeight="1" x14ac:dyDescent="0.35">
      <c r="A177" s="1182"/>
      <c r="B177" s="738"/>
      <c r="C177" s="583"/>
      <c r="D177" s="738"/>
      <c r="E177" s="583"/>
      <c r="F177" s="583"/>
      <c r="G177" s="583"/>
      <c r="H177" s="583"/>
      <c r="I177" s="583"/>
      <c r="J177" s="741"/>
      <c r="K177" s="583"/>
      <c r="L177" s="598">
        <v>10</v>
      </c>
      <c r="M177" s="583">
        <v>100000</v>
      </c>
      <c r="N177" s="598">
        <v>10</v>
      </c>
      <c r="O177" s="583">
        <v>100000</v>
      </c>
      <c r="P177" s="598">
        <v>12.63</v>
      </c>
      <c r="Q177" s="583">
        <v>126300</v>
      </c>
      <c r="R177" s="583"/>
      <c r="S177" s="583"/>
      <c r="T177" s="598"/>
      <c r="U177" s="583"/>
      <c r="V177" s="583"/>
      <c r="W177" s="583"/>
      <c r="X177" s="583">
        <v>10</v>
      </c>
      <c r="Y177" s="583">
        <v>100000</v>
      </c>
      <c r="Z177" s="620"/>
      <c r="AA177" s="583"/>
      <c r="AB177" s="620"/>
      <c r="AC177" s="583"/>
      <c r="AD177" s="583"/>
    </row>
    <row r="178" spans="1:30" ht="15" customHeight="1" x14ac:dyDescent="0.35">
      <c r="A178" s="1181">
        <v>45253</v>
      </c>
      <c r="B178" s="738"/>
      <c r="C178" s="583"/>
      <c r="D178" s="598"/>
      <c r="E178" s="740"/>
      <c r="F178" s="740"/>
      <c r="G178" s="740"/>
      <c r="H178" s="740"/>
      <c r="I178" s="740"/>
      <c r="J178" s="741"/>
      <c r="K178" s="583"/>
      <c r="L178" s="598"/>
      <c r="M178" s="583"/>
      <c r="N178" s="598"/>
      <c r="O178" s="583"/>
      <c r="P178" s="598"/>
      <c r="Q178" s="583"/>
      <c r="R178" s="583"/>
      <c r="S178" s="583"/>
      <c r="T178" s="598"/>
      <c r="U178" s="583"/>
      <c r="V178" s="583"/>
      <c r="W178" s="583"/>
      <c r="X178" s="583"/>
      <c r="Y178" s="583"/>
      <c r="Z178" s="620"/>
      <c r="AA178" s="583"/>
      <c r="AB178" s="620"/>
      <c r="AC178" s="583"/>
      <c r="AD178" s="583"/>
    </row>
    <row r="179" spans="1:30" ht="15" customHeight="1" x14ac:dyDescent="0.35">
      <c r="A179" s="1182"/>
      <c r="B179" s="625"/>
      <c r="C179" s="583"/>
      <c r="D179" s="598"/>
      <c r="E179" s="740"/>
      <c r="F179" s="740"/>
      <c r="G179" s="740"/>
      <c r="H179" s="740"/>
      <c r="I179" s="740"/>
      <c r="J179" s="738"/>
      <c r="K179" s="583"/>
      <c r="L179" s="598"/>
      <c r="M179" s="583"/>
      <c r="N179" s="598"/>
      <c r="O179" s="583"/>
      <c r="P179" s="598"/>
      <c r="Q179" s="583"/>
      <c r="R179" s="583"/>
      <c r="S179" s="583"/>
      <c r="T179" s="598"/>
      <c r="U179" s="583"/>
      <c r="V179" s="583"/>
      <c r="W179" s="583"/>
      <c r="X179" s="583"/>
      <c r="Y179" s="583"/>
      <c r="Z179" s="620"/>
      <c r="AA179" s="583"/>
      <c r="AB179" s="620"/>
      <c r="AC179" s="583"/>
      <c r="AD179" s="583"/>
    </row>
    <row r="180" spans="1:30" ht="15" customHeight="1" x14ac:dyDescent="0.35">
      <c r="A180" s="1181">
        <v>45254</v>
      </c>
      <c r="B180" s="625"/>
      <c r="C180" s="583"/>
      <c r="D180" s="598"/>
      <c r="E180" s="740"/>
      <c r="F180" s="740"/>
      <c r="G180" s="740"/>
      <c r="H180" s="740"/>
      <c r="I180" s="740"/>
      <c r="J180" s="741"/>
      <c r="K180" s="583"/>
      <c r="L180" s="598"/>
      <c r="M180" s="583"/>
      <c r="N180" s="598"/>
      <c r="O180" s="583"/>
      <c r="P180" s="598"/>
      <c r="Q180" s="583"/>
      <c r="R180" s="583"/>
      <c r="S180" s="583"/>
      <c r="T180" s="598"/>
      <c r="U180" s="583"/>
      <c r="V180" s="583"/>
      <c r="W180" s="583"/>
      <c r="X180" s="818"/>
      <c r="Y180" s="583"/>
      <c r="Z180" s="620"/>
      <c r="AA180" s="583"/>
      <c r="AB180" s="620"/>
      <c r="AC180" s="583"/>
      <c r="AD180" s="583"/>
    </row>
    <row r="181" spans="1:30" ht="15" customHeight="1" x14ac:dyDescent="0.35">
      <c r="A181" s="1182"/>
      <c r="B181" s="738"/>
      <c r="C181" s="583"/>
      <c r="D181" s="598"/>
      <c r="E181" s="740"/>
      <c r="F181" s="738"/>
      <c r="G181" s="583"/>
      <c r="H181" s="598"/>
      <c r="I181" s="740"/>
      <c r="J181" s="741"/>
      <c r="K181" s="583"/>
      <c r="L181" s="598"/>
      <c r="M181" s="583"/>
      <c r="N181" s="598"/>
      <c r="O181" s="583"/>
      <c r="P181" s="598"/>
      <c r="Q181" s="583"/>
      <c r="R181" s="818">
        <v>11.33</v>
      </c>
      <c r="S181" s="583">
        <v>113300</v>
      </c>
      <c r="T181" s="598"/>
      <c r="U181" s="583"/>
      <c r="V181" s="583"/>
      <c r="W181" s="583"/>
      <c r="X181" s="583"/>
      <c r="Y181" s="583"/>
      <c r="Z181" s="620">
        <v>10.6</v>
      </c>
      <c r="AA181" s="583">
        <v>106000</v>
      </c>
      <c r="AB181" s="620"/>
      <c r="AC181" s="583"/>
      <c r="AD181" s="583"/>
    </row>
    <row r="182" spans="1:30" ht="15" customHeight="1" x14ac:dyDescent="0.35">
      <c r="A182" s="1181">
        <v>45255</v>
      </c>
      <c r="B182" s="738"/>
      <c r="C182" s="583"/>
      <c r="D182" s="598"/>
      <c r="E182" s="740"/>
      <c r="F182" s="740"/>
      <c r="G182" s="740"/>
      <c r="H182" s="740"/>
      <c r="I182" s="740"/>
      <c r="J182" s="741"/>
      <c r="K182" s="583"/>
      <c r="L182" s="598"/>
      <c r="M182" s="583"/>
      <c r="N182" s="598"/>
      <c r="O182" s="583"/>
      <c r="P182" s="598"/>
      <c r="Q182" s="583"/>
      <c r="R182" s="583"/>
      <c r="S182" s="583"/>
      <c r="T182" s="598"/>
      <c r="U182" s="583"/>
      <c r="V182" s="583"/>
      <c r="W182" s="583"/>
      <c r="X182" s="583"/>
      <c r="Y182" s="583"/>
      <c r="Z182" s="620"/>
      <c r="AA182" s="583"/>
      <c r="AB182" s="620"/>
      <c r="AC182" s="583"/>
      <c r="AD182" s="583"/>
    </row>
    <row r="183" spans="1:30" ht="15" customHeight="1" x14ac:dyDescent="0.35">
      <c r="A183" s="1182"/>
      <c r="B183" s="738"/>
      <c r="C183" s="583"/>
      <c r="D183" s="598"/>
      <c r="E183" s="740"/>
      <c r="F183" s="740"/>
      <c r="G183" s="740"/>
      <c r="H183" s="740"/>
      <c r="I183" s="740"/>
      <c r="J183" s="741"/>
      <c r="K183" s="583"/>
      <c r="L183" s="598"/>
      <c r="M183" s="583"/>
      <c r="N183" s="598">
        <v>12.26</v>
      </c>
      <c r="O183" s="583">
        <v>122600</v>
      </c>
      <c r="P183" s="598"/>
      <c r="Q183" s="583"/>
      <c r="R183" s="818"/>
      <c r="S183" s="583"/>
      <c r="T183" s="598"/>
      <c r="U183" s="583"/>
      <c r="V183" s="583"/>
      <c r="W183" s="583"/>
      <c r="X183" s="583"/>
      <c r="Y183" s="583"/>
      <c r="Z183" s="620"/>
      <c r="AA183" s="583"/>
      <c r="AB183" s="620"/>
      <c r="AC183" s="583"/>
      <c r="AD183" s="583"/>
    </row>
    <row r="184" spans="1:30" ht="15" customHeight="1" x14ac:dyDescent="0.35">
      <c r="A184" s="1181">
        <v>45256</v>
      </c>
      <c r="B184" s="738"/>
      <c r="C184" s="583"/>
      <c r="D184" s="598"/>
      <c r="E184" s="740"/>
      <c r="F184" s="740"/>
      <c r="G184" s="740"/>
      <c r="H184" s="740"/>
      <c r="I184" s="740"/>
      <c r="J184" s="741"/>
      <c r="K184" s="583"/>
      <c r="L184" s="598"/>
      <c r="M184" s="583"/>
      <c r="N184" s="598"/>
      <c r="O184" s="583"/>
      <c r="P184" s="598"/>
      <c r="Q184" s="583"/>
      <c r="R184" s="583"/>
      <c r="S184" s="583"/>
      <c r="T184" s="598"/>
      <c r="U184" s="583"/>
      <c r="V184" s="583"/>
      <c r="W184" s="583"/>
      <c r="X184" s="583"/>
      <c r="Y184" s="583"/>
      <c r="Z184" s="620"/>
      <c r="AA184" s="583"/>
      <c r="AB184" s="620"/>
      <c r="AC184" s="583"/>
      <c r="AD184" s="583"/>
    </row>
    <row r="185" spans="1:30" ht="15" customHeight="1" x14ac:dyDescent="0.35">
      <c r="A185" s="1182"/>
      <c r="B185" s="738">
        <v>29.41</v>
      </c>
      <c r="C185" s="583">
        <v>200000</v>
      </c>
      <c r="D185" s="598"/>
      <c r="E185" s="740"/>
      <c r="F185" s="740"/>
      <c r="G185" s="740"/>
      <c r="H185" s="740"/>
      <c r="I185" s="740"/>
      <c r="J185" s="741"/>
      <c r="K185" s="583"/>
      <c r="L185" s="727">
        <v>10</v>
      </c>
      <c r="M185" s="704">
        <v>100000</v>
      </c>
      <c r="N185" s="598"/>
      <c r="O185" s="583"/>
      <c r="P185" s="598"/>
      <c r="Q185" s="583"/>
      <c r="R185" s="583"/>
      <c r="S185" s="583"/>
      <c r="T185" s="598"/>
      <c r="U185" s="583"/>
      <c r="V185" s="583"/>
      <c r="W185" s="583"/>
      <c r="X185" s="583"/>
      <c r="Y185" s="583"/>
      <c r="Z185" s="620"/>
      <c r="AA185" s="583"/>
      <c r="AB185" s="620"/>
      <c r="AC185" s="583"/>
      <c r="AD185" s="583"/>
    </row>
    <row r="186" spans="1:30" ht="15" customHeight="1" x14ac:dyDescent="0.35">
      <c r="A186" s="1181">
        <v>45257</v>
      </c>
      <c r="B186" s="738"/>
      <c r="C186" s="583"/>
      <c r="D186" s="598"/>
      <c r="E186" s="740"/>
      <c r="F186" s="740"/>
      <c r="G186" s="740"/>
      <c r="H186" s="740"/>
      <c r="I186" s="740"/>
      <c r="J186" s="741"/>
      <c r="K186" s="583"/>
      <c r="L186" s="598"/>
      <c r="M186" s="583"/>
      <c r="N186" s="598"/>
      <c r="O186" s="583"/>
      <c r="P186" s="598"/>
      <c r="Q186" s="583"/>
      <c r="R186" s="583"/>
      <c r="S186" s="583"/>
      <c r="T186" s="598"/>
      <c r="U186" s="583"/>
      <c r="V186" s="583"/>
      <c r="W186" s="583"/>
      <c r="X186" s="583"/>
      <c r="Y186" s="583"/>
      <c r="Z186" s="620"/>
      <c r="AA186" s="583"/>
      <c r="AB186" s="620"/>
      <c r="AC186" s="583"/>
      <c r="AD186" s="583"/>
    </row>
    <row r="187" spans="1:30" ht="15" customHeight="1" x14ac:dyDescent="0.35">
      <c r="A187" s="1182"/>
      <c r="B187" s="749"/>
      <c r="C187" s="817"/>
      <c r="D187" s="598"/>
      <c r="E187" s="740"/>
      <c r="F187" s="740"/>
      <c r="G187" s="740"/>
      <c r="H187" s="740"/>
      <c r="I187" s="740"/>
      <c r="J187" s="741"/>
      <c r="K187" s="583"/>
      <c r="L187" s="741"/>
      <c r="M187" s="583"/>
      <c r="N187" s="598"/>
      <c r="O187" s="583"/>
      <c r="P187" s="598"/>
      <c r="Q187" s="583"/>
      <c r="R187" s="583"/>
      <c r="S187" s="583"/>
      <c r="T187" s="598"/>
      <c r="U187" s="583"/>
      <c r="V187" s="583"/>
      <c r="W187" s="583"/>
      <c r="X187" s="583"/>
      <c r="Y187" s="583"/>
      <c r="Z187" s="620"/>
      <c r="AA187" s="583"/>
      <c r="AB187" s="620"/>
      <c r="AC187" s="583"/>
      <c r="AD187" s="583"/>
    </row>
    <row r="188" spans="1:30" ht="15" customHeight="1" x14ac:dyDescent="0.35">
      <c r="A188" s="1181">
        <v>45258</v>
      </c>
      <c r="B188" s="749"/>
      <c r="C188" s="583"/>
      <c r="D188" s="598"/>
      <c r="E188" s="740"/>
      <c r="F188" s="740"/>
      <c r="G188" s="740"/>
      <c r="H188" s="740"/>
      <c r="I188" s="740"/>
      <c r="J188" s="741"/>
      <c r="K188" s="583"/>
      <c r="L188" s="598"/>
      <c r="M188" s="583"/>
      <c r="N188" s="598"/>
      <c r="O188" s="583"/>
      <c r="P188" s="598"/>
      <c r="Q188" s="583"/>
      <c r="R188" s="583"/>
      <c r="S188" s="583"/>
      <c r="T188" s="598"/>
      <c r="U188" s="583"/>
      <c r="V188" s="583"/>
      <c r="W188" s="583"/>
      <c r="X188" s="583"/>
      <c r="Y188" s="583"/>
      <c r="Z188" s="620"/>
      <c r="AA188" s="583"/>
      <c r="AB188" s="620"/>
      <c r="AC188" s="583"/>
      <c r="AD188" s="583"/>
    </row>
    <row r="189" spans="1:30" ht="15" customHeight="1" x14ac:dyDescent="0.35">
      <c r="A189" s="1182"/>
      <c r="B189" s="780">
        <v>44.82</v>
      </c>
      <c r="C189" s="704">
        <v>304780</v>
      </c>
      <c r="D189" s="727">
        <v>50.74</v>
      </c>
      <c r="E189" s="704">
        <v>345030</v>
      </c>
      <c r="F189" s="704"/>
      <c r="G189" s="704"/>
      <c r="H189" s="704"/>
      <c r="I189" s="704"/>
      <c r="J189" s="727"/>
      <c r="K189" s="704"/>
      <c r="L189" s="727"/>
      <c r="M189" s="704"/>
      <c r="N189" s="727"/>
      <c r="O189" s="704"/>
      <c r="P189" s="598"/>
      <c r="Q189" s="583"/>
      <c r="R189" s="583"/>
      <c r="S189" s="583"/>
      <c r="T189" s="598"/>
      <c r="U189" s="583"/>
      <c r="V189" s="598"/>
      <c r="W189" s="583"/>
      <c r="X189" s="583"/>
      <c r="Y189" s="583"/>
      <c r="Z189" s="784"/>
      <c r="AA189" s="704"/>
      <c r="AB189" s="620"/>
      <c r="AC189" s="583"/>
      <c r="AD189" s="583"/>
    </row>
    <row r="190" spans="1:30" ht="15" customHeight="1" x14ac:dyDescent="0.35">
      <c r="A190" s="1181">
        <v>45259</v>
      </c>
      <c r="B190" s="738"/>
      <c r="C190" s="583"/>
      <c r="D190" s="598"/>
      <c r="E190" s="740"/>
      <c r="F190" s="740"/>
      <c r="G190" s="740"/>
      <c r="H190" s="740"/>
      <c r="I190" s="740"/>
      <c r="J190" s="741"/>
      <c r="K190" s="583"/>
      <c r="L190" s="598"/>
      <c r="M190" s="583"/>
      <c r="N190" s="598"/>
      <c r="O190" s="583"/>
      <c r="P190" s="598"/>
      <c r="Q190" s="583"/>
      <c r="R190" s="583"/>
      <c r="S190" s="583"/>
      <c r="T190" s="598"/>
      <c r="U190" s="583"/>
      <c r="V190" s="583"/>
      <c r="W190" s="583"/>
      <c r="X190" s="583"/>
      <c r="Y190" s="583"/>
      <c r="Z190" s="620"/>
      <c r="AA190" s="583"/>
      <c r="AB190" s="620"/>
      <c r="AC190" s="583"/>
      <c r="AD190" s="583"/>
    </row>
    <row r="191" spans="1:30" ht="15" customHeight="1" x14ac:dyDescent="0.35">
      <c r="A191" s="1182"/>
      <c r="B191" s="749"/>
      <c r="C191" s="583"/>
      <c r="D191" s="598"/>
      <c r="E191" s="740"/>
      <c r="F191" s="740"/>
      <c r="G191" s="740"/>
      <c r="H191" s="740"/>
      <c r="I191" s="740"/>
      <c r="J191" s="741"/>
      <c r="K191" s="583"/>
      <c r="L191" s="598"/>
      <c r="M191" s="583"/>
      <c r="N191" s="598"/>
      <c r="O191" s="583"/>
      <c r="P191" s="598"/>
      <c r="Q191" s="583"/>
      <c r="R191" s="583"/>
      <c r="S191" s="583"/>
      <c r="T191" s="598"/>
      <c r="U191" s="583"/>
      <c r="V191" s="583"/>
      <c r="W191" s="583"/>
      <c r="X191" s="583"/>
      <c r="Y191" s="583"/>
      <c r="Z191" s="620"/>
      <c r="AA191" s="583"/>
      <c r="AB191" s="620"/>
      <c r="AC191" s="583"/>
      <c r="AD191" s="583"/>
    </row>
    <row r="192" spans="1:30" ht="15" customHeight="1" x14ac:dyDescent="0.35">
      <c r="A192" s="1181">
        <v>45260</v>
      </c>
      <c r="B192" s="749"/>
      <c r="C192" s="583"/>
      <c r="D192" s="598"/>
      <c r="E192" s="740"/>
      <c r="F192" s="740"/>
      <c r="G192" s="740"/>
      <c r="H192" s="740"/>
      <c r="I192" s="740"/>
      <c r="J192" s="741"/>
      <c r="K192" s="583"/>
      <c r="L192" s="598"/>
      <c r="M192" s="583"/>
      <c r="N192" s="598"/>
      <c r="O192" s="583"/>
      <c r="P192" s="598"/>
      <c r="Q192" s="583"/>
      <c r="R192" s="583"/>
      <c r="S192" s="583"/>
      <c r="T192" s="598"/>
      <c r="U192" s="583"/>
      <c r="V192" s="583"/>
      <c r="W192" s="583"/>
      <c r="X192" s="583"/>
      <c r="Y192" s="583"/>
      <c r="Z192" s="620"/>
      <c r="AA192" s="583"/>
      <c r="AB192" s="620"/>
      <c r="AC192" s="583"/>
      <c r="AD192" s="583"/>
    </row>
    <row r="193" spans="1:30" ht="15" customHeight="1" x14ac:dyDescent="0.35">
      <c r="A193" s="1182"/>
      <c r="B193" s="749"/>
      <c r="C193" s="583"/>
      <c r="D193" s="598"/>
      <c r="E193" s="740"/>
      <c r="F193" s="740"/>
      <c r="G193" s="740"/>
      <c r="H193" s="740"/>
      <c r="I193" s="740"/>
      <c r="J193" s="741"/>
      <c r="K193" s="583"/>
      <c r="L193" s="598">
        <v>10</v>
      </c>
      <c r="M193" s="583">
        <v>100000</v>
      </c>
      <c r="N193" s="598">
        <v>10</v>
      </c>
      <c r="O193" s="583">
        <v>100000</v>
      </c>
      <c r="P193" s="598"/>
      <c r="Q193" s="583"/>
      <c r="R193" s="583"/>
      <c r="S193" s="583"/>
      <c r="T193" s="598"/>
      <c r="U193" s="583"/>
      <c r="V193" s="583"/>
      <c r="W193" s="583"/>
      <c r="X193" s="583">
        <v>10</v>
      </c>
      <c r="Y193" s="583">
        <v>100000</v>
      </c>
      <c r="Z193" s="620">
        <v>9.5399999999999991</v>
      </c>
      <c r="AA193" s="583">
        <v>95400</v>
      </c>
      <c r="AB193" s="620"/>
      <c r="AC193" s="583"/>
      <c r="AD193" s="583"/>
    </row>
    <row r="194" spans="1:30" s="663" customFormat="1" ht="22" customHeight="1" x14ac:dyDescent="0.35">
      <c r="A194" s="1189" t="s">
        <v>113</v>
      </c>
      <c r="B194" s="750"/>
      <c r="C194" s="751">
        <f>SUM(C134:C193)</f>
        <v>2695400</v>
      </c>
      <c r="D194" s="616"/>
      <c r="E194" s="751">
        <f>SUM(E134:E193)</f>
        <v>2985296</v>
      </c>
      <c r="F194" s="750"/>
      <c r="G194" s="751">
        <f>SUM(G134:G193)</f>
        <v>0</v>
      </c>
      <c r="H194" s="616"/>
      <c r="I194" s="751">
        <f>SUM(I134:I193)</f>
        <v>0</v>
      </c>
      <c r="J194" s="616"/>
      <c r="K194" s="751">
        <f>SUM(K134:K193)</f>
        <v>0</v>
      </c>
      <c r="L194" s="616"/>
      <c r="M194" s="751">
        <f>SUM(M134:M193)</f>
        <v>828200</v>
      </c>
      <c r="N194" s="616"/>
      <c r="O194" s="751">
        <f>SUM(O134:O193)</f>
        <v>622600</v>
      </c>
      <c r="P194" s="616"/>
      <c r="Q194" s="751">
        <f>SUM(Q134:Q193)</f>
        <v>252400</v>
      </c>
      <c r="R194" s="616"/>
      <c r="S194" s="751">
        <f>SUM(S134:S193)</f>
        <v>213200</v>
      </c>
      <c r="T194" s="616"/>
      <c r="U194" s="751">
        <f>SUM(U134:U193)</f>
        <v>0</v>
      </c>
      <c r="V194" s="616"/>
      <c r="W194" s="751">
        <f>SUM(W134:W193)</f>
        <v>0</v>
      </c>
      <c r="X194" s="616"/>
      <c r="Y194" s="751">
        <f>SUM(Y134:Y193)</f>
        <v>600000</v>
      </c>
      <c r="Z194" s="616"/>
      <c r="AA194" s="751">
        <f>SUM(AA134:AA193)</f>
        <v>498700</v>
      </c>
      <c r="AB194" s="616"/>
      <c r="AC194" s="751">
        <f>SUM(AC134:AC193)</f>
        <v>402900</v>
      </c>
      <c r="AD194" s="751">
        <f>SUM(B194:AC194)</f>
        <v>9098696</v>
      </c>
    </row>
    <row r="195" spans="1:30" s="663" customFormat="1" ht="22" customHeight="1" x14ac:dyDescent="0.35">
      <c r="A195" s="1189"/>
      <c r="B195" s="802">
        <f>SUM(B134:B193)</f>
        <v>396.38000000000005</v>
      </c>
      <c r="C195" s="751"/>
      <c r="D195" s="616">
        <f>SUM(D134:D193)</f>
        <v>443.42000000000007</v>
      </c>
      <c r="E195" s="751"/>
      <c r="F195" s="802">
        <f>SUM(F134:F193)</f>
        <v>0</v>
      </c>
      <c r="G195" s="751"/>
      <c r="H195" s="616">
        <f>SUM(H134:H193)</f>
        <v>0</v>
      </c>
      <c r="I195" s="751"/>
      <c r="J195" s="616">
        <f>SUM(J134:J193)</f>
        <v>0</v>
      </c>
      <c r="K195" s="751"/>
      <c r="L195" s="616">
        <f>SUM(L134:L193)</f>
        <v>82.82</v>
      </c>
      <c r="M195" s="751"/>
      <c r="N195" s="616">
        <f>SUM(N134:N193)</f>
        <v>62.26</v>
      </c>
      <c r="O195" s="751"/>
      <c r="P195" s="616">
        <f>SUM(P134:P193)</f>
        <v>25.240000000000002</v>
      </c>
      <c r="Q195" s="751"/>
      <c r="R195" s="854">
        <f>SUM(R134:R193)</f>
        <v>21.32</v>
      </c>
      <c r="S195" s="751"/>
      <c r="T195" s="616">
        <f>SUM(T134:T193)</f>
        <v>0</v>
      </c>
      <c r="U195" s="751"/>
      <c r="V195" s="616">
        <f>SUM(V134:V193)</f>
        <v>0</v>
      </c>
      <c r="W195" s="751"/>
      <c r="X195" s="854">
        <f>SUM(X134:X193)</f>
        <v>60</v>
      </c>
      <c r="Y195" s="751"/>
      <c r="Z195" s="616">
        <f>SUM(Z134:Z193)</f>
        <v>49.87</v>
      </c>
      <c r="AA195" s="751"/>
      <c r="AB195" s="616">
        <f>SUM(AB134:AB193)</f>
        <v>40.29</v>
      </c>
      <c r="AC195" s="751"/>
      <c r="AD195" s="751">
        <f>SUM(B195:AC195)</f>
        <v>1181.5999999999999</v>
      </c>
    </row>
    <row r="196" spans="1:30" ht="24" customHeight="1" x14ac:dyDescent="0.35">
      <c r="A196" s="1189"/>
      <c r="B196" s="597"/>
      <c r="C196" s="756"/>
      <c r="D196" s="756"/>
      <c r="E196" s="756"/>
      <c r="F196" s="756"/>
      <c r="G196" s="756"/>
      <c r="H196" s="756"/>
      <c r="I196" s="756"/>
      <c r="J196" s="756"/>
      <c r="K196" s="756"/>
      <c r="L196" s="756"/>
      <c r="M196" s="756"/>
      <c r="N196" s="756"/>
      <c r="O196" s="756"/>
      <c r="P196" s="756"/>
      <c r="Q196" s="756"/>
      <c r="R196" s="756"/>
      <c r="S196" s="756"/>
      <c r="T196" s="756"/>
      <c r="U196" s="756"/>
      <c r="V196" s="756"/>
      <c r="W196" s="756"/>
      <c r="X196" s="819"/>
      <c r="Y196" s="822"/>
      <c r="Z196" s="822"/>
      <c r="AA196" s="822"/>
      <c r="AB196" s="822"/>
      <c r="AC196" s="823"/>
      <c r="AD196" s="751">
        <f>AD194+AH126</f>
        <v>51409178</v>
      </c>
    </row>
    <row r="197" spans="1:30" ht="21.75" customHeight="1" x14ac:dyDescent="0.35">
      <c r="A197" s="757" t="s">
        <v>151</v>
      </c>
      <c r="B197" s="1147" t="s">
        <v>180</v>
      </c>
      <c r="C197" s="1147"/>
      <c r="D197" s="1147"/>
      <c r="E197" s="1147"/>
      <c r="F197" s="1147"/>
      <c r="G197" s="1147"/>
      <c r="H197" s="1147"/>
      <c r="I197" s="1147"/>
      <c r="J197" s="1147"/>
      <c r="K197" s="1147"/>
      <c r="L197" s="1147"/>
      <c r="M197" s="1147"/>
      <c r="N197" s="758"/>
      <c r="O197" s="601"/>
      <c r="P197" s="758"/>
      <c r="Q197" s="601"/>
      <c r="R197" s="759"/>
      <c r="S197" s="601"/>
      <c r="T197" s="758"/>
      <c r="U197" s="601"/>
      <c r="V197" s="758"/>
      <c r="W197" s="601"/>
      <c r="X197" s="794"/>
      <c r="Y197" s="638"/>
      <c r="Z197" s="639"/>
      <c r="AA197" s="638"/>
      <c r="AB197" s="638"/>
      <c r="AD197" s="579">
        <f>AD196-AD201</f>
        <v>0</v>
      </c>
    </row>
    <row r="198" spans="1:30" ht="22" customHeight="1" x14ac:dyDescent="0.35">
      <c r="A198" s="757" t="s">
        <v>153</v>
      </c>
      <c r="B198" s="760"/>
      <c r="C198" s="1148"/>
      <c r="D198" s="1148"/>
      <c r="E198" s="1148"/>
      <c r="F198" s="761"/>
      <c r="G198" s="601"/>
      <c r="H198" s="758"/>
      <c r="N198" s="758"/>
      <c r="O198" s="601"/>
      <c r="P198" s="758"/>
      <c r="Q198" s="1149" t="s">
        <v>154</v>
      </c>
      <c r="R198" s="1149"/>
      <c r="S198" s="1149"/>
      <c r="T198" s="758"/>
      <c r="U198" s="601"/>
      <c r="V198" s="758"/>
      <c r="W198" s="601"/>
      <c r="X198" s="758"/>
      <c r="Y198" s="638"/>
      <c r="Z198" s="639"/>
      <c r="AA198" s="638"/>
      <c r="AB198" s="641"/>
      <c r="AC198" s="641"/>
    </row>
    <row r="199" spans="1:30" ht="22" customHeight="1" x14ac:dyDescent="0.35">
      <c r="A199" s="757"/>
      <c r="B199" s="760"/>
      <c r="C199" s="851"/>
      <c r="D199" s="851"/>
      <c r="E199" s="851"/>
      <c r="F199" s="761"/>
      <c r="G199" s="601"/>
      <c r="H199" s="758"/>
      <c r="N199" s="758"/>
      <c r="O199" s="601"/>
      <c r="P199" s="758"/>
      <c r="Q199" s="852"/>
      <c r="R199" s="852"/>
      <c r="S199" s="852"/>
      <c r="T199" s="758"/>
      <c r="U199" s="601"/>
      <c r="V199" s="758"/>
      <c r="W199" s="601"/>
      <c r="X199" s="758"/>
      <c r="Y199" s="638"/>
      <c r="Z199" s="639"/>
      <c r="AA199" s="638"/>
      <c r="AB199" s="641"/>
      <c r="AC199" s="641"/>
    </row>
    <row r="200" spans="1:30" ht="22" customHeight="1" x14ac:dyDescent="0.35">
      <c r="A200" s="757"/>
      <c r="B200" s="760"/>
      <c r="C200" s="851"/>
      <c r="D200" s="851"/>
      <c r="E200" s="851"/>
      <c r="F200" s="761"/>
      <c r="G200" s="601"/>
      <c r="H200" s="758"/>
      <c r="N200" s="758"/>
      <c r="O200" s="601"/>
      <c r="P200" s="758"/>
      <c r="Q200" s="786"/>
      <c r="R200" s="786"/>
      <c r="S200" s="786"/>
      <c r="T200" s="758"/>
      <c r="U200" s="601"/>
      <c r="V200" s="758"/>
      <c r="W200" s="601"/>
      <c r="X200" s="758"/>
      <c r="Y200" s="638"/>
      <c r="Z200" s="639"/>
      <c r="AA200" s="638"/>
      <c r="AB200" s="641"/>
      <c r="AC200" s="641"/>
    </row>
    <row r="201" spans="1:30" ht="22" customHeight="1" x14ac:dyDescent="0.35">
      <c r="A201" s="757"/>
      <c r="B201" s="760"/>
      <c r="C201" s="851"/>
      <c r="D201" s="851"/>
      <c r="E201" s="851"/>
      <c r="F201" s="761"/>
      <c r="G201" s="601"/>
      <c r="H201" s="758"/>
      <c r="N201" s="758"/>
      <c r="O201" s="601"/>
      <c r="P201" s="758"/>
      <c r="Q201" s="786"/>
      <c r="R201" s="786"/>
      <c r="S201" s="786"/>
      <c r="T201" s="758"/>
      <c r="U201" s="601"/>
      <c r="V201" s="758"/>
      <c r="W201" s="601"/>
      <c r="X201" s="758"/>
      <c r="Y201" s="638"/>
      <c r="Z201" s="639"/>
      <c r="AA201" s="638"/>
      <c r="AB201" s="641"/>
      <c r="AC201" s="641"/>
      <c r="AD201" s="794">
        <v>51409178</v>
      </c>
    </row>
    <row r="202" spans="1:30" ht="22" customHeight="1" x14ac:dyDescent="0.35">
      <c r="A202" s="757"/>
      <c r="B202" s="760"/>
      <c r="C202" s="762"/>
      <c r="D202" s="761"/>
      <c r="E202" s="762"/>
      <c r="F202" s="761"/>
      <c r="G202" s="601"/>
      <c r="H202" s="758"/>
      <c r="N202" s="758"/>
      <c r="O202" s="601"/>
      <c r="P202" s="758"/>
      <c r="Q202" s="787"/>
      <c r="R202" s="788"/>
      <c r="S202" s="787"/>
      <c r="T202" s="758"/>
      <c r="U202" s="601"/>
      <c r="V202" s="758"/>
      <c r="W202" s="601"/>
      <c r="X202" s="758"/>
      <c r="Y202" s="638"/>
      <c r="Z202" s="639"/>
      <c r="AA202" s="642"/>
      <c r="AB202" s="638"/>
      <c r="AC202" s="638"/>
    </row>
    <row r="203" spans="1:30" ht="22" customHeight="1" x14ac:dyDescent="0.35">
      <c r="B203" s="763"/>
      <c r="C203" s="1150"/>
      <c r="D203" s="1150"/>
      <c r="E203" s="1150"/>
      <c r="F203" s="758"/>
      <c r="G203" s="601"/>
      <c r="H203" s="758"/>
      <c r="N203" s="758"/>
      <c r="O203" s="601"/>
      <c r="P203" s="758"/>
      <c r="Q203" s="1151" t="s">
        <v>155</v>
      </c>
      <c r="R203" s="1151"/>
      <c r="S203" s="1151"/>
      <c r="T203" s="758"/>
      <c r="U203" s="601"/>
      <c r="V203" s="758"/>
      <c r="W203" s="601"/>
      <c r="X203" s="758"/>
      <c r="Y203" s="638"/>
      <c r="Z203" s="639"/>
      <c r="AA203" s="639"/>
      <c r="AB203" s="638"/>
      <c r="AC203" s="638"/>
    </row>
    <row r="204" spans="1:30" ht="22" customHeight="1" x14ac:dyDescent="0.35">
      <c r="W204" s="687"/>
      <c r="X204" s="758"/>
      <c r="Y204" s="688"/>
      <c r="Z204" s="690"/>
      <c r="AA204" s="690"/>
      <c r="AB204" s="688"/>
      <c r="AC204" s="688"/>
    </row>
    <row r="205" spans="1:30" ht="32.25" customHeight="1" x14ac:dyDescent="0.35">
      <c r="A205" s="764"/>
      <c r="B205" s="765"/>
      <c r="C205" s="1184"/>
      <c r="D205" s="1184"/>
      <c r="E205" s="1184"/>
      <c r="F205" s="766"/>
      <c r="U205" s="679"/>
      <c r="V205" s="705"/>
      <c r="W205" s="579">
        <v>45474648</v>
      </c>
      <c r="X205" s="579">
        <f>W205-X196</f>
        <v>45474648</v>
      </c>
      <c r="Y205" s="1185"/>
      <c r="Z205" s="1185"/>
      <c r="AA205" s="1185"/>
      <c r="AB205" s="849"/>
      <c r="AC205" s="849"/>
    </row>
    <row r="206" spans="1:30" ht="22" customHeight="1" x14ac:dyDescent="0.35">
      <c r="C206" s="1186" t="s">
        <v>156</v>
      </c>
      <c r="D206" s="1186"/>
      <c r="E206" s="1186" t="s">
        <v>157</v>
      </c>
      <c r="F206" s="1186"/>
      <c r="G206" s="1186" t="s">
        <v>158</v>
      </c>
      <c r="H206" s="1186"/>
      <c r="I206" s="1186" t="s">
        <v>159</v>
      </c>
      <c r="J206" s="1186"/>
      <c r="K206" s="1186"/>
      <c r="L206" s="1186"/>
      <c r="M206" s="1186" t="s">
        <v>160</v>
      </c>
      <c r="N206" s="1186"/>
      <c r="O206" s="1187" t="s">
        <v>161</v>
      </c>
      <c r="P206" s="1188"/>
      <c r="R206" s="687"/>
      <c r="X206" s="579"/>
      <c r="Y206" s="688"/>
      <c r="Z206" s="579"/>
    </row>
    <row r="207" spans="1:30" ht="22" customHeight="1" x14ac:dyDescent="0.35">
      <c r="C207" s="672" t="s">
        <v>30</v>
      </c>
      <c r="D207" s="850" t="s">
        <v>27</v>
      </c>
      <c r="E207" s="672" t="s">
        <v>30</v>
      </c>
      <c r="F207" s="850" t="s">
        <v>27</v>
      </c>
      <c r="G207" s="672" t="s">
        <v>30</v>
      </c>
      <c r="H207" s="850" t="s">
        <v>27</v>
      </c>
      <c r="I207" s="672" t="s">
        <v>30</v>
      </c>
      <c r="J207" s="672"/>
      <c r="K207" s="672"/>
      <c r="L207" s="850" t="s">
        <v>27</v>
      </c>
      <c r="M207" s="672" t="s">
        <v>30</v>
      </c>
      <c r="N207" s="850" t="s">
        <v>27</v>
      </c>
      <c r="O207" s="672" t="s">
        <v>30</v>
      </c>
      <c r="P207" s="850" t="s">
        <v>27</v>
      </c>
      <c r="R207" s="687"/>
      <c r="X207" s="579"/>
      <c r="Y207" s="688"/>
      <c r="Z207" s="579"/>
    </row>
    <row r="208" spans="1:30" ht="22" customHeight="1" x14ac:dyDescent="0.35">
      <c r="C208" s="767">
        <f>B127</f>
        <v>808.01999999999987</v>
      </c>
      <c r="D208" s="768">
        <f>C126</f>
        <v>8080200</v>
      </c>
      <c r="E208" s="769">
        <f>L127</f>
        <v>134.51</v>
      </c>
      <c r="F208" s="770">
        <f>M126</f>
        <v>914670</v>
      </c>
      <c r="G208" s="703">
        <f>V127</f>
        <v>93.710000000000008</v>
      </c>
      <c r="H208" s="770">
        <f>W126</f>
        <v>937100</v>
      </c>
      <c r="I208" s="771">
        <f>B195</f>
        <v>396.38000000000005</v>
      </c>
      <c r="J208" s="771"/>
      <c r="K208" s="771"/>
      <c r="L208" s="770">
        <f>C194</f>
        <v>2695400</v>
      </c>
      <c r="M208" s="727">
        <f>Z195</f>
        <v>49.87</v>
      </c>
      <c r="N208" s="770">
        <f>AA194</f>
        <v>498700</v>
      </c>
      <c r="O208" s="704"/>
      <c r="P208" s="704"/>
      <c r="R208" s="687"/>
      <c r="X208" s="579"/>
      <c r="Y208" s="688"/>
      <c r="Z208" s="579"/>
    </row>
    <row r="209" spans="1:26" ht="22" customHeight="1" x14ac:dyDescent="0.35">
      <c r="C209" s="767">
        <f>D127</f>
        <v>879.85</v>
      </c>
      <c r="D209" s="768">
        <f>E126</f>
        <v>8798500</v>
      </c>
      <c r="E209" s="772">
        <f>P127</f>
        <v>0</v>
      </c>
      <c r="F209" s="704">
        <f>Q126</f>
        <v>0</v>
      </c>
      <c r="G209" s="769">
        <f>X127</f>
        <v>520</v>
      </c>
      <c r="H209" s="704">
        <f>Y126</f>
        <v>6968000</v>
      </c>
      <c r="I209" s="769">
        <f>D195</f>
        <v>443.42000000000007</v>
      </c>
      <c r="J209" s="769"/>
      <c r="K209" s="769"/>
      <c r="L209" s="704">
        <f>E194</f>
        <v>2985296</v>
      </c>
      <c r="M209" s="773"/>
      <c r="N209" s="727"/>
      <c r="O209" s="704"/>
      <c r="P209" s="704"/>
      <c r="R209" s="687"/>
      <c r="X209" s="579"/>
      <c r="Y209" s="688"/>
      <c r="Z209" s="579"/>
    </row>
    <row r="210" spans="1:26" ht="22" customHeight="1" x14ac:dyDescent="0.35">
      <c r="A210" s="774"/>
      <c r="B210" s="775"/>
      <c r="C210" s="767">
        <f>J127</f>
        <v>0</v>
      </c>
      <c r="D210" s="776">
        <f>K126</f>
        <v>0</v>
      </c>
      <c r="E210" s="769">
        <f>T127</f>
        <v>220</v>
      </c>
      <c r="F210" s="704">
        <f>U126</f>
        <v>1496000</v>
      </c>
      <c r="G210" s="777">
        <f>Z127</f>
        <v>0</v>
      </c>
      <c r="H210" s="778">
        <f>AA126</f>
        <v>0</v>
      </c>
      <c r="I210" s="777">
        <f>J195</f>
        <v>0</v>
      </c>
      <c r="J210" s="777"/>
      <c r="K210" s="777"/>
      <c r="L210" s="778">
        <f>K194</f>
        <v>0</v>
      </c>
      <c r="M210" s="779"/>
      <c r="N210" s="780"/>
      <c r="O210" s="781"/>
      <c r="P210" s="781"/>
      <c r="R210" s="687"/>
      <c r="U210" s="1183"/>
      <c r="V210" s="1183"/>
      <c r="W210" s="1183"/>
      <c r="X210" s="782"/>
      <c r="Y210" s="701"/>
      <c r="Z210" s="579"/>
    </row>
    <row r="211" spans="1:26" ht="22" customHeight="1" x14ac:dyDescent="0.35">
      <c r="C211" s="773"/>
      <c r="D211" s="768"/>
      <c r="E211" s="783"/>
      <c r="F211" s="727"/>
      <c r="G211" s="769">
        <f>AB127</f>
        <v>263.95</v>
      </c>
      <c r="H211" s="704">
        <f>AC126</f>
        <v>2639500</v>
      </c>
      <c r="I211" s="769">
        <f>L195</f>
        <v>82.82</v>
      </c>
      <c r="J211" s="769"/>
      <c r="K211" s="769"/>
      <c r="L211" s="704">
        <f>M194</f>
        <v>828200</v>
      </c>
      <c r="M211" s="773"/>
      <c r="N211" s="727"/>
      <c r="O211" s="704"/>
      <c r="P211" s="704"/>
      <c r="R211" s="687"/>
      <c r="X211" s="579"/>
      <c r="Y211" s="688"/>
      <c r="Z211" s="579"/>
    </row>
    <row r="212" spans="1:26" ht="22" customHeight="1" x14ac:dyDescent="0.35">
      <c r="C212" s="773"/>
      <c r="D212" s="768"/>
      <c r="E212" s="783"/>
      <c r="F212" s="727"/>
      <c r="G212" s="769">
        <f>AD127</f>
        <v>112.75999999999999</v>
      </c>
      <c r="H212" s="704">
        <f>AE126</f>
        <v>1127600</v>
      </c>
      <c r="I212" s="769">
        <f>N195</f>
        <v>62.26</v>
      </c>
      <c r="J212" s="769"/>
      <c r="K212" s="769"/>
      <c r="L212" s="704">
        <f>O194</f>
        <v>622600</v>
      </c>
      <c r="M212" s="779"/>
      <c r="N212" s="780"/>
      <c r="O212" s="704"/>
      <c r="P212" s="704"/>
      <c r="R212" s="687"/>
      <c r="X212" s="579"/>
      <c r="Y212" s="688"/>
      <c r="Z212" s="579"/>
    </row>
    <row r="213" spans="1:26" ht="22" customHeight="1" x14ac:dyDescent="0.35">
      <c r="C213" s="773"/>
      <c r="D213" s="768"/>
      <c r="E213" s="773"/>
      <c r="F213" s="727"/>
      <c r="G213" s="769">
        <f>AF127</f>
        <v>80.210000000000008</v>
      </c>
      <c r="H213" s="704">
        <f>AG126</f>
        <v>802100</v>
      </c>
      <c r="I213" s="769">
        <f>T195</f>
        <v>0</v>
      </c>
      <c r="J213" s="769"/>
      <c r="K213" s="769"/>
      <c r="L213" s="704">
        <f>U194</f>
        <v>0</v>
      </c>
      <c r="M213" s="779"/>
      <c r="N213" s="780"/>
      <c r="O213" s="704"/>
      <c r="P213" s="704"/>
      <c r="R213" s="687"/>
      <c r="X213" s="579"/>
      <c r="Y213" s="688"/>
      <c r="Z213" s="579"/>
    </row>
    <row r="214" spans="1:26" ht="22" customHeight="1" x14ac:dyDescent="0.35">
      <c r="C214" s="773"/>
      <c r="D214" s="784"/>
      <c r="E214" s="773"/>
      <c r="F214" s="727"/>
      <c r="G214" s="773"/>
      <c r="H214" s="785"/>
      <c r="I214" s="769">
        <f>P195</f>
        <v>25.240000000000002</v>
      </c>
      <c r="J214" s="769"/>
      <c r="K214" s="769"/>
      <c r="L214" s="704">
        <f>Q194</f>
        <v>252400</v>
      </c>
      <c r="M214" s="773"/>
      <c r="N214" s="727"/>
      <c r="O214" s="704"/>
      <c r="P214" s="704"/>
      <c r="R214" s="687"/>
      <c r="X214" s="579"/>
      <c r="Y214" s="688"/>
      <c r="Z214" s="579"/>
    </row>
    <row r="215" spans="1:26" ht="24" customHeight="1" x14ac:dyDescent="0.35">
      <c r="C215" s="703">
        <f t="shared" ref="C215:N215" si="0">SUM(C208:C214)</f>
        <v>1687.87</v>
      </c>
      <c r="D215" s="704">
        <f t="shared" si="0"/>
        <v>16878700</v>
      </c>
      <c r="E215" s="703">
        <f t="shared" si="0"/>
        <v>354.51</v>
      </c>
      <c r="F215" s="704">
        <f t="shared" si="0"/>
        <v>2410670</v>
      </c>
      <c r="G215" s="703">
        <f t="shared" si="0"/>
        <v>1070.6300000000001</v>
      </c>
      <c r="H215" s="704">
        <f t="shared" si="0"/>
        <v>12474300</v>
      </c>
      <c r="I215" s="703">
        <f t="shared" si="0"/>
        <v>1010.1200000000001</v>
      </c>
      <c r="J215" s="703"/>
      <c r="K215" s="703"/>
      <c r="L215" s="704">
        <f>SUM(L208:L214)</f>
        <v>7383896</v>
      </c>
      <c r="M215" s="703">
        <f t="shared" si="0"/>
        <v>49.87</v>
      </c>
      <c r="N215" s="704">
        <f t="shared" si="0"/>
        <v>498700</v>
      </c>
      <c r="O215" s="704">
        <f>M215+I215+G215+E215+C215</f>
        <v>4173</v>
      </c>
      <c r="P215" s="704">
        <f>D215+F215+H215+L215+N215</f>
        <v>39646266</v>
      </c>
      <c r="R215" s="687"/>
      <c r="X215" s="579"/>
      <c r="Z215" s="579"/>
    </row>
    <row r="216" spans="1:26" x14ac:dyDescent="0.35">
      <c r="S216" s="579" t="s">
        <v>162</v>
      </c>
      <c r="T216" s="579"/>
    </row>
    <row r="217" spans="1:26" ht="15" x14ac:dyDescent="0.35">
      <c r="D217" s="687" t="s">
        <v>28</v>
      </c>
      <c r="I217" s="706"/>
      <c r="J217" s="706"/>
      <c r="K217" s="706"/>
      <c r="L217" s="707"/>
    </row>
    <row r="218" spans="1:26" ht="15" x14ac:dyDescent="0.35">
      <c r="D218" s="708" t="s">
        <v>17</v>
      </c>
      <c r="I218" s="709"/>
      <c r="J218" s="709"/>
      <c r="K218" s="709"/>
      <c r="L218" s="710"/>
      <c r="T218" s="711"/>
    </row>
    <row r="219" spans="1:26" ht="15" x14ac:dyDescent="0.35">
      <c r="D219" s="687" t="s">
        <v>19</v>
      </c>
      <c r="I219" s="119"/>
      <c r="J219" s="119"/>
      <c r="K219" s="119"/>
      <c r="L219"/>
      <c r="N219" s="710"/>
      <c r="O219" s="119"/>
      <c r="P219" s="710"/>
      <c r="Q219" s="119"/>
      <c r="R219" s="712"/>
      <c r="T219" s="711"/>
    </row>
    <row r="220" spans="1:26" ht="15" x14ac:dyDescent="0.35">
      <c r="I220" s="119"/>
      <c r="J220" s="119"/>
      <c r="K220" s="119"/>
      <c r="L220"/>
      <c r="N220" s="710"/>
      <c r="O220" s="119"/>
      <c r="P220" s="710"/>
      <c r="Q220" s="119"/>
      <c r="R220" s="712"/>
      <c r="T220" s="711"/>
    </row>
    <row r="221" spans="1:26" ht="14.5" x14ac:dyDescent="0.35">
      <c r="I221" s="433"/>
      <c r="J221" s="433"/>
      <c r="K221" s="433"/>
      <c r="L221"/>
      <c r="T221" s="710"/>
    </row>
    <row r="222" spans="1:26" x14ac:dyDescent="0.35">
      <c r="B222" s="687"/>
      <c r="H222" s="579"/>
      <c r="L222" s="579"/>
      <c r="N222" s="579"/>
      <c r="P222" s="579"/>
      <c r="R222" s="579"/>
      <c r="T222" s="579"/>
      <c r="V222" s="579"/>
      <c r="X222" s="579"/>
      <c r="Z222" s="579"/>
    </row>
    <row r="223" spans="1:26" x14ac:dyDescent="0.35">
      <c r="B223" s="687"/>
      <c r="H223" s="579"/>
      <c r="L223" s="579"/>
      <c r="N223" s="579"/>
      <c r="P223" s="579"/>
      <c r="R223" s="579"/>
      <c r="T223" s="579"/>
      <c r="V223" s="579"/>
      <c r="X223" s="579"/>
      <c r="Z223" s="579"/>
    </row>
    <row r="224" spans="1:26" x14ac:dyDescent="0.35">
      <c r="B224" s="687"/>
      <c r="H224" s="579"/>
      <c r="L224" s="579"/>
      <c r="N224" s="579"/>
      <c r="P224" s="579"/>
      <c r="R224" s="579"/>
      <c r="T224" s="579"/>
      <c r="V224" s="579"/>
      <c r="X224" s="579"/>
      <c r="Z224" s="579"/>
    </row>
    <row r="225" spans="1:26" x14ac:dyDescent="0.35">
      <c r="B225" s="687"/>
      <c r="H225" s="579"/>
      <c r="L225" s="579"/>
      <c r="N225" s="579"/>
      <c r="P225" s="579"/>
      <c r="R225" s="579"/>
      <c r="T225" s="579"/>
      <c r="V225" s="579"/>
      <c r="X225" s="579"/>
      <c r="Z225" s="579"/>
    </row>
    <row r="226" spans="1:26" x14ac:dyDescent="0.35">
      <c r="B226" s="687"/>
      <c r="H226" s="579"/>
      <c r="L226" s="579"/>
      <c r="N226" s="579"/>
      <c r="P226" s="579"/>
      <c r="R226" s="579"/>
      <c r="T226" s="579"/>
      <c r="V226" s="579"/>
      <c r="X226" s="579"/>
      <c r="Z226" s="579"/>
    </row>
    <row r="227" spans="1:26" s="687" customFormat="1" x14ac:dyDescent="0.35">
      <c r="A227" s="579"/>
      <c r="C227" s="579"/>
      <c r="E227" s="579"/>
      <c r="G227" s="579"/>
      <c r="H227" s="579"/>
      <c r="I227" s="579"/>
      <c r="J227" s="579"/>
      <c r="K227" s="579"/>
      <c r="L227" s="579"/>
      <c r="M227" s="579"/>
      <c r="N227" s="579"/>
      <c r="O227" s="579"/>
      <c r="P227" s="579"/>
    </row>
    <row r="228" spans="1:26" x14ac:dyDescent="0.35">
      <c r="B228" s="687"/>
      <c r="H228" s="579"/>
      <c r="L228" s="579"/>
      <c r="N228" s="579"/>
      <c r="P228" s="579"/>
      <c r="R228" s="579"/>
      <c r="T228" s="579"/>
      <c r="V228" s="579"/>
      <c r="X228" s="579"/>
      <c r="Z228" s="579"/>
    </row>
    <row r="229" spans="1:26" x14ac:dyDescent="0.35">
      <c r="B229" s="687"/>
      <c r="H229" s="579"/>
      <c r="L229" s="579"/>
      <c r="N229" s="579"/>
      <c r="P229" s="579"/>
      <c r="R229" s="579"/>
      <c r="T229" s="579"/>
      <c r="V229" s="579"/>
      <c r="X229" s="579"/>
      <c r="Z229" s="579"/>
    </row>
    <row r="230" spans="1:26" x14ac:dyDescent="0.35">
      <c r="B230" s="687"/>
      <c r="H230" s="579"/>
      <c r="L230" s="579"/>
      <c r="N230" s="579"/>
      <c r="P230" s="579"/>
      <c r="R230" s="579"/>
      <c r="T230" s="579"/>
      <c r="V230" s="579"/>
      <c r="X230" s="579"/>
      <c r="Z230" s="579"/>
    </row>
    <row r="231" spans="1:26" x14ac:dyDescent="0.35">
      <c r="B231" s="687"/>
      <c r="H231" s="579"/>
      <c r="L231" s="579"/>
      <c r="N231" s="579"/>
      <c r="P231" s="579"/>
      <c r="R231" s="579"/>
      <c r="T231" s="579"/>
      <c r="V231" s="579"/>
      <c r="X231" s="579"/>
      <c r="Z231" s="579"/>
    </row>
    <row r="232" spans="1:26" x14ac:dyDescent="0.35">
      <c r="B232" s="687"/>
      <c r="H232" s="579"/>
      <c r="L232" s="579"/>
      <c r="N232" s="579"/>
      <c r="P232" s="579"/>
      <c r="R232" s="579"/>
      <c r="T232" s="579"/>
      <c r="V232" s="579"/>
      <c r="X232" s="579"/>
      <c r="Z232" s="579"/>
    </row>
    <row r="233" spans="1:26" x14ac:dyDescent="0.35">
      <c r="B233" s="687"/>
      <c r="H233" s="579"/>
      <c r="L233" s="579"/>
      <c r="N233" s="579"/>
      <c r="P233" s="579"/>
      <c r="R233" s="579"/>
      <c r="T233" s="579"/>
      <c r="V233" s="579"/>
      <c r="X233" s="579"/>
      <c r="Z233" s="579"/>
    </row>
    <row r="234" spans="1:26" x14ac:dyDescent="0.35">
      <c r="B234" s="687"/>
      <c r="H234" s="579"/>
      <c r="L234" s="579"/>
      <c r="N234" s="579"/>
      <c r="P234" s="579"/>
      <c r="R234" s="579"/>
      <c r="T234" s="579"/>
      <c r="V234" s="579"/>
      <c r="X234" s="579"/>
      <c r="Z234" s="579"/>
    </row>
    <row r="235" spans="1:26" x14ac:dyDescent="0.35">
      <c r="B235" s="687"/>
      <c r="H235" s="579"/>
      <c r="L235" s="579"/>
      <c r="N235" s="579"/>
      <c r="P235" s="579"/>
      <c r="R235" s="579"/>
      <c r="T235" s="579"/>
      <c r="V235" s="579"/>
      <c r="X235" s="579"/>
      <c r="Z235" s="579"/>
    </row>
    <row r="236" spans="1:26" x14ac:dyDescent="0.35">
      <c r="B236" s="687"/>
      <c r="H236" s="579"/>
      <c r="L236" s="579"/>
      <c r="N236" s="579"/>
      <c r="P236" s="579"/>
      <c r="R236" s="579"/>
      <c r="T236" s="579"/>
      <c r="V236" s="579"/>
      <c r="X236" s="579"/>
      <c r="Z236" s="579"/>
    </row>
    <row r="237" spans="1:26" x14ac:dyDescent="0.35">
      <c r="B237" s="687"/>
      <c r="H237" s="579"/>
      <c r="L237" s="579"/>
      <c r="N237" s="579"/>
      <c r="P237" s="579"/>
      <c r="R237" s="579"/>
      <c r="T237" s="579"/>
      <c r="V237" s="579"/>
      <c r="X237" s="579"/>
      <c r="Z237" s="579"/>
    </row>
    <row r="238" spans="1:26" x14ac:dyDescent="0.35">
      <c r="B238" s="687"/>
      <c r="H238" s="579"/>
      <c r="L238" s="579"/>
      <c r="N238" s="579"/>
      <c r="P238" s="579"/>
      <c r="R238" s="579"/>
      <c r="T238" s="579"/>
      <c r="V238" s="579"/>
      <c r="X238" s="579"/>
      <c r="Z238" s="579"/>
    </row>
    <row r="239" spans="1:26" x14ac:dyDescent="0.35">
      <c r="B239" s="687"/>
      <c r="H239" s="579"/>
      <c r="L239" s="579"/>
      <c r="N239" s="579"/>
      <c r="P239" s="579"/>
      <c r="R239" s="579"/>
      <c r="T239" s="579"/>
      <c r="V239" s="579"/>
      <c r="X239" s="579"/>
      <c r="Z239" s="579"/>
    </row>
    <row r="240" spans="1:26" x14ac:dyDescent="0.35">
      <c r="B240" s="687"/>
      <c r="H240" s="579"/>
      <c r="L240" s="579"/>
      <c r="N240" s="579"/>
      <c r="P240" s="579"/>
      <c r="R240" s="579"/>
      <c r="T240" s="579"/>
      <c r="V240" s="579"/>
      <c r="X240" s="579"/>
      <c r="Z240" s="579"/>
    </row>
    <row r="241" spans="2:26" x14ac:dyDescent="0.35">
      <c r="B241" s="687"/>
      <c r="H241" s="579"/>
      <c r="L241" s="579"/>
      <c r="N241" s="579"/>
      <c r="P241" s="579"/>
      <c r="R241" s="579"/>
      <c r="T241" s="579"/>
      <c r="V241" s="579"/>
      <c r="X241" s="579"/>
      <c r="Z241" s="579"/>
    </row>
    <row r="242" spans="2:26" x14ac:dyDescent="0.35">
      <c r="B242" s="687"/>
      <c r="H242" s="579"/>
      <c r="L242" s="579"/>
      <c r="N242" s="579"/>
      <c r="P242" s="579"/>
      <c r="R242" s="579"/>
      <c r="T242" s="579"/>
      <c r="V242" s="579"/>
      <c r="X242" s="579"/>
      <c r="Z242" s="579"/>
    </row>
    <row r="243" spans="2:26" x14ac:dyDescent="0.35">
      <c r="B243" s="687"/>
      <c r="H243" s="579"/>
      <c r="L243" s="579"/>
      <c r="N243" s="579"/>
      <c r="P243" s="579"/>
      <c r="R243" s="579"/>
      <c r="T243" s="579"/>
      <c r="V243" s="579"/>
      <c r="X243" s="579"/>
      <c r="Z243" s="579"/>
    </row>
    <row r="244" spans="2:26" x14ac:dyDescent="0.35">
      <c r="B244" s="687"/>
      <c r="H244" s="579"/>
      <c r="L244" s="579"/>
      <c r="N244" s="579"/>
      <c r="P244" s="579"/>
      <c r="R244" s="579"/>
      <c r="T244" s="579"/>
      <c r="V244" s="579"/>
      <c r="X244" s="579"/>
      <c r="Z244" s="579"/>
    </row>
    <row r="245" spans="2:26" x14ac:dyDescent="0.35">
      <c r="B245" s="687"/>
      <c r="H245" s="579"/>
      <c r="L245" s="579"/>
      <c r="N245" s="579"/>
      <c r="P245" s="579"/>
      <c r="R245" s="579"/>
      <c r="T245" s="579"/>
      <c r="V245" s="579"/>
      <c r="X245" s="579"/>
      <c r="Z245" s="579"/>
    </row>
    <row r="246" spans="2:26" x14ac:dyDescent="0.35">
      <c r="B246" s="687"/>
      <c r="H246" s="579"/>
      <c r="L246" s="579"/>
      <c r="N246" s="579"/>
      <c r="P246" s="579"/>
      <c r="R246" s="579"/>
      <c r="T246" s="579"/>
      <c r="V246" s="579"/>
      <c r="X246" s="579"/>
      <c r="Z246" s="579"/>
    </row>
    <row r="247" spans="2:26" x14ac:dyDescent="0.35">
      <c r="B247" s="687"/>
      <c r="H247" s="579"/>
      <c r="L247" s="579"/>
      <c r="N247" s="579"/>
      <c r="P247" s="579"/>
      <c r="R247" s="579"/>
      <c r="T247" s="579"/>
      <c r="V247" s="579"/>
      <c r="X247" s="579"/>
      <c r="Z247" s="579"/>
    </row>
    <row r="248" spans="2:26" x14ac:dyDescent="0.35">
      <c r="B248" s="687"/>
      <c r="H248" s="579"/>
      <c r="L248" s="579"/>
      <c r="N248" s="579"/>
      <c r="P248" s="579"/>
      <c r="R248" s="579"/>
      <c r="T248" s="579"/>
      <c r="V248" s="579"/>
      <c r="X248" s="579"/>
      <c r="Z248" s="579"/>
    </row>
    <row r="249" spans="2:26" x14ac:dyDescent="0.35">
      <c r="B249" s="687"/>
      <c r="H249" s="579"/>
      <c r="L249" s="579"/>
      <c r="N249" s="579"/>
      <c r="P249" s="579"/>
      <c r="R249" s="579"/>
      <c r="T249" s="579"/>
      <c r="V249" s="579"/>
      <c r="X249" s="579"/>
      <c r="Z249" s="579"/>
    </row>
    <row r="271" spans="12:12" x14ac:dyDescent="0.35">
      <c r="L271" s="713"/>
    </row>
  </sheetData>
  <mergeCells count="118">
    <mergeCell ref="O206:P206"/>
    <mergeCell ref="U210:W210"/>
    <mergeCell ref="Q198:S198"/>
    <mergeCell ref="C203:E203"/>
    <mergeCell ref="Q203:S203"/>
    <mergeCell ref="C205:E205"/>
    <mergeCell ref="Y205:AA205"/>
    <mergeCell ref="C206:D206"/>
    <mergeCell ref="E206:F206"/>
    <mergeCell ref="G206:H206"/>
    <mergeCell ref="I206:L206"/>
    <mergeCell ref="M206:N206"/>
    <mergeCell ref="A190:A191"/>
    <mergeCell ref="A192:A193"/>
    <mergeCell ref="A194:A196"/>
    <mergeCell ref="B197:M197"/>
    <mergeCell ref="C198:E198"/>
    <mergeCell ref="A178:A179"/>
    <mergeCell ref="A180:A181"/>
    <mergeCell ref="A182:A183"/>
    <mergeCell ref="A184:A185"/>
    <mergeCell ref="A186:A187"/>
    <mergeCell ref="A188:A189"/>
    <mergeCell ref="A166:A167"/>
    <mergeCell ref="A168:A169"/>
    <mergeCell ref="A170:A171"/>
    <mergeCell ref="A172:A173"/>
    <mergeCell ref="A174:A175"/>
    <mergeCell ref="A176:A177"/>
    <mergeCell ref="A154:A155"/>
    <mergeCell ref="A156:A157"/>
    <mergeCell ref="A158:A159"/>
    <mergeCell ref="A160:A161"/>
    <mergeCell ref="A162:A163"/>
    <mergeCell ref="A164:A165"/>
    <mergeCell ref="A142:A143"/>
    <mergeCell ref="A144:A145"/>
    <mergeCell ref="A146:A147"/>
    <mergeCell ref="A148:A149"/>
    <mergeCell ref="A150:A151"/>
    <mergeCell ref="A152:A153"/>
    <mergeCell ref="Z132:AA132"/>
    <mergeCell ref="AB132:AC132"/>
    <mergeCell ref="A134:A135"/>
    <mergeCell ref="A136:A137"/>
    <mergeCell ref="A138:A139"/>
    <mergeCell ref="A140:A141"/>
    <mergeCell ref="N132:O132"/>
    <mergeCell ref="P132:Q132"/>
    <mergeCell ref="R132:S132"/>
    <mergeCell ref="T132:U132"/>
    <mergeCell ref="V132:W132"/>
    <mergeCell ref="X132:Y132"/>
    <mergeCell ref="B132:C132"/>
    <mergeCell ref="D132:E132"/>
    <mergeCell ref="F132:G132"/>
    <mergeCell ref="H132:I132"/>
    <mergeCell ref="J132:K132"/>
    <mergeCell ref="L132:M132"/>
    <mergeCell ref="A122:A125"/>
    <mergeCell ref="A126:A127"/>
    <mergeCell ref="A129:AD129"/>
    <mergeCell ref="A130:AD130"/>
    <mergeCell ref="A131:A133"/>
    <mergeCell ref="B131:I131"/>
    <mergeCell ref="J131:K131"/>
    <mergeCell ref="L131:AA131"/>
    <mergeCell ref="AB131:AC131"/>
    <mergeCell ref="A98:A101"/>
    <mergeCell ref="A102:A105"/>
    <mergeCell ref="A106:A109"/>
    <mergeCell ref="A110:A113"/>
    <mergeCell ref="A114:A117"/>
    <mergeCell ref="A118:A121"/>
    <mergeCell ref="A74:A77"/>
    <mergeCell ref="A78:A81"/>
    <mergeCell ref="A82:A85"/>
    <mergeCell ref="A86:A89"/>
    <mergeCell ref="A90:A93"/>
    <mergeCell ref="A94:A97"/>
    <mergeCell ref="A50:A53"/>
    <mergeCell ref="A54:A57"/>
    <mergeCell ref="A58:A61"/>
    <mergeCell ref="A62:A65"/>
    <mergeCell ref="A66:A69"/>
    <mergeCell ref="A70:A73"/>
    <mergeCell ref="A26:A29"/>
    <mergeCell ref="A30:A33"/>
    <mergeCell ref="A34:A37"/>
    <mergeCell ref="A38:A41"/>
    <mergeCell ref="A42:A45"/>
    <mergeCell ref="A46:A49"/>
    <mergeCell ref="A6:A9"/>
    <mergeCell ref="A10:A13"/>
    <mergeCell ref="A14:A17"/>
    <mergeCell ref="A18:A21"/>
    <mergeCell ref="A22:A25"/>
    <mergeCell ref="AF3:AG3"/>
    <mergeCell ref="AH3:AH4"/>
    <mergeCell ref="B4:C4"/>
    <mergeCell ref="D4:E4"/>
    <mergeCell ref="F4:G4"/>
    <mergeCell ref="H4:I4"/>
    <mergeCell ref="J4:K4"/>
    <mergeCell ref="L4:M4"/>
    <mergeCell ref="N4:O4"/>
    <mergeCell ref="P4:Q4"/>
    <mergeCell ref="A1:AB1"/>
    <mergeCell ref="A2:AB2"/>
    <mergeCell ref="A3:A4"/>
    <mergeCell ref="B3:K3"/>
    <mergeCell ref="L3:U3"/>
    <mergeCell ref="V3:W3"/>
    <mergeCell ref="X3:Y3"/>
    <mergeCell ref="Z3:AA3"/>
    <mergeCell ref="AB3:AE3"/>
    <mergeCell ref="R4:S4"/>
    <mergeCell ref="T4:U4"/>
  </mergeCells>
  <printOptions horizontalCentered="1"/>
  <pageMargins left="0.25" right="0.25" top="0.75" bottom="0.75" header="0.3" footer="0.3"/>
  <pageSetup paperSize="9" scale="30" fitToHeight="0" orientation="landscape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77"/>
  <sheetViews>
    <sheetView topLeftCell="K185" zoomScale="70" zoomScaleNormal="70" workbookViewId="0">
      <selection activeCell="AD202" sqref="AD202"/>
    </sheetView>
  </sheetViews>
  <sheetFormatPr defaultColWidth="9.1796875" defaultRowHeight="14" x14ac:dyDescent="0.35"/>
  <cols>
    <col min="1" max="1" width="12.81640625" style="579" customWidth="1"/>
    <col min="2" max="2" width="13" style="702" customWidth="1"/>
    <col min="3" max="3" width="16.453125" style="579" customWidth="1"/>
    <col min="4" max="4" width="15.453125" style="687" bestFit="1" customWidth="1"/>
    <col min="5" max="5" width="17.453125" style="579" customWidth="1"/>
    <col min="6" max="6" width="21.453125" style="687" bestFit="1" customWidth="1"/>
    <col min="7" max="7" width="16.453125" style="579" customWidth="1"/>
    <col min="8" max="8" width="21.453125" style="687" bestFit="1" customWidth="1"/>
    <col min="9" max="9" width="14.453125" style="579" customWidth="1"/>
    <col min="10" max="10" width="13.453125" style="579" bestFit="1" customWidth="1"/>
    <col min="11" max="11" width="16.453125" style="579" customWidth="1"/>
    <col min="12" max="12" width="15.453125" style="687" bestFit="1" customWidth="1"/>
    <col min="13" max="13" width="16.81640625" style="579" bestFit="1" customWidth="1"/>
    <col min="14" max="14" width="13.453125" style="687" bestFit="1" customWidth="1"/>
    <col min="15" max="15" width="16.1796875" style="579" customWidth="1"/>
    <col min="16" max="16" width="13.453125" style="687" bestFit="1" customWidth="1"/>
    <col min="17" max="17" width="14.453125" style="579" customWidth="1"/>
    <col min="18" max="18" width="15.1796875" style="705" bestFit="1" customWidth="1"/>
    <col min="19" max="19" width="16.81640625" style="579" bestFit="1" customWidth="1"/>
    <col min="20" max="20" width="11" style="687" customWidth="1"/>
    <col min="21" max="21" width="16.81640625" style="579" bestFit="1" customWidth="1"/>
    <col min="22" max="22" width="13" style="687" bestFit="1" customWidth="1"/>
    <col min="23" max="23" width="14.453125" style="579" customWidth="1"/>
    <col min="24" max="24" width="14" style="687" bestFit="1" customWidth="1"/>
    <col min="25" max="25" width="16.81640625" style="579" bestFit="1" customWidth="1"/>
    <col min="26" max="26" width="11.81640625" style="687" bestFit="1" customWidth="1"/>
    <col min="27" max="27" width="14.1796875" style="579" bestFit="1" customWidth="1"/>
    <col min="28" max="28" width="12.453125" style="579" bestFit="1" customWidth="1"/>
    <col min="29" max="29" width="16.81640625" style="579" bestFit="1" customWidth="1"/>
    <col min="30" max="30" width="18.453125" style="579" customWidth="1"/>
    <col min="31" max="31" width="16.81640625" style="579" bestFit="1" customWidth="1"/>
    <col min="32" max="32" width="13.1796875" style="579" customWidth="1"/>
    <col min="33" max="33" width="16.81640625" style="579" bestFit="1" customWidth="1"/>
    <col min="34" max="34" width="18.453125" style="579" bestFit="1" customWidth="1"/>
    <col min="35" max="36" width="14.1796875" style="579" bestFit="1" customWidth="1"/>
    <col min="37" max="37" width="17.453125" style="579" bestFit="1" customWidth="1"/>
    <col min="38" max="38" width="14.1796875" style="579" customWidth="1"/>
    <col min="39" max="39" width="14.453125" style="579" bestFit="1" customWidth="1"/>
    <col min="40" max="40" width="14.1796875" style="579" customWidth="1"/>
    <col min="41" max="41" width="16.81640625" style="579" bestFit="1" customWidth="1"/>
    <col min="42" max="42" width="21.81640625" style="579" bestFit="1" customWidth="1"/>
    <col min="43" max="43" width="9.1796875" style="579"/>
    <col min="44" max="44" width="14" style="579" bestFit="1" customWidth="1"/>
    <col min="45" max="16384" width="9.1796875" style="579"/>
  </cols>
  <sheetData>
    <row r="1" spans="1:57" ht="22" customHeight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856"/>
    </row>
    <row r="2" spans="1:57" ht="18" x14ac:dyDescent="0.35">
      <c r="A2" s="1160" t="s">
        <v>181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1160"/>
      <c r="AB2" s="1160"/>
      <c r="AC2" s="856"/>
    </row>
    <row r="3" spans="1:57" s="663" customFormat="1" ht="22.5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69"/>
      <c r="H3" s="1169"/>
      <c r="I3" s="1169"/>
      <c r="J3" s="1169"/>
      <c r="K3" s="1170"/>
      <c r="L3" s="1168" t="s">
        <v>4</v>
      </c>
      <c r="M3" s="1169"/>
      <c r="N3" s="1169"/>
      <c r="O3" s="1169"/>
      <c r="P3" s="1169"/>
      <c r="Q3" s="1169"/>
      <c r="R3" s="1169"/>
      <c r="S3" s="1169"/>
      <c r="T3" s="1169"/>
      <c r="U3" s="1170"/>
      <c r="V3" s="1171" t="s">
        <v>5</v>
      </c>
      <c r="W3" s="1172"/>
      <c r="X3" s="1171" t="s">
        <v>6</v>
      </c>
      <c r="Y3" s="1172"/>
      <c r="Z3" s="1168" t="s">
        <v>7</v>
      </c>
      <c r="AA3" s="1170"/>
      <c r="AB3" s="1171" t="s">
        <v>8</v>
      </c>
      <c r="AC3" s="1194"/>
      <c r="AD3" s="1194"/>
      <c r="AE3" s="1172"/>
      <c r="AF3" s="1168" t="s">
        <v>7</v>
      </c>
      <c r="AG3" s="1170"/>
      <c r="AH3" s="1202" t="s">
        <v>9</v>
      </c>
      <c r="AI3" s="661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  <c r="AX3" s="662"/>
      <c r="AY3" s="662"/>
      <c r="AZ3" s="662"/>
      <c r="BA3" s="662"/>
      <c r="BB3" s="662"/>
      <c r="BC3" s="662"/>
      <c r="BD3" s="662"/>
      <c r="BE3" s="662"/>
    </row>
    <row r="4" spans="1:57" s="669" customFormat="1" x14ac:dyDescent="0.35">
      <c r="A4" s="1168"/>
      <c r="B4" s="1168" t="s">
        <v>10</v>
      </c>
      <c r="C4" s="1170"/>
      <c r="D4" s="1168" t="s">
        <v>11</v>
      </c>
      <c r="E4" s="1170"/>
      <c r="F4" s="1168" t="s">
        <v>12</v>
      </c>
      <c r="G4" s="1170"/>
      <c r="H4" s="1168" t="s">
        <v>10</v>
      </c>
      <c r="I4" s="1170"/>
      <c r="J4" s="1168" t="s">
        <v>11</v>
      </c>
      <c r="K4" s="1170"/>
      <c r="L4" s="1168" t="s">
        <v>13</v>
      </c>
      <c r="M4" s="1170"/>
      <c r="N4" s="1168" t="s">
        <v>14</v>
      </c>
      <c r="O4" s="1170"/>
      <c r="P4" s="1168" t="s">
        <v>175</v>
      </c>
      <c r="Q4" s="1170"/>
      <c r="R4" s="1168" t="s">
        <v>14</v>
      </c>
      <c r="S4" s="1170"/>
      <c r="T4" s="1168" t="s">
        <v>16</v>
      </c>
      <c r="U4" s="1170"/>
      <c r="V4" s="664" t="s">
        <v>17</v>
      </c>
      <c r="W4" s="842" t="s">
        <v>18</v>
      </c>
      <c r="X4" s="665" t="s">
        <v>19</v>
      </c>
      <c r="Y4" s="666" t="s">
        <v>20</v>
      </c>
      <c r="Z4" s="664" t="s">
        <v>21</v>
      </c>
      <c r="AA4" s="843" t="s">
        <v>22</v>
      </c>
      <c r="AB4" s="664" t="s">
        <v>17</v>
      </c>
      <c r="AC4" s="667" t="s">
        <v>23</v>
      </c>
      <c r="AD4" s="664" t="s">
        <v>17</v>
      </c>
      <c r="AE4" s="843" t="s">
        <v>24</v>
      </c>
      <c r="AF4" s="664" t="s">
        <v>17</v>
      </c>
      <c r="AG4" s="842" t="s">
        <v>25</v>
      </c>
      <c r="AH4" s="1203"/>
      <c r="AI4" s="661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  <c r="AX4" s="668"/>
      <c r="AY4" s="668"/>
      <c r="AZ4" s="668"/>
      <c r="BA4" s="668"/>
      <c r="BB4" s="668"/>
      <c r="BC4" s="668"/>
      <c r="BD4" s="668"/>
      <c r="BE4" s="668"/>
    </row>
    <row r="5" spans="1:57" s="669" customFormat="1" ht="17.25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2" t="s">
        <v>164</v>
      </c>
      <c r="I5" s="850" t="s">
        <v>27</v>
      </c>
      <c r="J5" s="672" t="s">
        <v>164</v>
      </c>
      <c r="K5" s="850" t="s">
        <v>27</v>
      </c>
      <c r="L5" s="674" t="s">
        <v>28</v>
      </c>
      <c r="M5" s="850" t="s">
        <v>27</v>
      </c>
      <c r="N5" s="674" t="s">
        <v>28</v>
      </c>
      <c r="O5" s="850" t="s">
        <v>27</v>
      </c>
      <c r="P5" s="672" t="s">
        <v>164</v>
      </c>
      <c r="Q5" s="850" t="s">
        <v>27</v>
      </c>
      <c r="R5" s="850" t="s">
        <v>164</v>
      </c>
      <c r="S5" s="850" t="s">
        <v>27</v>
      </c>
      <c r="T5" s="672" t="s">
        <v>21</v>
      </c>
      <c r="U5" s="850" t="s">
        <v>27</v>
      </c>
      <c r="V5" s="672" t="s">
        <v>30</v>
      </c>
      <c r="W5" s="850" t="s">
        <v>27</v>
      </c>
      <c r="X5" s="672" t="s">
        <v>31</v>
      </c>
      <c r="Y5" s="850" t="s">
        <v>27</v>
      </c>
      <c r="Z5" s="675" t="s">
        <v>30</v>
      </c>
      <c r="AA5" s="844" t="s">
        <v>27</v>
      </c>
      <c r="AB5" s="676" t="s">
        <v>30</v>
      </c>
      <c r="AC5" s="677" t="s">
        <v>27</v>
      </c>
      <c r="AD5" s="676" t="s">
        <v>32</v>
      </c>
      <c r="AE5" s="844" t="s">
        <v>27</v>
      </c>
      <c r="AF5" s="675" t="s">
        <v>30</v>
      </c>
      <c r="AG5" s="850" t="s">
        <v>27</v>
      </c>
      <c r="AH5" s="845"/>
      <c r="AI5" s="678"/>
      <c r="AO5" s="679"/>
      <c r="AP5" s="679"/>
      <c r="AQ5" s="679"/>
      <c r="AR5" s="679"/>
      <c r="AS5" s="679"/>
      <c r="AT5" s="679"/>
    </row>
    <row r="6" spans="1:57" ht="15" customHeight="1" x14ac:dyDescent="0.35">
      <c r="A6" s="1173">
        <v>45200</v>
      </c>
      <c r="B6" s="813"/>
      <c r="C6" s="545"/>
      <c r="D6" s="544"/>
      <c r="E6" s="545"/>
      <c r="F6" s="680"/>
      <c r="G6" s="681"/>
      <c r="H6" s="545"/>
      <c r="I6" s="545"/>
      <c r="J6" s="680"/>
      <c r="K6" s="681"/>
      <c r="L6" s="682"/>
      <c r="M6" s="681"/>
      <c r="N6" s="681"/>
      <c r="O6" s="681"/>
      <c r="P6" s="682"/>
      <c r="Q6" s="681"/>
      <c r="R6" s="681"/>
      <c r="S6" s="681"/>
      <c r="T6" s="682"/>
      <c r="U6" s="547"/>
      <c r="V6" s="549"/>
      <c r="W6" s="547"/>
      <c r="X6" s="546"/>
      <c r="Y6" s="547"/>
      <c r="Z6" s="549"/>
      <c r="AA6" s="547"/>
      <c r="AB6" s="683"/>
      <c r="AC6" s="728"/>
      <c r="AD6" s="683"/>
      <c r="AE6" s="547"/>
      <c r="AF6" s="549"/>
      <c r="AG6" s="547"/>
      <c r="AH6" s="547"/>
      <c r="AI6" s="684"/>
      <c r="AO6" s="685"/>
    </row>
    <row r="7" spans="1:57" ht="15" customHeight="1" x14ac:dyDescent="0.35">
      <c r="A7" s="1174"/>
      <c r="B7" s="591"/>
      <c r="C7" s="592"/>
      <c r="D7" s="593"/>
      <c r="E7" s="592"/>
      <c r="F7" s="591"/>
      <c r="G7" s="585"/>
      <c r="H7" s="592"/>
      <c r="I7" s="592"/>
      <c r="J7" s="591"/>
      <c r="K7" s="585"/>
      <c r="L7" s="586"/>
      <c r="M7" s="585"/>
      <c r="N7" s="585"/>
      <c r="O7" s="585"/>
      <c r="P7" s="586"/>
      <c r="Q7" s="585"/>
      <c r="R7" s="585"/>
      <c r="S7" s="585"/>
      <c r="T7" s="586"/>
      <c r="U7" s="587"/>
      <c r="V7" s="584"/>
      <c r="W7" s="587"/>
      <c r="X7" s="588"/>
      <c r="Y7" s="587"/>
      <c r="Z7" s="584"/>
      <c r="AA7" s="587"/>
      <c r="AB7" s="589"/>
      <c r="AC7" s="594"/>
      <c r="AD7" s="589"/>
      <c r="AE7" s="587"/>
      <c r="AF7" s="584"/>
      <c r="AG7" s="587"/>
      <c r="AH7" s="587"/>
      <c r="AI7" s="612"/>
      <c r="AO7" s="685"/>
    </row>
    <row r="8" spans="1:57" ht="15" customHeight="1" x14ac:dyDescent="0.35">
      <c r="A8" s="1174"/>
      <c r="B8" s="591"/>
      <c r="C8" s="592"/>
      <c r="D8" s="593"/>
      <c r="E8" s="592"/>
      <c r="F8" s="591"/>
      <c r="G8" s="585"/>
      <c r="H8" s="592"/>
      <c r="I8" s="592"/>
      <c r="J8" s="591"/>
      <c r="K8" s="585"/>
      <c r="L8" s="586"/>
      <c r="M8" s="585"/>
      <c r="N8" s="585"/>
      <c r="O8" s="585"/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9"/>
      <c r="AE8" s="587"/>
      <c r="AF8" s="584"/>
      <c r="AG8" s="587"/>
      <c r="AH8" s="587"/>
      <c r="AI8" s="612"/>
    </row>
    <row r="9" spans="1:57" ht="15" x14ac:dyDescent="0.35">
      <c r="A9" s="1175"/>
      <c r="B9" s="591">
        <v>27.28</v>
      </c>
      <c r="C9" s="592">
        <v>272800</v>
      </c>
      <c r="D9" s="593">
        <v>24.6</v>
      </c>
      <c r="E9" s="592">
        <v>246000</v>
      </c>
      <c r="F9" s="591">
        <v>39.31</v>
      </c>
      <c r="G9" s="585">
        <v>393100</v>
      </c>
      <c r="H9" s="592"/>
      <c r="I9" s="592"/>
      <c r="J9" s="591"/>
      <c r="K9" s="585"/>
      <c r="L9" s="586"/>
      <c r="M9" s="585"/>
      <c r="N9" s="585"/>
      <c r="O9" s="585"/>
      <c r="P9" s="586"/>
      <c r="Q9" s="585"/>
      <c r="R9" s="585"/>
      <c r="S9" s="585"/>
      <c r="T9" s="586"/>
      <c r="U9" s="587"/>
      <c r="V9" s="584"/>
      <c r="W9" s="587"/>
      <c r="X9" s="588"/>
      <c r="Y9" s="587"/>
      <c r="Z9" s="584"/>
      <c r="AA9" s="587"/>
      <c r="AB9" s="589"/>
      <c r="AC9" s="594"/>
      <c r="AD9" s="589"/>
      <c r="AE9" s="587"/>
      <c r="AF9" s="584"/>
      <c r="AG9" s="587"/>
      <c r="AH9" s="587"/>
      <c r="AI9" s="612"/>
      <c r="AO9" s="685"/>
    </row>
    <row r="10" spans="1:57" ht="15" customHeight="1" x14ac:dyDescent="0.35">
      <c r="A10" s="1173">
        <v>45201</v>
      </c>
      <c r="B10" s="595"/>
      <c r="C10" s="592"/>
      <c r="D10" s="593"/>
      <c r="E10" s="592"/>
      <c r="F10" s="591"/>
      <c r="G10" s="585"/>
      <c r="H10" s="592"/>
      <c r="I10" s="592"/>
      <c r="J10" s="591"/>
      <c r="K10" s="585"/>
      <c r="L10" s="586"/>
      <c r="M10" s="587"/>
      <c r="N10" s="587"/>
      <c r="O10" s="587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9"/>
      <c r="AE10" s="587"/>
      <c r="AF10" s="584"/>
      <c r="AG10" s="587"/>
      <c r="AH10" s="587"/>
      <c r="AI10" s="612"/>
    </row>
    <row r="11" spans="1:57" ht="15" customHeight="1" x14ac:dyDescent="0.35">
      <c r="A11" s="1174"/>
      <c r="B11" s="591"/>
      <c r="C11" s="592"/>
      <c r="D11" s="593"/>
      <c r="E11" s="592"/>
      <c r="F11" s="591"/>
      <c r="G11" s="585"/>
      <c r="H11" s="592"/>
      <c r="I11" s="592"/>
      <c r="J11" s="591"/>
      <c r="K11" s="585"/>
      <c r="L11" s="586"/>
      <c r="M11" s="585"/>
      <c r="N11" s="585"/>
      <c r="O11" s="585"/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589"/>
      <c r="AC11" s="596"/>
      <c r="AD11" s="597"/>
      <c r="AE11" s="583"/>
      <c r="AF11" s="598"/>
      <c r="AG11" s="587"/>
      <c r="AH11" s="587"/>
      <c r="AI11" s="612"/>
    </row>
    <row r="12" spans="1:57" ht="15" customHeight="1" x14ac:dyDescent="0.35">
      <c r="A12" s="1174"/>
      <c r="B12" s="591"/>
      <c r="C12" s="592"/>
      <c r="D12" s="593"/>
      <c r="E12" s="592"/>
      <c r="F12" s="591"/>
      <c r="G12" s="585"/>
      <c r="H12" s="592"/>
      <c r="I12" s="592"/>
      <c r="J12" s="591"/>
      <c r="K12" s="585"/>
      <c r="L12" s="586"/>
      <c r="M12" s="585"/>
      <c r="N12" s="585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97"/>
      <c r="AE12" s="583"/>
      <c r="AF12" s="598"/>
      <c r="AG12" s="587"/>
      <c r="AH12" s="587"/>
      <c r="AI12" s="612"/>
    </row>
    <row r="13" spans="1:57" ht="15" customHeight="1" x14ac:dyDescent="0.35">
      <c r="A13" s="1175"/>
      <c r="B13" s="591"/>
      <c r="C13" s="592"/>
      <c r="D13" s="593">
        <v>30.42</v>
      </c>
      <c r="E13" s="592">
        <v>304200</v>
      </c>
      <c r="F13" s="591">
        <v>27.96</v>
      </c>
      <c r="G13" s="585">
        <v>279600</v>
      </c>
      <c r="H13" s="592"/>
      <c r="I13" s="592"/>
      <c r="J13" s="591"/>
      <c r="K13" s="585"/>
      <c r="L13" s="586">
        <v>20</v>
      </c>
      <c r="M13" s="585">
        <v>136000</v>
      </c>
      <c r="N13" s="816"/>
      <c r="O13" s="585"/>
      <c r="P13" s="586"/>
      <c r="Q13" s="585"/>
      <c r="R13" s="585">
        <v>20</v>
      </c>
      <c r="S13" s="585">
        <v>280000</v>
      </c>
      <c r="T13" s="586"/>
      <c r="U13" s="587"/>
      <c r="V13" s="584"/>
      <c r="W13" s="587"/>
      <c r="X13" s="588">
        <v>20</v>
      </c>
      <c r="Y13" s="587">
        <v>280000</v>
      </c>
      <c r="Z13" s="584"/>
      <c r="AA13" s="587"/>
      <c r="AB13" s="589"/>
      <c r="AC13" s="594"/>
      <c r="AD13" s="589"/>
      <c r="AE13" s="587"/>
      <c r="AF13" s="584"/>
      <c r="AG13" s="587"/>
      <c r="AH13" s="587"/>
      <c r="AI13" s="612"/>
    </row>
    <row r="14" spans="1:57" ht="15" customHeight="1" x14ac:dyDescent="0.35">
      <c r="A14" s="1173">
        <v>45202</v>
      </c>
      <c r="B14" s="591"/>
      <c r="C14" s="592"/>
      <c r="D14" s="593"/>
      <c r="E14" s="592"/>
      <c r="F14" s="591"/>
      <c r="G14" s="585"/>
      <c r="H14" s="592"/>
      <c r="I14" s="592"/>
      <c r="J14" s="591"/>
      <c r="K14" s="585"/>
      <c r="L14" s="586"/>
      <c r="M14" s="585"/>
      <c r="N14" s="585"/>
      <c r="O14" s="585"/>
      <c r="P14" s="586"/>
      <c r="Q14" s="585"/>
      <c r="R14" s="585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9"/>
      <c r="AE14" s="587"/>
      <c r="AF14" s="584"/>
      <c r="AG14" s="587"/>
      <c r="AH14" s="587"/>
      <c r="AI14" s="612"/>
    </row>
    <row r="15" spans="1:57" ht="15" customHeight="1" x14ac:dyDescent="0.35">
      <c r="A15" s="1174"/>
      <c r="B15" s="591"/>
      <c r="C15" s="592"/>
      <c r="D15" s="593"/>
      <c r="E15" s="592"/>
      <c r="F15" s="591"/>
      <c r="G15" s="585"/>
      <c r="H15" s="592"/>
      <c r="I15" s="592"/>
      <c r="J15" s="591"/>
      <c r="K15" s="585"/>
      <c r="L15" s="586"/>
      <c r="M15" s="585"/>
      <c r="N15" s="585"/>
      <c r="O15" s="585"/>
      <c r="P15" s="586"/>
      <c r="Q15" s="585"/>
      <c r="R15" s="585"/>
      <c r="S15" s="585"/>
      <c r="T15" s="586"/>
      <c r="U15" s="587"/>
      <c r="V15" s="584"/>
      <c r="W15" s="587"/>
      <c r="X15" s="588"/>
      <c r="Y15" s="587"/>
      <c r="Z15" s="584"/>
      <c r="AA15" s="587"/>
      <c r="AB15" s="589"/>
      <c r="AC15" s="594"/>
      <c r="AD15" s="589"/>
      <c r="AE15" s="587"/>
      <c r="AF15" s="584"/>
      <c r="AG15" s="587"/>
      <c r="AH15" s="587"/>
      <c r="AI15" s="612"/>
    </row>
    <row r="16" spans="1:57" ht="15" customHeight="1" x14ac:dyDescent="0.35">
      <c r="A16" s="1174"/>
      <c r="B16" s="591"/>
      <c r="C16" s="592"/>
      <c r="D16" s="593"/>
      <c r="E16" s="592"/>
      <c r="F16" s="591"/>
      <c r="G16" s="585"/>
      <c r="H16" s="592"/>
      <c r="I16" s="592"/>
      <c r="J16" s="591"/>
      <c r="K16" s="585"/>
      <c r="L16" s="586"/>
      <c r="M16" s="585"/>
      <c r="N16" s="585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9"/>
      <c r="AE16" s="587"/>
      <c r="AF16" s="584"/>
      <c r="AG16" s="587"/>
      <c r="AH16" s="587"/>
      <c r="AI16" s="612"/>
    </row>
    <row r="17" spans="1:35" ht="15" customHeight="1" x14ac:dyDescent="0.35">
      <c r="A17" s="1175"/>
      <c r="B17" s="591"/>
      <c r="C17" s="592"/>
      <c r="D17" s="798">
        <v>31.72</v>
      </c>
      <c r="E17" s="585">
        <v>317200</v>
      </c>
      <c r="F17" s="591">
        <v>28.14</v>
      </c>
      <c r="G17" s="585">
        <v>281400</v>
      </c>
      <c r="H17" s="816">
        <v>5.58</v>
      </c>
      <c r="I17" s="585">
        <v>100000</v>
      </c>
      <c r="J17" s="591"/>
      <c r="K17" s="585"/>
      <c r="L17" s="586"/>
      <c r="M17" s="585"/>
      <c r="N17" s="585"/>
      <c r="O17" s="585"/>
      <c r="P17" s="586"/>
      <c r="Q17" s="585"/>
      <c r="R17" s="585"/>
      <c r="S17" s="585"/>
      <c r="T17" s="586"/>
      <c r="U17" s="587"/>
      <c r="V17" s="584">
        <v>23.57</v>
      </c>
      <c r="W17" s="587">
        <v>235700</v>
      </c>
      <c r="X17" s="588">
        <v>20</v>
      </c>
      <c r="Y17" s="587">
        <v>280000</v>
      </c>
      <c r="Z17" s="584"/>
      <c r="AA17" s="587"/>
      <c r="AB17" s="589">
        <v>35.04</v>
      </c>
      <c r="AC17" s="594">
        <v>350400</v>
      </c>
      <c r="AD17" s="589"/>
      <c r="AE17" s="587"/>
      <c r="AF17" s="584">
        <v>30</v>
      </c>
      <c r="AG17" s="587">
        <v>300000</v>
      </c>
      <c r="AH17" s="587"/>
      <c r="AI17" s="612"/>
    </row>
    <row r="18" spans="1:35" ht="15" customHeight="1" x14ac:dyDescent="0.35">
      <c r="A18" s="1173">
        <v>45203</v>
      </c>
      <c r="B18" s="591"/>
      <c r="C18" s="592"/>
      <c r="D18" s="593"/>
      <c r="E18" s="592"/>
      <c r="F18" s="591"/>
      <c r="G18" s="585"/>
      <c r="H18" s="592"/>
      <c r="I18" s="592"/>
      <c r="J18" s="591"/>
      <c r="K18" s="585"/>
      <c r="L18" s="586"/>
      <c r="M18" s="585"/>
      <c r="N18" s="585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9"/>
      <c r="AE18" s="587"/>
      <c r="AF18" s="584"/>
      <c r="AG18" s="587"/>
      <c r="AH18" s="587"/>
      <c r="AI18" s="612"/>
    </row>
    <row r="19" spans="1:35" ht="15" customHeight="1" x14ac:dyDescent="0.35">
      <c r="A19" s="1174"/>
      <c r="B19" s="591"/>
      <c r="C19" s="592"/>
      <c r="D19" s="593"/>
      <c r="E19" s="592"/>
      <c r="F19" s="591"/>
      <c r="G19" s="585"/>
      <c r="H19" s="592"/>
      <c r="I19" s="592"/>
      <c r="J19" s="591"/>
      <c r="K19" s="585"/>
      <c r="L19" s="586"/>
      <c r="M19" s="585"/>
      <c r="N19" s="585"/>
      <c r="O19" s="585"/>
      <c r="P19" s="586"/>
      <c r="Q19" s="585"/>
      <c r="R19" s="585"/>
      <c r="S19" s="585"/>
      <c r="T19" s="586"/>
      <c r="U19" s="587"/>
      <c r="V19" s="598"/>
      <c r="W19" s="583"/>
      <c r="X19" s="584"/>
      <c r="Y19" s="587"/>
      <c r="Z19" s="584"/>
      <c r="AA19" s="587"/>
      <c r="AB19" s="589"/>
      <c r="AC19" s="594"/>
      <c r="AD19" s="589"/>
      <c r="AE19" s="587"/>
      <c r="AF19" s="584"/>
      <c r="AG19" s="587"/>
      <c r="AH19" s="587"/>
      <c r="AI19" s="612"/>
    </row>
    <row r="20" spans="1:35" ht="15" customHeight="1" x14ac:dyDescent="0.35">
      <c r="A20" s="1174"/>
      <c r="B20" s="591"/>
      <c r="C20" s="592"/>
      <c r="D20" s="593"/>
      <c r="E20" s="592"/>
      <c r="F20" s="591"/>
      <c r="G20" s="585"/>
      <c r="H20" s="592"/>
      <c r="I20" s="592"/>
      <c r="J20" s="591"/>
      <c r="K20" s="585"/>
      <c r="L20" s="586"/>
      <c r="M20" s="585"/>
      <c r="N20" s="585"/>
      <c r="O20" s="585"/>
      <c r="P20" s="586"/>
      <c r="Q20" s="585"/>
      <c r="R20" s="585"/>
      <c r="S20" s="585"/>
      <c r="T20" s="586"/>
      <c r="U20" s="587"/>
      <c r="V20" s="584"/>
      <c r="W20" s="587"/>
      <c r="X20" s="588">
        <v>20</v>
      </c>
      <c r="Y20" s="587">
        <v>280000</v>
      </c>
      <c r="Z20" s="584"/>
      <c r="AA20" s="587"/>
      <c r="AB20" s="589"/>
      <c r="AC20" s="594"/>
      <c r="AD20" s="589"/>
      <c r="AE20" s="587"/>
      <c r="AF20" s="584"/>
      <c r="AG20" s="587"/>
      <c r="AH20" s="587"/>
      <c r="AI20" s="612"/>
    </row>
    <row r="21" spans="1:35" ht="15" customHeight="1" x14ac:dyDescent="0.35">
      <c r="A21" s="1175"/>
      <c r="B21" s="591"/>
      <c r="C21" s="592"/>
      <c r="D21" s="593">
        <v>25.37</v>
      </c>
      <c r="E21" s="592">
        <v>253700</v>
      </c>
      <c r="F21" s="591">
        <v>23.5</v>
      </c>
      <c r="G21" s="592">
        <v>235000</v>
      </c>
      <c r="H21" s="592"/>
      <c r="I21" s="592"/>
      <c r="J21" s="591"/>
      <c r="K21" s="592"/>
      <c r="L21" s="586"/>
      <c r="M21" s="585"/>
      <c r="N21" s="585"/>
      <c r="O21" s="585"/>
      <c r="P21" s="586"/>
      <c r="Q21" s="585"/>
      <c r="R21" s="585">
        <v>20</v>
      </c>
      <c r="S21" s="585">
        <v>280000</v>
      </c>
      <c r="T21" s="586">
        <v>20</v>
      </c>
      <c r="U21" s="587">
        <v>136000</v>
      </c>
      <c r="V21" s="584"/>
      <c r="W21" s="587"/>
      <c r="X21" s="588"/>
      <c r="Y21" s="587"/>
      <c r="Z21" s="584"/>
      <c r="AA21" s="587"/>
      <c r="AB21" s="589"/>
      <c r="AC21" s="594"/>
      <c r="AD21" s="589">
        <v>15</v>
      </c>
      <c r="AE21" s="587">
        <v>150000</v>
      </c>
      <c r="AF21" s="584"/>
      <c r="AG21" s="587"/>
      <c r="AH21" s="587"/>
      <c r="AI21" s="612"/>
    </row>
    <row r="22" spans="1:35" ht="15" customHeight="1" x14ac:dyDescent="0.35">
      <c r="A22" s="1173">
        <v>45204</v>
      </c>
      <c r="B22" s="591"/>
      <c r="C22" s="592"/>
      <c r="D22" s="593"/>
      <c r="E22" s="592"/>
      <c r="F22" s="591"/>
      <c r="G22" s="585"/>
      <c r="H22" s="592"/>
      <c r="I22" s="592"/>
      <c r="J22" s="591"/>
      <c r="K22" s="585"/>
      <c r="L22" s="586"/>
      <c r="M22" s="585"/>
      <c r="N22" s="585"/>
      <c r="O22" s="585"/>
      <c r="P22" s="586"/>
      <c r="Q22" s="585"/>
      <c r="R22" s="585"/>
      <c r="S22" s="585"/>
      <c r="T22" s="586"/>
      <c r="U22" s="587"/>
      <c r="V22" s="584"/>
      <c r="W22" s="587"/>
      <c r="X22" s="588"/>
      <c r="Y22" s="587"/>
      <c r="Z22" s="584"/>
      <c r="AA22" s="587"/>
      <c r="AB22" s="589"/>
      <c r="AC22" s="594"/>
      <c r="AD22" s="589"/>
      <c r="AE22" s="587"/>
      <c r="AF22" s="584"/>
      <c r="AG22" s="587"/>
      <c r="AH22" s="587"/>
      <c r="AI22" s="612"/>
    </row>
    <row r="23" spans="1:35" ht="15" customHeight="1" x14ac:dyDescent="0.35">
      <c r="A23" s="1174"/>
      <c r="B23" s="591"/>
      <c r="C23" s="592"/>
      <c r="D23" s="593"/>
      <c r="E23" s="592"/>
      <c r="F23" s="591"/>
      <c r="G23" s="585"/>
      <c r="H23" s="592"/>
      <c r="I23" s="592"/>
      <c r="J23" s="591"/>
      <c r="K23" s="585"/>
      <c r="L23" s="586"/>
      <c r="M23" s="585"/>
      <c r="N23" s="585"/>
      <c r="O23" s="585"/>
      <c r="P23" s="586"/>
      <c r="Q23" s="585"/>
      <c r="R23" s="585"/>
      <c r="S23" s="585"/>
      <c r="T23" s="586"/>
      <c r="U23" s="587"/>
      <c r="V23" s="584"/>
      <c r="W23" s="587"/>
      <c r="X23" s="588"/>
      <c r="Y23" s="587"/>
      <c r="Z23" s="584"/>
      <c r="AA23" s="587"/>
      <c r="AB23" s="589"/>
      <c r="AC23" s="594"/>
      <c r="AD23" s="589"/>
      <c r="AE23" s="587"/>
      <c r="AF23" s="584"/>
      <c r="AG23" s="587"/>
      <c r="AH23" s="587"/>
      <c r="AI23" s="612"/>
    </row>
    <row r="24" spans="1:35" ht="15" customHeight="1" x14ac:dyDescent="0.35">
      <c r="A24" s="1174"/>
      <c r="B24" s="591"/>
      <c r="C24" s="592"/>
      <c r="D24" s="593"/>
      <c r="E24" s="592"/>
      <c r="F24" s="591"/>
      <c r="G24" s="585"/>
      <c r="H24" s="592"/>
      <c r="I24" s="592"/>
      <c r="J24" s="591"/>
      <c r="K24" s="585"/>
      <c r="L24" s="586"/>
      <c r="M24" s="585"/>
      <c r="N24" s="585"/>
      <c r="O24" s="585"/>
      <c r="P24" s="586"/>
      <c r="Q24" s="585"/>
      <c r="R24" s="585"/>
      <c r="S24" s="585"/>
      <c r="T24" s="586"/>
      <c r="U24" s="587"/>
      <c r="V24" s="584"/>
      <c r="W24" s="587"/>
      <c r="X24" s="588">
        <v>20</v>
      </c>
      <c r="Y24" s="587">
        <v>280000</v>
      </c>
      <c r="Z24" s="584"/>
      <c r="AA24" s="587"/>
      <c r="AB24" s="589"/>
      <c r="AC24" s="594"/>
      <c r="AD24" s="589"/>
      <c r="AE24" s="587"/>
      <c r="AF24" s="584"/>
      <c r="AG24" s="587"/>
      <c r="AH24" s="587"/>
      <c r="AI24" s="612"/>
    </row>
    <row r="25" spans="1:35" ht="15" customHeight="1" x14ac:dyDescent="0.35">
      <c r="A25" s="1175"/>
      <c r="B25" s="591">
        <v>35</v>
      </c>
      <c r="C25" s="592">
        <v>350000</v>
      </c>
      <c r="D25" s="593">
        <v>28.69</v>
      </c>
      <c r="E25" s="592">
        <v>286900</v>
      </c>
      <c r="F25" s="591">
        <v>27.96</v>
      </c>
      <c r="G25" s="585">
        <v>279600</v>
      </c>
      <c r="H25" s="592"/>
      <c r="I25" s="592"/>
      <c r="J25" s="591"/>
      <c r="K25" s="585"/>
      <c r="L25" s="586">
        <v>20</v>
      </c>
      <c r="M25" s="585">
        <v>136000</v>
      </c>
      <c r="N25" s="585"/>
      <c r="O25" s="585"/>
      <c r="P25" s="586"/>
      <c r="Q25" s="585"/>
      <c r="R25" s="816"/>
      <c r="S25" s="585"/>
      <c r="T25" s="586">
        <v>20</v>
      </c>
      <c r="U25" s="587">
        <v>136000</v>
      </c>
      <c r="V25" s="584"/>
      <c r="W25" s="587"/>
      <c r="X25" s="588"/>
      <c r="Y25" s="587"/>
      <c r="Z25" s="584"/>
      <c r="AA25" s="587"/>
      <c r="AB25" s="589"/>
      <c r="AC25" s="594"/>
      <c r="AD25" s="589"/>
      <c r="AE25" s="587"/>
      <c r="AF25" s="584"/>
      <c r="AG25" s="587"/>
      <c r="AH25" s="587"/>
      <c r="AI25" s="612"/>
    </row>
    <row r="26" spans="1:35" ht="15" customHeight="1" x14ac:dyDescent="0.35">
      <c r="A26" s="1173">
        <v>45205</v>
      </c>
      <c r="B26" s="591"/>
      <c r="C26" s="592"/>
      <c r="D26" s="593"/>
      <c r="E26" s="592"/>
      <c r="F26" s="591"/>
      <c r="G26" s="585"/>
      <c r="H26" s="592"/>
      <c r="I26" s="592"/>
      <c r="J26" s="591"/>
      <c r="K26" s="585"/>
      <c r="L26" s="586"/>
      <c r="M26" s="585"/>
      <c r="N26" s="585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9"/>
      <c r="AE26" s="587"/>
      <c r="AF26" s="584"/>
      <c r="AG26" s="587"/>
      <c r="AH26" s="587"/>
      <c r="AI26" s="612"/>
    </row>
    <row r="27" spans="1:35" ht="15" customHeight="1" x14ac:dyDescent="0.35">
      <c r="A27" s="1174"/>
      <c r="B27" s="591"/>
      <c r="C27" s="592"/>
      <c r="D27" s="593"/>
      <c r="E27" s="592"/>
      <c r="F27" s="591"/>
      <c r="G27" s="585"/>
      <c r="H27" s="592"/>
      <c r="I27" s="592"/>
      <c r="J27" s="591"/>
      <c r="K27" s="585"/>
      <c r="L27" s="586"/>
      <c r="M27" s="585"/>
      <c r="N27" s="585"/>
      <c r="O27" s="585"/>
      <c r="P27" s="586"/>
      <c r="Q27" s="585"/>
      <c r="R27" s="585"/>
      <c r="S27" s="585"/>
      <c r="T27" s="586"/>
      <c r="U27" s="587"/>
      <c r="V27" s="584"/>
      <c r="W27" s="587"/>
      <c r="X27" s="588"/>
      <c r="Y27" s="587"/>
      <c r="Z27" s="584"/>
      <c r="AA27" s="587"/>
      <c r="AB27" s="589"/>
      <c r="AC27" s="594"/>
      <c r="AD27" s="589"/>
      <c r="AE27" s="587"/>
      <c r="AF27" s="584"/>
      <c r="AG27" s="587"/>
      <c r="AH27" s="587"/>
      <c r="AI27" s="612"/>
    </row>
    <row r="28" spans="1:35" ht="15" customHeight="1" x14ac:dyDescent="0.35">
      <c r="A28" s="1174"/>
      <c r="B28" s="591"/>
      <c r="C28" s="592"/>
      <c r="D28" s="593"/>
      <c r="E28" s="592"/>
      <c r="F28" s="591"/>
      <c r="G28" s="585"/>
      <c r="H28" s="592"/>
      <c r="I28" s="592"/>
      <c r="J28" s="591"/>
      <c r="K28" s="585"/>
      <c r="L28" s="586"/>
      <c r="M28" s="585"/>
      <c r="N28" s="585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0"/>
      <c r="AD28" s="599"/>
      <c r="AE28" s="600"/>
      <c r="AF28" s="588"/>
      <c r="AG28" s="587"/>
      <c r="AH28" s="587"/>
      <c r="AI28" s="612"/>
    </row>
    <row r="29" spans="1:35" ht="15" customHeight="1" x14ac:dyDescent="0.35">
      <c r="A29" s="1175"/>
      <c r="B29" s="591">
        <v>27.16</v>
      </c>
      <c r="C29" s="592">
        <v>271600</v>
      </c>
      <c r="D29" s="593">
        <v>26.39</v>
      </c>
      <c r="E29" s="592">
        <v>263900</v>
      </c>
      <c r="F29" s="591">
        <v>17.04</v>
      </c>
      <c r="G29" s="585">
        <v>170400</v>
      </c>
      <c r="H29" s="592"/>
      <c r="I29" s="592"/>
      <c r="J29" s="591"/>
      <c r="K29" s="585"/>
      <c r="L29" s="586"/>
      <c r="M29" s="585"/>
      <c r="N29" s="585"/>
      <c r="O29" s="585"/>
      <c r="P29" s="586"/>
      <c r="Q29" s="585"/>
      <c r="R29" s="585"/>
      <c r="S29" s="585"/>
      <c r="T29" s="586"/>
      <c r="U29" s="587"/>
      <c r="V29" s="584"/>
      <c r="W29" s="587"/>
      <c r="X29" s="588">
        <v>20</v>
      </c>
      <c r="Y29" s="587">
        <v>280000</v>
      </c>
      <c r="Z29" s="584"/>
      <c r="AA29" s="587"/>
      <c r="AB29" s="589"/>
      <c r="AC29" s="590"/>
      <c r="AD29" s="599"/>
      <c r="AE29" s="600"/>
      <c r="AF29" s="588"/>
      <c r="AG29" s="587"/>
      <c r="AH29" s="587"/>
      <c r="AI29" s="612"/>
    </row>
    <row r="30" spans="1:35" ht="15" customHeight="1" x14ac:dyDescent="0.35">
      <c r="A30" s="1173">
        <v>45206</v>
      </c>
      <c r="B30" s="591"/>
      <c r="C30" s="592"/>
      <c r="D30" s="593"/>
      <c r="E30" s="592"/>
      <c r="F30" s="591"/>
      <c r="G30" s="585"/>
      <c r="H30" s="592"/>
      <c r="I30" s="592"/>
      <c r="J30" s="591"/>
      <c r="K30" s="585"/>
      <c r="L30" s="586"/>
      <c r="M30" s="585"/>
      <c r="N30" s="585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4"/>
      <c r="AD30" s="589"/>
      <c r="AE30" s="587"/>
      <c r="AF30" s="584"/>
      <c r="AG30" s="587"/>
      <c r="AH30" s="587"/>
      <c r="AI30" s="612"/>
    </row>
    <row r="31" spans="1:35" ht="15" customHeight="1" x14ac:dyDescent="0.35">
      <c r="A31" s="1174"/>
      <c r="B31" s="591"/>
      <c r="C31" s="592"/>
      <c r="D31" s="593"/>
      <c r="E31" s="592"/>
      <c r="F31" s="591"/>
      <c r="G31" s="585"/>
      <c r="H31" s="592"/>
      <c r="I31" s="592"/>
      <c r="J31" s="591"/>
      <c r="K31" s="585"/>
      <c r="L31" s="586"/>
      <c r="M31" s="585"/>
      <c r="N31" s="585"/>
      <c r="O31" s="585"/>
      <c r="P31" s="586"/>
      <c r="Q31" s="585"/>
      <c r="R31" s="585"/>
      <c r="S31" s="585"/>
      <c r="T31" s="586"/>
      <c r="U31" s="587"/>
      <c r="V31" s="584"/>
      <c r="W31" s="587"/>
      <c r="X31" s="588"/>
      <c r="Y31" s="587"/>
      <c r="Z31" s="584"/>
      <c r="AA31" s="587"/>
      <c r="AB31" s="589"/>
      <c r="AC31" s="594"/>
      <c r="AD31" s="589"/>
      <c r="AE31" s="587"/>
      <c r="AF31" s="584"/>
      <c r="AG31" s="587"/>
      <c r="AH31" s="587"/>
      <c r="AI31" s="612"/>
    </row>
    <row r="32" spans="1:35" ht="15" customHeight="1" x14ac:dyDescent="0.35">
      <c r="A32" s="1174"/>
      <c r="B32" s="591"/>
      <c r="C32" s="592"/>
      <c r="D32" s="593"/>
      <c r="E32" s="592"/>
      <c r="F32" s="591"/>
      <c r="G32" s="585"/>
      <c r="H32" s="592"/>
      <c r="I32" s="592"/>
      <c r="J32" s="591"/>
      <c r="K32" s="585"/>
      <c r="L32" s="586"/>
      <c r="M32" s="585"/>
      <c r="N32" s="585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9"/>
      <c r="AE32" s="587"/>
      <c r="AF32" s="584"/>
      <c r="AG32" s="587"/>
      <c r="AH32" s="587"/>
      <c r="AI32" s="612"/>
    </row>
    <row r="33" spans="1:35" ht="15" customHeight="1" x14ac:dyDescent="0.35">
      <c r="A33" s="1175"/>
      <c r="B33" s="591">
        <v>29.61</v>
      </c>
      <c r="C33" s="592">
        <v>296100</v>
      </c>
      <c r="D33" s="593">
        <v>27.73</v>
      </c>
      <c r="E33" s="592">
        <v>277300</v>
      </c>
      <c r="F33" s="591">
        <v>18.53</v>
      </c>
      <c r="G33" s="585">
        <v>185300</v>
      </c>
      <c r="H33" s="592"/>
      <c r="I33" s="592"/>
      <c r="J33" s="591"/>
      <c r="K33" s="585"/>
      <c r="L33" s="586"/>
      <c r="M33" s="585"/>
      <c r="N33" s="585"/>
      <c r="O33" s="585"/>
      <c r="P33" s="586"/>
      <c r="Q33" s="585"/>
      <c r="R33" s="585">
        <v>20</v>
      </c>
      <c r="S33" s="585">
        <v>280000</v>
      </c>
      <c r="T33" s="586">
        <v>20</v>
      </c>
      <c r="U33" s="587">
        <v>136000</v>
      </c>
      <c r="V33" s="584"/>
      <c r="W33" s="587"/>
      <c r="X33" s="588">
        <v>20</v>
      </c>
      <c r="Y33" s="587">
        <v>280000</v>
      </c>
      <c r="Z33" s="584"/>
      <c r="AA33" s="587"/>
      <c r="AB33" s="589"/>
      <c r="AC33" s="594"/>
      <c r="AD33" s="589"/>
      <c r="AE33" s="587"/>
      <c r="AF33" s="584"/>
      <c r="AG33" s="587"/>
      <c r="AH33" s="587"/>
      <c r="AI33" s="612"/>
    </row>
    <row r="34" spans="1:35" ht="15" customHeight="1" x14ac:dyDescent="0.35">
      <c r="A34" s="1173">
        <v>45207</v>
      </c>
      <c r="B34" s="591"/>
      <c r="C34" s="592"/>
      <c r="D34" s="593"/>
      <c r="E34" s="592"/>
      <c r="F34" s="591"/>
      <c r="G34" s="585"/>
      <c r="H34" s="592"/>
      <c r="I34" s="592"/>
      <c r="J34" s="591"/>
      <c r="K34" s="585"/>
      <c r="L34" s="586"/>
      <c r="M34" s="585"/>
      <c r="N34" s="585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9"/>
      <c r="AE34" s="587"/>
      <c r="AF34" s="584"/>
      <c r="AG34" s="587"/>
      <c r="AH34" s="587"/>
      <c r="AI34" s="612"/>
    </row>
    <row r="35" spans="1:35" ht="15" customHeight="1" x14ac:dyDescent="0.35">
      <c r="A35" s="1174"/>
      <c r="B35" s="591"/>
      <c r="C35" s="592"/>
      <c r="D35" s="593"/>
      <c r="E35" s="592"/>
      <c r="F35" s="591"/>
      <c r="G35" s="585"/>
      <c r="H35" s="592"/>
      <c r="I35" s="592"/>
      <c r="J35" s="591"/>
      <c r="K35" s="585"/>
      <c r="L35" s="586"/>
      <c r="M35" s="585"/>
      <c r="N35" s="585"/>
      <c r="O35" s="585"/>
      <c r="P35" s="586"/>
      <c r="Q35" s="585"/>
      <c r="R35" s="585"/>
      <c r="S35" s="585"/>
      <c r="T35" s="586"/>
      <c r="U35" s="587"/>
      <c r="V35" s="584"/>
      <c r="W35" s="587"/>
      <c r="X35" s="588"/>
      <c r="Y35" s="587"/>
      <c r="Z35" s="584"/>
      <c r="AA35" s="587"/>
      <c r="AB35" s="589"/>
      <c r="AC35" s="594"/>
      <c r="AD35" s="589"/>
      <c r="AE35" s="587"/>
      <c r="AF35" s="584"/>
      <c r="AG35" s="587"/>
      <c r="AH35" s="587"/>
      <c r="AI35" s="612"/>
    </row>
    <row r="36" spans="1:35" ht="15" customHeight="1" x14ac:dyDescent="0.35">
      <c r="A36" s="1174"/>
      <c r="B36" s="591"/>
      <c r="C36" s="592"/>
      <c r="D36" s="593"/>
      <c r="E36" s="592"/>
      <c r="F36" s="591"/>
      <c r="G36" s="585"/>
      <c r="H36" s="592"/>
      <c r="I36" s="592"/>
      <c r="J36" s="591"/>
      <c r="K36" s="585"/>
      <c r="L36" s="586"/>
      <c r="M36" s="585"/>
      <c r="N36" s="585"/>
      <c r="O36" s="585"/>
      <c r="P36" s="586"/>
      <c r="Q36" s="585"/>
      <c r="R36" s="585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9"/>
      <c r="AE36" s="587"/>
      <c r="AF36" s="584"/>
      <c r="AG36" s="587"/>
      <c r="AH36" s="587"/>
      <c r="AI36" s="612"/>
    </row>
    <row r="37" spans="1:35" ht="15" customHeight="1" x14ac:dyDescent="0.35">
      <c r="A37" s="1175"/>
      <c r="B37" s="591">
        <v>31.9</v>
      </c>
      <c r="C37" s="592">
        <v>319000</v>
      </c>
      <c r="D37" s="593">
        <v>20.09</v>
      </c>
      <c r="E37" s="592">
        <v>200900</v>
      </c>
      <c r="F37" s="591"/>
      <c r="G37" s="585"/>
      <c r="H37" s="592"/>
      <c r="I37" s="592"/>
      <c r="J37" s="591"/>
      <c r="K37" s="585"/>
      <c r="L37" s="586"/>
      <c r="M37" s="585"/>
      <c r="N37" s="585"/>
      <c r="O37" s="585"/>
      <c r="P37" s="586"/>
      <c r="Q37" s="585"/>
      <c r="R37" s="585"/>
      <c r="S37" s="585"/>
      <c r="T37" s="586"/>
      <c r="U37" s="587"/>
      <c r="V37" s="584"/>
      <c r="W37" s="587"/>
      <c r="X37" s="588"/>
      <c r="Y37" s="587"/>
      <c r="Z37" s="584"/>
      <c r="AA37" s="587"/>
      <c r="AB37" s="589"/>
      <c r="AC37" s="594"/>
      <c r="AD37" s="589"/>
      <c r="AE37" s="587"/>
      <c r="AF37" s="584"/>
      <c r="AG37" s="587"/>
      <c r="AH37" s="587"/>
      <c r="AI37" s="612"/>
    </row>
    <row r="38" spans="1:35" ht="15" customHeight="1" x14ac:dyDescent="0.35">
      <c r="A38" s="1173">
        <v>45208</v>
      </c>
      <c r="B38" s="591"/>
      <c r="C38" s="592"/>
      <c r="D38" s="593"/>
      <c r="E38" s="592"/>
      <c r="F38" s="591"/>
      <c r="G38" s="585"/>
      <c r="H38" s="592"/>
      <c r="I38" s="592"/>
      <c r="J38" s="591"/>
      <c r="K38" s="585"/>
      <c r="L38" s="586"/>
      <c r="M38" s="585"/>
      <c r="N38" s="585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9"/>
      <c r="AE38" s="587"/>
      <c r="AF38" s="584"/>
      <c r="AG38" s="587"/>
      <c r="AH38" s="587"/>
      <c r="AI38" s="612"/>
    </row>
    <row r="39" spans="1:35" ht="15" customHeight="1" x14ac:dyDescent="0.35">
      <c r="A39" s="1174"/>
      <c r="B39" s="591"/>
      <c r="C39" s="592"/>
      <c r="D39" s="593"/>
      <c r="E39" s="592"/>
      <c r="F39" s="591"/>
      <c r="G39" s="585"/>
      <c r="H39" s="592"/>
      <c r="I39" s="592"/>
      <c r="J39" s="591"/>
      <c r="K39" s="585"/>
      <c r="L39" s="586"/>
      <c r="M39" s="585"/>
      <c r="N39" s="585"/>
      <c r="O39" s="585"/>
      <c r="P39" s="586"/>
      <c r="Q39" s="585"/>
      <c r="R39" s="585"/>
      <c r="S39" s="585"/>
      <c r="T39" s="586"/>
      <c r="U39" s="587"/>
      <c r="V39" s="584"/>
      <c r="W39" s="587"/>
      <c r="X39" s="588"/>
      <c r="Y39" s="587"/>
      <c r="Z39" s="584"/>
      <c r="AA39" s="587"/>
      <c r="AB39" s="589"/>
      <c r="AC39" s="594"/>
      <c r="AD39" s="589"/>
      <c r="AE39" s="587"/>
      <c r="AF39" s="584"/>
      <c r="AG39" s="587"/>
      <c r="AH39" s="587"/>
      <c r="AI39" s="612"/>
    </row>
    <row r="40" spans="1:35" ht="15" customHeight="1" x14ac:dyDescent="0.35">
      <c r="A40" s="1174"/>
      <c r="B40" s="591"/>
      <c r="C40" s="592"/>
      <c r="D40" s="593"/>
      <c r="E40" s="592"/>
      <c r="F40" s="591"/>
      <c r="G40" s="585"/>
      <c r="H40" s="592"/>
      <c r="I40" s="592"/>
      <c r="J40" s="591"/>
      <c r="K40" s="585"/>
      <c r="L40" s="586"/>
      <c r="M40" s="585"/>
      <c r="N40" s="585"/>
      <c r="O40" s="585"/>
      <c r="P40" s="586"/>
      <c r="Q40" s="585"/>
      <c r="R40" s="585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9"/>
      <c r="AE40" s="587"/>
      <c r="AF40" s="584"/>
      <c r="AG40" s="587"/>
      <c r="AH40" s="587"/>
      <c r="AI40" s="612"/>
    </row>
    <row r="41" spans="1:35" ht="15" customHeight="1" x14ac:dyDescent="0.35">
      <c r="A41" s="1175"/>
      <c r="B41" s="792">
        <v>23.57</v>
      </c>
      <c r="C41" s="592">
        <v>235700</v>
      </c>
      <c r="D41" s="593">
        <v>31.69</v>
      </c>
      <c r="E41" s="592">
        <v>316900</v>
      </c>
      <c r="F41" s="792">
        <v>37.19</v>
      </c>
      <c r="G41" s="585">
        <v>371900</v>
      </c>
      <c r="H41" s="592"/>
      <c r="I41" s="592"/>
      <c r="J41" s="792"/>
      <c r="K41" s="585"/>
      <c r="L41" s="586">
        <v>20</v>
      </c>
      <c r="M41" s="585">
        <v>136000</v>
      </c>
      <c r="N41" s="585"/>
      <c r="O41" s="585"/>
      <c r="P41" s="586"/>
      <c r="Q41" s="585"/>
      <c r="R41" s="585">
        <v>20</v>
      </c>
      <c r="S41" s="585">
        <v>280000</v>
      </c>
      <c r="T41" s="586"/>
      <c r="U41" s="587"/>
      <c r="V41" s="584">
        <v>20.3</v>
      </c>
      <c r="W41" s="587">
        <v>203000</v>
      </c>
      <c r="X41" s="588">
        <v>20</v>
      </c>
      <c r="Y41" s="587">
        <v>280000</v>
      </c>
      <c r="Z41" s="584"/>
      <c r="AA41" s="587"/>
      <c r="AB41" s="589"/>
      <c r="AC41" s="594"/>
      <c r="AD41" s="589"/>
      <c r="AE41" s="587"/>
      <c r="AF41" s="584"/>
      <c r="AG41" s="587"/>
      <c r="AH41" s="587"/>
      <c r="AI41" s="612"/>
    </row>
    <row r="42" spans="1:35" ht="15" customHeight="1" x14ac:dyDescent="0.35">
      <c r="A42" s="1173">
        <v>45209</v>
      </c>
      <c r="B42" s="591"/>
      <c r="C42" s="592"/>
      <c r="D42" s="593"/>
      <c r="E42" s="592"/>
      <c r="F42" s="591"/>
      <c r="G42" s="585"/>
      <c r="H42" s="592"/>
      <c r="I42" s="592"/>
      <c r="J42" s="591"/>
      <c r="K42" s="585"/>
      <c r="L42" s="586"/>
      <c r="M42" s="585"/>
      <c r="N42" s="585"/>
      <c r="O42" s="585"/>
      <c r="P42" s="586"/>
      <c r="Q42" s="585"/>
      <c r="R42" s="585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9"/>
      <c r="AE42" s="587"/>
      <c r="AF42" s="584"/>
      <c r="AG42" s="587"/>
      <c r="AH42" s="587"/>
      <c r="AI42" s="612"/>
    </row>
    <row r="43" spans="1:35" ht="15" customHeight="1" x14ac:dyDescent="0.35">
      <c r="A43" s="1174"/>
      <c r="B43" s="591"/>
      <c r="C43" s="592"/>
      <c r="D43" s="593"/>
      <c r="E43" s="592"/>
      <c r="F43" s="591"/>
      <c r="G43" s="585"/>
      <c r="H43" s="592"/>
      <c r="I43" s="592"/>
      <c r="J43" s="591"/>
      <c r="K43" s="585"/>
      <c r="L43" s="586"/>
      <c r="M43" s="585"/>
      <c r="N43" s="585"/>
      <c r="O43" s="585"/>
      <c r="P43" s="586"/>
      <c r="Q43" s="585"/>
      <c r="R43" s="585"/>
      <c r="S43" s="585"/>
      <c r="T43" s="586"/>
      <c r="U43" s="587"/>
      <c r="V43" s="584"/>
      <c r="W43" s="587"/>
      <c r="X43" s="588"/>
      <c r="Y43" s="587"/>
      <c r="Z43" s="584"/>
      <c r="AA43" s="587"/>
      <c r="AB43" s="589"/>
      <c r="AC43" s="594"/>
      <c r="AD43" s="589"/>
      <c r="AE43" s="587"/>
      <c r="AF43" s="584"/>
      <c r="AG43" s="587"/>
      <c r="AH43" s="587"/>
      <c r="AI43" s="612"/>
    </row>
    <row r="44" spans="1:35" ht="15" customHeight="1" x14ac:dyDescent="0.35">
      <c r="A44" s="1174"/>
      <c r="B44" s="591"/>
      <c r="C44" s="592"/>
      <c r="D44" s="593"/>
      <c r="E44" s="592"/>
      <c r="F44" s="591"/>
      <c r="G44" s="585"/>
      <c r="H44" s="592"/>
      <c r="I44" s="592"/>
      <c r="J44" s="591"/>
      <c r="K44" s="585"/>
      <c r="L44" s="586"/>
      <c r="M44" s="585"/>
      <c r="N44" s="585"/>
      <c r="O44" s="585"/>
      <c r="P44" s="586"/>
      <c r="Q44" s="585"/>
      <c r="R44" s="585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9"/>
      <c r="AE44" s="587"/>
      <c r="AF44" s="584"/>
      <c r="AG44" s="587"/>
      <c r="AH44" s="587"/>
      <c r="AI44" s="612"/>
    </row>
    <row r="45" spans="1:35" ht="12.75" customHeight="1" x14ac:dyDescent="0.35">
      <c r="A45" s="1175"/>
      <c r="B45" s="591">
        <v>27.91</v>
      </c>
      <c r="C45" s="592">
        <v>279100</v>
      </c>
      <c r="D45" s="593">
        <v>27.98</v>
      </c>
      <c r="E45" s="592">
        <v>279800</v>
      </c>
      <c r="F45" s="591">
        <v>20.239999999999998</v>
      </c>
      <c r="G45" s="585">
        <v>202400</v>
      </c>
      <c r="H45" s="592"/>
      <c r="I45" s="592"/>
      <c r="J45" s="591"/>
      <c r="K45" s="585"/>
      <c r="L45" s="586"/>
      <c r="M45" s="585"/>
      <c r="N45" s="585"/>
      <c r="O45" s="585"/>
      <c r="P45" s="586"/>
      <c r="Q45" s="585"/>
      <c r="R45" s="585"/>
      <c r="S45" s="585"/>
      <c r="T45" s="586"/>
      <c r="U45" s="587"/>
      <c r="V45" s="584"/>
      <c r="W45" s="587"/>
      <c r="X45" s="588">
        <v>20</v>
      </c>
      <c r="Y45" s="587">
        <v>280000</v>
      </c>
      <c r="Z45" s="584"/>
      <c r="AA45" s="587"/>
      <c r="AB45" s="589">
        <v>35.4</v>
      </c>
      <c r="AC45" s="594">
        <v>354000</v>
      </c>
      <c r="AD45" s="589"/>
      <c r="AE45" s="587"/>
      <c r="AF45" s="584">
        <v>30</v>
      </c>
      <c r="AG45" s="587">
        <v>300000</v>
      </c>
      <c r="AH45" s="587"/>
      <c r="AI45" s="612"/>
    </row>
    <row r="46" spans="1:35" ht="15" customHeight="1" x14ac:dyDescent="0.35">
      <c r="A46" s="1173">
        <v>45210</v>
      </c>
      <c r="B46" s="591"/>
      <c r="C46" s="592"/>
      <c r="D46" s="593"/>
      <c r="E46" s="592"/>
      <c r="F46" s="591"/>
      <c r="G46" s="585"/>
      <c r="H46" s="592"/>
      <c r="I46" s="592"/>
      <c r="J46" s="591"/>
      <c r="K46" s="585"/>
      <c r="L46" s="586"/>
      <c r="M46" s="587"/>
      <c r="N46" s="587"/>
      <c r="O46" s="587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631"/>
      <c r="AA46" s="587"/>
      <c r="AB46" s="589"/>
      <c r="AC46" s="594"/>
      <c r="AD46" s="589"/>
      <c r="AE46" s="587"/>
      <c r="AF46" s="584"/>
      <c r="AG46" s="587"/>
      <c r="AH46" s="587"/>
      <c r="AI46" s="612"/>
    </row>
    <row r="47" spans="1:35" ht="15" customHeight="1" x14ac:dyDescent="0.35">
      <c r="A47" s="1174"/>
      <c r="B47" s="591"/>
      <c r="C47" s="592"/>
      <c r="D47" s="593"/>
      <c r="E47" s="592"/>
      <c r="F47" s="591"/>
      <c r="G47" s="585"/>
      <c r="H47" s="592"/>
      <c r="I47" s="592"/>
      <c r="J47" s="591"/>
      <c r="K47" s="585"/>
      <c r="L47" s="586"/>
      <c r="M47" s="585"/>
      <c r="N47" s="585"/>
      <c r="O47" s="585"/>
      <c r="P47" s="586"/>
      <c r="Q47" s="585"/>
      <c r="R47" s="585"/>
      <c r="S47" s="585"/>
      <c r="T47" s="586"/>
      <c r="U47" s="587"/>
      <c r="V47" s="584"/>
      <c r="W47" s="587"/>
      <c r="X47" s="588"/>
      <c r="Y47" s="587"/>
      <c r="Z47" s="584"/>
      <c r="AA47" s="587"/>
      <c r="AB47" s="589"/>
      <c r="AC47" s="594"/>
      <c r="AD47" s="589"/>
      <c r="AE47" s="587"/>
      <c r="AF47" s="584"/>
      <c r="AG47" s="587"/>
      <c r="AH47" s="587"/>
      <c r="AI47" s="612"/>
    </row>
    <row r="48" spans="1:35" ht="15" customHeight="1" x14ac:dyDescent="0.35">
      <c r="A48" s="1174"/>
      <c r="B48" s="591"/>
      <c r="C48" s="592"/>
      <c r="D48" s="593"/>
      <c r="E48" s="592"/>
      <c r="F48" s="591"/>
      <c r="G48" s="585"/>
      <c r="H48" s="592"/>
      <c r="I48" s="592"/>
      <c r="J48" s="591"/>
      <c r="K48" s="585"/>
      <c r="L48" s="586"/>
      <c r="M48" s="585"/>
      <c r="N48" s="585"/>
      <c r="O48" s="585"/>
      <c r="P48" s="586"/>
      <c r="Q48" s="585"/>
      <c r="R48" s="585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9"/>
      <c r="AE48" s="587"/>
      <c r="AF48" s="584"/>
      <c r="AG48" s="587"/>
      <c r="AH48" s="587"/>
      <c r="AI48" s="612"/>
    </row>
    <row r="49" spans="1:35" ht="15" customHeight="1" x14ac:dyDescent="0.35">
      <c r="A49" s="1175"/>
      <c r="B49" s="792">
        <v>30.33</v>
      </c>
      <c r="C49" s="592">
        <v>303300</v>
      </c>
      <c r="D49" s="593">
        <v>26.1</v>
      </c>
      <c r="E49" s="592">
        <v>261000</v>
      </c>
      <c r="F49" s="792"/>
      <c r="G49" s="585"/>
      <c r="H49" s="592"/>
      <c r="I49" s="592"/>
      <c r="J49" s="792"/>
      <c r="K49" s="585"/>
      <c r="L49" s="586"/>
      <c r="M49" s="585"/>
      <c r="N49" s="585"/>
      <c r="O49" s="585"/>
      <c r="P49" s="586"/>
      <c r="Q49" s="585"/>
      <c r="R49" s="585">
        <v>20</v>
      </c>
      <c r="S49" s="585">
        <v>280000</v>
      </c>
      <c r="T49" s="586">
        <v>20</v>
      </c>
      <c r="U49" s="587">
        <v>136000</v>
      </c>
      <c r="V49" s="584"/>
      <c r="W49" s="587"/>
      <c r="X49" s="588">
        <v>20</v>
      </c>
      <c r="Y49" s="587">
        <v>280000</v>
      </c>
      <c r="Z49" s="584"/>
      <c r="AA49" s="587"/>
      <c r="AB49" s="589"/>
      <c r="AC49" s="594"/>
      <c r="AD49" s="724"/>
      <c r="AE49" s="587"/>
      <c r="AF49" s="584"/>
      <c r="AG49" s="587"/>
      <c r="AH49" s="587"/>
      <c r="AI49" s="612"/>
    </row>
    <row r="50" spans="1:35" ht="15" customHeight="1" x14ac:dyDescent="0.35">
      <c r="A50" s="1173">
        <v>45211</v>
      </c>
      <c r="B50" s="591"/>
      <c r="C50" s="592"/>
      <c r="D50" s="593"/>
      <c r="E50" s="592"/>
      <c r="F50" s="591"/>
      <c r="G50" s="585"/>
      <c r="H50" s="592"/>
      <c r="I50" s="592"/>
      <c r="J50" s="591"/>
      <c r="K50" s="585"/>
      <c r="L50" s="586"/>
      <c r="M50" s="585"/>
      <c r="N50" s="585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584"/>
      <c r="AA50" s="587"/>
      <c r="AB50" s="589"/>
      <c r="AC50" s="594"/>
      <c r="AD50" s="589"/>
      <c r="AE50" s="587"/>
      <c r="AF50" s="584"/>
      <c r="AG50" s="587"/>
      <c r="AH50" s="587"/>
      <c r="AI50" s="612"/>
    </row>
    <row r="51" spans="1:35" ht="15" customHeight="1" x14ac:dyDescent="0.35">
      <c r="A51" s="1174"/>
      <c r="B51" s="591"/>
      <c r="C51" s="592"/>
      <c r="D51" s="593"/>
      <c r="E51" s="592"/>
      <c r="F51" s="591"/>
      <c r="G51" s="585"/>
      <c r="H51" s="592"/>
      <c r="I51" s="592"/>
      <c r="J51" s="591"/>
      <c r="K51" s="585"/>
      <c r="L51" s="586"/>
      <c r="M51" s="585"/>
      <c r="N51" s="585"/>
      <c r="O51" s="585"/>
      <c r="P51" s="586"/>
      <c r="Q51" s="585"/>
      <c r="R51" s="585"/>
      <c r="S51" s="585"/>
      <c r="T51" s="586"/>
      <c r="U51" s="587"/>
      <c r="V51" s="584"/>
      <c r="W51" s="587"/>
      <c r="X51" s="588"/>
      <c r="Y51" s="587"/>
      <c r="Z51" s="584"/>
      <c r="AA51" s="587"/>
      <c r="AB51" s="589"/>
      <c r="AC51" s="594"/>
      <c r="AD51" s="589"/>
      <c r="AE51" s="587"/>
      <c r="AF51" s="584"/>
      <c r="AG51" s="587"/>
      <c r="AH51" s="587"/>
      <c r="AI51" s="612"/>
    </row>
    <row r="52" spans="1:35" ht="15" customHeight="1" x14ac:dyDescent="0.35">
      <c r="A52" s="1174"/>
      <c r="B52" s="591"/>
      <c r="C52" s="592"/>
      <c r="D52" s="593"/>
      <c r="E52" s="592"/>
      <c r="F52" s="591"/>
      <c r="G52" s="585"/>
      <c r="H52" s="592"/>
      <c r="I52" s="592"/>
      <c r="J52" s="591"/>
      <c r="K52" s="585"/>
      <c r="L52" s="586"/>
      <c r="M52" s="585"/>
      <c r="N52" s="585"/>
      <c r="O52" s="585"/>
      <c r="P52" s="586"/>
      <c r="Q52" s="585"/>
      <c r="R52" s="585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9"/>
      <c r="AE52" s="587"/>
      <c r="AF52" s="584"/>
      <c r="AG52" s="587"/>
      <c r="AH52" s="587"/>
      <c r="AI52" s="612"/>
    </row>
    <row r="53" spans="1:35" ht="15" customHeight="1" x14ac:dyDescent="0.35">
      <c r="A53" s="1175"/>
      <c r="B53" s="591">
        <v>26.64</v>
      </c>
      <c r="C53" s="592">
        <v>266400</v>
      </c>
      <c r="D53" s="593">
        <v>17.18</v>
      </c>
      <c r="E53" s="592">
        <v>171800</v>
      </c>
      <c r="F53" s="792">
        <v>32.979999999999997</v>
      </c>
      <c r="G53" s="585">
        <v>329800</v>
      </c>
      <c r="H53" s="592"/>
      <c r="I53" s="592"/>
      <c r="J53" s="792"/>
      <c r="K53" s="585"/>
      <c r="L53" s="586">
        <v>20</v>
      </c>
      <c r="M53" s="585">
        <v>136000</v>
      </c>
      <c r="N53" s="585"/>
      <c r="O53" s="585"/>
      <c r="P53" s="591"/>
      <c r="Q53" s="592"/>
      <c r="R53" s="585"/>
      <c r="S53" s="592"/>
      <c r="T53" s="586"/>
      <c r="U53" s="585"/>
      <c r="V53" s="584"/>
      <c r="W53" s="587"/>
      <c r="X53" s="588">
        <v>20</v>
      </c>
      <c r="Y53" s="587">
        <v>280000</v>
      </c>
      <c r="Z53" s="584"/>
      <c r="AA53" s="587"/>
      <c r="AB53" s="589"/>
      <c r="AC53" s="594"/>
      <c r="AD53" s="589">
        <v>29.86</v>
      </c>
      <c r="AE53" s="587">
        <v>298600</v>
      </c>
      <c r="AF53" s="584"/>
      <c r="AG53" s="587"/>
      <c r="AH53" s="587"/>
      <c r="AI53" s="612"/>
    </row>
    <row r="54" spans="1:35" ht="15" customHeight="1" x14ac:dyDescent="0.35">
      <c r="A54" s="1173">
        <v>45212</v>
      </c>
      <c r="B54" s="591"/>
      <c r="C54" s="592"/>
      <c r="D54" s="593"/>
      <c r="E54" s="592"/>
      <c r="F54" s="591"/>
      <c r="G54" s="585"/>
      <c r="H54" s="592"/>
      <c r="I54" s="592"/>
      <c r="J54" s="591"/>
      <c r="K54" s="585"/>
      <c r="L54" s="586"/>
      <c r="M54" s="585"/>
      <c r="N54" s="585"/>
      <c r="O54" s="585"/>
      <c r="P54" s="586"/>
      <c r="Q54" s="585"/>
      <c r="R54" s="585"/>
      <c r="S54" s="585"/>
      <c r="T54" s="586"/>
      <c r="U54" s="587"/>
      <c r="V54" s="584"/>
      <c r="W54" s="587"/>
      <c r="X54" s="588"/>
      <c r="Y54" s="587"/>
      <c r="Z54" s="584"/>
      <c r="AA54" s="587"/>
      <c r="AB54" s="589"/>
      <c r="AC54" s="594"/>
      <c r="AD54" s="589"/>
      <c r="AE54" s="587"/>
      <c r="AF54" s="584"/>
      <c r="AG54" s="587"/>
      <c r="AH54" s="587"/>
      <c r="AI54" s="612"/>
    </row>
    <row r="55" spans="1:35" ht="15" customHeight="1" x14ac:dyDescent="0.35">
      <c r="A55" s="1174"/>
      <c r="B55" s="591"/>
      <c r="C55" s="592"/>
      <c r="D55" s="593"/>
      <c r="E55" s="592"/>
      <c r="F55" s="591"/>
      <c r="G55" s="585"/>
      <c r="H55" s="592"/>
      <c r="I55" s="592"/>
      <c r="J55" s="591"/>
      <c r="K55" s="585"/>
      <c r="L55" s="586"/>
      <c r="M55" s="585"/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/>
      <c r="AA55" s="587"/>
      <c r="AB55" s="589"/>
      <c r="AC55" s="590"/>
      <c r="AD55" s="599"/>
      <c r="AE55" s="600"/>
      <c r="AF55" s="588"/>
      <c r="AG55" s="587"/>
      <c r="AH55" s="587"/>
      <c r="AI55" s="612"/>
    </row>
    <row r="56" spans="1:35" ht="15" customHeight="1" x14ac:dyDescent="0.35">
      <c r="A56" s="1174"/>
      <c r="B56" s="591"/>
      <c r="C56" s="592"/>
      <c r="D56" s="593"/>
      <c r="E56" s="592"/>
      <c r="F56" s="591"/>
      <c r="G56" s="585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99"/>
      <c r="AE56" s="600"/>
      <c r="AF56" s="588"/>
      <c r="AG56" s="587"/>
      <c r="AH56" s="587"/>
      <c r="AI56" s="612"/>
    </row>
    <row r="57" spans="1:35" ht="15" customHeight="1" x14ac:dyDescent="0.35">
      <c r="A57" s="1175"/>
      <c r="B57" s="591">
        <v>26.67</v>
      </c>
      <c r="C57" s="592">
        <v>266700</v>
      </c>
      <c r="D57" s="593">
        <v>19.07</v>
      </c>
      <c r="E57" s="592">
        <v>190700</v>
      </c>
      <c r="F57" s="591">
        <v>25.06</v>
      </c>
      <c r="G57" s="585">
        <v>250600</v>
      </c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>
        <v>20</v>
      </c>
      <c r="S57" s="585">
        <v>280000</v>
      </c>
      <c r="T57" s="586"/>
      <c r="U57" s="587"/>
      <c r="V57" s="584"/>
      <c r="W57" s="587"/>
      <c r="X57" s="588">
        <v>20</v>
      </c>
      <c r="Y57" s="587">
        <v>280000</v>
      </c>
      <c r="Z57" s="584"/>
      <c r="AA57" s="587"/>
      <c r="AB57" s="589"/>
      <c r="AC57" s="594"/>
      <c r="AD57" s="589"/>
      <c r="AE57" s="587"/>
      <c r="AF57" s="584"/>
      <c r="AG57" s="587"/>
      <c r="AH57" s="587"/>
      <c r="AI57" s="612"/>
    </row>
    <row r="58" spans="1:35" ht="15" customHeight="1" x14ac:dyDescent="0.35">
      <c r="A58" s="1173">
        <v>45213</v>
      </c>
      <c r="B58" s="591"/>
      <c r="C58" s="585"/>
      <c r="D58" s="593"/>
      <c r="E58" s="592"/>
      <c r="F58" s="591"/>
      <c r="G58" s="585"/>
      <c r="H58" s="592"/>
      <c r="I58" s="592"/>
      <c r="J58" s="591"/>
      <c r="K58" s="585"/>
      <c r="L58" s="586"/>
      <c r="M58" s="585"/>
      <c r="N58" s="585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584"/>
      <c r="AA58" s="587"/>
      <c r="AB58" s="589"/>
      <c r="AC58" s="594"/>
      <c r="AD58" s="589"/>
      <c r="AE58" s="587"/>
      <c r="AF58" s="584"/>
      <c r="AG58" s="587"/>
      <c r="AH58" s="587"/>
      <c r="AI58" s="612"/>
    </row>
    <row r="59" spans="1:35" ht="15" customHeight="1" x14ac:dyDescent="0.35">
      <c r="A59" s="1174"/>
      <c r="B59" s="591"/>
      <c r="C59" s="592"/>
      <c r="D59" s="593"/>
      <c r="E59" s="592"/>
      <c r="F59" s="591"/>
      <c r="G59" s="585"/>
      <c r="H59" s="592"/>
      <c r="I59" s="592"/>
      <c r="J59" s="591"/>
      <c r="K59" s="585"/>
      <c r="L59" s="586"/>
      <c r="M59" s="585"/>
      <c r="N59" s="585"/>
      <c r="O59" s="585"/>
      <c r="P59" s="586"/>
      <c r="Q59" s="585"/>
      <c r="R59" s="585"/>
      <c r="S59" s="585"/>
      <c r="T59" s="586"/>
      <c r="U59" s="587"/>
      <c r="V59" s="584"/>
      <c r="W59" s="587"/>
      <c r="X59" s="588"/>
      <c r="Y59" s="587"/>
      <c r="Z59" s="584"/>
      <c r="AA59" s="587"/>
      <c r="AB59" s="589"/>
      <c r="AC59" s="590"/>
      <c r="AD59" s="599"/>
      <c r="AE59" s="600"/>
      <c r="AF59" s="588"/>
      <c r="AG59" s="587"/>
      <c r="AH59" s="587"/>
      <c r="AI59" s="612"/>
    </row>
    <row r="60" spans="1:35" ht="15" customHeight="1" x14ac:dyDescent="0.35">
      <c r="A60" s="1174"/>
      <c r="B60" s="591"/>
      <c r="C60" s="592"/>
      <c r="D60" s="593"/>
      <c r="E60" s="592"/>
      <c r="F60" s="591"/>
      <c r="G60" s="585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99"/>
      <c r="AE60" s="600"/>
      <c r="AF60" s="588"/>
      <c r="AG60" s="587"/>
      <c r="AH60" s="587"/>
      <c r="AI60" s="612"/>
    </row>
    <row r="61" spans="1:35" ht="15" customHeight="1" x14ac:dyDescent="0.35">
      <c r="A61" s="1175"/>
      <c r="B61" s="591">
        <v>29.58</v>
      </c>
      <c r="C61" s="592">
        <v>295800</v>
      </c>
      <c r="D61" s="593">
        <v>24.47</v>
      </c>
      <c r="E61" s="592">
        <v>244700</v>
      </c>
      <c r="F61" s="591"/>
      <c r="G61" s="585"/>
      <c r="H61" s="592"/>
      <c r="I61" s="592"/>
      <c r="J61" s="591"/>
      <c r="K61" s="585"/>
      <c r="L61" s="586">
        <v>48.36</v>
      </c>
      <c r="M61" s="585">
        <v>328850</v>
      </c>
      <c r="N61" s="585"/>
      <c r="O61" s="585"/>
      <c r="P61" s="586"/>
      <c r="Q61" s="585"/>
      <c r="R61" s="585"/>
      <c r="S61" s="585"/>
      <c r="T61" s="586">
        <v>49.34</v>
      </c>
      <c r="U61" s="587">
        <v>335512</v>
      </c>
      <c r="V61" s="584"/>
      <c r="W61" s="587"/>
      <c r="X61" s="588">
        <v>20</v>
      </c>
      <c r="Y61" s="587">
        <v>280000</v>
      </c>
      <c r="Z61" s="584"/>
      <c r="AA61" s="587"/>
      <c r="AB61" s="589"/>
      <c r="AC61" s="590"/>
      <c r="AD61" s="599"/>
      <c r="AE61" s="600"/>
      <c r="AF61" s="588"/>
      <c r="AG61" s="587"/>
      <c r="AH61" s="587"/>
      <c r="AI61" s="612"/>
    </row>
    <row r="62" spans="1:35" ht="15" customHeight="1" x14ac:dyDescent="0.35">
      <c r="A62" s="1173">
        <v>45214</v>
      </c>
      <c r="B62" s="591"/>
      <c r="C62" s="592"/>
      <c r="D62" s="593"/>
      <c r="E62" s="592"/>
      <c r="F62" s="591"/>
      <c r="G62" s="585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4"/>
      <c r="AD62" s="589"/>
      <c r="AE62" s="587"/>
      <c r="AF62" s="584"/>
      <c r="AG62" s="587"/>
      <c r="AH62" s="587"/>
      <c r="AI62" s="612"/>
    </row>
    <row r="63" spans="1:35" ht="15" customHeight="1" x14ac:dyDescent="0.35">
      <c r="A63" s="1174"/>
      <c r="B63" s="591"/>
      <c r="C63" s="592"/>
      <c r="D63" s="593"/>
      <c r="E63" s="592"/>
      <c r="F63" s="591"/>
      <c r="G63" s="585"/>
      <c r="H63" s="592"/>
      <c r="I63" s="592"/>
      <c r="J63" s="591"/>
      <c r="K63" s="585"/>
      <c r="L63" s="586"/>
      <c r="M63" s="585"/>
      <c r="N63" s="585"/>
      <c r="O63" s="585"/>
      <c r="P63" s="586"/>
      <c r="Q63" s="585"/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/>
      <c r="AC63" s="594"/>
      <c r="AD63" s="589"/>
      <c r="AE63" s="587"/>
      <c r="AF63" s="584"/>
      <c r="AG63" s="587"/>
      <c r="AH63" s="587"/>
      <c r="AI63" s="612"/>
    </row>
    <row r="64" spans="1:35" ht="15" customHeight="1" x14ac:dyDescent="0.35">
      <c r="A64" s="1174"/>
      <c r="B64" s="591"/>
      <c r="C64" s="592"/>
      <c r="D64" s="593"/>
      <c r="E64" s="592"/>
      <c r="F64" s="591"/>
      <c r="G64" s="585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9"/>
      <c r="AE64" s="587"/>
      <c r="AF64" s="584"/>
      <c r="AG64" s="587"/>
      <c r="AH64" s="587"/>
      <c r="AI64" s="612"/>
    </row>
    <row r="65" spans="1:35" ht="15" customHeight="1" x14ac:dyDescent="0.35">
      <c r="A65" s="1175"/>
      <c r="B65" s="591">
        <v>26.84</v>
      </c>
      <c r="C65" s="592">
        <v>268400</v>
      </c>
      <c r="D65" s="593"/>
      <c r="E65" s="592"/>
      <c r="F65" s="792"/>
      <c r="G65" s="585"/>
      <c r="H65" s="592"/>
      <c r="I65" s="592"/>
      <c r="J65" s="792"/>
      <c r="K65" s="585"/>
      <c r="L65" s="586"/>
      <c r="M65" s="585"/>
      <c r="N65" s="585"/>
      <c r="O65" s="585"/>
      <c r="P65" s="586"/>
      <c r="Q65" s="585"/>
      <c r="R65" s="585"/>
      <c r="S65" s="585"/>
      <c r="T65" s="586"/>
      <c r="U65" s="587"/>
      <c r="V65" s="584"/>
      <c r="W65" s="587"/>
      <c r="X65" s="588"/>
      <c r="Y65" s="587"/>
      <c r="Z65" s="584"/>
      <c r="AA65" s="587"/>
      <c r="AB65" s="589"/>
      <c r="AC65" s="594"/>
      <c r="AD65" s="589"/>
      <c r="AE65" s="587"/>
      <c r="AF65" s="584"/>
      <c r="AG65" s="587"/>
      <c r="AH65" s="587"/>
      <c r="AI65" s="612"/>
    </row>
    <row r="66" spans="1:35" ht="15" customHeight="1" x14ac:dyDescent="0.35">
      <c r="A66" s="1173">
        <v>45215</v>
      </c>
      <c r="B66" s="591"/>
      <c r="C66" s="592"/>
      <c r="D66" s="593"/>
      <c r="E66" s="592"/>
      <c r="F66" s="591"/>
      <c r="G66" s="585"/>
      <c r="H66" s="592"/>
      <c r="I66" s="592"/>
      <c r="J66" s="591"/>
      <c r="K66" s="585"/>
      <c r="L66" s="586"/>
      <c r="M66" s="585"/>
      <c r="N66" s="585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9"/>
      <c r="AE66" s="587"/>
      <c r="AF66" s="584"/>
      <c r="AG66" s="587"/>
      <c r="AH66" s="587"/>
      <c r="AI66" s="612"/>
    </row>
    <row r="67" spans="1:35" ht="15" customHeight="1" x14ac:dyDescent="0.35">
      <c r="A67" s="1174"/>
      <c r="B67" s="591"/>
      <c r="C67" s="592"/>
      <c r="D67" s="593"/>
      <c r="E67" s="592"/>
      <c r="F67" s="591"/>
      <c r="G67" s="585"/>
      <c r="H67" s="592"/>
      <c r="I67" s="592"/>
      <c r="J67" s="591"/>
      <c r="K67" s="585"/>
      <c r="L67" s="586"/>
      <c r="M67" s="585"/>
      <c r="N67" s="585"/>
      <c r="O67" s="585"/>
      <c r="P67" s="586"/>
      <c r="Q67" s="585"/>
      <c r="R67" s="585"/>
      <c r="S67" s="585"/>
      <c r="T67" s="586"/>
      <c r="U67" s="587"/>
      <c r="V67" s="584"/>
      <c r="W67" s="587"/>
      <c r="X67" s="588"/>
      <c r="Y67" s="587"/>
      <c r="Z67" s="584"/>
      <c r="AA67" s="587"/>
      <c r="AB67" s="589"/>
      <c r="AC67" s="594"/>
      <c r="AD67" s="589"/>
      <c r="AE67" s="587"/>
      <c r="AF67" s="584"/>
      <c r="AG67" s="587"/>
      <c r="AH67" s="587"/>
      <c r="AI67" s="612"/>
    </row>
    <row r="68" spans="1:35" ht="15" customHeight="1" x14ac:dyDescent="0.35">
      <c r="A68" s="1174"/>
      <c r="B68" s="591"/>
      <c r="C68" s="592"/>
      <c r="D68" s="593"/>
      <c r="E68" s="592"/>
      <c r="F68" s="591"/>
      <c r="G68" s="585"/>
      <c r="H68" s="592"/>
      <c r="I68" s="592"/>
      <c r="J68" s="591"/>
      <c r="K68" s="585"/>
      <c r="L68" s="586"/>
      <c r="M68" s="585"/>
      <c r="N68" s="585"/>
      <c r="O68" s="585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9"/>
      <c r="AE68" s="587"/>
      <c r="AF68" s="584"/>
      <c r="AG68" s="587"/>
      <c r="AH68" s="587"/>
      <c r="AI68" s="612"/>
    </row>
    <row r="69" spans="1:35" ht="15" customHeight="1" x14ac:dyDescent="0.35">
      <c r="A69" s="1175"/>
      <c r="B69" s="591">
        <v>26.61</v>
      </c>
      <c r="C69" s="592">
        <v>266100</v>
      </c>
      <c r="D69" s="593">
        <v>40.159999999999997</v>
      </c>
      <c r="E69" s="592">
        <v>401600</v>
      </c>
      <c r="F69" s="591">
        <v>40.42</v>
      </c>
      <c r="G69" s="585">
        <v>404200</v>
      </c>
      <c r="H69" s="592"/>
      <c r="I69" s="592"/>
      <c r="J69" s="591"/>
      <c r="K69" s="585"/>
      <c r="L69" s="586"/>
      <c r="M69" s="585"/>
      <c r="N69" s="585"/>
      <c r="O69" s="585"/>
      <c r="P69" s="591"/>
      <c r="Q69" s="592"/>
      <c r="R69" s="585"/>
      <c r="S69" s="592"/>
      <c r="T69" s="586"/>
      <c r="U69" s="587"/>
      <c r="V69" s="584"/>
      <c r="W69" s="587"/>
      <c r="X69" s="588">
        <v>20</v>
      </c>
      <c r="Y69" s="587">
        <v>280000</v>
      </c>
      <c r="Z69" s="584"/>
      <c r="AA69" s="587"/>
      <c r="AB69" s="589"/>
      <c r="AC69" s="594"/>
      <c r="AD69" s="589"/>
      <c r="AE69" s="587"/>
      <c r="AF69" s="584"/>
      <c r="AG69" s="587"/>
      <c r="AH69" s="587"/>
      <c r="AI69" s="612"/>
    </row>
    <row r="70" spans="1:35" ht="15" customHeight="1" x14ac:dyDescent="0.35">
      <c r="A70" s="1173">
        <v>45216</v>
      </c>
      <c r="B70" s="591"/>
      <c r="C70" s="592"/>
      <c r="D70" s="593"/>
      <c r="E70" s="592"/>
      <c r="F70" s="591"/>
      <c r="G70" s="585"/>
      <c r="H70" s="592"/>
      <c r="I70" s="592"/>
      <c r="J70" s="591"/>
      <c r="K70" s="585"/>
      <c r="L70" s="586"/>
      <c r="M70" s="585"/>
      <c r="N70" s="585"/>
      <c r="O70" s="585"/>
      <c r="P70" s="586"/>
      <c r="Q70" s="585"/>
      <c r="R70" s="585"/>
      <c r="S70" s="585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9"/>
      <c r="AE70" s="587"/>
      <c r="AF70" s="584"/>
      <c r="AG70" s="587"/>
      <c r="AH70" s="587"/>
      <c r="AI70" s="612"/>
    </row>
    <row r="71" spans="1:35" ht="15" customHeight="1" x14ac:dyDescent="0.35">
      <c r="A71" s="1174"/>
      <c r="B71" s="591"/>
      <c r="C71" s="592"/>
      <c r="D71" s="593"/>
      <c r="E71" s="592"/>
      <c r="F71" s="591"/>
      <c r="G71" s="585"/>
      <c r="H71" s="592"/>
      <c r="I71" s="592"/>
      <c r="J71" s="591"/>
      <c r="K71" s="585"/>
      <c r="L71" s="586"/>
      <c r="M71" s="585"/>
      <c r="N71" s="585"/>
      <c r="O71" s="585"/>
      <c r="P71" s="586"/>
      <c r="Q71" s="585"/>
      <c r="R71" s="585"/>
      <c r="S71" s="585"/>
      <c r="T71" s="586"/>
      <c r="U71" s="587"/>
      <c r="V71" s="584"/>
      <c r="W71" s="587"/>
      <c r="X71" s="588"/>
      <c r="Y71" s="587"/>
      <c r="Z71" s="584"/>
      <c r="AA71" s="587"/>
      <c r="AB71" s="589"/>
      <c r="AC71" s="594"/>
      <c r="AD71" s="589"/>
      <c r="AE71" s="587"/>
      <c r="AF71" s="584"/>
      <c r="AG71" s="587"/>
      <c r="AH71" s="587"/>
      <c r="AI71" s="612"/>
    </row>
    <row r="72" spans="1:35" ht="15" customHeight="1" x14ac:dyDescent="0.35">
      <c r="A72" s="1174"/>
      <c r="B72" s="591"/>
      <c r="C72" s="592"/>
      <c r="D72" s="593"/>
      <c r="E72" s="592"/>
      <c r="F72" s="591"/>
      <c r="G72" s="585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585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9"/>
      <c r="AE72" s="587"/>
      <c r="AF72" s="584"/>
      <c r="AG72" s="587"/>
      <c r="AH72" s="587"/>
      <c r="AI72" s="612"/>
    </row>
    <row r="73" spans="1:35" ht="15" customHeight="1" x14ac:dyDescent="0.35">
      <c r="A73" s="1175"/>
      <c r="B73" s="780">
        <v>28.79</v>
      </c>
      <c r="C73" s="704">
        <v>287900</v>
      </c>
      <c r="D73" s="593">
        <v>34.799999999999997</v>
      </c>
      <c r="E73" s="592">
        <v>348000</v>
      </c>
      <c r="F73" s="591"/>
      <c r="G73" s="585"/>
      <c r="H73" s="592"/>
      <c r="I73" s="592"/>
      <c r="J73" s="591"/>
      <c r="K73" s="585"/>
      <c r="L73" s="586"/>
      <c r="M73" s="585"/>
      <c r="N73" s="585">
        <v>20</v>
      </c>
      <c r="O73" s="585">
        <v>136000</v>
      </c>
      <c r="P73" s="591"/>
      <c r="Q73" s="592"/>
      <c r="R73" s="585"/>
      <c r="S73" s="592"/>
      <c r="T73" s="586"/>
      <c r="U73" s="587"/>
      <c r="V73" s="584">
        <v>23.26</v>
      </c>
      <c r="W73" s="587">
        <v>232600</v>
      </c>
      <c r="X73" s="588">
        <v>20</v>
      </c>
      <c r="Y73" s="587">
        <v>280000</v>
      </c>
      <c r="Z73" s="584"/>
      <c r="AA73" s="587"/>
      <c r="AB73" s="589"/>
      <c r="AC73" s="594"/>
      <c r="AD73" s="589">
        <v>15</v>
      </c>
      <c r="AE73" s="587">
        <v>150000</v>
      </c>
      <c r="AF73" s="584">
        <v>30</v>
      </c>
      <c r="AG73" s="587">
        <v>300000</v>
      </c>
      <c r="AH73" s="587"/>
      <c r="AI73" s="612"/>
    </row>
    <row r="74" spans="1:35" ht="15" customHeight="1" x14ac:dyDescent="0.35">
      <c r="A74" s="1173">
        <v>45217</v>
      </c>
      <c r="B74" s="591"/>
      <c r="C74" s="592"/>
      <c r="D74" s="593"/>
      <c r="E74" s="592"/>
      <c r="F74" s="591"/>
      <c r="G74" s="585"/>
      <c r="H74" s="592"/>
      <c r="I74" s="592"/>
      <c r="J74" s="591"/>
      <c r="K74" s="585"/>
      <c r="L74" s="586"/>
      <c r="M74" s="585"/>
      <c r="N74" s="585"/>
      <c r="O74" s="585"/>
      <c r="P74" s="586"/>
      <c r="Q74" s="585"/>
      <c r="R74" s="585"/>
      <c r="S74" s="585"/>
      <c r="T74" s="586"/>
      <c r="U74" s="587"/>
      <c r="V74" s="584"/>
      <c r="W74" s="587"/>
      <c r="X74" s="588"/>
      <c r="Y74" s="587"/>
      <c r="Z74" s="586"/>
      <c r="AA74" s="587"/>
      <c r="AB74" s="589"/>
      <c r="AC74" s="594"/>
      <c r="AD74" s="589"/>
      <c r="AE74" s="587"/>
      <c r="AF74" s="584"/>
      <c r="AG74" s="587"/>
      <c r="AH74" s="587"/>
      <c r="AI74" s="612"/>
    </row>
    <row r="75" spans="1:35" ht="15" customHeight="1" x14ac:dyDescent="0.35">
      <c r="A75" s="1174"/>
      <c r="B75" s="591"/>
      <c r="C75" s="592"/>
      <c r="D75" s="593"/>
      <c r="E75" s="592"/>
      <c r="F75" s="591"/>
      <c r="G75" s="585"/>
      <c r="H75" s="592"/>
      <c r="I75" s="592"/>
      <c r="J75" s="591"/>
      <c r="K75" s="585"/>
      <c r="L75" s="586"/>
      <c r="M75" s="585"/>
      <c r="N75" s="585"/>
      <c r="O75" s="585"/>
      <c r="P75" s="586"/>
      <c r="Q75" s="585"/>
      <c r="R75" s="585"/>
      <c r="S75" s="585"/>
      <c r="T75" s="586"/>
      <c r="U75" s="587"/>
      <c r="V75" s="584"/>
      <c r="W75" s="587"/>
      <c r="X75" s="588"/>
      <c r="Y75" s="587"/>
      <c r="Z75" s="586"/>
      <c r="AA75" s="587"/>
      <c r="AB75" s="589"/>
      <c r="AC75" s="594"/>
      <c r="AD75" s="589"/>
      <c r="AE75" s="587"/>
      <c r="AF75" s="584"/>
      <c r="AG75" s="587"/>
      <c r="AH75" s="587"/>
      <c r="AI75" s="612"/>
    </row>
    <row r="76" spans="1:35" ht="15" customHeight="1" x14ac:dyDescent="0.35">
      <c r="A76" s="1174"/>
      <c r="B76" s="591"/>
      <c r="C76" s="592"/>
      <c r="D76" s="593"/>
      <c r="E76" s="592"/>
      <c r="F76" s="591"/>
      <c r="G76" s="585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4"/>
      <c r="AA76" s="587"/>
      <c r="AB76" s="589"/>
      <c r="AC76" s="590"/>
      <c r="AD76" s="599"/>
      <c r="AE76" s="600"/>
      <c r="AF76" s="588"/>
      <c r="AG76" s="587"/>
      <c r="AH76" s="587"/>
      <c r="AI76" s="612"/>
    </row>
    <row r="77" spans="1:35" ht="15" customHeight="1" x14ac:dyDescent="0.35">
      <c r="A77" s="1175"/>
      <c r="B77" s="591">
        <v>24.02</v>
      </c>
      <c r="C77" s="592">
        <v>240200</v>
      </c>
      <c r="D77" s="593">
        <v>33.1</v>
      </c>
      <c r="E77" s="592">
        <v>331000</v>
      </c>
      <c r="F77" s="591"/>
      <c r="G77" s="585"/>
      <c r="H77" s="592"/>
      <c r="I77" s="592"/>
      <c r="J77" s="591"/>
      <c r="K77" s="585"/>
      <c r="L77" s="814"/>
      <c r="M77" s="587"/>
      <c r="N77" s="587"/>
      <c r="O77" s="587"/>
      <c r="P77" s="586"/>
      <c r="Q77" s="585"/>
      <c r="R77" s="585">
        <v>20</v>
      </c>
      <c r="S77" s="585">
        <v>280000</v>
      </c>
      <c r="T77" s="586"/>
      <c r="U77" s="587"/>
      <c r="V77" s="584"/>
      <c r="W77" s="587"/>
      <c r="X77" s="588">
        <v>20</v>
      </c>
      <c r="Y77" s="587">
        <v>280000</v>
      </c>
      <c r="Z77" s="584"/>
      <c r="AA77" s="587"/>
      <c r="AB77" s="589">
        <v>36.14</v>
      </c>
      <c r="AC77" s="594">
        <v>361400</v>
      </c>
      <c r="AD77" s="589"/>
      <c r="AE77" s="587"/>
      <c r="AF77" s="584"/>
      <c r="AG77" s="587"/>
      <c r="AH77" s="587"/>
      <c r="AI77" s="612"/>
    </row>
    <row r="78" spans="1:35" ht="15" customHeight="1" x14ac:dyDescent="0.35">
      <c r="A78" s="1173">
        <v>45218</v>
      </c>
      <c r="B78" s="591"/>
      <c r="C78" s="592"/>
      <c r="D78" s="593"/>
      <c r="E78" s="592"/>
      <c r="F78" s="591"/>
      <c r="G78" s="585"/>
      <c r="H78" s="592"/>
      <c r="I78" s="592"/>
      <c r="J78" s="591"/>
      <c r="K78" s="585"/>
      <c r="L78" s="586"/>
      <c r="M78" s="587"/>
      <c r="N78" s="587"/>
      <c r="O78" s="587"/>
      <c r="P78" s="586"/>
      <c r="Q78" s="585"/>
      <c r="R78" s="585"/>
      <c r="S78" s="585"/>
      <c r="T78" s="586"/>
      <c r="U78" s="587"/>
      <c r="V78" s="584"/>
      <c r="W78" s="587"/>
      <c r="X78" s="588"/>
      <c r="Y78" s="587"/>
      <c r="Z78" s="584"/>
      <c r="AA78" s="587"/>
      <c r="AB78" s="589"/>
      <c r="AC78" s="594"/>
      <c r="AD78" s="589"/>
      <c r="AE78" s="587"/>
      <c r="AF78" s="584"/>
      <c r="AG78" s="587"/>
      <c r="AH78" s="587"/>
      <c r="AI78" s="612"/>
    </row>
    <row r="79" spans="1:35" ht="15" customHeight="1" x14ac:dyDescent="0.35">
      <c r="A79" s="1174"/>
      <c r="B79" s="591"/>
      <c r="C79" s="592"/>
      <c r="D79" s="593"/>
      <c r="E79" s="592"/>
      <c r="F79" s="591"/>
      <c r="G79" s="585"/>
      <c r="H79" s="592"/>
      <c r="I79" s="592"/>
      <c r="J79" s="591"/>
      <c r="K79" s="585"/>
      <c r="L79" s="586"/>
      <c r="M79" s="585"/>
      <c r="N79" s="585"/>
      <c r="O79" s="585"/>
      <c r="P79" s="586"/>
      <c r="Q79" s="585"/>
      <c r="R79" s="585"/>
      <c r="S79" s="585"/>
      <c r="T79" s="586"/>
      <c r="U79" s="587"/>
      <c r="V79" s="584"/>
      <c r="W79" s="587"/>
      <c r="X79" s="588"/>
      <c r="Y79" s="587"/>
      <c r="Z79" s="584"/>
      <c r="AA79" s="587"/>
      <c r="AB79" s="589"/>
      <c r="AC79" s="590"/>
      <c r="AD79" s="599"/>
      <c r="AE79" s="600"/>
      <c r="AF79" s="588"/>
      <c r="AG79" s="587"/>
      <c r="AH79" s="587"/>
      <c r="AI79" s="612"/>
    </row>
    <row r="80" spans="1:35" ht="15" customHeight="1" x14ac:dyDescent="0.35">
      <c r="A80" s="1174"/>
      <c r="B80" s="591"/>
      <c r="C80" s="592"/>
      <c r="D80" s="593"/>
      <c r="E80" s="592"/>
      <c r="F80" s="591"/>
      <c r="G80" s="585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99"/>
      <c r="AE80" s="600"/>
      <c r="AF80" s="588"/>
      <c r="AG80" s="587"/>
      <c r="AH80" s="587"/>
      <c r="AI80" s="612"/>
    </row>
    <row r="81" spans="1:35" ht="15" customHeight="1" x14ac:dyDescent="0.35">
      <c r="A81" s="1175"/>
      <c r="B81" s="591">
        <v>37.39</v>
      </c>
      <c r="C81" s="592">
        <v>373900</v>
      </c>
      <c r="D81" s="593">
        <v>38.35</v>
      </c>
      <c r="E81" s="592">
        <v>383500</v>
      </c>
      <c r="F81" s="591">
        <v>43.1</v>
      </c>
      <c r="G81" s="585">
        <v>431000</v>
      </c>
      <c r="H81" s="592"/>
      <c r="I81" s="592"/>
      <c r="J81" s="591"/>
      <c r="K81" s="585"/>
      <c r="L81" s="586"/>
      <c r="M81" s="585"/>
      <c r="N81" s="585"/>
      <c r="O81" s="585"/>
      <c r="P81" s="586"/>
      <c r="Q81" s="585"/>
      <c r="R81" s="585"/>
      <c r="S81" s="585"/>
      <c r="T81" s="586"/>
      <c r="U81" s="587"/>
      <c r="V81" s="584"/>
      <c r="W81" s="587"/>
      <c r="X81" s="588">
        <v>20</v>
      </c>
      <c r="Y81" s="587">
        <v>280000</v>
      </c>
      <c r="Z81" s="584"/>
      <c r="AA81" s="587"/>
      <c r="AB81" s="589"/>
      <c r="AC81" s="594"/>
      <c r="AD81" s="589"/>
      <c r="AE81" s="587"/>
      <c r="AF81" s="584"/>
      <c r="AG81" s="587"/>
      <c r="AH81" s="587"/>
      <c r="AI81" s="612"/>
    </row>
    <row r="82" spans="1:35" ht="15" customHeight="1" x14ac:dyDescent="0.35">
      <c r="A82" s="1173">
        <v>45219</v>
      </c>
      <c r="B82" s="591"/>
      <c r="C82" s="592"/>
      <c r="D82" s="591"/>
      <c r="E82" s="592"/>
      <c r="F82" s="591"/>
      <c r="G82" s="585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89"/>
      <c r="AC82" s="594"/>
      <c r="AD82" s="589"/>
      <c r="AE82" s="587"/>
      <c r="AF82" s="584"/>
      <c r="AG82" s="587"/>
      <c r="AH82" s="587"/>
      <c r="AI82" s="612"/>
    </row>
    <row r="83" spans="1:35" ht="15" customHeight="1" x14ac:dyDescent="0.35">
      <c r="A83" s="1174"/>
      <c r="B83" s="591"/>
      <c r="C83" s="592"/>
      <c r="D83" s="591"/>
      <c r="E83" s="592"/>
      <c r="F83" s="591"/>
      <c r="G83" s="585"/>
      <c r="H83" s="592"/>
      <c r="I83" s="592"/>
      <c r="J83" s="591"/>
      <c r="K83" s="585"/>
      <c r="L83" s="586"/>
      <c r="M83" s="585"/>
      <c r="N83" s="585"/>
      <c r="O83" s="585"/>
      <c r="P83" s="586"/>
      <c r="Q83" s="585"/>
      <c r="R83" s="585"/>
      <c r="S83" s="585"/>
      <c r="T83" s="586"/>
      <c r="U83" s="587"/>
      <c r="V83" s="584"/>
      <c r="W83" s="587"/>
      <c r="X83" s="588"/>
      <c r="Y83" s="587"/>
      <c r="Z83" s="584"/>
      <c r="AA83" s="587"/>
      <c r="AB83" s="589"/>
      <c r="AC83" s="594"/>
      <c r="AD83" s="589"/>
      <c r="AE83" s="587"/>
      <c r="AF83" s="584"/>
      <c r="AG83" s="587"/>
      <c r="AH83" s="587"/>
      <c r="AI83" s="612"/>
    </row>
    <row r="84" spans="1:35" ht="15" customHeight="1" x14ac:dyDescent="0.35">
      <c r="A84" s="1174"/>
      <c r="B84" s="591"/>
      <c r="C84" s="592"/>
      <c r="D84" s="591"/>
      <c r="E84" s="592"/>
      <c r="F84" s="591"/>
      <c r="G84" s="585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9"/>
      <c r="AE84" s="587"/>
      <c r="AF84" s="584"/>
      <c r="AG84" s="587"/>
      <c r="AH84" s="587"/>
      <c r="AI84" s="612"/>
    </row>
    <row r="85" spans="1:35" ht="15" customHeight="1" x14ac:dyDescent="0.35">
      <c r="A85" s="1175"/>
      <c r="B85" s="591">
        <v>27</v>
      </c>
      <c r="C85" s="592">
        <v>270000</v>
      </c>
      <c r="D85" s="792">
        <v>28.27</v>
      </c>
      <c r="E85" s="592">
        <v>282700</v>
      </c>
      <c r="F85" s="591">
        <v>19.59</v>
      </c>
      <c r="G85" s="585">
        <v>195900</v>
      </c>
      <c r="H85" s="592"/>
      <c r="I85" s="592"/>
      <c r="J85" s="591"/>
      <c r="K85" s="585"/>
      <c r="L85" s="586"/>
      <c r="M85" s="585"/>
      <c r="N85" s="585">
        <v>20</v>
      </c>
      <c r="O85" s="585">
        <v>136000</v>
      </c>
      <c r="P85" s="586"/>
      <c r="Q85" s="585"/>
      <c r="R85" s="585">
        <v>20</v>
      </c>
      <c r="S85" s="585">
        <v>280000</v>
      </c>
      <c r="T85" s="586">
        <v>20</v>
      </c>
      <c r="U85" s="587">
        <v>136000</v>
      </c>
      <c r="V85" s="584"/>
      <c r="W85" s="587"/>
      <c r="X85" s="588">
        <v>20</v>
      </c>
      <c r="Y85" s="587">
        <v>280000</v>
      </c>
      <c r="Z85" s="584"/>
      <c r="AA85" s="587"/>
      <c r="AB85" s="589"/>
      <c r="AC85" s="594"/>
      <c r="AD85" s="589">
        <v>15</v>
      </c>
      <c r="AE85" s="587">
        <v>150000</v>
      </c>
      <c r="AF85" s="584"/>
      <c r="AG85" s="587"/>
      <c r="AH85" s="587"/>
      <c r="AI85" s="612"/>
    </row>
    <row r="86" spans="1:35" ht="15" customHeight="1" x14ac:dyDescent="0.35">
      <c r="A86" s="1173">
        <v>45220</v>
      </c>
      <c r="B86" s="591"/>
      <c r="C86" s="592"/>
      <c r="D86" s="593"/>
      <c r="E86" s="592"/>
      <c r="F86" s="591"/>
      <c r="G86" s="587"/>
      <c r="H86" s="592"/>
      <c r="I86" s="592"/>
      <c r="J86" s="591"/>
      <c r="K86" s="587"/>
      <c r="L86" s="584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724"/>
      <c r="AC86" s="594"/>
      <c r="AD86" s="589"/>
      <c r="AE86" s="587"/>
      <c r="AF86" s="584"/>
      <c r="AG86" s="587"/>
      <c r="AH86" s="587"/>
      <c r="AI86" s="612"/>
    </row>
    <row r="87" spans="1:35" ht="15" customHeight="1" x14ac:dyDescent="0.35">
      <c r="A87" s="1174"/>
      <c r="B87" s="591"/>
      <c r="C87" s="592"/>
      <c r="D87" s="593"/>
      <c r="E87" s="592"/>
      <c r="F87" s="591"/>
      <c r="G87" s="587"/>
      <c r="H87" s="592"/>
      <c r="I87" s="592"/>
      <c r="J87" s="591"/>
      <c r="K87" s="587"/>
      <c r="L87" s="584"/>
      <c r="M87" s="585"/>
      <c r="N87" s="585"/>
      <c r="O87" s="585"/>
      <c r="P87" s="586"/>
      <c r="Q87" s="585"/>
      <c r="R87" s="585"/>
      <c r="S87" s="585"/>
      <c r="T87" s="586"/>
      <c r="U87" s="587"/>
      <c r="V87" s="584"/>
      <c r="W87" s="587"/>
      <c r="X87" s="588"/>
      <c r="Y87" s="587"/>
      <c r="Z87" s="584"/>
      <c r="AA87" s="587"/>
      <c r="AB87" s="589"/>
      <c r="AC87" s="594"/>
      <c r="AD87" s="589"/>
      <c r="AE87" s="587"/>
      <c r="AF87" s="584"/>
      <c r="AG87" s="587"/>
      <c r="AH87" s="587"/>
      <c r="AI87" s="612"/>
    </row>
    <row r="88" spans="1:35" ht="15" customHeight="1" x14ac:dyDescent="0.35">
      <c r="A88" s="1174"/>
      <c r="B88" s="591"/>
      <c r="C88" s="592"/>
      <c r="D88" s="593"/>
      <c r="E88" s="592"/>
      <c r="F88" s="591"/>
      <c r="G88" s="587"/>
      <c r="H88" s="592"/>
      <c r="I88" s="592"/>
      <c r="J88" s="591"/>
      <c r="K88" s="587"/>
      <c r="L88" s="584"/>
      <c r="M88" s="585"/>
      <c r="N88" s="585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0"/>
      <c r="AD88" s="599"/>
      <c r="AE88" s="600"/>
      <c r="AF88" s="588"/>
      <c r="AG88" s="587"/>
      <c r="AH88" s="587"/>
      <c r="AI88" s="612"/>
    </row>
    <row r="89" spans="1:35" ht="15" customHeight="1" x14ac:dyDescent="0.35">
      <c r="A89" s="1175"/>
      <c r="B89" s="591">
        <v>26.34</v>
      </c>
      <c r="C89" s="592">
        <v>263400</v>
      </c>
      <c r="D89" s="593"/>
      <c r="E89" s="592"/>
      <c r="F89" s="591">
        <v>25.86</v>
      </c>
      <c r="G89" s="585">
        <v>258600</v>
      </c>
      <c r="H89" s="592"/>
      <c r="I89" s="592"/>
      <c r="J89" s="591"/>
      <c r="K89" s="585"/>
      <c r="L89" s="586"/>
      <c r="M89" s="585"/>
      <c r="N89" s="585"/>
      <c r="O89" s="585"/>
      <c r="P89" s="586"/>
      <c r="Q89" s="585"/>
      <c r="R89" s="585"/>
      <c r="S89" s="585"/>
      <c r="T89" s="586"/>
      <c r="U89" s="587"/>
      <c r="V89" s="584"/>
      <c r="W89" s="587"/>
      <c r="X89" s="588">
        <v>20</v>
      </c>
      <c r="Y89" s="587">
        <v>280000</v>
      </c>
      <c r="Z89" s="584"/>
      <c r="AA89" s="587"/>
      <c r="AB89" s="589"/>
      <c r="AC89" s="594"/>
      <c r="AD89" s="589"/>
      <c r="AE89" s="587"/>
      <c r="AF89" s="584"/>
      <c r="AG89" s="587"/>
      <c r="AH89" s="587"/>
      <c r="AI89" s="612"/>
    </row>
    <row r="90" spans="1:35" ht="17.25" customHeight="1" x14ac:dyDescent="0.35">
      <c r="A90" s="1173">
        <v>45221</v>
      </c>
      <c r="B90" s="591"/>
      <c r="C90" s="592"/>
      <c r="D90" s="593"/>
      <c r="E90" s="592"/>
      <c r="F90" s="591"/>
      <c r="G90" s="585"/>
      <c r="H90" s="592"/>
      <c r="I90" s="592"/>
      <c r="J90" s="591"/>
      <c r="K90" s="585"/>
      <c r="L90" s="586"/>
      <c r="M90" s="585"/>
      <c r="N90" s="585"/>
      <c r="O90" s="585"/>
      <c r="P90" s="586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9"/>
      <c r="AE90" s="587"/>
      <c r="AF90" s="584"/>
      <c r="AG90" s="587"/>
      <c r="AH90" s="587"/>
      <c r="AI90" s="612"/>
    </row>
    <row r="91" spans="1:35" ht="17.25" customHeight="1" x14ac:dyDescent="0.35">
      <c r="A91" s="1174"/>
      <c r="B91" s="591"/>
      <c r="C91" s="592"/>
      <c r="D91" s="593"/>
      <c r="E91" s="592"/>
      <c r="F91" s="591"/>
      <c r="G91" s="585"/>
      <c r="H91" s="592"/>
      <c r="I91" s="592"/>
      <c r="J91" s="591"/>
      <c r="K91" s="585"/>
      <c r="L91" s="586"/>
      <c r="M91" s="585"/>
      <c r="N91" s="585"/>
      <c r="O91" s="585"/>
      <c r="P91" s="586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9"/>
      <c r="AE91" s="587"/>
      <c r="AF91" s="584"/>
      <c r="AG91" s="587"/>
      <c r="AH91" s="587"/>
      <c r="AI91" s="612"/>
    </row>
    <row r="92" spans="1:35" ht="17.25" customHeight="1" x14ac:dyDescent="0.35">
      <c r="A92" s="1174"/>
      <c r="B92" s="591"/>
      <c r="C92" s="592"/>
      <c r="D92" s="593"/>
      <c r="E92" s="592"/>
      <c r="F92" s="591"/>
      <c r="G92" s="585"/>
      <c r="H92" s="592"/>
      <c r="I92" s="592"/>
      <c r="J92" s="591"/>
      <c r="K92" s="585"/>
      <c r="L92" s="586"/>
      <c r="M92" s="585"/>
      <c r="N92" s="585"/>
      <c r="O92" s="585"/>
      <c r="P92" s="586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9"/>
      <c r="AE92" s="587"/>
      <c r="AF92" s="584"/>
      <c r="AG92" s="587"/>
      <c r="AH92" s="587"/>
      <c r="AI92" s="612"/>
    </row>
    <row r="93" spans="1:35" ht="15" customHeight="1" x14ac:dyDescent="0.35">
      <c r="A93" s="1175"/>
      <c r="B93" s="591">
        <v>27.38</v>
      </c>
      <c r="C93" s="592">
        <v>273800</v>
      </c>
      <c r="D93" s="593">
        <v>37.24</v>
      </c>
      <c r="E93" s="592">
        <v>372400</v>
      </c>
      <c r="F93" s="792">
        <v>25.16</v>
      </c>
      <c r="G93" s="585">
        <v>251600</v>
      </c>
      <c r="H93" s="592"/>
      <c r="I93" s="592"/>
      <c r="J93" s="792"/>
      <c r="K93" s="585"/>
      <c r="L93" s="586"/>
      <c r="M93" s="585"/>
      <c r="N93" s="585"/>
      <c r="O93" s="585"/>
      <c r="P93" s="586"/>
      <c r="Q93" s="585"/>
      <c r="R93" s="585"/>
      <c r="S93" s="585"/>
      <c r="T93" s="586"/>
      <c r="U93" s="587"/>
      <c r="V93" s="584"/>
      <c r="W93" s="587"/>
      <c r="X93" s="588"/>
      <c r="Y93" s="587"/>
      <c r="Z93" s="584"/>
      <c r="AA93" s="587"/>
      <c r="AB93" s="589"/>
      <c r="AC93" s="594"/>
      <c r="AD93" s="589"/>
      <c r="AE93" s="587"/>
      <c r="AF93" s="584"/>
      <c r="AG93" s="587"/>
      <c r="AH93" s="587"/>
      <c r="AI93" s="612"/>
    </row>
    <row r="94" spans="1:35" ht="15" customHeight="1" x14ac:dyDescent="0.35">
      <c r="A94" s="1173">
        <v>45222</v>
      </c>
      <c r="B94" s="591"/>
      <c r="C94" s="592"/>
      <c r="D94" s="593"/>
      <c r="E94" s="592"/>
      <c r="F94" s="591"/>
      <c r="G94" s="585"/>
      <c r="H94" s="592"/>
      <c r="I94" s="592"/>
      <c r="J94" s="591"/>
      <c r="K94" s="585"/>
      <c r="L94" s="586"/>
      <c r="M94" s="585"/>
      <c r="N94" s="585"/>
      <c r="O94" s="585"/>
      <c r="P94" s="586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9"/>
      <c r="AE94" s="587"/>
      <c r="AF94" s="584"/>
      <c r="AG94" s="587"/>
      <c r="AH94" s="587"/>
      <c r="AI94" s="612"/>
    </row>
    <row r="95" spans="1:35" ht="15" customHeight="1" x14ac:dyDescent="0.35">
      <c r="A95" s="1174"/>
      <c r="B95" s="591"/>
      <c r="C95" s="592"/>
      <c r="D95" s="593"/>
      <c r="E95" s="592"/>
      <c r="F95" s="591"/>
      <c r="G95" s="585"/>
      <c r="H95" s="592"/>
      <c r="I95" s="592"/>
      <c r="J95" s="591"/>
      <c r="K95" s="585"/>
      <c r="L95" s="586"/>
      <c r="M95" s="585"/>
      <c r="N95" s="585"/>
      <c r="O95" s="585"/>
      <c r="P95" s="586"/>
      <c r="Q95" s="585"/>
      <c r="R95" s="585"/>
      <c r="S95" s="585"/>
      <c r="T95" s="586"/>
      <c r="U95" s="587"/>
      <c r="V95" s="584"/>
      <c r="W95" s="587"/>
      <c r="X95" s="588"/>
      <c r="Y95" s="587"/>
      <c r="Z95" s="584"/>
      <c r="AA95" s="587"/>
      <c r="AB95" s="589"/>
      <c r="AC95" s="594"/>
      <c r="AD95" s="589"/>
      <c r="AE95" s="587"/>
      <c r="AF95" s="584"/>
      <c r="AG95" s="587"/>
      <c r="AH95" s="587"/>
      <c r="AI95" s="612"/>
    </row>
    <row r="96" spans="1:35" ht="15" customHeight="1" x14ac:dyDescent="0.35">
      <c r="A96" s="1174"/>
      <c r="B96" s="591"/>
      <c r="C96" s="592"/>
      <c r="D96" s="593"/>
      <c r="E96" s="592"/>
      <c r="F96" s="591"/>
      <c r="G96" s="585"/>
      <c r="H96" s="592"/>
      <c r="I96" s="592"/>
      <c r="J96" s="591"/>
      <c r="K96" s="585"/>
      <c r="L96" s="586"/>
      <c r="M96" s="585"/>
      <c r="N96" s="585"/>
      <c r="O96" s="585"/>
      <c r="P96" s="586"/>
      <c r="Q96" s="585"/>
      <c r="R96" s="585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9"/>
      <c r="AE96" s="587"/>
      <c r="AF96" s="584"/>
      <c r="AG96" s="587"/>
      <c r="AH96" s="587"/>
      <c r="AI96" s="612"/>
    </row>
    <row r="97" spans="1:41" ht="15" customHeight="1" x14ac:dyDescent="0.35">
      <c r="A97" s="1175"/>
      <c r="B97" s="792">
        <v>30.97</v>
      </c>
      <c r="C97" s="592">
        <v>309700</v>
      </c>
      <c r="D97" s="593">
        <v>30.9</v>
      </c>
      <c r="E97" s="592">
        <v>309000</v>
      </c>
      <c r="F97" s="591">
        <v>23.99</v>
      </c>
      <c r="G97" s="585">
        <v>239900</v>
      </c>
      <c r="H97" s="592"/>
      <c r="I97" s="592"/>
      <c r="J97" s="591"/>
      <c r="K97" s="585"/>
      <c r="L97" s="586"/>
      <c r="M97" s="585"/>
      <c r="N97" s="585"/>
      <c r="O97" s="585"/>
      <c r="P97" s="792"/>
      <c r="Q97" s="592"/>
      <c r="R97" s="585">
        <v>20</v>
      </c>
      <c r="S97" s="585">
        <v>280000</v>
      </c>
      <c r="T97" s="586">
        <v>20</v>
      </c>
      <c r="U97" s="587">
        <v>136000</v>
      </c>
      <c r="V97" s="584"/>
      <c r="W97" s="587"/>
      <c r="X97" s="588">
        <v>20</v>
      </c>
      <c r="Y97" s="587">
        <v>280000</v>
      </c>
      <c r="Z97" s="584"/>
      <c r="AA97" s="587"/>
      <c r="AB97" s="593">
        <v>41.95</v>
      </c>
      <c r="AC97" s="592">
        <v>419500</v>
      </c>
      <c r="AD97" s="589"/>
      <c r="AE97" s="587"/>
      <c r="AF97" s="584"/>
      <c r="AG97" s="587"/>
      <c r="AH97" s="587"/>
      <c r="AI97" s="612"/>
    </row>
    <row r="98" spans="1:41" ht="15" customHeight="1" x14ac:dyDescent="0.35">
      <c r="A98" s="1173">
        <v>45223</v>
      </c>
      <c r="B98" s="591"/>
      <c r="C98" s="592"/>
      <c r="D98" s="593"/>
      <c r="E98" s="592"/>
      <c r="F98" s="591"/>
      <c r="G98" s="585"/>
      <c r="H98" s="592"/>
      <c r="I98" s="592"/>
      <c r="J98" s="591"/>
      <c r="K98" s="585"/>
      <c r="L98" s="586"/>
      <c r="M98" s="585"/>
      <c r="N98" s="585"/>
      <c r="O98" s="585"/>
      <c r="P98" s="586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89"/>
      <c r="AC98" s="594"/>
      <c r="AD98" s="589"/>
      <c r="AE98" s="587"/>
      <c r="AF98" s="584"/>
      <c r="AG98" s="587"/>
      <c r="AH98" s="587"/>
      <c r="AI98" s="612"/>
    </row>
    <row r="99" spans="1:41" ht="15" customHeight="1" x14ac:dyDescent="0.35">
      <c r="A99" s="1174"/>
      <c r="B99" s="591"/>
      <c r="C99" s="592"/>
      <c r="D99" s="593"/>
      <c r="E99" s="592"/>
      <c r="F99" s="591"/>
      <c r="G99" s="585"/>
      <c r="H99" s="592"/>
      <c r="I99" s="592"/>
      <c r="J99" s="591"/>
      <c r="K99" s="585"/>
      <c r="L99" s="586"/>
      <c r="M99" s="585"/>
      <c r="N99" s="585"/>
      <c r="O99" s="585"/>
      <c r="P99" s="586"/>
      <c r="Q99" s="585"/>
      <c r="R99" s="585"/>
      <c r="S99" s="585"/>
      <c r="T99" s="586"/>
      <c r="U99" s="587"/>
      <c r="V99" s="584"/>
      <c r="W99" s="587"/>
      <c r="X99" s="588"/>
      <c r="Y99" s="587"/>
      <c r="Z99" s="584"/>
      <c r="AA99" s="587"/>
      <c r="AB99" s="589"/>
      <c r="AC99" s="594"/>
      <c r="AD99" s="589"/>
      <c r="AE99" s="587"/>
      <c r="AF99" s="584"/>
      <c r="AG99" s="587"/>
      <c r="AH99" s="587"/>
      <c r="AI99" s="612"/>
    </row>
    <row r="100" spans="1:41" ht="14.25" customHeight="1" x14ac:dyDescent="0.35">
      <c r="A100" s="1174"/>
      <c r="B100" s="591"/>
      <c r="C100" s="592"/>
      <c r="D100" s="593"/>
      <c r="E100" s="592"/>
      <c r="F100" s="591"/>
      <c r="G100" s="585"/>
      <c r="H100" s="592"/>
      <c r="I100" s="592"/>
      <c r="J100" s="591"/>
      <c r="K100" s="585"/>
      <c r="L100" s="586"/>
      <c r="M100" s="585"/>
      <c r="N100" s="585"/>
      <c r="O100" s="585"/>
      <c r="P100" s="586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0"/>
      <c r="AD100" s="599"/>
      <c r="AE100" s="600"/>
      <c r="AF100" s="588"/>
      <c r="AG100" s="587"/>
      <c r="AH100" s="587"/>
      <c r="AI100" s="612"/>
    </row>
    <row r="101" spans="1:41" ht="15" customHeight="1" x14ac:dyDescent="0.35">
      <c r="A101" s="1175"/>
      <c r="B101" s="591">
        <v>25.1</v>
      </c>
      <c r="C101" s="592">
        <v>251000</v>
      </c>
      <c r="D101" s="593">
        <v>22.85</v>
      </c>
      <c r="E101" s="592">
        <v>228500</v>
      </c>
      <c r="F101" s="591"/>
      <c r="G101" s="585"/>
      <c r="H101" s="591"/>
      <c r="I101" s="592"/>
      <c r="J101" s="593"/>
      <c r="K101" s="592"/>
      <c r="L101" s="586">
        <v>20</v>
      </c>
      <c r="M101" s="585">
        <v>136000</v>
      </c>
      <c r="N101" s="585"/>
      <c r="O101" s="585"/>
      <c r="P101" s="586"/>
      <c r="Q101" s="585"/>
      <c r="R101" s="585"/>
      <c r="S101" s="585"/>
      <c r="T101" s="586"/>
      <c r="U101" s="587"/>
      <c r="V101" s="584"/>
      <c r="W101" s="587"/>
      <c r="X101" s="588">
        <v>20</v>
      </c>
      <c r="Y101" s="587">
        <v>280000</v>
      </c>
      <c r="Z101" s="589"/>
      <c r="AA101" s="594"/>
      <c r="AB101" s="598"/>
      <c r="AC101" s="601"/>
      <c r="AD101" s="584">
        <v>15</v>
      </c>
      <c r="AE101" s="587">
        <v>150000</v>
      </c>
      <c r="AF101" s="727">
        <v>28.06</v>
      </c>
      <c r="AG101" s="704">
        <v>280600</v>
      </c>
      <c r="AH101" s="587"/>
      <c r="AI101" s="612"/>
    </row>
    <row r="102" spans="1:41" ht="15" customHeight="1" x14ac:dyDescent="0.35">
      <c r="A102" s="1173">
        <v>45224</v>
      </c>
      <c r="B102" s="591"/>
      <c r="C102" s="592"/>
      <c r="D102" s="727"/>
      <c r="E102" s="704"/>
      <c r="F102" s="591"/>
      <c r="G102" s="585"/>
      <c r="H102" s="704"/>
      <c r="I102" s="704"/>
      <c r="J102" s="591"/>
      <c r="K102" s="585"/>
      <c r="L102" s="586"/>
      <c r="M102" s="585"/>
      <c r="N102" s="585"/>
      <c r="O102" s="585"/>
      <c r="P102" s="586"/>
      <c r="Q102" s="660"/>
      <c r="R102" s="816"/>
      <c r="S102" s="660"/>
      <c r="T102" s="586"/>
      <c r="U102" s="585"/>
      <c r="V102" s="584"/>
      <c r="W102" s="587"/>
      <c r="X102" s="588"/>
      <c r="Y102" s="587"/>
      <c r="Z102" s="584"/>
      <c r="AA102" s="587"/>
      <c r="AB102" s="589"/>
      <c r="AC102" s="594"/>
      <c r="AD102" s="589"/>
      <c r="AE102" s="587"/>
      <c r="AF102" s="584"/>
      <c r="AG102" s="587"/>
      <c r="AH102" s="587"/>
      <c r="AI102" s="612"/>
    </row>
    <row r="103" spans="1:41" ht="15" customHeight="1" x14ac:dyDescent="0.35">
      <c r="A103" s="1174"/>
      <c r="B103" s="591"/>
      <c r="C103" s="592"/>
      <c r="D103" s="593"/>
      <c r="E103" s="592"/>
      <c r="F103" s="591"/>
      <c r="G103" s="585"/>
      <c r="H103" s="592"/>
      <c r="I103" s="592"/>
      <c r="J103" s="591"/>
      <c r="K103" s="585"/>
      <c r="L103" s="586"/>
      <c r="M103" s="585"/>
      <c r="N103" s="585"/>
      <c r="O103" s="585"/>
      <c r="P103" s="586"/>
      <c r="Q103" s="592"/>
      <c r="R103" s="585"/>
      <c r="S103" s="592"/>
      <c r="T103" s="586"/>
      <c r="U103" s="587"/>
      <c r="V103" s="584"/>
      <c r="W103" s="587"/>
      <c r="X103" s="588"/>
      <c r="Y103" s="587"/>
      <c r="Z103" s="584"/>
      <c r="AA103" s="587"/>
      <c r="AB103" s="589"/>
      <c r="AC103" s="594"/>
      <c r="AD103" s="589"/>
      <c r="AE103" s="587"/>
      <c r="AF103" s="584"/>
      <c r="AG103" s="587"/>
      <c r="AH103" s="587"/>
      <c r="AI103" s="612"/>
    </row>
    <row r="104" spans="1:41" ht="15" customHeight="1" x14ac:dyDescent="0.35">
      <c r="A104" s="1174"/>
      <c r="B104" s="586"/>
      <c r="C104" s="587"/>
      <c r="D104" s="593"/>
      <c r="E104" s="592"/>
      <c r="F104" s="591"/>
      <c r="G104" s="585"/>
      <c r="H104" s="592"/>
      <c r="I104" s="592"/>
      <c r="J104" s="591"/>
      <c r="K104" s="585"/>
      <c r="L104" s="586"/>
      <c r="M104" s="585"/>
      <c r="N104" s="585"/>
      <c r="O104" s="585"/>
      <c r="P104" s="586"/>
      <c r="Q104" s="592"/>
      <c r="R104" s="585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9"/>
      <c r="AE104" s="587"/>
      <c r="AF104" s="584"/>
      <c r="AG104" s="587"/>
      <c r="AH104" s="587"/>
      <c r="AI104" s="612"/>
    </row>
    <row r="105" spans="1:41" ht="15" customHeight="1" x14ac:dyDescent="0.35">
      <c r="A105" s="1175"/>
      <c r="B105" s="591">
        <v>22.32</v>
      </c>
      <c r="C105" s="592">
        <v>223200</v>
      </c>
      <c r="D105" s="793">
        <v>25.88</v>
      </c>
      <c r="E105" s="592">
        <v>258800</v>
      </c>
      <c r="F105" s="591">
        <v>30.98</v>
      </c>
      <c r="G105" s="585">
        <v>309800</v>
      </c>
      <c r="H105" s="592"/>
      <c r="I105" s="592"/>
      <c r="J105" s="591"/>
      <c r="K105" s="585"/>
      <c r="L105" s="586"/>
      <c r="M105" s="587"/>
      <c r="N105" s="587"/>
      <c r="O105" s="587"/>
      <c r="P105" s="586"/>
      <c r="Q105" s="587"/>
      <c r="R105" s="600">
        <v>20</v>
      </c>
      <c r="S105" s="587">
        <v>280000</v>
      </c>
      <c r="T105" s="586">
        <v>20</v>
      </c>
      <c r="U105" s="587">
        <v>136000</v>
      </c>
      <c r="V105" s="584"/>
      <c r="W105" s="587"/>
      <c r="X105" s="588">
        <v>20</v>
      </c>
      <c r="Y105" s="587">
        <v>280000</v>
      </c>
      <c r="Z105" s="584"/>
      <c r="AA105" s="587"/>
      <c r="AB105" s="589"/>
      <c r="AC105" s="594"/>
      <c r="AD105" s="589"/>
      <c r="AE105" s="587"/>
      <c r="AF105" s="584"/>
      <c r="AG105" s="587"/>
      <c r="AH105" s="587"/>
      <c r="AI105" s="612"/>
      <c r="AO105" s="685"/>
    </row>
    <row r="106" spans="1:41" ht="15" customHeight="1" x14ac:dyDescent="0.35">
      <c r="A106" s="1173">
        <v>45225</v>
      </c>
      <c r="B106" s="591"/>
      <c r="C106" s="592"/>
      <c r="D106" s="593"/>
      <c r="E106" s="592"/>
      <c r="F106" s="591"/>
      <c r="G106" s="585"/>
      <c r="H106" s="592"/>
      <c r="I106" s="592"/>
      <c r="J106" s="591"/>
      <c r="K106" s="585"/>
      <c r="L106" s="586"/>
      <c r="M106" s="587"/>
      <c r="N106" s="587"/>
      <c r="O106" s="587"/>
      <c r="P106" s="586"/>
      <c r="Q106" s="585"/>
      <c r="R106" s="585"/>
      <c r="S106" s="585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727"/>
      <c r="AE106" s="704"/>
      <c r="AF106" s="584"/>
      <c r="AG106" s="587"/>
      <c r="AH106" s="587"/>
      <c r="AI106" s="612"/>
      <c r="AO106" s="685"/>
    </row>
    <row r="107" spans="1:41" ht="15" customHeight="1" x14ac:dyDescent="0.35">
      <c r="A107" s="1174"/>
      <c r="B107" s="591"/>
      <c r="C107" s="592"/>
      <c r="D107" s="593"/>
      <c r="E107" s="592"/>
      <c r="F107" s="591"/>
      <c r="G107" s="585"/>
      <c r="H107" s="592"/>
      <c r="I107" s="592"/>
      <c r="J107" s="591"/>
      <c r="K107" s="585"/>
      <c r="L107" s="586"/>
      <c r="M107" s="585"/>
      <c r="N107" s="585"/>
      <c r="O107" s="585"/>
      <c r="P107" s="586"/>
      <c r="Q107" s="585"/>
      <c r="R107" s="585"/>
      <c r="S107" s="585"/>
      <c r="T107" s="586"/>
      <c r="U107" s="587"/>
      <c r="V107" s="584"/>
      <c r="W107" s="587"/>
      <c r="X107" s="599"/>
      <c r="Y107" s="587"/>
      <c r="Z107" s="584"/>
      <c r="AA107" s="587"/>
      <c r="AB107" s="589"/>
      <c r="AC107" s="594"/>
      <c r="AD107" s="589"/>
      <c r="AE107" s="587"/>
      <c r="AF107" s="584"/>
      <c r="AG107" s="587"/>
      <c r="AH107" s="587"/>
      <c r="AI107" s="612"/>
      <c r="AO107" s="685"/>
    </row>
    <row r="108" spans="1:41" ht="15" customHeight="1" x14ac:dyDescent="0.35">
      <c r="A108" s="1174"/>
      <c r="B108" s="591"/>
      <c r="C108" s="592"/>
      <c r="D108" s="593"/>
      <c r="E108" s="592"/>
      <c r="F108" s="591"/>
      <c r="G108" s="585"/>
      <c r="H108" s="592"/>
      <c r="I108" s="592"/>
      <c r="J108" s="591"/>
      <c r="K108" s="585"/>
      <c r="L108" s="586"/>
      <c r="M108" s="585"/>
      <c r="N108" s="585"/>
      <c r="O108" s="585"/>
      <c r="P108" s="586"/>
      <c r="Q108" s="585"/>
      <c r="R108" s="585"/>
      <c r="S108" s="585"/>
      <c r="T108" s="586"/>
      <c r="U108" s="587"/>
      <c r="V108" s="584"/>
      <c r="W108" s="587"/>
      <c r="X108" s="588"/>
      <c r="Y108" s="587"/>
      <c r="Z108" s="584"/>
      <c r="AA108" s="587"/>
      <c r="AB108" s="589"/>
      <c r="AC108" s="594"/>
      <c r="AD108" s="589"/>
      <c r="AE108" s="587"/>
      <c r="AF108" s="584"/>
      <c r="AG108" s="587"/>
      <c r="AH108" s="587"/>
      <c r="AI108" s="612"/>
      <c r="AO108" s="685"/>
    </row>
    <row r="109" spans="1:41" ht="15" customHeight="1" x14ac:dyDescent="0.35">
      <c r="A109" s="1175"/>
      <c r="B109" s="591">
        <v>27.29</v>
      </c>
      <c r="C109" s="592">
        <v>272900</v>
      </c>
      <c r="D109" s="793">
        <v>24.77</v>
      </c>
      <c r="E109" s="592">
        <v>247700</v>
      </c>
      <c r="F109" s="591">
        <v>18.98</v>
      </c>
      <c r="G109" s="585">
        <v>189800</v>
      </c>
      <c r="H109" s="592"/>
      <c r="I109" s="592"/>
      <c r="J109" s="591"/>
      <c r="K109" s="585"/>
      <c r="L109" s="586"/>
      <c r="M109" s="585"/>
      <c r="N109" s="585"/>
      <c r="O109" s="585"/>
      <c r="P109" s="586"/>
      <c r="Q109" s="585"/>
      <c r="R109" s="585"/>
      <c r="S109" s="585"/>
      <c r="T109" s="586"/>
      <c r="U109" s="587"/>
      <c r="V109" s="584"/>
      <c r="W109" s="587"/>
      <c r="X109" s="588">
        <v>20</v>
      </c>
      <c r="Y109" s="587">
        <v>280000</v>
      </c>
      <c r="Z109" s="584"/>
      <c r="AA109" s="587"/>
      <c r="AB109" s="589"/>
      <c r="AC109" s="594"/>
      <c r="AD109" s="589"/>
      <c r="AE109" s="587"/>
      <c r="AF109" s="584"/>
      <c r="AG109" s="587"/>
      <c r="AH109" s="587"/>
      <c r="AI109" s="612"/>
    </row>
    <row r="110" spans="1:41" ht="15" customHeight="1" x14ac:dyDescent="0.35">
      <c r="A110" s="1173">
        <v>45226</v>
      </c>
      <c r="B110" s="591"/>
      <c r="C110" s="592"/>
      <c r="D110" s="593"/>
      <c r="E110" s="592"/>
      <c r="F110" s="591"/>
      <c r="G110" s="585"/>
      <c r="H110" s="592"/>
      <c r="I110" s="592"/>
      <c r="J110" s="591"/>
      <c r="K110" s="585"/>
      <c r="L110" s="586"/>
      <c r="M110" s="585"/>
      <c r="N110" s="585"/>
      <c r="O110" s="585"/>
      <c r="P110" s="586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4"/>
      <c r="AC110" s="587"/>
      <c r="AD110" s="589"/>
      <c r="AE110" s="587"/>
      <c r="AF110" s="584"/>
      <c r="AG110" s="587"/>
      <c r="AH110" s="587"/>
      <c r="AI110" s="612"/>
    </row>
    <row r="111" spans="1:41" ht="15" customHeight="1" x14ac:dyDescent="0.35">
      <c r="A111" s="1174"/>
      <c r="B111" s="591"/>
      <c r="C111" s="592"/>
      <c r="D111" s="593"/>
      <c r="E111" s="592"/>
      <c r="F111" s="591"/>
      <c r="G111" s="585"/>
      <c r="H111" s="592"/>
      <c r="I111" s="592"/>
      <c r="J111" s="591"/>
      <c r="K111" s="585"/>
      <c r="L111" s="586"/>
      <c r="M111" s="585"/>
      <c r="N111" s="585"/>
      <c r="O111" s="585"/>
      <c r="P111" s="586"/>
      <c r="Q111" s="585"/>
      <c r="R111" s="585"/>
      <c r="S111" s="585"/>
      <c r="T111" s="586"/>
      <c r="U111" s="587"/>
      <c r="V111" s="584"/>
      <c r="W111" s="587"/>
      <c r="X111" s="588"/>
      <c r="Y111" s="587"/>
      <c r="Z111" s="584"/>
      <c r="AA111" s="587"/>
      <c r="AB111" s="589"/>
      <c r="AC111" s="594"/>
      <c r="AD111" s="589"/>
      <c r="AE111" s="587"/>
      <c r="AF111" s="584"/>
      <c r="AG111" s="587"/>
      <c r="AH111" s="587"/>
      <c r="AI111" s="612"/>
    </row>
    <row r="112" spans="1:41" ht="15" customHeight="1" x14ac:dyDescent="0.35">
      <c r="A112" s="1174"/>
      <c r="B112" s="591"/>
      <c r="C112" s="592"/>
      <c r="D112" s="593"/>
      <c r="E112" s="592"/>
      <c r="F112" s="591"/>
      <c r="G112" s="585"/>
      <c r="H112" s="592"/>
      <c r="I112" s="592"/>
      <c r="J112" s="591"/>
      <c r="K112" s="585"/>
      <c r="L112" s="586"/>
      <c r="M112" s="585"/>
      <c r="N112" s="585"/>
      <c r="O112" s="585"/>
      <c r="P112" s="586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9"/>
      <c r="AE112" s="587"/>
      <c r="AF112" s="584"/>
      <c r="AG112" s="587"/>
      <c r="AH112" s="587"/>
      <c r="AI112" s="612"/>
    </row>
    <row r="113" spans="1:35" ht="15" customHeight="1" x14ac:dyDescent="0.35">
      <c r="A113" s="1175"/>
      <c r="B113" s="591">
        <v>24.99</v>
      </c>
      <c r="C113" s="592">
        <v>249900</v>
      </c>
      <c r="D113" s="593">
        <v>35.94</v>
      </c>
      <c r="E113" s="592">
        <v>359400</v>
      </c>
      <c r="F113" s="591">
        <v>25.42</v>
      </c>
      <c r="G113" s="585">
        <v>254200</v>
      </c>
      <c r="H113" s="592"/>
      <c r="I113" s="592"/>
      <c r="J113" s="591"/>
      <c r="K113" s="585"/>
      <c r="L113" s="586"/>
      <c r="M113" s="585"/>
      <c r="N113" s="816">
        <v>60</v>
      </c>
      <c r="O113" s="585">
        <v>408000</v>
      </c>
      <c r="P113" s="586"/>
      <c r="Q113" s="585"/>
      <c r="R113" s="585">
        <v>20</v>
      </c>
      <c r="S113" s="585">
        <v>280000</v>
      </c>
      <c r="T113" s="586"/>
      <c r="U113" s="585"/>
      <c r="V113" s="584">
        <v>20.6</v>
      </c>
      <c r="W113" s="587">
        <v>206000</v>
      </c>
      <c r="X113" s="588">
        <v>20</v>
      </c>
      <c r="Y113" s="587">
        <v>280000</v>
      </c>
      <c r="Z113" s="588"/>
      <c r="AA113" s="587"/>
      <c r="AB113" s="589">
        <v>30.52</v>
      </c>
      <c r="AC113" s="594">
        <v>305200</v>
      </c>
      <c r="AD113" s="589">
        <v>20</v>
      </c>
      <c r="AE113" s="587">
        <v>200000</v>
      </c>
      <c r="AF113" s="584"/>
      <c r="AG113" s="587"/>
      <c r="AH113" s="587"/>
      <c r="AI113" s="612"/>
    </row>
    <row r="114" spans="1:35" ht="15" customHeight="1" x14ac:dyDescent="0.35">
      <c r="A114" s="1173">
        <v>45227</v>
      </c>
      <c r="B114" s="591"/>
      <c r="C114" s="592"/>
      <c r="D114" s="593"/>
      <c r="E114" s="592"/>
      <c r="F114" s="591"/>
      <c r="G114" s="585"/>
      <c r="H114" s="592"/>
      <c r="I114" s="592"/>
      <c r="J114" s="591"/>
      <c r="K114" s="585"/>
      <c r="L114" s="586"/>
      <c r="M114" s="585"/>
      <c r="N114" s="585"/>
      <c r="O114" s="585"/>
      <c r="P114" s="586"/>
      <c r="Q114" s="585"/>
      <c r="R114" s="585"/>
      <c r="S114" s="585"/>
      <c r="T114" s="586"/>
      <c r="U114" s="587"/>
      <c r="V114" s="584"/>
      <c r="W114" s="587"/>
      <c r="X114" s="588"/>
      <c r="Y114" s="587"/>
      <c r="Z114" s="588"/>
      <c r="AA114" s="587"/>
      <c r="AB114" s="589"/>
      <c r="AC114" s="594"/>
      <c r="AD114" s="589"/>
      <c r="AE114" s="587"/>
      <c r="AF114" s="584"/>
      <c r="AG114" s="587"/>
      <c r="AH114" s="587"/>
      <c r="AI114" s="612"/>
    </row>
    <row r="115" spans="1:35" ht="15" customHeight="1" x14ac:dyDescent="0.35">
      <c r="A115" s="1174"/>
      <c r="B115" s="591"/>
      <c r="C115" s="592"/>
      <c r="D115" s="593"/>
      <c r="E115" s="592"/>
      <c r="F115" s="591"/>
      <c r="G115" s="585"/>
      <c r="H115" s="592"/>
      <c r="I115" s="592"/>
      <c r="J115" s="591"/>
      <c r="K115" s="585"/>
      <c r="L115" s="586"/>
      <c r="M115" s="585"/>
      <c r="N115" s="585"/>
      <c r="O115" s="585"/>
      <c r="P115" s="586"/>
      <c r="Q115" s="585"/>
      <c r="R115" s="585"/>
      <c r="S115" s="585"/>
      <c r="T115" s="586"/>
      <c r="U115" s="587"/>
      <c r="V115" s="584"/>
      <c r="W115" s="587"/>
      <c r="X115" s="588"/>
      <c r="Y115" s="587"/>
      <c r="Z115" s="584"/>
      <c r="AA115" s="587"/>
      <c r="AB115" s="589"/>
      <c r="AC115" s="594"/>
      <c r="AD115" s="589"/>
      <c r="AE115" s="587"/>
      <c r="AF115" s="584"/>
      <c r="AG115" s="587"/>
      <c r="AH115" s="587"/>
      <c r="AI115" s="612"/>
    </row>
    <row r="116" spans="1:35" ht="15" customHeight="1" x14ac:dyDescent="0.35">
      <c r="A116" s="1174"/>
      <c r="B116" s="591"/>
      <c r="C116" s="592"/>
      <c r="D116" s="593"/>
      <c r="E116" s="592"/>
      <c r="F116" s="591"/>
      <c r="G116" s="585"/>
      <c r="H116" s="592"/>
      <c r="I116" s="592"/>
      <c r="J116" s="591"/>
      <c r="K116" s="585"/>
      <c r="L116" s="586"/>
      <c r="M116" s="585"/>
      <c r="N116" s="585"/>
      <c r="O116" s="585"/>
      <c r="P116" s="586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0"/>
      <c r="AD116" s="599"/>
      <c r="AE116" s="600"/>
      <c r="AF116" s="588"/>
      <c r="AG116" s="587"/>
      <c r="AH116" s="587"/>
      <c r="AI116" s="612"/>
    </row>
    <row r="117" spans="1:35" ht="18" customHeight="1" x14ac:dyDescent="0.35">
      <c r="A117" s="1175"/>
      <c r="B117" s="630">
        <v>27.24</v>
      </c>
      <c r="C117" s="587">
        <v>272400</v>
      </c>
      <c r="D117" s="584">
        <v>29.73</v>
      </c>
      <c r="E117" s="585">
        <v>297300</v>
      </c>
      <c r="F117" s="792"/>
      <c r="G117" s="587"/>
      <c r="H117" s="585"/>
      <c r="I117" s="585"/>
      <c r="J117" s="792"/>
      <c r="K117" s="587"/>
      <c r="L117" s="584">
        <v>52.74</v>
      </c>
      <c r="M117" s="587">
        <v>358632</v>
      </c>
      <c r="N117" s="587"/>
      <c r="O117" s="587"/>
      <c r="P117" s="584"/>
      <c r="Q117" s="587"/>
      <c r="R117" s="600">
        <v>20</v>
      </c>
      <c r="S117" s="587">
        <v>280000</v>
      </c>
      <c r="T117" s="586">
        <v>20</v>
      </c>
      <c r="U117" s="587">
        <v>136000</v>
      </c>
      <c r="V117" s="584"/>
      <c r="W117" s="587"/>
      <c r="X117" s="620">
        <v>20</v>
      </c>
      <c r="Y117" s="583">
        <v>280000</v>
      </c>
      <c r="Z117" s="584"/>
      <c r="AA117" s="587"/>
      <c r="AB117" s="589"/>
      <c r="AC117" s="594"/>
      <c r="AD117" s="589"/>
      <c r="AE117" s="587"/>
      <c r="AF117" s="584"/>
      <c r="AG117" s="587"/>
      <c r="AH117" s="587"/>
      <c r="AI117" s="612"/>
    </row>
    <row r="118" spans="1:35" ht="18" customHeight="1" x14ac:dyDescent="0.35">
      <c r="A118" s="1173">
        <v>45228</v>
      </c>
      <c r="B118" s="591"/>
      <c r="C118" s="592"/>
      <c r="D118" s="593"/>
      <c r="E118" s="592"/>
      <c r="F118" s="591"/>
      <c r="G118" s="585"/>
      <c r="H118" s="592"/>
      <c r="I118" s="592"/>
      <c r="J118" s="591"/>
      <c r="K118" s="585"/>
      <c r="L118" s="586"/>
      <c r="M118" s="585"/>
      <c r="N118" s="585"/>
      <c r="O118" s="585"/>
      <c r="P118" s="586"/>
      <c r="Q118" s="585"/>
      <c r="R118" s="585"/>
      <c r="S118" s="585"/>
      <c r="T118" s="586"/>
      <c r="U118" s="587"/>
      <c r="V118" s="584"/>
      <c r="W118" s="587"/>
      <c r="X118" s="588"/>
      <c r="Y118" s="587"/>
      <c r="Z118" s="584"/>
      <c r="AA118" s="587"/>
      <c r="AB118" s="589"/>
      <c r="AC118" s="594"/>
      <c r="AD118" s="589"/>
      <c r="AE118" s="587"/>
      <c r="AF118" s="584"/>
      <c r="AG118" s="587"/>
      <c r="AH118" s="587"/>
      <c r="AI118" s="612"/>
    </row>
    <row r="119" spans="1:35" ht="18" customHeight="1" x14ac:dyDescent="0.35">
      <c r="A119" s="1174"/>
      <c r="B119" s="591"/>
      <c r="C119" s="592"/>
      <c r="D119" s="593"/>
      <c r="E119" s="592"/>
      <c r="F119" s="591"/>
      <c r="G119" s="585"/>
      <c r="H119" s="592"/>
      <c r="I119" s="592"/>
      <c r="J119" s="591"/>
      <c r="K119" s="585"/>
      <c r="L119" s="586"/>
      <c r="M119" s="585"/>
      <c r="N119" s="585"/>
      <c r="O119" s="585"/>
      <c r="P119" s="586"/>
      <c r="Q119" s="585"/>
      <c r="R119" s="585"/>
      <c r="S119" s="585"/>
      <c r="T119" s="586"/>
      <c r="U119" s="587"/>
      <c r="V119" s="584"/>
      <c r="W119" s="587"/>
      <c r="X119" s="588"/>
      <c r="Y119" s="587"/>
      <c r="Z119" s="584"/>
      <c r="AA119" s="587"/>
      <c r="AB119" s="589"/>
      <c r="AC119" s="594"/>
      <c r="AD119" s="589"/>
      <c r="AE119" s="587"/>
      <c r="AF119" s="584"/>
      <c r="AG119" s="587"/>
      <c r="AH119" s="587"/>
      <c r="AI119" s="612"/>
    </row>
    <row r="120" spans="1:35" ht="18" customHeight="1" x14ac:dyDescent="0.35">
      <c r="A120" s="1174"/>
      <c r="B120" s="591"/>
      <c r="C120" s="592"/>
      <c r="D120" s="593"/>
      <c r="E120" s="592"/>
      <c r="F120" s="591"/>
      <c r="G120" s="585"/>
      <c r="H120" s="592"/>
      <c r="I120" s="592"/>
      <c r="J120" s="591"/>
      <c r="K120" s="585"/>
      <c r="L120" s="586"/>
      <c r="M120" s="585"/>
      <c r="N120" s="585"/>
      <c r="O120" s="585"/>
      <c r="P120" s="586"/>
      <c r="Q120" s="585"/>
      <c r="R120" s="585"/>
      <c r="S120" s="585"/>
      <c r="T120" s="586"/>
      <c r="U120" s="587"/>
      <c r="V120" s="584"/>
      <c r="W120" s="587"/>
      <c r="X120" s="588"/>
      <c r="Y120" s="587"/>
      <c r="Z120" s="584"/>
      <c r="AA120" s="587"/>
      <c r="AB120" s="589"/>
      <c r="AC120" s="594"/>
      <c r="AD120" s="589"/>
      <c r="AE120" s="587"/>
      <c r="AF120" s="584"/>
      <c r="AG120" s="587"/>
      <c r="AH120" s="587"/>
      <c r="AI120" s="612"/>
    </row>
    <row r="121" spans="1:35" ht="18" customHeight="1" x14ac:dyDescent="0.35">
      <c r="A121" s="1175"/>
      <c r="B121" s="591">
        <v>22.68</v>
      </c>
      <c r="C121" s="592">
        <v>226800</v>
      </c>
      <c r="D121" s="593">
        <v>28.87</v>
      </c>
      <c r="E121" s="585">
        <v>288700</v>
      </c>
      <c r="F121" s="792">
        <v>42.06</v>
      </c>
      <c r="G121" s="585">
        <v>420600</v>
      </c>
      <c r="H121" s="585"/>
      <c r="I121" s="585"/>
      <c r="J121" s="792"/>
      <c r="K121" s="585"/>
      <c r="L121" s="586"/>
      <c r="M121" s="585"/>
      <c r="N121" s="585"/>
      <c r="O121" s="585"/>
      <c r="P121" s="586"/>
      <c r="Q121" s="585"/>
      <c r="R121" s="585"/>
      <c r="S121" s="585"/>
      <c r="T121" s="586"/>
      <c r="U121" s="587"/>
      <c r="V121" s="584"/>
      <c r="W121" s="587"/>
      <c r="X121" s="588"/>
      <c r="Y121" s="587"/>
      <c r="Z121" s="584"/>
      <c r="AA121" s="587"/>
      <c r="AB121" s="589"/>
      <c r="AC121" s="594"/>
      <c r="AD121" s="589"/>
      <c r="AE121" s="587"/>
      <c r="AF121" s="584"/>
      <c r="AG121" s="587"/>
      <c r="AH121" s="587"/>
      <c r="AI121" s="612"/>
    </row>
    <row r="122" spans="1:35" ht="18" customHeight="1" x14ac:dyDescent="0.35">
      <c r="A122" s="1173">
        <v>45229</v>
      </c>
      <c r="B122" s="591"/>
      <c r="C122" s="592"/>
      <c r="D122" s="593"/>
      <c r="E122" s="585"/>
      <c r="F122" s="792"/>
      <c r="G122" s="585"/>
      <c r="H122" s="585"/>
      <c r="I122" s="585"/>
      <c r="J122" s="792"/>
      <c r="K122" s="585"/>
      <c r="L122" s="586"/>
      <c r="M122" s="585"/>
      <c r="N122" s="585"/>
      <c r="O122" s="585"/>
      <c r="P122" s="586"/>
      <c r="Q122" s="585"/>
      <c r="R122" s="585"/>
      <c r="S122" s="585"/>
      <c r="T122" s="586"/>
      <c r="U122" s="587"/>
      <c r="V122" s="584"/>
      <c r="W122" s="587"/>
      <c r="X122" s="588"/>
      <c r="Y122" s="587"/>
      <c r="Z122" s="584"/>
      <c r="AA122" s="587"/>
      <c r="AB122" s="589"/>
      <c r="AC122" s="594"/>
      <c r="AD122" s="589"/>
      <c r="AE122" s="587"/>
      <c r="AF122" s="584"/>
      <c r="AG122" s="587"/>
      <c r="AH122" s="587"/>
      <c r="AI122" s="612"/>
    </row>
    <row r="123" spans="1:35" ht="18" customHeight="1" x14ac:dyDescent="0.35">
      <c r="A123" s="1174"/>
      <c r="B123" s="591"/>
      <c r="C123" s="592"/>
      <c r="D123" s="593"/>
      <c r="E123" s="585"/>
      <c r="F123" s="792"/>
      <c r="G123" s="585"/>
      <c r="H123" s="585"/>
      <c r="I123" s="585"/>
      <c r="J123" s="792"/>
      <c r="K123" s="585"/>
      <c r="L123" s="586"/>
      <c r="M123" s="585"/>
      <c r="N123" s="585"/>
      <c r="O123" s="585"/>
      <c r="P123" s="586"/>
      <c r="Q123" s="585"/>
      <c r="R123" s="585"/>
      <c r="S123" s="585"/>
      <c r="T123" s="586"/>
      <c r="U123" s="587"/>
      <c r="V123" s="584"/>
      <c r="W123" s="587"/>
      <c r="X123" s="588"/>
      <c r="Y123" s="587"/>
      <c r="Z123" s="584"/>
      <c r="AA123" s="587"/>
      <c r="AB123" s="589"/>
      <c r="AC123" s="594"/>
      <c r="AD123" s="589"/>
      <c r="AE123" s="587"/>
      <c r="AF123" s="584"/>
      <c r="AG123" s="587"/>
      <c r="AH123" s="587"/>
      <c r="AI123" s="612"/>
    </row>
    <row r="124" spans="1:35" ht="18" customHeight="1" x14ac:dyDescent="0.35">
      <c r="A124" s="1174"/>
      <c r="B124" s="591"/>
      <c r="C124" s="592"/>
      <c r="D124" s="593"/>
      <c r="E124" s="585"/>
      <c r="F124" s="792"/>
      <c r="G124" s="585"/>
      <c r="H124" s="585"/>
      <c r="I124" s="585"/>
      <c r="J124" s="792"/>
      <c r="K124" s="585"/>
      <c r="L124" s="586"/>
      <c r="M124" s="585"/>
      <c r="N124" s="585"/>
      <c r="O124" s="585"/>
      <c r="P124" s="586"/>
      <c r="Q124" s="585"/>
      <c r="R124" s="585"/>
      <c r="S124" s="585"/>
      <c r="T124" s="586"/>
      <c r="U124" s="587"/>
      <c r="V124" s="584"/>
      <c r="W124" s="587"/>
      <c r="X124" s="588"/>
      <c r="Y124" s="587"/>
      <c r="Z124" s="584"/>
      <c r="AA124" s="587"/>
      <c r="AB124" s="589"/>
      <c r="AC124" s="594"/>
      <c r="AD124" s="589"/>
      <c r="AE124" s="587"/>
      <c r="AF124" s="584"/>
      <c r="AG124" s="587"/>
      <c r="AH124" s="587"/>
      <c r="AI124" s="612"/>
    </row>
    <row r="125" spans="1:35" ht="18" customHeight="1" x14ac:dyDescent="0.35">
      <c r="A125" s="1175"/>
      <c r="B125" s="591">
        <v>28.33</v>
      </c>
      <c r="C125" s="592">
        <v>283300</v>
      </c>
      <c r="D125" s="593">
        <v>32.090000000000003</v>
      </c>
      <c r="E125" s="585">
        <v>320900</v>
      </c>
      <c r="F125" s="792">
        <v>21.31</v>
      </c>
      <c r="G125" s="585">
        <v>213100</v>
      </c>
      <c r="H125" s="585"/>
      <c r="I125" s="585"/>
      <c r="J125" s="792"/>
      <c r="K125" s="585"/>
      <c r="L125" s="586"/>
      <c r="M125" s="585"/>
      <c r="N125" s="585"/>
      <c r="O125" s="585"/>
      <c r="P125" s="586"/>
      <c r="Q125" s="585"/>
      <c r="R125" s="585">
        <v>20</v>
      </c>
      <c r="S125" s="585">
        <v>280000</v>
      </c>
      <c r="T125" s="586">
        <v>20</v>
      </c>
      <c r="U125" s="587">
        <v>136000</v>
      </c>
      <c r="V125" s="584"/>
      <c r="W125" s="587"/>
      <c r="X125" s="588">
        <v>20</v>
      </c>
      <c r="Y125" s="587">
        <v>280000</v>
      </c>
      <c r="Z125" s="584"/>
      <c r="AA125" s="587"/>
      <c r="AB125" s="589"/>
      <c r="AC125" s="594"/>
      <c r="AD125" s="589"/>
      <c r="AE125" s="587"/>
      <c r="AF125" s="584">
        <v>27.32</v>
      </c>
      <c r="AG125" s="587">
        <v>273200</v>
      </c>
      <c r="AH125" s="587"/>
      <c r="AI125" s="612"/>
    </row>
    <row r="126" spans="1:35" ht="18" customHeight="1" x14ac:dyDescent="0.35">
      <c r="A126" s="1173">
        <v>45230</v>
      </c>
      <c r="B126" s="591"/>
      <c r="C126" s="592"/>
      <c r="D126" s="593"/>
      <c r="E126" s="592"/>
      <c r="F126" s="591"/>
      <c r="G126" s="585"/>
      <c r="H126" s="592"/>
      <c r="I126" s="592"/>
      <c r="J126" s="591"/>
      <c r="K126" s="585"/>
      <c r="L126" s="586"/>
      <c r="M126" s="585"/>
      <c r="N126" s="585"/>
      <c r="O126" s="585"/>
      <c r="P126" s="586"/>
      <c r="Q126" s="585"/>
      <c r="R126" s="585"/>
      <c r="S126" s="585"/>
      <c r="T126" s="586"/>
      <c r="U126" s="587"/>
      <c r="V126" s="584"/>
      <c r="W126" s="587"/>
      <c r="X126" s="588"/>
      <c r="Y126" s="587"/>
      <c r="Z126" s="584"/>
      <c r="AA126" s="587"/>
      <c r="AB126" s="589"/>
      <c r="AC126" s="594"/>
      <c r="AD126" s="589"/>
      <c r="AE126" s="587"/>
      <c r="AF126" s="584"/>
      <c r="AG126" s="587"/>
      <c r="AH126" s="587"/>
      <c r="AI126" s="612"/>
    </row>
    <row r="127" spans="1:35" ht="18" customHeight="1" x14ac:dyDescent="0.35">
      <c r="A127" s="1174"/>
      <c r="B127" s="591"/>
      <c r="C127" s="592"/>
      <c r="D127" s="593"/>
      <c r="E127" s="592"/>
      <c r="F127" s="593"/>
      <c r="G127" s="585"/>
      <c r="H127" s="592"/>
      <c r="I127" s="592"/>
      <c r="J127" s="593"/>
      <c r="K127" s="585"/>
      <c r="L127" s="586"/>
      <c r="M127" s="585"/>
      <c r="N127" s="585"/>
      <c r="O127" s="585"/>
      <c r="P127" s="586"/>
      <c r="Q127" s="585"/>
      <c r="R127" s="585"/>
      <c r="S127" s="585"/>
      <c r="T127" s="586"/>
      <c r="U127" s="587"/>
      <c r="V127" s="584"/>
      <c r="W127" s="587"/>
      <c r="X127" s="588"/>
      <c r="Y127" s="587"/>
      <c r="Z127" s="584"/>
      <c r="AA127" s="587"/>
      <c r="AB127" s="589"/>
      <c r="AC127" s="594"/>
      <c r="AD127" s="589"/>
      <c r="AE127" s="587"/>
      <c r="AF127" s="584"/>
      <c r="AG127" s="587"/>
      <c r="AH127" s="587"/>
      <c r="AI127" s="612"/>
    </row>
    <row r="128" spans="1:35" ht="18" customHeight="1" x14ac:dyDescent="0.35">
      <c r="A128" s="1174"/>
      <c r="B128" s="591"/>
      <c r="C128" s="592"/>
      <c r="D128" s="593"/>
      <c r="E128" s="592"/>
      <c r="F128" s="593"/>
      <c r="G128" s="585"/>
      <c r="H128" s="592"/>
      <c r="I128" s="592"/>
      <c r="J128" s="593"/>
      <c r="K128" s="585"/>
      <c r="L128" s="586"/>
      <c r="M128" s="585"/>
      <c r="N128" s="585"/>
      <c r="O128" s="585"/>
      <c r="P128" s="586"/>
      <c r="Q128" s="585"/>
      <c r="R128" s="585"/>
      <c r="S128" s="585"/>
      <c r="T128" s="586"/>
      <c r="U128" s="587"/>
      <c r="V128" s="584"/>
      <c r="W128" s="587"/>
      <c r="X128" s="588"/>
      <c r="Y128" s="587"/>
      <c r="Z128" s="584"/>
      <c r="AA128" s="587"/>
      <c r="AB128" s="589"/>
      <c r="AC128" s="594"/>
      <c r="AD128" s="589"/>
      <c r="AE128" s="587"/>
      <c r="AF128" s="584"/>
      <c r="AG128" s="587"/>
      <c r="AH128" s="587"/>
      <c r="AI128" s="612"/>
    </row>
    <row r="129" spans="1:35" ht="17.25" customHeight="1" x14ac:dyDescent="0.35">
      <c r="A129" s="1175"/>
      <c r="B129" s="660">
        <v>27.7</v>
      </c>
      <c r="C129" s="592">
        <v>277000</v>
      </c>
      <c r="D129" s="593">
        <v>21.98</v>
      </c>
      <c r="E129" s="592">
        <v>219800</v>
      </c>
      <c r="F129" s="593"/>
      <c r="G129" s="585"/>
      <c r="H129" s="660"/>
      <c r="I129" s="592"/>
      <c r="J129" s="593"/>
      <c r="K129" s="585"/>
      <c r="L129" s="586"/>
      <c r="M129" s="585"/>
      <c r="N129" s="585"/>
      <c r="O129" s="585"/>
      <c r="P129" s="586"/>
      <c r="Q129" s="585"/>
      <c r="R129" s="586"/>
      <c r="S129" s="585"/>
      <c r="T129" s="586"/>
      <c r="U129" s="587"/>
      <c r="V129" s="584"/>
      <c r="W129" s="587"/>
      <c r="X129" s="588">
        <v>20</v>
      </c>
      <c r="Y129" s="587">
        <v>280000</v>
      </c>
      <c r="Z129" s="584"/>
      <c r="AA129" s="587"/>
      <c r="AB129" s="589">
        <v>33.67</v>
      </c>
      <c r="AC129" s="594">
        <v>336700</v>
      </c>
      <c r="AD129" s="589">
        <v>20</v>
      </c>
      <c r="AE129" s="587">
        <v>200000</v>
      </c>
      <c r="AF129" s="584"/>
      <c r="AG129" s="587"/>
      <c r="AH129" s="587"/>
      <c r="AI129" s="612"/>
    </row>
    <row r="130" spans="1:35" s="663" customFormat="1" ht="15" customHeight="1" x14ac:dyDescent="0.35">
      <c r="A130" s="1176" t="s">
        <v>113</v>
      </c>
      <c r="B130" s="602"/>
      <c r="C130" s="603">
        <f>SUM(C6:C129)</f>
        <v>7766400</v>
      </c>
      <c r="D130" s="603"/>
      <c r="E130" s="603">
        <f>SUM(E6:E129)</f>
        <v>8264300</v>
      </c>
      <c r="F130" s="603"/>
      <c r="G130" s="603">
        <f>SUM(G6:G129)</f>
        <v>6147800</v>
      </c>
      <c r="H130" s="603"/>
      <c r="I130" s="603">
        <f>SUM(I6:I129)</f>
        <v>100000</v>
      </c>
      <c r="J130" s="603"/>
      <c r="K130" s="603">
        <f>SUM(K6:K129)</f>
        <v>0</v>
      </c>
      <c r="L130" s="603"/>
      <c r="M130" s="603">
        <f>SUM(M6:M129)</f>
        <v>1367482</v>
      </c>
      <c r="N130" s="603"/>
      <c r="O130" s="603">
        <f>SUM(O6:O129)</f>
        <v>680000</v>
      </c>
      <c r="P130" s="603"/>
      <c r="Q130" s="603">
        <f>SUM(Q6:Q129)</f>
        <v>0</v>
      </c>
      <c r="R130" s="604"/>
      <c r="S130" s="603">
        <f>SUM(S6:S129)</f>
        <v>3640000</v>
      </c>
      <c r="T130" s="603"/>
      <c r="U130" s="603">
        <f>SUM(U6:U129)</f>
        <v>1559512</v>
      </c>
      <c r="V130" s="603"/>
      <c r="W130" s="603">
        <f>SUM(W6:W129)</f>
        <v>877300</v>
      </c>
      <c r="X130" s="603"/>
      <c r="Y130" s="603">
        <f>SUM(Y6:Y129)</f>
        <v>7280000</v>
      </c>
      <c r="Z130" s="603"/>
      <c r="AA130" s="603">
        <f>SUM(AA6:AA129)</f>
        <v>0</v>
      </c>
      <c r="AB130" s="603"/>
      <c r="AC130" s="603">
        <f>SUM(AC6:AC129)</f>
        <v>2127200</v>
      </c>
      <c r="AD130" s="603"/>
      <c r="AE130" s="603">
        <f>SUM(AE6:AE129)</f>
        <v>1298600</v>
      </c>
      <c r="AF130" s="603"/>
      <c r="AG130" s="603">
        <f>SUM(AG6:AG129)</f>
        <v>1453800</v>
      </c>
      <c r="AH130" s="603">
        <f>SUM(B130:AG130)</f>
        <v>42562394</v>
      </c>
      <c r="AI130" s="610"/>
    </row>
    <row r="131" spans="1:35" s="663" customFormat="1" ht="34.5" customHeight="1" x14ac:dyDescent="0.35">
      <c r="A131" s="1177"/>
      <c r="B131" s="812">
        <f>SUM(B6:B129)</f>
        <v>776.6400000000001</v>
      </c>
      <c r="C131" s="604"/>
      <c r="D131" s="605">
        <f>SUM(D6:D130)</f>
        <v>826.43000000000006</v>
      </c>
      <c r="E131" s="603"/>
      <c r="F131" s="605">
        <f>SUM(F6:F130)</f>
        <v>614.78</v>
      </c>
      <c r="G131" s="603"/>
      <c r="H131" s="605">
        <f>SUM(H6:H130)</f>
        <v>5.58</v>
      </c>
      <c r="I131" s="603"/>
      <c r="J131" s="605">
        <f>SUM(J6:J130)</f>
        <v>0</v>
      </c>
      <c r="K131" s="603"/>
      <c r="L131" s="606">
        <f>SUM(L6:L130)</f>
        <v>201.10000000000002</v>
      </c>
      <c r="M131" s="603"/>
      <c r="N131" s="606">
        <f>SUM(N6:N130)</f>
        <v>100</v>
      </c>
      <c r="O131" s="603"/>
      <c r="P131" s="606">
        <f>SUM(P6:P130)</f>
        <v>0</v>
      </c>
      <c r="Q131" s="603"/>
      <c r="R131" s="606">
        <f>SUM(R6:R130)</f>
        <v>260</v>
      </c>
      <c r="S131" s="603"/>
      <c r="T131" s="606">
        <f>SUM(T6:T130)</f>
        <v>229.34</v>
      </c>
      <c r="U131" s="603"/>
      <c r="V131" s="605">
        <f>SUM(V6:V130)</f>
        <v>87.730000000000018</v>
      </c>
      <c r="W131" s="603"/>
      <c r="X131" s="606">
        <f>SUM(X6:X130)</f>
        <v>520</v>
      </c>
      <c r="Y131" s="603"/>
      <c r="Z131" s="605">
        <f>SUM(Z6:Z130)</f>
        <v>0</v>
      </c>
      <c r="AA131" s="603"/>
      <c r="AB131" s="605">
        <f>SUM(AB5:AB130)</f>
        <v>212.72000000000003</v>
      </c>
      <c r="AC131" s="603"/>
      <c r="AD131" s="605">
        <f>SUM(AD6:AD130)</f>
        <v>129.86000000000001</v>
      </c>
      <c r="AE131" s="603"/>
      <c r="AF131" s="605">
        <f>SUM(AF6:AF130)</f>
        <v>145.38</v>
      </c>
      <c r="AG131" s="607"/>
      <c r="AH131" s="647">
        <f>SUM(B131:AG131)</f>
        <v>4109.5600000000004</v>
      </c>
      <c r="AI131" s="651"/>
    </row>
    <row r="132" spans="1:35" s="663" customFormat="1" ht="34.5" customHeight="1" x14ac:dyDescent="0.35">
      <c r="A132" s="715"/>
      <c r="B132" s="716"/>
      <c r="C132" s="717"/>
      <c r="D132" s="718"/>
      <c r="E132" s="610"/>
      <c r="F132" s="718"/>
      <c r="G132" s="610"/>
      <c r="H132" s="719"/>
      <c r="I132" s="610"/>
      <c r="J132" s="610"/>
      <c r="K132" s="610"/>
      <c r="L132" s="719"/>
      <c r="M132" s="610"/>
      <c r="N132" s="719"/>
      <c r="O132" s="610"/>
      <c r="P132" s="718"/>
      <c r="Q132" s="610"/>
      <c r="R132" s="719"/>
      <c r="S132" s="610"/>
      <c r="T132" s="718"/>
      <c r="U132" s="610"/>
      <c r="V132" s="718"/>
      <c r="W132" s="610"/>
      <c r="X132" s="718"/>
      <c r="Y132" s="610"/>
      <c r="Z132" s="718"/>
      <c r="AA132" s="720"/>
      <c r="AB132" s="651"/>
      <c r="AC132" s="651"/>
    </row>
    <row r="133" spans="1:35" s="663" customFormat="1" ht="34.5" customHeight="1" x14ac:dyDescent="0.35">
      <c r="A133" s="1162" t="s">
        <v>0</v>
      </c>
      <c r="B133" s="1162"/>
      <c r="C133" s="1162"/>
      <c r="D133" s="1162"/>
      <c r="E133" s="1162"/>
      <c r="F133" s="1162"/>
      <c r="G133" s="1162"/>
      <c r="H133" s="1162"/>
      <c r="I133" s="1162"/>
      <c r="J133" s="1162"/>
      <c r="K133" s="1162"/>
      <c r="L133" s="1162"/>
      <c r="M133" s="1162"/>
      <c r="N133" s="1162"/>
      <c r="O133" s="1162"/>
      <c r="P133" s="1162"/>
      <c r="Q133" s="1162"/>
      <c r="R133" s="1162"/>
      <c r="S133" s="1162"/>
      <c r="T133" s="1162"/>
      <c r="U133" s="1162"/>
      <c r="V133" s="1162"/>
      <c r="W133" s="1162"/>
      <c r="X133" s="1162"/>
      <c r="Y133" s="1162"/>
      <c r="Z133" s="1162"/>
      <c r="AA133" s="1162"/>
      <c r="AB133" s="1162"/>
      <c r="AC133" s="1162"/>
      <c r="AD133" s="1162"/>
    </row>
    <row r="134" spans="1:35" ht="26.25" customHeight="1" x14ac:dyDescent="0.35">
      <c r="A134" s="1161" t="s">
        <v>181</v>
      </c>
      <c r="B134" s="1161"/>
      <c r="C134" s="1161"/>
      <c r="D134" s="1161"/>
      <c r="E134" s="1161"/>
      <c r="F134" s="1161"/>
      <c r="G134" s="1161"/>
      <c r="H134" s="1161"/>
      <c r="I134" s="1161"/>
      <c r="J134" s="1161"/>
      <c r="K134" s="1161"/>
      <c r="L134" s="1161"/>
      <c r="M134" s="1161"/>
      <c r="N134" s="1161"/>
      <c r="O134" s="1161"/>
      <c r="P134" s="1161"/>
      <c r="Q134" s="1161"/>
      <c r="R134" s="1161"/>
      <c r="S134" s="1161"/>
      <c r="T134" s="1161"/>
      <c r="U134" s="1161"/>
      <c r="V134" s="1161"/>
      <c r="W134" s="1161"/>
      <c r="X134" s="1161"/>
      <c r="Y134" s="1161"/>
      <c r="Z134" s="1161"/>
      <c r="AA134" s="1161"/>
      <c r="AB134" s="1161"/>
      <c r="AC134" s="1161"/>
      <c r="AD134" s="1161"/>
    </row>
    <row r="135" spans="1:35" s="663" customFormat="1" ht="48" customHeight="1" x14ac:dyDescent="0.35">
      <c r="A135" s="1178" t="s">
        <v>2</v>
      </c>
      <c r="B135" s="1132" t="s">
        <v>114</v>
      </c>
      <c r="C135" s="1137"/>
      <c r="D135" s="1137"/>
      <c r="E135" s="1137"/>
      <c r="F135" s="1137"/>
      <c r="G135" s="1137"/>
      <c r="H135" s="1137"/>
      <c r="I135" s="1133"/>
      <c r="J135" s="1138" t="s">
        <v>176</v>
      </c>
      <c r="K135" s="1139"/>
      <c r="L135" s="1138" t="s">
        <v>115</v>
      </c>
      <c r="M135" s="1140"/>
      <c r="N135" s="1140"/>
      <c r="O135" s="1140"/>
      <c r="P135" s="1140"/>
      <c r="Q135" s="1140"/>
      <c r="R135" s="1140"/>
      <c r="S135" s="1140"/>
      <c r="T135" s="1140"/>
      <c r="U135" s="1140"/>
      <c r="V135" s="1140"/>
      <c r="W135" s="1140"/>
      <c r="X135" s="1140"/>
      <c r="Y135" s="1140"/>
      <c r="Z135" s="1140"/>
      <c r="AA135" s="1139"/>
      <c r="AB135" s="1138" t="s">
        <v>116</v>
      </c>
      <c r="AC135" s="1139"/>
      <c r="AD135" s="751" t="s">
        <v>9</v>
      </c>
    </row>
    <row r="136" spans="1:35" s="663" customFormat="1" ht="15" customHeight="1" x14ac:dyDescent="0.35">
      <c r="A136" s="1179"/>
      <c r="B136" s="1132" t="s">
        <v>117</v>
      </c>
      <c r="C136" s="1133"/>
      <c r="D136" s="1132" t="s">
        <v>118</v>
      </c>
      <c r="E136" s="1133"/>
      <c r="F136" s="1132" t="s">
        <v>117</v>
      </c>
      <c r="G136" s="1133"/>
      <c r="H136" s="1132" t="s">
        <v>118</v>
      </c>
      <c r="I136" s="1133"/>
      <c r="J136" s="1132" t="s">
        <v>177</v>
      </c>
      <c r="K136" s="1133"/>
      <c r="L136" s="1132" t="s">
        <v>119</v>
      </c>
      <c r="M136" s="1133"/>
      <c r="N136" s="1132" t="s">
        <v>120</v>
      </c>
      <c r="O136" s="1133"/>
      <c r="P136" s="1132" t="s">
        <v>121</v>
      </c>
      <c r="Q136" s="1133"/>
      <c r="R136" s="1132" t="s">
        <v>122</v>
      </c>
      <c r="S136" s="1133"/>
      <c r="T136" s="1132" t="s">
        <v>123</v>
      </c>
      <c r="U136" s="1133"/>
      <c r="V136" s="1132" t="s">
        <v>123</v>
      </c>
      <c r="W136" s="1133"/>
      <c r="X136" s="1132" t="s">
        <v>124</v>
      </c>
      <c r="Y136" s="1133"/>
      <c r="Z136" s="1132" t="s">
        <v>125</v>
      </c>
      <c r="AA136" s="1133"/>
      <c r="AB136" s="1132" t="s">
        <v>126</v>
      </c>
      <c r="AC136" s="1133"/>
      <c r="AD136" s="648"/>
    </row>
    <row r="137" spans="1:35" s="663" customFormat="1" ht="15" customHeight="1" x14ac:dyDescent="0.35">
      <c r="A137" s="1180"/>
      <c r="B137" s="821" t="s">
        <v>21</v>
      </c>
      <c r="C137" s="854" t="s">
        <v>27</v>
      </c>
      <c r="D137" s="821" t="s">
        <v>21</v>
      </c>
      <c r="E137" s="854" t="s">
        <v>27</v>
      </c>
      <c r="F137" s="847" t="s">
        <v>29</v>
      </c>
      <c r="G137" s="847" t="s">
        <v>27</v>
      </c>
      <c r="H137" s="847" t="s">
        <v>29</v>
      </c>
      <c r="I137" s="847" t="s">
        <v>27</v>
      </c>
      <c r="J137" s="810" t="s">
        <v>26</v>
      </c>
      <c r="K137" s="854" t="s">
        <v>27</v>
      </c>
      <c r="L137" s="616" t="s">
        <v>128</v>
      </c>
      <c r="M137" s="854" t="s">
        <v>27</v>
      </c>
      <c r="N137" s="616" t="s">
        <v>128</v>
      </c>
      <c r="O137" s="854" t="s">
        <v>27</v>
      </c>
      <c r="P137" s="616" t="s">
        <v>128</v>
      </c>
      <c r="Q137" s="854" t="s">
        <v>27</v>
      </c>
      <c r="R137" s="616" t="s">
        <v>128</v>
      </c>
      <c r="S137" s="854" t="s">
        <v>27</v>
      </c>
      <c r="T137" s="616" t="s">
        <v>128</v>
      </c>
      <c r="U137" s="854" t="s">
        <v>27</v>
      </c>
      <c r="V137" s="616" t="s">
        <v>19</v>
      </c>
      <c r="W137" s="854" t="s">
        <v>27</v>
      </c>
      <c r="X137" s="616" t="s">
        <v>17</v>
      </c>
      <c r="Y137" s="854" t="s">
        <v>27</v>
      </c>
      <c r="Z137" s="616" t="s">
        <v>17</v>
      </c>
      <c r="AA137" s="854" t="s">
        <v>27</v>
      </c>
      <c r="AB137" s="616" t="s">
        <v>30</v>
      </c>
      <c r="AC137" s="854" t="s">
        <v>27</v>
      </c>
      <c r="AD137" s="648"/>
    </row>
    <row r="138" spans="1:35" s="663" customFormat="1" ht="15" customHeight="1" x14ac:dyDescent="0.35">
      <c r="A138" s="1181">
        <v>45200</v>
      </c>
      <c r="B138" s="738"/>
      <c r="C138" s="621"/>
      <c r="D138" s="620"/>
      <c r="E138" s="621"/>
      <c r="F138" s="621"/>
      <c r="G138" s="621"/>
      <c r="H138" s="621"/>
      <c r="I138" s="621"/>
      <c r="J138" s="620"/>
      <c r="K138" s="621"/>
      <c r="L138" s="620"/>
      <c r="M138" s="621"/>
      <c r="N138" s="620"/>
      <c r="O138" s="854"/>
      <c r="P138" s="620"/>
      <c r="Q138" s="621"/>
      <c r="R138" s="621"/>
      <c r="S138" s="621"/>
      <c r="T138" s="620"/>
      <c r="U138" s="621"/>
      <c r="V138" s="621"/>
      <c r="W138" s="621"/>
      <c r="X138" s="621"/>
      <c r="Y138" s="621"/>
      <c r="Z138" s="620"/>
      <c r="AA138" s="854"/>
      <c r="AB138" s="620"/>
      <c r="AC138" s="854"/>
      <c r="AD138" s="854"/>
    </row>
    <row r="139" spans="1:35" x14ac:dyDescent="0.35">
      <c r="A139" s="1182"/>
      <c r="B139" s="738">
        <v>22.05</v>
      </c>
      <c r="C139" s="583">
        <v>150000</v>
      </c>
      <c r="D139" s="727"/>
      <c r="E139" s="704"/>
      <c r="F139" s="704"/>
      <c r="G139" s="704"/>
      <c r="H139" s="704"/>
      <c r="I139" s="704"/>
      <c r="J139" s="741"/>
      <c r="K139" s="583"/>
      <c r="L139" s="598"/>
      <c r="M139" s="583"/>
      <c r="N139" s="598"/>
      <c r="O139" s="583"/>
      <c r="P139" s="598"/>
      <c r="Q139" s="583"/>
      <c r="R139" s="583"/>
      <c r="S139" s="583"/>
      <c r="T139" s="598"/>
      <c r="U139" s="583"/>
      <c r="V139" s="583"/>
      <c r="W139" s="583"/>
      <c r="X139" s="583"/>
      <c r="Y139" s="583"/>
      <c r="Z139" s="620"/>
      <c r="AA139" s="583"/>
      <c r="AB139" s="620"/>
      <c r="AC139" s="583"/>
      <c r="AD139" s="742"/>
    </row>
    <row r="140" spans="1:35" ht="15" customHeight="1" x14ac:dyDescent="0.35">
      <c r="A140" s="1181">
        <v>45201</v>
      </c>
      <c r="B140" s="625"/>
      <c r="C140" s="583"/>
      <c r="D140" s="625"/>
      <c r="E140" s="740"/>
      <c r="F140" s="820"/>
      <c r="G140" s="820"/>
      <c r="H140" s="820"/>
      <c r="I140" s="820"/>
      <c r="J140" s="743"/>
      <c r="K140" s="742"/>
      <c r="L140" s="744"/>
      <c r="M140" s="742"/>
      <c r="N140" s="744"/>
      <c r="O140" s="742"/>
      <c r="P140" s="744"/>
      <c r="Q140" s="742"/>
      <c r="R140" s="742"/>
      <c r="S140" s="742"/>
      <c r="T140" s="744"/>
      <c r="U140" s="742"/>
      <c r="V140" s="742"/>
      <c r="W140" s="742"/>
      <c r="X140" s="742"/>
      <c r="Y140" s="742"/>
      <c r="Z140" s="745"/>
      <c r="AA140" s="742"/>
      <c r="AB140" s="745"/>
      <c r="AC140" s="742"/>
      <c r="AD140" s="742"/>
    </row>
    <row r="141" spans="1:35" ht="15" customHeight="1" x14ac:dyDescent="0.35">
      <c r="A141" s="1182"/>
      <c r="B141" s="738"/>
      <c r="C141" s="583"/>
      <c r="D141" s="598">
        <v>41.74</v>
      </c>
      <c r="E141" s="583">
        <v>283832</v>
      </c>
      <c r="F141" s="583"/>
      <c r="G141" s="583"/>
      <c r="H141" s="583"/>
      <c r="I141" s="583"/>
      <c r="J141" s="741"/>
      <c r="K141" s="583"/>
      <c r="L141" s="598"/>
      <c r="M141" s="583"/>
      <c r="N141" s="598"/>
      <c r="O141" s="583"/>
      <c r="P141" s="598"/>
      <c r="Q141" s="583"/>
      <c r="R141" s="818"/>
      <c r="S141" s="583"/>
      <c r="T141" s="598"/>
      <c r="U141" s="583"/>
      <c r="V141" s="583"/>
      <c r="W141" s="583"/>
      <c r="X141" s="583"/>
      <c r="Y141" s="583"/>
      <c r="Z141" s="620"/>
      <c r="AA141" s="583"/>
      <c r="AB141" s="620"/>
      <c r="AC141" s="583"/>
      <c r="AD141" s="583"/>
    </row>
    <row r="142" spans="1:35" ht="15" customHeight="1" x14ac:dyDescent="0.35">
      <c r="A142" s="1181">
        <v>45202</v>
      </c>
      <c r="B142" s="738"/>
      <c r="C142" s="583"/>
      <c r="D142" s="598"/>
      <c r="E142" s="740"/>
      <c r="F142" s="740"/>
      <c r="G142" s="740"/>
      <c r="H142" s="740"/>
      <c r="I142" s="740"/>
      <c r="J142" s="741"/>
      <c r="K142" s="583"/>
      <c r="L142" s="598"/>
      <c r="M142" s="583"/>
      <c r="N142" s="598"/>
      <c r="O142" s="583"/>
      <c r="P142" s="598"/>
      <c r="Q142" s="583"/>
      <c r="R142" s="583"/>
      <c r="S142" s="583"/>
      <c r="T142" s="598"/>
      <c r="U142" s="583"/>
      <c r="V142" s="583"/>
      <c r="W142" s="583"/>
      <c r="X142" s="583"/>
      <c r="Y142" s="583"/>
      <c r="Z142" s="620"/>
      <c r="AA142" s="583"/>
      <c r="AB142" s="620"/>
      <c r="AC142" s="583"/>
      <c r="AD142" s="583"/>
    </row>
    <row r="143" spans="1:35" ht="15" customHeight="1" x14ac:dyDescent="0.35">
      <c r="A143" s="1182"/>
      <c r="B143" s="625"/>
      <c r="C143" s="583"/>
      <c r="D143" s="598"/>
      <c r="E143" s="740"/>
      <c r="F143" s="740"/>
      <c r="G143" s="740"/>
      <c r="H143" s="740"/>
      <c r="I143" s="740"/>
      <c r="J143" s="738"/>
      <c r="K143" s="583"/>
      <c r="L143" s="598"/>
      <c r="M143" s="583"/>
      <c r="N143" s="598"/>
      <c r="O143" s="583"/>
      <c r="P143" s="598"/>
      <c r="Q143" s="583"/>
      <c r="R143" s="583"/>
      <c r="S143" s="583"/>
      <c r="T143" s="598"/>
      <c r="U143" s="583"/>
      <c r="V143" s="583"/>
      <c r="W143" s="583"/>
      <c r="X143" s="583"/>
      <c r="Y143" s="583"/>
      <c r="Z143" s="620"/>
      <c r="AA143" s="583"/>
      <c r="AB143" s="620"/>
      <c r="AC143" s="583"/>
      <c r="AD143" s="583"/>
    </row>
    <row r="144" spans="1:35" ht="15" customHeight="1" x14ac:dyDescent="0.35">
      <c r="A144" s="1181">
        <v>45203</v>
      </c>
      <c r="B144" s="625"/>
      <c r="C144" s="583"/>
      <c r="D144" s="625"/>
      <c r="E144" s="740"/>
      <c r="F144" s="740"/>
      <c r="G144" s="740"/>
      <c r="H144" s="740"/>
      <c r="I144" s="740"/>
      <c r="J144" s="741"/>
      <c r="K144" s="583"/>
      <c r="L144" s="598"/>
      <c r="M144" s="583"/>
      <c r="N144" s="598"/>
      <c r="O144" s="583"/>
      <c r="P144" s="598"/>
      <c r="Q144" s="583"/>
      <c r="R144" s="583"/>
      <c r="S144" s="583"/>
      <c r="T144" s="598"/>
      <c r="U144" s="583"/>
      <c r="V144" s="583"/>
      <c r="W144" s="583"/>
      <c r="X144" s="583"/>
      <c r="Y144" s="583"/>
      <c r="Z144" s="620"/>
      <c r="AA144" s="583"/>
      <c r="AB144" s="620"/>
      <c r="AC144" s="583"/>
      <c r="AD144" s="583"/>
    </row>
    <row r="145" spans="1:30" ht="15" customHeight="1" x14ac:dyDescent="0.35">
      <c r="A145" s="1182"/>
      <c r="B145" s="738"/>
      <c r="C145" s="583"/>
      <c r="D145" s="737"/>
      <c r="E145" s="583"/>
      <c r="F145" s="583"/>
      <c r="G145" s="583"/>
      <c r="H145" s="583"/>
      <c r="I145" s="583" t="s">
        <v>182</v>
      </c>
      <c r="J145" s="741"/>
      <c r="K145" s="583"/>
      <c r="L145" s="598"/>
      <c r="M145" s="583"/>
      <c r="N145" s="598"/>
      <c r="O145" s="583"/>
      <c r="P145" s="598"/>
      <c r="Q145" s="583"/>
      <c r="R145" s="583"/>
      <c r="S145" s="583"/>
      <c r="T145" s="598"/>
      <c r="U145" s="583"/>
      <c r="V145" s="583"/>
      <c r="W145" s="583"/>
      <c r="X145" s="583"/>
      <c r="Y145" s="583"/>
      <c r="Z145" s="620">
        <v>9.1199999999999992</v>
      </c>
      <c r="AA145" s="583">
        <v>91200</v>
      </c>
      <c r="AB145" s="620"/>
      <c r="AC145" s="583"/>
      <c r="AD145" s="583"/>
    </row>
    <row r="146" spans="1:30" ht="15" customHeight="1" x14ac:dyDescent="0.35">
      <c r="A146" s="1181">
        <v>45204</v>
      </c>
      <c r="B146" s="738"/>
      <c r="C146" s="583"/>
      <c r="D146" s="598"/>
      <c r="E146" s="740"/>
      <c r="F146" s="740"/>
      <c r="G146" s="740"/>
      <c r="H146" s="740"/>
      <c r="I146" s="740"/>
      <c r="J146" s="741"/>
      <c r="K146" s="583"/>
      <c r="L146" s="598"/>
      <c r="M146" s="583"/>
      <c r="N146" s="598"/>
      <c r="O146" s="583"/>
      <c r="P146" s="598"/>
      <c r="Q146" s="583"/>
      <c r="R146" s="583"/>
      <c r="S146" s="583"/>
      <c r="T146" s="598"/>
      <c r="U146" s="583"/>
      <c r="V146" s="583"/>
      <c r="W146" s="583"/>
      <c r="X146" s="583"/>
      <c r="Y146" s="583"/>
      <c r="Z146" s="620"/>
      <c r="AA146" s="583"/>
      <c r="AB146" s="620"/>
      <c r="AC146" s="583"/>
      <c r="AD146" s="583"/>
    </row>
    <row r="147" spans="1:30" ht="15" customHeight="1" x14ac:dyDescent="0.35">
      <c r="A147" s="1182"/>
      <c r="B147" s="738">
        <v>57.29</v>
      </c>
      <c r="C147" s="583">
        <v>389572</v>
      </c>
      <c r="D147" s="598"/>
      <c r="E147" s="740"/>
      <c r="F147" s="740"/>
      <c r="G147" s="740"/>
      <c r="H147" s="740"/>
      <c r="I147" s="740"/>
      <c r="J147" s="741"/>
      <c r="K147" s="583"/>
      <c r="L147" s="598"/>
      <c r="M147" s="583"/>
      <c r="N147" s="598"/>
      <c r="O147" s="583"/>
      <c r="P147" s="598"/>
      <c r="Q147" s="583"/>
      <c r="R147" s="583"/>
      <c r="S147" s="583"/>
      <c r="T147" s="598"/>
      <c r="U147" s="583"/>
      <c r="V147" s="583"/>
      <c r="W147" s="583"/>
      <c r="X147" s="583"/>
      <c r="Y147" s="583"/>
      <c r="Z147" s="620"/>
      <c r="AA147" s="583"/>
      <c r="AB147" s="620"/>
      <c r="AC147" s="583"/>
      <c r="AD147" s="583"/>
    </row>
    <row r="148" spans="1:30" ht="15" customHeight="1" x14ac:dyDescent="0.35">
      <c r="A148" s="1181">
        <v>45205</v>
      </c>
      <c r="B148" s="625"/>
      <c r="C148" s="740"/>
      <c r="D148" s="598"/>
      <c r="E148" s="740"/>
      <c r="F148" s="740"/>
      <c r="G148" s="740"/>
      <c r="H148" s="740"/>
      <c r="I148" s="740"/>
      <c r="J148" s="741"/>
      <c r="K148" s="583"/>
      <c r="L148" s="598">
        <v>10</v>
      </c>
      <c r="M148" s="583">
        <v>100000</v>
      </c>
      <c r="N148" s="598"/>
      <c r="O148" s="583"/>
      <c r="P148" s="598"/>
      <c r="Q148" s="583"/>
      <c r="R148" s="583"/>
      <c r="S148" s="583"/>
      <c r="T148" s="598"/>
      <c r="U148" s="583"/>
      <c r="V148" s="583"/>
      <c r="W148" s="583"/>
      <c r="X148" s="583"/>
      <c r="Y148" s="583"/>
      <c r="Z148" s="620"/>
      <c r="AA148" s="583"/>
      <c r="AB148" s="620"/>
      <c r="AC148" s="583"/>
      <c r="AD148" s="583"/>
    </row>
    <row r="149" spans="1:30" ht="15" customHeight="1" x14ac:dyDescent="0.35">
      <c r="A149" s="1182"/>
      <c r="B149" s="738"/>
      <c r="C149" s="583"/>
      <c r="D149" s="598"/>
      <c r="E149" s="583"/>
      <c r="F149" s="583"/>
      <c r="G149" s="583"/>
      <c r="H149" s="583"/>
      <c r="I149" s="583"/>
      <c r="J149" s="741"/>
      <c r="K149" s="583"/>
      <c r="L149" s="598">
        <v>9.4600000000000009</v>
      </c>
      <c r="M149" s="583">
        <v>94600</v>
      </c>
      <c r="N149" s="598">
        <v>10</v>
      </c>
      <c r="O149" s="583">
        <v>100000</v>
      </c>
      <c r="P149" s="598"/>
      <c r="Q149" s="583"/>
      <c r="R149" s="583"/>
      <c r="S149" s="583"/>
      <c r="T149" s="598"/>
      <c r="U149" s="583"/>
      <c r="V149" s="583"/>
      <c r="W149" s="583"/>
      <c r="X149" s="583"/>
      <c r="Y149" s="583"/>
      <c r="Z149" s="620"/>
      <c r="AA149" s="583"/>
      <c r="AB149" s="620"/>
      <c r="AC149" s="583"/>
      <c r="AD149" s="583"/>
    </row>
    <row r="150" spans="1:30" ht="15" customHeight="1" x14ac:dyDescent="0.35">
      <c r="A150" s="1181">
        <v>45206</v>
      </c>
      <c r="B150" s="738"/>
      <c r="C150" s="583"/>
      <c r="D150" s="598"/>
      <c r="E150" s="740"/>
      <c r="F150" s="740"/>
      <c r="G150" s="740"/>
      <c r="H150" s="740"/>
      <c r="I150" s="740"/>
      <c r="J150" s="741"/>
      <c r="K150" s="583"/>
      <c r="L150" s="598"/>
      <c r="M150" s="583"/>
      <c r="N150" s="598"/>
      <c r="O150" s="583"/>
      <c r="P150" s="598"/>
      <c r="Q150" s="583"/>
      <c r="R150" s="583"/>
      <c r="S150" s="583"/>
      <c r="T150" s="598"/>
      <c r="U150" s="583"/>
      <c r="V150" s="583"/>
      <c r="W150" s="583"/>
      <c r="X150" s="583">
        <v>10</v>
      </c>
      <c r="Y150" s="583">
        <v>100000</v>
      </c>
      <c r="Z150" s="620"/>
      <c r="AA150" s="583"/>
      <c r="AB150" s="620"/>
      <c r="AC150" s="583"/>
      <c r="AD150" s="583"/>
    </row>
    <row r="151" spans="1:30" ht="15" customHeight="1" x14ac:dyDescent="0.35">
      <c r="A151" s="1182"/>
      <c r="B151" s="738">
        <v>52.68</v>
      </c>
      <c r="C151" s="583">
        <v>358224</v>
      </c>
      <c r="D151" s="598">
        <v>50.96</v>
      </c>
      <c r="E151" s="740">
        <v>346528</v>
      </c>
      <c r="F151" s="740"/>
      <c r="G151" s="740"/>
      <c r="H151" s="740"/>
      <c r="I151" s="740"/>
      <c r="J151" s="741"/>
      <c r="K151" s="583"/>
      <c r="L151" s="620"/>
      <c r="M151" s="583"/>
      <c r="N151" s="598"/>
      <c r="O151" s="583"/>
      <c r="P151" s="598"/>
      <c r="Q151" s="583"/>
      <c r="R151" s="583"/>
      <c r="S151" s="583"/>
      <c r="T151" s="598"/>
      <c r="U151" s="583"/>
      <c r="V151" s="583"/>
      <c r="W151" s="583"/>
      <c r="X151" s="818">
        <v>13.59</v>
      </c>
      <c r="Y151" s="583">
        <v>135900</v>
      </c>
      <c r="Z151" s="620"/>
      <c r="AA151" s="583"/>
      <c r="AB151" s="620"/>
      <c r="AC151" s="583"/>
      <c r="AD151" s="583"/>
    </row>
    <row r="152" spans="1:30" ht="15" customHeight="1" x14ac:dyDescent="0.35">
      <c r="A152" s="1181">
        <v>45207</v>
      </c>
      <c r="B152" s="738"/>
      <c r="C152" s="583"/>
      <c r="D152" s="598"/>
      <c r="E152" s="740"/>
      <c r="F152" s="740"/>
      <c r="G152" s="740"/>
      <c r="H152" s="740"/>
      <c r="I152" s="740"/>
      <c r="J152" s="741"/>
      <c r="K152" s="583"/>
      <c r="L152" s="598"/>
      <c r="M152" s="583"/>
      <c r="N152" s="598"/>
      <c r="O152" s="583"/>
      <c r="P152" s="598"/>
      <c r="Q152" s="583"/>
      <c r="R152" s="583"/>
      <c r="S152" s="583"/>
      <c r="T152" s="598"/>
      <c r="U152" s="583"/>
      <c r="V152" s="583"/>
      <c r="W152" s="583"/>
      <c r="X152" s="583"/>
      <c r="Y152" s="583"/>
      <c r="Z152" s="620"/>
      <c r="AA152" s="583"/>
      <c r="AB152" s="620"/>
      <c r="AC152" s="583"/>
      <c r="AD152" s="583"/>
    </row>
    <row r="153" spans="1:30" ht="15" customHeight="1" x14ac:dyDescent="0.35">
      <c r="A153" s="1182"/>
      <c r="B153" s="625"/>
      <c r="C153" s="583"/>
      <c r="D153" s="598"/>
      <c r="E153" s="740"/>
      <c r="F153" s="740"/>
      <c r="G153" s="740"/>
      <c r="H153" s="740"/>
      <c r="I153" s="740"/>
      <c r="J153" s="741"/>
      <c r="K153" s="583"/>
      <c r="L153" s="598"/>
      <c r="M153" s="583"/>
      <c r="N153" s="598"/>
      <c r="O153" s="583"/>
      <c r="P153" s="598"/>
      <c r="Q153" s="583"/>
      <c r="R153" s="583"/>
      <c r="S153" s="583"/>
      <c r="T153" s="598"/>
      <c r="U153" s="583"/>
      <c r="V153" s="583"/>
      <c r="W153" s="583"/>
      <c r="X153" s="583"/>
      <c r="Y153" s="583"/>
      <c r="Z153" s="620"/>
      <c r="AA153" s="583"/>
      <c r="AB153" s="620"/>
      <c r="AC153" s="583"/>
      <c r="AD153" s="583"/>
    </row>
    <row r="154" spans="1:30" ht="15" customHeight="1" x14ac:dyDescent="0.35">
      <c r="A154" s="1181">
        <v>45208</v>
      </c>
      <c r="B154" s="738"/>
      <c r="C154" s="583"/>
      <c r="D154" s="598"/>
      <c r="E154" s="740"/>
      <c r="F154" s="740"/>
      <c r="G154" s="740"/>
      <c r="H154" s="740"/>
      <c r="I154" s="740"/>
      <c r="J154" s="741"/>
      <c r="K154" s="583"/>
      <c r="L154" s="598"/>
      <c r="M154" s="583"/>
      <c r="N154" s="598"/>
      <c r="O154" s="583"/>
      <c r="P154" s="598"/>
      <c r="Q154" s="583"/>
      <c r="R154" s="583"/>
      <c r="S154" s="583"/>
      <c r="T154" s="598"/>
      <c r="U154" s="583"/>
      <c r="V154" s="583"/>
      <c r="W154" s="583"/>
      <c r="X154" s="583"/>
      <c r="Y154" s="583"/>
      <c r="Z154" s="620"/>
      <c r="AA154" s="583"/>
      <c r="AB154" s="620"/>
      <c r="AC154" s="583"/>
      <c r="AD154" s="583"/>
    </row>
    <row r="155" spans="1:30" ht="15" customHeight="1" x14ac:dyDescent="0.35">
      <c r="A155" s="1182"/>
      <c r="B155" s="625"/>
      <c r="C155" s="583"/>
      <c r="D155" s="598"/>
      <c r="E155" s="740"/>
      <c r="F155" s="740"/>
      <c r="G155" s="740"/>
      <c r="H155" s="740"/>
      <c r="I155" s="740"/>
      <c r="J155" s="741"/>
      <c r="K155" s="583"/>
      <c r="L155" s="598"/>
      <c r="M155" s="583"/>
      <c r="N155" s="598"/>
      <c r="O155" s="583"/>
      <c r="P155" s="598">
        <v>9.9</v>
      </c>
      <c r="Q155" s="583">
        <v>99000</v>
      </c>
      <c r="R155" s="583"/>
      <c r="S155" s="583"/>
      <c r="T155" s="598"/>
      <c r="U155" s="583"/>
      <c r="V155" s="583"/>
      <c r="W155" s="583"/>
      <c r="X155" s="583"/>
      <c r="Y155" s="583"/>
      <c r="Z155" s="620"/>
      <c r="AA155" s="583"/>
      <c r="AB155" s="620"/>
      <c r="AC155" s="583"/>
      <c r="AD155" s="583"/>
    </row>
    <row r="156" spans="1:30" ht="15" customHeight="1" x14ac:dyDescent="0.35">
      <c r="A156" s="1181">
        <v>45209</v>
      </c>
      <c r="B156" s="738"/>
      <c r="C156" s="583"/>
      <c r="D156" s="598"/>
      <c r="E156" s="740"/>
      <c r="F156" s="740"/>
      <c r="G156" s="740"/>
      <c r="H156" s="740"/>
      <c r="I156" s="740"/>
      <c r="J156" s="741"/>
      <c r="K156" s="583"/>
      <c r="L156" s="598"/>
      <c r="M156" s="583"/>
      <c r="N156" s="598"/>
      <c r="O156" s="583"/>
      <c r="P156" s="598"/>
      <c r="Q156" s="583"/>
      <c r="R156" s="583"/>
      <c r="S156" s="583"/>
      <c r="T156" s="598"/>
      <c r="U156" s="583"/>
      <c r="V156" s="583"/>
      <c r="W156" s="583"/>
      <c r="X156" s="583"/>
      <c r="Y156" s="583"/>
      <c r="Z156" s="620"/>
      <c r="AA156" s="583"/>
      <c r="AB156" s="620"/>
      <c r="AC156" s="583"/>
      <c r="AD156" s="583"/>
    </row>
    <row r="157" spans="1:30" ht="15" customHeight="1" x14ac:dyDescent="0.35">
      <c r="A157" s="1182"/>
      <c r="B157" s="738"/>
      <c r="C157" s="583"/>
      <c r="D157" s="598">
        <v>52.72</v>
      </c>
      <c r="E157" s="740">
        <v>358500</v>
      </c>
      <c r="F157" s="740"/>
      <c r="G157" s="740"/>
      <c r="H157" s="740"/>
      <c r="I157" s="740"/>
      <c r="J157" s="598"/>
      <c r="K157" s="583"/>
      <c r="L157" s="598"/>
      <c r="M157" s="583"/>
      <c r="N157" s="598"/>
      <c r="O157" s="583"/>
      <c r="P157" s="598"/>
      <c r="Q157" s="583"/>
      <c r="R157" s="583"/>
      <c r="S157" s="583"/>
      <c r="T157" s="598"/>
      <c r="U157" s="583"/>
      <c r="V157" s="583"/>
      <c r="W157" s="583"/>
      <c r="X157" s="583"/>
      <c r="Y157" s="583"/>
      <c r="Z157" s="620"/>
      <c r="AA157" s="583"/>
      <c r="AB157" s="620"/>
      <c r="AC157" s="583"/>
      <c r="AD157" s="583"/>
    </row>
    <row r="158" spans="1:30" ht="15" customHeight="1" x14ac:dyDescent="0.35">
      <c r="A158" s="1181">
        <v>45210</v>
      </c>
      <c r="B158" s="738"/>
      <c r="C158" s="583"/>
      <c r="D158" s="598"/>
      <c r="E158" s="740"/>
      <c r="F158" s="740"/>
      <c r="G158" s="740"/>
      <c r="H158" s="740"/>
      <c r="I158" s="740"/>
      <c r="J158" s="741"/>
      <c r="K158" s="583"/>
      <c r="L158" s="598"/>
      <c r="M158" s="583"/>
      <c r="N158" s="598"/>
      <c r="O158" s="583"/>
      <c r="P158" s="598"/>
      <c r="Q158" s="583"/>
      <c r="R158" s="583"/>
      <c r="S158" s="583"/>
      <c r="T158" s="598"/>
      <c r="U158" s="583"/>
      <c r="V158" s="596"/>
      <c r="W158" s="596"/>
      <c r="X158" s="596"/>
      <c r="Y158" s="596"/>
      <c r="Z158" s="597"/>
      <c r="AA158" s="748"/>
      <c r="AB158" s="597"/>
      <c r="AC158" s="748"/>
      <c r="AD158" s="583"/>
    </row>
    <row r="159" spans="1:30" ht="15" customHeight="1" x14ac:dyDescent="0.35">
      <c r="A159" s="1182"/>
      <c r="B159" s="738"/>
      <c r="C159" s="583"/>
      <c r="D159" s="598"/>
      <c r="E159" s="740"/>
      <c r="F159" s="740"/>
      <c r="G159" s="740"/>
      <c r="H159" s="740"/>
      <c r="I159" s="740"/>
      <c r="J159" s="741"/>
      <c r="K159" s="583"/>
      <c r="L159" s="598"/>
      <c r="M159" s="583"/>
      <c r="N159" s="598"/>
      <c r="O159" s="583"/>
      <c r="P159" s="598"/>
      <c r="Q159" s="583"/>
      <c r="R159" s="818">
        <v>9.4499999999999993</v>
      </c>
      <c r="S159" s="583">
        <v>94500</v>
      </c>
      <c r="T159" s="598"/>
      <c r="U159" s="583"/>
      <c r="V159" s="583"/>
      <c r="W159" s="583"/>
      <c r="X159" s="583"/>
      <c r="Y159" s="583"/>
      <c r="Z159" s="620">
        <v>10.1</v>
      </c>
      <c r="AA159" s="583">
        <v>101000</v>
      </c>
      <c r="AB159" s="620"/>
      <c r="AC159" s="583"/>
      <c r="AD159" s="583"/>
    </row>
    <row r="160" spans="1:30" ht="15" customHeight="1" x14ac:dyDescent="0.35">
      <c r="A160" s="1181">
        <v>45211</v>
      </c>
      <c r="B160" s="738"/>
      <c r="C160" s="583"/>
      <c r="D160" s="598"/>
      <c r="E160" s="740"/>
      <c r="F160" s="740"/>
      <c r="G160" s="740"/>
      <c r="H160" s="740"/>
      <c r="I160" s="740"/>
      <c r="J160" s="741"/>
      <c r="K160" s="583"/>
      <c r="L160" s="598"/>
      <c r="M160" s="583"/>
      <c r="N160" s="598"/>
      <c r="O160" s="583"/>
      <c r="P160" s="598"/>
      <c r="Q160" s="583"/>
      <c r="R160" s="583"/>
      <c r="S160" s="583"/>
      <c r="T160" s="598"/>
      <c r="U160" s="583"/>
      <c r="V160" s="583"/>
      <c r="W160" s="583"/>
      <c r="X160" s="583"/>
      <c r="Y160" s="583"/>
      <c r="Z160" s="620"/>
      <c r="AA160" s="583"/>
      <c r="AB160" s="620"/>
      <c r="AC160" s="583"/>
      <c r="AD160" s="583"/>
    </row>
    <row r="161" spans="1:30" ht="15" customHeight="1" x14ac:dyDescent="0.35">
      <c r="A161" s="1182"/>
      <c r="B161" s="738"/>
      <c r="C161" s="583"/>
      <c r="D161" s="598"/>
      <c r="E161" s="740"/>
      <c r="F161" s="740"/>
      <c r="G161" s="740"/>
      <c r="H161" s="740"/>
      <c r="I161" s="740"/>
      <c r="J161" s="741"/>
      <c r="K161" s="583"/>
      <c r="L161" s="598"/>
      <c r="M161" s="583"/>
      <c r="N161" s="741"/>
      <c r="O161" s="583"/>
      <c r="P161" s="598"/>
      <c r="Q161" s="583"/>
      <c r="R161" s="583"/>
      <c r="S161" s="583"/>
      <c r="T161" s="598"/>
      <c r="U161" s="583"/>
      <c r="V161" s="583"/>
      <c r="W161" s="583"/>
      <c r="X161" s="583"/>
      <c r="Y161" s="583"/>
      <c r="Z161" s="620"/>
      <c r="AA161" s="583"/>
      <c r="AB161" s="620"/>
      <c r="AC161" s="583"/>
      <c r="AD161" s="583"/>
    </row>
    <row r="162" spans="1:30" ht="15" customHeight="1" x14ac:dyDescent="0.35">
      <c r="A162" s="1181">
        <v>45212</v>
      </c>
      <c r="B162" s="738"/>
      <c r="C162" s="583"/>
      <c r="D162" s="598"/>
      <c r="E162" s="740"/>
      <c r="F162" s="740"/>
      <c r="G162" s="740"/>
      <c r="H162" s="740"/>
      <c r="I162" s="740"/>
      <c r="J162" s="741"/>
      <c r="K162" s="583"/>
      <c r="L162" s="598"/>
      <c r="M162" s="583"/>
      <c r="N162" s="598"/>
      <c r="O162" s="583"/>
      <c r="P162" s="598"/>
      <c r="Q162" s="583"/>
      <c r="R162" s="583"/>
      <c r="S162" s="583"/>
      <c r="T162" s="598"/>
      <c r="U162" s="583"/>
      <c r="V162" s="583"/>
      <c r="W162" s="583"/>
      <c r="X162" s="583"/>
      <c r="Y162" s="583"/>
      <c r="Z162" s="620"/>
      <c r="AA162" s="583"/>
      <c r="AB162" s="620"/>
      <c r="AC162" s="583"/>
      <c r="AD162" s="583"/>
    </row>
    <row r="163" spans="1:30" s="601" customFormat="1" ht="15" customHeight="1" x14ac:dyDescent="0.35">
      <c r="A163" s="1182"/>
      <c r="B163" s="811">
        <v>60</v>
      </c>
      <c r="C163" s="583">
        <v>408000</v>
      </c>
      <c r="D163" s="598"/>
      <c r="E163" s="740"/>
      <c r="F163" s="740"/>
      <c r="G163" s="740"/>
      <c r="H163" s="740"/>
      <c r="I163" s="740"/>
      <c r="J163" s="741"/>
      <c r="K163" s="583"/>
      <c r="L163" s="598"/>
      <c r="M163" s="583"/>
      <c r="N163" s="598"/>
      <c r="O163" s="583"/>
      <c r="P163" s="598"/>
      <c r="Q163" s="583"/>
      <c r="R163" s="583"/>
      <c r="S163" s="583"/>
      <c r="T163" s="598"/>
      <c r="U163" s="583"/>
      <c r="V163" s="583"/>
      <c r="W163" s="583"/>
      <c r="X163" s="583"/>
      <c r="Y163" s="583"/>
      <c r="Z163" s="620"/>
      <c r="AA163" s="583"/>
      <c r="AB163" s="620"/>
      <c r="AC163" s="583"/>
      <c r="AD163" s="583"/>
    </row>
    <row r="164" spans="1:30" ht="15" customHeight="1" x14ac:dyDescent="0.35">
      <c r="A164" s="1181">
        <v>45213</v>
      </c>
      <c r="B164" s="738"/>
      <c r="C164" s="583"/>
      <c r="D164" s="598"/>
      <c r="E164" s="740"/>
      <c r="F164" s="740"/>
      <c r="G164" s="740"/>
      <c r="H164" s="740"/>
      <c r="I164" s="740"/>
      <c r="J164" s="741"/>
      <c r="K164" s="583"/>
      <c r="L164" s="598"/>
      <c r="M164" s="583"/>
      <c r="N164" s="598"/>
      <c r="O164" s="583"/>
      <c r="P164" s="598"/>
      <c r="Q164" s="583"/>
      <c r="R164" s="583"/>
      <c r="S164" s="583"/>
      <c r="T164" s="598"/>
      <c r="U164" s="583"/>
      <c r="V164" s="583"/>
      <c r="W164" s="583"/>
      <c r="X164" s="583"/>
      <c r="Y164" s="583"/>
      <c r="Z164" s="620"/>
      <c r="AA164" s="583"/>
      <c r="AB164" s="620"/>
      <c r="AC164" s="583"/>
      <c r="AD164" s="583"/>
    </row>
    <row r="165" spans="1:30" ht="15" customHeight="1" x14ac:dyDescent="0.35">
      <c r="A165" s="1182"/>
      <c r="B165" s="738"/>
      <c r="C165" s="583"/>
      <c r="D165" s="598"/>
      <c r="E165" s="740"/>
      <c r="F165" s="740"/>
      <c r="G165" s="740"/>
      <c r="H165" s="740"/>
      <c r="I165" s="740"/>
      <c r="J165" s="741"/>
      <c r="K165" s="583"/>
      <c r="L165" s="598"/>
      <c r="M165" s="583"/>
      <c r="N165" s="598"/>
      <c r="O165" s="583"/>
      <c r="P165" s="598"/>
      <c r="Q165" s="583"/>
      <c r="R165" s="583"/>
      <c r="S165" s="583"/>
      <c r="T165" s="598"/>
      <c r="U165" s="583"/>
      <c r="V165" s="583"/>
      <c r="W165" s="583"/>
      <c r="X165" s="583"/>
      <c r="Y165" s="583"/>
      <c r="Z165" s="620"/>
      <c r="AA165" s="583"/>
      <c r="AB165" s="620"/>
      <c r="AC165" s="583"/>
      <c r="AD165" s="583"/>
    </row>
    <row r="166" spans="1:30" ht="15" customHeight="1" x14ac:dyDescent="0.35">
      <c r="A166" s="1181">
        <v>45214</v>
      </c>
      <c r="B166" s="738"/>
      <c r="C166" s="583"/>
      <c r="D166" s="598"/>
      <c r="E166" s="740"/>
      <c r="F166" s="740"/>
      <c r="G166" s="740"/>
      <c r="H166" s="740"/>
      <c r="I166" s="740"/>
      <c r="J166" s="741"/>
      <c r="K166" s="583"/>
      <c r="L166" s="598"/>
      <c r="M166" s="583"/>
      <c r="N166" s="598"/>
      <c r="O166" s="583"/>
      <c r="P166" s="598"/>
      <c r="Q166" s="583"/>
      <c r="R166" s="583"/>
      <c r="S166" s="583"/>
      <c r="T166" s="598"/>
      <c r="U166" s="583"/>
      <c r="V166" s="583"/>
      <c r="W166" s="583"/>
      <c r="X166" s="583"/>
      <c r="Y166" s="583"/>
      <c r="Z166" s="620"/>
      <c r="AA166" s="583"/>
      <c r="AB166" s="620"/>
      <c r="AC166" s="583"/>
      <c r="AD166" s="583"/>
    </row>
    <row r="167" spans="1:30" ht="15" customHeight="1" x14ac:dyDescent="0.35">
      <c r="A167" s="1182"/>
      <c r="B167" s="738"/>
      <c r="C167" s="583"/>
      <c r="D167" s="598"/>
      <c r="E167" s="740"/>
      <c r="F167" s="740"/>
      <c r="G167" s="740"/>
      <c r="H167" s="740"/>
      <c r="I167" s="740"/>
      <c r="J167" s="741"/>
      <c r="K167" s="583"/>
      <c r="L167" s="598"/>
      <c r="M167" s="583"/>
      <c r="N167" s="598"/>
      <c r="O167" s="583"/>
      <c r="P167" s="598"/>
      <c r="Q167" s="583"/>
      <c r="R167" s="583"/>
      <c r="S167" s="583"/>
      <c r="T167" s="598"/>
      <c r="U167" s="583"/>
      <c r="V167" s="583"/>
      <c r="W167" s="583"/>
      <c r="X167" s="583"/>
      <c r="Y167" s="583"/>
      <c r="Z167" s="620"/>
      <c r="AA167" s="583"/>
      <c r="AB167" s="620"/>
      <c r="AC167" s="583"/>
      <c r="AD167" s="583"/>
    </row>
    <row r="168" spans="1:30" ht="15" customHeight="1" x14ac:dyDescent="0.35">
      <c r="A168" s="1181">
        <v>45215</v>
      </c>
      <c r="B168" s="738"/>
      <c r="C168" s="583"/>
      <c r="D168" s="598"/>
      <c r="E168" s="740"/>
      <c r="F168" s="740"/>
      <c r="G168" s="740"/>
      <c r="H168" s="740"/>
      <c r="I168" s="740"/>
      <c r="J168" s="741"/>
      <c r="K168" s="583"/>
      <c r="L168" s="598"/>
      <c r="M168" s="583"/>
      <c r="N168" s="598"/>
      <c r="O168" s="583"/>
      <c r="P168" s="598"/>
      <c r="Q168" s="583"/>
      <c r="R168" s="583"/>
      <c r="S168" s="583"/>
      <c r="T168" s="598"/>
      <c r="U168" s="583"/>
      <c r="V168" s="583"/>
      <c r="W168" s="583"/>
      <c r="X168" s="583"/>
      <c r="Y168" s="583"/>
      <c r="Z168" s="620"/>
      <c r="AA168" s="583"/>
      <c r="AB168" s="620"/>
      <c r="AC168" s="583"/>
      <c r="AD168" s="583"/>
    </row>
    <row r="169" spans="1:30" ht="15" customHeight="1" x14ac:dyDescent="0.35">
      <c r="A169" s="1182"/>
      <c r="B169" s="738"/>
      <c r="C169" s="583"/>
      <c r="D169" s="598"/>
      <c r="E169" s="740"/>
      <c r="F169" s="740"/>
      <c r="G169" s="740"/>
      <c r="H169" s="740"/>
      <c r="I169" s="740"/>
      <c r="J169" s="741"/>
      <c r="K169" s="583"/>
      <c r="L169" s="598"/>
      <c r="M169" s="583"/>
      <c r="N169" s="598"/>
      <c r="O169" s="583"/>
      <c r="P169" s="598"/>
      <c r="Q169" s="583"/>
      <c r="R169" s="583"/>
      <c r="S169" s="583"/>
      <c r="T169" s="598"/>
      <c r="U169" s="583"/>
      <c r="V169" s="583"/>
      <c r="W169" s="583"/>
      <c r="X169" s="583"/>
      <c r="Y169" s="583"/>
      <c r="Z169" s="620"/>
      <c r="AA169" s="583"/>
      <c r="AB169" s="620"/>
      <c r="AC169" s="583"/>
      <c r="AD169" s="583"/>
    </row>
    <row r="170" spans="1:30" ht="15" customHeight="1" x14ac:dyDescent="0.35">
      <c r="A170" s="1181">
        <v>45216</v>
      </c>
      <c r="B170" s="738"/>
      <c r="C170" s="583"/>
      <c r="D170" s="598"/>
      <c r="E170" s="740"/>
      <c r="F170" s="740"/>
      <c r="G170" s="740"/>
      <c r="H170" s="740"/>
      <c r="I170" s="740"/>
      <c r="J170" s="741"/>
      <c r="K170" s="583"/>
      <c r="L170" s="598"/>
      <c r="M170" s="583"/>
      <c r="N170" s="598"/>
      <c r="O170" s="583"/>
      <c r="P170" s="598"/>
      <c r="Q170" s="583"/>
      <c r="R170" s="583"/>
      <c r="S170" s="583"/>
      <c r="T170" s="598"/>
      <c r="U170" s="583"/>
      <c r="V170" s="583"/>
      <c r="W170" s="583"/>
      <c r="X170" s="583"/>
      <c r="Y170" s="583"/>
      <c r="Z170" s="620"/>
      <c r="AA170" s="583"/>
      <c r="AB170" s="620"/>
      <c r="AC170" s="583"/>
      <c r="AD170" s="583"/>
    </row>
    <row r="171" spans="1:30" ht="15" customHeight="1" x14ac:dyDescent="0.35">
      <c r="A171" s="1182"/>
      <c r="B171" s="738"/>
      <c r="C171" s="583"/>
      <c r="D171" s="598">
        <v>53.27</v>
      </c>
      <c r="E171" s="740">
        <v>362240</v>
      </c>
      <c r="F171" s="740"/>
      <c r="G171" s="740"/>
      <c r="H171" s="740"/>
      <c r="I171" s="740"/>
      <c r="J171" s="741"/>
      <c r="K171" s="583"/>
      <c r="L171" s="598"/>
      <c r="M171" s="583"/>
      <c r="N171" s="598"/>
      <c r="O171" s="583"/>
      <c r="P171" s="598"/>
      <c r="Q171" s="583"/>
      <c r="R171" s="583"/>
      <c r="S171" s="583"/>
      <c r="T171" s="598"/>
      <c r="U171" s="583"/>
      <c r="V171" s="583"/>
      <c r="W171" s="583"/>
      <c r="X171" s="583"/>
      <c r="Y171" s="583"/>
      <c r="Z171" s="620"/>
      <c r="AA171" s="583"/>
      <c r="AB171" s="620"/>
      <c r="AC171" s="583"/>
      <c r="AD171" s="583"/>
    </row>
    <row r="172" spans="1:30" ht="15" customHeight="1" x14ac:dyDescent="0.35">
      <c r="A172" s="1181">
        <v>45217</v>
      </c>
      <c r="B172" s="738"/>
      <c r="C172" s="583"/>
      <c r="D172" s="598"/>
      <c r="E172" s="740"/>
      <c r="F172" s="740"/>
      <c r="G172" s="740"/>
      <c r="H172" s="740"/>
      <c r="I172" s="740"/>
      <c r="J172" s="741"/>
      <c r="K172" s="583"/>
      <c r="L172" s="598"/>
      <c r="M172" s="583"/>
      <c r="N172" s="598"/>
      <c r="O172" s="583"/>
      <c r="P172" s="598"/>
      <c r="Q172" s="583"/>
      <c r="R172" s="583"/>
      <c r="S172" s="583"/>
      <c r="T172" s="598"/>
      <c r="U172" s="583"/>
      <c r="V172" s="583"/>
      <c r="W172" s="583"/>
      <c r="X172" s="583"/>
      <c r="Y172" s="583"/>
      <c r="Z172" s="620"/>
      <c r="AA172" s="583"/>
      <c r="AB172" s="620"/>
      <c r="AC172" s="583"/>
      <c r="AD172" s="583"/>
    </row>
    <row r="173" spans="1:30" ht="15" customHeight="1" x14ac:dyDescent="0.35">
      <c r="A173" s="1182"/>
      <c r="B173" s="738"/>
      <c r="C173" s="583"/>
      <c r="D173" s="598"/>
      <c r="E173" s="740"/>
      <c r="F173" s="740"/>
      <c r="G173" s="740"/>
      <c r="H173" s="740"/>
      <c r="I173" s="740"/>
      <c r="J173" s="741"/>
      <c r="K173" s="583"/>
      <c r="L173" s="598"/>
      <c r="M173" s="583"/>
      <c r="N173" s="598"/>
      <c r="O173" s="583"/>
      <c r="P173" s="598"/>
      <c r="Q173" s="583"/>
      <c r="R173" s="583"/>
      <c r="S173" s="583"/>
      <c r="T173" s="598"/>
      <c r="U173" s="583"/>
      <c r="V173" s="583"/>
      <c r="W173" s="583"/>
      <c r="X173" s="583"/>
      <c r="Y173" s="583"/>
      <c r="Z173" s="620"/>
      <c r="AA173" s="583"/>
      <c r="AB173" s="620"/>
      <c r="AC173" s="583"/>
      <c r="AD173" s="583"/>
    </row>
    <row r="174" spans="1:30" ht="15" customHeight="1" x14ac:dyDescent="0.35">
      <c r="A174" s="1181">
        <v>45218</v>
      </c>
      <c r="B174" s="738"/>
      <c r="C174" s="583"/>
      <c r="D174" s="598"/>
      <c r="E174" s="740"/>
      <c r="F174" s="740"/>
      <c r="G174" s="740"/>
      <c r="H174" s="740"/>
      <c r="I174" s="740"/>
      <c r="J174" s="741"/>
      <c r="K174" s="583"/>
      <c r="L174" s="598"/>
      <c r="M174" s="583"/>
      <c r="N174" s="598"/>
      <c r="O174" s="583"/>
      <c r="P174" s="598"/>
      <c r="Q174" s="583"/>
      <c r="R174" s="583"/>
      <c r="S174" s="583"/>
      <c r="T174" s="598"/>
      <c r="U174" s="583"/>
      <c r="V174" s="583"/>
      <c r="W174" s="583"/>
      <c r="X174" s="583"/>
      <c r="Y174" s="583"/>
      <c r="Z174" s="620"/>
      <c r="AA174" s="583"/>
      <c r="AB174" s="620"/>
      <c r="AC174" s="583"/>
      <c r="AD174" s="583"/>
    </row>
    <row r="175" spans="1:30" ht="15" customHeight="1" x14ac:dyDescent="0.35">
      <c r="A175" s="1182"/>
      <c r="B175" s="738"/>
      <c r="C175" s="583"/>
      <c r="D175" s="598"/>
      <c r="E175" s="740"/>
      <c r="F175" s="740"/>
      <c r="G175" s="740"/>
      <c r="H175" s="740"/>
      <c r="I175" s="740"/>
      <c r="J175" s="741"/>
      <c r="K175" s="583"/>
      <c r="L175" s="598"/>
      <c r="M175" s="583"/>
      <c r="N175" s="598"/>
      <c r="O175" s="583"/>
      <c r="P175" s="598"/>
      <c r="Q175" s="583"/>
      <c r="R175" s="583"/>
      <c r="S175" s="583"/>
      <c r="T175" s="598">
        <v>10.84</v>
      </c>
      <c r="U175" s="583">
        <v>108400</v>
      </c>
      <c r="V175" s="583"/>
      <c r="W175" s="583"/>
      <c r="X175" s="583"/>
      <c r="Y175" s="583"/>
      <c r="Z175" s="620">
        <v>8.58</v>
      </c>
      <c r="AA175" s="583">
        <v>85800</v>
      </c>
      <c r="AB175" s="620"/>
      <c r="AC175" s="583"/>
      <c r="AD175" s="583"/>
    </row>
    <row r="176" spans="1:30" ht="15" customHeight="1" x14ac:dyDescent="0.35">
      <c r="A176" s="1181">
        <v>45219</v>
      </c>
      <c r="B176" s="738"/>
      <c r="C176" s="583"/>
      <c r="D176" s="598"/>
      <c r="E176" s="740"/>
      <c r="F176" s="740"/>
      <c r="G176" s="740"/>
      <c r="H176" s="740"/>
      <c r="I176" s="740"/>
      <c r="J176" s="741"/>
      <c r="K176" s="583"/>
      <c r="L176" s="598"/>
      <c r="M176" s="583"/>
      <c r="N176" s="598"/>
      <c r="O176" s="583"/>
      <c r="P176" s="598"/>
      <c r="Q176" s="583"/>
      <c r="R176" s="583"/>
      <c r="S176" s="583"/>
      <c r="T176" s="598"/>
      <c r="U176" s="583"/>
      <c r="V176" s="583"/>
      <c r="W176" s="583"/>
      <c r="X176" s="583"/>
      <c r="Y176" s="583"/>
      <c r="Z176" s="620"/>
      <c r="AA176" s="583"/>
      <c r="AB176" s="620"/>
      <c r="AC176" s="583"/>
      <c r="AD176" s="583"/>
    </row>
    <row r="177" spans="1:30" ht="15" customHeight="1" x14ac:dyDescent="0.35">
      <c r="A177" s="1182"/>
      <c r="B177" s="738"/>
      <c r="C177" s="583"/>
      <c r="D177" s="598"/>
      <c r="E177" s="740"/>
      <c r="F177" s="740"/>
      <c r="G177" s="740"/>
      <c r="H177" s="740"/>
      <c r="I177" s="740"/>
      <c r="J177" s="741"/>
      <c r="K177" s="583"/>
      <c r="L177" s="598">
        <v>13.7</v>
      </c>
      <c r="M177" s="583">
        <v>137000</v>
      </c>
      <c r="N177" s="598"/>
      <c r="O177" s="583"/>
      <c r="P177" s="598"/>
      <c r="Q177" s="583"/>
      <c r="R177" s="583"/>
      <c r="S177" s="583"/>
      <c r="T177" s="598"/>
      <c r="U177" s="583"/>
      <c r="V177" s="583"/>
      <c r="W177" s="583"/>
      <c r="X177" s="583"/>
      <c r="Y177" s="583"/>
      <c r="Z177" s="598"/>
      <c r="AA177" s="583"/>
      <c r="AB177" s="620"/>
      <c r="AC177" s="583"/>
      <c r="AD177" s="583"/>
    </row>
    <row r="178" spans="1:30" ht="15" customHeight="1" x14ac:dyDescent="0.35">
      <c r="A178" s="1181">
        <v>45220</v>
      </c>
      <c r="B178" s="738"/>
      <c r="C178" s="583"/>
      <c r="D178" s="598"/>
      <c r="E178" s="740"/>
      <c r="F178" s="740"/>
      <c r="G178" s="740"/>
      <c r="H178" s="740"/>
      <c r="I178" s="740"/>
      <c r="J178" s="741"/>
      <c r="K178" s="583"/>
      <c r="L178" s="598"/>
      <c r="M178" s="583"/>
      <c r="N178" s="598"/>
      <c r="O178" s="583"/>
      <c r="P178" s="598"/>
      <c r="Q178" s="583"/>
      <c r="R178" s="583"/>
      <c r="S178" s="583"/>
      <c r="T178" s="598"/>
      <c r="U178" s="583"/>
      <c r="V178" s="583"/>
      <c r="W178" s="583"/>
      <c r="X178" s="583"/>
      <c r="Y178" s="583"/>
      <c r="Z178" s="620"/>
      <c r="AA178" s="583"/>
      <c r="AB178" s="620"/>
      <c r="AC178" s="583"/>
      <c r="AD178" s="583"/>
    </row>
    <row r="179" spans="1:30" ht="15" customHeight="1" x14ac:dyDescent="0.35">
      <c r="A179" s="1182"/>
      <c r="B179" s="738">
        <v>59.46</v>
      </c>
      <c r="C179" s="583">
        <v>404328</v>
      </c>
      <c r="D179" s="598"/>
      <c r="E179" s="740"/>
      <c r="F179" s="740"/>
      <c r="G179" s="740"/>
      <c r="H179" s="740"/>
      <c r="I179" s="740"/>
      <c r="J179" s="741"/>
      <c r="K179" s="583"/>
      <c r="L179" s="598"/>
      <c r="M179" s="583"/>
      <c r="N179" s="598"/>
      <c r="O179" s="583"/>
      <c r="P179" s="598"/>
      <c r="Q179" s="583"/>
      <c r="R179" s="583"/>
      <c r="S179" s="583"/>
      <c r="T179" s="598"/>
      <c r="U179" s="583"/>
      <c r="V179" s="583"/>
      <c r="W179" s="583"/>
      <c r="X179" s="583"/>
      <c r="Y179" s="583"/>
      <c r="Z179" s="620"/>
      <c r="AA179" s="583"/>
      <c r="AB179" s="620"/>
      <c r="AC179" s="583"/>
      <c r="AD179" s="583"/>
    </row>
    <row r="180" spans="1:30" ht="15" customHeight="1" x14ac:dyDescent="0.35">
      <c r="A180" s="1181">
        <v>45221</v>
      </c>
      <c r="B180" s="738"/>
      <c r="C180" s="583"/>
      <c r="D180" s="598"/>
      <c r="E180" s="740"/>
      <c r="F180" s="740"/>
      <c r="G180" s="740"/>
      <c r="H180" s="740"/>
      <c r="I180" s="740"/>
      <c r="J180" s="741"/>
      <c r="K180" s="583"/>
      <c r="L180" s="598"/>
      <c r="M180" s="583"/>
      <c r="N180" s="598"/>
      <c r="O180" s="583"/>
      <c r="P180" s="598"/>
      <c r="Q180" s="583"/>
      <c r="R180" s="583"/>
      <c r="S180" s="583"/>
      <c r="T180" s="598"/>
      <c r="U180" s="583"/>
      <c r="V180" s="583"/>
      <c r="W180" s="583"/>
      <c r="X180" s="583"/>
      <c r="Y180" s="583"/>
      <c r="Z180" s="620"/>
      <c r="AA180" s="583"/>
      <c r="AB180" s="620"/>
      <c r="AC180" s="583"/>
      <c r="AD180" s="583"/>
    </row>
    <row r="181" spans="1:30" ht="18" customHeight="1" x14ac:dyDescent="0.35">
      <c r="A181" s="1182"/>
      <c r="B181" s="738"/>
      <c r="C181" s="583"/>
      <c r="D181" s="738"/>
      <c r="E181" s="583"/>
      <c r="F181" s="583"/>
      <c r="G181" s="583"/>
      <c r="H181" s="583"/>
      <c r="I181" s="583"/>
      <c r="J181" s="741"/>
      <c r="K181" s="583"/>
      <c r="L181" s="598"/>
      <c r="M181" s="583"/>
      <c r="N181" s="598"/>
      <c r="O181" s="583"/>
      <c r="P181" s="598"/>
      <c r="Q181" s="583"/>
      <c r="R181" s="583"/>
      <c r="S181" s="583"/>
      <c r="T181" s="598"/>
      <c r="U181" s="583"/>
      <c r="V181" s="583"/>
      <c r="W181" s="583"/>
      <c r="X181" s="583"/>
      <c r="Y181" s="583"/>
      <c r="Z181" s="620"/>
      <c r="AA181" s="583"/>
      <c r="AB181" s="620"/>
      <c r="AC181" s="583"/>
      <c r="AD181" s="583"/>
    </row>
    <row r="182" spans="1:30" ht="15" customHeight="1" x14ac:dyDescent="0.35">
      <c r="A182" s="1181">
        <v>45222</v>
      </c>
      <c r="B182" s="738"/>
      <c r="C182" s="583"/>
      <c r="D182" s="598"/>
      <c r="E182" s="740"/>
      <c r="F182" s="740"/>
      <c r="G182" s="740"/>
      <c r="H182" s="740"/>
      <c r="I182" s="740"/>
      <c r="J182" s="741"/>
      <c r="K182" s="583"/>
      <c r="L182" s="598"/>
      <c r="M182" s="583"/>
      <c r="N182" s="598"/>
      <c r="O182" s="583"/>
      <c r="P182" s="598"/>
      <c r="Q182" s="583"/>
      <c r="R182" s="583"/>
      <c r="S182" s="583"/>
      <c r="T182" s="598"/>
      <c r="U182" s="583"/>
      <c r="V182" s="583"/>
      <c r="W182" s="583"/>
      <c r="X182" s="583"/>
      <c r="Y182" s="583"/>
      <c r="Z182" s="620"/>
      <c r="AA182" s="583"/>
      <c r="AB182" s="620"/>
      <c r="AC182" s="583"/>
      <c r="AD182" s="583"/>
    </row>
    <row r="183" spans="1:30" ht="15" customHeight="1" x14ac:dyDescent="0.35">
      <c r="A183" s="1182"/>
      <c r="B183" s="625"/>
      <c r="C183" s="583"/>
      <c r="D183" s="598"/>
      <c r="E183" s="740"/>
      <c r="F183" s="740"/>
      <c r="G183" s="740"/>
      <c r="H183" s="740"/>
      <c r="I183" s="740"/>
      <c r="J183" s="738"/>
      <c r="K183" s="583"/>
      <c r="L183" s="598"/>
      <c r="M183" s="583"/>
      <c r="N183" s="598"/>
      <c r="O183" s="583"/>
      <c r="P183" s="598"/>
      <c r="Q183" s="583"/>
      <c r="R183" s="583"/>
      <c r="S183" s="583"/>
      <c r="T183" s="598"/>
      <c r="U183" s="583"/>
      <c r="V183" s="583"/>
      <c r="W183" s="583"/>
      <c r="X183" s="583"/>
      <c r="Y183" s="583"/>
      <c r="Z183" s="620"/>
      <c r="AA183" s="583"/>
      <c r="AB183" s="620"/>
      <c r="AC183" s="583"/>
      <c r="AD183" s="583"/>
    </row>
    <row r="184" spans="1:30" ht="15" customHeight="1" x14ac:dyDescent="0.35">
      <c r="A184" s="1181">
        <v>45223</v>
      </c>
      <c r="B184" s="625"/>
      <c r="C184" s="583"/>
      <c r="D184" s="598"/>
      <c r="E184" s="740"/>
      <c r="F184" s="740"/>
      <c r="G184" s="740"/>
      <c r="H184" s="740"/>
      <c r="I184" s="740"/>
      <c r="J184" s="741"/>
      <c r="K184" s="583"/>
      <c r="L184" s="598"/>
      <c r="M184" s="583"/>
      <c r="N184" s="598"/>
      <c r="O184" s="583"/>
      <c r="P184" s="598"/>
      <c r="Q184" s="583"/>
      <c r="R184" s="583"/>
      <c r="S184" s="583"/>
      <c r="T184" s="598"/>
      <c r="U184" s="583"/>
      <c r="V184" s="583"/>
      <c r="W184" s="583"/>
      <c r="X184" s="818">
        <v>11.85</v>
      </c>
      <c r="Y184" s="583">
        <v>118500</v>
      </c>
      <c r="Z184" s="620"/>
      <c r="AA184" s="583"/>
      <c r="AB184" s="620"/>
      <c r="AC184" s="583"/>
      <c r="AD184" s="583"/>
    </row>
    <row r="185" spans="1:30" ht="15" customHeight="1" x14ac:dyDescent="0.35">
      <c r="A185" s="1182"/>
      <c r="B185" s="738">
        <v>51.3</v>
      </c>
      <c r="C185" s="583">
        <v>348840</v>
      </c>
      <c r="D185" s="598">
        <v>54.4</v>
      </c>
      <c r="E185" s="740">
        <v>369920</v>
      </c>
      <c r="F185" s="738"/>
      <c r="G185" s="583"/>
      <c r="H185" s="598"/>
      <c r="I185" s="740"/>
      <c r="J185" s="741"/>
      <c r="K185" s="583"/>
      <c r="L185" s="598"/>
      <c r="M185" s="583"/>
      <c r="N185" s="598"/>
      <c r="O185" s="583"/>
      <c r="P185" s="598">
        <v>9.69</v>
      </c>
      <c r="Q185" s="583">
        <v>96900</v>
      </c>
      <c r="R185" s="583"/>
      <c r="S185" s="583"/>
      <c r="T185" s="598"/>
      <c r="U185" s="583"/>
      <c r="V185" s="583"/>
      <c r="W185" s="583"/>
      <c r="X185" s="583"/>
      <c r="Y185" s="583"/>
      <c r="Z185" s="620">
        <v>10</v>
      </c>
      <c r="AA185" s="583">
        <v>100000</v>
      </c>
      <c r="AB185" s="620"/>
      <c r="AC185" s="583"/>
      <c r="AD185" s="583"/>
    </row>
    <row r="186" spans="1:30" ht="15" customHeight="1" x14ac:dyDescent="0.35">
      <c r="A186" s="1181">
        <v>45224</v>
      </c>
      <c r="B186" s="738"/>
      <c r="C186" s="583"/>
      <c r="D186" s="598"/>
      <c r="E186" s="740"/>
      <c r="F186" s="740"/>
      <c r="G186" s="740"/>
      <c r="H186" s="740"/>
      <c r="I186" s="740"/>
      <c r="J186" s="741"/>
      <c r="K186" s="583"/>
      <c r="L186" s="598"/>
      <c r="M186" s="583"/>
      <c r="N186" s="598"/>
      <c r="O186" s="583"/>
      <c r="P186" s="598"/>
      <c r="Q186" s="583"/>
      <c r="R186" s="583"/>
      <c r="S186" s="583"/>
      <c r="T186" s="598"/>
      <c r="U186" s="583"/>
      <c r="V186" s="583"/>
      <c r="W186" s="583"/>
      <c r="X186" s="583"/>
      <c r="Y186" s="583"/>
      <c r="Z186" s="620"/>
      <c r="AA186" s="583"/>
      <c r="AB186" s="620"/>
      <c r="AC186" s="583"/>
      <c r="AD186" s="583"/>
    </row>
    <row r="187" spans="1:30" ht="15" customHeight="1" x14ac:dyDescent="0.35">
      <c r="A187" s="1182"/>
      <c r="B187" s="738"/>
      <c r="C187" s="583"/>
      <c r="D187" s="598">
        <v>54.95</v>
      </c>
      <c r="E187" s="740">
        <v>373660</v>
      </c>
      <c r="F187" s="740"/>
      <c r="G187" s="740"/>
      <c r="H187" s="740"/>
      <c r="I187" s="740"/>
      <c r="J187" s="741"/>
      <c r="K187" s="583"/>
      <c r="L187" s="598"/>
      <c r="M187" s="583"/>
      <c r="N187" s="598"/>
      <c r="O187" s="583"/>
      <c r="P187" s="598"/>
      <c r="Q187" s="583"/>
      <c r="R187" s="818">
        <v>11.01</v>
      </c>
      <c r="S187" s="583">
        <v>110100</v>
      </c>
      <c r="T187" s="598"/>
      <c r="U187" s="583"/>
      <c r="V187" s="583"/>
      <c r="W187" s="583"/>
      <c r="X187" s="583"/>
      <c r="Y187" s="583"/>
      <c r="Z187" s="620"/>
      <c r="AA187" s="583"/>
      <c r="AB187" s="620">
        <v>36.44</v>
      </c>
      <c r="AC187" s="583">
        <v>364400</v>
      </c>
      <c r="AD187" s="583"/>
    </row>
    <row r="188" spans="1:30" ht="15" customHeight="1" x14ac:dyDescent="0.35">
      <c r="A188" s="1181">
        <v>45225</v>
      </c>
      <c r="B188" s="738"/>
      <c r="C188" s="583"/>
      <c r="D188" s="598"/>
      <c r="E188" s="740"/>
      <c r="F188" s="740"/>
      <c r="G188" s="740"/>
      <c r="H188" s="740"/>
      <c r="I188" s="740"/>
      <c r="J188" s="741"/>
      <c r="K188" s="583"/>
      <c r="L188" s="598"/>
      <c r="M188" s="583"/>
      <c r="N188" s="598"/>
      <c r="O188" s="583"/>
      <c r="P188" s="598"/>
      <c r="Q188" s="583"/>
      <c r="R188" s="583"/>
      <c r="S188" s="583"/>
      <c r="T188" s="598"/>
      <c r="U188" s="583"/>
      <c r="V188" s="583"/>
      <c r="W188" s="583"/>
      <c r="X188" s="583"/>
      <c r="Y188" s="583"/>
      <c r="Z188" s="620"/>
      <c r="AA188" s="583"/>
      <c r="AB188" s="620"/>
      <c r="AC188" s="583"/>
      <c r="AD188" s="583"/>
    </row>
    <row r="189" spans="1:30" ht="15" customHeight="1" x14ac:dyDescent="0.35">
      <c r="A189" s="1182"/>
      <c r="B189" s="738"/>
      <c r="C189" s="583"/>
      <c r="D189" s="598"/>
      <c r="E189" s="740"/>
      <c r="F189" s="740"/>
      <c r="G189" s="740"/>
      <c r="H189" s="740"/>
      <c r="I189" s="740"/>
      <c r="J189" s="741"/>
      <c r="K189" s="583"/>
      <c r="L189" s="598">
        <v>10</v>
      </c>
      <c r="M189" s="583">
        <v>100000</v>
      </c>
      <c r="N189" s="598">
        <v>10</v>
      </c>
      <c r="O189" s="583">
        <v>100000</v>
      </c>
      <c r="P189" s="598"/>
      <c r="Q189" s="583"/>
      <c r="R189" s="583"/>
      <c r="S189" s="583"/>
      <c r="T189" s="598"/>
      <c r="U189" s="583"/>
      <c r="V189" s="583"/>
      <c r="W189" s="583"/>
      <c r="X189" s="583"/>
      <c r="Y189" s="583"/>
      <c r="Z189" s="620"/>
      <c r="AA189" s="583"/>
      <c r="AB189" s="620"/>
      <c r="AC189" s="583"/>
      <c r="AD189" s="583"/>
    </row>
    <row r="190" spans="1:30" ht="15" customHeight="1" x14ac:dyDescent="0.35">
      <c r="A190" s="1181">
        <v>45226</v>
      </c>
      <c r="B190" s="738"/>
      <c r="C190" s="583"/>
      <c r="D190" s="598"/>
      <c r="E190" s="740"/>
      <c r="F190" s="740"/>
      <c r="G190" s="740"/>
      <c r="H190" s="740"/>
      <c r="I190" s="740"/>
      <c r="J190" s="741"/>
      <c r="K190" s="583"/>
      <c r="L190" s="598"/>
      <c r="M190" s="583"/>
      <c r="N190" s="598"/>
      <c r="O190" s="583"/>
      <c r="P190" s="598"/>
      <c r="Q190" s="583"/>
      <c r="R190" s="583"/>
      <c r="S190" s="583"/>
      <c r="T190" s="598"/>
      <c r="U190" s="583"/>
      <c r="V190" s="583"/>
      <c r="W190" s="583"/>
      <c r="X190" s="583"/>
      <c r="Y190" s="583"/>
      <c r="Z190" s="620"/>
      <c r="AA190" s="583"/>
      <c r="AB190" s="620"/>
      <c r="AC190" s="583"/>
      <c r="AD190" s="583"/>
    </row>
    <row r="191" spans="1:30" ht="15" customHeight="1" x14ac:dyDescent="0.35">
      <c r="A191" s="1182"/>
      <c r="B191" s="749">
        <v>49.07</v>
      </c>
      <c r="C191" s="817">
        <v>333676</v>
      </c>
      <c r="D191" s="598"/>
      <c r="E191" s="740"/>
      <c r="F191" s="740"/>
      <c r="G191" s="740"/>
      <c r="H191" s="740"/>
      <c r="I191" s="740"/>
      <c r="J191" s="741"/>
      <c r="K191" s="583"/>
      <c r="L191" s="741"/>
      <c r="M191" s="583"/>
      <c r="N191" s="598"/>
      <c r="O191" s="583"/>
      <c r="P191" s="598"/>
      <c r="Q191" s="583"/>
      <c r="R191" s="583"/>
      <c r="S191" s="583"/>
      <c r="T191" s="598"/>
      <c r="U191" s="583"/>
      <c r="V191" s="583"/>
      <c r="W191" s="583"/>
      <c r="X191" s="583"/>
      <c r="Y191" s="583"/>
      <c r="Z191" s="620"/>
      <c r="AA191" s="583"/>
      <c r="AB191" s="620"/>
      <c r="AC191" s="583"/>
      <c r="AD191" s="583"/>
    </row>
    <row r="192" spans="1:30" ht="15" customHeight="1" x14ac:dyDescent="0.35">
      <c r="A192" s="1181">
        <v>45227</v>
      </c>
      <c r="B192" s="749"/>
      <c r="C192" s="583"/>
      <c r="D192" s="598"/>
      <c r="E192" s="740"/>
      <c r="F192" s="740"/>
      <c r="G192" s="740"/>
      <c r="H192" s="740"/>
      <c r="I192" s="740"/>
      <c r="J192" s="741"/>
      <c r="K192" s="583"/>
      <c r="L192" s="598"/>
      <c r="M192" s="583"/>
      <c r="N192" s="598"/>
      <c r="O192" s="583"/>
      <c r="P192" s="598"/>
      <c r="Q192" s="583"/>
      <c r="R192" s="583"/>
      <c r="S192" s="583"/>
      <c r="T192" s="598"/>
      <c r="U192" s="583"/>
      <c r="V192" s="583"/>
      <c r="W192" s="583"/>
      <c r="X192" s="583"/>
      <c r="Y192" s="583"/>
      <c r="Z192" s="620"/>
      <c r="AA192" s="583"/>
      <c r="AB192" s="620"/>
      <c r="AC192" s="583"/>
      <c r="AD192" s="583"/>
    </row>
    <row r="193" spans="1:30" ht="15" customHeight="1" x14ac:dyDescent="0.35">
      <c r="A193" s="1182"/>
      <c r="B193" s="780"/>
      <c r="C193" s="704"/>
      <c r="D193" s="727"/>
      <c r="E193" s="704"/>
      <c r="F193" s="704"/>
      <c r="G193" s="704"/>
      <c r="H193" s="704"/>
      <c r="I193" s="704"/>
      <c r="J193" s="727"/>
      <c r="K193" s="704"/>
      <c r="L193" s="727"/>
      <c r="M193" s="704"/>
      <c r="N193" s="727"/>
      <c r="O193" s="704"/>
      <c r="P193" s="598"/>
      <c r="Q193" s="583"/>
      <c r="R193" s="583"/>
      <c r="S193" s="583"/>
      <c r="T193" s="598"/>
      <c r="U193" s="583"/>
      <c r="V193" s="598"/>
      <c r="W193" s="583"/>
      <c r="X193" s="583"/>
      <c r="Y193" s="583"/>
      <c r="Z193" s="784"/>
      <c r="AA193" s="704"/>
      <c r="AB193" s="620"/>
      <c r="AC193" s="583"/>
      <c r="AD193" s="583"/>
    </row>
    <row r="194" spans="1:30" ht="15" customHeight="1" x14ac:dyDescent="0.35">
      <c r="A194" s="1181">
        <v>45228</v>
      </c>
      <c r="B194" s="738"/>
      <c r="C194" s="583"/>
      <c r="D194" s="598"/>
      <c r="E194" s="740"/>
      <c r="F194" s="740"/>
      <c r="G194" s="740"/>
      <c r="H194" s="740"/>
      <c r="I194" s="740"/>
      <c r="J194" s="741"/>
      <c r="K194" s="583"/>
      <c r="L194" s="598"/>
      <c r="M194" s="583"/>
      <c r="N194" s="598"/>
      <c r="O194" s="583"/>
      <c r="P194" s="598"/>
      <c r="Q194" s="583"/>
      <c r="R194" s="583"/>
      <c r="S194" s="583"/>
      <c r="T194" s="598"/>
      <c r="U194" s="583"/>
      <c r="V194" s="583"/>
      <c r="W194" s="583"/>
      <c r="X194" s="583"/>
      <c r="Y194" s="583"/>
      <c r="Z194" s="620"/>
      <c r="AA194" s="583"/>
      <c r="AB194" s="620"/>
      <c r="AC194" s="583"/>
      <c r="AD194" s="583"/>
    </row>
    <row r="195" spans="1:30" ht="15" customHeight="1" x14ac:dyDescent="0.35">
      <c r="A195" s="1182"/>
      <c r="B195" s="749"/>
      <c r="C195" s="583"/>
      <c r="D195" s="598"/>
      <c r="E195" s="740"/>
      <c r="F195" s="740"/>
      <c r="G195" s="740"/>
      <c r="H195" s="740"/>
      <c r="I195" s="740"/>
      <c r="J195" s="741"/>
      <c r="K195" s="583"/>
      <c r="L195" s="598"/>
      <c r="M195" s="583"/>
      <c r="N195" s="598"/>
      <c r="O195" s="583"/>
      <c r="P195" s="598"/>
      <c r="Q195" s="583"/>
      <c r="R195" s="583"/>
      <c r="S195" s="583"/>
      <c r="T195" s="598"/>
      <c r="U195" s="583"/>
      <c r="V195" s="583"/>
      <c r="W195" s="583"/>
      <c r="X195" s="583"/>
      <c r="Y195" s="583"/>
      <c r="Z195" s="620">
        <v>10</v>
      </c>
      <c r="AA195" s="583">
        <v>100000</v>
      </c>
      <c r="AB195" s="620"/>
      <c r="AC195" s="583"/>
      <c r="AD195" s="583"/>
    </row>
    <row r="196" spans="1:30" ht="15" customHeight="1" x14ac:dyDescent="0.35">
      <c r="A196" s="1181">
        <v>45229</v>
      </c>
      <c r="B196" s="749"/>
      <c r="C196" s="583"/>
      <c r="D196" s="598"/>
      <c r="E196" s="740"/>
      <c r="F196" s="740"/>
      <c r="G196" s="740"/>
      <c r="H196" s="740"/>
      <c r="I196" s="740"/>
      <c r="J196" s="741"/>
      <c r="K196" s="583"/>
      <c r="L196" s="598"/>
      <c r="M196" s="583"/>
      <c r="N196" s="598"/>
      <c r="O196" s="583"/>
      <c r="P196" s="598"/>
      <c r="Q196" s="583"/>
      <c r="R196" s="583"/>
      <c r="S196" s="583"/>
      <c r="T196" s="598"/>
      <c r="U196" s="583"/>
      <c r="V196" s="583"/>
      <c r="W196" s="583"/>
      <c r="X196" s="583"/>
      <c r="Y196" s="583"/>
      <c r="Z196" s="620"/>
      <c r="AA196" s="583"/>
      <c r="AB196" s="620"/>
      <c r="AC196" s="583"/>
      <c r="AD196" s="583"/>
    </row>
    <row r="197" spans="1:30" ht="15" customHeight="1" x14ac:dyDescent="0.35">
      <c r="A197" s="1182"/>
      <c r="B197" s="749"/>
      <c r="C197" s="583"/>
      <c r="D197" s="598"/>
      <c r="E197" s="740"/>
      <c r="F197" s="740"/>
      <c r="G197" s="740"/>
      <c r="H197" s="740"/>
      <c r="I197" s="740"/>
      <c r="J197" s="741"/>
      <c r="K197" s="583"/>
      <c r="L197" s="598">
        <v>9.6999999999999993</v>
      </c>
      <c r="M197" s="583">
        <v>97000</v>
      </c>
      <c r="N197" s="598"/>
      <c r="O197" s="583"/>
      <c r="P197" s="598"/>
      <c r="Q197" s="583"/>
      <c r="R197" s="583"/>
      <c r="S197" s="583"/>
      <c r="T197" s="598"/>
      <c r="U197" s="583"/>
      <c r="V197" s="583"/>
      <c r="W197" s="583"/>
      <c r="X197" s="583"/>
      <c r="Y197" s="583"/>
      <c r="Z197" s="620"/>
      <c r="AA197" s="583"/>
      <c r="AB197" s="620"/>
      <c r="AC197" s="583"/>
      <c r="AD197" s="583"/>
    </row>
    <row r="198" spans="1:30" ht="15" customHeight="1" x14ac:dyDescent="0.35">
      <c r="A198" s="1181">
        <v>45230</v>
      </c>
      <c r="B198" s="749"/>
      <c r="C198" s="583"/>
      <c r="D198" s="598"/>
      <c r="E198" s="740"/>
      <c r="F198" s="740"/>
      <c r="G198" s="740"/>
      <c r="H198" s="740"/>
      <c r="I198" s="740"/>
      <c r="J198" s="741"/>
      <c r="K198" s="583"/>
      <c r="L198" s="598"/>
      <c r="M198" s="583"/>
      <c r="N198" s="598"/>
      <c r="O198" s="583"/>
      <c r="P198" s="598"/>
      <c r="Q198" s="583"/>
      <c r="R198" s="583"/>
      <c r="S198" s="583"/>
      <c r="T198" s="598"/>
      <c r="U198" s="583"/>
      <c r="V198" s="583"/>
      <c r="W198" s="583"/>
      <c r="X198" s="583"/>
      <c r="Y198" s="583"/>
      <c r="Z198" s="620"/>
      <c r="AA198" s="583"/>
      <c r="AB198" s="620"/>
      <c r="AC198" s="583"/>
      <c r="AD198" s="583"/>
    </row>
    <row r="199" spans="1:30" ht="15" customHeight="1" x14ac:dyDescent="0.35">
      <c r="A199" s="1182"/>
      <c r="B199" s="749"/>
      <c r="C199" s="583"/>
      <c r="D199" s="598"/>
      <c r="E199" s="740"/>
      <c r="F199" s="740"/>
      <c r="G199" s="740"/>
      <c r="H199" s="740"/>
      <c r="I199" s="740"/>
      <c r="J199" s="741"/>
      <c r="K199" s="583"/>
      <c r="L199" s="598"/>
      <c r="M199" s="583"/>
      <c r="N199" s="598"/>
      <c r="O199" s="583"/>
      <c r="P199" s="598"/>
      <c r="Q199" s="583"/>
      <c r="R199" s="583"/>
      <c r="S199" s="583"/>
      <c r="T199" s="598"/>
      <c r="U199" s="583"/>
      <c r="V199" s="583"/>
      <c r="W199" s="583"/>
      <c r="X199" s="583"/>
      <c r="Y199" s="583"/>
      <c r="Z199" s="620"/>
      <c r="AA199" s="583"/>
      <c r="AB199" s="620"/>
      <c r="AC199" s="583"/>
      <c r="AD199" s="583"/>
    </row>
    <row r="200" spans="1:30" s="663" customFormat="1" ht="22" customHeight="1" x14ac:dyDescent="0.35">
      <c r="A200" s="1189" t="s">
        <v>113</v>
      </c>
      <c r="B200" s="750"/>
      <c r="C200" s="751">
        <f>SUM(C138:C199)</f>
        <v>2392640</v>
      </c>
      <c r="D200" s="616"/>
      <c r="E200" s="751">
        <f>SUM(E138:E199)</f>
        <v>2094680</v>
      </c>
      <c r="F200" s="750"/>
      <c r="G200" s="751">
        <f>SUM(G138:G199)</f>
        <v>0</v>
      </c>
      <c r="H200" s="616"/>
      <c r="I200" s="751">
        <f>SUM(I138:I199)</f>
        <v>0</v>
      </c>
      <c r="J200" s="616"/>
      <c r="K200" s="751">
        <f>SUM(K138:K199)</f>
        <v>0</v>
      </c>
      <c r="L200" s="616"/>
      <c r="M200" s="751">
        <f>SUM(M138:M199)</f>
        <v>528600</v>
      </c>
      <c r="N200" s="616"/>
      <c r="O200" s="751">
        <f>SUM(O138:O199)</f>
        <v>200000</v>
      </c>
      <c r="P200" s="616"/>
      <c r="Q200" s="751">
        <f>SUM(Q138:Q199)</f>
        <v>195900</v>
      </c>
      <c r="R200" s="616"/>
      <c r="S200" s="751">
        <f>SUM(S138:S199)</f>
        <v>204600</v>
      </c>
      <c r="T200" s="616"/>
      <c r="U200" s="751">
        <f>SUM(U138:U199)</f>
        <v>108400</v>
      </c>
      <c r="V200" s="616"/>
      <c r="W200" s="751">
        <f>SUM(W138:W199)</f>
        <v>0</v>
      </c>
      <c r="X200" s="616"/>
      <c r="Y200" s="751">
        <f>SUM(Y138:Y199)</f>
        <v>354400</v>
      </c>
      <c r="Z200" s="616"/>
      <c r="AA200" s="751">
        <f>SUM(AA138:AA199)</f>
        <v>478000</v>
      </c>
      <c r="AB200" s="616"/>
      <c r="AC200" s="751">
        <f>SUM(AC138:AC199)</f>
        <v>364400</v>
      </c>
      <c r="AD200" s="751">
        <f>SUM(B200:AC200)</f>
        <v>6921620</v>
      </c>
    </row>
    <row r="201" spans="1:30" s="663" customFormat="1" ht="22" customHeight="1" x14ac:dyDescent="0.35">
      <c r="A201" s="1189"/>
      <c r="B201" s="802">
        <f>SUM(B138:B199)</f>
        <v>351.85</v>
      </c>
      <c r="C201" s="751"/>
      <c r="D201" s="616">
        <f>SUM(D138:D199)</f>
        <v>308.04000000000002</v>
      </c>
      <c r="E201" s="751"/>
      <c r="F201" s="802">
        <f>SUM(F138:F199)</f>
        <v>0</v>
      </c>
      <c r="G201" s="751"/>
      <c r="H201" s="616">
        <f>SUM(H138:H199)</f>
        <v>0</v>
      </c>
      <c r="I201" s="751"/>
      <c r="J201" s="616">
        <f>SUM(J138:J199)</f>
        <v>0</v>
      </c>
      <c r="K201" s="751"/>
      <c r="L201" s="616">
        <f>SUM(L138:L199)</f>
        <v>52.86</v>
      </c>
      <c r="M201" s="751"/>
      <c r="N201" s="616">
        <f>SUM(N138:N199)</f>
        <v>20</v>
      </c>
      <c r="O201" s="751"/>
      <c r="P201" s="616">
        <f>SUM(P138:P199)</f>
        <v>19.59</v>
      </c>
      <c r="Q201" s="751"/>
      <c r="R201" s="616">
        <f>SUM(R138:R199)</f>
        <v>20.46</v>
      </c>
      <c r="S201" s="751"/>
      <c r="T201" s="616">
        <f>SUM(T138:T199)</f>
        <v>10.84</v>
      </c>
      <c r="U201" s="751"/>
      <c r="V201" s="616">
        <f>SUM(V138:V199)</f>
        <v>0</v>
      </c>
      <c r="W201" s="751"/>
      <c r="X201" s="854">
        <f>SUM(X138:X199)</f>
        <v>35.44</v>
      </c>
      <c r="Y201" s="751"/>
      <c r="Z201" s="616">
        <f>SUM(Z138:Z199)</f>
        <v>47.8</v>
      </c>
      <c r="AA201" s="751"/>
      <c r="AB201" s="616">
        <f>SUM(AB138:AB199)</f>
        <v>36.44</v>
      </c>
      <c r="AC201" s="751"/>
      <c r="AD201" s="751">
        <f>SUM(B201:AC201)</f>
        <v>903.32000000000016</v>
      </c>
    </row>
    <row r="202" spans="1:30" ht="24" customHeight="1" x14ac:dyDescent="0.35">
      <c r="A202" s="1189"/>
      <c r="B202" s="597"/>
      <c r="C202" s="756"/>
      <c r="D202" s="756"/>
      <c r="E202" s="756"/>
      <c r="F202" s="756"/>
      <c r="G202" s="756"/>
      <c r="H202" s="756"/>
      <c r="I202" s="756"/>
      <c r="J202" s="756"/>
      <c r="K202" s="756"/>
      <c r="L202" s="756"/>
      <c r="M202" s="756"/>
      <c r="N202" s="756"/>
      <c r="O202" s="756"/>
      <c r="P202" s="756"/>
      <c r="Q202" s="756"/>
      <c r="R202" s="756"/>
      <c r="S202" s="756"/>
      <c r="T202" s="756"/>
      <c r="U202" s="756"/>
      <c r="V202" s="756"/>
      <c r="W202" s="756"/>
      <c r="X202" s="819"/>
      <c r="Y202" s="822"/>
      <c r="Z202" s="822"/>
      <c r="AA202" s="822"/>
      <c r="AB202" s="822"/>
      <c r="AC202" s="823"/>
      <c r="AD202" s="751">
        <f>AD200+AH130</f>
        <v>49484014</v>
      </c>
    </row>
    <row r="203" spans="1:30" ht="21.75" customHeight="1" x14ac:dyDescent="0.35">
      <c r="A203" s="757" t="s">
        <v>151</v>
      </c>
      <c r="B203" s="1147" t="s">
        <v>183</v>
      </c>
      <c r="C203" s="1147"/>
      <c r="D203" s="1147"/>
      <c r="E203" s="1147"/>
      <c r="F203" s="1147"/>
      <c r="G203" s="1147"/>
      <c r="H203" s="1147"/>
      <c r="I203" s="1147"/>
      <c r="J203" s="1147"/>
      <c r="K203" s="1147"/>
      <c r="L203" s="1147"/>
      <c r="M203" s="1147"/>
      <c r="N203" s="758"/>
      <c r="O203" s="601"/>
      <c r="P203" s="758"/>
      <c r="Q203" s="601"/>
      <c r="R203" s="759"/>
      <c r="S203" s="601"/>
      <c r="T203" s="758"/>
      <c r="U203" s="601"/>
      <c r="V203" s="758"/>
      <c r="W203" s="601"/>
      <c r="X203" s="794"/>
      <c r="Y203" s="638"/>
      <c r="Z203" s="639"/>
      <c r="AA203" s="638"/>
      <c r="AB203" s="638"/>
      <c r="AD203" s="579">
        <f>AD202-AD207</f>
        <v>0</v>
      </c>
    </row>
    <row r="204" spans="1:30" ht="22" customHeight="1" x14ac:dyDescent="0.35">
      <c r="A204" s="757" t="s">
        <v>153</v>
      </c>
      <c r="B204" s="760"/>
      <c r="C204" s="1148"/>
      <c r="D204" s="1148"/>
      <c r="E204" s="1148"/>
      <c r="F204" s="761"/>
      <c r="G204" s="601"/>
      <c r="H204" s="758"/>
      <c r="N204" s="758"/>
      <c r="O204" s="601"/>
      <c r="P204" s="758"/>
      <c r="Q204" s="1149" t="s">
        <v>154</v>
      </c>
      <c r="R204" s="1149"/>
      <c r="S204" s="1149"/>
      <c r="T204" s="758"/>
      <c r="U204" s="601"/>
      <c r="V204" s="758"/>
      <c r="W204" s="601"/>
      <c r="X204" s="758"/>
      <c r="Y204" s="638"/>
      <c r="Z204" s="639"/>
      <c r="AA204" s="638"/>
      <c r="AB204" s="641"/>
      <c r="AC204" s="641"/>
    </row>
    <row r="205" spans="1:30" ht="22" customHeight="1" x14ac:dyDescent="0.35">
      <c r="A205" s="757"/>
      <c r="B205" s="760"/>
      <c r="C205" s="851"/>
      <c r="D205" s="851"/>
      <c r="E205" s="851"/>
      <c r="F205" s="761"/>
      <c r="G205" s="601"/>
      <c r="H205" s="758"/>
      <c r="N205" s="758"/>
      <c r="O205" s="601"/>
      <c r="P205" s="758"/>
      <c r="Q205" s="852"/>
      <c r="R205" s="852"/>
      <c r="S205" s="852"/>
      <c r="T205" s="758"/>
      <c r="U205" s="601"/>
      <c r="V205" s="758"/>
      <c r="W205" s="601"/>
      <c r="X205" s="758"/>
      <c r="Y205" s="638"/>
      <c r="Z205" s="639"/>
      <c r="AA205" s="638"/>
      <c r="AB205" s="641"/>
      <c r="AC205" s="641"/>
    </row>
    <row r="206" spans="1:30" ht="22" customHeight="1" x14ac:dyDescent="0.35">
      <c r="A206" s="757"/>
      <c r="B206" s="760"/>
      <c r="C206" s="851"/>
      <c r="D206" s="851"/>
      <c r="E206" s="851"/>
      <c r="F206" s="761"/>
      <c r="G206" s="601"/>
      <c r="H206" s="758"/>
      <c r="N206" s="758"/>
      <c r="O206" s="601"/>
      <c r="P206" s="758"/>
      <c r="Q206" s="786"/>
      <c r="R206" s="786"/>
      <c r="S206" s="786"/>
      <c r="T206" s="758"/>
      <c r="U206" s="601"/>
      <c r="V206" s="758"/>
      <c r="W206" s="601"/>
      <c r="X206" s="758"/>
      <c r="Y206" s="638"/>
      <c r="Z206" s="639"/>
      <c r="AA206" s="638"/>
      <c r="AB206" s="641"/>
      <c r="AC206" s="641"/>
    </row>
    <row r="207" spans="1:30" ht="22" customHeight="1" x14ac:dyDescent="0.35">
      <c r="A207" s="757"/>
      <c r="B207" s="760"/>
      <c r="C207" s="851"/>
      <c r="D207" s="851"/>
      <c r="E207" s="851"/>
      <c r="F207" s="761"/>
      <c r="G207" s="601" t="s">
        <v>184</v>
      </c>
      <c r="H207" s="758"/>
      <c r="N207" s="758"/>
      <c r="O207" s="601"/>
      <c r="P207" s="758"/>
      <c r="Q207" s="786"/>
      <c r="R207" s="786"/>
      <c r="S207" s="786"/>
      <c r="T207" s="758"/>
      <c r="U207" s="601"/>
      <c r="V207" s="758"/>
      <c r="W207" s="601"/>
      <c r="X207" s="758"/>
      <c r="Y207" s="638"/>
      <c r="Z207" s="639"/>
      <c r="AA207" s="638"/>
      <c r="AB207" s="641"/>
      <c r="AC207" s="641"/>
      <c r="AD207" s="794">
        <v>49484014</v>
      </c>
    </row>
    <row r="208" spans="1:30" ht="22" customHeight="1" x14ac:dyDescent="0.35">
      <c r="A208" s="757"/>
      <c r="B208" s="760"/>
      <c r="C208" s="762"/>
      <c r="D208" s="761"/>
      <c r="E208" s="762"/>
      <c r="F208" s="761"/>
      <c r="G208" s="601"/>
      <c r="H208" s="758"/>
      <c r="N208" s="758"/>
      <c r="O208" s="601"/>
      <c r="P208" s="758"/>
      <c r="Q208" s="787"/>
      <c r="R208" s="788"/>
      <c r="S208" s="787"/>
      <c r="T208" s="758"/>
      <c r="U208" s="601"/>
      <c r="V208" s="758"/>
      <c r="W208" s="601"/>
      <c r="X208" s="758"/>
      <c r="Y208" s="638"/>
      <c r="Z208" s="639"/>
      <c r="AA208" s="642"/>
      <c r="AB208" s="638"/>
      <c r="AC208" s="638"/>
    </row>
    <row r="209" spans="1:29" ht="22" customHeight="1" x14ac:dyDescent="0.35">
      <c r="B209" s="763"/>
      <c r="C209" s="1150"/>
      <c r="D209" s="1150"/>
      <c r="E209" s="1150"/>
      <c r="F209" s="758"/>
      <c r="G209" s="601"/>
      <c r="H209" s="758"/>
      <c r="N209" s="758"/>
      <c r="O209" s="601"/>
      <c r="P209" s="758"/>
      <c r="Q209" s="1151" t="s">
        <v>155</v>
      </c>
      <c r="R209" s="1151"/>
      <c r="S209" s="1151"/>
      <c r="T209" s="758"/>
      <c r="U209" s="601"/>
      <c r="V209" s="758"/>
      <c r="W209" s="601"/>
      <c r="X209" s="758"/>
      <c r="Y209" s="638"/>
      <c r="Z209" s="639"/>
      <c r="AA209" s="639"/>
      <c r="AB209" s="638"/>
      <c r="AC209" s="638"/>
    </row>
    <row r="210" spans="1:29" ht="22" customHeight="1" x14ac:dyDescent="0.35">
      <c r="W210" s="687"/>
      <c r="X210" s="758"/>
      <c r="Y210" s="688"/>
      <c r="Z210" s="690"/>
      <c r="AA210" s="690"/>
      <c r="AB210" s="688"/>
      <c r="AC210" s="688"/>
    </row>
    <row r="211" spans="1:29" ht="32.25" customHeight="1" x14ac:dyDescent="0.35">
      <c r="A211" s="764"/>
      <c r="B211" s="765"/>
      <c r="C211" s="1184"/>
      <c r="D211" s="1184"/>
      <c r="E211" s="1184"/>
      <c r="F211" s="766"/>
      <c r="U211" s="679"/>
      <c r="V211" s="705"/>
      <c r="W211" s="579">
        <v>45474648</v>
      </c>
      <c r="X211" s="579">
        <f>W211-X202</f>
        <v>45474648</v>
      </c>
      <c r="Y211" s="1185"/>
      <c r="Z211" s="1185"/>
      <c r="AA211" s="1185"/>
      <c r="AB211" s="849"/>
      <c r="AC211" s="849"/>
    </row>
    <row r="212" spans="1:29" ht="22" customHeight="1" x14ac:dyDescent="0.35">
      <c r="C212" s="1186" t="s">
        <v>156</v>
      </c>
      <c r="D212" s="1186"/>
      <c r="E212" s="1186" t="s">
        <v>157</v>
      </c>
      <c r="F212" s="1186"/>
      <c r="G212" s="1186" t="s">
        <v>158</v>
      </c>
      <c r="H212" s="1186"/>
      <c r="I212" s="1186" t="s">
        <v>159</v>
      </c>
      <c r="J212" s="1186"/>
      <c r="K212" s="1186"/>
      <c r="L212" s="1186"/>
      <c r="M212" s="1186" t="s">
        <v>160</v>
      </c>
      <c r="N212" s="1186"/>
      <c r="O212" s="1187" t="s">
        <v>161</v>
      </c>
      <c r="P212" s="1188"/>
      <c r="R212" s="687"/>
      <c r="X212" s="579"/>
      <c r="Y212" s="688"/>
      <c r="Z212" s="579"/>
    </row>
    <row r="213" spans="1:29" ht="22" customHeight="1" x14ac:dyDescent="0.35">
      <c r="C213" s="672" t="s">
        <v>30</v>
      </c>
      <c r="D213" s="850" t="s">
        <v>27</v>
      </c>
      <c r="E213" s="672" t="s">
        <v>30</v>
      </c>
      <c r="F213" s="850" t="s">
        <v>27</v>
      </c>
      <c r="G213" s="672" t="s">
        <v>30</v>
      </c>
      <c r="H213" s="850" t="s">
        <v>27</v>
      </c>
      <c r="I213" s="672" t="s">
        <v>30</v>
      </c>
      <c r="J213" s="672"/>
      <c r="K213" s="672"/>
      <c r="L213" s="850" t="s">
        <v>27</v>
      </c>
      <c r="M213" s="672" t="s">
        <v>30</v>
      </c>
      <c r="N213" s="850" t="s">
        <v>27</v>
      </c>
      <c r="O213" s="672" t="s">
        <v>30</v>
      </c>
      <c r="P213" s="850" t="s">
        <v>27</v>
      </c>
      <c r="R213" s="687"/>
      <c r="X213" s="579"/>
      <c r="Y213" s="688"/>
      <c r="Z213" s="579"/>
    </row>
    <row r="214" spans="1:29" ht="22" customHeight="1" x14ac:dyDescent="0.35">
      <c r="C214" s="767">
        <f>B131</f>
        <v>776.6400000000001</v>
      </c>
      <c r="D214" s="768">
        <f>C130</f>
        <v>7766400</v>
      </c>
      <c r="E214" s="769">
        <f>L131</f>
        <v>201.10000000000002</v>
      </c>
      <c r="F214" s="770">
        <f>M130</f>
        <v>1367482</v>
      </c>
      <c r="G214" s="703">
        <f>V131</f>
        <v>87.730000000000018</v>
      </c>
      <c r="H214" s="770">
        <f>W130</f>
        <v>877300</v>
      </c>
      <c r="I214" s="771">
        <f>B201</f>
        <v>351.85</v>
      </c>
      <c r="J214" s="771"/>
      <c r="K214" s="771"/>
      <c r="L214" s="770">
        <f>C200</f>
        <v>2392640</v>
      </c>
      <c r="M214" s="727">
        <f>Z201</f>
        <v>47.8</v>
      </c>
      <c r="N214" s="770">
        <f>AA200</f>
        <v>478000</v>
      </c>
      <c r="O214" s="704"/>
      <c r="P214" s="704"/>
      <c r="R214" s="687"/>
      <c r="X214" s="579"/>
      <c r="Y214" s="688"/>
      <c r="Z214" s="579"/>
    </row>
    <row r="215" spans="1:29" ht="22" customHeight="1" x14ac:dyDescent="0.35">
      <c r="C215" s="767">
        <f>D131</f>
        <v>826.43000000000006</v>
      </c>
      <c r="D215" s="768">
        <f>E130</f>
        <v>8264300</v>
      </c>
      <c r="E215" s="772">
        <f>P131</f>
        <v>0</v>
      </c>
      <c r="F215" s="704">
        <f>Q130</f>
        <v>0</v>
      </c>
      <c r="G215" s="769">
        <f>X131</f>
        <v>520</v>
      </c>
      <c r="H215" s="704">
        <f>Y130</f>
        <v>7280000</v>
      </c>
      <c r="I215" s="769">
        <f>D201</f>
        <v>308.04000000000002</v>
      </c>
      <c r="J215" s="769"/>
      <c r="K215" s="769"/>
      <c r="L215" s="704">
        <f>E200</f>
        <v>2094680</v>
      </c>
      <c r="M215" s="773"/>
      <c r="N215" s="727"/>
      <c r="O215" s="704"/>
      <c r="P215" s="704"/>
      <c r="R215" s="687"/>
      <c r="X215" s="579"/>
      <c r="Y215" s="688"/>
      <c r="Z215" s="579"/>
    </row>
    <row r="216" spans="1:29" ht="22" customHeight="1" x14ac:dyDescent="0.35">
      <c r="A216" s="774"/>
      <c r="B216" s="775"/>
      <c r="C216" s="767">
        <f>J131</f>
        <v>0</v>
      </c>
      <c r="D216" s="776">
        <f>K130</f>
        <v>0</v>
      </c>
      <c r="E216" s="769">
        <f>T131</f>
        <v>229.34</v>
      </c>
      <c r="F216" s="704">
        <f>U130</f>
        <v>1559512</v>
      </c>
      <c r="G216" s="777">
        <f>Z131</f>
        <v>0</v>
      </c>
      <c r="H216" s="778">
        <f>AA130</f>
        <v>0</v>
      </c>
      <c r="I216" s="777">
        <f>J201</f>
        <v>0</v>
      </c>
      <c r="J216" s="777"/>
      <c r="K216" s="777"/>
      <c r="L216" s="778">
        <f>K200</f>
        <v>0</v>
      </c>
      <c r="M216" s="779"/>
      <c r="N216" s="780"/>
      <c r="O216" s="781"/>
      <c r="P216" s="781"/>
      <c r="R216" s="687"/>
      <c r="U216" s="1183"/>
      <c r="V216" s="1183"/>
      <c r="W216" s="1183"/>
      <c r="X216" s="782"/>
      <c r="Y216" s="701"/>
      <c r="Z216" s="579"/>
    </row>
    <row r="217" spans="1:29" ht="22" customHeight="1" x14ac:dyDescent="0.35">
      <c r="C217" s="773"/>
      <c r="D217" s="768"/>
      <c r="E217" s="783"/>
      <c r="F217" s="727"/>
      <c r="G217" s="769">
        <f>AB131</f>
        <v>212.72000000000003</v>
      </c>
      <c r="H217" s="704">
        <f>AC130</f>
        <v>2127200</v>
      </c>
      <c r="I217" s="769">
        <f>L201</f>
        <v>52.86</v>
      </c>
      <c r="J217" s="769"/>
      <c r="K217" s="769"/>
      <c r="L217" s="704">
        <f>M200</f>
        <v>528600</v>
      </c>
      <c r="M217" s="773"/>
      <c r="N217" s="727"/>
      <c r="O217" s="704"/>
      <c r="P217" s="704"/>
      <c r="R217" s="687"/>
      <c r="X217" s="579"/>
      <c r="Y217" s="688"/>
      <c r="Z217" s="579"/>
    </row>
    <row r="218" spans="1:29" ht="22" customHeight="1" x14ac:dyDescent="0.35">
      <c r="C218" s="773"/>
      <c r="D218" s="768"/>
      <c r="E218" s="783"/>
      <c r="F218" s="727"/>
      <c r="G218" s="769">
        <f>AD131</f>
        <v>129.86000000000001</v>
      </c>
      <c r="H218" s="704">
        <f>AE130</f>
        <v>1298600</v>
      </c>
      <c r="I218" s="769">
        <f>N201</f>
        <v>20</v>
      </c>
      <c r="J218" s="769"/>
      <c r="K218" s="769"/>
      <c r="L218" s="704">
        <f>O200</f>
        <v>200000</v>
      </c>
      <c r="M218" s="779"/>
      <c r="N218" s="780"/>
      <c r="O218" s="704"/>
      <c r="P218" s="704"/>
      <c r="R218" s="687"/>
      <c r="X218" s="579"/>
      <c r="Y218" s="688"/>
      <c r="Z218" s="579"/>
    </row>
    <row r="219" spans="1:29" ht="22" customHeight="1" x14ac:dyDescent="0.35">
      <c r="C219" s="773"/>
      <c r="D219" s="768"/>
      <c r="E219" s="773"/>
      <c r="F219" s="727"/>
      <c r="G219" s="769">
        <f>AF131</f>
        <v>145.38</v>
      </c>
      <c r="H219" s="704">
        <f>AG130</f>
        <v>1453800</v>
      </c>
      <c r="I219" s="769">
        <f>T201</f>
        <v>10.84</v>
      </c>
      <c r="J219" s="769"/>
      <c r="K219" s="769"/>
      <c r="L219" s="704">
        <f>U200</f>
        <v>108400</v>
      </c>
      <c r="M219" s="779"/>
      <c r="N219" s="780"/>
      <c r="O219" s="704"/>
      <c r="P219" s="704"/>
      <c r="R219" s="687"/>
      <c r="X219" s="579"/>
      <c r="Y219" s="688"/>
      <c r="Z219" s="579"/>
    </row>
    <row r="220" spans="1:29" ht="22" customHeight="1" x14ac:dyDescent="0.35">
      <c r="C220" s="773"/>
      <c r="D220" s="784"/>
      <c r="E220" s="773"/>
      <c r="F220" s="727"/>
      <c r="G220" s="773"/>
      <c r="H220" s="785"/>
      <c r="I220" s="769">
        <f>P201</f>
        <v>19.59</v>
      </c>
      <c r="J220" s="769"/>
      <c r="K220" s="769"/>
      <c r="L220" s="704">
        <f>Q200</f>
        <v>195900</v>
      </c>
      <c r="M220" s="773"/>
      <c r="N220" s="727"/>
      <c r="O220" s="704"/>
      <c r="P220" s="704"/>
      <c r="R220" s="687"/>
      <c r="X220" s="579"/>
      <c r="Y220" s="688"/>
      <c r="Z220" s="579"/>
    </row>
    <row r="221" spans="1:29" ht="24" customHeight="1" x14ac:dyDescent="0.35">
      <c r="C221" s="703">
        <f t="shared" ref="C221:N221" si="0">SUM(C214:C220)</f>
        <v>1603.0700000000002</v>
      </c>
      <c r="D221" s="704">
        <f t="shared" si="0"/>
        <v>16030700</v>
      </c>
      <c r="E221" s="703">
        <f t="shared" si="0"/>
        <v>430.44000000000005</v>
      </c>
      <c r="F221" s="704">
        <f t="shared" si="0"/>
        <v>2926994</v>
      </c>
      <c r="G221" s="703">
        <f t="shared" si="0"/>
        <v>1095.69</v>
      </c>
      <c r="H221" s="704">
        <f t="shared" si="0"/>
        <v>13036900</v>
      </c>
      <c r="I221" s="703">
        <f t="shared" si="0"/>
        <v>763.18000000000018</v>
      </c>
      <c r="J221" s="703"/>
      <c r="K221" s="703"/>
      <c r="L221" s="704">
        <f>SUM(L214:L220)</f>
        <v>5520220</v>
      </c>
      <c r="M221" s="703">
        <f t="shared" si="0"/>
        <v>47.8</v>
      </c>
      <c r="N221" s="704">
        <f t="shared" si="0"/>
        <v>478000</v>
      </c>
      <c r="O221" s="704">
        <f>M221+I221+G221+E221+C221</f>
        <v>3940.1800000000003</v>
      </c>
      <c r="P221" s="704">
        <f>D221+F221+H221+L221+N221</f>
        <v>37992814</v>
      </c>
      <c r="R221" s="687"/>
      <c r="X221" s="579"/>
      <c r="Z221" s="579"/>
    </row>
    <row r="222" spans="1:29" x14ac:dyDescent="0.35">
      <c r="S222" s="579" t="s">
        <v>162</v>
      </c>
      <c r="T222" s="579"/>
    </row>
    <row r="223" spans="1:29" ht="15" x14ac:dyDescent="0.35">
      <c r="D223" s="687" t="s">
        <v>28</v>
      </c>
      <c r="I223" s="706"/>
      <c r="J223" s="706"/>
      <c r="K223" s="706"/>
      <c r="L223" s="707"/>
    </row>
    <row r="224" spans="1:29" ht="15" x14ac:dyDescent="0.35">
      <c r="D224" s="708" t="s">
        <v>17</v>
      </c>
      <c r="I224" s="709"/>
      <c r="J224" s="709"/>
      <c r="K224" s="709"/>
      <c r="L224" s="710"/>
      <c r="T224" s="711"/>
    </row>
    <row r="225" spans="1:26" ht="15" x14ac:dyDescent="0.35">
      <c r="D225" s="687" t="s">
        <v>19</v>
      </c>
      <c r="I225" s="119"/>
      <c r="J225" s="119"/>
      <c r="K225" s="119"/>
      <c r="L225"/>
      <c r="N225" s="710"/>
      <c r="O225" s="119"/>
      <c r="P225" s="710"/>
      <c r="Q225" s="119"/>
      <c r="R225" s="712"/>
      <c r="T225" s="711"/>
    </row>
    <row r="226" spans="1:26" ht="15" x14ac:dyDescent="0.35">
      <c r="I226" s="119"/>
      <c r="J226" s="119"/>
      <c r="K226" s="119"/>
      <c r="L226"/>
      <c r="N226" s="710"/>
      <c r="O226" s="119"/>
      <c r="P226" s="710"/>
      <c r="Q226" s="119"/>
      <c r="R226" s="712"/>
      <c r="T226" s="711"/>
    </row>
    <row r="227" spans="1:26" ht="14.5" x14ac:dyDescent="0.35">
      <c r="I227" s="433"/>
      <c r="J227" s="433"/>
      <c r="K227" s="433"/>
      <c r="L227"/>
      <c r="T227" s="710"/>
    </row>
    <row r="228" spans="1:26" x14ac:dyDescent="0.35">
      <c r="B228" s="687"/>
      <c r="H228" s="579"/>
      <c r="L228" s="579"/>
      <c r="N228" s="579"/>
      <c r="P228" s="579"/>
      <c r="R228" s="579"/>
      <c r="T228" s="579"/>
      <c r="V228" s="579"/>
      <c r="X228" s="579"/>
      <c r="Z228" s="579"/>
    </row>
    <row r="229" spans="1:26" x14ac:dyDescent="0.35">
      <c r="B229" s="687"/>
      <c r="H229" s="579"/>
      <c r="L229" s="579"/>
      <c r="N229" s="579"/>
      <c r="P229" s="579"/>
      <c r="R229" s="579"/>
      <c r="T229" s="579"/>
      <c r="V229" s="579"/>
      <c r="X229" s="579"/>
      <c r="Z229" s="579"/>
    </row>
    <row r="230" spans="1:26" x14ac:dyDescent="0.35">
      <c r="B230" s="687"/>
      <c r="H230" s="579"/>
      <c r="L230" s="579"/>
      <c r="N230" s="579"/>
      <c r="P230" s="579"/>
      <c r="R230" s="579"/>
      <c r="T230" s="579"/>
      <c r="V230" s="579"/>
      <c r="X230" s="579"/>
      <c r="Z230" s="579"/>
    </row>
    <row r="231" spans="1:26" x14ac:dyDescent="0.35">
      <c r="B231" s="687"/>
      <c r="H231" s="579"/>
      <c r="L231" s="579"/>
      <c r="N231" s="579"/>
      <c r="P231" s="579"/>
      <c r="R231" s="579"/>
      <c r="T231" s="579"/>
      <c r="V231" s="579"/>
      <c r="X231" s="579"/>
      <c r="Z231" s="579"/>
    </row>
    <row r="232" spans="1:26" x14ac:dyDescent="0.35">
      <c r="B232" s="687"/>
      <c r="H232" s="579"/>
      <c r="L232" s="579"/>
      <c r="N232" s="579"/>
      <c r="P232" s="579"/>
      <c r="R232" s="579"/>
      <c r="T232" s="579"/>
      <c r="V232" s="579"/>
      <c r="X232" s="579"/>
      <c r="Z232" s="579"/>
    </row>
    <row r="233" spans="1:26" s="687" customFormat="1" x14ac:dyDescent="0.35">
      <c r="A233" s="579"/>
      <c r="C233" s="579"/>
      <c r="E233" s="579"/>
      <c r="G233" s="579"/>
      <c r="H233" s="579"/>
      <c r="I233" s="579"/>
      <c r="J233" s="579"/>
      <c r="K233" s="579"/>
      <c r="L233" s="579"/>
      <c r="M233" s="579"/>
      <c r="N233" s="579"/>
      <c r="O233" s="579"/>
      <c r="P233" s="579"/>
    </row>
    <row r="234" spans="1:26" x14ac:dyDescent="0.35">
      <c r="B234" s="687"/>
      <c r="H234" s="579"/>
      <c r="L234" s="579"/>
      <c r="N234" s="579"/>
      <c r="P234" s="579"/>
      <c r="R234" s="579"/>
      <c r="T234" s="579"/>
      <c r="V234" s="579"/>
      <c r="X234" s="579"/>
      <c r="Z234" s="579"/>
    </row>
    <row r="235" spans="1:26" x14ac:dyDescent="0.35">
      <c r="B235" s="687"/>
      <c r="H235" s="579"/>
      <c r="L235" s="579"/>
      <c r="N235" s="579"/>
      <c r="P235" s="579"/>
      <c r="R235" s="579"/>
      <c r="T235" s="579"/>
      <c r="V235" s="579"/>
      <c r="X235" s="579"/>
      <c r="Z235" s="579"/>
    </row>
    <row r="236" spans="1:26" x14ac:dyDescent="0.35">
      <c r="B236" s="687"/>
      <c r="H236" s="579"/>
      <c r="L236" s="579"/>
      <c r="N236" s="579"/>
      <c r="P236" s="579"/>
      <c r="R236" s="579"/>
      <c r="T236" s="579"/>
      <c r="V236" s="579"/>
      <c r="X236" s="579"/>
      <c r="Z236" s="579"/>
    </row>
    <row r="237" spans="1:26" x14ac:dyDescent="0.35">
      <c r="B237" s="687"/>
      <c r="H237" s="579"/>
      <c r="L237" s="579"/>
      <c r="N237" s="579"/>
      <c r="P237" s="579"/>
      <c r="R237" s="579"/>
      <c r="T237" s="579"/>
      <c r="V237" s="579"/>
      <c r="X237" s="579"/>
      <c r="Z237" s="579"/>
    </row>
    <row r="238" spans="1:26" x14ac:dyDescent="0.35">
      <c r="B238" s="687"/>
      <c r="H238" s="579"/>
      <c r="L238" s="579"/>
      <c r="N238" s="579"/>
      <c r="P238" s="579"/>
      <c r="R238" s="579"/>
      <c r="T238" s="579"/>
      <c r="V238" s="579"/>
      <c r="X238" s="579"/>
      <c r="Z238" s="579"/>
    </row>
    <row r="239" spans="1:26" x14ac:dyDescent="0.35">
      <c r="B239" s="687"/>
      <c r="H239" s="579"/>
      <c r="L239" s="579"/>
      <c r="N239" s="579"/>
      <c r="P239" s="579"/>
      <c r="R239" s="579"/>
      <c r="T239" s="579"/>
      <c r="V239" s="579"/>
      <c r="X239" s="579"/>
      <c r="Z239" s="579"/>
    </row>
    <row r="240" spans="1:26" x14ac:dyDescent="0.35">
      <c r="B240" s="687"/>
      <c r="H240" s="579"/>
      <c r="L240" s="579"/>
      <c r="N240" s="579"/>
      <c r="P240" s="579"/>
      <c r="R240" s="579"/>
      <c r="T240" s="579"/>
      <c r="V240" s="579"/>
      <c r="X240" s="579"/>
      <c r="Z240" s="579"/>
    </row>
    <row r="241" spans="2:26" x14ac:dyDescent="0.35">
      <c r="B241" s="687"/>
      <c r="H241" s="579"/>
      <c r="L241" s="579"/>
      <c r="N241" s="579"/>
      <c r="P241" s="579"/>
      <c r="R241" s="579"/>
      <c r="T241" s="579"/>
      <c r="V241" s="579"/>
      <c r="X241" s="579"/>
      <c r="Z241" s="579"/>
    </row>
    <row r="242" spans="2:26" x14ac:dyDescent="0.35">
      <c r="B242" s="687"/>
      <c r="H242" s="579"/>
      <c r="L242" s="579"/>
      <c r="N242" s="579"/>
      <c r="P242" s="579"/>
      <c r="R242" s="579"/>
      <c r="T242" s="579"/>
      <c r="V242" s="579"/>
      <c r="X242" s="579"/>
      <c r="Z242" s="579"/>
    </row>
    <row r="243" spans="2:26" x14ac:dyDescent="0.35">
      <c r="B243" s="687"/>
      <c r="H243" s="579"/>
      <c r="L243" s="579"/>
      <c r="N243" s="579"/>
      <c r="P243" s="579"/>
      <c r="R243" s="579"/>
      <c r="T243" s="579"/>
      <c r="V243" s="579"/>
      <c r="X243" s="579"/>
      <c r="Z243" s="579"/>
    </row>
    <row r="244" spans="2:26" x14ac:dyDescent="0.35">
      <c r="B244" s="687"/>
      <c r="H244" s="579"/>
      <c r="L244" s="579"/>
      <c r="N244" s="579"/>
      <c r="P244" s="579"/>
      <c r="R244" s="579"/>
      <c r="T244" s="579"/>
      <c r="V244" s="579"/>
      <c r="X244" s="579"/>
      <c r="Z244" s="579"/>
    </row>
    <row r="245" spans="2:26" x14ac:dyDescent="0.35">
      <c r="B245" s="687"/>
      <c r="H245" s="579"/>
      <c r="L245" s="579"/>
      <c r="N245" s="579"/>
      <c r="P245" s="579"/>
      <c r="R245" s="579"/>
      <c r="T245" s="579"/>
      <c r="V245" s="579"/>
      <c r="X245" s="579"/>
      <c r="Z245" s="579"/>
    </row>
    <row r="246" spans="2:26" x14ac:dyDescent="0.35">
      <c r="B246" s="687"/>
      <c r="H246" s="579"/>
      <c r="L246" s="579"/>
      <c r="N246" s="579"/>
      <c r="P246" s="579"/>
      <c r="R246" s="579"/>
      <c r="T246" s="579"/>
      <c r="V246" s="579"/>
      <c r="X246" s="579"/>
      <c r="Z246" s="579"/>
    </row>
    <row r="247" spans="2:26" x14ac:dyDescent="0.35">
      <c r="B247" s="687"/>
      <c r="H247" s="579"/>
      <c r="L247" s="579"/>
      <c r="N247" s="579"/>
      <c r="P247" s="579"/>
      <c r="R247" s="579"/>
      <c r="T247" s="579"/>
      <c r="V247" s="579"/>
      <c r="X247" s="579"/>
      <c r="Z247" s="579"/>
    </row>
    <row r="248" spans="2:26" x14ac:dyDescent="0.35">
      <c r="B248" s="687"/>
      <c r="H248" s="579"/>
      <c r="L248" s="579"/>
      <c r="N248" s="579"/>
      <c r="P248" s="579"/>
      <c r="R248" s="579"/>
      <c r="T248" s="579"/>
      <c r="V248" s="579"/>
      <c r="X248" s="579"/>
      <c r="Z248" s="579"/>
    </row>
    <row r="249" spans="2:26" x14ac:dyDescent="0.35">
      <c r="B249" s="687"/>
      <c r="H249" s="579"/>
      <c r="L249" s="579"/>
      <c r="N249" s="579"/>
      <c r="P249" s="579"/>
      <c r="R249" s="579"/>
      <c r="T249" s="579"/>
      <c r="V249" s="579"/>
      <c r="X249" s="579"/>
      <c r="Z249" s="579"/>
    </row>
    <row r="250" spans="2:26" x14ac:dyDescent="0.35">
      <c r="B250" s="687"/>
      <c r="H250" s="579"/>
      <c r="L250" s="579"/>
      <c r="N250" s="579"/>
      <c r="P250" s="579"/>
      <c r="R250" s="579"/>
      <c r="T250" s="579"/>
      <c r="V250" s="579"/>
      <c r="X250" s="579"/>
      <c r="Z250" s="579"/>
    </row>
    <row r="251" spans="2:26" x14ac:dyDescent="0.35">
      <c r="B251" s="687"/>
      <c r="H251" s="579"/>
      <c r="L251" s="579"/>
      <c r="N251" s="579"/>
      <c r="P251" s="579"/>
      <c r="R251" s="579"/>
      <c r="T251" s="579"/>
      <c r="V251" s="579"/>
      <c r="X251" s="579"/>
      <c r="Z251" s="579"/>
    </row>
    <row r="252" spans="2:26" x14ac:dyDescent="0.35">
      <c r="B252" s="687"/>
      <c r="H252" s="579"/>
      <c r="L252" s="579"/>
      <c r="N252" s="579"/>
      <c r="P252" s="579"/>
      <c r="R252" s="579"/>
      <c r="T252" s="579"/>
      <c r="V252" s="579"/>
      <c r="X252" s="579"/>
      <c r="Z252" s="579"/>
    </row>
    <row r="253" spans="2:26" x14ac:dyDescent="0.35">
      <c r="B253" s="687"/>
      <c r="H253" s="579"/>
      <c r="L253" s="579"/>
      <c r="N253" s="579"/>
      <c r="P253" s="579"/>
      <c r="R253" s="579"/>
      <c r="T253" s="579"/>
      <c r="V253" s="579"/>
      <c r="X253" s="579"/>
      <c r="Z253" s="579"/>
    </row>
    <row r="254" spans="2:26" x14ac:dyDescent="0.35">
      <c r="B254" s="687"/>
      <c r="H254" s="579"/>
      <c r="L254" s="579"/>
      <c r="N254" s="579"/>
      <c r="P254" s="579"/>
      <c r="R254" s="579"/>
      <c r="T254" s="579"/>
      <c r="V254" s="579"/>
      <c r="X254" s="579"/>
      <c r="Z254" s="579"/>
    </row>
    <row r="255" spans="2:26" x14ac:dyDescent="0.35">
      <c r="B255" s="687"/>
      <c r="H255" s="579"/>
      <c r="L255" s="579"/>
      <c r="N255" s="579"/>
      <c r="P255" s="579"/>
      <c r="R255" s="579"/>
      <c r="T255" s="579"/>
      <c r="V255" s="579"/>
      <c r="X255" s="579"/>
      <c r="Z255" s="579"/>
    </row>
    <row r="277" spans="12:12" x14ac:dyDescent="0.35">
      <c r="L277" s="713"/>
    </row>
  </sheetData>
  <mergeCells count="120">
    <mergeCell ref="A1:AB1"/>
    <mergeCell ref="A2:AB2"/>
    <mergeCell ref="A3:A4"/>
    <mergeCell ref="B3:K3"/>
    <mergeCell ref="L3:U3"/>
    <mergeCell ref="V3:W3"/>
    <mergeCell ref="X3:Y3"/>
    <mergeCell ref="Z3:AA3"/>
    <mergeCell ref="AB3:AE3"/>
    <mergeCell ref="R4:S4"/>
    <mergeCell ref="T4:U4"/>
    <mergeCell ref="A6:A9"/>
    <mergeCell ref="A10:A13"/>
    <mergeCell ref="A14:A17"/>
    <mergeCell ref="A18:A21"/>
    <mergeCell ref="A22:A25"/>
    <mergeCell ref="AF3:AG3"/>
    <mergeCell ref="AH3:AH4"/>
    <mergeCell ref="B4:C4"/>
    <mergeCell ref="D4:E4"/>
    <mergeCell ref="F4:G4"/>
    <mergeCell ref="H4:I4"/>
    <mergeCell ref="J4:K4"/>
    <mergeCell ref="L4:M4"/>
    <mergeCell ref="N4:O4"/>
    <mergeCell ref="P4:Q4"/>
    <mergeCell ref="A50:A53"/>
    <mergeCell ref="A54:A57"/>
    <mergeCell ref="A58:A61"/>
    <mergeCell ref="A62:A65"/>
    <mergeCell ref="A66:A69"/>
    <mergeCell ref="A70:A73"/>
    <mergeCell ref="A26:A29"/>
    <mergeCell ref="A30:A33"/>
    <mergeCell ref="A34:A37"/>
    <mergeCell ref="A38:A41"/>
    <mergeCell ref="A42:A45"/>
    <mergeCell ref="A46:A49"/>
    <mergeCell ref="A98:A101"/>
    <mergeCell ref="A102:A105"/>
    <mergeCell ref="A106:A109"/>
    <mergeCell ref="A110:A113"/>
    <mergeCell ref="A114:A117"/>
    <mergeCell ref="A118:A121"/>
    <mergeCell ref="A74:A77"/>
    <mergeCell ref="A78:A81"/>
    <mergeCell ref="A82:A85"/>
    <mergeCell ref="A86:A89"/>
    <mergeCell ref="A90:A93"/>
    <mergeCell ref="A94:A97"/>
    <mergeCell ref="A126:A129"/>
    <mergeCell ref="A130:A131"/>
    <mergeCell ref="A133:AD133"/>
    <mergeCell ref="A134:AD134"/>
    <mergeCell ref="A135:A137"/>
    <mergeCell ref="B135:I135"/>
    <mergeCell ref="J135:K135"/>
    <mergeCell ref="L135:AA135"/>
    <mergeCell ref="AB135:AC135"/>
    <mergeCell ref="B136:C136"/>
    <mergeCell ref="A148:A149"/>
    <mergeCell ref="A150:A151"/>
    <mergeCell ref="A152:A153"/>
    <mergeCell ref="A154:A155"/>
    <mergeCell ref="A156:A157"/>
    <mergeCell ref="A158:A159"/>
    <mergeCell ref="AB136:AC136"/>
    <mergeCell ref="A138:A139"/>
    <mergeCell ref="A140:A141"/>
    <mergeCell ref="A142:A143"/>
    <mergeCell ref="A144:A145"/>
    <mergeCell ref="A146:A147"/>
    <mergeCell ref="P136:Q136"/>
    <mergeCell ref="R136:S136"/>
    <mergeCell ref="T136:U136"/>
    <mergeCell ref="V136:W136"/>
    <mergeCell ref="X136:Y136"/>
    <mergeCell ref="Z136:AA136"/>
    <mergeCell ref="D136:E136"/>
    <mergeCell ref="F136:G136"/>
    <mergeCell ref="H136:I136"/>
    <mergeCell ref="J136:K136"/>
    <mergeCell ref="L136:M136"/>
    <mergeCell ref="N136:O136"/>
    <mergeCell ref="A172:A173"/>
    <mergeCell ref="A174:A175"/>
    <mergeCell ref="A176:A177"/>
    <mergeCell ref="A178:A179"/>
    <mergeCell ref="A180:A181"/>
    <mergeCell ref="A182:A183"/>
    <mergeCell ref="A160:A161"/>
    <mergeCell ref="A162:A163"/>
    <mergeCell ref="A164:A165"/>
    <mergeCell ref="A166:A167"/>
    <mergeCell ref="A168:A169"/>
    <mergeCell ref="A170:A171"/>
    <mergeCell ref="U216:W216"/>
    <mergeCell ref="A122:A125"/>
    <mergeCell ref="A196:A197"/>
    <mergeCell ref="C211:E211"/>
    <mergeCell ref="Y211:AA211"/>
    <mergeCell ref="C212:D212"/>
    <mergeCell ref="E212:F212"/>
    <mergeCell ref="G212:H212"/>
    <mergeCell ref="I212:L212"/>
    <mergeCell ref="M212:N212"/>
    <mergeCell ref="O212:P212"/>
    <mergeCell ref="A198:A199"/>
    <mergeCell ref="A200:A202"/>
    <mergeCell ref="B203:M203"/>
    <mergeCell ref="C204:E204"/>
    <mergeCell ref="Q204:S204"/>
    <mergeCell ref="C209:E209"/>
    <mergeCell ref="Q209:S209"/>
    <mergeCell ref="A184:A185"/>
    <mergeCell ref="A186:A187"/>
    <mergeCell ref="A188:A189"/>
    <mergeCell ref="A190:A191"/>
    <mergeCell ref="A192:A193"/>
    <mergeCell ref="A194:A195"/>
  </mergeCells>
  <printOptions horizontalCentered="1"/>
  <pageMargins left="0.25" right="0.25" top="0.75" bottom="0.75" header="0.3" footer="0.3"/>
  <pageSetup paperSize="9" scale="30" fitToHeight="0" orientation="landscape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271"/>
  <sheetViews>
    <sheetView topLeftCell="R181" zoomScale="60" zoomScaleNormal="60" workbookViewId="0">
      <selection activeCell="J16" sqref="J16"/>
    </sheetView>
  </sheetViews>
  <sheetFormatPr defaultColWidth="9.1796875" defaultRowHeight="14" x14ac:dyDescent="0.35"/>
  <cols>
    <col min="1" max="1" width="12.81640625" style="579" customWidth="1"/>
    <col min="2" max="2" width="13" style="702" customWidth="1"/>
    <col min="3" max="3" width="16.453125" style="579" customWidth="1"/>
    <col min="4" max="4" width="15.453125" style="687" bestFit="1" customWidth="1"/>
    <col min="5" max="5" width="17.453125" style="579" customWidth="1"/>
    <col min="6" max="6" width="21.453125" style="687" bestFit="1" customWidth="1"/>
    <col min="7" max="7" width="16.453125" style="579" customWidth="1"/>
    <col min="8" max="8" width="21.453125" style="687" bestFit="1" customWidth="1"/>
    <col min="9" max="9" width="14.453125" style="579" customWidth="1"/>
    <col min="10" max="10" width="13.453125" style="579" bestFit="1" customWidth="1"/>
    <col min="11" max="11" width="16.453125" style="579" customWidth="1"/>
    <col min="12" max="12" width="15.453125" style="687" bestFit="1" customWidth="1"/>
    <col min="13" max="13" width="14.81640625" style="579" bestFit="1" customWidth="1"/>
    <col min="14" max="14" width="10.453125" style="687" customWidth="1"/>
    <col min="15" max="15" width="16.1796875" style="579" customWidth="1"/>
    <col min="16" max="16" width="11.453125" style="687" customWidth="1"/>
    <col min="17" max="17" width="14.453125" style="579" customWidth="1"/>
    <col min="18" max="18" width="10.453125" style="705" customWidth="1"/>
    <col min="19" max="19" width="16.81640625" style="579" bestFit="1" customWidth="1"/>
    <col min="20" max="20" width="11" style="687" customWidth="1"/>
    <col min="21" max="21" width="16.81640625" style="579" bestFit="1" customWidth="1"/>
    <col min="22" max="22" width="10.81640625" style="687" customWidth="1"/>
    <col min="23" max="23" width="14.453125" style="579" customWidth="1"/>
    <col min="24" max="24" width="14" style="687" bestFit="1" customWidth="1"/>
    <col min="25" max="25" width="16.81640625" style="579" bestFit="1" customWidth="1"/>
    <col min="26" max="26" width="8.453125" style="687" customWidth="1"/>
    <col min="27" max="27" width="14.1796875" style="579" bestFit="1" customWidth="1"/>
    <col min="28" max="28" width="11" style="579" customWidth="1"/>
    <col min="29" max="29" width="14.81640625" style="579" bestFit="1" customWidth="1"/>
    <col min="30" max="30" width="18.453125" style="579" customWidth="1"/>
    <col min="31" max="31" width="15.453125" style="579" customWidth="1"/>
    <col min="32" max="32" width="13.1796875" style="579" customWidth="1"/>
    <col min="33" max="33" width="16.81640625" style="579" bestFit="1" customWidth="1"/>
    <col min="34" max="34" width="18.453125" style="579" bestFit="1" customWidth="1"/>
    <col min="35" max="36" width="14.1796875" style="579" bestFit="1" customWidth="1"/>
    <col min="37" max="37" width="17.453125" style="579" bestFit="1" customWidth="1"/>
    <col min="38" max="38" width="14.1796875" style="579" customWidth="1"/>
    <col min="39" max="39" width="14.453125" style="579" bestFit="1" customWidth="1"/>
    <col min="40" max="40" width="14.1796875" style="579" customWidth="1"/>
    <col min="41" max="41" width="16.81640625" style="579" bestFit="1" customWidth="1"/>
    <col min="42" max="42" width="21.81640625" style="579" bestFit="1" customWidth="1"/>
    <col min="43" max="43" width="9.1796875" style="579"/>
    <col min="44" max="44" width="14" style="579" bestFit="1" customWidth="1"/>
    <col min="45" max="16384" width="9.1796875" style="579"/>
  </cols>
  <sheetData>
    <row r="1" spans="1:57" ht="22" customHeight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856"/>
    </row>
    <row r="2" spans="1:57" ht="18" x14ac:dyDescent="0.35">
      <c r="A2" s="1160" t="s">
        <v>185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1160"/>
      <c r="AB2" s="1160"/>
      <c r="AC2" s="856"/>
    </row>
    <row r="3" spans="1:57" s="663" customFormat="1" ht="22.5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69"/>
      <c r="H3" s="1169"/>
      <c r="I3" s="1169"/>
      <c r="J3" s="1169"/>
      <c r="K3" s="1170"/>
      <c r="L3" s="1168" t="s">
        <v>4</v>
      </c>
      <c r="M3" s="1169"/>
      <c r="N3" s="1169"/>
      <c r="O3" s="1169"/>
      <c r="P3" s="1169"/>
      <c r="Q3" s="1169"/>
      <c r="R3" s="1169"/>
      <c r="S3" s="1169"/>
      <c r="T3" s="1169"/>
      <c r="U3" s="1170"/>
      <c r="V3" s="1171" t="s">
        <v>5</v>
      </c>
      <c r="W3" s="1172"/>
      <c r="X3" s="1171" t="s">
        <v>6</v>
      </c>
      <c r="Y3" s="1172"/>
      <c r="Z3" s="1168" t="s">
        <v>7</v>
      </c>
      <c r="AA3" s="1170"/>
      <c r="AB3" s="1171" t="s">
        <v>8</v>
      </c>
      <c r="AC3" s="1194"/>
      <c r="AD3" s="1194"/>
      <c r="AE3" s="1172"/>
      <c r="AF3" s="1168" t="s">
        <v>7</v>
      </c>
      <c r="AG3" s="1170"/>
      <c r="AH3" s="1202" t="s">
        <v>9</v>
      </c>
      <c r="AI3" s="661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  <c r="AX3" s="662"/>
      <c r="AY3" s="662"/>
      <c r="AZ3" s="662"/>
      <c r="BA3" s="662"/>
      <c r="BB3" s="662"/>
      <c r="BC3" s="662"/>
      <c r="BD3" s="662"/>
      <c r="BE3" s="662"/>
    </row>
    <row r="4" spans="1:57" s="669" customFormat="1" x14ac:dyDescent="0.35">
      <c r="A4" s="1168"/>
      <c r="B4" s="1168" t="s">
        <v>10</v>
      </c>
      <c r="C4" s="1170"/>
      <c r="D4" s="1168" t="s">
        <v>11</v>
      </c>
      <c r="E4" s="1170"/>
      <c r="F4" s="1168" t="s">
        <v>12</v>
      </c>
      <c r="G4" s="1170"/>
      <c r="H4" s="1168" t="s">
        <v>10</v>
      </c>
      <c r="I4" s="1170"/>
      <c r="J4" s="1168" t="s">
        <v>11</v>
      </c>
      <c r="K4" s="1170"/>
      <c r="L4" s="1168" t="s">
        <v>13</v>
      </c>
      <c r="M4" s="1170"/>
      <c r="N4" s="1168" t="s">
        <v>14</v>
      </c>
      <c r="O4" s="1170"/>
      <c r="P4" s="1168" t="s">
        <v>175</v>
      </c>
      <c r="Q4" s="1170"/>
      <c r="R4" s="1168" t="s">
        <v>14</v>
      </c>
      <c r="S4" s="1170"/>
      <c r="T4" s="1168" t="s">
        <v>16</v>
      </c>
      <c r="U4" s="1170"/>
      <c r="V4" s="664" t="s">
        <v>17</v>
      </c>
      <c r="W4" s="842" t="s">
        <v>18</v>
      </c>
      <c r="X4" s="665" t="s">
        <v>19</v>
      </c>
      <c r="Y4" s="666" t="s">
        <v>20</v>
      </c>
      <c r="Z4" s="664" t="s">
        <v>21</v>
      </c>
      <c r="AA4" s="843" t="s">
        <v>22</v>
      </c>
      <c r="AB4" s="664" t="s">
        <v>17</v>
      </c>
      <c r="AC4" s="667" t="s">
        <v>23</v>
      </c>
      <c r="AD4" s="664" t="s">
        <v>17</v>
      </c>
      <c r="AE4" s="843" t="s">
        <v>24</v>
      </c>
      <c r="AF4" s="664" t="s">
        <v>17</v>
      </c>
      <c r="AG4" s="842" t="s">
        <v>25</v>
      </c>
      <c r="AH4" s="1203"/>
      <c r="AI4" s="661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  <c r="AX4" s="668"/>
      <c r="AY4" s="668"/>
      <c r="AZ4" s="668"/>
      <c r="BA4" s="668"/>
      <c r="BB4" s="668"/>
      <c r="BC4" s="668"/>
      <c r="BD4" s="668"/>
      <c r="BE4" s="668"/>
    </row>
    <row r="5" spans="1:57" s="669" customFormat="1" ht="17.25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2" t="s">
        <v>164</v>
      </c>
      <c r="I5" s="850" t="s">
        <v>27</v>
      </c>
      <c r="J5" s="672" t="s">
        <v>164</v>
      </c>
      <c r="K5" s="850" t="s">
        <v>27</v>
      </c>
      <c r="L5" s="674" t="s">
        <v>28</v>
      </c>
      <c r="M5" s="850" t="s">
        <v>27</v>
      </c>
      <c r="N5" s="674" t="s">
        <v>28</v>
      </c>
      <c r="O5" s="850" t="s">
        <v>27</v>
      </c>
      <c r="P5" s="672" t="s">
        <v>164</v>
      </c>
      <c r="Q5" s="850" t="s">
        <v>27</v>
      </c>
      <c r="R5" s="850" t="s">
        <v>164</v>
      </c>
      <c r="S5" s="850" t="s">
        <v>27</v>
      </c>
      <c r="T5" s="672" t="s">
        <v>21</v>
      </c>
      <c r="U5" s="850" t="s">
        <v>27</v>
      </c>
      <c r="V5" s="672" t="s">
        <v>30</v>
      </c>
      <c r="W5" s="850" t="s">
        <v>27</v>
      </c>
      <c r="X5" s="672" t="s">
        <v>31</v>
      </c>
      <c r="Y5" s="850" t="s">
        <v>27</v>
      </c>
      <c r="Z5" s="675" t="s">
        <v>30</v>
      </c>
      <c r="AA5" s="844" t="s">
        <v>27</v>
      </c>
      <c r="AB5" s="676" t="s">
        <v>30</v>
      </c>
      <c r="AC5" s="677" t="s">
        <v>27</v>
      </c>
      <c r="AD5" s="676" t="s">
        <v>32</v>
      </c>
      <c r="AE5" s="844" t="s">
        <v>27</v>
      </c>
      <c r="AF5" s="675" t="s">
        <v>30</v>
      </c>
      <c r="AG5" s="850" t="s">
        <v>27</v>
      </c>
      <c r="AH5" s="845"/>
      <c r="AI5" s="678"/>
      <c r="AO5" s="679"/>
      <c r="AP5" s="679"/>
      <c r="AQ5" s="679"/>
      <c r="AR5" s="679"/>
      <c r="AS5" s="679"/>
      <c r="AT5" s="679"/>
    </row>
    <row r="6" spans="1:57" ht="15" customHeight="1" x14ac:dyDescent="0.35">
      <c r="A6" s="1173">
        <v>45170</v>
      </c>
      <c r="B6" s="813"/>
      <c r="C6" s="545"/>
      <c r="D6" s="544"/>
      <c r="E6" s="545"/>
      <c r="F6" s="680"/>
      <c r="G6" s="681"/>
      <c r="H6" s="545"/>
      <c r="I6" s="545"/>
      <c r="J6" s="680"/>
      <c r="K6" s="681"/>
      <c r="L6" s="682"/>
      <c r="M6" s="681"/>
      <c r="N6" s="681"/>
      <c r="O6" s="681"/>
      <c r="P6" s="682"/>
      <c r="Q6" s="681"/>
      <c r="R6" s="681"/>
      <c r="S6" s="681"/>
      <c r="T6" s="682"/>
      <c r="U6" s="547"/>
      <c r="V6" s="549"/>
      <c r="W6" s="547"/>
      <c r="X6" s="546"/>
      <c r="Y6" s="547"/>
      <c r="Z6" s="549"/>
      <c r="AA6" s="547"/>
      <c r="AB6" s="683"/>
      <c r="AC6" s="728"/>
      <c r="AD6" s="683"/>
      <c r="AE6" s="547"/>
      <c r="AF6" s="549"/>
      <c r="AG6" s="547"/>
      <c r="AH6" s="547"/>
      <c r="AI6" s="684"/>
      <c r="AO6" s="685"/>
    </row>
    <row r="7" spans="1:57" ht="15" customHeight="1" x14ac:dyDescent="0.35">
      <c r="A7" s="1174"/>
      <c r="B7" s="591"/>
      <c r="C7" s="592"/>
      <c r="D7" s="593"/>
      <c r="E7" s="592"/>
      <c r="F7" s="591"/>
      <c r="G7" s="585"/>
      <c r="H7" s="592"/>
      <c r="I7" s="592"/>
      <c r="J7" s="591"/>
      <c r="K7" s="585"/>
      <c r="L7" s="586"/>
      <c r="M7" s="585"/>
      <c r="N7" s="585"/>
      <c r="O7" s="585"/>
      <c r="P7" s="586"/>
      <c r="Q7" s="585"/>
      <c r="R7" s="585"/>
      <c r="S7" s="585"/>
      <c r="T7" s="586"/>
      <c r="U7" s="587"/>
      <c r="V7" s="584"/>
      <c r="W7" s="587"/>
      <c r="X7" s="588"/>
      <c r="Y7" s="587"/>
      <c r="Z7" s="584"/>
      <c r="AA7" s="587"/>
      <c r="AB7" s="589"/>
      <c r="AC7" s="594"/>
      <c r="AD7" s="589"/>
      <c r="AE7" s="587"/>
      <c r="AF7" s="584"/>
      <c r="AG7" s="587"/>
      <c r="AH7" s="587"/>
      <c r="AI7" s="612"/>
      <c r="AO7" s="685"/>
    </row>
    <row r="8" spans="1:57" ht="15" customHeight="1" x14ac:dyDescent="0.35">
      <c r="A8" s="1174"/>
      <c r="B8" s="591"/>
      <c r="C8" s="592"/>
      <c r="D8" s="593"/>
      <c r="E8" s="592"/>
      <c r="F8" s="591"/>
      <c r="G8" s="585"/>
      <c r="H8" s="592"/>
      <c r="I8" s="592"/>
      <c r="J8" s="591"/>
      <c r="K8" s="585"/>
      <c r="L8" s="586"/>
      <c r="M8" s="585"/>
      <c r="N8" s="585"/>
      <c r="O8" s="585"/>
      <c r="P8" s="586"/>
      <c r="Q8" s="585"/>
      <c r="R8" s="585"/>
      <c r="S8" s="585"/>
      <c r="T8" s="586"/>
      <c r="U8" s="587"/>
      <c r="V8" s="584"/>
      <c r="W8" s="587"/>
      <c r="X8" s="588"/>
      <c r="Y8" s="587"/>
      <c r="Z8" s="584"/>
      <c r="AA8" s="587"/>
      <c r="AB8" s="589"/>
      <c r="AC8" s="594"/>
      <c r="AD8" s="589"/>
      <c r="AE8" s="587"/>
      <c r="AF8" s="584"/>
      <c r="AG8" s="587"/>
      <c r="AH8" s="587"/>
      <c r="AI8" s="612"/>
    </row>
    <row r="9" spans="1:57" ht="15" x14ac:dyDescent="0.35">
      <c r="A9" s="1175"/>
      <c r="B9" s="591">
        <v>22.09</v>
      </c>
      <c r="C9" s="592">
        <v>220900</v>
      </c>
      <c r="D9" s="593">
        <v>20.89</v>
      </c>
      <c r="E9" s="592">
        <v>208900</v>
      </c>
      <c r="F9" s="591">
        <v>17.41</v>
      </c>
      <c r="G9" s="585">
        <v>174100</v>
      </c>
      <c r="H9" s="592"/>
      <c r="I9" s="592"/>
      <c r="J9" s="591"/>
      <c r="K9" s="585"/>
      <c r="L9" s="586"/>
      <c r="M9" s="585"/>
      <c r="N9" s="585">
        <v>20</v>
      </c>
      <c r="O9" s="585">
        <v>136000</v>
      </c>
      <c r="P9" s="586"/>
      <c r="Q9" s="585"/>
      <c r="R9" s="585"/>
      <c r="S9" s="585"/>
      <c r="T9" s="586"/>
      <c r="U9" s="587"/>
      <c r="V9" s="584"/>
      <c r="W9" s="587"/>
      <c r="X9" s="588">
        <v>20</v>
      </c>
      <c r="Y9" s="587">
        <v>266000</v>
      </c>
      <c r="Z9" s="584"/>
      <c r="AA9" s="587"/>
      <c r="AB9" s="589"/>
      <c r="AC9" s="594"/>
      <c r="AD9" s="589"/>
      <c r="AE9" s="587"/>
      <c r="AF9" s="584"/>
      <c r="AG9" s="587"/>
      <c r="AH9" s="587"/>
      <c r="AI9" s="612"/>
      <c r="AO9" s="685"/>
    </row>
    <row r="10" spans="1:57" ht="15" customHeight="1" x14ac:dyDescent="0.35">
      <c r="A10" s="1173">
        <v>45171</v>
      </c>
      <c r="B10" s="595"/>
      <c r="C10" s="592"/>
      <c r="D10" s="593"/>
      <c r="E10" s="592"/>
      <c r="F10" s="591"/>
      <c r="G10" s="585"/>
      <c r="H10" s="592"/>
      <c r="I10" s="592"/>
      <c r="J10" s="591"/>
      <c r="K10" s="585"/>
      <c r="L10" s="586"/>
      <c r="M10" s="587"/>
      <c r="N10" s="587"/>
      <c r="O10" s="587"/>
      <c r="P10" s="586"/>
      <c r="Q10" s="585"/>
      <c r="R10" s="585"/>
      <c r="S10" s="585"/>
      <c r="T10" s="586"/>
      <c r="U10" s="587"/>
      <c r="V10" s="584"/>
      <c r="W10" s="587"/>
      <c r="X10" s="588"/>
      <c r="Y10" s="587"/>
      <c r="Z10" s="584"/>
      <c r="AA10" s="587"/>
      <c r="AB10" s="589"/>
      <c r="AC10" s="594"/>
      <c r="AD10" s="589"/>
      <c r="AE10" s="587"/>
      <c r="AF10" s="584"/>
      <c r="AG10" s="587"/>
      <c r="AH10" s="587"/>
      <c r="AI10" s="612"/>
    </row>
    <row r="11" spans="1:57" ht="15" customHeight="1" x14ac:dyDescent="0.35">
      <c r="A11" s="1174"/>
      <c r="B11" s="591"/>
      <c r="C11" s="592"/>
      <c r="D11" s="593"/>
      <c r="E11" s="592"/>
      <c r="F11" s="591"/>
      <c r="G11" s="585"/>
      <c r="H11" s="592"/>
      <c r="I11" s="592"/>
      <c r="J11" s="591"/>
      <c r="K11" s="585"/>
      <c r="L11" s="586"/>
      <c r="M11" s="585"/>
      <c r="N11" s="585"/>
      <c r="O11" s="585"/>
      <c r="P11" s="586"/>
      <c r="Q11" s="585"/>
      <c r="R11" s="585"/>
      <c r="S11" s="585"/>
      <c r="T11" s="586"/>
      <c r="U11" s="587"/>
      <c r="V11" s="584"/>
      <c r="W11" s="587"/>
      <c r="X11" s="588"/>
      <c r="Y11" s="587"/>
      <c r="Z11" s="584"/>
      <c r="AA11" s="587"/>
      <c r="AB11" s="589"/>
      <c r="AC11" s="596"/>
      <c r="AD11" s="597"/>
      <c r="AE11" s="583"/>
      <c r="AF11" s="598"/>
      <c r="AG11" s="587"/>
      <c r="AH11" s="587"/>
      <c r="AI11" s="612"/>
    </row>
    <row r="12" spans="1:57" ht="15" customHeight="1" x14ac:dyDescent="0.35">
      <c r="A12" s="1174"/>
      <c r="B12" s="591"/>
      <c r="C12" s="592"/>
      <c r="D12" s="593"/>
      <c r="E12" s="592"/>
      <c r="F12" s="591"/>
      <c r="G12" s="585"/>
      <c r="H12" s="592"/>
      <c r="I12" s="592"/>
      <c r="J12" s="591"/>
      <c r="K12" s="585"/>
      <c r="L12" s="586"/>
      <c r="M12" s="585"/>
      <c r="N12" s="585"/>
      <c r="O12" s="585"/>
      <c r="P12" s="586"/>
      <c r="Q12" s="585"/>
      <c r="R12" s="585"/>
      <c r="S12" s="585"/>
      <c r="T12" s="586"/>
      <c r="U12" s="587"/>
      <c r="V12" s="584"/>
      <c r="W12" s="587"/>
      <c r="X12" s="588"/>
      <c r="Y12" s="587"/>
      <c r="Z12" s="584"/>
      <c r="AA12" s="587"/>
      <c r="AB12" s="589"/>
      <c r="AC12" s="596"/>
      <c r="AD12" s="597"/>
      <c r="AE12" s="583"/>
      <c r="AF12" s="598"/>
      <c r="AG12" s="587"/>
      <c r="AH12" s="587"/>
      <c r="AI12" s="612"/>
    </row>
    <row r="13" spans="1:57" ht="15" customHeight="1" x14ac:dyDescent="0.35">
      <c r="A13" s="1175"/>
      <c r="B13" s="591">
        <v>20.079999999999998</v>
      </c>
      <c r="C13" s="592">
        <v>200800</v>
      </c>
      <c r="D13" s="593">
        <v>24.38</v>
      </c>
      <c r="E13" s="592">
        <v>243800</v>
      </c>
      <c r="F13" s="591"/>
      <c r="G13" s="585"/>
      <c r="H13" s="592"/>
      <c r="I13" s="592"/>
      <c r="J13" s="591"/>
      <c r="K13" s="585"/>
      <c r="L13" s="586"/>
      <c r="M13" s="585"/>
      <c r="N13" s="816">
        <v>24.6</v>
      </c>
      <c r="O13" s="585">
        <v>167280</v>
      </c>
      <c r="P13" s="586"/>
      <c r="Q13" s="585"/>
      <c r="R13" s="585"/>
      <c r="S13" s="585"/>
      <c r="T13" s="586">
        <v>20.010000000000002</v>
      </c>
      <c r="U13" s="587">
        <v>136070</v>
      </c>
      <c r="V13" s="584"/>
      <c r="W13" s="587"/>
      <c r="X13" s="588">
        <v>20</v>
      </c>
      <c r="Y13" s="587">
        <v>266000</v>
      </c>
      <c r="Z13" s="584"/>
      <c r="AA13" s="587"/>
      <c r="AB13" s="589"/>
      <c r="AC13" s="594"/>
      <c r="AD13" s="589"/>
      <c r="AE13" s="587"/>
      <c r="AF13" s="584"/>
      <c r="AG13" s="587"/>
      <c r="AH13" s="587"/>
      <c r="AI13" s="612"/>
    </row>
    <row r="14" spans="1:57" ht="15" customHeight="1" x14ac:dyDescent="0.35">
      <c r="A14" s="1173">
        <v>45172</v>
      </c>
      <c r="B14" s="591"/>
      <c r="C14" s="592"/>
      <c r="D14" s="593"/>
      <c r="E14" s="592"/>
      <c r="F14" s="591"/>
      <c r="G14" s="585"/>
      <c r="H14" s="592"/>
      <c r="I14" s="592"/>
      <c r="J14" s="591"/>
      <c r="K14" s="585"/>
      <c r="L14" s="586"/>
      <c r="M14" s="585"/>
      <c r="N14" s="585"/>
      <c r="O14" s="585"/>
      <c r="P14" s="586"/>
      <c r="Q14" s="585"/>
      <c r="R14" s="585"/>
      <c r="S14" s="585"/>
      <c r="T14" s="586"/>
      <c r="U14" s="587"/>
      <c r="V14" s="584"/>
      <c r="W14" s="587"/>
      <c r="X14" s="588"/>
      <c r="Y14" s="587"/>
      <c r="Z14" s="584"/>
      <c r="AA14" s="587"/>
      <c r="AB14" s="589"/>
      <c r="AC14" s="594"/>
      <c r="AD14" s="589"/>
      <c r="AE14" s="587"/>
      <c r="AF14" s="584"/>
      <c r="AG14" s="587"/>
      <c r="AH14" s="587"/>
      <c r="AI14" s="612"/>
    </row>
    <row r="15" spans="1:57" ht="15" customHeight="1" x14ac:dyDescent="0.35">
      <c r="A15" s="1174"/>
      <c r="B15" s="591"/>
      <c r="C15" s="592"/>
      <c r="D15" s="593"/>
      <c r="E15" s="592"/>
      <c r="F15" s="591"/>
      <c r="G15" s="585"/>
      <c r="H15" s="592"/>
      <c r="I15" s="592"/>
      <c r="J15" s="591"/>
      <c r="K15" s="585"/>
      <c r="L15" s="586"/>
      <c r="M15" s="585"/>
      <c r="N15" s="585"/>
      <c r="O15" s="585"/>
      <c r="P15" s="586"/>
      <c r="Q15" s="585"/>
      <c r="R15" s="585"/>
      <c r="S15" s="585"/>
      <c r="T15" s="586"/>
      <c r="U15" s="587"/>
      <c r="V15" s="584"/>
      <c r="W15" s="587"/>
      <c r="X15" s="588"/>
      <c r="Y15" s="587"/>
      <c r="Z15" s="584"/>
      <c r="AA15" s="587"/>
      <c r="AB15" s="589"/>
      <c r="AC15" s="594"/>
      <c r="AD15" s="589"/>
      <c r="AE15" s="587"/>
      <c r="AF15" s="584"/>
      <c r="AG15" s="587"/>
      <c r="AH15" s="587"/>
      <c r="AI15" s="612"/>
    </row>
    <row r="16" spans="1:57" ht="15" customHeight="1" x14ac:dyDescent="0.35">
      <c r="A16" s="1174"/>
      <c r="B16" s="591"/>
      <c r="C16" s="592"/>
      <c r="D16" s="593"/>
      <c r="E16" s="592"/>
      <c r="F16" s="591"/>
      <c r="G16" s="585"/>
      <c r="H16" s="592"/>
      <c r="I16" s="592"/>
      <c r="J16" s="591"/>
      <c r="K16" s="585"/>
      <c r="L16" s="586"/>
      <c r="M16" s="585"/>
      <c r="N16" s="585"/>
      <c r="O16" s="585"/>
      <c r="P16" s="586"/>
      <c r="Q16" s="585"/>
      <c r="R16" s="585"/>
      <c r="S16" s="585"/>
      <c r="T16" s="586"/>
      <c r="U16" s="587"/>
      <c r="V16" s="584"/>
      <c r="W16" s="587"/>
      <c r="X16" s="588"/>
      <c r="Y16" s="587"/>
      <c r="Z16" s="584"/>
      <c r="AA16" s="587"/>
      <c r="AB16" s="589"/>
      <c r="AC16" s="594"/>
      <c r="AD16" s="589"/>
      <c r="AE16" s="587"/>
      <c r="AF16" s="584"/>
      <c r="AG16" s="587"/>
      <c r="AH16" s="587"/>
      <c r="AI16" s="612"/>
    </row>
    <row r="17" spans="1:35" ht="15" customHeight="1" x14ac:dyDescent="0.35">
      <c r="A17" s="1175"/>
      <c r="B17" s="591">
        <v>23.83</v>
      </c>
      <c r="C17" s="592">
        <v>238300</v>
      </c>
      <c r="D17" s="798">
        <v>22.58</v>
      </c>
      <c r="E17" s="585">
        <v>225800</v>
      </c>
      <c r="F17" s="591">
        <v>25.92</v>
      </c>
      <c r="G17" s="585">
        <v>259200</v>
      </c>
      <c r="H17" s="585"/>
      <c r="I17" s="585"/>
      <c r="J17" s="591"/>
      <c r="K17" s="585"/>
      <c r="L17" s="586"/>
      <c r="M17" s="585"/>
      <c r="N17" s="585"/>
      <c r="O17" s="585"/>
      <c r="P17" s="586"/>
      <c r="Q17" s="585"/>
      <c r="R17" s="585"/>
      <c r="S17" s="585"/>
      <c r="T17" s="586"/>
      <c r="U17" s="587"/>
      <c r="V17" s="584"/>
      <c r="W17" s="587"/>
      <c r="X17" s="588"/>
      <c r="Y17" s="587"/>
      <c r="Z17" s="584"/>
      <c r="AA17" s="587"/>
      <c r="AB17" s="589"/>
      <c r="AC17" s="594"/>
      <c r="AD17" s="589"/>
      <c r="AE17" s="587"/>
      <c r="AF17" s="584"/>
      <c r="AG17" s="587"/>
      <c r="AH17" s="587"/>
      <c r="AI17" s="612"/>
    </row>
    <row r="18" spans="1:35" ht="15" customHeight="1" x14ac:dyDescent="0.35">
      <c r="A18" s="1173">
        <v>45173</v>
      </c>
      <c r="B18" s="591"/>
      <c r="C18" s="592"/>
      <c r="D18" s="593"/>
      <c r="E18" s="592"/>
      <c r="F18" s="591"/>
      <c r="G18" s="585"/>
      <c r="H18" s="592"/>
      <c r="I18" s="592"/>
      <c r="J18" s="591"/>
      <c r="K18" s="585"/>
      <c r="L18" s="586"/>
      <c r="M18" s="585"/>
      <c r="N18" s="585"/>
      <c r="O18" s="585"/>
      <c r="P18" s="586"/>
      <c r="Q18" s="585"/>
      <c r="R18" s="585"/>
      <c r="S18" s="585"/>
      <c r="T18" s="586"/>
      <c r="U18" s="587"/>
      <c r="V18" s="584"/>
      <c r="W18" s="587"/>
      <c r="X18" s="588"/>
      <c r="Y18" s="587"/>
      <c r="Z18" s="584"/>
      <c r="AA18" s="587"/>
      <c r="AB18" s="589"/>
      <c r="AC18" s="594"/>
      <c r="AD18" s="589"/>
      <c r="AE18" s="587"/>
      <c r="AF18" s="584"/>
      <c r="AG18" s="587"/>
      <c r="AH18" s="587"/>
      <c r="AI18" s="612"/>
    </row>
    <row r="19" spans="1:35" ht="15" customHeight="1" x14ac:dyDescent="0.35">
      <c r="A19" s="1174"/>
      <c r="B19" s="591"/>
      <c r="C19" s="592"/>
      <c r="D19" s="593"/>
      <c r="E19" s="592"/>
      <c r="F19" s="591"/>
      <c r="G19" s="585"/>
      <c r="H19" s="592"/>
      <c r="I19" s="592"/>
      <c r="J19" s="591"/>
      <c r="K19" s="585"/>
      <c r="L19" s="586"/>
      <c r="M19" s="585"/>
      <c r="N19" s="585"/>
      <c r="O19" s="585"/>
      <c r="P19" s="586"/>
      <c r="Q19" s="585"/>
      <c r="R19" s="585"/>
      <c r="S19" s="585"/>
      <c r="T19" s="586"/>
      <c r="U19" s="587"/>
      <c r="V19" s="598"/>
      <c r="W19" s="583"/>
      <c r="X19" s="584"/>
      <c r="Y19" s="587"/>
      <c r="Z19" s="584"/>
      <c r="AA19" s="587"/>
      <c r="AB19" s="589"/>
      <c r="AC19" s="594"/>
      <c r="AD19" s="589"/>
      <c r="AE19" s="587"/>
      <c r="AF19" s="584"/>
      <c r="AG19" s="587"/>
      <c r="AH19" s="587"/>
      <c r="AI19" s="612"/>
    </row>
    <row r="20" spans="1:35" ht="15" customHeight="1" x14ac:dyDescent="0.35">
      <c r="A20" s="1174"/>
      <c r="B20" s="591"/>
      <c r="C20" s="592"/>
      <c r="D20" s="593"/>
      <c r="E20" s="592"/>
      <c r="F20" s="591"/>
      <c r="G20" s="585"/>
      <c r="H20" s="592"/>
      <c r="I20" s="592"/>
      <c r="J20" s="591"/>
      <c r="K20" s="585"/>
      <c r="L20" s="586"/>
      <c r="M20" s="585"/>
      <c r="N20" s="585"/>
      <c r="O20" s="585"/>
      <c r="P20" s="586"/>
      <c r="Q20" s="585"/>
      <c r="R20" s="585"/>
      <c r="S20" s="585"/>
      <c r="T20" s="586"/>
      <c r="U20" s="587"/>
      <c r="V20" s="584"/>
      <c r="W20" s="587"/>
      <c r="X20" s="588"/>
      <c r="Y20" s="587"/>
      <c r="Z20" s="584"/>
      <c r="AA20" s="587"/>
      <c r="AB20" s="589"/>
      <c r="AC20" s="594"/>
      <c r="AD20" s="589"/>
      <c r="AE20" s="587"/>
      <c r="AF20" s="584"/>
      <c r="AG20" s="587"/>
      <c r="AH20" s="587"/>
      <c r="AI20" s="612"/>
    </row>
    <row r="21" spans="1:35" ht="15" customHeight="1" x14ac:dyDescent="0.35">
      <c r="A21" s="1175"/>
      <c r="B21" s="591">
        <v>23.25</v>
      </c>
      <c r="C21" s="592">
        <v>232500</v>
      </c>
      <c r="D21" s="593">
        <v>21.56</v>
      </c>
      <c r="E21" s="592">
        <v>215600</v>
      </c>
      <c r="F21" s="591">
        <v>22.55</v>
      </c>
      <c r="G21" s="592">
        <v>225500</v>
      </c>
      <c r="H21" s="592"/>
      <c r="I21" s="592"/>
      <c r="J21" s="591"/>
      <c r="K21" s="592"/>
      <c r="L21" s="586"/>
      <c r="M21" s="585"/>
      <c r="N21" s="585"/>
      <c r="O21" s="585"/>
      <c r="P21" s="586"/>
      <c r="Q21" s="585"/>
      <c r="R21" s="585"/>
      <c r="S21" s="585"/>
      <c r="T21" s="586"/>
      <c r="U21" s="587"/>
      <c r="V21" s="584"/>
      <c r="W21" s="587"/>
      <c r="X21" s="588">
        <v>20</v>
      </c>
      <c r="Y21" s="587">
        <v>266000</v>
      </c>
      <c r="Z21" s="584"/>
      <c r="AA21" s="587"/>
      <c r="AB21" s="589">
        <v>38.58</v>
      </c>
      <c r="AC21" s="594">
        <v>385800</v>
      </c>
      <c r="AD21" s="589"/>
      <c r="AE21" s="587"/>
      <c r="AF21" s="584"/>
      <c r="AG21" s="587"/>
      <c r="AH21" s="587"/>
      <c r="AI21" s="612"/>
    </row>
    <row r="22" spans="1:35" ht="15" customHeight="1" x14ac:dyDescent="0.35">
      <c r="A22" s="1173">
        <v>45174</v>
      </c>
      <c r="B22" s="591"/>
      <c r="C22" s="592"/>
      <c r="D22" s="593"/>
      <c r="E22" s="592"/>
      <c r="F22" s="591"/>
      <c r="G22" s="585"/>
      <c r="H22" s="592"/>
      <c r="I22" s="592"/>
      <c r="J22" s="591"/>
      <c r="K22" s="585"/>
      <c r="L22" s="586"/>
      <c r="M22" s="585"/>
      <c r="N22" s="585"/>
      <c r="O22" s="585"/>
      <c r="P22" s="586"/>
      <c r="Q22" s="585"/>
      <c r="R22" s="585"/>
      <c r="S22" s="585"/>
      <c r="T22" s="586"/>
      <c r="U22" s="587"/>
      <c r="V22" s="584"/>
      <c r="W22" s="587"/>
      <c r="X22" s="588"/>
      <c r="Y22" s="587"/>
      <c r="Z22" s="584"/>
      <c r="AA22" s="587"/>
      <c r="AB22" s="589"/>
      <c r="AC22" s="594"/>
      <c r="AD22" s="589"/>
      <c r="AE22" s="587"/>
      <c r="AF22" s="584"/>
      <c r="AG22" s="587"/>
      <c r="AH22" s="587"/>
      <c r="AI22" s="612"/>
    </row>
    <row r="23" spans="1:35" ht="15" customHeight="1" x14ac:dyDescent="0.35">
      <c r="A23" s="1174"/>
      <c r="B23" s="591"/>
      <c r="C23" s="592"/>
      <c r="D23" s="593"/>
      <c r="E23" s="592"/>
      <c r="F23" s="591"/>
      <c r="G23" s="585"/>
      <c r="H23" s="592"/>
      <c r="I23" s="592"/>
      <c r="J23" s="591"/>
      <c r="K23" s="585"/>
      <c r="L23" s="586"/>
      <c r="M23" s="585"/>
      <c r="N23" s="585"/>
      <c r="O23" s="585"/>
      <c r="P23" s="586"/>
      <c r="Q23" s="585"/>
      <c r="R23" s="585"/>
      <c r="S23" s="585"/>
      <c r="T23" s="586"/>
      <c r="U23" s="587"/>
      <c r="V23" s="584"/>
      <c r="W23" s="587"/>
      <c r="X23" s="588"/>
      <c r="Y23" s="587"/>
      <c r="Z23" s="584"/>
      <c r="AA23" s="587"/>
      <c r="AB23" s="589"/>
      <c r="AC23" s="594"/>
      <c r="AD23" s="589"/>
      <c r="AE23" s="587"/>
      <c r="AF23" s="584"/>
      <c r="AG23" s="587"/>
      <c r="AH23" s="587"/>
      <c r="AI23" s="612"/>
    </row>
    <row r="24" spans="1:35" ht="15" customHeight="1" x14ac:dyDescent="0.35">
      <c r="A24" s="1174"/>
      <c r="B24" s="591"/>
      <c r="C24" s="592"/>
      <c r="D24" s="593"/>
      <c r="E24" s="592"/>
      <c r="F24" s="591"/>
      <c r="G24" s="585"/>
      <c r="H24" s="592"/>
      <c r="I24" s="592"/>
      <c r="J24" s="591"/>
      <c r="K24" s="585"/>
      <c r="L24" s="586"/>
      <c r="M24" s="585"/>
      <c r="N24" s="585"/>
      <c r="O24" s="585"/>
      <c r="P24" s="586"/>
      <c r="Q24" s="585"/>
      <c r="R24" s="585"/>
      <c r="S24" s="585"/>
      <c r="T24" s="586"/>
      <c r="U24" s="587"/>
      <c r="V24" s="584"/>
      <c r="W24" s="587"/>
      <c r="X24" s="588"/>
      <c r="Y24" s="587"/>
      <c r="Z24" s="584"/>
      <c r="AA24" s="587"/>
      <c r="AB24" s="589"/>
      <c r="AC24" s="594"/>
      <c r="AD24" s="589"/>
      <c r="AE24" s="587"/>
      <c r="AF24" s="584"/>
      <c r="AG24" s="587"/>
      <c r="AH24" s="587"/>
      <c r="AI24" s="612"/>
    </row>
    <row r="25" spans="1:35" ht="15" customHeight="1" x14ac:dyDescent="0.35">
      <c r="A25" s="1175"/>
      <c r="B25" s="591">
        <v>29.03</v>
      </c>
      <c r="C25" s="592">
        <v>290300</v>
      </c>
      <c r="D25" s="593">
        <v>25.16</v>
      </c>
      <c r="E25" s="592">
        <v>251600</v>
      </c>
      <c r="F25" s="591">
        <v>17.329999999999998</v>
      </c>
      <c r="G25" s="585">
        <v>173300</v>
      </c>
      <c r="H25" s="592"/>
      <c r="I25" s="592"/>
      <c r="J25" s="591"/>
      <c r="K25" s="585"/>
      <c r="L25" s="586">
        <v>20</v>
      </c>
      <c r="M25" s="585">
        <v>136000</v>
      </c>
      <c r="N25" s="585"/>
      <c r="O25" s="585"/>
      <c r="P25" s="586"/>
      <c r="Q25" s="585"/>
      <c r="R25" s="816">
        <v>18.79</v>
      </c>
      <c r="S25" s="585">
        <v>250000</v>
      </c>
      <c r="T25" s="586">
        <v>20</v>
      </c>
      <c r="U25" s="587">
        <v>136000</v>
      </c>
      <c r="V25" s="584"/>
      <c r="W25" s="587"/>
      <c r="X25" s="588">
        <v>20</v>
      </c>
      <c r="Y25" s="587">
        <v>266000</v>
      </c>
      <c r="Z25" s="584"/>
      <c r="AA25" s="587"/>
      <c r="AB25" s="589"/>
      <c r="AC25" s="594"/>
      <c r="AD25" s="589"/>
      <c r="AE25" s="587"/>
      <c r="AF25" s="584">
        <v>25.49</v>
      </c>
      <c r="AG25" s="587">
        <v>254900</v>
      </c>
      <c r="AH25" s="587"/>
      <c r="AI25" s="612"/>
    </row>
    <row r="26" spans="1:35" ht="15" customHeight="1" x14ac:dyDescent="0.35">
      <c r="A26" s="1173">
        <v>45175</v>
      </c>
      <c r="B26" s="591"/>
      <c r="C26" s="592"/>
      <c r="D26" s="593"/>
      <c r="E26" s="592"/>
      <c r="F26" s="591"/>
      <c r="G26" s="585"/>
      <c r="H26" s="592"/>
      <c r="I26" s="592"/>
      <c r="J26" s="591"/>
      <c r="K26" s="585"/>
      <c r="L26" s="586"/>
      <c r="M26" s="585"/>
      <c r="N26" s="585"/>
      <c r="O26" s="585"/>
      <c r="P26" s="586"/>
      <c r="Q26" s="585"/>
      <c r="R26" s="585"/>
      <c r="S26" s="585"/>
      <c r="T26" s="586"/>
      <c r="U26" s="587"/>
      <c r="V26" s="584"/>
      <c r="W26" s="587"/>
      <c r="X26" s="588"/>
      <c r="Y26" s="587"/>
      <c r="Z26" s="584"/>
      <c r="AA26" s="587"/>
      <c r="AB26" s="589"/>
      <c r="AC26" s="594"/>
      <c r="AD26" s="589"/>
      <c r="AE26" s="587"/>
      <c r="AF26" s="584"/>
      <c r="AG26" s="587"/>
      <c r="AH26" s="587"/>
      <c r="AI26" s="612"/>
    </row>
    <row r="27" spans="1:35" ht="15" customHeight="1" x14ac:dyDescent="0.35">
      <c r="A27" s="1174"/>
      <c r="B27" s="591"/>
      <c r="C27" s="592"/>
      <c r="D27" s="593"/>
      <c r="E27" s="592"/>
      <c r="F27" s="591"/>
      <c r="G27" s="585"/>
      <c r="H27" s="592"/>
      <c r="I27" s="592"/>
      <c r="J27" s="591"/>
      <c r="K27" s="585"/>
      <c r="L27" s="586"/>
      <c r="M27" s="585"/>
      <c r="N27" s="585"/>
      <c r="O27" s="585"/>
      <c r="P27" s="586"/>
      <c r="Q27" s="585"/>
      <c r="R27" s="585"/>
      <c r="S27" s="585"/>
      <c r="T27" s="586"/>
      <c r="U27" s="587"/>
      <c r="V27" s="584"/>
      <c r="W27" s="587"/>
      <c r="X27" s="588"/>
      <c r="Y27" s="587"/>
      <c r="Z27" s="584"/>
      <c r="AA27" s="587"/>
      <c r="AB27" s="589"/>
      <c r="AC27" s="594"/>
      <c r="AD27" s="589"/>
      <c r="AE27" s="587"/>
      <c r="AF27" s="584"/>
      <c r="AG27" s="587"/>
      <c r="AH27" s="587"/>
      <c r="AI27" s="612"/>
    </row>
    <row r="28" spans="1:35" ht="15" customHeight="1" x14ac:dyDescent="0.35">
      <c r="A28" s="1174"/>
      <c r="B28" s="591"/>
      <c r="C28" s="592"/>
      <c r="D28" s="593"/>
      <c r="E28" s="592"/>
      <c r="F28" s="591"/>
      <c r="G28" s="585"/>
      <c r="H28" s="592"/>
      <c r="I28" s="592"/>
      <c r="J28" s="591"/>
      <c r="K28" s="585"/>
      <c r="L28" s="586"/>
      <c r="M28" s="585"/>
      <c r="N28" s="585"/>
      <c r="O28" s="585"/>
      <c r="P28" s="586"/>
      <c r="Q28" s="585"/>
      <c r="R28" s="585"/>
      <c r="S28" s="585"/>
      <c r="T28" s="586"/>
      <c r="U28" s="587"/>
      <c r="V28" s="584"/>
      <c r="W28" s="587"/>
      <c r="X28" s="588"/>
      <c r="Y28" s="587"/>
      <c r="Z28" s="584"/>
      <c r="AA28" s="587"/>
      <c r="AB28" s="589"/>
      <c r="AC28" s="590"/>
      <c r="AD28" s="599"/>
      <c r="AE28" s="600"/>
      <c r="AF28" s="588"/>
      <c r="AG28" s="587"/>
      <c r="AH28" s="587"/>
      <c r="AI28" s="612"/>
    </row>
    <row r="29" spans="1:35" ht="15" customHeight="1" x14ac:dyDescent="0.35">
      <c r="A29" s="1175"/>
      <c r="B29" s="591">
        <v>20.63</v>
      </c>
      <c r="C29" s="592">
        <v>206300</v>
      </c>
      <c r="D29" s="593">
        <v>28.22</v>
      </c>
      <c r="E29" s="592">
        <v>282200</v>
      </c>
      <c r="F29" s="591">
        <v>21.51</v>
      </c>
      <c r="G29" s="585">
        <v>215100</v>
      </c>
      <c r="H29" s="592"/>
      <c r="I29" s="592"/>
      <c r="J29" s="591"/>
      <c r="K29" s="585"/>
      <c r="L29" s="586"/>
      <c r="M29" s="585"/>
      <c r="N29" s="585">
        <v>20</v>
      </c>
      <c r="O29" s="585">
        <v>136000</v>
      </c>
      <c r="P29" s="586"/>
      <c r="Q29" s="585"/>
      <c r="R29" s="585">
        <v>20</v>
      </c>
      <c r="S29" s="585">
        <v>266000</v>
      </c>
      <c r="T29" s="586"/>
      <c r="U29" s="587"/>
      <c r="V29" s="584"/>
      <c r="W29" s="587"/>
      <c r="X29" s="588">
        <v>20</v>
      </c>
      <c r="Y29" s="587">
        <v>266000</v>
      </c>
      <c r="Z29" s="584"/>
      <c r="AA29" s="587"/>
      <c r="AB29" s="589"/>
      <c r="AC29" s="590"/>
      <c r="AD29" s="599">
        <v>15.08</v>
      </c>
      <c r="AE29" s="600">
        <v>150800</v>
      </c>
      <c r="AF29" s="588"/>
      <c r="AG29" s="587"/>
      <c r="AH29" s="587"/>
      <c r="AI29" s="612"/>
    </row>
    <row r="30" spans="1:35" ht="15" customHeight="1" x14ac:dyDescent="0.35">
      <c r="A30" s="1173">
        <v>45176</v>
      </c>
      <c r="B30" s="591"/>
      <c r="C30" s="592"/>
      <c r="D30" s="593"/>
      <c r="E30" s="592"/>
      <c r="F30" s="591"/>
      <c r="G30" s="585"/>
      <c r="H30" s="592"/>
      <c r="I30" s="592"/>
      <c r="J30" s="591"/>
      <c r="K30" s="585"/>
      <c r="L30" s="586"/>
      <c r="M30" s="585"/>
      <c r="N30" s="585"/>
      <c r="O30" s="585"/>
      <c r="P30" s="586"/>
      <c r="Q30" s="585"/>
      <c r="R30" s="585"/>
      <c r="S30" s="585"/>
      <c r="T30" s="586"/>
      <c r="U30" s="587"/>
      <c r="V30" s="584"/>
      <c r="W30" s="587"/>
      <c r="X30" s="588"/>
      <c r="Y30" s="587"/>
      <c r="Z30" s="584"/>
      <c r="AA30" s="587"/>
      <c r="AB30" s="589"/>
      <c r="AC30" s="594"/>
      <c r="AD30" s="589"/>
      <c r="AE30" s="587"/>
      <c r="AF30" s="584"/>
      <c r="AG30" s="587"/>
      <c r="AH30" s="587"/>
      <c r="AI30" s="612"/>
    </row>
    <row r="31" spans="1:35" ht="15" customHeight="1" x14ac:dyDescent="0.35">
      <c r="A31" s="1174"/>
      <c r="B31" s="591"/>
      <c r="C31" s="592"/>
      <c r="D31" s="593"/>
      <c r="E31" s="592"/>
      <c r="F31" s="591"/>
      <c r="G31" s="585"/>
      <c r="H31" s="592"/>
      <c r="I31" s="592"/>
      <c r="J31" s="591"/>
      <c r="K31" s="585"/>
      <c r="L31" s="586"/>
      <c r="M31" s="585"/>
      <c r="N31" s="585"/>
      <c r="O31" s="585"/>
      <c r="P31" s="586"/>
      <c r="Q31" s="585"/>
      <c r="R31" s="585"/>
      <c r="S31" s="585"/>
      <c r="T31" s="586"/>
      <c r="U31" s="587"/>
      <c r="V31" s="584"/>
      <c r="W31" s="587"/>
      <c r="X31" s="588"/>
      <c r="Y31" s="587"/>
      <c r="Z31" s="584"/>
      <c r="AA31" s="587"/>
      <c r="AB31" s="589"/>
      <c r="AC31" s="594"/>
      <c r="AD31" s="589"/>
      <c r="AE31" s="587"/>
      <c r="AF31" s="584"/>
      <c r="AG31" s="587"/>
      <c r="AH31" s="587"/>
      <c r="AI31" s="612"/>
    </row>
    <row r="32" spans="1:35" ht="15" customHeight="1" x14ac:dyDescent="0.35">
      <c r="A32" s="1174"/>
      <c r="B32" s="591"/>
      <c r="C32" s="592"/>
      <c r="D32" s="593"/>
      <c r="E32" s="592"/>
      <c r="F32" s="591"/>
      <c r="G32" s="585"/>
      <c r="H32" s="592"/>
      <c r="I32" s="592"/>
      <c r="J32" s="591"/>
      <c r="K32" s="585"/>
      <c r="L32" s="586"/>
      <c r="M32" s="585"/>
      <c r="N32" s="585"/>
      <c r="O32" s="585"/>
      <c r="P32" s="586"/>
      <c r="Q32" s="585"/>
      <c r="R32" s="585"/>
      <c r="S32" s="585"/>
      <c r="T32" s="586"/>
      <c r="U32" s="587"/>
      <c r="V32" s="584"/>
      <c r="W32" s="587"/>
      <c r="X32" s="588"/>
      <c r="Y32" s="587"/>
      <c r="Z32" s="584"/>
      <c r="AA32" s="587"/>
      <c r="AB32" s="589"/>
      <c r="AC32" s="594"/>
      <c r="AD32" s="589"/>
      <c r="AE32" s="587"/>
      <c r="AF32" s="584"/>
      <c r="AG32" s="587"/>
      <c r="AH32" s="587"/>
      <c r="AI32" s="612"/>
    </row>
    <row r="33" spans="1:35" ht="15" customHeight="1" x14ac:dyDescent="0.35">
      <c r="A33" s="1175"/>
      <c r="B33" s="591">
        <v>26.85</v>
      </c>
      <c r="C33" s="592">
        <v>268500</v>
      </c>
      <c r="D33" s="593">
        <v>25.84</v>
      </c>
      <c r="E33" s="592">
        <v>258400</v>
      </c>
      <c r="F33" s="591">
        <v>23.25</v>
      </c>
      <c r="G33" s="585">
        <v>232500</v>
      </c>
      <c r="H33" s="592"/>
      <c r="I33" s="592"/>
      <c r="J33" s="591"/>
      <c r="K33" s="585"/>
      <c r="L33" s="586"/>
      <c r="M33" s="585"/>
      <c r="N33" s="585"/>
      <c r="O33" s="585"/>
      <c r="P33" s="586"/>
      <c r="Q33" s="585"/>
      <c r="R33" s="585">
        <v>20</v>
      </c>
      <c r="S33" s="585">
        <v>266000</v>
      </c>
      <c r="T33" s="586">
        <v>20</v>
      </c>
      <c r="U33" s="587">
        <v>136000</v>
      </c>
      <c r="V33" s="584"/>
      <c r="W33" s="587"/>
      <c r="X33" s="588">
        <v>20</v>
      </c>
      <c r="Y33" s="587">
        <v>266000</v>
      </c>
      <c r="Z33" s="584"/>
      <c r="AA33" s="587"/>
      <c r="AB33" s="589"/>
      <c r="AC33" s="594"/>
      <c r="AD33" s="589"/>
      <c r="AE33" s="587"/>
      <c r="AF33" s="584"/>
      <c r="AG33" s="587"/>
      <c r="AH33" s="587"/>
      <c r="AI33" s="612"/>
    </row>
    <row r="34" spans="1:35" ht="15" customHeight="1" x14ac:dyDescent="0.35">
      <c r="A34" s="1173">
        <v>45177</v>
      </c>
      <c r="B34" s="591"/>
      <c r="C34" s="592"/>
      <c r="D34" s="593"/>
      <c r="E34" s="592"/>
      <c r="F34" s="591"/>
      <c r="G34" s="585"/>
      <c r="H34" s="592"/>
      <c r="I34" s="592"/>
      <c r="J34" s="591"/>
      <c r="K34" s="585"/>
      <c r="L34" s="586"/>
      <c r="M34" s="585"/>
      <c r="N34" s="585"/>
      <c r="O34" s="585"/>
      <c r="P34" s="586"/>
      <c r="Q34" s="585"/>
      <c r="R34" s="585"/>
      <c r="S34" s="585"/>
      <c r="T34" s="586"/>
      <c r="U34" s="587"/>
      <c r="V34" s="584"/>
      <c r="W34" s="587"/>
      <c r="X34" s="588"/>
      <c r="Y34" s="587"/>
      <c r="Z34" s="584"/>
      <c r="AA34" s="587"/>
      <c r="AB34" s="589"/>
      <c r="AC34" s="594"/>
      <c r="AD34" s="589"/>
      <c r="AE34" s="587"/>
      <c r="AF34" s="584"/>
      <c r="AG34" s="587"/>
      <c r="AH34" s="587"/>
      <c r="AI34" s="612"/>
    </row>
    <row r="35" spans="1:35" ht="15" customHeight="1" x14ac:dyDescent="0.35">
      <c r="A35" s="1174"/>
      <c r="B35" s="591"/>
      <c r="C35" s="592"/>
      <c r="D35" s="593"/>
      <c r="E35" s="592"/>
      <c r="F35" s="591"/>
      <c r="G35" s="585"/>
      <c r="H35" s="592"/>
      <c r="I35" s="592"/>
      <c r="J35" s="591"/>
      <c r="K35" s="585"/>
      <c r="L35" s="586"/>
      <c r="M35" s="585"/>
      <c r="N35" s="585"/>
      <c r="O35" s="585"/>
      <c r="P35" s="586"/>
      <c r="Q35" s="585"/>
      <c r="R35" s="585"/>
      <c r="S35" s="585"/>
      <c r="T35" s="586"/>
      <c r="U35" s="587"/>
      <c r="V35" s="584"/>
      <c r="W35" s="587"/>
      <c r="X35" s="588"/>
      <c r="Y35" s="587"/>
      <c r="Z35" s="584"/>
      <c r="AA35" s="587"/>
      <c r="AB35" s="589"/>
      <c r="AC35" s="594"/>
      <c r="AD35" s="589"/>
      <c r="AE35" s="587"/>
      <c r="AF35" s="584"/>
      <c r="AG35" s="587"/>
      <c r="AH35" s="587"/>
      <c r="AI35" s="612"/>
    </row>
    <row r="36" spans="1:35" ht="15" customHeight="1" x14ac:dyDescent="0.35">
      <c r="A36" s="1174"/>
      <c r="B36" s="591"/>
      <c r="C36" s="592"/>
      <c r="D36" s="593"/>
      <c r="E36" s="592"/>
      <c r="F36" s="591"/>
      <c r="G36" s="585"/>
      <c r="H36" s="592"/>
      <c r="I36" s="592"/>
      <c r="J36" s="591"/>
      <c r="K36" s="585"/>
      <c r="L36" s="586"/>
      <c r="M36" s="585"/>
      <c r="N36" s="585"/>
      <c r="O36" s="585"/>
      <c r="P36" s="586"/>
      <c r="Q36" s="585"/>
      <c r="R36" s="585"/>
      <c r="S36" s="585"/>
      <c r="T36" s="586"/>
      <c r="U36" s="587"/>
      <c r="V36" s="584"/>
      <c r="W36" s="587"/>
      <c r="X36" s="588"/>
      <c r="Y36" s="587"/>
      <c r="Z36" s="584"/>
      <c r="AA36" s="587"/>
      <c r="AB36" s="589"/>
      <c r="AC36" s="594"/>
      <c r="AD36" s="589"/>
      <c r="AE36" s="587"/>
      <c r="AF36" s="584"/>
      <c r="AG36" s="587"/>
      <c r="AH36" s="587"/>
      <c r="AI36" s="612"/>
    </row>
    <row r="37" spans="1:35" ht="15" customHeight="1" x14ac:dyDescent="0.35">
      <c r="A37" s="1175"/>
      <c r="B37" s="591">
        <v>27.47</v>
      </c>
      <c r="C37" s="592">
        <v>274700</v>
      </c>
      <c r="D37" s="593">
        <v>29.03</v>
      </c>
      <c r="E37" s="592">
        <v>290300</v>
      </c>
      <c r="F37" s="591">
        <v>23.12</v>
      </c>
      <c r="G37" s="585">
        <v>231200</v>
      </c>
      <c r="H37" s="592"/>
      <c r="I37" s="592"/>
      <c r="J37" s="591"/>
      <c r="K37" s="585"/>
      <c r="L37" s="586">
        <v>20</v>
      </c>
      <c r="M37" s="585">
        <v>136000</v>
      </c>
      <c r="N37" s="585"/>
      <c r="O37" s="585"/>
      <c r="P37" s="586"/>
      <c r="Q37" s="585"/>
      <c r="R37" s="585"/>
      <c r="S37" s="585"/>
      <c r="T37" s="586"/>
      <c r="U37" s="587"/>
      <c r="V37" s="584"/>
      <c r="W37" s="587"/>
      <c r="X37" s="588">
        <v>20</v>
      </c>
      <c r="Y37" s="587">
        <v>266000</v>
      </c>
      <c r="Z37" s="584"/>
      <c r="AA37" s="587"/>
      <c r="AB37" s="589"/>
      <c r="AC37" s="594"/>
      <c r="AD37" s="589"/>
      <c r="AE37" s="587"/>
      <c r="AF37" s="584"/>
      <c r="AG37" s="587"/>
      <c r="AH37" s="587"/>
      <c r="AI37" s="612"/>
    </row>
    <row r="38" spans="1:35" ht="15" customHeight="1" x14ac:dyDescent="0.35">
      <c r="A38" s="1173">
        <v>45178</v>
      </c>
      <c r="B38" s="591"/>
      <c r="C38" s="592"/>
      <c r="D38" s="593"/>
      <c r="E38" s="592"/>
      <c r="F38" s="591"/>
      <c r="G38" s="585"/>
      <c r="H38" s="592"/>
      <c r="I38" s="592"/>
      <c r="J38" s="591"/>
      <c r="K38" s="585"/>
      <c r="L38" s="586"/>
      <c r="M38" s="585"/>
      <c r="N38" s="585"/>
      <c r="O38" s="585"/>
      <c r="P38" s="586"/>
      <c r="Q38" s="585"/>
      <c r="R38" s="585"/>
      <c r="S38" s="585"/>
      <c r="T38" s="586"/>
      <c r="U38" s="587"/>
      <c r="V38" s="584"/>
      <c r="W38" s="587"/>
      <c r="X38" s="588"/>
      <c r="Y38" s="587"/>
      <c r="Z38" s="584"/>
      <c r="AA38" s="587"/>
      <c r="AB38" s="589"/>
      <c r="AC38" s="594"/>
      <c r="AD38" s="589"/>
      <c r="AE38" s="587"/>
      <c r="AF38" s="584"/>
      <c r="AG38" s="587"/>
      <c r="AH38" s="587"/>
      <c r="AI38" s="612"/>
    </row>
    <row r="39" spans="1:35" ht="15" customHeight="1" x14ac:dyDescent="0.35">
      <c r="A39" s="1174"/>
      <c r="B39" s="591"/>
      <c r="C39" s="592"/>
      <c r="D39" s="593"/>
      <c r="E39" s="592"/>
      <c r="F39" s="591"/>
      <c r="G39" s="585"/>
      <c r="H39" s="592"/>
      <c r="I39" s="592"/>
      <c r="J39" s="591"/>
      <c r="K39" s="585"/>
      <c r="L39" s="586"/>
      <c r="M39" s="585"/>
      <c r="N39" s="585"/>
      <c r="O39" s="585"/>
      <c r="P39" s="586"/>
      <c r="Q39" s="585"/>
      <c r="R39" s="585"/>
      <c r="S39" s="585"/>
      <c r="T39" s="586"/>
      <c r="U39" s="587"/>
      <c r="V39" s="584"/>
      <c r="W39" s="587"/>
      <c r="X39" s="588"/>
      <c r="Y39" s="587"/>
      <c r="Z39" s="584"/>
      <c r="AA39" s="587"/>
      <c r="AB39" s="589"/>
      <c r="AC39" s="594"/>
      <c r="AD39" s="589"/>
      <c r="AE39" s="587"/>
      <c r="AF39" s="584"/>
      <c r="AG39" s="587"/>
      <c r="AH39" s="587"/>
      <c r="AI39" s="612"/>
    </row>
    <row r="40" spans="1:35" ht="15" customHeight="1" x14ac:dyDescent="0.35">
      <c r="A40" s="1174"/>
      <c r="B40" s="591"/>
      <c r="C40" s="592"/>
      <c r="D40" s="593"/>
      <c r="E40" s="592"/>
      <c r="F40" s="591"/>
      <c r="G40" s="585"/>
      <c r="H40" s="592"/>
      <c r="I40" s="592"/>
      <c r="J40" s="591"/>
      <c r="K40" s="585"/>
      <c r="L40" s="586"/>
      <c r="M40" s="585"/>
      <c r="N40" s="585"/>
      <c r="O40" s="585"/>
      <c r="P40" s="586"/>
      <c r="Q40" s="585"/>
      <c r="R40" s="585"/>
      <c r="S40" s="585"/>
      <c r="T40" s="586"/>
      <c r="U40" s="587"/>
      <c r="V40" s="584"/>
      <c r="W40" s="587"/>
      <c r="X40" s="588"/>
      <c r="Y40" s="587"/>
      <c r="Z40" s="584"/>
      <c r="AA40" s="587"/>
      <c r="AB40" s="589"/>
      <c r="AC40" s="594"/>
      <c r="AD40" s="589"/>
      <c r="AE40" s="587"/>
      <c r="AF40" s="584"/>
      <c r="AG40" s="587"/>
      <c r="AH40" s="587"/>
      <c r="AI40" s="612"/>
    </row>
    <row r="41" spans="1:35" ht="15" customHeight="1" x14ac:dyDescent="0.35">
      <c r="A41" s="1175"/>
      <c r="B41" s="792">
        <v>25.8</v>
      </c>
      <c r="C41" s="592">
        <v>258000</v>
      </c>
      <c r="D41" s="593">
        <v>25.15</v>
      </c>
      <c r="E41" s="592">
        <v>251500</v>
      </c>
      <c r="F41" s="792">
        <v>22.34</v>
      </c>
      <c r="G41" s="585">
        <v>223400</v>
      </c>
      <c r="H41" s="592"/>
      <c r="I41" s="592"/>
      <c r="J41" s="792"/>
      <c r="K41" s="585"/>
      <c r="L41" s="586"/>
      <c r="M41" s="585"/>
      <c r="N41" s="585">
        <v>20</v>
      </c>
      <c r="O41" s="585">
        <v>136000</v>
      </c>
      <c r="P41" s="586"/>
      <c r="Q41" s="585"/>
      <c r="R41" s="585"/>
      <c r="S41" s="585"/>
      <c r="T41" s="586">
        <v>20</v>
      </c>
      <c r="U41" s="587">
        <v>136000</v>
      </c>
      <c r="V41" s="584"/>
      <c r="W41" s="587"/>
      <c r="X41" s="588">
        <v>20</v>
      </c>
      <c r="Y41" s="587">
        <v>266000</v>
      </c>
      <c r="Z41" s="584"/>
      <c r="AA41" s="587"/>
      <c r="AB41" s="589"/>
      <c r="AC41" s="594"/>
      <c r="AD41" s="589"/>
      <c r="AE41" s="587"/>
      <c r="AF41" s="584"/>
      <c r="AG41" s="587"/>
      <c r="AH41" s="587"/>
      <c r="AI41" s="612"/>
    </row>
    <row r="42" spans="1:35" ht="15" customHeight="1" x14ac:dyDescent="0.35">
      <c r="A42" s="1173">
        <v>45179</v>
      </c>
      <c r="B42" s="591"/>
      <c r="C42" s="592"/>
      <c r="D42" s="593"/>
      <c r="E42" s="592"/>
      <c r="F42" s="591"/>
      <c r="G42" s="585"/>
      <c r="H42" s="592"/>
      <c r="I42" s="592"/>
      <c r="J42" s="591"/>
      <c r="K42" s="585"/>
      <c r="L42" s="586"/>
      <c r="M42" s="585"/>
      <c r="N42" s="585"/>
      <c r="O42" s="585"/>
      <c r="P42" s="586"/>
      <c r="Q42" s="585"/>
      <c r="R42" s="585"/>
      <c r="S42" s="585"/>
      <c r="T42" s="586"/>
      <c r="U42" s="587"/>
      <c r="V42" s="584"/>
      <c r="W42" s="587"/>
      <c r="X42" s="588"/>
      <c r="Y42" s="587"/>
      <c r="Z42" s="584"/>
      <c r="AA42" s="587"/>
      <c r="AB42" s="589"/>
      <c r="AC42" s="594"/>
      <c r="AD42" s="589"/>
      <c r="AE42" s="587"/>
      <c r="AF42" s="584"/>
      <c r="AG42" s="587"/>
      <c r="AH42" s="587"/>
      <c r="AI42" s="612"/>
    </row>
    <row r="43" spans="1:35" ht="15" customHeight="1" x14ac:dyDescent="0.35">
      <c r="A43" s="1174"/>
      <c r="B43" s="591"/>
      <c r="C43" s="592"/>
      <c r="D43" s="593"/>
      <c r="E43" s="592"/>
      <c r="F43" s="591"/>
      <c r="G43" s="585"/>
      <c r="H43" s="592"/>
      <c r="I43" s="592"/>
      <c r="J43" s="591"/>
      <c r="K43" s="585"/>
      <c r="L43" s="586"/>
      <c r="M43" s="585"/>
      <c r="N43" s="585"/>
      <c r="O43" s="585"/>
      <c r="P43" s="586"/>
      <c r="Q43" s="585"/>
      <c r="R43" s="585"/>
      <c r="S43" s="585"/>
      <c r="T43" s="586"/>
      <c r="U43" s="587"/>
      <c r="V43" s="584"/>
      <c r="W43" s="587"/>
      <c r="X43" s="588"/>
      <c r="Y43" s="587"/>
      <c r="Z43" s="584"/>
      <c r="AA43" s="587"/>
      <c r="AB43" s="589"/>
      <c r="AC43" s="594"/>
      <c r="AD43" s="589"/>
      <c r="AE43" s="587"/>
      <c r="AF43" s="584"/>
      <c r="AG43" s="587"/>
      <c r="AH43" s="587"/>
      <c r="AI43" s="612"/>
    </row>
    <row r="44" spans="1:35" ht="15" customHeight="1" x14ac:dyDescent="0.35">
      <c r="A44" s="1174"/>
      <c r="B44" s="591"/>
      <c r="C44" s="592"/>
      <c r="D44" s="593"/>
      <c r="E44" s="592"/>
      <c r="F44" s="591"/>
      <c r="G44" s="585"/>
      <c r="H44" s="592"/>
      <c r="I44" s="592"/>
      <c r="J44" s="591"/>
      <c r="K44" s="585"/>
      <c r="L44" s="586"/>
      <c r="M44" s="585"/>
      <c r="N44" s="585"/>
      <c r="O44" s="585"/>
      <c r="P44" s="586"/>
      <c r="Q44" s="585"/>
      <c r="R44" s="585"/>
      <c r="S44" s="585"/>
      <c r="T44" s="586"/>
      <c r="U44" s="587"/>
      <c r="V44" s="584"/>
      <c r="W44" s="587"/>
      <c r="X44" s="588"/>
      <c r="Y44" s="587"/>
      <c r="Z44" s="584"/>
      <c r="AA44" s="587"/>
      <c r="AB44" s="589"/>
      <c r="AC44" s="594"/>
      <c r="AD44" s="589"/>
      <c r="AE44" s="587"/>
      <c r="AF44" s="584"/>
      <c r="AG44" s="587"/>
      <c r="AH44" s="587"/>
      <c r="AI44" s="612"/>
    </row>
    <row r="45" spans="1:35" ht="12.75" customHeight="1" x14ac:dyDescent="0.35">
      <c r="A45" s="1175"/>
      <c r="B45" s="591">
        <v>28.21</v>
      </c>
      <c r="C45" s="592">
        <v>282100</v>
      </c>
      <c r="D45" s="593">
        <v>29.64</v>
      </c>
      <c r="E45" s="592">
        <v>296400</v>
      </c>
      <c r="F45" s="591"/>
      <c r="G45" s="585"/>
      <c r="H45" s="592"/>
      <c r="I45" s="592"/>
      <c r="J45" s="591"/>
      <c r="K45" s="585"/>
      <c r="L45" s="586"/>
      <c r="M45" s="585"/>
      <c r="N45" s="585"/>
      <c r="O45" s="585"/>
      <c r="P45" s="586"/>
      <c r="Q45" s="585"/>
      <c r="R45" s="585"/>
      <c r="S45" s="585"/>
      <c r="T45" s="586"/>
      <c r="U45" s="587"/>
      <c r="V45" s="584"/>
      <c r="W45" s="587"/>
      <c r="X45" s="588"/>
      <c r="Y45" s="587"/>
      <c r="Z45" s="584"/>
      <c r="AA45" s="587"/>
      <c r="AB45" s="589">
        <v>40.03</v>
      </c>
      <c r="AC45" s="594">
        <v>400300</v>
      </c>
      <c r="AD45" s="589"/>
      <c r="AE45" s="587"/>
      <c r="AF45" s="584"/>
      <c r="AG45" s="587"/>
      <c r="AH45" s="587"/>
      <c r="AI45" s="612"/>
    </row>
    <row r="46" spans="1:35" ht="15" customHeight="1" x14ac:dyDescent="0.35">
      <c r="A46" s="1173">
        <v>45180</v>
      </c>
      <c r="B46" s="591"/>
      <c r="C46" s="592"/>
      <c r="D46" s="593"/>
      <c r="E46" s="592"/>
      <c r="F46" s="591"/>
      <c r="G46" s="585"/>
      <c r="H46" s="592"/>
      <c r="I46" s="592"/>
      <c r="J46" s="591"/>
      <c r="K46" s="585"/>
      <c r="L46" s="586"/>
      <c r="M46" s="587"/>
      <c r="N46" s="587"/>
      <c r="O46" s="587"/>
      <c r="P46" s="586"/>
      <c r="Q46" s="585"/>
      <c r="R46" s="585"/>
      <c r="S46" s="585"/>
      <c r="T46" s="586"/>
      <c r="U46" s="587"/>
      <c r="V46" s="584"/>
      <c r="W46" s="587"/>
      <c r="X46" s="588"/>
      <c r="Y46" s="587"/>
      <c r="Z46" s="631"/>
      <c r="AA46" s="587"/>
      <c r="AB46" s="589"/>
      <c r="AC46" s="594"/>
      <c r="AD46" s="589"/>
      <c r="AE46" s="587"/>
      <c r="AF46" s="584"/>
      <c r="AG46" s="587"/>
      <c r="AH46" s="587"/>
      <c r="AI46" s="612"/>
    </row>
    <row r="47" spans="1:35" ht="15" customHeight="1" x14ac:dyDescent="0.35">
      <c r="A47" s="1174"/>
      <c r="B47" s="591"/>
      <c r="C47" s="592"/>
      <c r="D47" s="593"/>
      <c r="E47" s="592"/>
      <c r="F47" s="591"/>
      <c r="G47" s="585"/>
      <c r="H47" s="592"/>
      <c r="I47" s="592"/>
      <c r="J47" s="591"/>
      <c r="K47" s="585"/>
      <c r="L47" s="586"/>
      <c r="M47" s="585"/>
      <c r="N47" s="585"/>
      <c r="O47" s="585"/>
      <c r="P47" s="586"/>
      <c r="Q47" s="585"/>
      <c r="R47" s="585"/>
      <c r="S47" s="585"/>
      <c r="T47" s="586"/>
      <c r="U47" s="587"/>
      <c r="V47" s="584"/>
      <c r="W47" s="587"/>
      <c r="X47" s="588"/>
      <c r="Y47" s="587"/>
      <c r="Z47" s="584"/>
      <c r="AA47" s="587"/>
      <c r="AB47" s="589"/>
      <c r="AC47" s="594"/>
      <c r="AD47" s="589"/>
      <c r="AE47" s="587"/>
      <c r="AF47" s="584"/>
      <c r="AG47" s="587"/>
      <c r="AH47" s="587"/>
      <c r="AI47" s="612"/>
    </row>
    <row r="48" spans="1:35" ht="15" customHeight="1" x14ac:dyDescent="0.35">
      <c r="A48" s="1174"/>
      <c r="B48" s="591"/>
      <c r="C48" s="592"/>
      <c r="D48" s="593"/>
      <c r="E48" s="592"/>
      <c r="F48" s="591"/>
      <c r="G48" s="585"/>
      <c r="H48" s="592"/>
      <c r="I48" s="592"/>
      <c r="J48" s="591"/>
      <c r="K48" s="585"/>
      <c r="L48" s="586"/>
      <c r="M48" s="585"/>
      <c r="N48" s="585"/>
      <c r="O48" s="585"/>
      <c r="P48" s="586"/>
      <c r="Q48" s="585"/>
      <c r="R48" s="585"/>
      <c r="S48" s="585"/>
      <c r="T48" s="586"/>
      <c r="U48" s="587"/>
      <c r="V48" s="584"/>
      <c r="W48" s="587"/>
      <c r="X48" s="588"/>
      <c r="Y48" s="587"/>
      <c r="Z48" s="584"/>
      <c r="AA48" s="587"/>
      <c r="AB48" s="589"/>
      <c r="AC48" s="594"/>
      <c r="AD48" s="589"/>
      <c r="AE48" s="587"/>
      <c r="AF48" s="584"/>
      <c r="AG48" s="587"/>
      <c r="AH48" s="587"/>
      <c r="AI48" s="612"/>
    </row>
    <row r="49" spans="1:35" ht="15" customHeight="1" x14ac:dyDescent="0.35">
      <c r="A49" s="1175"/>
      <c r="B49" s="792">
        <v>24.43</v>
      </c>
      <c r="C49" s="592">
        <v>244300</v>
      </c>
      <c r="D49" s="593">
        <v>27.99</v>
      </c>
      <c r="E49" s="592">
        <v>279900</v>
      </c>
      <c r="F49" s="792">
        <v>34.29</v>
      </c>
      <c r="G49" s="585">
        <v>342900</v>
      </c>
      <c r="H49" s="592"/>
      <c r="I49" s="592"/>
      <c r="J49" s="792"/>
      <c r="K49" s="585"/>
      <c r="L49" s="586">
        <v>20</v>
      </c>
      <c r="M49" s="585">
        <v>136000</v>
      </c>
      <c r="N49" s="585"/>
      <c r="O49" s="585"/>
      <c r="P49" s="586"/>
      <c r="Q49" s="585"/>
      <c r="R49" s="585">
        <v>20</v>
      </c>
      <c r="S49" s="585">
        <v>266000</v>
      </c>
      <c r="T49" s="586"/>
      <c r="U49" s="587"/>
      <c r="V49" s="584"/>
      <c r="W49" s="587"/>
      <c r="X49" s="588">
        <v>20</v>
      </c>
      <c r="Y49" s="587">
        <v>266000</v>
      </c>
      <c r="Z49" s="584"/>
      <c r="AA49" s="587"/>
      <c r="AB49" s="589"/>
      <c r="AC49" s="594"/>
      <c r="AD49" s="724">
        <v>20.010000000000002</v>
      </c>
      <c r="AE49" s="587">
        <v>200100</v>
      </c>
      <c r="AF49" s="584">
        <v>30</v>
      </c>
      <c r="AG49" s="587">
        <v>300000</v>
      </c>
      <c r="AH49" s="587"/>
      <c r="AI49" s="612"/>
    </row>
    <row r="50" spans="1:35" ht="15" customHeight="1" x14ac:dyDescent="0.35">
      <c r="A50" s="1173">
        <v>45181</v>
      </c>
      <c r="B50" s="591"/>
      <c r="C50" s="592"/>
      <c r="D50" s="593"/>
      <c r="E50" s="592"/>
      <c r="F50" s="591"/>
      <c r="G50" s="585"/>
      <c r="H50" s="592"/>
      <c r="I50" s="592"/>
      <c r="J50" s="591"/>
      <c r="K50" s="585"/>
      <c r="L50" s="586"/>
      <c r="M50" s="585"/>
      <c r="N50" s="585"/>
      <c r="O50" s="585"/>
      <c r="P50" s="586"/>
      <c r="Q50" s="585"/>
      <c r="R50" s="585"/>
      <c r="S50" s="585"/>
      <c r="T50" s="586"/>
      <c r="U50" s="587"/>
      <c r="V50" s="584"/>
      <c r="W50" s="587"/>
      <c r="X50" s="588"/>
      <c r="Y50" s="587"/>
      <c r="Z50" s="584"/>
      <c r="AA50" s="587"/>
      <c r="AB50" s="589"/>
      <c r="AC50" s="594"/>
      <c r="AD50" s="589"/>
      <c r="AE50" s="587"/>
      <c r="AF50" s="584"/>
      <c r="AG50" s="587"/>
      <c r="AH50" s="587"/>
      <c r="AI50" s="612"/>
    </row>
    <row r="51" spans="1:35" ht="15" customHeight="1" x14ac:dyDescent="0.35">
      <c r="A51" s="1174"/>
      <c r="B51" s="591"/>
      <c r="C51" s="592"/>
      <c r="D51" s="593"/>
      <c r="E51" s="592"/>
      <c r="F51" s="591"/>
      <c r="G51" s="585"/>
      <c r="H51" s="592"/>
      <c r="I51" s="592"/>
      <c r="J51" s="591"/>
      <c r="K51" s="585"/>
      <c r="L51" s="586"/>
      <c r="M51" s="585"/>
      <c r="N51" s="585"/>
      <c r="O51" s="585"/>
      <c r="P51" s="586"/>
      <c r="Q51" s="585"/>
      <c r="R51" s="585"/>
      <c r="S51" s="585"/>
      <c r="T51" s="586"/>
      <c r="U51" s="587"/>
      <c r="V51" s="584"/>
      <c r="W51" s="587"/>
      <c r="X51" s="588"/>
      <c r="Y51" s="587"/>
      <c r="Z51" s="584"/>
      <c r="AA51" s="587"/>
      <c r="AB51" s="589"/>
      <c r="AC51" s="594"/>
      <c r="AD51" s="589"/>
      <c r="AE51" s="587"/>
      <c r="AF51" s="584"/>
      <c r="AG51" s="587"/>
      <c r="AH51" s="587"/>
      <c r="AI51" s="612"/>
    </row>
    <row r="52" spans="1:35" ht="15" customHeight="1" x14ac:dyDescent="0.35">
      <c r="A52" s="1174"/>
      <c r="B52" s="591"/>
      <c r="C52" s="592"/>
      <c r="D52" s="593"/>
      <c r="E52" s="592"/>
      <c r="F52" s="591"/>
      <c r="G52" s="585"/>
      <c r="H52" s="592"/>
      <c r="I52" s="592"/>
      <c r="J52" s="591"/>
      <c r="K52" s="585"/>
      <c r="L52" s="586"/>
      <c r="M52" s="585"/>
      <c r="N52" s="585"/>
      <c r="O52" s="585"/>
      <c r="P52" s="586"/>
      <c r="Q52" s="585"/>
      <c r="R52" s="585"/>
      <c r="S52" s="585"/>
      <c r="T52" s="586"/>
      <c r="U52" s="587"/>
      <c r="V52" s="584"/>
      <c r="W52" s="587"/>
      <c r="X52" s="588"/>
      <c r="Y52" s="587"/>
      <c r="Z52" s="584"/>
      <c r="AA52" s="587"/>
      <c r="AB52" s="589"/>
      <c r="AC52" s="594"/>
      <c r="AD52" s="589"/>
      <c r="AE52" s="587"/>
      <c r="AF52" s="584"/>
      <c r="AG52" s="587"/>
      <c r="AH52" s="587"/>
      <c r="AI52" s="612"/>
    </row>
    <row r="53" spans="1:35" ht="15" customHeight="1" x14ac:dyDescent="0.35">
      <c r="A53" s="1175"/>
      <c r="B53" s="591">
        <v>17.27</v>
      </c>
      <c r="C53" s="592">
        <v>172700</v>
      </c>
      <c r="D53" s="593">
        <v>19.600000000000001</v>
      </c>
      <c r="E53" s="592">
        <v>196000</v>
      </c>
      <c r="F53" s="792"/>
      <c r="G53" s="585"/>
      <c r="H53" s="592"/>
      <c r="I53" s="592"/>
      <c r="J53" s="792"/>
      <c r="K53" s="585"/>
      <c r="L53" s="586"/>
      <c r="M53" s="585"/>
      <c r="N53" s="585"/>
      <c r="O53" s="585"/>
      <c r="P53" s="591"/>
      <c r="Q53" s="592"/>
      <c r="R53" s="585"/>
      <c r="S53" s="592"/>
      <c r="T53" s="586"/>
      <c r="U53" s="585"/>
      <c r="V53" s="584"/>
      <c r="W53" s="587"/>
      <c r="X53" s="588">
        <v>20</v>
      </c>
      <c r="Y53" s="587">
        <v>266000</v>
      </c>
      <c r="Z53" s="584"/>
      <c r="AA53" s="587"/>
      <c r="AB53" s="589"/>
      <c r="AC53" s="594"/>
      <c r="AD53" s="589"/>
      <c r="AE53" s="587"/>
      <c r="AF53" s="584"/>
      <c r="AG53" s="587"/>
      <c r="AH53" s="587"/>
      <c r="AI53" s="612"/>
    </row>
    <row r="54" spans="1:35" ht="15" customHeight="1" x14ac:dyDescent="0.35">
      <c r="A54" s="1173">
        <v>45182</v>
      </c>
      <c r="B54" s="591"/>
      <c r="C54" s="592"/>
      <c r="D54" s="593"/>
      <c r="E54" s="592"/>
      <c r="F54" s="591"/>
      <c r="G54" s="585"/>
      <c r="H54" s="592"/>
      <c r="I54" s="592"/>
      <c r="J54" s="591"/>
      <c r="K54" s="585"/>
      <c r="L54" s="586"/>
      <c r="M54" s="585"/>
      <c r="N54" s="585"/>
      <c r="O54" s="585"/>
      <c r="P54" s="586"/>
      <c r="Q54" s="585"/>
      <c r="R54" s="585"/>
      <c r="S54" s="585"/>
      <c r="T54" s="586"/>
      <c r="U54" s="587"/>
      <c r="V54" s="584"/>
      <c r="W54" s="587"/>
      <c r="X54" s="588"/>
      <c r="Y54" s="587"/>
      <c r="Z54" s="584"/>
      <c r="AA54" s="587"/>
      <c r="AB54" s="589"/>
      <c r="AC54" s="594"/>
      <c r="AD54" s="589"/>
      <c r="AE54" s="587"/>
      <c r="AF54" s="584"/>
      <c r="AG54" s="587"/>
      <c r="AH54" s="587"/>
      <c r="AI54" s="612"/>
    </row>
    <row r="55" spans="1:35" ht="15" customHeight="1" x14ac:dyDescent="0.35">
      <c r="A55" s="1174"/>
      <c r="B55" s="591"/>
      <c r="C55" s="592"/>
      <c r="D55" s="593"/>
      <c r="E55" s="592"/>
      <c r="F55" s="591"/>
      <c r="G55" s="585"/>
      <c r="H55" s="592"/>
      <c r="I55" s="592"/>
      <c r="J55" s="591"/>
      <c r="K55" s="585"/>
      <c r="L55" s="586"/>
      <c r="M55" s="585"/>
      <c r="N55" s="585"/>
      <c r="O55" s="585"/>
      <c r="P55" s="586"/>
      <c r="Q55" s="585"/>
      <c r="R55" s="585"/>
      <c r="S55" s="585"/>
      <c r="T55" s="586"/>
      <c r="U55" s="587"/>
      <c r="V55" s="584"/>
      <c r="W55" s="587"/>
      <c r="X55" s="588"/>
      <c r="Y55" s="587"/>
      <c r="Z55" s="584"/>
      <c r="AA55" s="587"/>
      <c r="AB55" s="589"/>
      <c r="AC55" s="590"/>
      <c r="AD55" s="599"/>
      <c r="AE55" s="600"/>
      <c r="AF55" s="588"/>
      <c r="AG55" s="587"/>
      <c r="AH55" s="587"/>
      <c r="AI55" s="612"/>
    </row>
    <row r="56" spans="1:35" ht="15" customHeight="1" x14ac:dyDescent="0.35">
      <c r="A56" s="1174"/>
      <c r="B56" s="591"/>
      <c r="C56" s="592"/>
      <c r="D56" s="593"/>
      <c r="E56" s="592"/>
      <c r="F56" s="591"/>
      <c r="G56" s="585"/>
      <c r="H56" s="592"/>
      <c r="I56" s="592"/>
      <c r="J56" s="591"/>
      <c r="K56" s="585"/>
      <c r="L56" s="586"/>
      <c r="M56" s="585"/>
      <c r="N56" s="585"/>
      <c r="O56" s="585"/>
      <c r="P56" s="586"/>
      <c r="Q56" s="585"/>
      <c r="R56" s="585"/>
      <c r="S56" s="585"/>
      <c r="T56" s="586"/>
      <c r="U56" s="587"/>
      <c r="V56" s="584"/>
      <c r="W56" s="587"/>
      <c r="X56" s="588"/>
      <c r="Y56" s="587"/>
      <c r="Z56" s="584"/>
      <c r="AA56" s="587"/>
      <c r="AB56" s="589"/>
      <c r="AC56" s="590"/>
      <c r="AD56" s="599"/>
      <c r="AE56" s="600"/>
      <c r="AF56" s="588"/>
      <c r="AG56" s="587"/>
      <c r="AH56" s="587"/>
      <c r="AI56" s="612"/>
    </row>
    <row r="57" spans="1:35" ht="15" customHeight="1" x14ac:dyDescent="0.35">
      <c r="A57" s="1175"/>
      <c r="B57" s="591">
        <v>30.41</v>
      </c>
      <c r="C57" s="592">
        <v>304100</v>
      </c>
      <c r="D57" s="593">
        <v>30.53</v>
      </c>
      <c r="E57" s="592">
        <v>305300</v>
      </c>
      <c r="F57" s="591">
        <v>34.75</v>
      </c>
      <c r="G57" s="585">
        <v>347500</v>
      </c>
      <c r="H57" s="592"/>
      <c r="I57" s="592"/>
      <c r="J57" s="591"/>
      <c r="K57" s="585"/>
      <c r="L57" s="586"/>
      <c r="M57" s="585"/>
      <c r="N57" s="585"/>
      <c r="O57" s="585"/>
      <c r="P57" s="586"/>
      <c r="Q57" s="585"/>
      <c r="R57" s="585"/>
      <c r="S57" s="585"/>
      <c r="T57" s="586">
        <v>20</v>
      </c>
      <c r="U57" s="587">
        <v>136000</v>
      </c>
      <c r="V57" s="584"/>
      <c r="W57" s="587"/>
      <c r="X57" s="588">
        <v>20</v>
      </c>
      <c r="Y57" s="587">
        <v>266000</v>
      </c>
      <c r="Z57" s="584"/>
      <c r="AA57" s="587"/>
      <c r="AB57" s="589"/>
      <c r="AC57" s="594"/>
      <c r="AD57" s="589"/>
      <c r="AE57" s="587"/>
      <c r="AF57" s="584"/>
      <c r="AG57" s="587"/>
      <c r="AH57" s="587"/>
      <c r="AI57" s="612"/>
    </row>
    <row r="58" spans="1:35" ht="15" customHeight="1" x14ac:dyDescent="0.35">
      <c r="A58" s="1173">
        <v>45183</v>
      </c>
      <c r="B58" s="591"/>
      <c r="C58" s="585"/>
      <c r="D58" s="593"/>
      <c r="E58" s="592"/>
      <c r="F58" s="591"/>
      <c r="G58" s="585"/>
      <c r="H58" s="592"/>
      <c r="I58" s="592"/>
      <c r="J58" s="591"/>
      <c r="K58" s="585"/>
      <c r="L58" s="586"/>
      <c r="M58" s="585"/>
      <c r="N58" s="585"/>
      <c r="O58" s="585"/>
      <c r="P58" s="586"/>
      <c r="Q58" s="585"/>
      <c r="R58" s="585"/>
      <c r="S58" s="585"/>
      <c r="T58" s="586"/>
      <c r="U58" s="587"/>
      <c r="V58" s="584"/>
      <c r="W58" s="587"/>
      <c r="X58" s="588"/>
      <c r="Y58" s="587"/>
      <c r="Z58" s="584"/>
      <c r="AA58" s="587"/>
      <c r="AB58" s="589"/>
      <c r="AC58" s="594"/>
      <c r="AD58" s="589"/>
      <c r="AE58" s="587"/>
      <c r="AF58" s="584"/>
      <c r="AG58" s="587"/>
      <c r="AH58" s="587"/>
      <c r="AI58" s="612"/>
    </row>
    <row r="59" spans="1:35" ht="15" customHeight="1" x14ac:dyDescent="0.35">
      <c r="A59" s="1174"/>
      <c r="B59" s="591"/>
      <c r="C59" s="592"/>
      <c r="D59" s="593"/>
      <c r="E59" s="592"/>
      <c r="F59" s="591"/>
      <c r="G59" s="585"/>
      <c r="H59" s="592"/>
      <c r="I59" s="592"/>
      <c r="J59" s="591"/>
      <c r="K59" s="585"/>
      <c r="L59" s="586"/>
      <c r="M59" s="585"/>
      <c r="N59" s="585"/>
      <c r="O59" s="585"/>
      <c r="P59" s="586"/>
      <c r="Q59" s="585"/>
      <c r="R59" s="585"/>
      <c r="S59" s="585"/>
      <c r="T59" s="586"/>
      <c r="U59" s="587"/>
      <c r="V59" s="584"/>
      <c r="W59" s="587"/>
      <c r="X59" s="588"/>
      <c r="Y59" s="587"/>
      <c r="Z59" s="584"/>
      <c r="AA59" s="587"/>
      <c r="AB59" s="589"/>
      <c r="AC59" s="590"/>
      <c r="AD59" s="599"/>
      <c r="AE59" s="600"/>
      <c r="AF59" s="588"/>
      <c r="AG59" s="587"/>
      <c r="AH59" s="587"/>
      <c r="AI59" s="612"/>
    </row>
    <row r="60" spans="1:35" ht="15" customHeight="1" x14ac:dyDescent="0.35">
      <c r="A60" s="1174"/>
      <c r="B60" s="591"/>
      <c r="C60" s="592"/>
      <c r="D60" s="593"/>
      <c r="E60" s="592"/>
      <c r="F60" s="591"/>
      <c r="G60" s="585"/>
      <c r="H60" s="592"/>
      <c r="I60" s="592"/>
      <c r="J60" s="591"/>
      <c r="K60" s="585"/>
      <c r="L60" s="586"/>
      <c r="M60" s="585"/>
      <c r="N60" s="585"/>
      <c r="O60" s="585"/>
      <c r="P60" s="586"/>
      <c r="Q60" s="585"/>
      <c r="R60" s="585"/>
      <c r="S60" s="585"/>
      <c r="T60" s="586"/>
      <c r="U60" s="587"/>
      <c r="V60" s="584"/>
      <c r="W60" s="587"/>
      <c r="X60" s="588"/>
      <c r="Y60" s="587"/>
      <c r="Z60" s="584"/>
      <c r="AA60" s="587"/>
      <c r="AB60" s="589"/>
      <c r="AC60" s="590"/>
      <c r="AD60" s="599"/>
      <c r="AE60" s="600"/>
      <c r="AF60" s="588"/>
      <c r="AG60" s="587"/>
      <c r="AH60" s="587"/>
      <c r="AI60" s="612"/>
    </row>
    <row r="61" spans="1:35" ht="15" customHeight="1" x14ac:dyDescent="0.35">
      <c r="A61" s="1175"/>
      <c r="B61" s="591">
        <v>21.29</v>
      </c>
      <c r="C61" s="592">
        <v>212900</v>
      </c>
      <c r="D61" s="593">
        <v>24.46</v>
      </c>
      <c r="E61" s="592">
        <v>244600</v>
      </c>
      <c r="F61" s="591">
        <v>19.02</v>
      </c>
      <c r="G61" s="585">
        <v>190200</v>
      </c>
      <c r="H61" s="592"/>
      <c r="I61" s="592"/>
      <c r="J61" s="591"/>
      <c r="K61" s="585"/>
      <c r="L61" s="586"/>
      <c r="M61" s="585"/>
      <c r="N61" s="585">
        <v>20</v>
      </c>
      <c r="O61" s="585">
        <v>136000</v>
      </c>
      <c r="P61" s="586"/>
      <c r="Q61" s="585"/>
      <c r="R61" s="585"/>
      <c r="S61" s="585"/>
      <c r="T61" s="586"/>
      <c r="U61" s="587"/>
      <c r="V61" s="584"/>
      <c r="W61" s="587"/>
      <c r="X61" s="588">
        <v>20</v>
      </c>
      <c r="Y61" s="587">
        <v>266000</v>
      </c>
      <c r="Z61" s="584"/>
      <c r="AA61" s="587"/>
      <c r="AB61" s="589">
        <v>37.96</v>
      </c>
      <c r="AC61" s="590">
        <v>379600</v>
      </c>
      <c r="AD61" s="599"/>
      <c r="AE61" s="600"/>
      <c r="AF61" s="588"/>
      <c r="AG61" s="587"/>
      <c r="AH61" s="587"/>
      <c r="AI61" s="612"/>
    </row>
    <row r="62" spans="1:35" ht="15" customHeight="1" x14ac:dyDescent="0.35">
      <c r="A62" s="1173">
        <v>45184</v>
      </c>
      <c r="B62" s="591"/>
      <c r="C62" s="592"/>
      <c r="D62" s="593"/>
      <c r="E62" s="592"/>
      <c r="F62" s="591"/>
      <c r="G62" s="585"/>
      <c r="H62" s="592"/>
      <c r="I62" s="592"/>
      <c r="J62" s="591"/>
      <c r="K62" s="585"/>
      <c r="L62" s="586"/>
      <c r="M62" s="585"/>
      <c r="N62" s="585"/>
      <c r="O62" s="585"/>
      <c r="P62" s="586"/>
      <c r="Q62" s="585"/>
      <c r="R62" s="585"/>
      <c r="S62" s="585"/>
      <c r="T62" s="586"/>
      <c r="U62" s="587"/>
      <c r="V62" s="584"/>
      <c r="W62" s="587"/>
      <c r="X62" s="588"/>
      <c r="Y62" s="587"/>
      <c r="Z62" s="584"/>
      <c r="AA62" s="587"/>
      <c r="AB62" s="589"/>
      <c r="AC62" s="594"/>
      <c r="AD62" s="589"/>
      <c r="AE62" s="587"/>
      <c r="AF62" s="584"/>
      <c r="AG62" s="587"/>
      <c r="AH62" s="587"/>
      <c r="AI62" s="612"/>
    </row>
    <row r="63" spans="1:35" ht="15" customHeight="1" x14ac:dyDescent="0.35">
      <c r="A63" s="1174"/>
      <c r="B63" s="591"/>
      <c r="C63" s="592"/>
      <c r="D63" s="593"/>
      <c r="E63" s="592"/>
      <c r="F63" s="591"/>
      <c r="G63" s="585"/>
      <c r="H63" s="592"/>
      <c r="I63" s="592"/>
      <c r="J63" s="591"/>
      <c r="K63" s="585"/>
      <c r="L63" s="586"/>
      <c r="M63" s="585"/>
      <c r="N63" s="585"/>
      <c r="O63" s="585"/>
      <c r="P63" s="586"/>
      <c r="Q63" s="585"/>
      <c r="R63" s="585"/>
      <c r="S63" s="585"/>
      <c r="T63" s="586"/>
      <c r="U63" s="587"/>
      <c r="V63" s="584"/>
      <c r="W63" s="587"/>
      <c r="X63" s="588"/>
      <c r="Y63" s="587"/>
      <c r="Z63" s="584"/>
      <c r="AA63" s="587"/>
      <c r="AB63" s="589"/>
      <c r="AC63" s="594"/>
      <c r="AD63" s="589"/>
      <c r="AE63" s="587"/>
      <c r="AF63" s="584"/>
      <c r="AG63" s="587"/>
      <c r="AH63" s="587"/>
      <c r="AI63" s="612"/>
    </row>
    <row r="64" spans="1:35" ht="15" customHeight="1" x14ac:dyDescent="0.35">
      <c r="A64" s="1174"/>
      <c r="B64" s="591"/>
      <c r="C64" s="592"/>
      <c r="D64" s="593"/>
      <c r="E64" s="592"/>
      <c r="F64" s="591"/>
      <c r="G64" s="585"/>
      <c r="H64" s="592"/>
      <c r="I64" s="592"/>
      <c r="J64" s="591"/>
      <c r="K64" s="585"/>
      <c r="L64" s="586"/>
      <c r="M64" s="585"/>
      <c r="N64" s="585"/>
      <c r="O64" s="585"/>
      <c r="P64" s="586"/>
      <c r="Q64" s="585"/>
      <c r="R64" s="585"/>
      <c r="S64" s="585"/>
      <c r="T64" s="586"/>
      <c r="U64" s="587"/>
      <c r="V64" s="584"/>
      <c r="W64" s="587"/>
      <c r="X64" s="588"/>
      <c r="Y64" s="587"/>
      <c r="Z64" s="584"/>
      <c r="AA64" s="587"/>
      <c r="AB64" s="589"/>
      <c r="AC64" s="594"/>
      <c r="AD64" s="589"/>
      <c r="AE64" s="587"/>
      <c r="AF64" s="584"/>
      <c r="AG64" s="587"/>
      <c r="AH64" s="587"/>
      <c r="AI64" s="612"/>
    </row>
    <row r="65" spans="1:35" ht="15" customHeight="1" x14ac:dyDescent="0.35">
      <c r="A65" s="1175"/>
      <c r="B65" s="591">
        <v>21.02</v>
      </c>
      <c r="C65" s="592">
        <v>210200</v>
      </c>
      <c r="D65" s="593">
        <v>25.8</v>
      </c>
      <c r="E65" s="592">
        <v>258000</v>
      </c>
      <c r="F65" s="792">
        <v>18.600000000000001</v>
      </c>
      <c r="G65" s="585">
        <v>186000</v>
      </c>
      <c r="H65" s="592"/>
      <c r="I65" s="592"/>
      <c r="J65" s="792"/>
      <c r="K65" s="585"/>
      <c r="L65" s="586">
        <v>20</v>
      </c>
      <c r="M65" s="585">
        <v>136000</v>
      </c>
      <c r="N65" s="585"/>
      <c r="O65" s="585"/>
      <c r="P65" s="586"/>
      <c r="Q65" s="585"/>
      <c r="R65" s="585"/>
      <c r="S65" s="585"/>
      <c r="T65" s="586"/>
      <c r="U65" s="587"/>
      <c r="V65" s="584"/>
      <c r="W65" s="587"/>
      <c r="X65" s="588">
        <v>20</v>
      </c>
      <c r="Y65" s="587">
        <v>266000</v>
      </c>
      <c r="Z65" s="584"/>
      <c r="AA65" s="587"/>
      <c r="AB65" s="589"/>
      <c r="AC65" s="594"/>
      <c r="AD65" s="589"/>
      <c r="AE65" s="587"/>
      <c r="AF65" s="584"/>
      <c r="AG65" s="587"/>
      <c r="AH65" s="587"/>
      <c r="AI65" s="612"/>
    </row>
    <row r="66" spans="1:35" ht="15" customHeight="1" x14ac:dyDescent="0.35">
      <c r="A66" s="1173">
        <v>45185</v>
      </c>
      <c r="B66" s="591"/>
      <c r="C66" s="592"/>
      <c r="D66" s="593"/>
      <c r="E66" s="592"/>
      <c r="F66" s="591"/>
      <c r="G66" s="585"/>
      <c r="H66" s="592"/>
      <c r="I66" s="592"/>
      <c r="J66" s="591"/>
      <c r="K66" s="585"/>
      <c r="L66" s="586"/>
      <c r="M66" s="585"/>
      <c r="N66" s="585"/>
      <c r="O66" s="585"/>
      <c r="P66" s="586"/>
      <c r="Q66" s="585"/>
      <c r="R66" s="585"/>
      <c r="S66" s="585"/>
      <c r="T66" s="586"/>
      <c r="U66" s="587"/>
      <c r="V66" s="584"/>
      <c r="W66" s="587"/>
      <c r="X66" s="588"/>
      <c r="Y66" s="587"/>
      <c r="Z66" s="584"/>
      <c r="AA66" s="587"/>
      <c r="AB66" s="589"/>
      <c r="AC66" s="594"/>
      <c r="AD66" s="589"/>
      <c r="AE66" s="587"/>
      <c r="AF66" s="584"/>
      <c r="AG66" s="587"/>
      <c r="AH66" s="587"/>
      <c r="AI66" s="612"/>
    </row>
    <row r="67" spans="1:35" ht="15" customHeight="1" x14ac:dyDescent="0.35">
      <c r="A67" s="1174"/>
      <c r="B67" s="591"/>
      <c r="C67" s="592"/>
      <c r="D67" s="593"/>
      <c r="E67" s="592"/>
      <c r="F67" s="591"/>
      <c r="G67" s="585"/>
      <c r="H67" s="592"/>
      <c r="I67" s="592"/>
      <c r="J67" s="591"/>
      <c r="K67" s="585"/>
      <c r="L67" s="586"/>
      <c r="M67" s="585"/>
      <c r="N67" s="585"/>
      <c r="O67" s="585"/>
      <c r="P67" s="586"/>
      <c r="Q67" s="585"/>
      <c r="R67" s="585"/>
      <c r="S67" s="585"/>
      <c r="T67" s="586"/>
      <c r="U67" s="587"/>
      <c r="V67" s="584"/>
      <c r="W67" s="587"/>
      <c r="X67" s="588"/>
      <c r="Y67" s="587"/>
      <c r="Z67" s="584"/>
      <c r="AA67" s="587"/>
      <c r="AB67" s="589"/>
      <c r="AC67" s="594"/>
      <c r="AD67" s="589"/>
      <c r="AE67" s="587"/>
      <c r="AF67" s="584"/>
      <c r="AG67" s="587"/>
      <c r="AH67" s="587"/>
      <c r="AI67" s="612"/>
    </row>
    <row r="68" spans="1:35" ht="15" customHeight="1" x14ac:dyDescent="0.35">
      <c r="A68" s="1174"/>
      <c r="B68" s="591"/>
      <c r="C68" s="592"/>
      <c r="D68" s="593"/>
      <c r="E68" s="592"/>
      <c r="F68" s="591"/>
      <c r="G68" s="585"/>
      <c r="H68" s="592"/>
      <c r="I68" s="592"/>
      <c r="J68" s="591"/>
      <c r="K68" s="585"/>
      <c r="L68" s="586"/>
      <c r="M68" s="585"/>
      <c r="N68" s="585"/>
      <c r="O68" s="585"/>
      <c r="P68" s="586"/>
      <c r="Q68" s="585"/>
      <c r="R68" s="585"/>
      <c r="S68" s="585"/>
      <c r="T68" s="586"/>
      <c r="U68" s="587"/>
      <c r="V68" s="584"/>
      <c r="W68" s="587"/>
      <c r="X68" s="588"/>
      <c r="Y68" s="587"/>
      <c r="Z68" s="584"/>
      <c r="AA68" s="587"/>
      <c r="AB68" s="589"/>
      <c r="AC68" s="594"/>
      <c r="AD68" s="589"/>
      <c r="AE68" s="587"/>
      <c r="AF68" s="584"/>
      <c r="AG68" s="587"/>
      <c r="AH68" s="587"/>
      <c r="AI68" s="612"/>
    </row>
    <row r="69" spans="1:35" ht="15" customHeight="1" x14ac:dyDescent="0.35">
      <c r="A69" s="1175"/>
      <c r="B69" s="591">
        <v>29.53</v>
      </c>
      <c r="C69" s="592">
        <v>295300</v>
      </c>
      <c r="D69" s="593">
        <v>29.62</v>
      </c>
      <c r="E69" s="592">
        <v>296200</v>
      </c>
      <c r="F69" s="591">
        <v>26.37</v>
      </c>
      <c r="G69" s="585">
        <v>263700</v>
      </c>
      <c r="H69" s="592"/>
      <c r="I69" s="592"/>
      <c r="J69" s="591"/>
      <c r="K69" s="585"/>
      <c r="L69" s="586"/>
      <c r="M69" s="585"/>
      <c r="N69" s="585"/>
      <c r="O69" s="585"/>
      <c r="P69" s="591"/>
      <c r="Q69" s="592"/>
      <c r="R69" s="585"/>
      <c r="S69" s="592"/>
      <c r="T69" s="586"/>
      <c r="U69" s="587"/>
      <c r="V69" s="584"/>
      <c r="W69" s="587"/>
      <c r="X69" s="588">
        <v>20</v>
      </c>
      <c r="Y69" s="587">
        <v>266000</v>
      </c>
      <c r="Z69" s="584"/>
      <c r="AA69" s="587"/>
      <c r="AB69" s="589"/>
      <c r="AC69" s="594"/>
      <c r="AD69" s="589"/>
      <c r="AE69" s="587"/>
      <c r="AF69" s="584"/>
      <c r="AG69" s="587"/>
      <c r="AH69" s="587"/>
      <c r="AI69" s="612"/>
    </row>
    <row r="70" spans="1:35" ht="15" customHeight="1" x14ac:dyDescent="0.35">
      <c r="A70" s="1173">
        <v>45186</v>
      </c>
      <c r="B70" s="591"/>
      <c r="C70" s="592"/>
      <c r="D70" s="593"/>
      <c r="E70" s="592"/>
      <c r="F70" s="591"/>
      <c r="G70" s="585"/>
      <c r="H70" s="592"/>
      <c r="I70" s="592"/>
      <c r="J70" s="591"/>
      <c r="K70" s="585"/>
      <c r="L70" s="586"/>
      <c r="M70" s="585"/>
      <c r="N70" s="585"/>
      <c r="O70" s="585"/>
      <c r="P70" s="586"/>
      <c r="Q70" s="585"/>
      <c r="R70" s="585"/>
      <c r="S70" s="585"/>
      <c r="T70" s="586"/>
      <c r="U70" s="587"/>
      <c r="V70" s="584"/>
      <c r="W70" s="587"/>
      <c r="X70" s="588"/>
      <c r="Y70" s="587"/>
      <c r="Z70" s="584"/>
      <c r="AA70" s="587"/>
      <c r="AB70" s="589"/>
      <c r="AC70" s="594"/>
      <c r="AD70" s="589"/>
      <c r="AE70" s="587"/>
      <c r="AF70" s="584"/>
      <c r="AG70" s="587"/>
      <c r="AH70" s="587"/>
      <c r="AI70" s="612"/>
    </row>
    <row r="71" spans="1:35" ht="15" customHeight="1" x14ac:dyDescent="0.35">
      <c r="A71" s="1174"/>
      <c r="B71" s="591"/>
      <c r="C71" s="592"/>
      <c r="D71" s="593"/>
      <c r="E71" s="592"/>
      <c r="F71" s="591"/>
      <c r="G71" s="585"/>
      <c r="H71" s="592"/>
      <c r="I71" s="592"/>
      <c r="J71" s="591"/>
      <c r="K71" s="585"/>
      <c r="L71" s="586"/>
      <c r="M71" s="585"/>
      <c r="N71" s="585"/>
      <c r="O71" s="585"/>
      <c r="P71" s="586"/>
      <c r="Q71" s="585"/>
      <c r="R71" s="585"/>
      <c r="S71" s="585"/>
      <c r="T71" s="586"/>
      <c r="U71" s="587"/>
      <c r="V71" s="584"/>
      <c r="W71" s="587"/>
      <c r="X71" s="588"/>
      <c r="Y71" s="587"/>
      <c r="Z71" s="584"/>
      <c r="AA71" s="587"/>
      <c r="AB71" s="589"/>
      <c r="AC71" s="594"/>
      <c r="AD71" s="589"/>
      <c r="AE71" s="587"/>
      <c r="AF71" s="584"/>
      <c r="AG71" s="587"/>
      <c r="AH71" s="587"/>
      <c r="AI71" s="612"/>
    </row>
    <row r="72" spans="1:35" ht="15" customHeight="1" x14ac:dyDescent="0.35">
      <c r="A72" s="1174"/>
      <c r="B72" s="591"/>
      <c r="C72" s="592"/>
      <c r="D72" s="593"/>
      <c r="E72" s="592"/>
      <c r="F72" s="591"/>
      <c r="G72" s="585"/>
      <c r="H72" s="592"/>
      <c r="I72" s="592"/>
      <c r="J72" s="591"/>
      <c r="K72" s="585"/>
      <c r="L72" s="586"/>
      <c r="M72" s="585"/>
      <c r="N72" s="585"/>
      <c r="O72" s="585"/>
      <c r="P72" s="586"/>
      <c r="Q72" s="585"/>
      <c r="R72" s="585"/>
      <c r="S72" s="585"/>
      <c r="T72" s="586"/>
      <c r="U72" s="587"/>
      <c r="V72" s="584"/>
      <c r="W72" s="587"/>
      <c r="X72" s="588"/>
      <c r="Y72" s="587"/>
      <c r="Z72" s="584"/>
      <c r="AA72" s="587"/>
      <c r="AB72" s="589"/>
      <c r="AC72" s="594"/>
      <c r="AD72" s="589"/>
      <c r="AE72" s="587"/>
      <c r="AF72" s="584"/>
      <c r="AG72" s="587"/>
      <c r="AH72" s="587"/>
      <c r="AI72" s="612"/>
    </row>
    <row r="73" spans="1:35" ht="15" customHeight="1" x14ac:dyDescent="0.35">
      <c r="A73" s="1175"/>
      <c r="B73" s="780">
        <v>26.8</v>
      </c>
      <c r="C73" s="704">
        <v>268000</v>
      </c>
      <c r="D73" s="593">
        <v>28</v>
      </c>
      <c r="E73" s="592">
        <v>280000</v>
      </c>
      <c r="F73" s="591">
        <v>28.3</v>
      </c>
      <c r="G73" s="585">
        <v>283000</v>
      </c>
      <c r="H73" s="592"/>
      <c r="I73" s="592"/>
      <c r="J73" s="591"/>
      <c r="K73" s="585"/>
      <c r="L73" s="586"/>
      <c r="M73" s="585"/>
      <c r="N73" s="585">
        <v>20</v>
      </c>
      <c r="O73" s="585">
        <v>136000</v>
      </c>
      <c r="P73" s="591"/>
      <c r="Q73" s="592"/>
      <c r="R73" s="585"/>
      <c r="S73" s="592"/>
      <c r="T73" s="586"/>
      <c r="U73" s="587"/>
      <c r="V73" s="584"/>
      <c r="W73" s="587"/>
      <c r="X73" s="588"/>
      <c r="Y73" s="587"/>
      <c r="Z73" s="584"/>
      <c r="AA73" s="587"/>
      <c r="AB73" s="589"/>
      <c r="AC73" s="594"/>
      <c r="AD73" s="589"/>
      <c r="AE73" s="587"/>
      <c r="AF73" s="584"/>
      <c r="AG73" s="587"/>
      <c r="AH73" s="587"/>
      <c r="AI73" s="612"/>
    </row>
    <row r="74" spans="1:35" ht="15" customHeight="1" x14ac:dyDescent="0.35">
      <c r="A74" s="1173">
        <v>45187</v>
      </c>
      <c r="B74" s="591"/>
      <c r="C74" s="592"/>
      <c r="D74" s="593"/>
      <c r="E74" s="592"/>
      <c r="F74" s="591"/>
      <c r="G74" s="585"/>
      <c r="H74" s="592"/>
      <c r="I74" s="592"/>
      <c r="J74" s="591"/>
      <c r="K74" s="585"/>
      <c r="L74" s="586"/>
      <c r="M74" s="585"/>
      <c r="N74" s="585"/>
      <c r="O74" s="585"/>
      <c r="P74" s="586"/>
      <c r="Q74" s="585"/>
      <c r="R74" s="585"/>
      <c r="S74" s="585"/>
      <c r="T74" s="586"/>
      <c r="U74" s="587"/>
      <c r="V74" s="584"/>
      <c r="W74" s="587"/>
      <c r="X74" s="588"/>
      <c r="Y74" s="587"/>
      <c r="Z74" s="586"/>
      <c r="AA74" s="587"/>
      <c r="AB74" s="589"/>
      <c r="AC74" s="594"/>
      <c r="AD74" s="589"/>
      <c r="AE74" s="587"/>
      <c r="AF74" s="584"/>
      <c r="AG74" s="587"/>
      <c r="AH74" s="587"/>
      <c r="AI74" s="612"/>
    </row>
    <row r="75" spans="1:35" ht="15" customHeight="1" x14ac:dyDescent="0.35">
      <c r="A75" s="1174"/>
      <c r="B75" s="591"/>
      <c r="C75" s="592"/>
      <c r="D75" s="593"/>
      <c r="E75" s="592"/>
      <c r="F75" s="591"/>
      <c r="G75" s="585"/>
      <c r="H75" s="592"/>
      <c r="I75" s="592"/>
      <c r="J75" s="591"/>
      <c r="K75" s="585"/>
      <c r="L75" s="586"/>
      <c r="M75" s="585"/>
      <c r="N75" s="585"/>
      <c r="O75" s="585"/>
      <c r="P75" s="586"/>
      <c r="Q75" s="585"/>
      <c r="R75" s="585"/>
      <c r="S75" s="585"/>
      <c r="T75" s="586"/>
      <c r="U75" s="587"/>
      <c r="V75" s="584"/>
      <c r="W75" s="587"/>
      <c r="X75" s="588">
        <v>20</v>
      </c>
      <c r="Y75" s="587">
        <v>266000</v>
      </c>
      <c r="Z75" s="586"/>
      <c r="AA75" s="587"/>
      <c r="AB75" s="589"/>
      <c r="AC75" s="594"/>
      <c r="AD75" s="589"/>
      <c r="AE75" s="587"/>
      <c r="AF75" s="584"/>
      <c r="AG75" s="587"/>
      <c r="AH75" s="587"/>
      <c r="AI75" s="612"/>
    </row>
    <row r="76" spans="1:35" ht="15" customHeight="1" x14ac:dyDescent="0.35">
      <c r="A76" s="1174"/>
      <c r="B76" s="591"/>
      <c r="C76" s="592"/>
      <c r="D76" s="593"/>
      <c r="E76" s="592"/>
      <c r="F76" s="591"/>
      <c r="G76" s="585"/>
      <c r="H76" s="592"/>
      <c r="I76" s="592"/>
      <c r="J76" s="591"/>
      <c r="K76" s="585"/>
      <c r="L76" s="586"/>
      <c r="M76" s="585"/>
      <c r="N76" s="585"/>
      <c r="O76" s="585"/>
      <c r="P76" s="586"/>
      <c r="Q76" s="585"/>
      <c r="R76" s="585"/>
      <c r="S76" s="585"/>
      <c r="T76" s="586"/>
      <c r="U76" s="587"/>
      <c r="V76" s="584"/>
      <c r="W76" s="587"/>
      <c r="X76" s="588"/>
      <c r="Y76" s="587"/>
      <c r="Z76" s="584"/>
      <c r="AA76" s="587"/>
      <c r="AB76" s="589"/>
      <c r="AC76" s="590"/>
      <c r="AD76" s="599"/>
      <c r="AE76" s="600"/>
      <c r="AF76" s="588"/>
      <c r="AG76" s="587"/>
      <c r="AH76" s="587"/>
      <c r="AI76" s="612"/>
    </row>
    <row r="77" spans="1:35" ht="15" customHeight="1" x14ac:dyDescent="0.35">
      <c r="A77" s="1175"/>
      <c r="B77" s="591">
        <v>23.83</v>
      </c>
      <c r="C77" s="592">
        <v>238300</v>
      </c>
      <c r="D77" s="593">
        <v>23.63</v>
      </c>
      <c r="E77" s="592">
        <v>236300</v>
      </c>
      <c r="F77" s="591">
        <v>16.18</v>
      </c>
      <c r="G77" s="585">
        <v>161800</v>
      </c>
      <c r="H77" s="592"/>
      <c r="I77" s="592"/>
      <c r="J77" s="591"/>
      <c r="K77" s="585"/>
      <c r="L77" s="814"/>
      <c r="M77" s="587"/>
      <c r="N77" s="587"/>
      <c r="O77" s="587"/>
      <c r="P77" s="586"/>
      <c r="Q77" s="585"/>
      <c r="R77" s="585"/>
      <c r="S77" s="585"/>
      <c r="T77" s="586"/>
      <c r="U77" s="587"/>
      <c r="V77" s="584"/>
      <c r="W77" s="587"/>
      <c r="X77" s="588"/>
      <c r="Y77" s="587"/>
      <c r="Z77" s="584"/>
      <c r="AA77" s="587"/>
      <c r="AB77" s="589"/>
      <c r="AC77" s="594"/>
      <c r="AD77" s="589"/>
      <c r="AE77" s="587"/>
      <c r="AF77" s="584"/>
      <c r="AG77" s="587"/>
      <c r="AH77" s="587"/>
      <c r="AI77" s="612"/>
    </row>
    <row r="78" spans="1:35" ht="15" customHeight="1" x14ac:dyDescent="0.35">
      <c r="A78" s="1173">
        <v>45188</v>
      </c>
      <c r="B78" s="591"/>
      <c r="C78" s="592"/>
      <c r="D78" s="593"/>
      <c r="E78" s="592"/>
      <c r="F78" s="591"/>
      <c r="G78" s="585"/>
      <c r="H78" s="592"/>
      <c r="I78" s="592"/>
      <c r="J78" s="591"/>
      <c r="K78" s="585"/>
      <c r="L78" s="586"/>
      <c r="M78" s="587"/>
      <c r="N78" s="587"/>
      <c r="O78" s="587"/>
      <c r="P78" s="586"/>
      <c r="Q78" s="585"/>
      <c r="R78" s="585"/>
      <c r="S78" s="585"/>
      <c r="T78" s="586"/>
      <c r="U78" s="587"/>
      <c r="V78" s="584"/>
      <c r="W78" s="587"/>
      <c r="X78" s="588">
        <v>20</v>
      </c>
      <c r="Y78" s="587">
        <v>266000</v>
      </c>
      <c r="Z78" s="584"/>
      <c r="AA78" s="587"/>
      <c r="AB78" s="589"/>
      <c r="AC78" s="594"/>
      <c r="AD78" s="589"/>
      <c r="AE78" s="587"/>
      <c r="AF78" s="584"/>
      <c r="AG78" s="587"/>
      <c r="AH78" s="587"/>
      <c r="AI78" s="612"/>
    </row>
    <row r="79" spans="1:35" ht="15" customHeight="1" x14ac:dyDescent="0.35">
      <c r="A79" s="1174"/>
      <c r="B79" s="591"/>
      <c r="C79" s="592"/>
      <c r="D79" s="593"/>
      <c r="E79" s="592"/>
      <c r="F79" s="591"/>
      <c r="G79" s="585"/>
      <c r="H79" s="592"/>
      <c r="I79" s="592"/>
      <c r="J79" s="591"/>
      <c r="K79" s="585"/>
      <c r="L79" s="586"/>
      <c r="M79" s="585"/>
      <c r="N79" s="585"/>
      <c r="O79" s="585"/>
      <c r="P79" s="586"/>
      <c r="Q79" s="585"/>
      <c r="R79" s="585"/>
      <c r="S79" s="585"/>
      <c r="T79" s="586"/>
      <c r="U79" s="587"/>
      <c r="V79" s="584"/>
      <c r="W79" s="587"/>
      <c r="X79" s="588"/>
      <c r="Y79" s="587"/>
      <c r="Z79" s="584"/>
      <c r="AA79" s="587"/>
      <c r="AB79" s="589"/>
      <c r="AC79" s="590"/>
      <c r="AD79" s="599"/>
      <c r="AE79" s="600"/>
      <c r="AF79" s="588"/>
      <c r="AG79" s="587"/>
      <c r="AH79" s="587"/>
      <c r="AI79" s="612"/>
    </row>
    <row r="80" spans="1:35" ht="15" customHeight="1" x14ac:dyDescent="0.35">
      <c r="A80" s="1174"/>
      <c r="B80" s="591"/>
      <c r="C80" s="592"/>
      <c r="D80" s="593"/>
      <c r="E80" s="592"/>
      <c r="F80" s="591"/>
      <c r="G80" s="585"/>
      <c r="H80" s="592"/>
      <c r="I80" s="592"/>
      <c r="J80" s="591"/>
      <c r="K80" s="585"/>
      <c r="L80" s="586"/>
      <c r="M80" s="585"/>
      <c r="N80" s="585"/>
      <c r="O80" s="585"/>
      <c r="P80" s="586"/>
      <c r="Q80" s="585"/>
      <c r="R80" s="585"/>
      <c r="S80" s="585"/>
      <c r="T80" s="586"/>
      <c r="U80" s="587"/>
      <c r="V80" s="584"/>
      <c r="W80" s="587"/>
      <c r="X80" s="588"/>
      <c r="Y80" s="587"/>
      <c r="Z80" s="584"/>
      <c r="AA80" s="587"/>
      <c r="AB80" s="589"/>
      <c r="AC80" s="590"/>
      <c r="AD80" s="599"/>
      <c r="AE80" s="600"/>
      <c r="AF80" s="588"/>
      <c r="AG80" s="587"/>
      <c r="AH80" s="587"/>
      <c r="AI80" s="612"/>
    </row>
    <row r="81" spans="1:35" ht="15" customHeight="1" x14ac:dyDescent="0.35">
      <c r="A81" s="1175"/>
      <c r="B81" s="591">
        <v>23.58</v>
      </c>
      <c r="C81" s="592">
        <v>235800</v>
      </c>
      <c r="D81" s="593">
        <v>30.8</v>
      </c>
      <c r="E81" s="592">
        <v>308000</v>
      </c>
      <c r="F81" s="591"/>
      <c r="G81" s="585"/>
      <c r="H81" s="592"/>
      <c r="I81" s="592"/>
      <c r="J81" s="591"/>
      <c r="K81" s="585"/>
      <c r="L81" s="586">
        <v>20</v>
      </c>
      <c r="M81" s="585">
        <v>136000</v>
      </c>
      <c r="N81" s="585"/>
      <c r="O81" s="585"/>
      <c r="P81" s="586"/>
      <c r="Q81" s="585"/>
      <c r="R81" s="585"/>
      <c r="S81" s="585"/>
      <c r="T81" s="586">
        <v>20</v>
      </c>
      <c r="U81" s="587">
        <v>136000</v>
      </c>
      <c r="V81" s="584"/>
      <c r="W81" s="587"/>
      <c r="X81" s="588">
        <v>20</v>
      </c>
      <c r="Y81" s="587">
        <v>266000</v>
      </c>
      <c r="Z81" s="584"/>
      <c r="AA81" s="587"/>
      <c r="AB81" s="589"/>
      <c r="AC81" s="594"/>
      <c r="AD81" s="589"/>
      <c r="AE81" s="587"/>
      <c r="AF81" s="584">
        <v>30</v>
      </c>
      <c r="AG81" s="587">
        <v>300000</v>
      </c>
      <c r="AH81" s="587"/>
      <c r="AI81" s="612"/>
    </row>
    <row r="82" spans="1:35" ht="15" customHeight="1" x14ac:dyDescent="0.35">
      <c r="A82" s="1173">
        <v>45189</v>
      </c>
      <c r="B82" s="591"/>
      <c r="C82" s="592"/>
      <c r="D82" s="591"/>
      <c r="E82" s="592"/>
      <c r="F82" s="591"/>
      <c r="G82" s="585"/>
      <c r="H82" s="592"/>
      <c r="I82" s="592"/>
      <c r="J82" s="591"/>
      <c r="K82" s="585"/>
      <c r="L82" s="586"/>
      <c r="M82" s="585"/>
      <c r="N82" s="585"/>
      <c r="O82" s="585"/>
      <c r="P82" s="586"/>
      <c r="Q82" s="585"/>
      <c r="R82" s="585"/>
      <c r="S82" s="585"/>
      <c r="T82" s="586"/>
      <c r="U82" s="587"/>
      <c r="V82" s="584"/>
      <c r="W82" s="587"/>
      <c r="X82" s="588"/>
      <c r="Y82" s="587"/>
      <c r="Z82" s="584"/>
      <c r="AA82" s="587"/>
      <c r="AB82" s="589"/>
      <c r="AC82" s="594"/>
      <c r="AD82" s="589"/>
      <c r="AE82" s="587"/>
      <c r="AF82" s="584"/>
      <c r="AG82" s="587"/>
      <c r="AH82" s="587"/>
      <c r="AI82" s="612"/>
    </row>
    <row r="83" spans="1:35" ht="15" customHeight="1" x14ac:dyDescent="0.35">
      <c r="A83" s="1174"/>
      <c r="B83" s="591"/>
      <c r="C83" s="592"/>
      <c r="D83" s="591"/>
      <c r="E83" s="592"/>
      <c r="F83" s="591"/>
      <c r="G83" s="585"/>
      <c r="H83" s="592"/>
      <c r="I83" s="592"/>
      <c r="J83" s="591"/>
      <c r="K83" s="585"/>
      <c r="L83" s="586"/>
      <c r="M83" s="585"/>
      <c r="N83" s="585"/>
      <c r="O83" s="585"/>
      <c r="P83" s="586"/>
      <c r="Q83" s="585"/>
      <c r="R83" s="585"/>
      <c r="S83" s="585"/>
      <c r="T83" s="586"/>
      <c r="U83" s="587"/>
      <c r="V83" s="584"/>
      <c r="W83" s="587"/>
      <c r="X83" s="588"/>
      <c r="Y83" s="587"/>
      <c r="Z83" s="584"/>
      <c r="AA83" s="587"/>
      <c r="AB83" s="589"/>
      <c r="AC83" s="594"/>
      <c r="AD83" s="589"/>
      <c r="AE83" s="587"/>
      <c r="AF83" s="584"/>
      <c r="AG83" s="587"/>
      <c r="AH83" s="587"/>
      <c r="AI83" s="612"/>
    </row>
    <row r="84" spans="1:35" ht="15" customHeight="1" x14ac:dyDescent="0.35">
      <c r="A84" s="1174"/>
      <c r="B84" s="591"/>
      <c r="C84" s="592"/>
      <c r="D84" s="591"/>
      <c r="E84" s="592"/>
      <c r="F84" s="591"/>
      <c r="G84" s="585"/>
      <c r="H84" s="592"/>
      <c r="I84" s="592"/>
      <c r="J84" s="591"/>
      <c r="K84" s="585"/>
      <c r="L84" s="586"/>
      <c r="M84" s="585"/>
      <c r="N84" s="585"/>
      <c r="O84" s="585"/>
      <c r="P84" s="586"/>
      <c r="Q84" s="585"/>
      <c r="R84" s="585"/>
      <c r="S84" s="585"/>
      <c r="T84" s="586"/>
      <c r="U84" s="587"/>
      <c r="V84" s="584"/>
      <c r="W84" s="587"/>
      <c r="X84" s="588"/>
      <c r="Y84" s="587"/>
      <c r="Z84" s="584"/>
      <c r="AA84" s="587"/>
      <c r="AB84" s="589"/>
      <c r="AC84" s="594"/>
      <c r="AD84" s="589"/>
      <c r="AE84" s="587"/>
      <c r="AF84" s="584"/>
      <c r="AG84" s="587"/>
      <c r="AH84" s="587"/>
      <c r="AI84" s="612"/>
    </row>
    <row r="85" spans="1:35" ht="15" customHeight="1" x14ac:dyDescent="0.35">
      <c r="A85" s="1175"/>
      <c r="B85" s="591">
        <v>27.99</v>
      </c>
      <c r="C85" s="592">
        <v>279900</v>
      </c>
      <c r="D85" s="792">
        <v>19.350000000000001</v>
      </c>
      <c r="E85" s="592">
        <v>193500</v>
      </c>
      <c r="F85" s="591">
        <v>33.479999999999997</v>
      </c>
      <c r="G85" s="585">
        <v>334800</v>
      </c>
      <c r="H85" s="592"/>
      <c r="I85" s="592"/>
      <c r="J85" s="591"/>
      <c r="K85" s="585"/>
      <c r="L85" s="586">
        <v>20</v>
      </c>
      <c r="M85" s="585">
        <v>136000</v>
      </c>
      <c r="N85" s="585">
        <v>20</v>
      </c>
      <c r="O85" s="585">
        <v>136000</v>
      </c>
      <c r="P85" s="586"/>
      <c r="Q85" s="585"/>
      <c r="R85" s="585">
        <v>20</v>
      </c>
      <c r="S85" s="585">
        <v>266000</v>
      </c>
      <c r="T85" s="586"/>
      <c r="U85" s="587"/>
      <c r="V85" s="584">
        <v>21.3</v>
      </c>
      <c r="W85" s="587">
        <v>213000</v>
      </c>
      <c r="X85" s="588">
        <v>20</v>
      </c>
      <c r="Y85" s="587">
        <v>266000</v>
      </c>
      <c r="Z85" s="584"/>
      <c r="AA85" s="587"/>
      <c r="AB85" s="589">
        <v>34.71</v>
      </c>
      <c r="AC85" s="594">
        <v>347100</v>
      </c>
      <c r="AD85" s="589">
        <v>23.16</v>
      </c>
      <c r="AE85" s="587">
        <v>231600</v>
      </c>
      <c r="AF85" s="584"/>
      <c r="AG85" s="587"/>
      <c r="AH85" s="587"/>
      <c r="AI85" s="612"/>
    </row>
    <row r="86" spans="1:35" ht="15" customHeight="1" x14ac:dyDescent="0.35">
      <c r="A86" s="1173">
        <v>45190</v>
      </c>
      <c r="B86" s="591"/>
      <c r="C86" s="592"/>
      <c r="D86" s="593"/>
      <c r="E86" s="592"/>
      <c r="F86" s="591"/>
      <c r="G86" s="587"/>
      <c r="H86" s="592"/>
      <c r="I86" s="592"/>
      <c r="J86" s="591"/>
      <c r="K86" s="587"/>
      <c r="L86" s="584"/>
      <c r="M86" s="585"/>
      <c r="N86" s="585"/>
      <c r="O86" s="585"/>
      <c r="P86" s="586"/>
      <c r="Q86" s="585"/>
      <c r="R86" s="585"/>
      <c r="S86" s="585"/>
      <c r="T86" s="586"/>
      <c r="U86" s="587"/>
      <c r="V86" s="584"/>
      <c r="W86" s="587"/>
      <c r="X86" s="588"/>
      <c r="Y86" s="587"/>
      <c r="Z86" s="584"/>
      <c r="AA86" s="587"/>
      <c r="AB86" s="724"/>
      <c r="AC86" s="594"/>
      <c r="AD86" s="589"/>
      <c r="AE86" s="587"/>
      <c r="AF86" s="584"/>
      <c r="AG86" s="587"/>
      <c r="AH86" s="587"/>
      <c r="AI86" s="612"/>
    </row>
    <row r="87" spans="1:35" ht="15" customHeight="1" x14ac:dyDescent="0.35">
      <c r="A87" s="1174"/>
      <c r="B87" s="591"/>
      <c r="C87" s="592"/>
      <c r="D87" s="593"/>
      <c r="E87" s="592"/>
      <c r="F87" s="591"/>
      <c r="G87" s="587"/>
      <c r="H87" s="592"/>
      <c r="I87" s="592"/>
      <c r="J87" s="591"/>
      <c r="K87" s="587"/>
      <c r="L87" s="584"/>
      <c r="M87" s="585"/>
      <c r="N87" s="585"/>
      <c r="O87" s="585"/>
      <c r="P87" s="586"/>
      <c r="Q87" s="585"/>
      <c r="R87" s="585"/>
      <c r="S87" s="585"/>
      <c r="T87" s="586"/>
      <c r="U87" s="587"/>
      <c r="V87" s="584"/>
      <c r="W87" s="587"/>
      <c r="X87" s="588"/>
      <c r="Y87" s="587"/>
      <c r="Z87" s="584"/>
      <c r="AA87" s="587"/>
      <c r="AB87" s="589"/>
      <c r="AC87" s="594"/>
      <c r="AD87" s="589"/>
      <c r="AE87" s="587"/>
      <c r="AF87" s="584"/>
      <c r="AG87" s="587"/>
      <c r="AH87" s="587"/>
      <c r="AI87" s="612"/>
    </row>
    <row r="88" spans="1:35" ht="15" customHeight="1" x14ac:dyDescent="0.35">
      <c r="A88" s="1174"/>
      <c r="B88" s="591"/>
      <c r="C88" s="592"/>
      <c r="D88" s="593"/>
      <c r="E88" s="592"/>
      <c r="F88" s="591"/>
      <c r="G88" s="587"/>
      <c r="H88" s="592"/>
      <c r="I88" s="592"/>
      <c r="J88" s="591"/>
      <c r="K88" s="587"/>
      <c r="L88" s="584"/>
      <c r="M88" s="585"/>
      <c r="N88" s="585"/>
      <c r="O88" s="585"/>
      <c r="P88" s="586"/>
      <c r="Q88" s="585"/>
      <c r="R88" s="585"/>
      <c r="S88" s="585"/>
      <c r="T88" s="586"/>
      <c r="U88" s="587"/>
      <c r="V88" s="584"/>
      <c r="W88" s="587"/>
      <c r="X88" s="588"/>
      <c r="Y88" s="587"/>
      <c r="Z88" s="584"/>
      <c r="AA88" s="587"/>
      <c r="AB88" s="589"/>
      <c r="AC88" s="590"/>
      <c r="AD88" s="599"/>
      <c r="AE88" s="600"/>
      <c r="AF88" s="588"/>
      <c r="AG88" s="587"/>
      <c r="AH88" s="587"/>
      <c r="AI88" s="612"/>
    </row>
    <row r="89" spans="1:35" ht="15" customHeight="1" x14ac:dyDescent="0.35">
      <c r="A89" s="1175"/>
      <c r="B89" s="591">
        <v>24.81</v>
      </c>
      <c r="C89" s="592">
        <v>248100</v>
      </c>
      <c r="D89" s="593">
        <v>28.26</v>
      </c>
      <c r="E89" s="592">
        <v>282600</v>
      </c>
      <c r="F89" s="591"/>
      <c r="G89" s="585"/>
      <c r="H89" s="592"/>
      <c r="I89" s="592"/>
      <c r="J89" s="591"/>
      <c r="K89" s="585"/>
      <c r="L89" s="586"/>
      <c r="M89" s="585"/>
      <c r="N89" s="585">
        <v>20</v>
      </c>
      <c r="O89" s="585">
        <v>136000</v>
      </c>
      <c r="P89" s="586"/>
      <c r="Q89" s="585"/>
      <c r="R89" s="585"/>
      <c r="S89" s="585"/>
      <c r="T89" s="586"/>
      <c r="U89" s="587"/>
      <c r="V89" s="584"/>
      <c r="W89" s="587"/>
      <c r="X89" s="588">
        <v>20</v>
      </c>
      <c r="Y89" s="587">
        <v>266000</v>
      </c>
      <c r="Z89" s="584"/>
      <c r="AA89" s="587"/>
      <c r="AB89" s="589"/>
      <c r="AC89" s="594"/>
      <c r="AD89" s="589"/>
      <c r="AE89" s="587"/>
      <c r="AF89" s="584"/>
      <c r="AG89" s="587"/>
      <c r="AH89" s="587"/>
      <c r="AI89" s="612"/>
    </row>
    <row r="90" spans="1:35" ht="17.25" customHeight="1" x14ac:dyDescent="0.35">
      <c r="A90" s="1173">
        <v>45191</v>
      </c>
      <c r="B90" s="591"/>
      <c r="C90" s="592"/>
      <c r="D90" s="593"/>
      <c r="E90" s="592"/>
      <c r="F90" s="591"/>
      <c r="G90" s="585"/>
      <c r="H90" s="592"/>
      <c r="I90" s="592"/>
      <c r="J90" s="591"/>
      <c r="K90" s="585"/>
      <c r="L90" s="586"/>
      <c r="M90" s="585"/>
      <c r="N90" s="585"/>
      <c r="O90" s="585"/>
      <c r="P90" s="586"/>
      <c r="Q90" s="585"/>
      <c r="R90" s="585"/>
      <c r="S90" s="585"/>
      <c r="T90" s="586"/>
      <c r="U90" s="587"/>
      <c r="V90" s="584"/>
      <c r="W90" s="587"/>
      <c r="X90" s="588"/>
      <c r="Y90" s="587"/>
      <c r="Z90" s="584"/>
      <c r="AA90" s="587"/>
      <c r="AB90" s="589"/>
      <c r="AC90" s="594"/>
      <c r="AD90" s="589"/>
      <c r="AE90" s="587"/>
      <c r="AF90" s="584"/>
      <c r="AG90" s="587"/>
      <c r="AH90" s="587"/>
      <c r="AI90" s="612"/>
    </row>
    <row r="91" spans="1:35" ht="17.25" customHeight="1" x14ac:dyDescent="0.35">
      <c r="A91" s="1174"/>
      <c r="B91" s="591"/>
      <c r="C91" s="592"/>
      <c r="D91" s="593"/>
      <c r="E91" s="592"/>
      <c r="F91" s="591"/>
      <c r="G91" s="585"/>
      <c r="H91" s="592"/>
      <c r="I91" s="592"/>
      <c r="J91" s="591"/>
      <c r="K91" s="585"/>
      <c r="L91" s="586"/>
      <c r="M91" s="585"/>
      <c r="N91" s="585"/>
      <c r="O91" s="585"/>
      <c r="P91" s="586"/>
      <c r="Q91" s="585"/>
      <c r="R91" s="585"/>
      <c r="S91" s="585"/>
      <c r="T91" s="586"/>
      <c r="U91" s="587"/>
      <c r="V91" s="584"/>
      <c r="W91" s="587"/>
      <c r="X91" s="588"/>
      <c r="Y91" s="587"/>
      <c r="Z91" s="584"/>
      <c r="AA91" s="587"/>
      <c r="AB91" s="589"/>
      <c r="AC91" s="594"/>
      <c r="AD91" s="589"/>
      <c r="AE91" s="587"/>
      <c r="AF91" s="584"/>
      <c r="AG91" s="587"/>
      <c r="AH91" s="587"/>
      <c r="AI91" s="612"/>
    </row>
    <row r="92" spans="1:35" ht="17.25" customHeight="1" x14ac:dyDescent="0.35">
      <c r="A92" s="1174"/>
      <c r="B92" s="591"/>
      <c r="C92" s="592"/>
      <c r="D92" s="593"/>
      <c r="E92" s="592"/>
      <c r="F92" s="591"/>
      <c r="G92" s="585"/>
      <c r="H92" s="592"/>
      <c r="I92" s="592"/>
      <c r="J92" s="591"/>
      <c r="K92" s="585"/>
      <c r="L92" s="586"/>
      <c r="M92" s="585"/>
      <c r="N92" s="585"/>
      <c r="O92" s="585"/>
      <c r="P92" s="586"/>
      <c r="Q92" s="585"/>
      <c r="R92" s="585"/>
      <c r="S92" s="585"/>
      <c r="T92" s="586"/>
      <c r="U92" s="587"/>
      <c r="V92" s="584"/>
      <c r="W92" s="587"/>
      <c r="X92" s="588"/>
      <c r="Y92" s="587"/>
      <c r="Z92" s="584"/>
      <c r="AA92" s="587"/>
      <c r="AB92" s="589"/>
      <c r="AC92" s="594"/>
      <c r="AD92" s="589"/>
      <c r="AE92" s="587"/>
      <c r="AF92" s="584"/>
      <c r="AG92" s="587"/>
      <c r="AH92" s="587"/>
      <c r="AI92" s="612"/>
    </row>
    <row r="93" spans="1:35" ht="15" customHeight="1" x14ac:dyDescent="0.35">
      <c r="A93" s="1175"/>
      <c r="B93" s="591">
        <v>28.4</v>
      </c>
      <c r="C93" s="592">
        <v>284000</v>
      </c>
      <c r="D93" s="593">
        <v>23.71</v>
      </c>
      <c r="E93" s="592">
        <v>237100</v>
      </c>
      <c r="F93" s="792">
        <v>34.299999999999997</v>
      </c>
      <c r="G93" s="585">
        <v>343000</v>
      </c>
      <c r="H93" s="592"/>
      <c r="I93" s="592"/>
      <c r="J93" s="792"/>
      <c r="K93" s="585"/>
      <c r="L93" s="586"/>
      <c r="M93" s="585"/>
      <c r="N93" s="585"/>
      <c r="O93" s="585"/>
      <c r="P93" s="586"/>
      <c r="Q93" s="585"/>
      <c r="R93" s="585">
        <v>20</v>
      </c>
      <c r="S93" s="585">
        <v>266000</v>
      </c>
      <c r="T93" s="586">
        <v>20</v>
      </c>
      <c r="U93" s="587">
        <v>136000</v>
      </c>
      <c r="V93" s="584"/>
      <c r="W93" s="587"/>
      <c r="X93" s="588">
        <v>20</v>
      </c>
      <c r="Y93" s="587">
        <v>266000</v>
      </c>
      <c r="Z93" s="584"/>
      <c r="AA93" s="587"/>
      <c r="AB93" s="589"/>
      <c r="AC93" s="594"/>
      <c r="AD93" s="589"/>
      <c r="AE93" s="587"/>
      <c r="AF93" s="584"/>
      <c r="AG93" s="587"/>
      <c r="AH93" s="587"/>
      <c r="AI93" s="612"/>
    </row>
    <row r="94" spans="1:35" ht="15" customHeight="1" x14ac:dyDescent="0.35">
      <c r="A94" s="1173">
        <v>45192</v>
      </c>
      <c r="B94" s="591"/>
      <c r="C94" s="592"/>
      <c r="D94" s="593"/>
      <c r="E94" s="592"/>
      <c r="F94" s="591"/>
      <c r="G94" s="585"/>
      <c r="H94" s="592"/>
      <c r="I94" s="592"/>
      <c r="J94" s="591"/>
      <c r="K94" s="585"/>
      <c r="L94" s="586"/>
      <c r="M94" s="585"/>
      <c r="N94" s="585"/>
      <c r="O94" s="585"/>
      <c r="P94" s="586"/>
      <c r="Q94" s="585"/>
      <c r="R94" s="585"/>
      <c r="S94" s="585"/>
      <c r="T94" s="586"/>
      <c r="U94" s="587"/>
      <c r="V94" s="584"/>
      <c r="W94" s="587"/>
      <c r="X94" s="588"/>
      <c r="Y94" s="587"/>
      <c r="Z94" s="584"/>
      <c r="AA94" s="587"/>
      <c r="AB94" s="589"/>
      <c r="AC94" s="594"/>
      <c r="AD94" s="589"/>
      <c r="AE94" s="587"/>
      <c r="AF94" s="584"/>
      <c r="AG94" s="587"/>
      <c r="AH94" s="587"/>
      <c r="AI94" s="612"/>
    </row>
    <row r="95" spans="1:35" ht="15" customHeight="1" x14ac:dyDescent="0.35">
      <c r="A95" s="1174"/>
      <c r="B95" s="591"/>
      <c r="C95" s="592"/>
      <c r="D95" s="593"/>
      <c r="E95" s="592"/>
      <c r="F95" s="591"/>
      <c r="G95" s="585"/>
      <c r="H95" s="592"/>
      <c r="I95" s="592"/>
      <c r="J95" s="591"/>
      <c r="K95" s="585"/>
      <c r="L95" s="586"/>
      <c r="M95" s="585"/>
      <c r="N95" s="585"/>
      <c r="O95" s="585"/>
      <c r="P95" s="586"/>
      <c r="Q95" s="585"/>
      <c r="R95" s="585"/>
      <c r="S95" s="585"/>
      <c r="T95" s="586"/>
      <c r="U95" s="587"/>
      <c r="V95" s="584"/>
      <c r="W95" s="587"/>
      <c r="X95" s="588"/>
      <c r="Y95" s="587"/>
      <c r="Z95" s="584"/>
      <c r="AA95" s="587"/>
      <c r="AB95" s="589"/>
      <c r="AC95" s="594"/>
      <c r="AD95" s="589"/>
      <c r="AE95" s="587"/>
      <c r="AF95" s="584"/>
      <c r="AG95" s="587"/>
      <c r="AH95" s="587"/>
      <c r="AI95" s="612"/>
    </row>
    <row r="96" spans="1:35" ht="15" customHeight="1" x14ac:dyDescent="0.35">
      <c r="A96" s="1174"/>
      <c r="B96" s="591"/>
      <c r="C96" s="592"/>
      <c r="D96" s="593"/>
      <c r="E96" s="592"/>
      <c r="F96" s="591"/>
      <c r="G96" s="585"/>
      <c r="H96" s="592"/>
      <c r="I96" s="592"/>
      <c r="J96" s="591"/>
      <c r="K96" s="585"/>
      <c r="L96" s="586"/>
      <c r="M96" s="585"/>
      <c r="N96" s="585"/>
      <c r="O96" s="585"/>
      <c r="P96" s="586"/>
      <c r="Q96" s="585"/>
      <c r="R96" s="585"/>
      <c r="S96" s="585"/>
      <c r="T96" s="586"/>
      <c r="U96" s="587"/>
      <c r="V96" s="584"/>
      <c r="W96" s="587"/>
      <c r="X96" s="588"/>
      <c r="Y96" s="587"/>
      <c r="Z96" s="584"/>
      <c r="AA96" s="587"/>
      <c r="AB96" s="589"/>
      <c r="AC96" s="594"/>
      <c r="AD96" s="589"/>
      <c r="AE96" s="587"/>
      <c r="AF96" s="584"/>
      <c r="AG96" s="587"/>
      <c r="AH96" s="587"/>
      <c r="AI96" s="612"/>
    </row>
    <row r="97" spans="1:41" ht="15" customHeight="1" x14ac:dyDescent="0.35">
      <c r="A97" s="1175"/>
      <c r="B97" s="792"/>
      <c r="C97" s="592"/>
      <c r="D97" s="593">
        <v>30.79</v>
      </c>
      <c r="E97" s="592">
        <v>307900</v>
      </c>
      <c r="F97" s="591"/>
      <c r="G97" s="585"/>
      <c r="H97" s="592"/>
      <c r="I97" s="592"/>
      <c r="J97" s="591"/>
      <c r="K97" s="585"/>
      <c r="L97" s="586"/>
      <c r="M97" s="585"/>
      <c r="N97" s="585"/>
      <c r="O97" s="585"/>
      <c r="P97" s="792">
        <v>21.4</v>
      </c>
      <c r="Q97" s="592">
        <v>284620</v>
      </c>
      <c r="R97" s="585"/>
      <c r="S97" s="585"/>
      <c r="T97" s="586"/>
      <c r="U97" s="587"/>
      <c r="V97" s="584"/>
      <c r="W97" s="587"/>
      <c r="X97" s="588">
        <v>20</v>
      </c>
      <c r="Y97" s="587">
        <v>266000</v>
      </c>
      <c r="Z97" s="584"/>
      <c r="AA97" s="587"/>
      <c r="AB97" s="593"/>
      <c r="AC97" s="592"/>
      <c r="AD97" s="589"/>
      <c r="AE97" s="587"/>
      <c r="AF97" s="584"/>
      <c r="AG97" s="587"/>
      <c r="AH97" s="587"/>
      <c r="AI97" s="612"/>
    </row>
    <row r="98" spans="1:41" ht="15" customHeight="1" x14ac:dyDescent="0.35">
      <c r="A98" s="1173">
        <v>45193</v>
      </c>
      <c r="B98" s="591"/>
      <c r="C98" s="592"/>
      <c r="D98" s="593"/>
      <c r="E98" s="592"/>
      <c r="F98" s="591"/>
      <c r="G98" s="585"/>
      <c r="H98" s="592"/>
      <c r="I98" s="592"/>
      <c r="J98" s="591"/>
      <c r="K98" s="585"/>
      <c r="L98" s="586"/>
      <c r="M98" s="585"/>
      <c r="N98" s="585"/>
      <c r="O98" s="585"/>
      <c r="P98" s="586"/>
      <c r="Q98" s="585"/>
      <c r="R98" s="585"/>
      <c r="S98" s="585"/>
      <c r="T98" s="586"/>
      <c r="U98" s="587"/>
      <c r="V98" s="584"/>
      <c r="W98" s="587"/>
      <c r="X98" s="588"/>
      <c r="Y98" s="587"/>
      <c r="Z98" s="584"/>
      <c r="AA98" s="587"/>
      <c r="AB98" s="589"/>
      <c r="AC98" s="594"/>
      <c r="AD98" s="589"/>
      <c r="AE98" s="587"/>
      <c r="AF98" s="584"/>
      <c r="AG98" s="587"/>
      <c r="AH98" s="587"/>
      <c r="AI98" s="612"/>
    </row>
    <row r="99" spans="1:41" ht="15" customHeight="1" x14ac:dyDescent="0.35">
      <c r="A99" s="1174"/>
      <c r="B99" s="591"/>
      <c r="C99" s="592"/>
      <c r="D99" s="593"/>
      <c r="E99" s="592"/>
      <c r="F99" s="591"/>
      <c r="G99" s="585"/>
      <c r="H99" s="592"/>
      <c r="I99" s="592"/>
      <c r="J99" s="591"/>
      <c r="K99" s="585"/>
      <c r="L99" s="586"/>
      <c r="M99" s="585"/>
      <c r="N99" s="585"/>
      <c r="O99" s="585"/>
      <c r="P99" s="586"/>
      <c r="Q99" s="585"/>
      <c r="R99" s="585"/>
      <c r="S99" s="585"/>
      <c r="T99" s="586"/>
      <c r="U99" s="587"/>
      <c r="V99" s="584"/>
      <c r="W99" s="587"/>
      <c r="X99" s="588"/>
      <c r="Y99" s="587"/>
      <c r="Z99" s="584"/>
      <c r="AA99" s="587"/>
      <c r="AB99" s="589"/>
      <c r="AC99" s="594"/>
      <c r="AD99" s="589"/>
      <c r="AE99" s="587"/>
      <c r="AF99" s="584"/>
      <c r="AG99" s="587"/>
      <c r="AH99" s="587"/>
      <c r="AI99" s="612"/>
    </row>
    <row r="100" spans="1:41" ht="14.25" customHeight="1" x14ac:dyDescent="0.35">
      <c r="A100" s="1174"/>
      <c r="B100" s="591"/>
      <c r="C100" s="592"/>
      <c r="D100" s="593"/>
      <c r="E100" s="592"/>
      <c r="F100" s="591"/>
      <c r="G100" s="585"/>
      <c r="H100" s="592"/>
      <c r="I100" s="592"/>
      <c r="J100" s="591"/>
      <c r="K100" s="585"/>
      <c r="L100" s="586"/>
      <c r="M100" s="585"/>
      <c r="N100" s="585"/>
      <c r="O100" s="585"/>
      <c r="P100" s="586"/>
      <c r="Q100" s="585"/>
      <c r="R100" s="585"/>
      <c r="S100" s="585"/>
      <c r="T100" s="586"/>
      <c r="U100" s="587"/>
      <c r="V100" s="584"/>
      <c r="W100" s="587"/>
      <c r="X100" s="588"/>
      <c r="Y100" s="587"/>
      <c r="Z100" s="584"/>
      <c r="AA100" s="587"/>
      <c r="AB100" s="589"/>
      <c r="AC100" s="590"/>
      <c r="AD100" s="599"/>
      <c r="AE100" s="600"/>
      <c r="AF100" s="588"/>
      <c r="AG100" s="587"/>
      <c r="AH100" s="587"/>
      <c r="AI100" s="612"/>
    </row>
    <row r="101" spans="1:41" ht="15" customHeight="1" x14ac:dyDescent="0.35">
      <c r="A101" s="1175"/>
      <c r="B101" s="591"/>
      <c r="C101" s="592"/>
      <c r="D101" s="593"/>
      <c r="E101" s="592"/>
      <c r="F101" s="591">
        <v>39.83</v>
      </c>
      <c r="G101" s="585">
        <v>398300</v>
      </c>
      <c r="H101" s="591">
        <v>11.27</v>
      </c>
      <c r="I101" s="592">
        <v>150000</v>
      </c>
      <c r="J101" s="593">
        <v>11.27</v>
      </c>
      <c r="K101" s="592">
        <v>150000</v>
      </c>
      <c r="L101" s="586"/>
      <c r="M101" s="585"/>
      <c r="N101" s="585"/>
      <c r="O101" s="585"/>
      <c r="P101" s="586">
        <v>11.27</v>
      </c>
      <c r="Q101" s="585">
        <v>150000</v>
      </c>
      <c r="R101" s="585"/>
      <c r="S101" s="585"/>
      <c r="T101" s="586"/>
      <c r="U101" s="587"/>
      <c r="V101" s="584"/>
      <c r="W101" s="587"/>
      <c r="X101" s="588"/>
      <c r="Y101" s="587"/>
      <c r="Z101" s="589"/>
      <c r="AA101" s="594"/>
      <c r="AB101" s="598">
        <v>25.63</v>
      </c>
      <c r="AC101" s="601">
        <v>256300</v>
      </c>
      <c r="AD101" s="584"/>
      <c r="AE101" s="587"/>
      <c r="AF101" s="727"/>
      <c r="AG101" s="704"/>
      <c r="AH101" s="587"/>
      <c r="AI101" s="612"/>
    </row>
    <row r="102" spans="1:41" ht="15" customHeight="1" x14ac:dyDescent="0.35">
      <c r="A102" s="1173">
        <v>45194</v>
      </c>
      <c r="B102" s="591"/>
      <c r="C102" s="592"/>
      <c r="D102" s="727"/>
      <c r="E102" s="704"/>
      <c r="F102" s="591"/>
      <c r="G102" s="585"/>
      <c r="H102" s="704"/>
      <c r="I102" s="704"/>
      <c r="J102" s="591"/>
      <c r="K102" s="585"/>
      <c r="L102" s="586"/>
      <c r="M102" s="585"/>
      <c r="N102" s="585"/>
      <c r="O102" s="585"/>
      <c r="P102" s="586"/>
      <c r="Q102" s="660"/>
      <c r="R102" s="816"/>
      <c r="S102" s="660"/>
      <c r="T102" s="586"/>
      <c r="U102" s="585"/>
      <c r="V102" s="584"/>
      <c r="W102" s="587"/>
      <c r="X102" s="588"/>
      <c r="Y102" s="587"/>
      <c r="Z102" s="584"/>
      <c r="AA102" s="587"/>
      <c r="AB102" s="589"/>
      <c r="AC102" s="594"/>
      <c r="AD102" s="589"/>
      <c r="AE102" s="587"/>
      <c r="AF102" s="584"/>
      <c r="AG102" s="587"/>
      <c r="AH102" s="587"/>
      <c r="AI102" s="612"/>
    </row>
    <row r="103" spans="1:41" ht="15" customHeight="1" x14ac:dyDescent="0.35">
      <c r="A103" s="1174"/>
      <c r="B103" s="591"/>
      <c r="C103" s="592"/>
      <c r="D103" s="593"/>
      <c r="E103" s="592"/>
      <c r="F103" s="591"/>
      <c r="G103" s="585"/>
      <c r="H103" s="592"/>
      <c r="I103" s="592"/>
      <c r="J103" s="591"/>
      <c r="K103" s="585"/>
      <c r="L103" s="586"/>
      <c r="M103" s="585"/>
      <c r="N103" s="585"/>
      <c r="O103" s="585"/>
      <c r="P103" s="586"/>
      <c r="Q103" s="592"/>
      <c r="R103" s="585"/>
      <c r="S103" s="592"/>
      <c r="T103" s="586"/>
      <c r="U103" s="587"/>
      <c r="V103" s="584"/>
      <c r="W103" s="587"/>
      <c r="X103" s="588"/>
      <c r="Y103" s="587"/>
      <c r="Z103" s="584"/>
      <c r="AA103" s="587"/>
      <c r="AB103" s="589"/>
      <c r="AC103" s="594"/>
      <c r="AD103" s="589"/>
      <c r="AE103" s="587"/>
      <c r="AF103" s="584"/>
      <c r="AG103" s="587"/>
      <c r="AH103" s="587"/>
      <c r="AI103" s="612"/>
    </row>
    <row r="104" spans="1:41" ht="15" customHeight="1" x14ac:dyDescent="0.35">
      <c r="A104" s="1174"/>
      <c r="B104" s="586"/>
      <c r="C104" s="587"/>
      <c r="D104" s="593"/>
      <c r="E104" s="592"/>
      <c r="F104" s="591"/>
      <c r="G104" s="585"/>
      <c r="H104" s="592"/>
      <c r="I104" s="592"/>
      <c r="J104" s="591"/>
      <c r="K104" s="585"/>
      <c r="L104" s="586"/>
      <c r="M104" s="585"/>
      <c r="N104" s="585"/>
      <c r="O104" s="585"/>
      <c r="P104" s="586"/>
      <c r="Q104" s="592"/>
      <c r="R104" s="585"/>
      <c r="S104" s="592"/>
      <c r="T104" s="586"/>
      <c r="U104" s="587"/>
      <c r="V104" s="584"/>
      <c r="W104" s="587"/>
      <c r="X104" s="588"/>
      <c r="Y104" s="587"/>
      <c r="Z104" s="584"/>
      <c r="AA104" s="587"/>
      <c r="AB104" s="589"/>
      <c r="AC104" s="594"/>
      <c r="AD104" s="589"/>
      <c r="AE104" s="587"/>
      <c r="AF104" s="584"/>
      <c r="AG104" s="587"/>
      <c r="AH104" s="587"/>
      <c r="AI104" s="612"/>
    </row>
    <row r="105" spans="1:41" ht="15" customHeight="1" x14ac:dyDescent="0.35">
      <c r="A105" s="1175"/>
      <c r="B105" s="591">
        <v>35.65</v>
      </c>
      <c r="C105" s="592">
        <v>356500</v>
      </c>
      <c r="D105" s="793">
        <v>36.79</v>
      </c>
      <c r="E105" s="592">
        <v>367900</v>
      </c>
      <c r="F105" s="591"/>
      <c r="G105" s="585"/>
      <c r="H105" s="592"/>
      <c r="I105" s="592"/>
      <c r="J105" s="591"/>
      <c r="K105" s="585"/>
      <c r="L105" s="586"/>
      <c r="M105" s="587"/>
      <c r="N105" s="587">
        <v>20</v>
      </c>
      <c r="O105" s="587">
        <v>136000</v>
      </c>
      <c r="P105" s="586"/>
      <c r="Q105" s="587"/>
      <c r="R105" s="600"/>
      <c r="S105" s="587"/>
      <c r="T105" s="586"/>
      <c r="U105" s="587"/>
      <c r="V105" s="584"/>
      <c r="W105" s="587"/>
      <c r="X105" s="588">
        <v>20</v>
      </c>
      <c r="Y105" s="587">
        <v>266000</v>
      </c>
      <c r="Z105" s="584"/>
      <c r="AA105" s="587"/>
      <c r="AB105" s="589"/>
      <c r="AC105" s="594"/>
      <c r="AD105" s="589">
        <v>15</v>
      </c>
      <c r="AE105" s="587">
        <v>150000</v>
      </c>
      <c r="AF105" s="584"/>
      <c r="AG105" s="587"/>
      <c r="AH105" s="587"/>
      <c r="AI105" s="612"/>
      <c r="AO105" s="685"/>
    </row>
    <row r="106" spans="1:41" ht="15" customHeight="1" x14ac:dyDescent="0.35">
      <c r="A106" s="1173">
        <v>45195</v>
      </c>
      <c r="B106" s="591"/>
      <c r="C106" s="592"/>
      <c r="D106" s="593"/>
      <c r="E106" s="592"/>
      <c r="F106" s="591"/>
      <c r="G106" s="585"/>
      <c r="H106" s="592"/>
      <c r="I106" s="592"/>
      <c r="J106" s="591"/>
      <c r="K106" s="585"/>
      <c r="L106" s="586"/>
      <c r="M106" s="587"/>
      <c r="N106" s="587"/>
      <c r="O106" s="587"/>
      <c r="P106" s="586"/>
      <c r="Q106" s="585"/>
      <c r="R106" s="585"/>
      <c r="S106" s="585"/>
      <c r="T106" s="586"/>
      <c r="U106" s="587"/>
      <c r="V106" s="584"/>
      <c r="W106" s="587"/>
      <c r="X106" s="588"/>
      <c r="Y106" s="587"/>
      <c r="Z106" s="584"/>
      <c r="AA106" s="587"/>
      <c r="AB106" s="589"/>
      <c r="AC106" s="594"/>
      <c r="AD106" s="727"/>
      <c r="AE106" s="704"/>
      <c r="AF106" s="584"/>
      <c r="AG106" s="587"/>
      <c r="AH106" s="587"/>
      <c r="AI106" s="612"/>
      <c r="AO106" s="685"/>
    </row>
    <row r="107" spans="1:41" ht="15" customHeight="1" x14ac:dyDescent="0.35">
      <c r="A107" s="1174"/>
      <c r="B107" s="591"/>
      <c r="C107" s="592"/>
      <c r="D107" s="593"/>
      <c r="E107" s="592"/>
      <c r="F107" s="591"/>
      <c r="G107" s="585"/>
      <c r="H107" s="592"/>
      <c r="I107" s="592"/>
      <c r="J107" s="591"/>
      <c r="K107" s="585"/>
      <c r="L107" s="586"/>
      <c r="M107" s="585"/>
      <c r="N107" s="585"/>
      <c r="O107" s="585"/>
      <c r="P107" s="586"/>
      <c r="Q107" s="585"/>
      <c r="R107" s="585"/>
      <c r="S107" s="585"/>
      <c r="T107" s="586"/>
      <c r="U107" s="587"/>
      <c r="V107" s="584"/>
      <c r="W107" s="587"/>
      <c r="X107" s="599"/>
      <c r="Y107" s="587"/>
      <c r="Z107" s="584"/>
      <c r="AA107" s="587"/>
      <c r="AB107" s="589"/>
      <c r="AC107" s="594"/>
      <c r="AD107" s="589"/>
      <c r="AE107" s="587"/>
      <c r="AF107" s="584"/>
      <c r="AG107" s="587"/>
      <c r="AH107" s="587"/>
      <c r="AI107" s="612"/>
      <c r="AO107" s="685"/>
    </row>
    <row r="108" spans="1:41" ht="15" customHeight="1" x14ac:dyDescent="0.35">
      <c r="A108" s="1174"/>
      <c r="B108" s="591"/>
      <c r="C108" s="592"/>
      <c r="D108" s="593"/>
      <c r="E108" s="592"/>
      <c r="F108" s="591"/>
      <c r="G108" s="585"/>
      <c r="H108" s="592"/>
      <c r="I108" s="592"/>
      <c r="J108" s="591"/>
      <c r="K108" s="585"/>
      <c r="L108" s="586"/>
      <c r="M108" s="585"/>
      <c r="N108" s="585"/>
      <c r="O108" s="585"/>
      <c r="P108" s="586"/>
      <c r="Q108" s="585"/>
      <c r="R108" s="585"/>
      <c r="S108" s="585"/>
      <c r="T108" s="586"/>
      <c r="U108" s="587"/>
      <c r="V108" s="584"/>
      <c r="W108" s="587"/>
      <c r="X108" s="588"/>
      <c r="Y108" s="587"/>
      <c r="Z108" s="584"/>
      <c r="AA108" s="587"/>
      <c r="AB108" s="589"/>
      <c r="AC108" s="594"/>
      <c r="AD108" s="589"/>
      <c r="AE108" s="587"/>
      <c r="AF108" s="584"/>
      <c r="AG108" s="587"/>
      <c r="AH108" s="587"/>
      <c r="AI108" s="612"/>
      <c r="AO108" s="685"/>
    </row>
    <row r="109" spans="1:41" ht="15" customHeight="1" x14ac:dyDescent="0.35">
      <c r="A109" s="1175"/>
      <c r="B109" s="591">
        <v>22.68</v>
      </c>
      <c r="C109" s="592">
        <v>226800</v>
      </c>
      <c r="D109" s="793">
        <v>25.47</v>
      </c>
      <c r="E109" s="592">
        <v>254700</v>
      </c>
      <c r="F109" s="591">
        <v>32.130000000000003</v>
      </c>
      <c r="G109" s="585">
        <v>321300</v>
      </c>
      <c r="H109" s="592"/>
      <c r="I109" s="592"/>
      <c r="J109" s="591"/>
      <c r="K109" s="585"/>
      <c r="L109" s="586">
        <v>20</v>
      </c>
      <c r="M109" s="585">
        <v>136000</v>
      </c>
      <c r="N109" s="585"/>
      <c r="O109" s="585"/>
      <c r="P109" s="586"/>
      <c r="Q109" s="585"/>
      <c r="R109" s="585">
        <v>20</v>
      </c>
      <c r="S109" s="585">
        <v>266000</v>
      </c>
      <c r="T109" s="586">
        <v>20</v>
      </c>
      <c r="U109" s="587">
        <v>136000</v>
      </c>
      <c r="V109" s="584"/>
      <c r="W109" s="587"/>
      <c r="X109" s="588">
        <v>20</v>
      </c>
      <c r="Y109" s="587">
        <v>266000</v>
      </c>
      <c r="Z109" s="584"/>
      <c r="AA109" s="587"/>
      <c r="AB109" s="589"/>
      <c r="AC109" s="594"/>
      <c r="AD109" s="589"/>
      <c r="AE109" s="587"/>
      <c r="AF109" s="584">
        <v>27.22</v>
      </c>
      <c r="AG109" s="587">
        <v>272200</v>
      </c>
      <c r="AH109" s="587"/>
      <c r="AI109" s="612"/>
    </row>
    <row r="110" spans="1:41" ht="15" customHeight="1" x14ac:dyDescent="0.35">
      <c r="A110" s="1173">
        <v>45196</v>
      </c>
      <c r="B110" s="591"/>
      <c r="C110" s="592"/>
      <c r="D110" s="593"/>
      <c r="E110" s="592"/>
      <c r="F110" s="591"/>
      <c r="G110" s="585"/>
      <c r="H110" s="592"/>
      <c r="I110" s="592"/>
      <c r="J110" s="591"/>
      <c r="K110" s="585"/>
      <c r="L110" s="586"/>
      <c r="M110" s="585"/>
      <c r="N110" s="585"/>
      <c r="O110" s="585"/>
      <c r="P110" s="586"/>
      <c r="Q110" s="585"/>
      <c r="R110" s="585"/>
      <c r="S110" s="585"/>
      <c r="T110" s="586"/>
      <c r="U110" s="587"/>
      <c r="V110" s="584"/>
      <c r="W110" s="587"/>
      <c r="X110" s="588"/>
      <c r="Y110" s="587"/>
      <c r="Z110" s="584"/>
      <c r="AA110" s="587"/>
      <c r="AB110" s="584"/>
      <c r="AC110" s="587"/>
      <c r="AD110" s="589"/>
      <c r="AE110" s="587"/>
      <c r="AF110" s="584"/>
      <c r="AG110" s="587"/>
      <c r="AH110" s="587"/>
      <c r="AI110" s="612"/>
    </row>
    <row r="111" spans="1:41" ht="15" customHeight="1" x14ac:dyDescent="0.35">
      <c r="A111" s="1174"/>
      <c r="B111" s="591"/>
      <c r="C111" s="592"/>
      <c r="D111" s="593"/>
      <c r="E111" s="592"/>
      <c r="F111" s="591"/>
      <c r="G111" s="585"/>
      <c r="H111" s="592"/>
      <c r="I111" s="592"/>
      <c r="J111" s="591"/>
      <c r="K111" s="585"/>
      <c r="L111" s="586"/>
      <c r="M111" s="585"/>
      <c r="N111" s="585"/>
      <c r="O111" s="585"/>
      <c r="P111" s="586"/>
      <c r="Q111" s="585"/>
      <c r="R111" s="585"/>
      <c r="S111" s="585"/>
      <c r="T111" s="586"/>
      <c r="U111" s="587"/>
      <c r="V111" s="584"/>
      <c r="W111" s="587"/>
      <c r="X111" s="588"/>
      <c r="Y111" s="587"/>
      <c r="Z111" s="584"/>
      <c r="AA111" s="587"/>
      <c r="AB111" s="589"/>
      <c r="AC111" s="594"/>
      <c r="AD111" s="589"/>
      <c r="AE111" s="587"/>
      <c r="AF111" s="584"/>
      <c r="AG111" s="587"/>
      <c r="AH111" s="587"/>
      <c r="AI111" s="612"/>
    </row>
    <row r="112" spans="1:41" ht="15" customHeight="1" x14ac:dyDescent="0.35">
      <c r="A112" s="1174"/>
      <c r="B112" s="591"/>
      <c r="C112" s="592"/>
      <c r="D112" s="593"/>
      <c r="E112" s="592"/>
      <c r="F112" s="591"/>
      <c r="G112" s="585"/>
      <c r="H112" s="592"/>
      <c r="I112" s="592"/>
      <c r="J112" s="591"/>
      <c r="K112" s="585"/>
      <c r="L112" s="586"/>
      <c r="M112" s="585"/>
      <c r="N112" s="585"/>
      <c r="O112" s="585"/>
      <c r="P112" s="586"/>
      <c r="Q112" s="585"/>
      <c r="R112" s="585"/>
      <c r="S112" s="585"/>
      <c r="T112" s="586"/>
      <c r="U112" s="587"/>
      <c r="V112" s="584"/>
      <c r="W112" s="587"/>
      <c r="X112" s="588"/>
      <c r="Y112" s="587"/>
      <c r="Z112" s="584"/>
      <c r="AA112" s="587"/>
      <c r="AB112" s="589"/>
      <c r="AC112" s="594"/>
      <c r="AD112" s="589"/>
      <c r="AE112" s="587"/>
      <c r="AF112" s="584"/>
      <c r="AG112" s="587"/>
      <c r="AH112" s="587"/>
      <c r="AI112" s="612"/>
    </row>
    <row r="113" spans="1:35" ht="15" customHeight="1" x14ac:dyDescent="0.35">
      <c r="A113" s="1175"/>
      <c r="B113" s="591">
        <v>20.38</v>
      </c>
      <c r="C113" s="592">
        <v>203800</v>
      </c>
      <c r="D113" s="593">
        <v>19.739999999999998</v>
      </c>
      <c r="E113" s="592">
        <v>197400</v>
      </c>
      <c r="F113" s="591">
        <v>19.54</v>
      </c>
      <c r="G113" s="585">
        <v>195400</v>
      </c>
      <c r="H113" s="592"/>
      <c r="I113" s="592"/>
      <c r="J113" s="591"/>
      <c r="K113" s="585"/>
      <c r="L113" s="586"/>
      <c r="M113" s="585"/>
      <c r="N113" s="816">
        <v>56.8</v>
      </c>
      <c r="O113" s="585">
        <v>386240</v>
      </c>
      <c r="P113" s="586"/>
      <c r="Q113" s="585"/>
      <c r="R113" s="585">
        <v>20</v>
      </c>
      <c r="S113" s="585">
        <v>266000</v>
      </c>
      <c r="T113" s="586">
        <v>20</v>
      </c>
      <c r="U113" s="585">
        <v>136000</v>
      </c>
      <c r="V113" s="584"/>
      <c r="W113" s="587"/>
      <c r="X113" s="588">
        <v>20</v>
      </c>
      <c r="Y113" s="587">
        <v>266000</v>
      </c>
      <c r="Z113" s="588"/>
      <c r="AA113" s="587"/>
      <c r="AB113" s="589"/>
      <c r="AC113" s="594"/>
      <c r="AD113" s="589"/>
      <c r="AE113" s="587"/>
      <c r="AF113" s="584"/>
      <c r="AG113" s="587"/>
      <c r="AH113" s="587"/>
      <c r="AI113" s="612"/>
    </row>
    <row r="114" spans="1:35" ht="15" customHeight="1" x14ac:dyDescent="0.35">
      <c r="A114" s="1173">
        <v>45197</v>
      </c>
      <c r="B114" s="591"/>
      <c r="C114" s="592"/>
      <c r="D114" s="593"/>
      <c r="E114" s="592"/>
      <c r="F114" s="591"/>
      <c r="G114" s="585"/>
      <c r="H114" s="592"/>
      <c r="I114" s="592"/>
      <c r="J114" s="591"/>
      <c r="K114" s="585"/>
      <c r="L114" s="586"/>
      <c r="M114" s="585"/>
      <c r="N114" s="585"/>
      <c r="O114" s="585"/>
      <c r="P114" s="586"/>
      <c r="Q114" s="585"/>
      <c r="R114" s="585"/>
      <c r="S114" s="585"/>
      <c r="T114" s="586"/>
      <c r="U114" s="587"/>
      <c r="V114" s="584"/>
      <c r="W114" s="587"/>
      <c r="X114" s="588"/>
      <c r="Y114" s="587"/>
      <c r="Z114" s="588"/>
      <c r="AA114" s="587"/>
      <c r="AB114" s="589"/>
      <c r="AC114" s="594"/>
      <c r="AD114" s="589"/>
      <c r="AE114" s="587"/>
      <c r="AF114" s="584"/>
      <c r="AG114" s="587"/>
      <c r="AH114" s="587"/>
      <c r="AI114" s="612"/>
    </row>
    <row r="115" spans="1:35" ht="15" customHeight="1" x14ac:dyDescent="0.35">
      <c r="A115" s="1174"/>
      <c r="B115" s="591"/>
      <c r="C115" s="592"/>
      <c r="D115" s="593"/>
      <c r="E115" s="592"/>
      <c r="F115" s="591"/>
      <c r="G115" s="585"/>
      <c r="H115" s="592"/>
      <c r="I115" s="592"/>
      <c r="J115" s="591"/>
      <c r="K115" s="585"/>
      <c r="L115" s="586"/>
      <c r="M115" s="585"/>
      <c r="N115" s="585"/>
      <c r="O115" s="585"/>
      <c r="P115" s="586"/>
      <c r="Q115" s="585"/>
      <c r="R115" s="585"/>
      <c r="S115" s="585"/>
      <c r="T115" s="586"/>
      <c r="U115" s="587"/>
      <c r="V115" s="584"/>
      <c r="W115" s="587"/>
      <c r="X115" s="588"/>
      <c r="Y115" s="587"/>
      <c r="Z115" s="584"/>
      <c r="AA115" s="587"/>
      <c r="AB115" s="589"/>
      <c r="AC115" s="594"/>
      <c r="AD115" s="589"/>
      <c r="AE115" s="587"/>
      <c r="AF115" s="584"/>
      <c r="AG115" s="587"/>
      <c r="AH115" s="587"/>
      <c r="AI115" s="612"/>
    </row>
    <row r="116" spans="1:35" ht="15" customHeight="1" x14ac:dyDescent="0.35">
      <c r="A116" s="1174"/>
      <c r="B116" s="591"/>
      <c r="C116" s="592"/>
      <c r="D116" s="593"/>
      <c r="E116" s="592"/>
      <c r="F116" s="591"/>
      <c r="G116" s="585"/>
      <c r="H116" s="592"/>
      <c r="I116" s="592"/>
      <c r="J116" s="591"/>
      <c r="K116" s="585"/>
      <c r="L116" s="586"/>
      <c r="M116" s="585"/>
      <c r="N116" s="585"/>
      <c r="O116" s="585"/>
      <c r="P116" s="586"/>
      <c r="Q116" s="585"/>
      <c r="R116" s="585"/>
      <c r="S116" s="585"/>
      <c r="T116" s="586"/>
      <c r="U116" s="587"/>
      <c r="V116" s="584"/>
      <c r="W116" s="587"/>
      <c r="X116" s="588"/>
      <c r="Y116" s="587"/>
      <c r="Z116" s="584"/>
      <c r="AA116" s="587"/>
      <c r="AB116" s="589"/>
      <c r="AC116" s="590"/>
      <c r="AD116" s="599"/>
      <c r="AE116" s="600"/>
      <c r="AF116" s="588"/>
      <c r="AG116" s="587"/>
      <c r="AH116" s="587"/>
      <c r="AI116" s="612"/>
    </row>
    <row r="117" spans="1:35" ht="18" customHeight="1" x14ac:dyDescent="0.35">
      <c r="A117" s="1175"/>
      <c r="B117" s="630">
        <v>25.51</v>
      </c>
      <c r="C117" s="587">
        <v>255100</v>
      </c>
      <c r="D117" s="584">
        <v>23.89</v>
      </c>
      <c r="E117" s="585">
        <v>238900</v>
      </c>
      <c r="F117" s="792">
        <v>22.01</v>
      </c>
      <c r="G117" s="587">
        <v>220100</v>
      </c>
      <c r="H117" s="585"/>
      <c r="I117" s="585"/>
      <c r="J117" s="792"/>
      <c r="K117" s="587"/>
      <c r="L117" s="584"/>
      <c r="M117" s="587"/>
      <c r="N117" s="587"/>
      <c r="O117" s="587"/>
      <c r="P117" s="584"/>
      <c r="Q117" s="587"/>
      <c r="R117" s="600"/>
      <c r="S117" s="587"/>
      <c r="T117" s="586"/>
      <c r="U117" s="587"/>
      <c r="V117" s="584"/>
      <c r="W117" s="587"/>
      <c r="X117" s="620"/>
      <c r="Y117" s="583"/>
      <c r="Z117" s="584"/>
      <c r="AA117" s="587"/>
      <c r="AB117" s="589"/>
      <c r="AC117" s="594"/>
      <c r="AD117" s="589"/>
      <c r="AE117" s="587"/>
      <c r="AF117" s="584"/>
      <c r="AG117" s="587"/>
      <c r="AH117" s="587"/>
      <c r="AI117" s="612"/>
    </row>
    <row r="118" spans="1:35" ht="18" customHeight="1" x14ac:dyDescent="0.35">
      <c r="A118" s="1173">
        <v>45198</v>
      </c>
      <c r="B118" s="591"/>
      <c r="C118" s="592"/>
      <c r="D118" s="593"/>
      <c r="E118" s="592"/>
      <c r="F118" s="591"/>
      <c r="G118" s="585"/>
      <c r="H118" s="592"/>
      <c r="I118" s="592"/>
      <c r="J118" s="591"/>
      <c r="K118" s="585"/>
      <c r="L118" s="586"/>
      <c r="M118" s="585"/>
      <c r="N118" s="585"/>
      <c r="O118" s="585"/>
      <c r="P118" s="586"/>
      <c r="Q118" s="585"/>
      <c r="R118" s="585"/>
      <c r="S118" s="585"/>
      <c r="T118" s="586"/>
      <c r="U118" s="587"/>
      <c r="V118" s="584"/>
      <c r="W118" s="587"/>
      <c r="X118" s="588"/>
      <c r="Y118" s="587"/>
      <c r="Z118" s="584"/>
      <c r="AA118" s="587"/>
      <c r="AB118" s="589"/>
      <c r="AC118" s="594"/>
      <c r="AD118" s="589"/>
      <c r="AE118" s="587"/>
      <c r="AF118" s="584"/>
      <c r="AG118" s="587"/>
      <c r="AH118" s="587"/>
      <c r="AI118" s="612"/>
    </row>
    <row r="119" spans="1:35" ht="18" customHeight="1" x14ac:dyDescent="0.35">
      <c r="A119" s="1174"/>
      <c r="B119" s="591"/>
      <c r="C119" s="592"/>
      <c r="D119" s="593"/>
      <c r="E119" s="592"/>
      <c r="F119" s="591"/>
      <c r="G119" s="585"/>
      <c r="H119" s="592"/>
      <c r="I119" s="592"/>
      <c r="J119" s="591"/>
      <c r="K119" s="585"/>
      <c r="L119" s="586"/>
      <c r="M119" s="585"/>
      <c r="N119" s="585"/>
      <c r="O119" s="585"/>
      <c r="P119" s="586"/>
      <c r="Q119" s="585"/>
      <c r="R119" s="585"/>
      <c r="S119" s="585"/>
      <c r="T119" s="586"/>
      <c r="U119" s="587"/>
      <c r="V119" s="584"/>
      <c r="W119" s="587"/>
      <c r="X119" s="588"/>
      <c r="Y119" s="587"/>
      <c r="Z119" s="584"/>
      <c r="AA119" s="587"/>
      <c r="AB119" s="589"/>
      <c r="AC119" s="594"/>
      <c r="AD119" s="589"/>
      <c r="AE119" s="587"/>
      <c r="AF119" s="584"/>
      <c r="AG119" s="587"/>
      <c r="AH119" s="587"/>
      <c r="AI119" s="612"/>
    </row>
    <row r="120" spans="1:35" ht="18" customHeight="1" x14ac:dyDescent="0.35">
      <c r="A120" s="1174"/>
      <c r="B120" s="591"/>
      <c r="C120" s="592"/>
      <c r="D120" s="593"/>
      <c r="E120" s="592"/>
      <c r="F120" s="591"/>
      <c r="G120" s="585"/>
      <c r="H120" s="592"/>
      <c r="I120" s="592"/>
      <c r="J120" s="591"/>
      <c r="K120" s="585"/>
      <c r="L120" s="586"/>
      <c r="M120" s="585"/>
      <c r="N120" s="585"/>
      <c r="O120" s="585"/>
      <c r="P120" s="586"/>
      <c r="Q120" s="585"/>
      <c r="R120" s="585"/>
      <c r="S120" s="585"/>
      <c r="T120" s="586"/>
      <c r="U120" s="587"/>
      <c r="V120" s="584"/>
      <c r="W120" s="587"/>
      <c r="X120" s="588"/>
      <c r="Y120" s="587"/>
      <c r="Z120" s="584"/>
      <c r="AA120" s="587"/>
      <c r="AB120" s="589"/>
      <c r="AC120" s="594"/>
      <c r="AD120" s="589"/>
      <c r="AE120" s="587"/>
      <c r="AF120" s="584"/>
      <c r="AG120" s="587"/>
      <c r="AH120" s="587"/>
      <c r="AI120" s="612"/>
    </row>
    <row r="121" spans="1:35" ht="18" customHeight="1" x14ac:dyDescent="0.35">
      <c r="A121" s="1175"/>
      <c r="B121" s="591">
        <v>26.44</v>
      </c>
      <c r="C121" s="592">
        <v>264400</v>
      </c>
      <c r="D121" s="593">
        <v>27.35</v>
      </c>
      <c r="E121" s="585">
        <v>273500</v>
      </c>
      <c r="F121" s="792"/>
      <c r="G121" s="585"/>
      <c r="H121" s="585"/>
      <c r="I121" s="585"/>
      <c r="J121" s="792"/>
      <c r="K121" s="585"/>
      <c r="L121" s="586"/>
      <c r="M121" s="585"/>
      <c r="N121" s="585"/>
      <c r="O121" s="585"/>
      <c r="P121" s="586"/>
      <c r="Q121" s="585"/>
      <c r="R121" s="585">
        <v>20</v>
      </c>
      <c r="S121" s="585">
        <v>266000</v>
      </c>
      <c r="T121" s="586">
        <v>20</v>
      </c>
      <c r="U121" s="587">
        <v>136000</v>
      </c>
      <c r="V121" s="584"/>
      <c r="W121" s="587"/>
      <c r="X121" s="588">
        <v>20</v>
      </c>
      <c r="Y121" s="587">
        <v>266000</v>
      </c>
      <c r="Z121" s="584"/>
      <c r="AA121" s="587"/>
      <c r="AB121" s="589">
        <v>32.049999999999997</v>
      </c>
      <c r="AC121" s="594">
        <v>320500</v>
      </c>
      <c r="AD121" s="589"/>
      <c r="AE121" s="587"/>
      <c r="AF121" s="584"/>
      <c r="AG121" s="587"/>
      <c r="AH121" s="587"/>
      <c r="AI121" s="612"/>
    </row>
    <row r="122" spans="1:35" ht="18" customHeight="1" x14ac:dyDescent="0.35">
      <c r="A122" s="1173">
        <v>45199</v>
      </c>
      <c r="B122" s="591"/>
      <c r="C122" s="592"/>
      <c r="D122" s="593"/>
      <c r="E122" s="592"/>
      <c r="F122" s="591"/>
      <c r="G122" s="585"/>
      <c r="H122" s="592"/>
      <c r="I122" s="592"/>
      <c r="J122" s="591"/>
      <c r="K122" s="585"/>
      <c r="L122" s="586"/>
      <c r="M122" s="585"/>
      <c r="N122" s="585"/>
      <c r="O122" s="585"/>
      <c r="P122" s="586"/>
      <c r="Q122" s="585"/>
      <c r="R122" s="585"/>
      <c r="S122" s="585"/>
      <c r="T122" s="586"/>
      <c r="U122" s="587"/>
      <c r="V122" s="584"/>
      <c r="W122" s="587"/>
      <c r="X122" s="588"/>
      <c r="Y122" s="587"/>
      <c r="Z122" s="584"/>
      <c r="AA122" s="587"/>
      <c r="AB122" s="589"/>
      <c r="AC122" s="594"/>
      <c r="AD122" s="589"/>
      <c r="AE122" s="587"/>
      <c r="AF122" s="584"/>
      <c r="AG122" s="587"/>
      <c r="AH122" s="587"/>
      <c r="AI122" s="612"/>
    </row>
    <row r="123" spans="1:35" ht="18" customHeight="1" x14ac:dyDescent="0.35">
      <c r="A123" s="1174"/>
      <c r="B123" s="591"/>
      <c r="C123" s="592"/>
      <c r="D123" s="593"/>
      <c r="E123" s="592"/>
      <c r="F123" s="593"/>
      <c r="G123" s="585"/>
      <c r="H123" s="592"/>
      <c r="I123" s="592"/>
      <c r="J123" s="593"/>
      <c r="K123" s="585"/>
      <c r="L123" s="586"/>
      <c r="M123" s="585"/>
      <c r="N123" s="585"/>
      <c r="O123" s="585"/>
      <c r="P123" s="586"/>
      <c r="Q123" s="585"/>
      <c r="R123" s="585"/>
      <c r="S123" s="585"/>
      <c r="T123" s="586"/>
      <c r="U123" s="587"/>
      <c r="V123" s="584"/>
      <c r="W123" s="587"/>
      <c r="X123" s="588"/>
      <c r="Y123" s="587"/>
      <c r="Z123" s="584"/>
      <c r="AA123" s="587"/>
      <c r="AB123" s="589"/>
      <c r="AC123" s="594"/>
      <c r="AD123" s="589"/>
      <c r="AE123" s="587"/>
      <c r="AF123" s="584"/>
      <c r="AG123" s="587"/>
      <c r="AH123" s="587"/>
      <c r="AI123" s="612"/>
    </row>
    <row r="124" spans="1:35" ht="18" customHeight="1" x14ac:dyDescent="0.35">
      <c r="A124" s="1174"/>
      <c r="B124" s="591"/>
      <c r="C124" s="592"/>
      <c r="D124" s="593"/>
      <c r="E124" s="592"/>
      <c r="F124" s="593"/>
      <c r="G124" s="585"/>
      <c r="H124" s="592"/>
      <c r="I124" s="592"/>
      <c r="J124" s="593"/>
      <c r="K124" s="585"/>
      <c r="L124" s="586"/>
      <c r="M124" s="585"/>
      <c r="N124" s="585"/>
      <c r="O124" s="585"/>
      <c r="P124" s="586"/>
      <c r="Q124" s="585"/>
      <c r="R124" s="585"/>
      <c r="S124" s="585"/>
      <c r="T124" s="586"/>
      <c r="U124" s="587"/>
      <c r="V124" s="584"/>
      <c r="W124" s="587"/>
      <c r="X124" s="588"/>
      <c r="Y124" s="587"/>
      <c r="Z124" s="584"/>
      <c r="AA124" s="587"/>
      <c r="AB124" s="589"/>
      <c r="AC124" s="594"/>
      <c r="AD124" s="589"/>
      <c r="AE124" s="587"/>
      <c r="AF124" s="584"/>
      <c r="AG124" s="587"/>
      <c r="AH124" s="587"/>
      <c r="AI124" s="612"/>
    </row>
    <row r="125" spans="1:35" ht="17.25" customHeight="1" x14ac:dyDescent="0.35">
      <c r="A125" s="1175"/>
      <c r="B125" s="591">
        <v>30.36</v>
      </c>
      <c r="C125" s="592">
        <v>303600</v>
      </c>
      <c r="D125" s="593">
        <v>25.49</v>
      </c>
      <c r="E125" s="592">
        <v>254900</v>
      </c>
      <c r="F125" s="593"/>
      <c r="G125" s="585"/>
      <c r="H125" s="592"/>
      <c r="I125" s="592"/>
      <c r="J125" s="593"/>
      <c r="K125" s="585"/>
      <c r="L125" s="586"/>
      <c r="M125" s="585"/>
      <c r="N125" s="585"/>
      <c r="O125" s="585"/>
      <c r="P125" s="586"/>
      <c r="Q125" s="585"/>
      <c r="R125" s="586">
        <v>20</v>
      </c>
      <c r="S125" s="585">
        <v>266000</v>
      </c>
      <c r="T125" s="586">
        <v>20</v>
      </c>
      <c r="U125" s="587">
        <v>136000</v>
      </c>
      <c r="V125" s="584"/>
      <c r="W125" s="587"/>
      <c r="X125" s="588">
        <v>20</v>
      </c>
      <c r="Y125" s="587">
        <v>266000</v>
      </c>
      <c r="Z125" s="584"/>
      <c r="AA125" s="587"/>
      <c r="AB125" s="589"/>
      <c r="AC125" s="594"/>
      <c r="AD125" s="589"/>
      <c r="AE125" s="587"/>
      <c r="AF125" s="584"/>
      <c r="AG125" s="587"/>
      <c r="AH125" s="587"/>
      <c r="AI125" s="612"/>
    </row>
    <row r="126" spans="1:35" s="663" customFormat="1" ht="15" customHeight="1" x14ac:dyDescent="0.35">
      <c r="A126" s="1176" t="s">
        <v>113</v>
      </c>
      <c r="B126" s="602"/>
      <c r="C126" s="603">
        <f>SUM(C6:C125)</f>
        <v>7076200</v>
      </c>
      <c r="D126" s="603"/>
      <c r="E126" s="603">
        <f>SUM(E6:E125)</f>
        <v>7537200</v>
      </c>
      <c r="F126" s="603"/>
      <c r="G126" s="603">
        <f>SUM(G6:G125)</f>
        <v>5322300</v>
      </c>
      <c r="H126" s="603"/>
      <c r="I126" s="603">
        <f>SUM(I6:I125)</f>
        <v>150000</v>
      </c>
      <c r="J126" s="603"/>
      <c r="K126" s="603">
        <f>SUM(K6:K125)</f>
        <v>150000</v>
      </c>
      <c r="L126" s="603"/>
      <c r="M126" s="603">
        <f>SUM(M6:M125)</f>
        <v>952000</v>
      </c>
      <c r="N126" s="603"/>
      <c r="O126" s="603">
        <f>SUM(O6:O125)</f>
        <v>1641520</v>
      </c>
      <c r="P126" s="603"/>
      <c r="Q126" s="603">
        <f>SUM(Q6:Q125)</f>
        <v>434620</v>
      </c>
      <c r="R126" s="604"/>
      <c r="S126" s="603">
        <f>SUM(S6:S125)</f>
        <v>2644000</v>
      </c>
      <c r="T126" s="603"/>
      <c r="U126" s="603">
        <f>SUM(U6:U125)</f>
        <v>1496070</v>
      </c>
      <c r="V126" s="603"/>
      <c r="W126" s="603">
        <f>SUM(W6:W125)</f>
        <v>213000</v>
      </c>
      <c r="X126" s="603"/>
      <c r="Y126" s="603">
        <f>SUM(Y6:Y125)</f>
        <v>6916000</v>
      </c>
      <c r="Z126" s="603"/>
      <c r="AA126" s="603">
        <f>SUM(AA6:AA125)</f>
        <v>0</v>
      </c>
      <c r="AB126" s="603"/>
      <c r="AC126" s="603">
        <f>SUM(AC6:AC125)</f>
        <v>2089600</v>
      </c>
      <c r="AD126" s="603"/>
      <c r="AE126" s="603">
        <f>SUM(AE6:AE125)</f>
        <v>732500</v>
      </c>
      <c r="AF126" s="603"/>
      <c r="AG126" s="603">
        <f>SUM(AG6:AG125)</f>
        <v>1127100</v>
      </c>
      <c r="AH126" s="603">
        <f>SUM(B126:AG126)</f>
        <v>38482110</v>
      </c>
      <c r="AI126" s="610"/>
    </row>
    <row r="127" spans="1:35" s="663" customFormat="1" ht="34.5" customHeight="1" x14ac:dyDescent="0.35">
      <c r="A127" s="1177"/>
      <c r="B127" s="812">
        <f>SUM(B6:B125)</f>
        <v>707.62</v>
      </c>
      <c r="C127" s="604"/>
      <c r="D127" s="605">
        <f>SUM(D6:D126)</f>
        <v>753.72</v>
      </c>
      <c r="E127" s="603"/>
      <c r="F127" s="605">
        <f>SUM(F6:F126)</f>
        <v>532.23000000000013</v>
      </c>
      <c r="G127" s="603"/>
      <c r="H127" s="605">
        <f>SUM(H6:H126)</f>
        <v>11.27</v>
      </c>
      <c r="I127" s="603"/>
      <c r="J127" s="605">
        <f>SUM(J6:J126)</f>
        <v>11.27</v>
      </c>
      <c r="K127" s="603"/>
      <c r="L127" s="606">
        <f>SUM(L6:L126)</f>
        <v>140</v>
      </c>
      <c r="M127" s="603"/>
      <c r="N127" s="606">
        <f>SUM(N6:N126)</f>
        <v>241.39999999999998</v>
      </c>
      <c r="O127" s="603"/>
      <c r="P127" s="606">
        <f>SUM(P6:P126)</f>
        <v>32.67</v>
      </c>
      <c r="Q127" s="603"/>
      <c r="R127" s="606">
        <f>SUM(R6:R126)</f>
        <v>198.79</v>
      </c>
      <c r="S127" s="603"/>
      <c r="T127" s="606">
        <f>SUM(T6:T126)</f>
        <v>220.01</v>
      </c>
      <c r="U127" s="603"/>
      <c r="V127" s="605">
        <f>SUM(V6:V126)</f>
        <v>21.3</v>
      </c>
      <c r="W127" s="603"/>
      <c r="X127" s="606">
        <f>SUM(X6:X126)</f>
        <v>520</v>
      </c>
      <c r="Y127" s="603"/>
      <c r="Z127" s="605">
        <f>SUM(Z6:Z126)</f>
        <v>0</v>
      </c>
      <c r="AA127" s="603"/>
      <c r="AB127" s="605">
        <f>SUM(AB5:AB126)</f>
        <v>208.95999999999998</v>
      </c>
      <c r="AC127" s="603"/>
      <c r="AD127" s="605">
        <f>SUM(AD6:AD126)</f>
        <v>73.25</v>
      </c>
      <c r="AE127" s="603"/>
      <c r="AF127" s="605">
        <f>SUM(AF6:AF126)</f>
        <v>112.71</v>
      </c>
      <c r="AG127" s="607"/>
      <c r="AH127" s="647">
        <f>SUM(B127:AG127)</f>
        <v>3785.2000000000007</v>
      </c>
      <c r="AI127" s="651"/>
    </row>
    <row r="128" spans="1:35" s="663" customFormat="1" ht="34.5" customHeight="1" x14ac:dyDescent="0.35">
      <c r="A128" s="715"/>
      <c r="B128" s="716"/>
      <c r="C128" s="717"/>
      <c r="D128" s="718"/>
      <c r="E128" s="610"/>
      <c r="F128" s="718"/>
      <c r="G128" s="610"/>
      <c r="H128" s="719"/>
      <c r="I128" s="610"/>
      <c r="J128" s="610"/>
      <c r="K128" s="610"/>
      <c r="L128" s="719"/>
      <c r="M128" s="610"/>
      <c r="N128" s="719"/>
      <c r="O128" s="610"/>
      <c r="P128" s="718"/>
      <c r="Q128" s="610"/>
      <c r="R128" s="719"/>
      <c r="S128" s="610"/>
      <c r="T128" s="718"/>
      <c r="U128" s="610"/>
      <c r="V128" s="718"/>
      <c r="W128" s="610"/>
      <c r="X128" s="718"/>
      <c r="Y128" s="610"/>
      <c r="Z128" s="718"/>
      <c r="AA128" s="720"/>
      <c r="AB128" s="651"/>
      <c r="AC128" s="651"/>
    </row>
    <row r="129" spans="1:30" s="663" customFormat="1" ht="34.5" customHeight="1" x14ac:dyDescent="0.35">
      <c r="A129" s="1162" t="s">
        <v>0</v>
      </c>
      <c r="B129" s="1162"/>
      <c r="C129" s="1162"/>
      <c r="D129" s="1162"/>
      <c r="E129" s="1162"/>
      <c r="F129" s="1162"/>
      <c r="G129" s="1162"/>
      <c r="H129" s="1162"/>
      <c r="I129" s="1162"/>
      <c r="J129" s="1162"/>
      <c r="K129" s="1162"/>
      <c r="L129" s="1162"/>
      <c r="M129" s="1162"/>
      <c r="N129" s="1162"/>
      <c r="O129" s="1162"/>
      <c r="P129" s="1162"/>
      <c r="Q129" s="1162"/>
      <c r="R129" s="1162"/>
      <c r="S129" s="1162"/>
      <c r="T129" s="1162"/>
      <c r="U129" s="1162"/>
      <c r="V129" s="1162"/>
      <c r="W129" s="1162"/>
      <c r="X129" s="1162"/>
      <c r="Y129" s="1162"/>
      <c r="Z129" s="1162"/>
      <c r="AA129" s="1162"/>
      <c r="AB129" s="1162"/>
      <c r="AC129" s="1162"/>
      <c r="AD129" s="1162"/>
    </row>
    <row r="130" spans="1:30" ht="26.25" customHeight="1" x14ac:dyDescent="0.35">
      <c r="A130" s="1161" t="s">
        <v>185</v>
      </c>
      <c r="B130" s="1161"/>
      <c r="C130" s="1161"/>
      <c r="D130" s="1161"/>
      <c r="E130" s="1161"/>
      <c r="F130" s="1161"/>
      <c r="G130" s="1161"/>
      <c r="H130" s="1161"/>
      <c r="I130" s="1161"/>
      <c r="J130" s="1161"/>
      <c r="K130" s="1161"/>
      <c r="L130" s="1161"/>
      <c r="M130" s="1161"/>
      <c r="N130" s="1161"/>
      <c r="O130" s="1161"/>
      <c r="P130" s="1161"/>
      <c r="Q130" s="1161"/>
      <c r="R130" s="1161"/>
      <c r="S130" s="1161"/>
      <c r="T130" s="1161"/>
      <c r="U130" s="1161"/>
      <c r="V130" s="1161"/>
      <c r="W130" s="1161"/>
      <c r="X130" s="1161"/>
      <c r="Y130" s="1161"/>
      <c r="Z130" s="1161"/>
      <c r="AA130" s="1161"/>
      <c r="AB130" s="1161"/>
      <c r="AC130" s="1161"/>
      <c r="AD130" s="1161"/>
    </row>
    <row r="131" spans="1:30" s="663" customFormat="1" ht="48" customHeight="1" x14ac:dyDescent="0.35">
      <c r="A131" s="1178" t="s">
        <v>2</v>
      </c>
      <c r="B131" s="1132" t="s">
        <v>114</v>
      </c>
      <c r="C131" s="1137"/>
      <c r="D131" s="1137"/>
      <c r="E131" s="1137"/>
      <c r="F131" s="1137"/>
      <c r="G131" s="1137"/>
      <c r="H131" s="1137"/>
      <c r="I131" s="1133"/>
      <c r="J131" s="1138" t="s">
        <v>176</v>
      </c>
      <c r="K131" s="1139"/>
      <c r="L131" s="1138" t="s">
        <v>115</v>
      </c>
      <c r="M131" s="1140"/>
      <c r="N131" s="1140"/>
      <c r="O131" s="1140"/>
      <c r="P131" s="1140"/>
      <c r="Q131" s="1140"/>
      <c r="R131" s="1140"/>
      <c r="S131" s="1140"/>
      <c r="T131" s="1140"/>
      <c r="U131" s="1140"/>
      <c r="V131" s="1140"/>
      <c r="W131" s="1140"/>
      <c r="X131" s="1140"/>
      <c r="Y131" s="1140"/>
      <c r="Z131" s="1140"/>
      <c r="AA131" s="1139"/>
      <c r="AB131" s="1138" t="s">
        <v>116</v>
      </c>
      <c r="AC131" s="1139"/>
      <c r="AD131" s="751" t="s">
        <v>9</v>
      </c>
    </row>
    <row r="132" spans="1:30" s="663" customFormat="1" ht="15" customHeight="1" x14ac:dyDescent="0.35">
      <c r="A132" s="1179"/>
      <c r="B132" s="1132" t="s">
        <v>117</v>
      </c>
      <c r="C132" s="1133"/>
      <c r="D132" s="1132" t="s">
        <v>118</v>
      </c>
      <c r="E132" s="1133"/>
      <c r="F132" s="1132" t="s">
        <v>117</v>
      </c>
      <c r="G132" s="1133"/>
      <c r="H132" s="1132" t="s">
        <v>118</v>
      </c>
      <c r="I132" s="1133"/>
      <c r="J132" s="1132" t="s">
        <v>177</v>
      </c>
      <c r="K132" s="1133"/>
      <c r="L132" s="1132" t="s">
        <v>119</v>
      </c>
      <c r="M132" s="1133"/>
      <c r="N132" s="1132" t="s">
        <v>120</v>
      </c>
      <c r="O132" s="1133"/>
      <c r="P132" s="1132" t="s">
        <v>121</v>
      </c>
      <c r="Q132" s="1133"/>
      <c r="R132" s="1132" t="s">
        <v>122</v>
      </c>
      <c r="S132" s="1133"/>
      <c r="T132" s="1132" t="s">
        <v>123</v>
      </c>
      <c r="U132" s="1133"/>
      <c r="V132" s="1132" t="s">
        <v>123</v>
      </c>
      <c r="W132" s="1133"/>
      <c r="X132" s="1132" t="s">
        <v>124</v>
      </c>
      <c r="Y132" s="1133"/>
      <c r="Z132" s="1132" t="s">
        <v>125</v>
      </c>
      <c r="AA132" s="1133"/>
      <c r="AB132" s="1132" t="s">
        <v>126</v>
      </c>
      <c r="AC132" s="1133"/>
      <c r="AD132" s="648"/>
    </row>
    <row r="133" spans="1:30" s="663" customFormat="1" ht="15" customHeight="1" x14ac:dyDescent="0.35">
      <c r="A133" s="1180"/>
      <c r="B133" s="821" t="s">
        <v>21</v>
      </c>
      <c r="C133" s="854" t="s">
        <v>27</v>
      </c>
      <c r="D133" s="821" t="s">
        <v>21</v>
      </c>
      <c r="E133" s="854" t="s">
        <v>27</v>
      </c>
      <c r="F133" s="847" t="s">
        <v>29</v>
      </c>
      <c r="G133" s="847" t="s">
        <v>27</v>
      </c>
      <c r="H133" s="847" t="s">
        <v>29</v>
      </c>
      <c r="I133" s="847" t="s">
        <v>27</v>
      </c>
      <c r="J133" s="810" t="s">
        <v>26</v>
      </c>
      <c r="K133" s="854" t="s">
        <v>27</v>
      </c>
      <c r="L133" s="616" t="s">
        <v>128</v>
      </c>
      <c r="M133" s="854" t="s">
        <v>27</v>
      </c>
      <c r="N133" s="616" t="s">
        <v>128</v>
      </c>
      <c r="O133" s="854" t="s">
        <v>27</v>
      </c>
      <c r="P133" s="616" t="s">
        <v>128</v>
      </c>
      <c r="Q133" s="854" t="s">
        <v>27</v>
      </c>
      <c r="R133" s="616" t="s">
        <v>128</v>
      </c>
      <c r="S133" s="854" t="s">
        <v>27</v>
      </c>
      <c r="T133" s="616" t="s">
        <v>128</v>
      </c>
      <c r="U133" s="854" t="s">
        <v>27</v>
      </c>
      <c r="V133" s="616" t="s">
        <v>19</v>
      </c>
      <c r="W133" s="854" t="s">
        <v>27</v>
      </c>
      <c r="X133" s="616" t="s">
        <v>17</v>
      </c>
      <c r="Y133" s="854" t="s">
        <v>27</v>
      </c>
      <c r="Z133" s="616" t="s">
        <v>17</v>
      </c>
      <c r="AA133" s="854" t="s">
        <v>27</v>
      </c>
      <c r="AB133" s="616" t="s">
        <v>30</v>
      </c>
      <c r="AC133" s="854" t="s">
        <v>27</v>
      </c>
      <c r="AD133" s="648"/>
    </row>
    <row r="134" spans="1:30" s="663" customFormat="1" ht="15" customHeight="1" x14ac:dyDescent="0.35">
      <c r="A134" s="1181">
        <v>45170</v>
      </c>
      <c r="B134" s="738"/>
      <c r="C134" s="621"/>
      <c r="D134" s="620"/>
      <c r="E134" s="621"/>
      <c r="F134" s="621"/>
      <c r="G134" s="621"/>
      <c r="H134" s="621"/>
      <c r="I134" s="621"/>
      <c r="J134" s="620"/>
      <c r="K134" s="621"/>
      <c r="L134" s="620"/>
      <c r="M134" s="621"/>
      <c r="N134" s="620"/>
      <c r="O134" s="854"/>
      <c r="P134" s="620"/>
      <c r="Q134" s="621"/>
      <c r="R134" s="621"/>
      <c r="S134" s="621"/>
      <c r="T134" s="620"/>
      <c r="U134" s="621"/>
      <c r="V134" s="621"/>
      <c r="W134" s="621"/>
      <c r="X134" s="621"/>
      <c r="Y134" s="621"/>
      <c r="Z134" s="620"/>
      <c r="AA134" s="854"/>
      <c r="AB134" s="620"/>
      <c r="AC134" s="854"/>
      <c r="AD134" s="854"/>
    </row>
    <row r="135" spans="1:30" x14ac:dyDescent="0.35">
      <c r="A135" s="1182"/>
      <c r="B135" s="738">
        <v>49.45</v>
      </c>
      <c r="C135" s="583">
        <v>336260</v>
      </c>
      <c r="D135" s="727">
        <v>57.02</v>
      </c>
      <c r="E135" s="704">
        <v>387736</v>
      </c>
      <c r="F135" s="704"/>
      <c r="G135" s="704"/>
      <c r="H135" s="704"/>
      <c r="I135" s="704"/>
      <c r="J135" s="741"/>
      <c r="K135" s="583"/>
      <c r="L135" s="598"/>
      <c r="M135" s="583"/>
      <c r="N135" s="598"/>
      <c r="O135" s="583"/>
      <c r="P135" s="598"/>
      <c r="Q135" s="583"/>
      <c r="R135" s="583"/>
      <c r="S135" s="583"/>
      <c r="T135" s="598">
        <v>10</v>
      </c>
      <c r="U135" s="583">
        <v>100000</v>
      </c>
      <c r="V135" s="583"/>
      <c r="W135" s="583"/>
      <c r="X135" s="583"/>
      <c r="Y135" s="583"/>
      <c r="Z135" s="620"/>
      <c r="AA135" s="583"/>
      <c r="AB135" s="620"/>
      <c r="AC135" s="583"/>
      <c r="AD135" s="742"/>
    </row>
    <row r="136" spans="1:30" ht="15" customHeight="1" x14ac:dyDescent="0.35">
      <c r="A136" s="1181">
        <v>45171</v>
      </c>
      <c r="B136" s="625"/>
      <c r="C136" s="583"/>
      <c r="D136" s="625"/>
      <c r="E136" s="740"/>
      <c r="F136" s="820"/>
      <c r="G136" s="820"/>
      <c r="H136" s="820"/>
      <c r="I136" s="820"/>
      <c r="J136" s="743"/>
      <c r="K136" s="742"/>
      <c r="L136" s="744"/>
      <c r="M136" s="742"/>
      <c r="N136" s="744"/>
      <c r="O136" s="742"/>
      <c r="P136" s="744"/>
      <c r="Q136" s="742"/>
      <c r="R136" s="742"/>
      <c r="S136" s="742"/>
      <c r="T136" s="744"/>
      <c r="U136" s="742"/>
      <c r="V136" s="742"/>
      <c r="W136" s="742"/>
      <c r="X136" s="742"/>
      <c r="Y136" s="742"/>
      <c r="Z136" s="745"/>
      <c r="AA136" s="742"/>
      <c r="AB136" s="745"/>
      <c r="AC136" s="742"/>
      <c r="AD136" s="742"/>
    </row>
    <row r="137" spans="1:30" ht="15" customHeight="1" x14ac:dyDescent="0.35">
      <c r="A137" s="1182"/>
      <c r="B137" s="738"/>
      <c r="C137" s="583"/>
      <c r="D137" s="598"/>
      <c r="E137" s="583"/>
      <c r="F137" s="583"/>
      <c r="G137" s="583"/>
      <c r="H137" s="583"/>
      <c r="I137" s="583"/>
      <c r="J137" s="741"/>
      <c r="K137" s="583"/>
      <c r="L137" s="598">
        <v>9.89</v>
      </c>
      <c r="M137" s="583">
        <v>98900</v>
      </c>
      <c r="N137" s="598"/>
      <c r="O137" s="583"/>
      <c r="P137" s="598"/>
      <c r="Q137" s="583"/>
      <c r="R137" s="818">
        <v>9.1199999999999992</v>
      </c>
      <c r="S137" s="583">
        <v>91200</v>
      </c>
      <c r="T137" s="598"/>
      <c r="U137" s="583"/>
      <c r="V137" s="583"/>
      <c r="W137" s="583"/>
      <c r="X137" s="583"/>
      <c r="Y137" s="583"/>
      <c r="Z137" s="620">
        <v>10</v>
      </c>
      <c r="AA137" s="583">
        <v>100000</v>
      </c>
      <c r="AB137" s="620"/>
      <c r="AC137" s="583"/>
      <c r="AD137" s="583"/>
    </row>
    <row r="138" spans="1:30" ht="15" customHeight="1" x14ac:dyDescent="0.35">
      <c r="A138" s="1181">
        <v>45172</v>
      </c>
      <c r="B138" s="738"/>
      <c r="C138" s="583"/>
      <c r="D138" s="598"/>
      <c r="E138" s="740"/>
      <c r="F138" s="740"/>
      <c r="G138" s="740"/>
      <c r="H138" s="740"/>
      <c r="I138" s="740"/>
      <c r="J138" s="741"/>
      <c r="K138" s="583"/>
      <c r="L138" s="598"/>
      <c r="M138" s="583"/>
      <c r="N138" s="598"/>
      <c r="O138" s="583"/>
      <c r="P138" s="598"/>
      <c r="Q138" s="583"/>
      <c r="R138" s="583"/>
      <c r="S138" s="583"/>
      <c r="T138" s="598"/>
      <c r="U138" s="583"/>
      <c r="V138" s="583"/>
      <c r="W138" s="583"/>
      <c r="X138" s="583"/>
      <c r="Y138" s="583"/>
      <c r="Z138" s="620"/>
      <c r="AA138" s="583"/>
      <c r="AB138" s="620"/>
      <c r="AC138" s="583"/>
      <c r="AD138" s="583"/>
    </row>
    <row r="139" spans="1:30" ht="15" customHeight="1" x14ac:dyDescent="0.35">
      <c r="A139" s="1182"/>
      <c r="B139" s="625"/>
      <c r="C139" s="583"/>
      <c r="D139" s="598"/>
      <c r="E139" s="740"/>
      <c r="F139" s="740"/>
      <c r="G139" s="740"/>
      <c r="H139" s="740"/>
      <c r="I139" s="740"/>
      <c r="J139" s="738"/>
      <c r="K139" s="583"/>
      <c r="L139" s="598"/>
      <c r="M139" s="583"/>
      <c r="N139" s="598"/>
      <c r="O139" s="583"/>
      <c r="P139" s="598"/>
      <c r="Q139" s="583"/>
      <c r="R139" s="583"/>
      <c r="S139" s="583"/>
      <c r="T139" s="598"/>
      <c r="U139" s="583"/>
      <c r="V139" s="583"/>
      <c r="W139" s="583"/>
      <c r="X139" s="583"/>
      <c r="Y139" s="583"/>
      <c r="Z139" s="620"/>
      <c r="AA139" s="583"/>
      <c r="AB139" s="620"/>
      <c r="AC139" s="583"/>
      <c r="AD139" s="583"/>
    </row>
    <row r="140" spans="1:30" ht="15" customHeight="1" x14ac:dyDescent="0.35">
      <c r="A140" s="1181">
        <v>45173</v>
      </c>
      <c r="B140" s="625"/>
      <c r="C140" s="583"/>
      <c r="D140" s="625"/>
      <c r="E140" s="740"/>
      <c r="F140" s="740"/>
      <c r="G140" s="740"/>
      <c r="H140" s="740"/>
      <c r="I140" s="740"/>
      <c r="J140" s="741"/>
      <c r="K140" s="583"/>
      <c r="L140" s="598"/>
      <c r="M140" s="583"/>
      <c r="N140" s="598"/>
      <c r="O140" s="583"/>
      <c r="P140" s="598"/>
      <c r="Q140" s="583"/>
      <c r="R140" s="583"/>
      <c r="S140" s="583"/>
      <c r="T140" s="598"/>
      <c r="U140" s="583"/>
      <c r="V140" s="583"/>
      <c r="W140" s="583"/>
      <c r="X140" s="583"/>
      <c r="Y140" s="583"/>
      <c r="Z140" s="620"/>
      <c r="AA140" s="583"/>
      <c r="AB140" s="620"/>
      <c r="AC140" s="583"/>
      <c r="AD140" s="583"/>
    </row>
    <row r="141" spans="1:30" ht="15" customHeight="1" x14ac:dyDescent="0.35">
      <c r="A141" s="1182"/>
      <c r="B141" s="738"/>
      <c r="C141" s="583"/>
      <c r="D141" s="737"/>
      <c r="E141" s="583"/>
      <c r="F141" s="583"/>
      <c r="G141" s="583"/>
      <c r="H141" s="583"/>
      <c r="I141" s="583"/>
      <c r="J141" s="741"/>
      <c r="K141" s="583"/>
      <c r="L141" s="598"/>
      <c r="M141" s="583"/>
      <c r="N141" s="598"/>
      <c r="O141" s="583"/>
      <c r="P141" s="598"/>
      <c r="Q141" s="583"/>
      <c r="R141" s="583"/>
      <c r="S141" s="583"/>
      <c r="T141" s="598"/>
      <c r="U141" s="583"/>
      <c r="V141" s="583"/>
      <c r="W141" s="583"/>
      <c r="X141" s="583"/>
      <c r="Y141" s="583"/>
      <c r="Z141" s="620"/>
      <c r="AA141" s="583"/>
      <c r="AB141" s="620"/>
      <c r="AC141" s="583"/>
      <c r="AD141" s="583"/>
    </row>
    <row r="142" spans="1:30" ht="15" customHeight="1" x14ac:dyDescent="0.35">
      <c r="A142" s="1181">
        <v>45174</v>
      </c>
      <c r="B142" s="738"/>
      <c r="C142" s="583"/>
      <c r="D142" s="598"/>
      <c r="E142" s="740"/>
      <c r="F142" s="740"/>
      <c r="G142" s="740"/>
      <c r="H142" s="740"/>
      <c r="I142" s="740"/>
      <c r="J142" s="741"/>
      <c r="K142" s="583"/>
      <c r="L142" s="598"/>
      <c r="M142" s="583"/>
      <c r="N142" s="598"/>
      <c r="O142" s="583"/>
      <c r="P142" s="598"/>
      <c r="Q142" s="583"/>
      <c r="R142" s="583"/>
      <c r="S142" s="583"/>
      <c r="T142" s="598"/>
      <c r="U142" s="583"/>
      <c r="V142" s="583"/>
      <c r="W142" s="583"/>
      <c r="X142" s="583"/>
      <c r="Y142" s="583"/>
      <c r="Z142" s="620"/>
      <c r="AA142" s="583"/>
      <c r="AB142" s="620"/>
      <c r="AC142" s="583"/>
      <c r="AD142" s="583"/>
    </row>
    <row r="143" spans="1:30" ht="15" customHeight="1" x14ac:dyDescent="0.35">
      <c r="A143" s="1182"/>
      <c r="B143" s="738"/>
      <c r="C143" s="583"/>
      <c r="D143" s="598"/>
      <c r="E143" s="740"/>
      <c r="F143" s="740"/>
      <c r="G143" s="740"/>
      <c r="H143" s="740"/>
      <c r="I143" s="740"/>
      <c r="J143" s="741"/>
      <c r="K143" s="583"/>
      <c r="L143" s="598"/>
      <c r="M143" s="583"/>
      <c r="N143" s="598"/>
      <c r="O143" s="583"/>
      <c r="P143" s="598"/>
      <c r="Q143" s="583"/>
      <c r="R143" s="583"/>
      <c r="S143" s="583"/>
      <c r="T143" s="598"/>
      <c r="U143" s="583"/>
      <c r="V143" s="583"/>
      <c r="W143" s="583"/>
      <c r="X143" s="583"/>
      <c r="Y143" s="583"/>
      <c r="Z143" s="620"/>
      <c r="AA143" s="583"/>
      <c r="AB143" s="620"/>
      <c r="AC143" s="583"/>
      <c r="AD143" s="583"/>
    </row>
    <row r="144" spans="1:30" ht="15" customHeight="1" x14ac:dyDescent="0.35">
      <c r="A144" s="1181">
        <v>45175</v>
      </c>
      <c r="B144" s="625"/>
      <c r="C144" s="740"/>
      <c r="D144" s="598"/>
      <c r="E144" s="740"/>
      <c r="F144" s="740"/>
      <c r="G144" s="740"/>
      <c r="H144" s="740"/>
      <c r="I144" s="740"/>
      <c r="J144" s="741"/>
      <c r="K144" s="583"/>
      <c r="L144" s="598"/>
      <c r="M144" s="583"/>
      <c r="N144" s="598"/>
      <c r="O144" s="583"/>
      <c r="P144" s="598"/>
      <c r="Q144" s="583"/>
      <c r="R144" s="583"/>
      <c r="S144" s="583"/>
      <c r="T144" s="598"/>
      <c r="U144" s="583"/>
      <c r="V144" s="583"/>
      <c r="W144" s="583"/>
      <c r="X144" s="583"/>
      <c r="Y144" s="583"/>
      <c r="Z144" s="620"/>
      <c r="AA144" s="583"/>
      <c r="AB144" s="620"/>
      <c r="AC144" s="583"/>
      <c r="AD144" s="583"/>
    </row>
    <row r="145" spans="1:30" ht="15" customHeight="1" x14ac:dyDescent="0.35">
      <c r="A145" s="1182"/>
      <c r="B145" s="738"/>
      <c r="C145" s="583"/>
      <c r="D145" s="598"/>
      <c r="E145" s="583"/>
      <c r="F145" s="583"/>
      <c r="G145" s="583"/>
      <c r="H145" s="583"/>
      <c r="I145" s="583"/>
      <c r="J145" s="741"/>
      <c r="K145" s="583"/>
      <c r="L145" s="598"/>
      <c r="M145" s="583"/>
      <c r="N145" s="598"/>
      <c r="O145" s="583"/>
      <c r="P145" s="598"/>
      <c r="Q145" s="583"/>
      <c r="R145" s="583"/>
      <c r="S145" s="583"/>
      <c r="T145" s="598"/>
      <c r="U145" s="583"/>
      <c r="V145" s="583"/>
      <c r="W145" s="583"/>
      <c r="X145" s="583"/>
      <c r="Y145" s="583"/>
      <c r="Z145" s="620"/>
      <c r="AA145" s="583"/>
      <c r="AB145" s="620"/>
      <c r="AC145" s="583"/>
      <c r="AD145" s="583"/>
    </row>
    <row r="146" spans="1:30" ht="15" customHeight="1" x14ac:dyDescent="0.35">
      <c r="A146" s="1181">
        <v>45176</v>
      </c>
      <c r="B146" s="738"/>
      <c r="C146" s="583"/>
      <c r="D146" s="598"/>
      <c r="E146" s="740"/>
      <c r="F146" s="740"/>
      <c r="G146" s="740"/>
      <c r="H146" s="740"/>
      <c r="I146" s="740"/>
      <c r="J146" s="741"/>
      <c r="K146" s="583"/>
      <c r="L146" s="598"/>
      <c r="M146" s="583"/>
      <c r="N146" s="598"/>
      <c r="O146" s="583"/>
      <c r="P146" s="598"/>
      <c r="Q146" s="583"/>
      <c r="R146" s="583"/>
      <c r="S146" s="583"/>
      <c r="T146" s="598"/>
      <c r="U146" s="583"/>
      <c r="V146" s="583"/>
      <c r="W146" s="583"/>
      <c r="X146" s="583"/>
      <c r="Y146" s="583"/>
      <c r="Z146" s="620"/>
      <c r="AA146" s="583"/>
      <c r="AB146" s="620"/>
      <c r="AC146" s="583"/>
      <c r="AD146" s="583"/>
    </row>
    <row r="147" spans="1:30" ht="15" customHeight="1" x14ac:dyDescent="0.35">
      <c r="A147" s="1182"/>
      <c r="B147" s="738">
        <v>51.69</v>
      </c>
      <c r="C147" s="583">
        <v>351492</v>
      </c>
      <c r="D147" s="598">
        <v>42.46</v>
      </c>
      <c r="E147" s="740">
        <v>288730</v>
      </c>
      <c r="F147" s="740"/>
      <c r="G147" s="740"/>
      <c r="H147" s="740"/>
      <c r="I147" s="740"/>
      <c r="J147" s="741"/>
      <c r="K147" s="583"/>
      <c r="L147" s="620">
        <v>10</v>
      </c>
      <c r="M147" s="583">
        <v>100000</v>
      </c>
      <c r="N147" s="598">
        <v>10</v>
      </c>
      <c r="O147" s="583">
        <v>100000</v>
      </c>
      <c r="P147" s="598"/>
      <c r="Q147" s="583"/>
      <c r="R147" s="583"/>
      <c r="S147" s="583"/>
      <c r="T147" s="598"/>
      <c r="U147" s="583"/>
      <c r="V147" s="583"/>
      <c r="W147" s="583"/>
      <c r="X147" s="583">
        <v>10</v>
      </c>
      <c r="Y147" s="583">
        <v>100000</v>
      </c>
      <c r="Z147" s="620"/>
      <c r="AA147" s="583"/>
      <c r="AB147" s="620"/>
      <c r="AC147" s="583"/>
      <c r="AD147" s="583"/>
    </row>
    <row r="148" spans="1:30" ht="15" customHeight="1" x14ac:dyDescent="0.35">
      <c r="A148" s="1181">
        <v>45177</v>
      </c>
      <c r="B148" s="738"/>
      <c r="C148" s="583"/>
      <c r="D148" s="598"/>
      <c r="E148" s="740"/>
      <c r="F148" s="740"/>
      <c r="G148" s="740"/>
      <c r="H148" s="740"/>
      <c r="I148" s="740"/>
      <c r="J148" s="741"/>
      <c r="K148" s="583"/>
      <c r="L148" s="598"/>
      <c r="M148" s="583"/>
      <c r="N148" s="598"/>
      <c r="O148" s="583"/>
      <c r="P148" s="598"/>
      <c r="Q148" s="583"/>
      <c r="R148" s="583"/>
      <c r="S148" s="583"/>
      <c r="T148" s="598"/>
      <c r="U148" s="583"/>
      <c r="V148" s="583"/>
      <c r="W148" s="583"/>
      <c r="X148" s="583"/>
      <c r="Y148" s="583"/>
      <c r="Z148" s="620"/>
      <c r="AA148" s="583"/>
      <c r="AB148" s="620"/>
      <c r="AC148" s="583"/>
      <c r="AD148" s="583"/>
    </row>
    <row r="149" spans="1:30" ht="15" customHeight="1" x14ac:dyDescent="0.35">
      <c r="A149" s="1182"/>
      <c r="B149" s="625">
        <v>48.36</v>
      </c>
      <c r="C149" s="583">
        <v>328848</v>
      </c>
      <c r="D149" s="598">
        <v>53.39</v>
      </c>
      <c r="E149" s="740">
        <v>363052</v>
      </c>
      <c r="F149" s="740"/>
      <c r="G149" s="740"/>
      <c r="H149" s="740"/>
      <c r="I149" s="740"/>
      <c r="J149" s="741"/>
      <c r="K149" s="583"/>
      <c r="L149" s="598"/>
      <c r="M149" s="583"/>
      <c r="N149" s="598"/>
      <c r="O149" s="583"/>
      <c r="P149" s="598"/>
      <c r="Q149" s="583"/>
      <c r="R149" s="583"/>
      <c r="S149" s="583"/>
      <c r="T149" s="598"/>
      <c r="U149" s="583"/>
      <c r="V149" s="583"/>
      <c r="W149" s="583"/>
      <c r="X149" s="583"/>
      <c r="Y149" s="583"/>
      <c r="Z149" s="620"/>
      <c r="AA149" s="583"/>
      <c r="AB149" s="620"/>
      <c r="AC149" s="583"/>
      <c r="AD149" s="583"/>
    </row>
    <row r="150" spans="1:30" ht="15" customHeight="1" x14ac:dyDescent="0.35">
      <c r="A150" s="1181">
        <v>45178</v>
      </c>
      <c r="B150" s="738"/>
      <c r="C150" s="583"/>
      <c r="D150" s="598"/>
      <c r="E150" s="740"/>
      <c r="F150" s="740"/>
      <c r="G150" s="740"/>
      <c r="H150" s="740"/>
      <c r="I150" s="740"/>
      <c r="J150" s="741"/>
      <c r="K150" s="583"/>
      <c r="L150" s="598"/>
      <c r="M150" s="583"/>
      <c r="N150" s="598"/>
      <c r="O150" s="583"/>
      <c r="P150" s="598"/>
      <c r="Q150" s="583"/>
      <c r="R150" s="583"/>
      <c r="S150" s="583"/>
      <c r="T150" s="598"/>
      <c r="U150" s="583"/>
      <c r="V150" s="583"/>
      <c r="W150" s="583"/>
      <c r="X150" s="583"/>
      <c r="Y150" s="583"/>
      <c r="Z150" s="620"/>
      <c r="AA150" s="583"/>
      <c r="AB150" s="620"/>
      <c r="AC150" s="583"/>
      <c r="AD150" s="583"/>
    </row>
    <row r="151" spans="1:30" ht="15" customHeight="1" x14ac:dyDescent="0.35">
      <c r="A151" s="1182"/>
      <c r="B151" s="625"/>
      <c r="C151" s="583"/>
      <c r="D151" s="598"/>
      <c r="E151" s="740"/>
      <c r="F151" s="740"/>
      <c r="G151" s="740"/>
      <c r="H151" s="740"/>
      <c r="I151" s="740"/>
      <c r="J151" s="741"/>
      <c r="K151" s="583"/>
      <c r="L151" s="598"/>
      <c r="M151" s="583"/>
      <c r="N151" s="598"/>
      <c r="O151" s="583"/>
      <c r="P151" s="598"/>
      <c r="Q151" s="583"/>
      <c r="R151" s="583"/>
      <c r="S151" s="583"/>
      <c r="T151" s="598"/>
      <c r="U151" s="583"/>
      <c r="V151" s="583"/>
      <c r="W151" s="583"/>
      <c r="X151" s="583"/>
      <c r="Y151" s="583"/>
      <c r="Z151" s="620"/>
      <c r="AA151" s="583"/>
      <c r="AB151" s="620"/>
      <c r="AC151" s="583"/>
      <c r="AD151" s="583"/>
    </row>
    <row r="152" spans="1:30" ht="15" customHeight="1" x14ac:dyDescent="0.35">
      <c r="A152" s="1181">
        <v>45179</v>
      </c>
      <c r="B152" s="738"/>
      <c r="C152" s="583"/>
      <c r="D152" s="598"/>
      <c r="E152" s="740"/>
      <c r="F152" s="740"/>
      <c r="G152" s="740"/>
      <c r="H152" s="740"/>
      <c r="I152" s="740"/>
      <c r="J152" s="741"/>
      <c r="K152" s="583"/>
      <c r="L152" s="598"/>
      <c r="M152" s="583"/>
      <c r="N152" s="598"/>
      <c r="O152" s="583"/>
      <c r="P152" s="598"/>
      <c r="Q152" s="583"/>
      <c r="R152" s="583"/>
      <c r="S152" s="583"/>
      <c r="T152" s="598"/>
      <c r="U152" s="583"/>
      <c r="V152" s="583"/>
      <c r="W152" s="583"/>
      <c r="X152" s="583"/>
      <c r="Y152" s="583"/>
      <c r="Z152" s="620"/>
      <c r="AA152" s="583"/>
      <c r="AB152" s="620"/>
      <c r="AC152" s="583"/>
      <c r="AD152" s="583"/>
    </row>
    <row r="153" spans="1:30" ht="15" customHeight="1" x14ac:dyDescent="0.35">
      <c r="A153" s="1182"/>
      <c r="B153" s="738"/>
      <c r="C153" s="583"/>
      <c r="D153" s="598"/>
      <c r="E153" s="740"/>
      <c r="F153" s="740"/>
      <c r="G153" s="740"/>
      <c r="H153" s="740"/>
      <c r="I153" s="740"/>
      <c r="J153" s="598"/>
      <c r="K153" s="583"/>
      <c r="L153" s="598">
        <v>10</v>
      </c>
      <c r="M153" s="583">
        <v>100000</v>
      </c>
      <c r="N153" s="598"/>
      <c r="O153" s="583"/>
      <c r="P153" s="598">
        <v>12.58</v>
      </c>
      <c r="Q153" s="583">
        <v>125800</v>
      </c>
      <c r="R153" s="583"/>
      <c r="S153" s="583"/>
      <c r="T153" s="598"/>
      <c r="U153" s="583"/>
      <c r="V153" s="583"/>
      <c r="W153" s="583"/>
      <c r="X153" s="583"/>
      <c r="Y153" s="583"/>
      <c r="Z153" s="620"/>
      <c r="AA153" s="583"/>
      <c r="AB153" s="620"/>
      <c r="AC153" s="583"/>
      <c r="AD153" s="583"/>
    </row>
    <row r="154" spans="1:30" ht="15" customHeight="1" x14ac:dyDescent="0.35">
      <c r="A154" s="1181">
        <v>45180</v>
      </c>
      <c r="B154" s="738"/>
      <c r="C154" s="583"/>
      <c r="D154" s="598"/>
      <c r="E154" s="740"/>
      <c r="F154" s="740"/>
      <c r="G154" s="740"/>
      <c r="H154" s="740"/>
      <c r="I154" s="740"/>
      <c r="J154" s="741"/>
      <c r="K154" s="583"/>
      <c r="L154" s="598"/>
      <c r="M154" s="583"/>
      <c r="N154" s="598"/>
      <c r="O154" s="583"/>
      <c r="P154" s="598"/>
      <c r="Q154" s="583"/>
      <c r="R154" s="583"/>
      <c r="S154" s="583"/>
      <c r="T154" s="598"/>
      <c r="U154" s="583"/>
      <c r="V154" s="596"/>
      <c r="W154" s="596"/>
      <c r="X154" s="596"/>
      <c r="Y154" s="596"/>
      <c r="Z154" s="597"/>
      <c r="AA154" s="748"/>
      <c r="AB154" s="597"/>
      <c r="AC154" s="748"/>
      <c r="AD154" s="583"/>
    </row>
    <row r="155" spans="1:30" ht="15" customHeight="1" x14ac:dyDescent="0.35">
      <c r="A155" s="1182"/>
      <c r="B155" s="738"/>
      <c r="C155" s="583"/>
      <c r="D155" s="598">
        <v>47.68</v>
      </c>
      <c r="E155" s="740">
        <v>324224</v>
      </c>
      <c r="F155" s="740"/>
      <c r="G155" s="740"/>
      <c r="H155" s="740"/>
      <c r="I155" s="740"/>
      <c r="J155" s="741"/>
      <c r="K155" s="583"/>
      <c r="L155" s="598">
        <v>10</v>
      </c>
      <c r="M155" s="583">
        <v>100000</v>
      </c>
      <c r="N155" s="598">
        <v>10</v>
      </c>
      <c r="O155" s="583">
        <v>100000</v>
      </c>
      <c r="P155" s="598"/>
      <c r="Q155" s="583"/>
      <c r="R155" s="583"/>
      <c r="S155" s="583"/>
      <c r="T155" s="598"/>
      <c r="U155" s="583"/>
      <c r="V155" s="583"/>
      <c r="W155" s="583"/>
      <c r="X155" s="583">
        <v>10</v>
      </c>
      <c r="Y155" s="583">
        <v>100000</v>
      </c>
      <c r="Z155" s="620"/>
      <c r="AA155" s="583"/>
      <c r="AB155" s="620"/>
      <c r="AC155" s="583"/>
      <c r="AD155" s="583"/>
    </row>
    <row r="156" spans="1:30" ht="15" customHeight="1" x14ac:dyDescent="0.35">
      <c r="A156" s="1181">
        <v>45181</v>
      </c>
      <c r="B156" s="738"/>
      <c r="C156" s="583"/>
      <c r="D156" s="598"/>
      <c r="E156" s="740"/>
      <c r="F156" s="740"/>
      <c r="G156" s="740"/>
      <c r="H156" s="740"/>
      <c r="I156" s="740"/>
      <c r="J156" s="741"/>
      <c r="K156" s="583"/>
      <c r="L156" s="598"/>
      <c r="M156" s="583"/>
      <c r="N156" s="598"/>
      <c r="O156" s="583"/>
      <c r="P156" s="598"/>
      <c r="Q156" s="583"/>
      <c r="R156" s="583"/>
      <c r="S156" s="583"/>
      <c r="T156" s="598"/>
      <c r="U156" s="583"/>
      <c r="V156" s="583"/>
      <c r="W156" s="583"/>
      <c r="X156" s="583"/>
      <c r="Y156" s="583"/>
      <c r="Z156" s="620"/>
      <c r="AA156" s="583"/>
      <c r="AB156" s="620"/>
      <c r="AC156" s="583"/>
      <c r="AD156" s="583"/>
    </row>
    <row r="157" spans="1:30" ht="15" customHeight="1" x14ac:dyDescent="0.35">
      <c r="A157" s="1182"/>
      <c r="B157" s="738"/>
      <c r="C157" s="583"/>
      <c r="D157" s="598"/>
      <c r="E157" s="740"/>
      <c r="F157" s="740"/>
      <c r="G157" s="740"/>
      <c r="H157" s="740"/>
      <c r="I157" s="740"/>
      <c r="J157" s="741"/>
      <c r="K157" s="583"/>
      <c r="L157" s="598"/>
      <c r="M157" s="583"/>
      <c r="N157" s="741"/>
      <c r="O157" s="583"/>
      <c r="P157" s="598"/>
      <c r="Q157" s="583"/>
      <c r="R157" s="583"/>
      <c r="S157" s="583"/>
      <c r="T157" s="598"/>
      <c r="U157" s="583"/>
      <c r="V157" s="583"/>
      <c r="W157" s="583"/>
      <c r="X157" s="583"/>
      <c r="Y157" s="583"/>
      <c r="Z157" s="620"/>
      <c r="AA157" s="583"/>
      <c r="AB157" s="620"/>
      <c r="AC157" s="583"/>
      <c r="AD157" s="583"/>
    </row>
    <row r="158" spans="1:30" ht="15" customHeight="1" x14ac:dyDescent="0.35">
      <c r="A158" s="1181">
        <v>45182</v>
      </c>
      <c r="B158" s="738"/>
      <c r="C158" s="583"/>
      <c r="D158" s="598"/>
      <c r="E158" s="740"/>
      <c r="F158" s="740"/>
      <c r="G158" s="740"/>
      <c r="H158" s="740"/>
      <c r="I158" s="740"/>
      <c r="J158" s="741"/>
      <c r="K158" s="583"/>
      <c r="L158" s="598"/>
      <c r="M158" s="583"/>
      <c r="N158" s="598"/>
      <c r="O158" s="583"/>
      <c r="P158" s="598"/>
      <c r="Q158" s="583"/>
      <c r="R158" s="583"/>
      <c r="S158" s="583"/>
      <c r="T158" s="598"/>
      <c r="U158" s="583"/>
      <c r="V158" s="583"/>
      <c r="W158" s="583"/>
      <c r="X158" s="583"/>
      <c r="Y158" s="583"/>
      <c r="Z158" s="620"/>
      <c r="AA158" s="583"/>
      <c r="AB158" s="620"/>
      <c r="AC158" s="583"/>
      <c r="AD158" s="583"/>
    </row>
    <row r="159" spans="1:30" s="601" customFormat="1" ht="15" customHeight="1" x14ac:dyDescent="0.35">
      <c r="A159" s="1182"/>
      <c r="B159" s="811"/>
      <c r="C159" s="583"/>
      <c r="D159" s="598"/>
      <c r="E159" s="740"/>
      <c r="F159" s="740"/>
      <c r="G159" s="740"/>
      <c r="H159" s="740"/>
      <c r="I159" s="740"/>
      <c r="J159" s="741"/>
      <c r="K159" s="583"/>
      <c r="L159" s="598"/>
      <c r="M159" s="583"/>
      <c r="N159" s="598"/>
      <c r="O159" s="583"/>
      <c r="P159" s="598"/>
      <c r="Q159" s="583"/>
      <c r="R159" s="583"/>
      <c r="S159" s="583"/>
      <c r="T159" s="598">
        <v>11.77</v>
      </c>
      <c r="U159" s="583">
        <v>117700</v>
      </c>
      <c r="V159" s="583"/>
      <c r="W159" s="583"/>
      <c r="X159" s="583"/>
      <c r="Y159" s="583"/>
      <c r="Z159" s="620"/>
      <c r="AA159" s="583"/>
      <c r="AB159" s="620"/>
      <c r="AC159" s="583"/>
      <c r="AD159" s="583"/>
    </row>
    <row r="160" spans="1:30" ht="15" customHeight="1" x14ac:dyDescent="0.35">
      <c r="A160" s="1181">
        <v>45183</v>
      </c>
      <c r="B160" s="738"/>
      <c r="C160" s="583"/>
      <c r="D160" s="598"/>
      <c r="E160" s="740"/>
      <c r="F160" s="740"/>
      <c r="G160" s="740"/>
      <c r="H160" s="740"/>
      <c r="I160" s="740"/>
      <c r="J160" s="741"/>
      <c r="K160" s="583"/>
      <c r="L160" s="598"/>
      <c r="M160" s="583"/>
      <c r="N160" s="598"/>
      <c r="O160" s="583"/>
      <c r="P160" s="598"/>
      <c r="Q160" s="583"/>
      <c r="R160" s="583"/>
      <c r="S160" s="583"/>
      <c r="T160" s="598"/>
      <c r="U160" s="583"/>
      <c r="V160" s="583"/>
      <c r="W160" s="583"/>
      <c r="X160" s="583"/>
      <c r="Y160" s="583"/>
      <c r="Z160" s="620"/>
      <c r="AA160" s="583"/>
      <c r="AB160" s="620"/>
      <c r="AC160" s="583"/>
      <c r="AD160" s="583"/>
    </row>
    <row r="161" spans="1:30" ht="15" customHeight="1" x14ac:dyDescent="0.35">
      <c r="A161" s="1182"/>
      <c r="B161" s="738"/>
      <c r="C161" s="583"/>
      <c r="D161" s="598"/>
      <c r="E161" s="740"/>
      <c r="F161" s="740"/>
      <c r="G161" s="740"/>
      <c r="H161" s="740"/>
      <c r="I161" s="740"/>
      <c r="J161" s="741"/>
      <c r="K161" s="583"/>
      <c r="L161" s="598"/>
      <c r="M161" s="583"/>
      <c r="N161" s="598"/>
      <c r="O161" s="583"/>
      <c r="P161" s="598"/>
      <c r="Q161" s="583"/>
      <c r="R161" s="583"/>
      <c r="S161" s="583"/>
      <c r="T161" s="598"/>
      <c r="U161" s="583"/>
      <c r="V161" s="583"/>
      <c r="W161" s="583"/>
      <c r="X161" s="583"/>
      <c r="Y161" s="583"/>
      <c r="Z161" s="620"/>
      <c r="AA161" s="583"/>
      <c r="AB161" s="620"/>
      <c r="AC161" s="583"/>
      <c r="AD161" s="583"/>
    </row>
    <row r="162" spans="1:30" ht="15" customHeight="1" x14ac:dyDescent="0.35">
      <c r="A162" s="1181">
        <v>45184</v>
      </c>
      <c r="B162" s="738"/>
      <c r="C162" s="583"/>
      <c r="D162" s="598"/>
      <c r="E162" s="740"/>
      <c r="F162" s="740"/>
      <c r="G162" s="740"/>
      <c r="H162" s="740"/>
      <c r="I162" s="740"/>
      <c r="J162" s="741"/>
      <c r="K162" s="583"/>
      <c r="L162" s="598"/>
      <c r="M162" s="583"/>
      <c r="N162" s="598"/>
      <c r="O162" s="583"/>
      <c r="P162" s="598"/>
      <c r="Q162" s="583"/>
      <c r="R162" s="583"/>
      <c r="S162" s="583"/>
      <c r="T162" s="598"/>
      <c r="U162" s="583"/>
      <c r="V162" s="583"/>
      <c r="W162" s="583"/>
      <c r="X162" s="583"/>
      <c r="Y162" s="583"/>
      <c r="Z162" s="620"/>
      <c r="AA162" s="583"/>
      <c r="AB162" s="620"/>
      <c r="AC162" s="583"/>
      <c r="AD162" s="583"/>
    </row>
    <row r="163" spans="1:30" ht="15" customHeight="1" x14ac:dyDescent="0.35">
      <c r="A163" s="1182"/>
      <c r="B163" s="738">
        <v>56.02</v>
      </c>
      <c r="C163" s="583">
        <v>380936</v>
      </c>
      <c r="D163" s="598">
        <v>51.27</v>
      </c>
      <c r="E163" s="740">
        <v>348636</v>
      </c>
      <c r="F163" s="740"/>
      <c r="G163" s="740"/>
      <c r="H163" s="740"/>
      <c r="I163" s="740"/>
      <c r="J163" s="741"/>
      <c r="K163" s="583"/>
      <c r="L163" s="598"/>
      <c r="M163" s="583"/>
      <c r="N163" s="598"/>
      <c r="O163" s="583"/>
      <c r="P163" s="598"/>
      <c r="Q163" s="583"/>
      <c r="R163" s="583"/>
      <c r="S163" s="583"/>
      <c r="T163" s="598"/>
      <c r="U163" s="583"/>
      <c r="V163" s="583"/>
      <c r="W163" s="583"/>
      <c r="X163" s="583"/>
      <c r="Y163" s="583"/>
      <c r="Z163" s="620"/>
      <c r="AA163" s="583"/>
      <c r="AB163" s="620"/>
      <c r="AC163" s="583"/>
      <c r="AD163" s="583"/>
    </row>
    <row r="164" spans="1:30" ht="15" customHeight="1" x14ac:dyDescent="0.35">
      <c r="A164" s="1181">
        <v>45185</v>
      </c>
      <c r="B164" s="738"/>
      <c r="C164" s="583"/>
      <c r="D164" s="598"/>
      <c r="E164" s="740"/>
      <c r="F164" s="740"/>
      <c r="G164" s="740"/>
      <c r="H164" s="740"/>
      <c r="I164" s="740"/>
      <c r="J164" s="741"/>
      <c r="K164" s="583"/>
      <c r="L164" s="598"/>
      <c r="M164" s="583"/>
      <c r="N164" s="598"/>
      <c r="O164" s="583"/>
      <c r="P164" s="598"/>
      <c r="Q164" s="583"/>
      <c r="R164" s="583"/>
      <c r="S164" s="583"/>
      <c r="T164" s="598"/>
      <c r="U164" s="583"/>
      <c r="V164" s="583"/>
      <c r="W164" s="583"/>
      <c r="X164" s="583"/>
      <c r="Y164" s="583"/>
      <c r="Z164" s="620"/>
      <c r="AA164" s="583"/>
      <c r="AB164" s="620"/>
      <c r="AC164" s="583"/>
      <c r="AD164" s="583"/>
    </row>
    <row r="165" spans="1:30" ht="15" customHeight="1" x14ac:dyDescent="0.35">
      <c r="A165" s="1182"/>
      <c r="B165" s="738"/>
      <c r="C165" s="583"/>
      <c r="D165" s="598"/>
      <c r="E165" s="740"/>
      <c r="F165" s="740"/>
      <c r="G165" s="740"/>
      <c r="H165" s="740"/>
      <c r="I165" s="740"/>
      <c r="J165" s="741"/>
      <c r="K165" s="583"/>
      <c r="L165" s="598"/>
      <c r="M165" s="583"/>
      <c r="N165" s="598"/>
      <c r="O165" s="583"/>
      <c r="P165" s="598"/>
      <c r="Q165" s="583"/>
      <c r="R165" s="583"/>
      <c r="S165" s="583"/>
      <c r="T165" s="598"/>
      <c r="U165" s="583"/>
      <c r="V165" s="583"/>
      <c r="W165" s="583"/>
      <c r="X165" s="583"/>
      <c r="Y165" s="583"/>
      <c r="Z165" s="620"/>
      <c r="AA165" s="583"/>
      <c r="AB165" s="620"/>
      <c r="AC165" s="583"/>
      <c r="AD165" s="583"/>
    </row>
    <row r="166" spans="1:30" ht="15" customHeight="1" x14ac:dyDescent="0.35">
      <c r="A166" s="1181">
        <v>45186</v>
      </c>
      <c r="B166" s="738"/>
      <c r="C166" s="583"/>
      <c r="D166" s="598"/>
      <c r="E166" s="740"/>
      <c r="F166" s="740"/>
      <c r="G166" s="740"/>
      <c r="H166" s="740"/>
      <c r="I166" s="740"/>
      <c r="J166" s="741"/>
      <c r="K166" s="583"/>
      <c r="L166" s="598"/>
      <c r="M166" s="583"/>
      <c r="N166" s="598"/>
      <c r="O166" s="583"/>
      <c r="P166" s="598"/>
      <c r="Q166" s="583"/>
      <c r="R166" s="583"/>
      <c r="S166" s="583"/>
      <c r="T166" s="598"/>
      <c r="U166" s="583"/>
      <c r="V166" s="583"/>
      <c r="W166" s="583"/>
      <c r="X166" s="583"/>
      <c r="Y166" s="583"/>
      <c r="Z166" s="620"/>
      <c r="AA166" s="583"/>
      <c r="AB166" s="620"/>
      <c r="AC166" s="583"/>
      <c r="AD166" s="583"/>
    </row>
    <row r="167" spans="1:30" ht="15" customHeight="1" x14ac:dyDescent="0.35">
      <c r="A167" s="1182"/>
      <c r="B167" s="738"/>
      <c r="C167" s="583"/>
      <c r="D167" s="598"/>
      <c r="E167" s="740"/>
      <c r="F167" s="740"/>
      <c r="G167" s="740"/>
      <c r="H167" s="740"/>
      <c r="I167" s="740"/>
      <c r="J167" s="741"/>
      <c r="K167" s="583"/>
      <c r="L167" s="598"/>
      <c r="M167" s="583"/>
      <c r="N167" s="598"/>
      <c r="O167" s="583"/>
      <c r="P167" s="598"/>
      <c r="Q167" s="583"/>
      <c r="R167" s="583"/>
      <c r="S167" s="583"/>
      <c r="T167" s="598"/>
      <c r="U167" s="583"/>
      <c r="V167" s="583"/>
      <c r="W167" s="583"/>
      <c r="X167" s="583"/>
      <c r="Y167" s="583"/>
      <c r="Z167" s="620"/>
      <c r="AA167" s="583"/>
      <c r="AB167" s="620"/>
      <c r="AC167" s="583"/>
      <c r="AD167" s="583"/>
    </row>
    <row r="168" spans="1:30" ht="15" customHeight="1" x14ac:dyDescent="0.35">
      <c r="A168" s="1181">
        <v>45187</v>
      </c>
      <c r="B168" s="738"/>
      <c r="C168" s="583"/>
      <c r="D168" s="598"/>
      <c r="E168" s="740"/>
      <c r="F168" s="740"/>
      <c r="G168" s="740"/>
      <c r="H168" s="740"/>
      <c r="I168" s="740"/>
      <c r="J168" s="741"/>
      <c r="K168" s="583"/>
      <c r="L168" s="598"/>
      <c r="M168" s="583"/>
      <c r="N168" s="598"/>
      <c r="O168" s="583"/>
      <c r="P168" s="598"/>
      <c r="Q168" s="583"/>
      <c r="R168" s="583"/>
      <c r="S168" s="583"/>
      <c r="T168" s="598"/>
      <c r="U168" s="583"/>
      <c r="V168" s="583"/>
      <c r="W168" s="583"/>
      <c r="X168" s="583"/>
      <c r="Y168" s="583"/>
      <c r="Z168" s="620"/>
      <c r="AA168" s="583"/>
      <c r="AB168" s="620"/>
      <c r="AC168" s="583"/>
      <c r="AD168" s="583"/>
    </row>
    <row r="169" spans="1:30" ht="15" customHeight="1" x14ac:dyDescent="0.35">
      <c r="A169" s="1182"/>
      <c r="B169" s="738">
        <v>51.65</v>
      </c>
      <c r="C169" s="583">
        <v>351220</v>
      </c>
      <c r="D169" s="598"/>
      <c r="E169" s="740"/>
      <c r="F169" s="740"/>
      <c r="G169" s="740"/>
      <c r="H169" s="740"/>
      <c r="I169" s="740"/>
      <c r="J169" s="741"/>
      <c r="K169" s="583"/>
      <c r="L169" s="598">
        <v>13.7</v>
      </c>
      <c r="M169" s="583">
        <v>137000</v>
      </c>
      <c r="N169" s="598"/>
      <c r="O169" s="583"/>
      <c r="P169" s="598"/>
      <c r="Q169" s="583"/>
      <c r="R169" s="583">
        <v>10</v>
      </c>
      <c r="S169" s="583">
        <v>100000</v>
      </c>
      <c r="T169" s="598"/>
      <c r="U169" s="583"/>
      <c r="V169" s="583"/>
      <c r="W169" s="583"/>
      <c r="X169" s="583"/>
      <c r="Y169" s="583"/>
      <c r="Z169" s="620">
        <v>9.51</v>
      </c>
      <c r="AA169" s="583">
        <v>95100</v>
      </c>
      <c r="AB169" s="620"/>
      <c r="AC169" s="583"/>
      <c r="AD169" s="583"/>
    </row>
    <row r="170" spans="1:30" ht="15" customHeight="1" x14ac:dyDescent="0.35">
      <c r="A170" s="1181">
        <v>45188</v>
      </c>
      <c r="B170" s="738"/>
      <c r="C170" s="583"/>
      <c r="D170" s="598"/>
      <c r="E170" s="740"/>
      <c r="F170" s="740"/>
      <c r="G170" s="740"/>
      <c r="H170" s="740"/>
      <c r="I170" s="740"/>
      <c r="J170" s="741"/>
      <c r="K170" s="583"/>
      <c r="L170" s="598"/>
      <c r="M170" s="583"/>
      <c r="N170" s="598"/>
      <c r="O170" s="583"/>
      <c r="P170" s="598"/>
      <c r="Q170" s="583"/>
      <c r="R170" s="583"/>
      <c r="S170" s="583"/>
      <c r="T170" s="598"/>
      <c r="U170" s="583"/>
      <c r="V170" s="583"/>
      <c r="W170" s="583"/>
      <c r="X170" s="583"/>
      <c r="Y170" s="583"/>
      <c r="Z170" s="620"/>
      <c r="AA170" s="583"/>
      <c r="AB170" s="620"/>
      <c r="AC170" s="583"/>
      <c r="AD170" s="583"/>
    </row>
    <row r="171" spans="1:30" ht="15" customHeight="1" x14ac:dyDescent="0.35">
      <c r="A171" s="1182"/>
      <c r="B171" s="738"/>
      <c r="C171" s="583"/>
      <c r="D171" s="598"/>
      <c r="E171" s="740"/>
      <c r="F171" s="740"/>
      <c r="G171" s="740"/>
      <c r="H171" s="740"/>
      <c r="I171" s="740"/>
      <c r="J171" s="741"/>
      <c r="K171" s="583"/>
      <c r="L171" s="598"/>
      <c r="M171" s="583"/>
      <c r="N171" s="598"/>
      <c r="O171" s="583"/>
      <c r="P171" s="598"/>
      <c r="Q171" s="583"/>
      <c r="R171" s="583"/>
      <c r="S171" s="583"/>
      <c r="T171" s="598"/>
      <c r="U171" s="583"/>
      <c r="V171" s="583"/>
      <c r="W171" s="583"/>
      <c r="X171" s="583"/>
      <c r="Y171" s="583"/>
      <c r="Z171" s="620"/>
      <c r="AA171" s="583"/>
      <c r="AB171" s="620"/>
      <c r="AC171" s="583"/>
      <c r="AD171" s="583"/>
    </row>
    <row r="172" spans="1:30" ht="15" customHeight="1" x14ac:dyDescent="0.35">
      <c r="A172" s="1181">
        <v>45189</v>
      </c>
      <c r="B172" s="738"/>
      <c r="C172" s="583"/>
      <c r="D172" s="598"/>
      <c r="E172" s="740"/>
      <c r="F172" s="740"/>
      <c r="G172" s="740"/>
      <c r="H172" s="740"/>
      <c r="I172" s="740"/>
      <c r="J172" s="741"/>
      <c r="K172" s="583"/>
      <c r="L172" s="598"/>
      <c r="M172" s="583"/>
      <c r="N172" s="598"/>
      <c r="O172" s="583"/>
      <c r="P172" s="598"/>
      <c r="Q172" s="583"/>
      <c r="R172" s="583"/>
      <c r="S172" s="583"/>
      <c r="T172" s="598"/>
      <c r="U172" s="583"/>
      <c r="V172" s="583"/>
      <c r="W172" s="583"/>
      <c r="X172" s="583"/>
      <c r="Y172" s="583"/>
      <c r="Z172" s="620"/>
      <c r="AA172" s="583"/>
      <c r="AB172" s="620"/>
      <c r="AC172" s="583"/>
      <c r="AD172" s="583"/>
    </row>
    <row r="173" spans="1:30" ht="15" customHeight="1" x14ac:dyDescent="0.35">
      <c r="A173" s="1182"/>
      <c r="B173" s="738"/>
      <c r="C173" s="583"/>
      <c r="D173" s="598"/>
      <c r="E173" s="740"/>
      <c r="F173" s="740"/>
      <c r="G173" s="740"/>
      <c r="H173" s="740"/>
      <c r="I173" s="740"/>
      <c r="J173" s="741"/>
      <c r="K173" s="583"/>
      <c r="L173" s="598"/>
      <c r="M173" s="583"/>
      <c r="N173" s="598"/>
      <c r="O173" s="583"/>
      <c r="P173" s="598"/>
      <c r="Q173" s="583"/>
      <c r="R173" s="583"/>
      <c r="S173" s="583"/>
      <c r="T173" s="598"/>
      <c r="U173" s="583"/>
      <c r="V173" s="583"/>
      <c r="W173" s="583"/>
      <c r="X173" s="583"/>
      <c r="Y173" s="583"/>
      <c r="Z173" s="598"/>
      <c r="AA173" s="583"/>
      <c r="AB173" s="620"/>
      <c r="AC173" s="583"/>
      <c r="AD173" s="583"/>
    </row>
    <row r="174" spans="1:30" ht="15" customHeight="1" x14ac:dyDescent="0.35">
      <c r="A174" s="1181">
        <v>45190</v>
      </c>
      <c r="B174" s="738"/>
      <c r="C174" s="583"/>
      <c r="D174" s="598"/>
      <c r="E174" s="740"/>
      <c r="F174" s="740"/>
      <c r="G174" s="740"/>
      <c r="H174" s="740"/>
      <c r="I174" s="740"/>
      <c r="J174" s="741"/>
      <c r="K174" s="583"/>
      <c r="L174" s="598"/>
      <c r="M174" s="583"/>
      <c r="N174" s="598"/>
      <c r="O174" s="583"/>
      <c r="P174" s="598"/>
      <c r="Q174" s="583"/>
      <c r="R174" s="583"/>
      <c r="S174" s="583"/>
      <c r="T174" s="598"/>
      <c r="U174" s="583"/>
      <c r="V174" s="583"/>
      <c r="W174" s="583"/>
      <c r="X174" s="583"/>
      <c r="Y174" s="583"/>
      <c r="Z174" s="620"/>
      <c r="AA174" s="583"/>
      <c r="AB174" s="620"/>
      <c r="AC174" s="583"/>
      <c r="AD174" s="583"/>
    </row>
    <row r="175" spans="1:30" ht="15" customHeight="1" x14ac:dyDescent="0.35">
      <c r="A175" s="1182"/>
      <c r="B175" s="738"/>
      <c r="C175" s="583"/>
      <c r="D175" s="598"/>
      <c r="E175" s="740"/>
      <c r="F175" s="740"/>
      <c r="G175" s="740"/>
      <c r="H175" s="740"/>
      <c r="I175" s="740"/>
      <c r="J175" s="741"/>
      <c r="K175" s="583"/>
      <c r="L175" s="598"/>
      <c r="M175" s="583"/>
      <c r="N175" s="598"/>
      <c r="O175" s="583"/>
      <c r="P175" s="598"/>
      <c r="Q175" s="583"/>
      <c r="R175" s="583"/>
      <c r="S175" s="583"/>
      <c r="T175" s="598"/>
      <c r="U175" s="583"/>
      <c r="V175" s="583"/>
      <c r="W175" s="583"/>
      <c r="X175" s="583"/>
      <c r="Y175" s="583"/>
      <c r="Z175" s="620"/>
      <c r="AA175" s="583"/>
      <c r="AB175" s="620"/>
      <c r="AC175" s="583"/>
      <c r="AD175" s="583"/>
    </row>
    <row r="176" spans="1:30" ht="15" customHeight="1" x14ac:dyDescent="0.35">
      <c r="A176" s="1181">
        <v>45191</v>
      </c>
      <c r="B176" s="738"/>
      <c r="C176" s="583"/>
      <c r="D176" s="598"/>
      <c r="E176" s="740"/>
      <c r="F176" s="740"/>
      <c r="G176" s="740"/>
      <c r="H176" s="740"/>
      <c r="I176" s="740"/>
      <c r="J176" s="741"/>
      <c r="K176" s="583"/>
      <c r="L176" s="598"/>
      <c r="M176" s="583"/>
      <c r="N176" s="598"/>
      <c r="O176" s="583"/>
      <c r="P176" s="598"/>
      <c r="Q176" s="583"/>
      <c r="R176" s="583"/>
      <c r="S176" s="583"/>
      <c r="T176" s="598"/>
      <c r="U176" s="583"/>
      <c r="V176" s="583"/>
      <c r="W176" s="583"/>
      <c r="X176" s="583"/>
      <c r="Y176" s="583"/>
      <c r="Z176" s="620"/>
      <c r="AA176" s="583"/>
      <c r="AB176" s="620"/>
      <c r="AC176" s="583"/>
      <c r="AD176" s="583"/>
    </row>
    <row r="177" spans="1:30" ht="18" customHeight="1" x14ac:dyDescent="0.35">
      <c r="A177" s="1182"/>
      <c r="B177" s="738"/>
      <c r="C177" s="583"/>
      <c r="D177" s="738"/>
      <c r="E177" s="583"/>
      <c r="F177" s="583"/>
      <c r="G177" s="583"/>
      <c r="H177" s="583"/>
      <c r="I177" s="583"/>
      <c r="J177" s="741"/>
      <c r="K177" s="583"/>
      <c r="L177" s="598"/>
      <c r="M177" s="583"/>
      <c r="N177" s="598"/>
      <c r="O177" s="583"/>
      <c r="P177" s="598">
        <v>6.24</v>
      </c>
      <c r="Q177" s="583">
        <v>62400</v>
      </c>
      <c r="R177" s="583"/>
      <c r="S177" s="583"/>
      <c r="T177" s="598"/>
      <c r="U177" s="583"/>
      <c r="V177" s="583"/>
      <c r="W177" s="583"/>
      <c r="X177" s="583"/>
      <c r="Y177" s="583"/>
      <c r="Z177" s="620"/>
      <c r="AA177" s="583"/>
      <c r="AB177" s="620"/>
      <c r="AC177" s="583"/>
      <c r="AD177" s="583"/>
    </row>
    <row r="178" spans="1:30" ht="15" customHeight="1" x14ac:dyDescent="0.35">
      <c r="A178" s="1181">
        <v>45192</v>
      </c>
      <c r="B178" s="738"/>
      <c r="C178" s="583"/>
      <c r="D178" s="598"/>
      <c r="E178" s="740"/>
      <c r="F178" s="740"/>
      <c r="G178" s="740"/>
      <c r="H178" s="740"/>
      <c r="I178" s="740"/>
      <c r="J178" s="741"/>
      <c r="K178" s="583"/>
      <c r="L178" s="598"/>
      <c r="M178" s="583"/>
      <c r="N178" s="598"/>
      <c r="O178" s="583"/>
      <c r="P178" s="598"/>
      <c r="Q178" s="583"/>
      <c r="R178" s="583"/>
      <c r="S178" s="583"/>
      <c r="T178" s="598"/>
      <c r="U178" s="583"/>
      <c r="V178" s="583"/>
      <c r="W178" s="583"/>
      <c r="X178" s="583"/>
      <c r="Y178" s="583"/>
      <c r="Z178" s="620"/>
      <c r="AA178" s="583"/>
      <c r="AB178" s="620"/>
      <c r="AC178" s="583"/>
      <c r="AD178" s="583"/>
    </row>
    <row r="179" spans="1:30" ht="15" customHeight="1" x14ac:dyDescent="0.35">
      <c r="A179" s="1182"/>
      <c r="B179" s="625"/>
      <c r="C179" s="583"/>
      <c r="D179" s="598"/>
      <c r="E179" s="740"/>
      <c r="F179" s="740"/>
      <c r="G179" s="740"/>
      <c r="H179" s="740"/>
      <c r="I179" s="740"/>
      <c r="J179" s="738"/>
      <c r="K179" s="583"/>
      <c r="L179" s="598"/>
      <c r="M179" s="583"/>
      <c r="N179" s="598"/>
      <c r="O179" s="583"/>
      <c r="P179" s="598"/>
      <c r="Q179" s="583"/>
      <c r="R179" s="583"/>
      <c r="S179" s="583"/>
      <c r="T179" s="598"/>
      <c r="U179" s="583"/>
      <c r="V179" s="583"/>
      <c r="W179" s="583"/>
      <c r="X179" s="583"/>
      <c r="Y179" s="583"/>
      <c r="Z179" s="620"/>
      <c r="AA179" s="583"/>
      <c r="AB179" s="620"/>
      <c r="AC179" s="583"/>
      <c r="AD179" s="583"/>
    </row>
    <row r="180" spans="1:30" ht="15" customHeight="1" x14ac:dyDescent="0.35">
      <c r="A180" s="1181">
        <v>45193</v>
      </c>
      <c r="B180" s="625"/>
      <c r="C180" s="583"/>
      <c r="D180" s="598"/>
      <c r="E180" s="740"/>
      <c r="F180" s="740"/>
      <c r="G180" s="740"/>
      <c r="H180" s="740"/>
      <c r="I180" s="740"/>
      <c r="J180" s="741"/>
      <c r="K180" s="583"/>
      <c r="L180" s="598"/>
      <c r="M180" s="583"/>
      <c r="N180" s="598"/>
      <c r="O180" s="583"/>
      <c r="P180" s="598"/>
      <c r="Q180" s="583"/>
      <c r="R180" s="583"/>
      <c r="S180" s="583"/>
      <c r="T180" s="598"/>
      <c r="U180" s="583"/>
      <c r="V180" s="583"/>
      <c r="W180" s="583"/>
      <c r="X180" s="583"/>
      <c r="Y180" s="583"/>
      <c r="Z180" s="620"/>
      <c r="AA180" s="583"/>
      <c r="AB180" s="620"/>
      <c r="AC180" s="583"/>
      <c r="AD180" s="583"/>
    </row>
    <row r="181" spans="1:30" ht="15" customHeight="1" x14ac:dyDescent="0.35">
      <c r="A181" s="1182"/>
      <c r="B181" s="738"/>
      <c r="C181" s="583"/>
      <c r="D181" s="598"/>
      <c r="E181" s="740"/>
      <c r="F181" s="738">
        <v>57.25</v>
      </c>
      <c r="G181" s="583">
        <v>967530</v>
      </c>
      <c r="H181" s="598">
        <v>58.56</v>
      </c>
      <c r="I181" s="740">
        <v>989660</v>
      </c>
      <c r="J181" s="741"/>
      <c r="K181" s="583"/>
      <c r="L181" s="598"/>
      <c r="M181" s="583"/>
      <c r="N181" s="598"/>
      <c r="O181" s="583"/>
      <c r="P181" s="598"/>
      <c r="Q181" s="583"/>
      <c r="R181" s="583"/>
      <c r="S181" s="583"/>
      <c r="T181" s="598"/>
      <c r="U181" s="583"/>
      <c r="V181" s="583"/>
      <c r="W181" s="583"/>
      <c r="X181" s="583"/>
      <c r="Y181" s="583"/>
      <c r="Z181" s="620"/>
      <c r="AA181" s="583"/>
      <c r="AB181" s="620"/>
      <c r="AC181" s="583"/>
      <c r="AD181" s="583"/>
    </row>
    <row r="182" spans="1:30" ht="15" customHeight="1" x14ac:dyDescent="0.35">
      <c r="A182" s="1181">
        <v>45194</v>
      </c>
      <c r="B182" s="738"/>
      <c r="C182" s="583"/>
      <c r="D182" s="598"/>
      <c r="E182" s="740"/>
      <c r="F182" s="740"/>
      <c r="G182" s="740"/>
      <c r="H182" s="740"/>
      <c r="I182" s="740"/>
      <c r="J182" s="741"/>
      <c r="K182" s="583"/>
      <c r="L182" s="598"/>
      <c r="M182" s="583"/>
      <c r="N182" s="598"/>
      <c r="O182" s="583"/>
      <c r="P182" s="598"/>
      <c r="Q182" s="583"/>
      <c r="R182" s="583"/>
      <c r="S182" s="583"/>
      <c r="T182" s="598"/>
      <c r="U182" s="583"/>
      <c r="V182" s="583"/>
      <c r="W182" s="583"/>
      <c r="X182" s="583"/>
      <c r="Y182" s="583"/>
      <c r="Z182" s="620"/>
      <c r="AA182" s="583"/>
      <c r="AB182" s="620"/>
      <c r="AC182" s="583"/>
      <c r="AD182" s="583"/>
    </row>
    <row r="183" spans="1:30" ht="15" customHeight="1" x14ac:dyDescent="0.35">
      <c r="A183" s="1182"/>
      <c r="B183" s="738"/>
      <c r="C183" s="583"/>
      <c r="D183" s="598"/>
      <c r="E183" s="740"/>
      <c r="F183" s="740"/>
      <c r="G183" s="740"/>
      <c r="H183" s="740"/>
      <c r="I183" s="740"/>
      <c r="J183" s="741"/>
      <c r="K183" s="583"/>
      <c r="L183" s="598"/>
      <c r="M183" s="583"/>
      <c r="N183" s="598"/>
      <c r="O183" s="583"/>
      <c r="P183" s="598"/>
      <c r="Q183" s="583"/>
      <c r="R183" s="583"/>
      <c r="S183" s="583"/>
      <c r="T183" s="598"/>
      <c r="U183" s="583"/>
      <c r="V183" s="583"/>
      <c r="W183" s="583"/>
      <c r="X183" s="583"/>
      <c r="Y183" s="583"/>
      <c r="Z183" s="620"/>
      <c r="AA183" s="583"/>
      <c r="AB183" s="620"/>
      <c r="AC183" s="583"/>
      <c r="AD183" s="583"/>
    </row>
    <row r="184" spans="1:30" ht="15" customHeight="1" x14ac:dyDescent="0.35">
      <c r="A184" s="1181">
        <v>45195</v>
      </c>
      <c r="B184" s="738"/>
      <c r="C184" s="583"/>
      <c r="D184" s="598"/>
      <c r="E184" s="740"/>
      <c r="F184" s="740"/>
      <c r="G184" s="740"/>
      <c r="H184" s="740"/>
      <c r="I184" s="740"/>
      <c r="J184" s="741"/>
      <c r="K184" s="583"/>
      <c r="L184" s="598"/>
      <c r="M184" s="583"/>
      <c r="N184" s="598"/>
      <c r="O184" s="583"/>
      <c r="P184" s="598"/>
      <c r="Q184" s="583"/>
      <c r="R184" s="583"/>
      <c r="S184" s="583"/>
      <c r="T184" s="598"/>
      <c r="U184" s="583"/>
      <c r="V184" s="583"/>
      <c r="W184" s="583"/>
      <c r="X184" s="583"/>
      <c r="Y184" s="583"/>
      <c r="Z184" s="620"/>
      <c r="AA184" s="583"/>
      <c r="AB184" s="620"/>
      <c r="AC184" s="583"/>
      <c r="AD184" s="583"/>
    </row>
    <row r="185" spans="1:30" ht="15" customHeight="1" x14ac:dyDescent="0.35">
      <c r="A185" s="1182"/>
      <c r="B185" s="738"/>
      <c r="C185" s="583"/>
      <c r="D185" s="598"/>
      <c r="E185" s="740"/>
      <c r="F185" s="740"/>
      <c r="G185" s="740"/>
      <c r="H185" s="740"/>
      <c r="I185" s="740"/>
      <c r="J185" s="741">
        <v>15</v>
      </c>
      <c r="K185" s="583">
        <v>150000</v>
      </c>
      <c r="L185" s="598"/>
      <c r="M185" s="583"/>
      <c r="N185" s="598"/>
      <c r="O185" s="583"/>
      <c r="P185" s="598"/>
      <c r="Q185" s="583"/>
      <c r="R185" s="583"/>
      <c r="S185" s="583"/>
      <c r="T185" s="598"/>
      <c r="U185" s="583"/>
      <c r="V185" s="583"/>
      <c r="W185" s="583"/>
      <c r="X185" s="583"/>
      <c r="Y185" s="583"/>
      <c r="Z185" s="620"/>
      <c r="AA185" s="583"/>
      <c r="AB185" s="620"/>
      <c r="AC185" s="583"/>
      <c r="AD185" s="583"/>
    </row>
    <row r="186" spans="1:30" ht="15" customHeight="1" x14ac:dyDescent="0.35">
      <c r="A186" s="1181">
        <v>45196</v>
      </c>
      <c r="B186" s="738"/>
      <c r="C186" s="583"/>
      <c r="D186" s="598"/>
      <c r="E186" s="740"/>
      <c r="F186" s="740"/>
      <c r="G186" s="740"/>
      <c r="H186" s="740"/>
      <c r="I186" s="740"/>
      <c r="J186" s="741"/>
      <c r="K186" s="583"/>
      <c r="L186" s="598"/>
      <c r="M186" s="583"/>
      <c r="N186" s="598"/>
      <c r="O186" s="583"/>
      <c r="P186" s="598"/>
      <c r="Q186" s="583"/>
      <c r="R186" s="583"/>
      <c r="S186" s="583"/>
      <c r="T186" s="598"/>
      <c r="U186" s="583"/>
      <c r="V186" s="583"/>
      <c r="W186" s="583"/>
      <c r="X186" s="583"/>
      <c r="Y186" s="583"/>
      <c r="Z186" s="620"/>
      <c r="AA186" s="583"/>
      <c r="AB186" s="620"/>
      <c r="AC186" s="583"/>
      <c r="AD186" s="583"/>
    </row>
    <row r="187" spans="1:30" ht="15" customHeight="1" x14ac:dyDescent="0.35">
      <c r="A187" s="1182"/>
      <c r="B187" s="749">
        <v>48.89</v>
      </c>
      <c r="C187" s="817">
        <v>332452</v>
      </c>
      <c r="D187" s="598">
        <v>51.68</v>
      </c>
      <c r="E187" s="740">
        <v>351424</v>
      </c>
      <c r="F187" s="740"/>
      <c r="G187" s="740"/>
      <c r="H187" s="740"/>
      <c r="I187" s="740"/>
      <c r="J187" s="741"/>
      <c r="K187" s="583"/>
      <c r="L187" s="741"/>
      <c r="M187" s="583"/>
      <c r="N187" s="598"/>
      <c r="O187" s="583"/>
      <c r="P187" s="598"/>
      <c r="Q187" s="583"/>
      <c r="R187" s="583"/>
      <c r="S187" s="583"/>
      <c r="T187" s="598"/>
      <c r="U187" s="583"/>
      <c r="V187" s="583"/>
      <c r="W187" s="583"/>
      <c r="X187" s="583">
        <v>10</v>
      </c>
      <c r="Y187" s="583">
        <v>100000</v>
      </c>
      <c r="Z187" s="620">
        <v>10.14</v>
      </c>
      <c r="AA187" s="583">
        <v>101400</v>
      </c>
      <c r="AB187" s="620">
        <v>33.96</v>
      </c>
      <c r="AC187" s="583">
        <v>339600</v>
      </c>
      <c r="AD187" s="583"/>
    </row>
    <row r="188" spans="1:30" ht="15" customHeight="1" x14ac:dyDescent="0.35">
      <c r="A188" s="1181">
        <v>45197</v>
      </c>
      <c r="B188" s="749"/>
      <c r="C188" s="583"/>
      <c r="D188" s="598"/>
      <c r="E188" s="740"/>
      <c r="F188" s="740"/>
      <c r="G188" s="740"/>
      <c r="H188" s="740"/>
      <c r="I188" s="740"/>
      <c r="J188" s="741"/>
      <c r="K188" s="583"/>
      <c r="L188" s="598"/>
      <c r="M188" s="583"/>
      <c r="N188" s="598"/>
      <c r="O188" s="583"/>
      <c r="P188" s="598"/>
      <c r="Q188" s="583"/>
      <c r="R188" s="583"/>
      <c r="S188" s="583"/>
      <c r="T188" s="598"/>
      <c r="U188" s="583"/>
      <c r="V188" s="583"/>
      <c r="W188" s="583"/>
      <c r="X188" s="583"/>
      <c r="Y188" s="583"/>
      <c r="Z188" s="620"/>
      <c r="AA188" s="583"/>
      <c r="AB188" s="620"/>
      <c r="AC188" s="583"/>
      <c r="AD188" s="583"/>
    </row>
    <row r="189" spans="1:30" ht="15" customHeight="1" x14ac:dyDescent="0.35">
      <c r="A189" s="1182"/>
      <c r="B189" s="780"/>
      <c r="C189" s="704"/>
      <c r="D189" s="727"/>
      <c r="E189" s="704"/>
      <c r="F189" s="704"/>
      <c r="G189" s="704"/>
      <c r="H189" s="704"/>
      <c r="I189" s="704"/>
      <c r="J189" s="727"/>
      <c r="K189" s="704"/>
      <c r="L189" s="727">
        <v>10</v>
      </c>
      <c r="M189" s="704">
        <v>100000</v>
      </c>
      <c r="N189" s="727">
        <v>10</v>
      </c>
      <c r="O189" s="704">
        <v>100000</v>
      </c>
      <c r="P189" s="598"/>
      <c r="Q189" s="583"/>
      <c r="R189" s="583"/>
      <c r="S189" s="583"/>
      <c r="T189" s="598"/>
      <c r="U189" s="583"/>
      <c r="V189" s="598">
        <v>11.86</v>
      </c>
      <c r="W189" s="583">
        <v>157738</v>
      </c>
      <c r="X189" s="583"/>
      <c r="Y189" s="583"/>
      <c r="Z189" s="784"/>
      <c r="AA189" s="704"/>
      <c r="AB189" s="620"/>
      <c r="AC189" s="583"/>
      <c r="AD189" s="583"/>
    </row>
    <row r="190" spans="1:30" ht="15" customHeight="1" x14ac:dyDescent="0.35">
      <c r="A190" s="1181">
        <v>45198</v>
      </c>
      <c r="B190" s="738"/>
      <c r="C190" s="583"/>
      <c r="D190" s="598"/>
      <c r="E190" s="740"/>
      <c r="F190" s="740"/>
      <c r="G190" s="740"/>
      <c r="H190" s="740"/>
      <c r="I190" s="740"/>
      <c r="J190" s="741"/>
      <c r="K190" s="583"/>
      <c r="L190" s="598"/>
      <c r="M190" s="583"/>
      <c r="N190" s="598"/>
      <c r="O190" s="583"/>
      <c r="P190" s="598"/>
      <c r="Q190" s="583"/>
      <c r="R190" s="583"/>
      <c r="S190" s="583"/>
      <c r="T190" s="598"/>
      <c r="U190" s="583"/>
      <c r="V190" s="583"/>
      <c r="W190" s="583"/>
      <c r="X190" s="583"/>
      <c r="Y190" s="583"/>
      <c r="Z190" s="620"/>
      <c r="AA190" s="583"/>
      <c r="AB190" s="620"/>
      <c r="AC190" s="583"/>
      <c r="AD190" s="583"/>
    </row>
    <row r="191" spans="1:30" ht="15" customHeight="1" x14ac:dyDescent="0.35">
      <c r="A191" s="1182"/>
      <c r="B191" s="749"/>
      <c r="C191" s="583"/>
      <c r="D191" s="598"/>
      <c r="E191" s="740"/>
      <c r="F191" s="740"/>
      <c r="G191" s="740"/>
      <c r="H191" s="740"/>
      <c r="I191" s="740"/>
      <c r="J191" s="741"/>
      <c r="K191" s="583"/>
      <c r="L191" s="598">
        <v>9.81</v>
      </c>
      <c r="M191" s="583">
        <v>98100</v>
      </c>
      <c r="N191" s="598"/>
      <c r="O191" s="583"/>
      <c r="P191" s="598"/>
      <c r="Q191" s="583"/>
      <c r="R191" s="583"/>
      <c r="S191" s="583"/>
      <c r="T191" s="598"/>
      <c r="U191" s="583"/>
      <c r="V191" s="583"/>
      <c r="W191" s="583"/>
      <c r="X191" s="583"/>
      <c r="Y191" s="583"/>
      <c r="Z191" s="620"/>
      <c r="AA191" s="583"/>
      <c r="AB191" s="620"/>
      <c r="AC191" s="583"/>
      <c r="AD191" s="583"/>
    </row>
    <row r="192" spans="1:30" ht="15" customHeight="1" x14ac:dyDescent="0.35">
      <c r="A192" s="1181">
        <v>45199</v>
      </c>
      <c r="B192" s="749"/>
      <c r="C192" s="583"/>
      <c r="D192" s="598"/>
      <c r="E192" s="740"/>
      <c r="F192" s="740"/>
      <c r="G192" s="740"/>
      <c r="H192" s="740"/>
      <c r="I192" s="740"/>
      <c r="J192" s="741"/>
      <c r="K192" s="583"/>
      <c r="L192" s="598"/>
      <c r="M192" s="583"/>
      <c r="N192" s="598"/>
      <c r="O192" s="583"/>
      <c r="P192" s="598"/>
      <c r="Q192" s="583"/>
      <c r="R192" s="583"/>
      <c r="S192" s="583"/>
      <c r="T192" s="598"/>
      <c r="U192" s="583"/>
      <c r="V192" s="583"/>
      <c r="W192" s="583"/>
      <c r="X192" s="583"/>
      <c r="Y192" s="583"/>
      <c r="Z192" s="620"/>
      <c r="AA192" s="583"/>
      <c r="AB192" s="620"/>
      <c r="AC192" s="583"/>
      <c r="AD192" s="583"/>
    </row>
    <row r="193" spans="1:30" ht="15" customHeight="1" x14ac:dyDescent="0.35">
      <c r="A193" s="1182"/>
      <c r="B193" s="749"/>
      <c r="C193" s="583"/>
      <c r="D193" s="598"/>
      <c r="E193" s="740"/>
      <c r="F193" s="740"/>
      <c r="G193" s="740"/>
      <c r="H193" s="740"/>
      <c r="I193" s="740"/>
      <c r="J193" s="741"/>
      <c r="K193" s="583"/>
      <c r="L193" s="598"/>
      <c r="M193" s="583"/>
      <c r="N193" s="598"/>
      <c r="O193" s="583"/>
      <c r="P193" s="598"/>
      <c r="Q193" s="583"/>
      <c r="R193" s="583"/>
      <c r="S193" s="583"/>
      <c r="T193" s="598"/>
      <c r="U193" s="583"/>
      <c r="V193" s="583"/>
      <c r="W193" s="583"/>
      <c r="X193" s="583"/>
      <c r="Y193" s="583"/>
      <c r="Z193" s="620"/>
      <c r="AA193" s="583"/>
      <c r="AB193" s="620"/>
      <c r="AC193" s="583"/>
      <c r="AD193" s="583"/>
    </row>
    <row r="194" spans="1:30" s="663" customFormat="1" ht="22" customHeight="1" x14ac:dyDescent="0.35">
      <c r="A194" s="1189" t="s">
        <v>113</v>
      </c>
      <c r="B194" s="750"/>
      <c r="C194" s="751">
        <f>SUM(C134:C193)</f>
        <v>2081208</v>
      </c>
      <c r="D194" s="616"/>
      <c r="E194" s="751">
        <f>SUM(E134:E193)</f>
        <v>2063802</v>
      </c>
      <c r="F194" s="750"/>
      <c r="G194" s="751">
        <f>SUM(G134:G193)</f>
        <v>967530</v>
      </c>
      <c r="H194" s="616"/>
      <c r="I194" s="751">
        <f>SUM(I134:I193)</f>
        <v>989660</v>
      </c>
      <c r="J194" s="616"/>
      <c r="K194" s="751">
        <f>SUM(K134:K193)</f>
        <v>150000</v>
      </c>
      <c r="L194" s="616"/>
      <c r="M194" s="751">
        <f>SUM(M134:M193)</f>
        <v>734000</v>
      </c>
      <c r="N194" s="616"/>
      <c r="O194" s="751">
        <f>SUM(O134:O193)</f>
        <v>300000</v>
      </c>
      <c r="P194" s="616"/>
      <c r="Q194" s="751">
        <f>SUM(Q134:Q193)</f>
        <v>188200</v>
      </c>
      <c r="R194" s="616"/>
      <c r="S194" s="751">
        <f>SUM(S134:S193)</f>
        <v>191200</v>
      </c>
      <c r="T194" s="616"/>
      <c r="U194" s="751">
        <f>SUM(U134:U193)</f>
        <v>217700</v>
      </c>
      <c r="V194" s="616"/>
      <c r="W194" s="751">
        <f>SUM(W134:W193)</f>
        <v>157738</v>
      </c>
      <c r="X194" s="616"/>
      <c r="Y194" s="751">
        <f>SUM(Y134:Y193)</f>
        <v>300000</v>
      </c>
      <c r="Z194" s="616"/>
      <c r="AA194" s="751">
        <f>SUM(AA134:AA193)</f>
        <v>296500</v>
      </c>
      <c r="AB194" s="616"/>
      <c r="AC194" s="751">
        <f>SUM(AC134:AC193)</f>
        <v>339600</v>
      </c>
      <c r="AD194" s="751">
        <f>SUM(B194:AC194)</f>
        <v>8977138</v>
      </c>
    </row>
    <row r="195" spans="1:30" s="663" customFormat="1" ht="22" customHeight="1" x14ac:dyDescent="0.35">
      <c r="A195" s="1189"/>
      <c r="B195" s="802">
        <f>SUM(B134:B193)</f>
        <v>306.06</v>
      </c>
      <c r="C195" s="751"/>
      <c r="D195" s="616">
        <f>SUM(D134:D193)</f>
        <v>303.5</v>
      </c>
      <c r="E195" s="751"/>
      <c r="F195" s="802">
        <f>SUM(F134:F193)</f>
        <v>57.25</v>
      </c>
      <c r="G195" s="751"/>
      <c r="H195" s="616">
        <f>SUM(H134:H193)</f>
        <v>58.56</v>
      </c>
      <c r="I195" s="751"/>
      <c r="J195" s="616">
        <f>SUM(J134:J193)</f>
        <v>15</v>
      </c>
      <c r="K195" s="751"/>
      <c r="L195" s="616">
        <f>SUM(L134:L193)</f>
        <v>73.400000000000006</v>
      </c>
      <c r="M195" s="751"/>
      <c r="N195" s="616">
        <f>SUM(N134:N193)</f>
        <v>30</v>
      </c>
      <c r="O195" s="751"/>
      <c r="P195" s="616">
        <f>SUM(P134:P193)</f>
        <v>18.82</v>
      </c>
      <c r="Q195" s="751"/>
      <c r="R195" s="616">
        <f>SUM(R134:R193)</f>
        <v>19.119999999999997</v>
      </c>
      <c r="S195" s="751"/>
      <c r="T195" s="616">
        <f>SUM(T134:T193)</f>
        <v>21.77</v>
      </c>
      <c r="U195" s="751"/>
      <c r="V195" s="616">
        <f>SUM(V134:V193)</f>
        <v>11.86</v>
      </c>
      <c r="W195" s="751"/>
      <c r="X195" s="854">
        <f>SUM(X134:X193)</f>
        <v>30</v>
      </c>
      <c r="Y195" s="751"/>
      <c r="Z195" s="616">
        <f>SUM(Z134:Z193)</f>
        <v>29.65</v>
      </c>
      <c r="AA195" s="751"/>
      <c r="AB195" s="616">
        <f>SUM(AB134:AB193)</f>
        <v>33.96</v>
      </c>
      <c r="AC195" s="751"/>
      <c r="AD195" s="751">
        <f>SUM(B195:AC195)</f>
        <v>1008.9499999999999</v>
      </c>
    </row>
    <row r="196" spans="1:30" ht="24" customHeight="1" x14ac:dyDescent="0.35">
      <c r="A196" s="1189"/>
      <c r="B196" s="597"/>
      <c r="C196" s="756"/>
      <c r="D196" s="756"/>
      <c r="E196" s="756"/>
      <c r="F196" s="756"/>
      <c r="G196" s="756"/>
      <c r="H196" s="756"/>
      <c r="I196" s="756"/>
      <c r="J196" s="756"/>
      <c r="K196" s="756"/>
      <c r="L196" s="756"/>
      <c r="M196" s="756"/>
      <c r="N196" s="756"/>
      <c r="O196" s="756"/>
      <c r="P196" s="756"/>
      <c r="Q196" s="756"/>
      <c r="R196" s="756"/>
      <c r="S196" s="756"/>
      <c r="T196" s="756"/>
      <c r="U196" s="756"/>
      <c r="V196" s="756"/>
      <c r="W196" s="756"/>
      <c r="X196" s="819"/>
      <c r="Y196" s="822"/>
      <c r="Z196" s="822"/>
      <c r="AA196" s="822"/>
      <c r="AB196" s="822"/>
      <c r="AC196" s="823"/>
      <c r="AD196" s="751">
        <f>AD194+AH126</f>
        <v>47459248</v>
      </c>
    </row>
    <row r="197" spans="1:30" ht="21.75" customHeight="1" x14ac:dyDescent="0.35">
      <c r="A197" s="757" t="s">
        <v>151</v>
      </c>
      <c r="B197" s="1147" t="s">
        <v>186</v>
      </c>
      <c r="C197" s="1147"/>
      <c r="D197" s="1147"/>
      <c r="E197" s="1147"/>
      <c r="F197" s="1147"/>
      <c r="G197" s="1147"/>
      <c r="H197" s="1147"/>
      <c r="I197" s="1147"/>
      <c r="J197" s="1147"/>
      <c r="K197" s="1147"/>
      <c r="L197" s="1147"/>
      <c r="M197" s="1147"/>
      <c r="N197" s="758"/>
      <c r="O197" s="601"/>
      <c r="P197" s="758"/>
      <c r="Q197" s="601"/>
      <c r="R197" s="759"/>
      <c r="S197" s="601"/>
      <c r="T197" s="758"/>
      <c r="U197" s="601"/>
      <c r="V197" s="758"/>
      <c r="W197" s="601"/>
      <c r="X197" s="794"/>
      <c r="Y197" s="638"/>
      <c r="Z197" s="639"/>
      <c r="AA197" s="638"/>
      <c r="AB197" s="638"/>
      <c r="AD197" s="579">
        <f>AD196-AD201</f>
        <v>0</v>
      </c>
    </row>
    <row r="198" spans="1:30" ht="22" customHeight="1" x14ac:dyDescent="0.35">
      <c r="A198" s="757" t="s">
        <v>153</v>
      </c>
      <c r="B198" s="760"/>
      <c r="C198" s="1148"/>
      <c r="D198" s="1148"/>
      <c r="E198" s="1148"/>
      <c r="F198" s="761"/>
      <c r="G198" s="601"/>
      <c r="H198" s="758"/>
      <c r="N198" s="758"/>
      <c r="O198" s="601"/>
      <c r="P198" s="758"/>
      <c r="Q198" s="1149" t="s">
        <v>154</v>
      </c>
      <c r="R198" s="1149"/>
      <c r="S198" s="1149"/>
      <c r="T198" s="758"/>
      <c r="U198" s="601"/>
      <c r="V198" s="758"/>
      <c r="W198" s="601"/>
      <c r="X198" s="758"/>
      <c r="Y198" s="638"/>
      <c r="Z198" s="639"/>
      <c r="AA198" s="638"/>
      <c r="AB198" s="641"/>
      <c r="AC198" s="641"/>
    </row>
    <row r="199" spans="1:30" ht="22" customHeight="1" x14ac:dyDescent="0.35">
      <c r="A199" s="757"/>
      <c r="B199" s="760"/>
      <c r="C199" s="851"/>
      <c r="D199" s="851"/>
      <c r="E199" s="851"/>
      <c r="F199" s="761"/>
      <c r="G199" s="601"/>
      <c r="H199" s="758"/>
      <c r="N199" s="758"/>
      <c r="O199" s="601"/>
      <c r="P199" s="758"/>
      <c r="Q199" s="852"/>
      <c r="R199" s="852"/>
      <c r="S199" s="852"/>
      <c r="T199" s="758"/>
      <c r="U199" s="601"/>
      <c r="V199" s="758"/>
      <c r="W199" s="601"/>
      <c r="X199" s="758"/>
      <c r="Y199" s="638"/>
      <c r="Z199" s="639"/>
      <c r="AA199" s="638"/>
      <c r="AB199" s="641"/>
      <c r="AC199" s="641"/>
    </row>
    <row r="200" spans="1:30" ht="22" customHeight="1" x14ac:dyDescent="0.35">
      <c r="A200" s="757"/>
      <c r="B200" s="760"/>
      <c r="C200" s="851"/>
      <c r="D200" s="851"/>
      <c r="E200" s="851"/>
      <c r="F200" s="761"/>
      <c r="G200" s="601"/>
      <c r="H200" s="758"/>
      <c r="N200" s="758"/>
      <c r="O200" s="601"/>
      <c r="P200" s="758"/>
      <c r="Q200" s="786"/>
      <c r="R200" s="786"/>
      <c r="S200" s="786"/>
      <c r="T200" s="758"/>
      <c r="U200" s="601"/>
      <c r="V200" s="758"/>
      <c r="W200" s="601"/>
      <c r="X200" s="758"/>
      <c r="Y200" s="638"/>
      <c r="Z200" s="639"/>
      <c r="AA200" s="638"/>
      <c r="AB200" s="641"/>
      <c r="AC200" s="641"/>
    </row>
    <row r="201" spans="1:30" ht="22" customHeight="1" x14ac:dyDescent="0.35">
      <c r="A201" s="757"/>
      <c r="B201" s="760"/>
      <c r="C201" s="851"/>
      <c r="D201" s="851"/>
      <c r="E201" s="851"/>
      <c r="F201" s="761"/>
      <c r="G201" s="601"/>
      <c r="H201" s="758"/>
      <c r="N201" s="758"/>
      <c r="O201" s="601"/>
      <c r="P201" s="758"/>
      <c r="Q201" s="786"/>
      <c r="R201" s="786"/>
      <c r="S201" s="786"/>
      <c r="T201" s="758"/>
      <c r="U201" s="601"/>
      <c r="V201" s="758"/>
      <c r="W201" s="601"/>
      <c r="X201" s="758"/>
      <c r="Y201" s="638"/>
      <c r="Z201" s="639"/>
      <c r="AA201" s="638"/>
      <c r="AB201" s="641"/>
      <c r="AC201" s="641"/>
      <c r="AD201" s="794">
        <v>47459248</v>
      </c>
    </row>
    <row r="202" spans="1:30" ht="22" customHeight="1" x14ac:dyDescent="0.35">
      <c r="A202" s="757"/>
      <c r="B202" s="760"/>
      <c r="C202" s="762"/>
      <c r="D202" s="761"/>
      <c r="E202" s="762"/>
      <c r="F202" s="761"/>
      <c r="G202" s="601"/>
      <c r="H202" s="758"/>
      <c r="N202" s="758"/>
      <c r="O202" s="601"/>
      <c r="P202" s="758"/>
      <c r="Q202" s="787"/>
      <c r="R202" s="788"/>
      <c r="S202" s="787"/>
      <c r="T202" s="758"/>
      <c r="U202" s="601"/>
      <c r="V202" s="758"/>
      <c r="W202" s="601"/>
      <c r="X202" s="758"/>
      <c r="Y202" s="638"/>
      <c r="Z202" s="639"/>
      <c r="AA202" s="642"/>
      <c r="AB202" s="638"/>
      <c r="AC202" s="638"/>
    </row>
    <row r="203" spans="1:30" ht="22" customHeight="1" x14ac:dyDescent="0.35">
      <c r="B203" s="763"/>
      <c r="C203" s="1150"/>
      <c r="D203" s="1150"/>
      <c r="E203" s="1150"/>
      <c r="F203" s="758"/>
      <c r="G203" s="601"/>
      <c r="H203" s="758"/>
      <c r="N203" s="758"/>
      <c r="O203" s="601"/>
      <c r="P203" s="758"/>
      <c r="Q203" s="1151" t="s">
        <v>155</v>
      </c>
      <c r="R203" s="1151"/>
      <c r="S203" s="1151"/>
      <c r="T203" s="758"/>
      <c r="U203" s="601"/>
      <c r="V203" s="758"/>
      <c r="W203" s="601"/>
      <c r="X203" s="758"/>
      <c r="Y203" s="638"/>
      <c r="Z203" s="639"/>
      <c r="AA203" s="639"/>
      <c r="AB203" s="638"/>
      <c r="AC203" s="638"/>
    </row>
    <row r="204" spans="1:30" ht="22" customHeight="1" x14ac:dyDescent="0.35">
      <c r="W204" s="687"/>
      <c r="X204" s="758"/>
      <c r="Y204" s="688"/>
      <c r="Z204" s="690"/>
      <c r="AA204" s="690"/>
      <c r="AB204" s="688"/>
      <c r="AC204" s="688"/>
    </row>
    <row r="205" spans="1:30" ht="32.25" customHeight="1" x14ac:dyDescent="0.35">
      <c r="A205" s="764"/>
      <c r="B205" s="765"/>
      <c r="C205" s="1184"/>
      <c r="D205" s="1184"/>
      <c r="E205" s="1184"/>
      <c r="F205" s="766"/>
      <c r="U205" s="679"/>
      <c r="V205" s="705"/>
      <c r="W205" s="579">
        <v>45474648</v>
      </c>
      <c r="X205" s="579">
        <f>W205-X196</f>
        <v>45474648</v>
      </c>
      <c r="Y205" s="1185"/>
      <c r="Z205" s="1185"/>
      <c r="AA205" s="1185"/>
      <c r="AB205" s="849"/>
      <c r="AC205" s="849"/>
    </row>
    <row r="206" spans="1:30" ht="22" customHeight="1" x14ac:dyDescent="0.35">
      <c r="C206" s="1186" t="s">
        <v>156</v>
      </c>
      <c r="D206" s="1186"/>
      <c r="E206" s="1186" t="s">
        <v>157</v>
      </c>
      <c r="F206" s="1186"/>
      <c r="G206" s="1186" t="s">
        <v>158</v>
      </c>
      <c r="H206" s="1186"/>
      <c r="I206" s="1186" t="s">
        <v>159</v>
      </c>
      <c r="J206" s="1186"/>
      <c r="K206" s="1186"/>
      <c r="L206" s="1186"/>
      <c r="M206" s="1186" t="s">
        <v>160</v>
      </c>
      <c r="N206" s="1186"/>
      <c r="O206" s="1187" t="s">
        <v>161</v>
      </c>
      <c r="P206" s="1188"/>
      <c r="R206" s="687"/>
      <c r="X206" s="579"/>
      <c r="Y206" s="688"/>
      <c r="Z206" s="579"/>
    </row>
    <row r="207" spans="1:30" ht="22" customHeight="1" x14ac:dyDescent="0.35">
      <c r="C207" s="672" t="s">
        <v>30</v>
      </c>
      <c r="D207" s="850" t="s">
        <v>27</v>
      </c>
      <c r="E207" s="672" t="s">
        <v>30</v>
      </c>
      <c r="F207" s="850" t="s">
        <v>27</v>
      </c>
      <c r="G207" s="672" t="s">
        <v>30</v>
      </c>
      <c r="H207" s="850" t="s">
        <v>27</v>
      </c>
      <c r="I207" s="672" t="s">
        <v>30</v>
      </c>
      <c r="J207" s="672"/>
      <c r="K207" s="672"/>
      <c r="L207" s="850" t="s">
        <v>27</v>
      </c>
      <c r="M207" s="672" t="s">
        <v>30</v>
      </c>
      <c r="N207" s="850" t="s">
        <v>27</v>
      </c>
      <c r="O207" s="672" t="s">
        <v>30</v>
      </c>
      <c r="P207" s="850" t="s">
        <v>27</v>
      </c>
      <c r="R207" s="687"/>
      <c r="X207" s="579"/>
      <c r="Y207" s="688"/>
      <c r="Z207" s="579"/>
    </row>
    <row r="208" spans="1:30" ht="22" customHeight="1" x14ac:dyDescent="0.35">
      <c r="C208" s="767">
        <f>B127</f>
        <v>707.62</v>
      </c>
      <c r="D208" s="768">
        <f>C126</f>
        <v>7076200</v>
      </c>
      <c r="E208" s="769">
        <f>L127</f>
        <v>140</v>
      </c>
      <c r="F208" s="770">
        <f>M126</f>
        <v>952000</v>
      </c>
      <c r="G208" s="703">
        <f>V127</f>
        <v>21.3</v>
      </c>
      <c r="H208" s="770">
        <f>W126</f>
        <v>213000</v>
      </c>
      <c r="I208" s="771">
        <f>B195</f>
        <v>306.06</v>
      </c>
      <c r="J208" s="771"/>
      <c r="K208" s="771"/>
      <c r="L208" s="770">
        <f>C194</f>
        <v>2081208</v>
      </c>
      <c r="M208" s="727">
        <f>Z195</f>
        <v>29.65</v>
      </c>
      <c r="N208" s="770">
        <f>AA194</f>
        <v>296500</v>
      </c>
      <c r="O208" s="704"/>
      <c r="P208" s="704"/>
      <c r="R208" s="687"/>
      <c r="X208" s="579"/>
      <c r="Y208" s="688"/>
      <c r="Z208" s="579"/>
    </row>
    <row r="209" spans="1:26" ht="22" customHeight="1" x14ac:dyDescent="0.35">
      <c r="C209" s="767">
        <f>D127</f>
        <v>753.72</v>
      </c>
      <c r="D209" s="768">
        <f>E126</f>
        <v>7537200</v>
      </c>
      <c r="E209" s="772">
        <f>P127</f>
        <v>32.67</v>
      </c>
      <c r="F209" s="704">
        <f>Q126</f>
        <v>434620</v>
      </c>
      <c r="G209" s="769">
        <f>X127</f>
        <v>520</v>
      </c>
      <c r="H209" s="704">
        <f>Y126</f>
        <v>6916000</v>
      </c>
      <c r="I209" s="769">
        <f>D195</f>
        <v>303.5</v>
      </c>
      <c r="J209" s="769"/>
      <c r="K209" s="769"/>
      <c r="L209" s="704">
        <f>E194</f>
        <v>2063802</v>
      </c>
      <c r="M209" s="773"/>
      <c r="N209" s="727"/>
      <c r="O209" s="704"/>
      <c r="P209" s="704"/>
      <c r="R209" s="687"/>
      <c r="X209" s="579"/>
      <c r="Y209" s="688"/>
      <c r="Z209" s="579"/>
    </row>
    <row r="210" spans="1:26" ht="22" customHeight="1" x14ac:dyDescent="0.35">
      <c r="A210" s="774"/>
      <c r="B210" s="775"/>
      <c r="C210" s="767">
        <f>J127</f>
        <v>11.27</v>
      </c>
      <c r="D210" s="776">
        <f>K126</f>
        <v>150000</v>
      </c>
      <c r="E210" s="769">
        <f>T127</f>
        <v>220.01</v>
      </c>
      <c r="F210" s="704">
        <f>U126</f>
        <v>1496070</v>
      </c>
      <c r="G210" s="777">
        <f>Z127</f>
        <v>0</v>
      </c>
      <c r="H210" s="778">
        <f>AA126</f>
        <v>0</v>
      </c>
      <c r="I210" s="777">
        <f>J195</f>
        <v>15</v>
      </c>
      <c r="J210" s="777"/>
      <c r="K210" s="777"/>
      <c r="L210" s="778">
        <f>K194</f>
        <v>150000</v>
      </c>
      <c r="M210" s="779"/>
      <c r="N210" s="780"/>
      <c r="O210" s="781"/>
      <c r="P210" s="781"/>
      <c r="R210" s="687"/>
      <c r="U210" s="1183"/>
      <c r="V210" s="1183"/>
      <c r="W210" s="1183"/>
      <c r="X210" s="782"/>
      <c r="Y210" s="701"/>
      <c r="Z210" s="579"/>
    </row>
    <row r="211" spans="1:26" ht="22" customHeight="1" x14ac:dyDescent="0.35">
      <c r="C211" s="773"/>
      <c r="D211" s="768"/>
      <c r="E211" s="783"/>
      <c r="F211" s="727"/>
      <c r="G211" s="769">
        <f>AB127</f>
        <v>208.95999999999998</v>
      </c>
      <c r="H211" s="704">
        <f>AC126</f>
        <v>2089600</v>
      </c>
      <c r="I211" s="769">
        <f>L195</f>
        <v>73.400000000000006</v>
      </c>
      <c r="J211" s="769"/>
      <c r="K211" s="769"/>
      <c r="L211" s="704">
        <f>M194</f>
        <v>734000</v>
      </c>
      <c r="M211" s="773"/>
      <c r="N211" s="727"/>
      <c r="O211" s="704"/>
      <c r="P211" s="704"/>
      <c r="R211" s="687"/>
      <c r="X211" s="579"/>
      <c r="Y211" s="688"/>
      <c r="Z211" s="579"/>
    </row>
    <row r="212" spans="1:26" ht="22" customHeight="1" x14ac:dyDescent="0.35">
      <c r="C212" s="773"/>
      <c r="D212" s="768"/>
      <c r="E212" s="783"/>
      <c r="F212" s="727"/>
      <c r="G212" s="769">
        <f>AD127</f>
        <v>73.25</v>
      </c>
      <c r="H212" s="704">
        <f>AE126</f>
        <v>732500</v>
      </c>
      <c r="I212" s="769">
        <f>N195</f>
        <v>30</v>
      </c>
      <c r="J212" s="769"/>
      <c r="K212" s="769"/>
      <c r="L212" s="704">
        <f>O194</f>
        <v>300000</v>
      </c>
      <c r="M212" s="779"/>
      <c r="N212" s="780"/>
      <c r="O212" s="704"/>
      <c r="P212" s="704"/>
      <c r="R212" s="687"/>
      <c r="X212" s="579"/>
      <c r="Y212" s="688"/>
      <c r="Z212" s="579"/>
    </row>
    <row r="213" spans="1:26" ht="22" customHeight="1" x14ac:dyDescent="0.35">
      <c r="C213" s="773"/>
      <c r="D213" s="768"/>
      <c r="E213" s="773"/>
      <c r="F213" s="727"/>
      <c r="G213" s="769">
        <f>AF127</f>
        <v>112.71</v>
      </c>
      <c r="H213" s="704">
        <f>AG126</f>
        <v>1127100</v>
      </c>
      <c r="I213" s="769">
        <f>T195</f>
        <v>21.77</v>
      </c>
      <c r="J213" s="769"/>
      <c r="K213" s="769"/>
      <c r="L213" s="704">
        <f>U194</f>
        <v>217700</v>
      </c>
      <c r="M213" s="779"/>
      <c r="N213" s="780"/>
      <c r="O213" s="704"/>
      <c r="P213" s="704"/>
      <c r="R213" s="687"/>
      <c r="X213" s="579"/>
      <c r="Y213" s="688"/>
      <c r="Z213" s="579"/>
    </row>
    <row r="214" spans="1:26" ht="22" customHeight="1" x14ac:dyDescent="0.35">
      <c r="C214" s="773"/>
      <c r="D214" s="784"/>
      <c r="E214" s="773"/>
      <c r="F214" s="727"/>
      <c r="G214" s="773"/>
      <c r="H214" s="785"/>
      <c r="I214" s="769">
        <f>P195</f>
        <v>18.82</v>
      </c>
      <c r="J214" s="769"/>
      <c r="K214" s="769"/>
      <c r="L214" s="704">
        <f>Q194</f>
        <v>188200</v>
      </c>
      <c r="M214" s="773"/>
      <c r="N214" s="727"/>
      <c r="O214" s="704"/>
      <c r="P214" s="704"/>
      <c r="R214" s="687"/>
      <c r="X214" s="579"/>
      <c r="Y214" s="688"/>
      <c r="Z214" s="579"/>
    </row>
    <row r="215" spans="1:26" ht="24" customHeight="1" x14ac:dyDescent="0.35">
      <c r="C215" s="703">
        <f t="shared" ref="C215:N215" si="0">SUM(C208:C214)</f>
        <v>1472.6100000000001</v>
      </c>
      <c r="D215" s="704">
        <f t="shared" si="0"/>
        <v>14763400</v>
      </c>
      <c r="E215" s="703">
        <f t="shared" si="0"/>
        <v>392.68</v>
      </c>
      <c r="F215" s="704">
        <f t="shared" si="0"/>
        <v>2882690</v>
      </c>
      <c r="G215" s="703">
        <f t="shared" si="0"/>
        <v>936.22</v>
      </c>
      <c r="H215" s="704">
        <f t="shared" si="0"/>
        <v>11078200</v>
      </c>
      <c r="I215" s="703">
        <f t="shared" si="0"/>
        <v>768.55</v>
      </c>
      <c r="J215" s="703"/>
      <c r="K215" s="703"/>
      <c r="L215" s="704">
        <f>SUM(L208:L214)</f>
        <v>5734910</v>
      </c>
      <c r="M215" s="703">
        <f t="shared" si="0"/>
        <v>29.65</v>
      </c>
      <c r="N215" s="704">
        <f t="shared" si="0"/>
        <v>296500</v>
      </c>
      <c r="O215" s="704">
        <f>M215+I215+G215+E215+C215</f>
        <v>3599.71</v>
      </c>
      <c r="P215" s="704">
        <f>D215+F215+H215+L215+N215</f>
        <v>34755700</v>
      </c>
      <c r="R215" s="687"/>
      <c r="X215" s="579"/>
      <c r="Z215" s="579"/>
    </row>
    <row r="216" spans="1:26" x14ac:dyDescent="0.35">
      <c r="S216" s="579" t="s">
        <v>162</v>
      </c>
      <c r="T216" s="579"/>
    </row>
    <row r="217" spans="1:26" ht="15" x14ac:dyDescent="0.35">
      <c r="D217" s="687" t="s">
        <v>28</v>
      </c>
      <c r="I217" s="706"/>
      <c r="J217" s="706"/>
      <c r="K217" s="706"/>
      <c r="L217" s="707"/>
    </row>
    <row r="218" spans="1:26" ht="15" x14ac:dyDescent="0.35">
      <c r="D218" s="708" t="s">
        <v>17</v>
      </c>
      <c r="I218" s="709"/>
      <c r="J218" s="709"/>
      <c r="K218" s="709"/>
      <c r="L218" s="710"/>
      <c r="T218" s="711"/>
    </row>
    <row r="219" spans="1:26" ht="15" x14ac:dyDescent="0.35">
      <c r="D219" s="687" t="s">
        <v>19</v>
      </c>
      <c r="I219" s="119"/>
      <c r="J219" s="119"/>
      <c r="K219" s="119"/>
      <c r="L219"/>
      <c r="N219" s="710"/>
      <c r="O219" s="119"/>
      <c r="P219" s="710"/>
      <c r="Q219" s="119"/>
      <c r="R219" s="712"/>
      <c r="T219" s="711"/>
    </row>
    <row r="220" spans="1:26" ht="15" x14ac:dyDescent="0.35">
      <c r="I220" s="119"/>
      <c r="J220" s="119"/>
      <c r="K220" s="119"/>
      <c r="L220"/>
      <c r="N220" s="710"/>
      <c r="O220" s="119"/>
      <c r="P220" s="710"/>
      <c r="Q220" s="119"/>
      <c r="R220" s="712"/>
      <c r="T220" s="711"/>
    </row>
    <row r="221" spans="1:26" ht="14.5" x14ac:dyDescent="0.35">
      <c r="I221" s="433"/>
      <c r="J221" s="433"/>
      <c r="K221" s="433"/>
      <c r="L221"/>
      <c r="T221" s="710"/>
    </row>
    <row r="222" spans="1:26" x14ac:dyDescent="0.35">
      <c r="B222" s="687"/>
      <c r="H222" s="579"/>
      <c r="L222" s="579"/>
      <c r="N222" s="579"/>
      <c r="P222" s="579"/>
      <c r="R222" s="579"/>
      <c r="T222" s="579"/>
      <c r="V222" s="579"/>
      <c r="X222" s="579"/>
      <c r="Z222" s="579"/>
    </row>
    <row r="223" spans="1:26" x14ac:dyDescent="0.35">
      <c r="B223" s="687"/>
      <c r="H223" s="579"/>
      <c r="L223" s="579"/>
      <c r="N223" s="579"/>
      <c r="P223" s="579"/>
      <c r="R223" s="579"/>
      <c r="T223" s="579"/>
      <c r="V223" s="579"/>
      <c r="X223" s="579"/>
      <c r="Z223" s="579"/>
    </row>
    <row r="224" spans="1:26" x14ac:dyDescent="0.35">
      <c r="B224" s="687"/>
      <c r="H224" s="579"/>
      <c r="L224" s="579"/>
      <c r="N224" s="579"/>
      <c r="P224" s="579"/>
      <c r="R224" s="579"/>
      <c r="T224" s="579"/>
      <c r="V224" s="579"/>
      <c r="X224" s="579"/>
      <c r="Z224" s="579"/>
    </row>
    <row r="225" spans="1:26" x14ac:dyDescent="0.35">
      <c r="B225" s="687"/>
      <c r="H225" s="579"/>
      <c r="L225" s="579"/>
      <c r="N225" s="579"/>
      <c r="P225" s="579"/>
      <c r="R225" s="579"/>
      <c r="T225" s="579"/>
      <c r="V225" s="579"/>
      <c r="X225" s="579"/>
      <c r="Z225" s="579"/>
    </row>
    <row r="226" spans="1:26" x14ac:dyDescent="0.35">
      <c r="B226" s="687"/>
      <c r="H226" s="579"/>
      <c r="L226" s="579"/>
      <c r="N226" s="579"/>
      <c r="P226" s="579"/>
      <c r="R226" s="579"/>
      <c r="T226" s="579"/>
      <c r="V226" s="579"/>
      <c r="X226" s="579"/>
      <c r="Z226" s="579"/>
    </row>
    <row r="227" spans="1:26" s="687" customFormat="1" x14ac:dyDescent="0.35">
      <c r="A227" s="579"/>
      <c r="C227" s="579"/>
      <c r="E227" s="579"/>
      <c r="G227" s="579"/>
      <c r="H227" s="579"/>
      <c r="I227" s="579"/>
      <c r="J227" s="579"/>
      <c r="K227" s="579"/>
      <c r="L227" s="579"/>
      <c r="M227" s="579"/>
      <c r="N227" s="579"/>
      <c r="O227" s="579"/>
      <c r="P227" s="579"/>
    </row>
    <row r="228" spans="1:26" x14ac:dyDescent="0.35">
      <c r="B228" s="687"/>
      <c r="H228" s="579"/>
      <c r="L228" s="579"/>
      <c r="N228" s="579"/>
      <c r="P228" s="579"/>
      <c r="R228" s="579"/>
      <c r="T228" s="579"/>
      <c r="V228" s="579"/>
      <c r="X228" s="579"/>
      <c r="Z228" s="579"/>
    </row>
    <row r="229" spans="1:26" x14ac:dyDescent="0.35">
      <c r="B229" s="687"/>
      <c r="H229" s="579"/>
      <c r="L229" s="579"/>
      <c r="N229" s="579"/>
      <c r="P229" s="579"/>
      <c r="R229" s="579"/>
      <c r="T229" s="579"/>
      <c r="V229" s="579"/>
      <c r="X229" s="579"/>
      <c r="Z229" s="579"/>
    </row>
    <row r="230" spans="1:26" x14ac:dyDescent="0.35">
      <c r="B230" s="687"/>
      <c r="H230" s="579"/>
      <c r="L230" s="579"/>
      <c r="N230" s="579"/>
      <c r="P230" s="579"/>
      <c r="R230" s="579"/>
      <c r="T230" s="579"/>
      <c r="V230" s="579"/>
      <c r="X230" s="579"/>
      <c r="Z230" s="579"/>
    </row>
    <row r="231" spans="1:26" x14ac:dyDescent="0.35">
      <c r="B231" s="687"/>
      <c r="H231" s="579"/>
      <c r="L231" s="579"/>
      <c r="N231" s="579"/>
      <c r="P231" s="579"/>
      <c r="R231" s="579"/>
      <c r="T231" s="579"/>
      <c r="V231" s="579"/>
      <c r="X231" s="579"/>
      <c r="Z231" s="579"/>
    </row>
    <row r="232" spans="1:26" x14ac:dyDescent="0.35">
      <c r="B232" s="687"/>
      <c r="H232" s="579"/>
      <c r="L232" s="579"/>
      <c r="N232" s="579"/>
      <c r="P232" s="579"/>
      <c r="R232" s="579"/>
      <c r="T232" s="579"/>
      <c r="V232" s="579"/>
      <c r="X232" s="579"/>
      <c r="Z232" s="579"/>
    </row>
    <row r="233" spans="1:26" x14ac:dyDescent="0.35">
      <c r="B233" s="687"/>
      <c r="H233" s="579"/>
      <c r="L233" s="579"/>
      <c r="N233" s="579"/>
      <c r="P233" s="579"/>
      <c r="R233" s="579"/>
      <c r="T233" s="579"/>
      <c r="V233" s="579"/>
      <c r="X233" s="579"/>
      <c r="Z233" s="579"/>
    </row>
    <row r="234" spans="1:26" x14ac:dyDescent="0.35">
      <c r="B234" s="687"/>
      <c r="H234" s="579"/>
      <c r="L234" s="579"/>
      <c r="N234" s="579"/>
      <c r="P234" s="579"/>
      <c r="R234" s="579"/>
      <c r="T234" s="579"/>
      <c r="V234" s="579"/>
      <c r="X234" s="579"/>
      <c r="Z234" s="579"/>
    </row>
    <row r="235" spans="1:26" x14ac:dyDescent="0.35">
      <c r="B235" s="687"/>
      <c r="H235" s="579"/>
      <c r="L235" s="579"/>
      <c r="N235" s="579"/>
      <c r="P235" s="579"/>
      <c r="R235" s="579"/>
      <c r="T235" s="579"/>
      <c r="V235" s="579"/>
      <c r="X235" s="579"/>
      <c r="Z235" s="579"/>
    </row>
    <row r="236" spans="1:26" x14ac:dyDescent="0.35">
      <c r="B236" s="687"/>
      <c r="H236" s="579"/>
      <c r="L236" s="579"/>
      <c r="N236" s="579"/>
      <c r="P236" s="579"/>
      <c r="R236" s="579"/>
      <c r="T236" s="579"/>
      <c r="V236" s="579"/>
      <c r="X236" s="579"/>
      <c r="Z236" s="579"/>
    </row>
    <row r="237" spans="1:26" x14ac:dyDescent="0.35">
      <c r="B237" s="687"/>
      <c r="H237" s="579"/>
      <c r="L237" s="579"/>
      <c r="N237" s="579"/>
      <c r="P237" s="579"/>
      <c r="R237" s="579"/>
      <c r="T237" s="579"/>
      <c r="V237" s="579"/>
      <c r="X237" s="579"/>
      <c r="Z237" s="579"/>
    </row>
    <row r="238" spans="1:26" x14ac:dyDescent="0.35">
      <c r="B238" s="687"/>
      <c r="H238" s="579"/>
      <c r="L238" s="579"/>
      <c r="N238" s="579"/>
      <c r="P238" s="579"/>
      <c r="R238" s="579"/>
      <c r="T238" s="579"/>
      <c r="V238" s="579"/>
      <c r="X238" s="579"/>
      <c r="Z238" s="579"/>
    </row>
    <row r="239" spans="1:26" x14ac:dyDescent="0.35">
      <c r="B239" s="687"/>
      <c r="H239" s="579"/>
      <c r="L239" s="579"/>
      <c r="N239" s="579"/>
      <c r="P239" s="579"/>
      <c r="R239" s="579"/>
      <c r="T239" s="579"/>
      <c r="V239" s="579"/>
      <c r="X239" s="579"/>
      <c r="Z239" s="579"/>
    </row>
    <row r="240" spans="1:26" x14ac:dyDescent="0.35">
      <c r="B240" s="687"/>
      <c r="H240" s="579"/>
      <c r="L240" s="579"/>
      <c r="N240" s="579"/>
      <c r="P240" s="579"/>
      <c r="R240" s="579"/>
      <c r="T240" s="579"/>
      <c r="V240" s="579"/>
      <c r="X240" s="579"/>
      <c r="Z240" s="579"/>
    </row>
    <row r="241" spans="2:26" x14ac:dyDescent="0.35">
      <c r="B241" s="687"/>
      <c r="H241" s="579"/>
      <c r="L241" s="579"/>
      <c r="N241" s="579"/>
      <c r="P241" s="579"/>
      <c r="R241" s="579"/>
      <c r="T241" s="579"/>
      <c r="V241" s="579"/>
      <c r="X241" s="579"/>
      <c r="Z241" s="579"/>
    </row>
    <row r="242" spans="2:26" x14ac:dyDescent="0.35">
      <c r="B242" s="687"/>
      <c r="H242" s="579"/>
      <c r="L242" s="579"/>
      <c r="N242" s="579"/>
      <c r="P242" s="579"/>
      <c r="R242" s="579"/>
      <c r="T242" s="579"/>
      <c r="V242" s="579"/>
      <c r="X242" s="579"/>
      <c r="Z242" s="579"/>
    </row>
    <row r="243" spans="2:26" x14ac:dyDescent="0.35">
      <c r="B243" s="687"/>
      <c r="H243" s="579"/>
      <c r="L243" s="579"/>
      <c r="N243" s="579"/>
      <c r="P243" s="579"/>
      <c r="R243" s="579"/>
      <c r="T243" s="579"/>
      <c r="V243" s="579"/>
      <c r="X243" s="579"/>
      <c r="Z243" s="579"/>
    </row>
    <row r="244" spans="2:26" x14ac:dyDescent="0.35">
      <c r="B244" s="687"/>
      <c r="H244" s="579"/>
      <c r="L244" s="579"/>
      <c r="N244" s="579"/>
      <c r="P244" s="579"/>
      <c r="R244" s="579"/>
      <c r="T244" s="579"/>
      <c r="V244" s="579"/>
      <c r="X244" s="579"/>
      <c r="Z244" s="579"/>
    </row>
    <row r="245" spans="2:26" x14ac:dyDescent="0.35">
      <c r="B245" s="687"/>
      <c r="H245" s="579"/>
      <c r="L245" s="579"/>
      <c r="N245" s="579"/>
      <c r="P245" s="579"/>
      <c r="R245" s="579"/>
      <c r="T245" s="579"/>
      <c r="V245" s="579"/>
      <c r="X245" s="579"/>
      <c r="Z245" s="579"/>
    </row>
    <row r="246" spans="2:26" x14ac:dyDescent="0.35">
      <c r="B246" s="687"/>
      <c r="H246" s="579"/>
      <c r="L246" s="579"/>
      <c r="N246" s="579"/>
      <c r="P246" s="579"/>
      <c r="R246" s="579"/>
      <c r="T246" s="579"/>
      <c r="V246" s="579"/>
      <c r="X246" s="579"/>
      <c r="Z246" s="579"/>
    </row>
    <row r="247" spans="2:26" x14ac:dyDescent="0.35">
      <c r="B247" s="687"/>
      <c r="H247" s="579"/>
      <c r="L247" s="579"/>
      <c r="N247" s="579"/>
      <c r="P247" s="579"/>
      <c r="R247" s="579"/>
      <c r="T247" s="579"/>
      <c r="V247" s="579"/>
      <c r="X247" s="579"/>
      <c r="Z247" s="579"/>
    </row>
    <row r="248" spans="2:26" x14ac:dyDescent="0.35">
      <c r="B248" s="687"/>
      <c r="H248" s="579"/>
      <c r="L248" s="579"/>
      <c r="N248" s="579"/>
      <c r="P248" s="579"/>
      <c r="R248" s="579"/>
      <c r="T248" s="579"/>
      <c r="V248" s="579"/>
      <c r="X248" s="579"/>
      <c r="Z248" s="579"/>
    </row>
    <row r="249" spans="2:26" x14ac:dyDescent="0.35">
      <c r="B249" s="687"/>
      <c r="H249" s="579"/>
      <c r="L249" s="579"/>
      <c r="N249" s="579"/>
      <c r="P249" s="579"/>
      <c r="R249" s="579"/>
      <c r="T249" s="579"/>
      <c r="V249" s="579"/>
      <c r="X249" s="579"/>
      <c r="Z249" s="579"/>
    </row>
    <row r="271" spans="12:12" x14ac:dyDescent="0.35">
      <c r="L271" s="713"/>
    </row>
  </sheetData>
  <mergeCells count="118">
    <mergeCell ref="A62:A65"/>
    <mergeCell ref="A66:A69"/>
    <mergeCell ref="A70:A73"/>
    <mergeCell ref="A74:A77"/>
    <mergeCell ref="A102:A105"/>
    <mergeCell ref="A106:A109"/>
    <mergeCell ref="A110:A113"/>
    <mergeCell ref="A114:A117"/>
    <mergeCell ref="A118:A121"/>
    <mergeCell ref="A78:A81"/>
    <mergeCell ref="A82:A85"/>
    <mergeCell ref="A86:A89"/>
    <mergeCell ref="A90:A93"/>
    <mergeCell ref="A94:A97"/>
    <mergeCell ref="A98:A101"/>
    <mergeCell ref="F4:G4"/>
    <mergeCell ref="B3:K3"/>
    <mergeCell ref="H4:I4"/>
    <mergeCell ref="L3:U3"/>
    <mergeCell ref="A1:AB1"/>
    <mergeCell ref="A2:AB2"/>
    <mergeCell ref="A3:A4"/>
    <mergeCell ref="V3:W3"/>
    <mergeCell ref="X3:Y3"/>
    <mergeCell ref="Z3:AA3"/>
    <mergeCell ref="AB3:AE3"/>
    <mergeCell ref="AH3:AH4"/>
    <mergeCell ref="B4:C4"/>
    <mergeCell ref="D4:E4"/>
    <mergeCell ref="J4:K4"/>
    <mergeCell ref="L4:M4"/>
    <mergeCell ref="P4:Q4"/>
    <mergeCell ref="T4:U4"/>
    <mergeCell ref="A54:A57"/>
    <mergeCell ref="A58:A61"/>
    <mergeCell ref="A30:A33"/>
    <mergeCell ref="A34:A37"/>
    <mergeCell ref="A38:A41"/>
    <mergeCell ref="A42:A45"/>
    <mergeCell ref="A46:A49"/>
    <mergeCell ref="A50:A53"/>
    <mergeCell ref="AF3:AG3"/>
    <mergeCell ref="R4:S4"/>
    <mergeCell ref="N4:O4"/>
    <mergeCell ref="A6:A9"/>
    <mergeCell ref="A10:A13"/>
    <mergeCell ref="A14:A17"/>
    <mergeCell ref="A18:A21"/>
    <mergeCell ref="A22:A25"/>
    <mergeCell ref="A26:A29"/>
    <mergeCell ref="A126:A127"/>
    <mergeCell ref="A131:A133"/>
    <mergeCell ref="X132:Y132"/>
    <mergeCell ref="A129:AD129"/>
    <mergeCell ref="A130:AD130"/>
    <mergeCell ref="L131:AA131"/>
    <mergeCell ref="A122:A125"/>
    <mergeCell ref="AB131:AC131"/>
    <mergeCell ref="H132:I132"/>
    <mergeCell ref="F132:G132"/>
    <mergeCell ref="J131:K131"/>
    <mergeCell ref="V132:W132"/>
    <mergeCell ref="A140:A141"/>
    <mergeCell ref="A142:A143"/>
    <mergeCell ref="A144:A145"/>
    <mergeCell ref="A146:A147"/>
    <mergeCell ref="B131:I131"/>
    <mergeCell ref="A148:A149"/>
    <mergeCell ref="T132:U132"/>
    <mergeCell ref="Z132:AA132"/>
    <mergeCell ref="AB132:AC132"/>
    <mergeCell ref="R132:S132"/>
    <mergeCell ref="A134:A135"/>
    <mergeCell ref="A136:A137"/>
    <mergeCell ref="B132:C132"/>
    <mergeCell ref="D132:E132"/>
    <mergeCell ref="J132:K132"/>
    <mergeCell ref="L132:M132"/>
    <mergeCell ref="N132:O132"/>
    <mergeCell ref="P132:Q132"/>
    <mergeCell ref="A138:A139"/>
    <mergeCell ref="A164:A165"/>
    <mergeCell ref="A166:A167"/>
    <mergeCell ref="A168:A169"/>
    <mergeCell ref="A170:A171"/>
    <mergeCell ref="A172:A173"/>
    <mergeCell ref="A150:A151"/>
    <mergeCell ref="A152:A153"/>
    <mergeCell ref="A154:A155"/>
    <mergeCell ref="A156:A157"/>
    <mergeCell ref="A158:A159"/>
    <mergeCell ref="A160:A161"/>
    <mergeCell ref="A162:A163"/>
    <mergeCell ref="A186:A187"/>
    <mergeCell ref="A188:A189"/>
    <mergeCell ref="A190:A191"/>
    <mergeCell ref="A192:A193"/>
    <mergeCell ref="A194:A196"/>
    <mergeCell ref="A174:A175"/>
    <mergeCell ref="A176:A177"/>
    <mergeCell ref="A178:A179"/>
    <mergeCell ref="A180:A181"/>
    <mergeCell ref="A182:A183"/>
    <mergeCell ref="A184:A185"/>
    <mergeCell ref="U210:W210"/>
    <mergeCell ref="Y205:AA205"/>
    <mergeCell ref="C206:D206"/>
    <mergeCell ref="E206:F206"/>
    <mergeCell ref="G206:H206"/>
    <mergeCell ref="I206:L206"/>
    <mergeCell ref="M206:N206"/>
    <mergeCell ref="O206:P206"/>
    <mergeCell ref="B197:M197"/>
    <mergeCell ref="C198:E198"/>
    <mergeCell ref="Q198:S198"/>
    <mergeCell ref="C203:E203"/>
    <mergeCell ref="Q203:S203"/>
    <mergeCell ref="C205:E205"/>
  </mergeCells>
  <printOptions horizontalCentered="1"/>
  <pageMargins left="0.25" right="0.25" top="0.75" bottom="0.75" header="0.3" footer="0.3"/>
  <pageSetup paperSize="9" scale="35" fitToHeight="0" orientation="landscape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277"/>
  <sheetViews>
    <sheetView topLeftCell="O181" zoomScale="70" zoomScaleNormal="70" workbookViewId="0">
      <selection activeCell="E23" sqref="E23"/>
    </sheetView>
  </sheetViews>
  <sheetFormatPr defaultColWidth="9.1796875" defaultRowHeight="14" x14ac:dyDescent="0.35"/>
  <cols>
    <col min="1" max="1" width="12.81640625" style="579" customWidth="1"/>
    <col min="2" max="2" width="13" style="702" customWidth="1"/>
    <col min="3" max="3" width="16.453125" style="579" customWidth="1"/>
    <col min="4" max="4" width="14.453125" style="687" bestFit="1" customWidth="1"/>
    <col min="5" max="5" width="17.453125" style="579" customWidth="1"/>
    <col min="6" max="6" width="13.81640625" style="687" customWidth="1"/>
    <col min="7" max="9" width="16.1796875" style="579" customWidth="1"/>
    <col min="10" max="10" width="12" style="687" customWidth="1"/>
    <col min="11" max="11" width="16.453125" style="579" customWidth="1"/>
    <col min="12" max="12" width="14" style="687" customWidth="1"/>
    <col min="13" max="13" width="14.81640625" style="579" bestFit="1" customWidth="1"/>
    <col min="14" max="14" width="13.1796875" style="687" customWidth="1"/>
    <col min="15" max="15" width="14.81640625" style="579" bestFit="1" customWidth="1"/>
    <col min="16" max="16" width="12.453125" style="687" customWidth="1"/>
    <col min="17" max="17" width="17" style="579" customWidth="1"/>
    <col min="18" max="18" width="14.453125" style="705" customWidth="1"/>
    <col min="19" max="19" width="18.453125" style="579" customWidth="1"/>
    <col min="20" max="20" width="12.81640625" style="687" customWidth="1"/>
    <col min="21" max="21" width="15" style="579" customWidth="1"/>
    <col min="22" max="22" width="19.453125" style="687" customWidth="1"/>
    <col min="23" max="23" width="16.453125" style="579" customWidth="1"/>
    <col min="24" max="24" width="18.81640625" style="687" bestFit="1" customWidth="1"/>
    <col min="25" max="25" width="16" style="579" customWidth="1"/>
    <col min="26" max="26" width="11.81640625" style="687" customWidth="1"/>
    <col min="27" max="27" width="14.1796875" style="579" customWidth="1"/>
    <col min="28" max="28" width="17.81640625" style="579" customWidth="1"/>
    <col min="29" max="29" width="21.453125" style="579" customWidth="1"/>
    <col min="30" max="30" width="10.453125" style="579" bestFit="1" customWidth="1"/>
    <col min="31" max="31" width="16.81640625" style="579" bestFit="1" customWidth="1"/>
    <col min="32" max="32" width="12" style="579" bestFit="1" customWidth="1"/>
    <col min="33" max="33" width="14.1796875" style="579" bestFit="1" customWidth="1"/>
    <col min="34" max="34" width="10.453125" style="579" customWidth="1"/>
    <col min="35" max="36" width="14.1796875" style="579" bestFit="1" customWidth="1"/>
    <col min="37" max="37" width="17.453125" style="579" bestFit="1" customWidth="1"/>
    <col min="38" max="38" width="14.1796875" style="579" customWidth="1"/>
    <col min="39" max="39" width="14.453125" style="579" bestFit="1" customWidth="1"/>
    <col min="40" max="40" width="14.1796875" style="579" customWidth="1"/>
    <col min="41" max="41" width="16.81640625" style="579" bestFit="1" customWidth="1"/>
    <col min="42" max="42" width="21.81640625" style="579" bestFit="1" customWidth="1"/>
    <col min="43" max="43" width="9.1796875" style="579"/>
    <col min="44" max="44" width="14" style="579" bestFit="1" customWidth="1"/>
    <col min="45" max="16384" width="9.1796875" style="579"/>
  </cols>
  <sheetData>
    <row r="1" spans="1:51" ht="22" customHeight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1160"/>
      <c r="AB1" s="1160"/>
      <c r="AC1" s="856"/>
    </row>
    <row r="2" spans="1:51" ht="18" x14ac:dyDescent="0.35">
      <c r="A2" s="1160" t="s">
        <v>187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1160"/>
      <c r="AB2" s="1160"/>
      <c r="AC2" s="856"/>
    </row>
    <row r="3" spans="1:51" s="663" customFormat="1" ht="22.5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69"/>
      <c r="H3" s="1169"/>
      <c r="I3" s="1170"/>
      <c r="J3" s="1168" t="s">
        <v>4</v>
      </c>
      <c r="K3" s="1169"/>
      <c r="L3" s="1169"/>
      <c r="M3" s="1169"/>
      <c r="N3" s="1169"/>
      <c r="O3" s="1170"/>
      <c r="P3" s="1171" t="s">
        <v>5</v>
      </c>
      <c r="Q3" s="1172"/>
      <c r="R3" s="1171" t="s">
        <v>6</v>
      </c>
      <c r="S3" s="1172"/>
      <c r="T3" s="1168" t="s">
        <v>7</v>
      </c>
      <c r="U3" s="1170"/>
      <c r="V3" s="1171" t="s">
        <v>8</v>
      </c>
      <c r="W3" s="1194"/>
      <c r="X3" s="1194"/>
      <c r="Y3" s="1172"/>
      <c r="Z3" s="1168" t="s">
        <v>7</v>
      </c>
      <c r="AA3" s="1170"/>
      <c r="AB3" s="1202" t="s">
        <v>9</v>
      </c>
      <c r="AC3" s="661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  <c r="AX3" s="662"/>
      <c r="AY3" s="662"/>
    </row>
    <row r="4" spans="1:51" s="669" customFormat="1" x14ac:dyDescent="0.35">
      <c r="A4" s="1168"/>
      <c r="B4" s="1168" t="s">
        <v>188</v>
      </c>
      <c r="C4" s="1170"/>
      <c r="D4" s="1168" t="s">
        <v>189</v>
      </c>
      <c r="E4" s="1170"/>
      <c r="F4" s="1168" t="s">
        <v>190</v>
      </c>
      <c r="G4" s="1170"/>
      <c r="H4" s="1168" t="s">
        <v>191</v>
      </c>
      <c r="I4" s="1170"/>
      <c r="J4" s="1168" t="s">
        <v>13</v>
      </c>
      <c r="K4" s="1170"/>
      <c r="L4" s="1168" t="s">
        <v>175</v>
      </c>
      <c r="M4" s="1170"/>
      <c r="N4" s="1168" t="s">
        <v>16</v>
      </c>
      <c r="O4" s="1170"/>
      <c r="P4" s="664" t="s">
        <v>17</v>
      </c>
      <c r="Q4" s="842" t="s">
        <v>192</v>
      </c>
      <c r="R4" s="665" t="s">
        <v>19</v>
      </c>
      <c r="S4" s="666" t="s">
        <v>20</v>
      </c>
      <c r="T4" s="664" t="s">
        <v>21</v>
      </c>
      <c r="U4" s="843" t="s">
        <v>22</v>
      </c>
      <c r="V4" s="664" t="s">
        <v>17</v>
      </c>
      <c r="W4" s="667" t="s">
        <v>193</v>
      </c>
      <c r="X4" s="664" t="s">
        <v>17</v>
      </c>
      <c r="Y4" s="843" t="s">
        <v>24</v>
      </c>
      <c r="Z4" s="664" t="s">
        <v>17</v>
      </c>
      <c r="AA4" s="842" t="s">
        <v>194</v>
      </c>
      <c r="AB4" s="1203"/>
      <c r="AC4" s="661"/>
      <c r="AD4" s="668"/>
      <c r="AE4" s="668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  <c r="AX4" s="668"/>
      <c r="AY4" s="668"/>
    </row>
    <row r="5" spans="1:51" s="669" customFormat="1" ht="17.25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3" t="s">
        <v>29</v>
      </c>
      <c r="I5" s="673" t="s">
        <v>27</v>
      </c>
      <c r="J5" s="674" t="s">
        <v>28</v>
      </c>
      <c r="K5" s="850" t="s">
        <v>27</v>
      </c>
      <c r="L5" s="672" t="s">
        <v>164</v>
      </c>
      <c r="M5" s="850" t="s">
        <v>27</v>
      </c>
      <c r="N5" s="672" t="s">
        <v>21</v>
      </c>
      <c r="O5" s="850" t="s">
        <v>27</v>
      </c>
      <c r="P5" s="672" t="s">
        <v>30</v>
      </c>
      <c r="Q5" s="850" t="s">
        <v>27</v>
      </c>
      <c r="R5" s="672" t="s">
        <v>31</v>
      </c>
      <c r="S5" s="850" t="s">
        <v>27</v>
      </c>
      <c r="T5" s="675" t="s">
        <v>30</v>
      </c>
      <c r="U5" s="844" t="s">
        <v>27</v>
      </c>
      <c r="V5" s="676" t="s">
        <v>30</v>
      </c>
      <c r="W5" s="677" t="s">
        <v>27</v>
      </c>
      <c r="X5" s="676" t="s">
        <v>32</v>
      </c>
      <c r="Y5" s="844" t="s">
        <v>27</v>
      </c>
      <c r="Z5" s="675" t="s">
        <v>30</v>
      </c>
      <c r="AA5" s="850" t="s">
        <v>27</v>
      </c>
      <c r="AB5" s="845"/>
      <c r="AC5" s="678"/>
      <c r="AI5" s="679"/>
      <c r="AJ5" s="679"/>
      <c r="AK5" s="679"/>
      <c r="AL5" s="679"/>
      <c r="AM5" s="679"/>
      <c r="AN5" s="679"/>
    </row>
    <row r="6" spans="1:51" ht="15" customHeight="1" x14ac:dyDescent="0.35">
      <c r="A6" s="1173">
        <v>45139</v>
      </c>
      <c r="B6" s="813">
        <v>5</v>
      </c>
      <c r="C6" s="815">
        <v>50000</v>
      </c>
      <c r="D6" s="544"/>
      <c r="E6" s="545"/>
      <c r="F6" s="680"/>
      <c r="G6" s="681"/>
      <c r="H6" s="681"/>
      <c r="I6" s="681"/>
      <c r="J6" s="682"/>
      <c r="K6" s="681"/>
      <c r="L6" s="682"/>
      <c r="M6" s="681"/>
      <c r="N6" s="682"/>
      <c r="O6" s="547"/>
      <c r="P6" s="549"/>
      <c r="Q6" s="547"/>
      <c r="R6" s="546"/>
      <c r="S6" s="547"/>
      <c r="T6" s="549"/>
      <c r="U6" s="547"/>
      <c r="V6" s="683"/>
      <c r="W6" s="728"/>
      <c r="X6" s="683"/>
      <c r="Y6" s="547"/>
      <c r="Z6" s="549"/>
      <c r="AA6" s="547"/>
      <c r="AB6" s="547"/>
      <c r="AC6" s="684"/>
      <c r="AI6" s="685"/>
    </row>
    <row r="7" spans="1:51" ht="15" customHeight="1" x14ac:dyDescent="0.35">
      <c r="A7" s="1174"/>
      <c r="B7" s="591"/>
      <c r="C7" s="592"/>
      <c r="D7" s="593"/>
      <c r="E7" s="592"/>
      <c r="F7" s="591"/>
      <c r="G7" s="585"/>
      <c r="H7" s="585"/>
      <c r="I7" s="585"/>
      <c r="J7" s="586"/>
      <c r="K7" s="585"/>
      <c r="L7" s="586"/>
      <c r="M7" s="585"/>
      <c r="N7" s="586"/>
      <c r="O7" s="587"/>
      <c r="P7" s="584"/>
      <c r="Q7" s="587"/>
      <c r="R7" s="588"/>
      <c r="S7" s="587"/>
      <c r="T7" s="584"/>
      <c r="U7" s="587"/>
      <c r="V7" s="589"/>
      <c r="W7" s="594"/>
      <c r="X7" s="589"/>
      <c r="Y7" s="587"/>
      <c r="Z7" s="584"/>
      <c r="AA7" s="587"/>
      <c r="AB7" s="587"/>
      <c r="AC7" s="612"/>
      <c r="AI7" s="685"/>
    </row>
    <row r="8" spans="1:51" ht="15" customHeight="1" x14ac:dyDescent="0.35">
      <c r="A8" s="1174"/>
      <c r="B8" s="591"/>
      <c r="C8" s="592"/>
      <c r="D8" s="593"/>
      <c r="E8" s="592"/>
      <c r="F8" s="591"/>
      <c r="G8" s="585"/>
      <c r="H8" s="585"/>
      <c r="I8" s="585"/>
      <c r="J8" s="586"/>
      <c r="K8" s="585"/>
      <c r="L8" s="586"/>
      <c r="M8" s="585"/>
      <c r="N8" s="586"/>
      <c r="O8" s="587"/>
      <c r="P8" s="584"/>
      <c r="Q8" s="587"/>
      <c r="R8" s="588"/>
      <c r="S8" s="587"/>
      <c r="T8" s="584"/>
      <c r="U8" s="587"/>
      <c r="V8" s="589"/>
      <c r="W8" s="594"/>
      <c r="X8" s="589"/>
      <c r="Y8" s="587"/>
      <c r="Z8" s="584"/>
      <c r="AA8" s="587"/>
      <c r="AB8" s="587"/>
      <c r="AC8" s="612"/>
    </row>
    <row r="9" spans="1:51" ht="15" x14ac:dyDescent="0.35">
      <c r="A9" s="1175"/>
      <c r="B9" s="591">
        <v>19.420000000000002</v>
      </c>
      <c r="C9" s="791">
        <v>194200</v>
      </c>
      <c r="D9" s="593">
        <v>29.08</v>
      </c>
      <c r="E9" s="791">
        <v>290800</v>
      </c>
      <c r="F9" s="591"/>
      <c r="G9" s="585"/>
      <c r="H9" s="585"/>
      <c r="I9" s="585"/>
      <c r="J9" s="586"/>
      <c r="K9" s="585"/>
      <c r="L9" s="586"/>
      <c r="M9" s="585"/>
      <c r="N9" s="586"/>
      <c r="O9" s="587"/>
      <c r="P9" s="584"/>
      <c r="Q9" s="587"/>
      <c r="R9" s="588">
        <v>20</v>
      </c>
      <c r="S9" s="587">
        <v>250000</v>
      </c>
      <c r="T9" s="584"/>
      <c r="U9" s="587"/>
      <c r="V9" s="589"/>
      <c r="W9" s="594"/>
      <c r="X9" s="589"/>
      <c r="Y9" s="587"/>
      <c r="Z9" s="584"/>
      <c r="AA9" s="587"/>
      <c r="AB9" s="587"/>
      <c r="AC9" s="612"/>
      <c r="AI9" s="685"/>
    </row>
    <row r="10" spans="1:51" ht="15" customHeight="1" x14ac:dyDescent="0.35">
      <c r="A10" s="1173">
        <v>45140</v>
      </c>
      <c r="B10" s="595"/>
      <c r="C10" s="592"/>
      <c r="D10" s="593"/>
      <c r="E10" s="592"/>
      <c r="F10" s="591"/>
      <c r="G10" s="585"/>
      <c r="H10" s="585"/>
      <c r="I10" s="585"/>
      <c r="J10" s="586"/>
      <c r="K10" s="587"/>
      <c r="L10" s="586"/>
      <c r="M10" s="585"/>
      <c r="N10" s="586"/>
      <c r="O10" s="587"/>
      <c r="P10" s="584"/>
      <c r="Q10" s="587"/>
      <c r="R10" s="588"/>
      <c r="S10" s="587"/>
      <c r="T10" s="584"/>
      <c r="U10" s="587"/>
      <c r="V10" s="589"/>
      <c r="W10" s="594"/>
      <c r="X10" s="589"/>
      <c r="Y10" s="587"/>
      <c r="Z10" s="584"/>
      <c r="AA10" s="587"/>
      <c r="AB10" s="587"/>
      <c r="AC10" s="612"/>
    </row>
    <row r="11" spans="1:51" ht="15" customHeight="1" x14ac:dyDescent="0.35">
      <c r="A11" s="1174"/>
      <c r="B11" s="591"/>
      <c r="C11" s="592"/>
      <c r="D11" s="593"/>
      <c r="E11" s="592"/>
      <c r="F11" s="591"/>
      <c r="G11" s="585"/>
      <c r="H11" s="585"/>
      <c r="I11" s="585"/>
      <c r="J11" s="586"/>
      <c r="K11" s="585"/>
      <c r="L11" s="586"/>
      <c r="M11" s="585"/>
      <c r="N11" s="586"/>
      <c r="O11" s="587"/>
      <c r="P11" s="584"/>
      <c r="Q11" s="587"/>
      <c r="R11" s="588"/>
      <c r="S11" s="587"/>
      <c r="T11" s="584"/>
      <c r="U11" s="587"/>
      <c r="V11" s="589"/>
      <c r="W11" s="596"/>
      <c r="X11" s="597"/>
      <c r="Y11" s="583"/>
      <c r="Z11" s="598"/>
      <c r="AA11" s="587"/>
      <c r="AB11" s="587"/>
      <c r="AC11" s="612"/>
    </row>
    <row r="12" spans="1:51" ht="15" customHeight="1" x14ac:dyDescent="0.35">
      <c r="A12" s="1174"/>
      <c r="B12" s="591"/>
      <c r="C12" s="592"/>
      <c r="D12" s="593"/>
      <c r="E12" s="592"/>
      <c r="F12" s="591"/>
      <c r="G12" s="585"/>
      <c r="H12" s="585"/>
      <c r="I12" s="585"/>
      <c r="J12" s="586"/>
      <c r="K12" s="585"/>
      <c r="L12" s="586"/>
      <c r="M12" s="585"/>
      <c r="N12" s="586"/>
      <c r="O12" s="587"/>
      <c r="P12" s="584"/>
      <c r="Q12" s="587"/>
      <c r="R12" s="588"/>
      <c r="S12" s="587"/>
      <c r="T12" s="584"/>
      <c r="U12" s="587"/>
      <c r="V12" s="589"/>
      <c r="W12" s="596"/>
      <c r="X12" s="597"/>
      <c r="Y12" s="583"/>
      <c r="Z12" s="598"/>
      <c r="AA12" s="587"/>
      <c r="AB12" s="587"/>
      <c r="AC12" s="612"/>
    </row>
    <row r="13" spans="1:51" ht="15" customHeight="1" x14ac:dyDescent="0.35">
      <c r="A13" s="1175"/>
      <c r="B13" s="591">
        <v>23.14</v>
      </c>
      <c r="C13" s="791">
        <v>231400</v>
      </c>
      <c r="D13" s="593">
        <v>29.04</v>
      </c>
      <c r="E13" s="791">
        <v>290600</v>
      </c>
      <c r="F13" s="591">
        <v>24.09</v>
      </c>
      <c r="G13" s="736">
        <v>240900</v>
      </c>
      <c r="H13" s="585"/>
      <c r="I13" s="585"/>
      <c r="J13" s="586">
        <v>20</v>
      </c>
      <c r="K13" s="585">
        <v>136000</v>
      </c>
      <c r="L13" s="586"/>
      <c r="M13" s="585"/>
      <c r="N13" s="586"/>
      <c r="O13" s="587"/>
      <c r="P13" s="584"/>
      <c r="Q13" s="587"/>
      <c r="R13" s="588">
        <v>20</v>
      </c>
      <c r="S13" s="587">
        <v>250000</v>
      </c>
      <c r="T13" s="584"/>
      <c r="U13" s="587"/>
      <c r="V13" s="589">
        <v>29.14</v>
      </c>
      <c r="W13" s="594">
        <v>291400</v>
      </c>
      <c r="X13" s="589">
        <v>19.63</v>
      </c>
      <c r="Y13" s="587">
        <v>196300</v>
      </c>
      <c r="Z13" s="584"/>
      <c r="AA13" s="587"/>
      <c r="AB13" s="587"/>
      <c r="AC13" s="612"/>
    </row>
    <row r="14" spans="1:51" ht="15" customHeight="1" x14ac:dyDescent="0.35">
      <c r="A14" s="1173">
        <v>45141</v>
      </c>
      <c r="B14" s="591"/>
      <c r="C14" s="592"/>
      <c r="D14" s="593"/>
      <c r="E14" s="592"/>
      <c r="F14" s="591"/>
      <c r="G14" s="585"/>
      <c r="H14" s="585"/>
      <c r="I14" s="585"/>
      <c r="J14" s="586"/>
      <c r="K14" s="585"/>
      <c r="L14" s="586"/>
      <c r="M14" s="585"/>
      <c r="N14" s="586"/>
      <c r="O14" s="587"/>
      <c r="P14" s="584"/>
      <c r="Q14" s="587"/>
      <c r="R14" s="588"/>
      <c r="S14" s="587"/>
      <c r="T14" s="584"/>
      <c r="U14" s="587"/>
      <c r="V14" s="589"/>
      <c r="W14" s="594"/>
      <c r="X14" s="589"/>
      <c r="Y14" s="587"/>
      <c r="Z14" s="584"/>
      <c r="AA14" s="587"/>
      <c r="AB14" s="587"/>
      <c r="AC14" s="612"/>
    </row>
    <row r="15" spans="1:51" ht="15" customHeight="1" x14ac:dyDescent="0.35">
      <c r="A15" s="1174"/>
      <c r="B15" s="591"/>
      <c r="C15" s="592"/>
      <c r="D15" s="593"/>
      <c r="E15" s="592"/>
      <c r="F15" s="591"/>
      <c r="G15" s="585"/>
      <c r="H15" s="585"/>
      <c r="I15" s="585"/>
      <c r="J15" s="586"/>
      <c r="K15" s="585"/>
      <c r="L15" s="586"/>
      <c r="M15" s="585"/>
      <c r="N15" s="586"/>
      <c r="O15" s="587"/>
      <c r="P15" s="584"/>
      <c r="Q15" s="587"/>
      <c r="R15" s="588"/>
      <c r="S15" s="587"/>
      <c r="T15" s="584"/>
      <c r="U15" s="587"/>
      <c r="V15" s="589"/>
      <c r="W15" s="594"/>
      <c r="X15" s="589"/>
      <c r="Y15" s="587"/>
      <c r="Z15" s="584"/>
      <c r="AA15" s="587"/>
      <c r="AB15" s="587"/>
      <c r="AC15" s="612"/>
    </row>
    <row r="16" spans="1:51" ht="15" customHeight="1" x14ac:dyDescent="0.35">
      <c r="A16" s="1174"/>
      <c r="B16" s="591"/>
      <c r="C16" s="592"/>
      <c r="D16" s="593"/>
      <c r="E16" s="592"/>
      <c r="F16" s="591"/>
      <c r="G16" s="585"/>
      <c r="H16" s="585"/>
      <c r="I16" s="585"/>
      <c r="J16" s="586"/>
      <c r="K16" s="585"/>
      <c r="L16" s="586"/>
      <c r="M16" s="585"/>
      <c r="N16" s="586"/>
      <c r="O16" s="587"/>
      <c r="P16" s="584"/>
      <c r="Q16" s="587"/>
      <c r="R16" s="588"/>
      <c r="S16" s="587"/>
      <c r="T16" s="584"/>
      <c r="U16" s="587"/>
      <c r="V16" s="589"/>
      <c r="W16" s="594"/>
      <c r="X16" s="589"/>
      <c r="Y16" s="587"/>
      <c r="Z16" s="584"/>
      <c r="AA16" s="587"/>
      <c r="AB16" s="587"/>
      <c r="AC16" s="612"/>
    </row>
    <row r="17" spans="1:29" ht="15" customHeight="1" x14ac:dyDescent="0.35">
      <c r="A17" s="1175"/>
      <c r="B17" s="591">
        <v>17.34</v>
      </c>
      <c r="C17" s="791">
        <v>173400</v>
      </c>
      <c r="D17" s="798">
        <v>19.86</v>
      </c>
      <c r="E17" s="736">
        <v>198600</v>
      </c>
      <c r="F17" s="591"/>
      <c r="G17" s="585"/>
      <c r="H17" s="585"/>
      <c r="I17" s="585"/>
      <c r="J17" s="586"/>
      <c r="K17" s="585"/>
      <c r="L17" s="586"/>
      <c r="M17" s="585"/>
      <c r="N17" s="586">
        <v>20</v>
      </c>
      <c r="O17" s="587">
        <v>136000</v>
      </c>
      <c r="P17" s="584"/>
      <c r="Q17" s="587"/>
      <c r="R17" s="588">
        <v>20</v>
      </c>
      <c r="S17" s="587">
        <v>250000</v>
      </c>
      <c r="T17" s="584"/>
      <c r="U17" s="587"/>
      <c r="V17" s="589"/>
      <c r="W17" s="594"/>
      <c r="X17" s="589"/>
      <c r="Y17" s="587"/>
      <c r="Z17" s="584"/>
      <c r="AA17" s="587"/>
      <c r="AB17" s="587"/>
      <c r="AC17" s="612"/>
    </row>
    <row r="18" spans="1:29" ht="15" customHeight="1" x14ac:dyDescent="0.35">
      <c r="A18" s="1173">
        <v>45142</v>
      </c>
      <c r="B18" s="591"/>
      <c r="C18" s="592"/>
      <c r="D18" s="593"/>
      <c r="E18" s="592"/>
      <c r="F18" s="591"/>
      <c r="G18" s="585"/>
      <c r="H18" s="585"/>
      <c r="I18" s="585"/>
      <c r="J18" s="586"/>
      <c r="K18" s="585"/>
      <c r="L18" s="586"/>
      <c r="M18" s="585"/>
      <c r="N18" s="586"/>
      <c r="O18" s="587"/>
      <c r="P18" s="584"/>
      <c r="Q18" s="587"/>
      <c r="R18" s="588"/>
      <c r="S18" s="587"/>
      <c r="T18" s="584"/>
      <c r="U18" s="587"/>
      <c r="V18" s="589"/>
      <c r="W18" s="594"/>
      <c r="X18" s="589"/>
      <c r="Y18" s="587"/>
      <c r="Z18" s="584"/>
      <c r="AA18" s="587"/>
      <c r="AB18" s="587"/>
      <c r="AC18" s="612"/>
    </row>
    <row r="19" spans="1:29" ht="15" customHeight="1" x14ac:dyDescent="0.35">
      <c r="A19" s="1174"/>
      <c r="B19" s="591"/>
      <c r="C19" s="592"/>
      <c r="D19" s="593"/>
      <c r="E19" s="592"/>
      <c r="F19" s="591"/>
      <c r="G19" s="585"/>
      <c r="H19" s="585"/>
      <c r="I19" s="585"/>
      <c r="J19" s="586"/>
      <c r="K19" s="585"/>
      <c r="L19" s="586"/>
      <c r="M19" s="585"/>
      <c r="N19" s="586"/>
      <c r="O19" s="587"/>
      <c r="P19" s="598"/>
      <c r="Q19" s="583"/>
      <c r="R19" s="584"/>
      <c r="S19" s="587"/>
      <c r="T19" s="584"/>
      <c r="U19" s="587"/>
      <c r="V19" s="589"/>
      <c r="W19" s="594"/>
      <c r="X19" s="589"/>
      <c r="Y19" s="587"/>
      <c r="Z19" s="584"/>
      <c r="AA19" s="587"/>
      <c r="AB19" s="587"/>
      <c r="AC19" s="612"/>
    </row>
    <row r="20" spans="1:29" ht="15" customHeight="1" x14ac:dyDescent="0.35">
      <c r="A20" s="1174"/>
      <c r="B20" s="591"/>
      <c r="C20" s="592"/>
      <c r="D20" s="593"/>
      <c r="E20" s="592"/>
      <c r="F20" s="591"/>
      <c r="G20" s="585"/>
      <c r="H20" s="585"/>
      <c r="I20" s="585"/>
      <c r="J20" s="586"/>
      <c r="K20" s="585"/>
      <c r="L20" s="586"/>
      <c r="M20" s="585"/>
      <c r="N20" s="586"/>
      <c r="O20" s="587"/>
      <c r="P20" s="584"/>
      <c r="Q20" s="587"/>
      <c r="R20" s="588"/>
      <c r="S20" s="587"/>
      <c r="T20" s="584"/>
      <c r="U20" s="587"/>
      <c r="V20" s="589"/>
      <c r="W20" s="594"/>
      <c r="X20" s="589"/>
      <c r="Y20" s="587"/>
      <c r="Z20" s="584"/>
      <c r="AA20" s="587"/>
      <c r="AB20" s="587"/>
      <c r="AC20" s="612"/>
    </row>
    <row r="21" spans="1:29" ht="15" customHeight="1" x14ac:dyDescent="0.35">
      <c r="A21" s="1175"/>
      <c r="B21" s="591">
        <v>28.83</v>
      </c>
      <c r="C21" s="791">
        <v>288300</v>
      </c>
      <c r="D21" s="593">
        <v>27.78</v>
      </c>
      <c r="E21" s="791">
        <v>277800</v>
      </c>
      <c r="F21" s="591">
        <v>36.880000000000003</v>
      </c>
      <c r="G21" s="791">
        <v>368800</v>
      </c>
      <c r="H21" s="592"/>
      <c r="I21" s="592"/>
      <c r="J21" s="586"/>
      <c r="K21" s="585"/>
      <c r="L21" s="586"/>
      <c r="M21" s="585"/>
      <c r="N21" s="586"/>
      <c r="O21" s="587"/>
      <c r="P21" s="584"/>
      <c r="Q21" s="587"/>
      <c r="R21" s="588">
        <v>20</v>
      </c>
      <c r="S21" s="587">
        <v>250000</v>
      </c>
      <c r="T21" s="584"/>
      <c r="U21" s="587"/>
      <c r="V21" s="589"/>
      <c r="W21" s="594"/>
      <c r="X21" s="589"/>
      <c r="Y21" s="587"/>
      <c r="Z21" s="584"/>
      <c r="AA21" s="587"/>
      <c r="AB21" s="587"/>
      <c r="AC21" s="612"/>
    </row>
    <row r="22" spans="1:29" ht="15" customHeight="1" x14ac:dyDescent="0.35">
      <c r="A22" s="1173">
        <v>45143</v>
      </c>
      <c r="B22" s="591"/>
      <c r="C22" s="592"/>
      <c r="D22" s="593"/>
      <c r="E22" s="592"/>
      <c r="F22" s="591"/>
      <c r="G22" s="585"/>
      <c r="H22" s="585"/>
      <c r="I22" s="585"/>
      <c r="J22" s="586"/>
      <c r="K22" s="585"/>
      <c r="L22" s="586"/>
      <c r="M22" s="585"/>
      <c r="N22" s="586"/>
      <c r="O22" s="587"/>
      <c r="P22" s="584"/>
      <c r="Q22" s="587"/>
      <c r="R22" s="588"/>
      <c r="S22" s="587"/>
      <c r="T22" s="584"/>
      <c r="U22" s="587"/>
      <c r="V22" s="589"/>
      <c r="W22" s="594"/>
      <c r="X22" s="589"/>
      <c r="Y22" s="587"/>
      <c r="Z22" s="584"/>
      <c r="AA22" s="587"/>
      <c r="AB22" s="587"/>
      <c r="AC22" s="612"/>
    </row>
    <row r="23" spans="1:29" ht="15" customHeight="1" x14ac:dyDescent="0.35">
      <c r="A23" s="1174"/>
      <c r="B23" s="591"/>
      <c r="C23" s="592"/>
      <c r="D23" s="593"/>
      <c r="E23" s="592"/>
      <c r="F23" s="591"/>
      <c r="G23" s="585"/>
      <c r="H23" s="585"/>
      <c r="I23" s="585"/>
      <c r="J23" s="586"/>
      <c r="K23" s="585"/>
      <c r="L23" s="586"/>
      <c r="M23" s="585"/>
      <c r="N23" s="586"/>
      <c r="O23" s="587"/>
      <c r="P23" s="584"/>
      <c r="Q23" s="587"/>
      <c r="R23" s="588"/>
      <c r="S23" s="587"/>
      <c r="T23" s="584"/>
      <c r="U23" s="587"/>
      <c r="V23" s="589"/>
      <c r="W23" s="594"/>
      <c r="X23" s="589"/>
      <c r="Y23" s="587"/>
      <c r="Z23" s="584"/>
      <c r="AA23" s="587"/>
      <c r="AB23" s="587"/>
      <c r="AC23" s="612"/>
    </row>
    <row r="24" spans="1:29" ht="15" customHeight="1" x14ac:dyDescent="0.35">
      <c r="A24" s="1174"/>
      <c r="B24" s="591"/>
      <c r="C24" s="592"/>
      <c r="D24" s="593"/>
      <c r="E24" s="592"/>
      <c r="F24" s="591"/>
      <c r="G24" s="585"/>
      <c r="H24" s="585"/>
      <c r="I24" s="585"/>
      <c r="J24" s="586"/>
      <c r="K24" s="585"/>
      <c r="L24" s="586"/>
      <c r="M24" s="585"/>
      <c r="N24" s="586"/>
      <c r="O24" s="587"/>
      <c r="P24" s="584"/>
      <c r="Q24" s="587"/>
      <c r="R24" s="588"/>
      <c r="S24" s="587"/>
      <c r="T24" s="584"/>
      <c r="U24" s="587"/>
      <c r="V24" s="589"/>
      <c r="W24" s="594"/>
      <c r="X24" s="589"/>
      <c r="Y24" s="587"/>
      <c r="Z24" s="584"/>
      <c r="AA24" s="587"/>
      <c r="AB24" s="587"/>
      <c r="AC24" s="612"/>
    </row>
    <row r="25" spans="1:29" ht="15" customHeight="1" x14ac:dyDescent="0.35">
      <c r="A25" s="1175"/>
      <c r="B25" s="591"/>
      <c r="C25" s="592"/>
      <c r="D25" s="593">
        <v>20.51</v>
      </c>
      <c r="E25" s="791">
        <v>205100</v>
      </c>
      <c r="F25" s="591">
        <v>21.02</v>
      </c>
      <c r="G25" s="736">
        <v>210200</v>
      </c>
      <c r="H25" s="585"/>
      <c r="I25" s="585"/>
      <c r="J25" s="586">
        <v>52.66</v>
      </c>
      <c r="K25" s="585">
        <v>358090</v>
      </c>
      <c r="L25" s="586">
        <v>20</v>
      </c>
      <c r="M25" s="585">
        <v>250000</v>
      </c>
      <c r="N25" s="586">
        <v>20</v>
      </c>
      <c r="O25" s="587">
        <v>136000</v>
      </c>
      <c r="P25" s="584"/>
      <c r="Q25" s="587"/>
      <c r="R25" s="588">
        <v>20</v>
      </c>
      <c r="S25" s="587">
        <v>250000</v>
      </c>
      <c r="T25" s="584"/>
      <c r="U25" s="587"/>
      <c r="V25" s="589"/>
      <c r="W25" s="594"/>
      <c r="X25" s="589"/>
      <c r="Y25" s="587"/>
      <c r="Z25" s="584"/>
      <c r="AA25" s="587"/>
      <c r="AB25" s="587"/>
      <c r="AC25" s="612"/>
    </row>
    <row r="26" spans="1:29" ht="15" customHeight="1" x14ac:dyDescent="0.35">
      <c r="A26" s="1173">
        <v>45144</v>
      </c>
      <c r="B26" s="591"/>
      <c r="C26" s="592"/>
      <c r="D26" s="593"/>
      <c r="E26" s="592"/>
      <c r="F26" s="591"/>
      <c r="G26" s="585"/>
      <c r="H26" s="585"/>
      <c r="I26" s="585"/>
      <c r="J26" s="586"/>
      <c r="K26" s="585"/>
      <c r="L26" s="586"/>
      <c r="M26" s="585"/>
      <c r="N26" s="586"/>
      <c r="O26" s="587"/>
      <c r="P26" s="584"/>
      <c r="Q26" s="587"/>
      <c r="R26" s="588"/>
      <c r="S26" s="587"/>
      <c r="T26" s="584"/>
      <c r="U26" s="587"/>
      <c r="V26" s="589"/>
      <c r="W26" s="594"/>
      <c r="X26" s="589"/>
      <c r="Y26" s="587"/>
      <c r="Z26" s="584"/>
      <c r="AA26" s="587"/>
      <c r="AB26" s="587"/>
      <c r="AC26" s="612"/>
    </row>
    <row r="27" spans="1:29" ht="15" customHeight="1" x14ac:dyDescent="0.35">
      <c r="A27" s="1174"/>
      <c r="B27" s="591"/>
      <c r="C27" s="592"/>
      <c r="D27" s="593">
        <v>20.59</v>
      </c>
      <c r="E27" s="791">
        <v>205900</v>
      </c>
      <c r="F27" s="591"/>
      <c r="G27" s="585"/>
      <c r="H27" s="585"/>
      <c r="I27" s="585"/>
      <c r="J27" s="586"/>
      <c r="K27" s="585"/>
      <c r="L27" s="586"/>
      <c r="M27" s="585"/>
      <c r="N27" s="586"/>
      <c r="O27" s="587"/>
      <c r="P27" s="584"/>
      <c r="Q27" s="587"/>
      <c r="R27" s="588"/>
      <c r="S27" s="587"/>
      <c r="T27" s="584"/>
      <c r="U27" s="587"/>
      <c r="V27" s="589"/>
      <c r="W27" s="594"/>
      <c r="X27" s="589"/>
      <c r="Y27" s="587"/>
      <c r="Z27" s="584"/>
      <c r="AA27" s="587"/>
      <c r="AB27" s="587"/>
      <c r="AC27" s="612"/>
    </row>
    <row r="28" spans="1:29" ht="15" customHeight="1" x14ac:dyDescent="0.35">
      <c r="A28" s="1174"/>
      <c r="B28" s="591"/>
      <c r="C28" s="592"/>
      <c r="D28" s="593"/>
      <c r="E28" s="592"/>
      <c r="F28" s="591"/>
      <c r="G28" s="585"/>
      <c r="H28" s="585"/>
      <c r="I28" s="585"/>
      <c r="J28" s="586"/>
      <c r="K28" s="585"/>
      <c r="L28" s="586"/>
      <c r="M28" s="585"/>
      <c r="N28" s="586"/>
      <c r="O28" s="587"/>
      <c r="P28" s="584"/>
      <c r="Q28" s="587"/>
      <c r="R28" s="588"/>
      <c r="S28" s="587"/>
      <c r="T28" s="584"/>
      <c r="U28" s="587"/>
      <c r="V28" s="589"/>
      <c r="W28" s="590"/>
      <c r="X28" s="599"/>
      <c r="Y28" s="600"/>
      <c r="Z28" s="588"/>
      <c r="AA28" s="587"/>
      <c r="AB28" s="587"/>
      <c r="AC28" s="612"/>
    </row>
    <row r="29" spans="1:29" ht="15" customHeight="1" x14ac:dyDescent="0.35">
      <c r="A29" s="1175"/>
      <c r="B29" s="591">
        <v>35.01</v>
      </c>
      <c r="C29" s="791">
        <v>350100</v>
      </c>
      <c r="D29" s="593"/>
      <c r="E29" s="592"/>
      <c r="F29" s="591"/>
      <c r="G29" s="585"/>
      <c r="H29" s="585"/>
      <c r="I29" s="585"/>
      <c r="J29" s="586"/>
      <c r="K29" s="585"/>
      <c r="L29" s="586"/>
      <c r="M29" s="585"/>
      <c r="N29" s="586"/>
      <c r="O29" s="587"/>
      <c r="P29" s="584"/>
      <c r="Q29" s="587"/>
      <c r="R29" s="588"/>
      <c r="S29" s="587"/>
      <c r="T29" s="584"/>
      <c r="U29" s="587"/>
      <c r="V29" s="589"/>
      <c r="W29" s="590"/>
      <c r="X29" s="599"/>
      <c r="Y29" s="600"/>
      <c r="Z29" s="588"/>
      <c r="AA29" s="587"/>
      <c r="AB29" s="587"/>
      <c r="AC29" s="612"/>
    </row>
    <row r="30" spans="1:29" ht="15" customHeight="1" x14ac:dyDescent="0.35">
      <c r="A30" s="1173">
        <v>45145</v>
      </c>
      <c r="B30" s="591"/>
      <c r="C30" s="592"/>
      <c r="D30" s="593"/>
      <c r="E30" s="592"/>
      <c r="F30" s="591"/>
      <c r="G30" s="585"/>
      <c r="H30" s="585"/>
      <c r="I30" s="585"/>
      <c r="J30" s="586"/>
      <c r="K30" s="585"/>
      <c r="L30" s="586"/>
      <c r="M30" s="585"/>
      <c r="N30" s="586"/>
      <c r="O30" s="587"/>
      <c r="P30" s="584"/>
      <c r="Q30" s="587"/>
      <c r="R30" s="588"/>
      <c r="S30" s="587"/>
      <c r="T30" s="584"/>
      <c r="U30" s="587"/>
      <c r="V30" s="589"/>
      <c r="W30" s="594"/>
      <c r="X30" s="589"/>
      <c r="Y30" s="587"/>
      <c r="Z30" s="584"/>
      <c r="AA30" s="587"/>
      <c r="AB30" s="587"/>
      <c r="AC30" s="612"/>
    </row>
    <row r="31" spans="1:29" ht="15" customHeight="1" x14ac:dyDescent="0.35">
      <c r="A31" s="1174"/>
      <c r="B31" s="591"/>
      <c r="C31" s="592"/>
      <c r="D31" s="593">
        <v>16.64</v>
      </c>
      <c r="E31" s="791">
        <v>166400</v>
      </c>
      <c r="F31" s="591"/>
      <c r="G31" s="585"/>
      <c r="H31" s="585"/>
      <c r="I31" s="585"/>
      <c r="J31" s="586"/>
      <c r="K31" s="585"/>
      <c r="L31" s="586"/>
      <c r="M31" s="585"/>
      <c r="N31" s="586"/>
      <c r="O31" s="587"/>
      <c r="P31" s="584"/>
      <c r="Q31" s="587"/>
      <c r="R31" s="588"/>
      <c r="S31" s="587"/>
      <c r="T31" s="584"/>
      <c r="U31" s="587"/>
      <c r="V31" s="589"/>
      <c r="W31" s="594"/>
      <c r="X31" s="589"/>
      <c r="Y31" s="587"/>
      <c r="Z31" s="584"/>
      <c r="AA31" s="587"/>
      <c r="AB31" s="587"/>
      <c r="AC31" s="612"/>
    </row>
    <row r="32" spans="1:29" ht="15" customHeight="1" x14ac:dyDescent="0.35">
      <c r="A32" s="1174"/>
      <c r="B32" s="591"/>
      <c r="C32" s="592"/>
      <c r="D32" s="593"/>
      <c r="E32" s="592"/>
      <c r="F32" s="591"/>
      <c r="G32" s="585"/>
      <c r="H32" s="585"/>
      <c r="I32" s="585"/>
      <c r="J32" s="586"/>
      <c r="K32" s="585"/>
      <c r="L32" s="586"/>
      <c r="M32" s="585"/>
      <c r="N32" s="586"/>
      <c r="O32" s="587"/>
      <c r="P32" s="584"/>
      <c r="Q32" s="587"/>
      <c r="R32" s="588"/>
      <c r="S32" s="587"/>
      <c r="T32" s="584"/>
      <c r="U32" s="587"/>
      <c r="V32" s="589"/>
      <c r="W32" s="594"/>
      <c r="X32" s="589"/>
      <c r="Y32" s="587"/>
      <c r="Z32" s="584"/>
      <c r="AA32" s="587"/>
      <c r="AB32" s="587"/>
      <c r="AC32" s="612"/>
    </row>
    <row r="33" spans="1:29" ht="15" customHeight="1" x14ac:dyDescent="0.35">
      <c r="A33" s="1175"/>
      <c r="B33" s="591">
        <v>25.44</v>
      </c>
      <c r="C33" s="791">
        <v>254400</v>
      </c>
      <c r="D33" s="593">
        <v>35.72</v>
      </c>
      <c r="E33" s="791">
        <v>357200</v>
      </c>
      <c r="F33" s="591">
        <v>33.909999999999997</v>
      </c>
      <c r="G33" s="736">
        <v>339100</v>
      </c>
      <c r="H33" s="585"/>
      <c r="I33" s="585"/>
      <c r="J33" s="586"/>
      <c r="K33" s="585"/>
      <c r="L33" s="586"/>
      <c r="M33" s="585"/>
      <c r="N33" s="586">
        <v>20</v>
      </c>
      <c r="O33" s="587">
        <v>136000</v>
      </c>
      <c r="P33" s="584"/>
      <c r="Q33" s="587"/>
      <c r="R33" s="588">
        <v>20</v>
      </c>
      <c r="S33" s="587">
        <v>250000</v>
      </c>
      <c r="T33" s="584"/>
      <c r="U33" s="587"/>
      <c r="V33" s="589"/>
      <c r="W33" s="594"/>
      <c r="X33" s="589">
        <v>29.66</v>
      </c>
      <c r="Y33" s="587">
        <v>296600</v>
      </c>
      <c r="Z33" s="584"/>
      <c r="AA33" s="587"/>
      <c r="AB33" s="587"/>
      <c r="AC33" s="612"/>
    </row>
    <row r="34" spans="1:29" ht="15" customHeight="1" x14ac:dyDescent="0.35">
      <c r="A34" s="1173">
        <v>45146</v>
      </c>
      <c r="B34" s="591"/>
      <c r="C34" s="592"/>
      <c r="D34" s="593"/>
      <c r="E34" s="592"/>
      <c r="F34" s="591"/>
      <c r="G34" s="585"/>
      <c r="H34" s="585"/>
      <c r="I34" s="585"/>
      <c r="J34" s="586"/>
      <c r="K34" s="585"/>
      <c r="L34" s="586"/>
      <c r="M34" s="585"/>
      <c r="N34" s="586"/>
      <c r="O34" s="587"/>
      <c r="P34" s="584"/>
      <c r="Q34" s="587"/>
      <c r="R34" s="588"/>
      <c r="S34" s="587"/>
      <c r="T34" s="584"/>
      <c r="U34" s="587"/>
      <c r="V34" s="589"/>
      <c r="W34" s="594"/>
      <c r="X34" s="589"/>
      <c r="Y34" s="587"/>
      <c r="Z34" s="584"/>
      <c r="AA34" s="587"/>
      <c r="AB34" s="587"/>
      <c r="AC34" s="612"/>
    </row>
    <row r="35" spans="1:29" ht="15" customHeight="1" x14ac:dyDescent="0.35">
      <c r="A35" s="1174"/>
      <c r="B35" s="591"/>
      <c r="C35" s="592"/>
      <c r="D35" s="593"/>
      <c r="E35" s="592"/>
      <c r="F35" s="591"/>
      <c r="G35" s="585"/>
      <c r="H35" s="585"/>
      <c r="I35" s="585"/>
      <c r="J35" s="586"/>
      <c r="K35" s="585"/>
      <c r="L35" s="586"/>
      <c r="M35" s="585"/>
      <c r="N35" s="586"/>
      <c r="O35" s="587"/>
      <c r="P35" s="584"/>
      <c r="Q35" s="587"/>
      <c r="R35" s="588"/>
      <c r="S35" s="587"/>
      <c r="T35" s="584"/>
      <c r="U35" s="587"/>
      <c r="V35" s="589"/>
      <c r="W35" s="594"/>
      <c r="X35" s="589"/>
      <c r="Y35" s="587"/>
      <c r="Z35" s="584"/>
      <c r="AA35" s="587"/>
      <c r="AB35" s="587"/>
      <c r="AC35" s="612"/>
    </row>
    <row r="36" spans="1:29" ht="15" customHeight="1" x14ac:dyDescent="0.35">
      <c r="A36" s="1174"/>
      <c r="B36" s="591"/>
      <c r="C36" s="592"/>
      <c r="D36" s="593"/>
      <c r="E36" s="592"/>
      <c r="F36" s="591"/>
      <c r="G36" s="585"/>
      <c r="H36" s="585"/>
      <c r="I36" s="585"/>
      <c r="J36" s="586"/>
      <c r="K36" s="585"/>
      <c r="L36" s="586"/>
      <c r="M36" s="585"/>
      <c r="N36" s="586"/>
      <c r="O36" s="587"/>
      <c r="P36" s="584"/>
      <c r="Q36" s="587"/>
      <c r="R36" s="588"/>
      <c r="S36" s="587"/>
      <c r="T36" s="584"/>
      <c r="U36" s="587"/>
      <c r="V36" s="589"/>
      <c r="W36" s="594"/>
      <c r="X36" s="589"/>
      <c r="Y36" s="587"/>
      <c r="Z36" s="584"/>
      <c r="AA36" s="587"/>
      <c r="AB36" s="587"/>
      <c r="AC36" s="612"/>
    </row>
    <row r="37" spans="1:29" ht="15" customHeight="1" x14ac:dyDescent="0.35">
      <c r="A37" s="1175"/>
      <c r="B37" s="591">
        <v>24.41</v>
      </c>
      <c r="C37" s="791">
        <v>244100</v>
      </c>
      <c r="D37" s="593"/>
      <c r="E37" s="592"/>
      <c r="F37" s="591">
        <v>28.29</v>
      </c>
      <c r="G37" s="736">
        <v>282900</v>
      </c>
      <c r="H37" s="593">
        <v>23.88</v>
      </c>
      <c r="I37" s="592">
        <v>342680</v>
      </c>
      <c r="J37" s="586"/>
      <c r="K37" s="585"/>
      <c r="L37" s="586">
        <v>20</v>
      </c>
      <c r="M37" s="585">
        <v>250000</v>
      </c>
      <c r="N37" s="586"/>
      <c r="O37" s="587"/>
      <c r="P37" s="584"/>
      <c r="Q37" s="587"/>
      <c r="R37" s="588">
        <v>20</v>
      </c>
      <c r="S37" s="587">
        <v>250000</v>
      </c>
      <c r="T37" s="584"/>
      <c r="U37" s="587"/>
      <c r="V37" s="589">
        <v>40.5</v>
      </c>
      <c r="W37" s="594">
        <v>405000</v>
      </c>
      <c r="X37" s="589"/>
      <c r="Y37" s="587"/>
      <c r="Z37" s="584"/>
      <c r="AA37" s="587"/>
      <c r="AB37" s="587"/>
      <c r="AC37" s="612"/>
    </row>
    <row r="38" spans="1:29" ht="15" customHeight="1" x14ac:dyDescent="0.35">
      <c r="A38" s="1173">
        <v>45147</v>
      </c>
      <c r="B38" s="591"/>
      <c r="C38" s="592"/>
      <c r="D38" s="593"/>
      <c r="E38" s="592"/>
      <c r="F38" s="591"/>
      <c r="G38" s="585"/>
      <c r="H38" s="585"/>
      <c r="I38" s="585"/>
      <c r="J38" s="586"/>
      <c r="K38" s="585"/>
      <c r="L38" s="586"/>
      <c r="M38" s="585"/>
      <c r="N38" s="586"/>
      <c r="O38" s="587"/>
      <c r="P38" s="584"/>
      <c r="Q38" s="587"/>
      <c r="R38" s="588"/>
      <c r="S38" s="587"/>
      <c r="T38" s="584"/>
      <c r="U38" s="587"/>
      <c r="V38" s="589"/>
      <c r="W38" s="594"/>
      <c r="X38" s="589"/>
      <c r="Y38" s="587"/>
      <c r="Z38" s="584"/>
      <c r="AA38" s="587"/>
      <c r="AB38" s="587"/>
      <c r="AC38" s="612"/>
    </row>
    <row r="39" spans="1:29" ht="15" customHeight="1" x14ac:dyDescent="0.35">
      <c r="A39" s="1174"/>
      <c r="B39" s="591"/>
      <c r="C39" s="592"/>
      <c r="D39" s="593"/>
      <c r="E39" s="592"/>
      <c r="F39" s="591"/>
      <c r="G39" s="585"/>
      <c r="H39" s="585"/>
      <c r="I39" s="585"/>
      <c r="J39" s="586"/>
      <c r="K39" s="585"/>
      <c r="L39" s="586"/>
      <c r="M39" s="585"/>
      <c r="N39" s="586"/>
      <c r="O39" s="587"/>
      <c r="P39" s="584"/>
      <c r="Q39" s="587"/>
      <c r="R39" s="588"/>
      <c r="S39" s="587"/>
      <c r="T39" s="584"/>
      <c r="U39" s="587"/>
      <c r="V39" s="589"/>
      <c r="W39" s="594"/>
      <c r="X39" s="589"/>
      <c r="Y39" s="587"/>
      <c r="Z39" s="584"/>
      <c r="AA39" s="587"/>
      <c r="AB39" s="587"/>
      <c r="AC39" s="612"/>
    </row>
    <row r="40" spans="1:29" ht="15" customHeight="1" x14ac:dyDescent="0.35">
      <c r="A40" s="1174"/>
      <c r="B40" s="591"/>
      <c r="C40" s="592"/>
      <c r="D40" s="593"/>
      <c r="E40" s="592"/>
      <c r="F40" s="591"/>
      <c r="G40" s="585"/>
      <c r="H40" s="585"/>
      <c r="I40" s="585"/>
      <c r="J40" s="586"/>
      <c r="K40" s="585"/>
      <c r="L40" s="586"/>
      <c r="M40" s="585"/>
      <c r="N40" s="586"/>
      <c r="O40" s="587"/>
      <c r="P40" s="584"/>
      <c r="Q40" s="587"/>
      <c r="R40" s="588"/>
      <c r="S40" s="587"/>
      <c r="T40" s="584"/>
      <c r="U40" s="587"/>
      <c r="V40" s="589"/>
      <c r="W40" s="594"/>
      <c r="X40" s="589"/>
      <c r="Y40" s="587"/>
      <c r="Z40" s="584"/>
      <c r="AA40" s="587"/>
      <c r="AB40" s="587"/>
      <c r="AC40" s="612"/>
    </row>
    <row r="41" spans="1:29" ht="15" customHeight="1" x14ac:dyDescent="0.35">
      <c r="A41" s="1175"/>
      <c r="B41" s="792">
        <v>27.5</v>
      </c>
      <c r="C41" s="791">
        <v>275000</v>
      </c>
      <c r="D41" s="593">
        <v>19.75</v>
      </c>
      <c r="E41" s="791">
        <v>197500</v>
      </c>
      <c r="F41" s="792"/>
      <c r="G41" s="585"/>
      <c r="H41" s="585"/>
      <c r="I41" s="585"/>
      <c r="J41" s="586"/>
      <c r="K41" s="585"/>
      <c r="L41" s="586"/>
      <c r="M41" s="585"/>
      <c r="N41" s="586"/>
      <c r="O41" s="587"/>
      <c r="P41" s="584"/>
      <c r="Q41" s="587"/>
      <c r="R41" s="588">
        <v>20</v>
      </c>
      <c r="S41" s="587">
        <v>250000</v>
      </c>
      <c r="T41" s="584"/>
      <c r="U41" s="587"/>
      <c r="V41" s="589"/>
      <c r="W41" s="594"/>
      <c r="X41" s="589">
        <v>19.739999999999998</v>
      </c>
      <c r="Y41" s="587">
        <v>197400</v>
      </c>
      <c r="Z41" s="584"/>
      <c r="AA41" s="587"/>
      <c r="AB41" s="587"/>
      <c r="AC41" s="612"/>
    </row>
    <row r="42" spans="1:29" ht="15" customHeight="1" x14ac:dyDescent="0.35">
      <c r="A42" s="1173">
        <v>45148</v>
      </c>
      <c r="B42" s="591"/>
      <c r="C42" s="592"/>
      <c r="D42" s="593"/>
      <c r="E42" s="592"/>
      <c r="F42" s="591"/>
      <c r="G42" s="585"/>
      <c r="H42" s="585"/>
      <c r="I42" s="585"/>
      <c r="J42" s="586"/>
      <c r="K42" s="585"/>
      <c r="L42" s="586"/>
      <c r="M42" s="585"/>
      <c r="N42" s="586"/>
      <c r="O42" s="587"/>
      <c r="P42" s="584"/>
      <c r="Q42" s="587"/>
      <c r="R42" s="588"/>
      <c r="S42" s="587"/>
      <c r="T42" s="584"/>
      <c r="U42" s="587"/>
      <c r="V42" s="589"/>
      <c r="W42" s="594"/>
      <c r="X42" s="589"/>
      <c r="Y42" s="587"/>
      <c r="Z42" s="584"/>
      <c r="AA42" s="587"/>
      <c r="AB42" s="587"/>
      <c r="AC42" s="612"/>
    </row>
    <row r="43" spans="1:29" ht="15" customHeight="1" x14ac:dyDescent="0.35">
      <c r="A43" s="1174"/>
      <c r="B43" s="591"/>
      <c r="C43" s="592"/>
      <c r="D43" s="593"/>
      <c r="E43" s="592"/>
      <c r="F43" s="591"/>
      <c r="G43" s="585"/>
      <c r="H43" s="585"/>
      <c r="I43" s="585"/>
      <c r="J43" s="586"/>
      <c r="K43" s="585"/>
      <c r="L43" s="586"/>
      <c r="M43" s="585"/>
      <c r="N43" s="586"/>
      <c r="O43" s="587"/>
      <c r="P43" s="584"/>
      <c r="Q43" s="587"/>
      <c r="R43" s="588"/>
      <c r="S43" s="587"/>
      <c r="T43" s="584"/>
      <c r="U43" s="587"/>
      <c r="V43" s="589"/>
      <c r="W43" s="594"/>
      <c r="X43" s="589"/>
      <c r="Y43" s="587"/>
      <c r="Z43" s="584"/>
      <c r="AA43" s="587"/>
      <c r="AB43" s="587"/>
      <c r="AC43" s="612"/>
    </row>
    <row r="44" spans="1:29" ht="15" customHeight="1" x14ac:dyDescent="0.35">
      <c r="A44" s="1174"/>
      <c r="B44" s="591"/>
      <c r="C44" s="592"/>
      <c r="D44" s="593"/>
      <c r="E44" s="592"/>
      <c r="F44" s="591"/>
      <c r="G44" s="585"/>
      <c r="H44" s="585"/>
      <c r="I44" s="585"/>
      <c r="J44" s="586"/>
      <c r="K44" s="585"/>
      <c r="L44" s="586"/>
      <c r="M44" s="585"/>
      <c r="N44" s="586"/>
      <c r="O44" s="587"/>
      <c r="P44" s="584"/>
      <c r="Q44" s="587"/>
      <c r="R44" s="588"/>
      <c r="S44" s="587"/>
      <c r="T44" s="584"/>
      <c r="U44" s="587"/>
      <c r="V44" s="589"/>
      <c r="W44" s="594"/>
      <c r="X44" s="589"/>
      <c r="Y44" s="587"/>
      <c r="Z44" s="584"/>
      <c r="AA44" s="587"/>
      <c r="AB44" s="587"/>
      <c r="AC44" s="612"/>
    </row>
    <row r="45" spans="1:29" ht="12.75" customHeight="1" x14ac:dyDescent="0.35">
      <c r="A45" s="1175"/>
      <c r="B45" s="591">
        <v>24.05</v>
      </c>
      <c r="C45" s="791">
        <v>240500</v>
      </c>
      <c r="D45" s="593">
        <v>21.47</v>
      </c>
      <c r="E45" s="791">
        <v>214700</v>
      </c>
      <c r="F45" s="591">
        <v>37.979999999999997</v>
      </c>
      <c r="G45" s="736">
        <v>379800</v>
      </c>
      <c r="H45" s="585"/>
      <c r="I45" s="585"/>
      <c r="J45" s="586"/>
      <c r="K45" s="585"/>
      <c r="L45" s="586">
        <v>20</v>
      </c>
      <c r="M45" s="585">
        <v>250000</v>
      </c>
      <c r="N45" s="586">
        <v>20</v>
      </c>
      <c r="O45" s="587">
        <v>136000</v>
      </c>
      <c r="P45" s="584"/>
      <c r="Q45" s="587"/>
      <c r="R45" s="588">
        <v>20</v>
      </c>
      <c r="S45" s="587">
        <v>250000</v>
      </c>
      <c r="T45" s="584"/>
      <c r="U45" s="587"/>
      <c r="V45" s="589"/>
      <c r="W45" s="594"/>
      <c r="X45" s="589"/>
      <c r="Y45" s="587"/>
      <c r="Z45" s="584"/>
      <c r="AA45" s="587"/>
      <c r="AB45" s="587"/>
      <c r="AC45" s="612"/>
    </row>
    <row r="46" spans="1:29" ht="15" customHeight="1" x14ac:dyDescent="0.35">
      <c r="A46" s="1173">
        <v>45149</v>
      </c>
      <c r="B46" s="591"/>
      <c r="C46" s="592"/>
      <c r="D46" s="593"/>
      <c r="E46" s="592"/>
      <c r="F46" s="591"/>
      <c r="G46" s="585"/>
      <c r="H46" s="585"/>
      <c r="I46" s="585"/>
      <c r="J46" s="586"/>
      <c r="K46" s="587"/>
      <c r="L46" s="586"/>
      <c r="M46" s="585"/>
      <c r="N46" s="586"/>
      <c r="O46" s="587"/>
      <c r="P46" s="584"/>
      <c r="Q46" s="587"/>
      <c r="R46" s="588"/>
      <c r="S46" s="587"/>
      <c r="T46" s="631"/>
      <c r="U46" s="587"/>
      <c r="V46" s="589"/>
      <c r="W46" s="594"/>
      <c r="X46" s="589"/>
      <c r="Y46" s="587"/>
      <c r="Z46" s="584"/>
      <c r="AA46" s="587"/>
      <c r="AB46" s="587"/>
      <c r="AC46" s="612"/>
    </row>
    <row r="47" spans="1:29" ht="15" customHeight="1" x14ac:dyDescent="0.35">
      <c r="A47" s="1174"/>
      <c r="B47" s="591"/>
      <c r="C47" s="592"/>
      <c r="D47" s="593"/>
      <c r="E47" s="592"/>
      <c r="F47" s="591"/>
      <c r="G47" s="585"/>
      <c r="H47" s="585"/>
      <c r="I47" s="585"/>
      <c r="J47" s="586"/>
      <c r="K47" s="585"/>
      <c r="L47" s="586"/>
      <c r="M47" s="585"/>
      <c r="N47" s="586"/>
      <c r="O47" s="587"/>
      <c r="P47" s="584"/>
      <c r="Q47" s="587"/>
      <c r="R47" s="588"/>
      <c r="S47" s="587"/>
      <c r="T47" s="584"/>
      <c r="U47" s="587"/>
      <c r="V47" s="589"/>
      <c r="W47" s="594"/>
      <c r="X47" s="589"/>
      <c r="Y47" s="587"/>
      <c r="Z47" s="584"/>
      <c r="AA47" s="587"/>
      <c r="AB47" s="587"/>
      <c r="AC47" s="612"/>
    </row>
    <row r="48" spans="1:29" ht="15" customHeight="1" x14ac:dyDescent="0.35">
      <c r="A48" s="1174"/>
      <c r="B48" s="591"/>
      <c r="C48" s="592"/>
      <c r="D48" s="593"/>
      <c r="E48" s="592"/>
      <c r="F48" s="591"/>
      <c r="G48" s="585"/>
      <c r="H48" s="585"/>
      <c r="I48" s="585"/>
      <c r="J48" s="586"/>
      <c r="K48" s="585"/>
      <c r="L48" s="586"/>
      <c r="M48" s="585"/>
      <c r="N48" s="586"/>
      <c r="O48" s="587"/>
      <c r="P48" s="584"/>
      <c r="Q48" s="587"/>
      <c r="R48" s="588"/>
      <c r="S48" s="587"/>
      <c r="T48" s="584"/>
      <c r="U48" s="587"/>
      <c r="V48" s="589"/>
      <c r="W48" s="594"/>
      <c r="X48" s="589"/>
      <c r="Y48" s="587"/>
      <c r="Z48" s="584"/>
      <c r="AA48" s="587"/>
      <c r="AB48" s="587"/>
      <c r="AC48" s="612"/>
    </row>
    <row r="49" spans="1:29" ht="15" customHeight="1" x14ac:dyDescent="0.35">
      <c r="A49" s="1175"/>
      <c r="B49" s="792">
        <v>17.7</v>
      </c>
      <c r="C49" s="791">
        <v>177000</v>
      </c>
      <c r="D49" s="593">
        <v>31.05</v>
      </c>
      <c r="E49" s="791">
        <v>310500</v>
      </c>
      <c r="F49" s="792">
        <v>19.3</v>
      </c>
      <c r="G49" s="736">
        <v>193000</v>
      </c>
      <c r="H49" s="585"/>
      <c r="I49" s="585"/>
      <c r="J49" s="586">
        <v>20</v>
      </c>
      <c r="K49" s="585">
        <v>136000</v>
      </c>
      <c r="L49" s="586">
        <v>20</v>
      </c>
      <c r="M49" s="585">
        <v>250000</v>
      </c>
      <c r="N49" s="586">
        <v>20</v>
      </c>
      <c r="O49" s="587">
        <v>136000</v>
      </c>
      <c r="P49" s="584"/>
      <c r="Q49" s="587"/>
      <c r="R49" s="588">
        <v>20</v>
      </c>
      <c r="S49" s="587">
        <v>250000</v>
      </c>
      <c r="T49" s="584"/>
      <c r="U49" s="587"/>
      <c r="V49" s="589"/>
      <c r="W49" s="594"/>
      <c r="X49" s="589"/>
      <c r="Y49" s="587"/>
      <c r="Z49" s="584"/>
      <c r="AA49" s="587"/>
      <c r="AB49" s="587"/>
      <c r="AC49" s="612"/>
    </row>
    <row r="50" spans="1:29" ht="15" customHeight="1" x14ac:dyDescent="0.35">
      <c r="A50" s="1173">
        <v>45150</v>
      </c>
      <c r="B50" s="591"/>
      <c r="C50" s="592"/>
      <c r="D50" s="593"/>
      <c r="E50" s="592"/>
      <c r="F50" s="591"/>
      <c r="G50" s="585"/>
      <c r="H50" s="585"/>
      <c r="I50" s="585"/>
      <c r="J50" s="586"/>
      <c r="K50" s="585"/>
      <c r="L50" s="586"/>
      <c r="M50" s="585"/>
      <c r="N50" s="586"/>
      <c r="O50" s="587"/>
      <c r="P50" s="584"/>
      <c r="Q50" s="587"/>
      <c r="R50" s="588"/>
      <c r="S50" s="587"/>
      <c r="T50" s="584"/>
      <c r="U50" s="587"/>
      <c r="V50" s="589"/>
      <c r="W50" s="594"/>
      <c r="X50" s="589"/>
      <c r="Y50" s="587"/>
      <c r="Z50" s="584"/>
      <c r="AA50" s="587"/>
      <c r="AB50" s="587"/>
      <c r="AC50" s="612"/>
    </row>
    <row r="51" spans="1:29" ht="15" customHeight="1" x14ac:dyDescent="0.35">
      <c r="A51" s="1174"/>
      <c r="B51" s="591"/>
      <c r="C51" s="592"/>
      <c r="D51" s="593"/>
      <c r="E51" s="592"/>
      <c r="F51" s="591"/>
      <c r="G51" s="585"/>
      <c r="H51" s="585"/>
      <c r="I51" s="585"/>
      <c r="J51" s="586"/>
      <c r="K51" s="585"/>
      <c r="L51" s="586"/>
      <c r="M51" s="585"/>
      <c r="N51" s="586"/>
      <c r="O51" s="587"/>
      <c r="P51" s="584"/>
      <c r="Q51" s="587"/>
      <c r="R51" s="588"/>
      <c r="S51" s="587"/>
      <c r="T51" s="584"/>
      <c r="U51" s="587"/>
      <c r="V51" s="589"/>
      <c r="W51" s="594"/>
      <c r="X51" s="589"/>
      <c r="Y51" s="587"/>
      <c r="Z51" s="584"/>
      <c r="AA51" s="587"/>
      <c r="AB51" s="587"/>
      <c r="AC51" s="612"/>
    </row>
    <row r="52" spans="1:29" ht="15" customHeight="1" x14ac:dyDescent="0.35">
      <c r="A52" s="1174"/>
      <c r="B52" s="591"/>
      <c r="C52" s="592"/>
      <c r="D52" s="593"/>
      <c r="E52" s="592"/>
      <c r="F52" s="591"/>
      <c r="G52" s="585"/>
      <c r="H52" s="585"/>
      <c r="I52" s="585"/>
      <c r="J52" s="586"/>
      <c r="K52" s="585"/>
      <c r="L52" s="586"/>
      <c r="M52" s="585"/>
      <c r="N52" s="586"/>
      <c r="O52" s="587"/>
      <c r="P52" s="584"/>
      <c r="Q52" s="587"/>
      <c r="R52" s="588"/>
      <c r="S52" s="587"/>
      <c r="T52" s="584"/>
      <c r="U52" s="587"/>
      <c r="V52" s="589"/>
      <c r="W52" s="594"/>
      <c r="X52" s="589"/>
      <c r="Y52" s="587"/>
      <c r="Z52" s="584"/>
      <c r="AA52" s="587"/>
      <c r="AB52" s="587"/>
      <c r="AC52" s="612"/>
    </row>
    <row r="53" spans="1:29" ht="15" customHeight="1" x14ac:dyDescent="0.35">
      <c r="A53" s="1175"/>
      <c r="B53" s="591">
        <v>21.57</v>
      </c>
      <c r="C53" s="791">
        <v>215700</v>
      </c>
      <c r="D53" s="593">
        <v>23.93</v>
      </c>
      <c r="E53" s="791">
        <v>239300</v>
      </c>
      <c r="F53" s="792"/>
      <c r="G53" s="585"/>
      <c r="H53" s="585"/>
      <c r="I53" s="585"/>
      <c r="J53" s="586"/>
      <c r="K53" s="585"/>
      <c r="L53" s="591"/>
      <c r="M53" s="592"/>
      <c r="N53" s="586">
        <v>46.53</v>
      </c>
      <c r="O53" s="585">
        <v>316400</v>
      </c>
      <c r="P53" s="584"/>
      <c r="Q53" s="587"/>
      <c r="R53" s="588">
        <v>20</v>
      </c>
      <c r="S53" s="587">
        <v>250000</v>
      </c>
      <c r="T53" s="584"/>
      <c r="U53" s="587"/>
      <c r="V53" s="589"/>
      <c r="W53" s="594"/>
      <c r="X53" s="589">
        <v>5</v>
      </c>
      <c r="Y53" s="587">
        <v>50000</v>
      </c>
      <c r="Z53" s="584"/>
      <c r="AA53" s="587"/>
      <c r="AB53" s="587"/>
      <c r="AC53" s="612"/>
    </row>
    <row r="54" spans="1:29" ht="15" customHeight="1" x14ac:dyDescent="0.35">
      <c r="A54" s="1173">
        <v>45151</v>
      </c>
      <c r="B54" s="591"/>
      <c r="C54" s="592"/>
      <c r="D54" s="593"/>
      <c r="E54" s="592"/>
      <c r="F54" s="591"/>
      <c r="G54" s="585"/>
      <c r="H54" s="585"/>
      <c r="I54" s="585"/>
      <c r="J54" s="586"/>
      <c r="K54" s="585"/>
      <c r="L54" s="586"/>
      <c r="M54" s="585"/>
      <c r="N54" s="586"/>
      <c r="O54" s="587"/>
      <c r="P54" s="584"/>
      <c r="Q54" s="587"/>
      <c r="R54" s="588"/>
      <c r="S54" s="587"/>
      <c r="T54" s="584"/>
      <c r="U54" s="587"/>
      <c r="V54" s="589"/>
      <c r="W54" s="594"/>
      <c r="X54" s="589"/>
      <c r="Y54" s="587"/>
      <c r="Z54" s="584"/>
      <c r="AA54" s="587"/>
      <c r="AB54" s="587"/>
      <c r="AC54" s="612"/>
    </row>
    <row r="55" spans="1:29" ht="15" customHeight="1" x14ac:dyDescent="0.35">
      <c r="A55" s="1174"/>
      <c r="B55" s="591"/>
      <c r="C55" s="592"/>
      <c r="D55" s="593"/>
      <c r="E55" s="592"/>
      <c r="F55" s="591"/>
      <c r="G55" s="585"/>
      <c r="H55" s="585"/>
      <c r="I55" s="585"/>
      <c r="J55" s="586"/>
      <c r="K55" s="585"/>
      <c r="L55" s="586"/>
      <c r="M55" s="585"/>
      <c r="N55" s="586"/>
      <c r="O55" s="587"/>
      <c r="P55" s="584"/>
      <c r="Q55" s="587"/>
      <c r="R55" s="588"/>
      <c r="S55" s="587"/>
      <c r="T55" s="584"/>
      <c r="U55" s="587"/>
      <c r="V55" s="589"/>
      <c r="W55" s="590"/>
      <c r="X55" s="599"/>
      <c r="Y55" s="600"/>
      <c r="Z55" s="588"/>
      <c r="AA55" s="587"/>
      <c r="AB55" s="587"/>
      <c r="AC55" s="612"/>
    </row>
    <row r="56" spans="1:29" ht="15" customHeight="1" x14ac:dyDescent="0.35">
      <c r="A56" s="1174"/>
      <c r="B56" s="591"/>
      <c r="C56" s="592"/>
      <c r="D56" s="593"/>
      <c r="E56" s="592"/>
      <c r="F56" s="591"/>
      <c r="G56" s="585"/>
      <c r="H56" s="585"/>
      <c r="I56" s="585"/>
      <c r="J56" s="586"/>
      <c r="K56" s="585"/>
      <c r="L56" s="586"/>
      <c r="M56" s="585"/>
      <c r="N56" s="586"/>
      <c r="O56" s="587"/>
      <c r="P56" s="584"/>
      <c r="Q56" s="587"/>
      <c r="R56" s="588"/>
      <c r="S56" s="587"/>
      <c r="T56" s="584"/>
      <c r="U56" s="587"/>
      <c r="V56" s="589"/>
      <c r="W56" s="590"/>
      <c r="X56" s="599"/>
      <c r="Y56" s="600"/>
      <c r="Z56" s="588"/>
      <c r="AA56" s="587"/>
      <c r="AB56" s="587"/>
      <c r="AC56" s="612"/>
    </row>
    <row r="57" spans="1:29" ht="15" customHeight="1" x14ac:dyDescent="0.35">
      <c r="A57" s="1175"/>
      <c r="B57" s="591">
        <v>26.58</v>
      </c>
      <c r="C57" s="791">
        <v>265800</v>
      </c>
      <c r="D57" s="593"/>
      <c r="E57" s="592"/>
      <c r="F57" s="591">
        <v>36.869999999999997</v>
      </c>
      <c r="G57" s="736">
        <v>368700</v>
      </c>
      <c r="H57" s="585"/>
      <c r="I57" s="585"/>
      <c r="J57" s="586"/>
      <c r="K57" s="585"/>
      <c r="L57" s="586"/>
      <c r="M57" s="585"/>
      <c r="N57" s="586"/>
      <c r="O57" s="587"/>
      <c r="P57" s="584"/>
      <c r="Q57" s="587"/>
      <c r="R57" s="588"/>
      <c r="S57" s="587"/>
      <c r="T57" s="584"/>
      <c r="U57" s="587"/>
      <c r="V57" s="589"/>
      <c r="W57" s="594"/>
      <c r="X57" s="589"/>
      <c r="Y57" s="587"/>
      <c r="Z57" s="584"/>
      <c r="AA57" s="587"/>
      <c r="AB57" s="587"/>
      <c r="AC57" s="612"/>
    </row>
    <row r="58" spans="1:29" ht="15" customHeight="1" x14ac:dyDescent="0.35">
      <c r="A58" s="1173">
        <v>45152</v>
      </c>
      <c r="B58" s="591"/>
      <c r="C58" s="585"/>
      <c r="D58" s="593"/>
      <c r="E58" s="592"/>
      <c r="F58" s="591"/>
      <c r="G58" s="585"/>
      <c r="H58" s="585"/>
      <c r="I58" s="585"/>
      <c r="J58" s="586"/>
      <c r="K58" s="585"/>
      <c r="L58" s="586"/>
      <c r="M58" s="585"/>
      <c r="N58" s="586"/>
      <c r="O58" s="587"/>
      <c r="P58" s="584"/>
      <c r="Q58" s="587"/>
      <c r="R58" s="588"/>
      <c r="S58" s="587"/>
      <c r="T58" s="584"/>
      <c r="U58" s="587"/>
      <c r="V58" s="589"/>
      <c r="W58" s="594"/>
      <c r="X58" s="589"/>
      <c r="Y58" s="587"/>
      <c r="Z58" s="584"/>
      <c r="AA58" s="587"/>
      <c r="AB58" s="587"/>
      <c r="AC58" s="612"/>
    </row>
    <row r="59" spans="1:29" ht="15" customHeight="1" x14ac:dyDescent="0.35">
      <c r="A59" s="1174"/>
      <c r="B59" s="591"/>
      <c r="C59" s="592"/>
      <c r="D59" s="593"/>
      <c r="E59" s="592"/>
      <c r="F59" s="591"/>
      <c r="G59" s="585"/>
      <c r="H59" s="585"/>
      <c r="I59" s="585"/>
      <c r="J59" s="586"/>
      <c r="K59" s="585"/>
      <c r="L59" s="586"/>
      <c r="M59" s="585"/>
      <c r="N59" s="586"/>
      <c r="O59" s="587"/>
      <c r="P59" s="584"/>
      <c r="Q59" s="587"/>
      <c r="R59" s="588"/>
      <c r="S59" s="587"/>
      <c r="T59" s="584"/>
      <c r="U59" s="587"/>
      <c r="V59" s="589"/>
      <c r="W59" s="590"/>
      <c r="X59" s="599"/>
      <c r="Y59" s="600"/>
      <c r="Z59" s="588"/>
      <c r="AA59" s="587"/>
      <c r="AB59" s="587"/>
      <c r="AC59" s="612"/>
    </row>
    <row r="60" spans="1:29" ht="15" customHeight="1" x14ac:dyDescent="0.35">
      <c r="A60" s="1174"/>
      <c r="B60" s="591"/>
      <c r="C60" s="592"/>
      <c r="D60" s="593"/>
      <c r="E60" s="592"/>
      <c r="F60" s="591"/>
      <c r="G60" s="585"/>
      <c r="H60" s="585"/>
      <c r="I60" s="585"/>
      <c r="J60" s="586"/>
      <c r="K60" s="585"/>
      <c r="L60" s="586"/>
      <c r="M60" s="585"/>
      <c r="N60" s="586"/>
      <c r="O60" s="587"/>
      <c r="P60" s="584"/>
      <c r="Q60" s="587"/>
      <c r="R60" s="588"/>
      <c r="S60" s="587"/>
      <c r="T60" s="584"/>
      <c r="U60" s="587"/>
      <c r="V60" s="589"/>
      <c r="W60" s="590"/>
      <c r="X60" s="599"/>
      <c r="Y60" s="600"/>
      <c r="Z60" s="588"/>
      <c r="AA60" s="587"/>
      <c r="AB60" s="587"/>
      <c r="AC60" s="612"/>
    </row>
    <row r="61" spans="1:29" ht="15" customHeight="1" x14ac:dyDescent="0.35">
      <c r="A61" s="1175"/>
      <c r="B61" s="591">
        <v>19.84</v>
      </c>
      <c r="C61" s="791">
        <v>198400</v>
      </c>
      <c r="D61" s="593"/>
      <c r="E61" s="592"/>
      <c r="F61" s="591">
        <v>26.51</v>
      </c>
      <c r="G61" s="736">
        <v>265100</v>
      </c>
      <c r="H61" s="585"/>
      <c r="I61" s="585"/>
      <c r="J61" s="586"/>
      <c r="K61" s="585"/>
      <c r="L61" s="586">
        <v>20</v>
      </c>
      <c r="M61" s="585">
        <v>250000</v>
      </c>
      <c r="N61" s="586">
        <v>20</v>
      </c>
      <c r="O61" s="587">
        <v>136000</v>
      </c>
      <c r="P61" s="584"/>
      <c r="Q61" s="587"/>
      <c r="R61" s="588">
        <v>20</v>
      </c>
      <c r="S61" s="587">
        <v>250000</v>
      </c>
      <c r="T61" s="584"/>
      <c r="U61" s="587"/>
      <c r="V61" s="589">
        <v>30.37</v>
      </c>
      <c r="W61" s="590">
        <v>303700</v>
      </c>
      <c r="X61" s="599">
        <v>23.52</v>
      </c>
      <c r="Y61" s="600">
        <v>235200</v>
      </c>
      <c r="Z61" s="588">
        <v>23.84</v>
      </c>
      <c r="AA61" s="587">
        <v>238400</v>
      </c>
      <c r="AB61" s="587"/>
      <c r="AC61" s="612"/>
    </row>
    <row r="62" spans="1:29" ht="15" customHeight="1" x14ac:dyDescent="0.35">
      <c r="A62" s="1173">
        <v>45153</v>
      </c>
      <c r="B62" s="591"/>
      <c r="C62" s="592"/>
      <c r="D62" s="593"/>
      <c r="E62" s="592"/>
      <c r="F62" s="591"/>
      <c r="G62" s="585"/>
      <c r="H62" s="585"/>
      <c r="I62" s="585"/>
      <c r="J62" s="586"/>
      <c r="K62" s="585"/>
      <c r="L62" s="586"/>
      <c r="M62" s="585"/>
      <c r="N62" s="586"/>
      <c r="O62" s="587"/>
      <c r="P62" s="584"/>
      <c r="Q62" s="587"/>
      <c r="R62" s="588"/>
      <c r="S62" s="587"/>
      <c r="T62" s="584"/>
      <c r="U62" s="587"/>
      <c r="V62" s="589"/>
      <c r="W62" s="594"/>
      <c r="X62" s="589"/>
      <c r="Y62" s="587"/>
      <c r="Z62" s="584"/>
      <c r="AA62" s="587"/>
      <c r="AB62" s="587"/>
      <c r="AC62" s="612"/>
    </row>
    <row r="63" spans="1:29" ht="15" customHeight="1" x14ac:dyDescent="0.35">
      <c r="A63" s="1174"/>
      <c r="B63" s="591"/>
      <c r="C63" s="592"/>
      <c r="D63" s="593"/>
      <c r="E63" s="592"/>
      <c r="F63" s="591"/>
      <c r="G63" s="585"/>
      <c r="H63" s="585"/>
      <c r="I63" s="585"/>
      <c r="J63" s="586"/>
      <c r="K63" s="585"/>
      <c r="L63" s="586"/>
      <c r="M63" s="585"/>
      <c r="N63" s="586"/>
      <c r="O63" s="587"/>
      <c r="P63" s="584"/>
      <c r="Q63" s="587"/>
      <c r="R63" s="588"/>
      <c r="S63" s="587"/>
      <c r="T63" s="584"/>
      <c r="U63" s="587"/>
      <c r="V63" s="589"/>
      <c r="W63" s="594"/>
      <c r="X63" s="589"/>
      <c r="Y63" s="587"/>
      <c r="Z63" s="584"/>
      <c r="AA63" s="587"/>
      <c r="AB63" s="587"/>
      <c r="AC63" s="612"/>
    </row>
    <row r="64" spans="1:29" ht="15" customHeight="1" x14ac:dyDescent="0.35">
      <c r="A64" s="1174"/>
      <c r="B64" s="591"/>
      <c r="C64" s="592"/>
      <c r="D64" s="593"/>
      <c r="E64" s="592"/>
      <c r="F64" s="591"/>
      <c r="G64" s="585"/>
      <c r="H64" s="585"/>
      <c r="I64" s="585"/>
      <c r="J64" s="586"/>
      <c r="K64" s="585"/>
      <c r="L64" s="586"/>
      <c r="M64" s="585"/>
      <c r="N64" s="586"/>
      <c r="O64" s="587"/>
      <c r="P64" s="584"/>
      <c r="Q64" s="587"/>
      <c r="R64" s="588"/>
      <c r="S64" s="587"/>
      <c r="T64" s="584"/>
      <c r="U64" s="587"/>
      <c r="V64" s="589"/>
      <c r="W64" s="594"/>
      <c r="X64" s="589"/>
      <c r="Y64" s="587"/>
      <c r="Z64" s="584"/>
      <c r="AA64" s="587"/>
      <c r="AB64" s="587"/>
      <c r="AC64" s="612"/>
    </row>
    <row r="65" spans="1:29" ht="15" customHeight="1" x14ac:dyDescent="0.35">
      <c r="A65" s="1175"/>
      <c r="B65" s="591">
        <v>28.72</v>
      </c>
      <c r="C65" s="791">
        <v>287200</v>
      </c>
      <c r="D65" s="593">
        <v>33.869999999999997</v>
      </c>
      <c r="E65" s="791">
        <v>338700</v>
      </c>
      <c r="F65" s="792">
        <v>15</v>
      </c>
      <c r="G65" s="736">
        <v>150000</v>
      </c>
      <c r="H65" s="585"/>
      <c r="I65" s="585"/>
      <c r="J65" s="586"/>
      <c r="K65" s="585"/>
      <c r="L65" s="586"/>
      <c r="M65" s="585"/>
      <c r="N65" s="586"/>
      <c r="O65" s="587"/>
      <c r="P65" s="584"/>
      <c r="Q65" s="587"/>
      <c r="R65" s="588">
        <v>20</v>
      </c>
      <c r="S65" s="587">
        <v>250000</v>
      </c>
      <c r="T65" s="584"/>
      <c r="U65" s="587"/>
      <c r="V65" s="589"/>
      <c r="W65" s="594"/>
      <c r="X65" s="589"/>
      <c r="Y65" s="587"/>
      <c r="Z65" s="584"/>
      <c r="AA65" s="587"/>
      <c r="AB65" s="587"/>
      <c r="AC65" s="612"/>
    </row>
    <row r="66" spans="1:29" ht="15" customHeight="1" x14ac:dyDescent="0.35">
      <c r="A66" s="1173">
        <v>45154</v>
      </c>
      <c r="B66" s="591"/>
      <c r="C66" s="592"/>
      <c r="D66" s="593"/>
      <c r="E66" s="592"/>
      <c r="F66" s="591"/>
      <c r="G66" s="585"/>
      <c r="H66" s="585"/>
      <c r="I66" s="585"/>
      <c r="J66" s="586"/>
      <c r="K66" s="585"/>
      <c r="L66" s="586"/>
      <c r="M66" s="585"/>
      <c r="N66" s="586"/>
      <c r="O66" s="587"/>
      <c r="P66" s="584"/>
      <c r="Q66" s="587"/>
      <c r="R66" s="588"/>
      <c r="S66" s="587"/>
      <c r="T66" s="584"/>
      <c r="U66" s="587"/>
      <c r="V66" s="589"/>
      <c r="W66" s="594"/>
      <c r="X66" s="589"/>
      <c r="Y66" s="587"/>
      <c r="Z66" s="584"/>
      <c r="AA66" s="587"/>
      <c r="AB66" s="587"/>
      <c r="AC66" s="612"/>
    </row>
    <row r="67" spans="1:29" ht="15" customHeight="1" x14ac:dyDescent="0.35">
      <c r="A67" s="1174"/>
      <c r="B67" s="591"/>
      <c r="C67" s="592"/>
      <c r="D67" s="593"/>
      <c r="E67" s="592"/>
      <c r="F67" s="591"/>
      <c r="G67" s="585"/>
      <c r="H67" s="585"/>
      <c r="I67" s="585"/>
      <c r="J67" s="586"/>
      <c r="K67" s="585"/>
      <c r="L67" s="586"/>
      <c r="M67" s="585"/>
      <c r="N67" s="586"/>
      <c r="O67" s="587"/>
      <c r="P67" s="584"/>
      <c r="Q67" s="587"/>
      <c r="R67" s="588"/>
      <c r="S67" s="587"/>
      <c r="T67" s="584"/>
      <c r="U67" s="587"/>
      <c r="V67" s="589"/>
      <c r="W67" s="594"/>
      <c r="X67" s="589"/>
      <c r="Y67" s="587"/>
      <c r="Z67" s="584"/>
      <c r="AA67" s="587"/>
      <c r="AB67" s="587"/>
      <c r="AC67" s="612"/>
    </row>
    <row r="68" spans="1:29" ht="15" customHeight="1" x14ac:dyDescent="0.35">
      <c r="A68" s="1174"/>
      <c r="B68" s="591"/>
      <c r="C68" s="592"/>
      <c r="D68" s="593"/>
      <c r="E68" s="592"/>
      <c r="F68" s="591"/>
      <c r="G68" s="585"/>
      <c r="H68" s="585"/>
      <c r="I68" s="585"/>
      <c r="J68" s="586"/>
      <c r="K68" s="585"/>
      <c r="L68" s="586"/>
      <c r="M68" s="585"/>
      <c r="N68" s="586"/>
      <c r="O68" s="587"/>
      <c r="P68" s="584"/>
      <c r="Q68" s="587"/>
      <c r="R68" s="588"/>
      <c r="S68" s="587"/>
      <c r="T68" s="584"/>
      <c r="U68" s="587"/>
      <c r="V68" s="589"/>
      <c r="W68" s="594"/>
      <c r="X68" s="589"/>
      <c r="Y68" s="587"/>
      <c r="Z68" s="584"/>
      <c r="AA68" s="587"/>
      <c r="AB68" s="587"/>
      <c r="AC68" s="612"/>
    </row>
    <row r="69" spans="1:29" ht="15" customHeight="1" x14ac:dyDescent="0.35">
      <c r="A69" s="1175"/>
      <c r="B69" s="591">
        <v>19.04</v>
      </c>
      <c r="C69" s="791">
        <v>190400</v>
      </c>
      <c r="D69" s="593">
        <v>25.22</v>
      </c>
      <c r="E69" s="791">
        <v>252200</v>
      </c>
      <c r="F69" s="591">
        <v>25.13</v>
      </c>
      <c r="G69" s="736">
        <v>251300</v>
      </c>
      <c r="H69" s="585"/>
      <c r="I69" s="585"/>
      <c r="J69" s="586"/>
      <c r="K69" s="585"/>
      <c r="L69" s="591">
        <v>20</v>
      </c>
      <c r="M69" s="592">
        <v>250000</v>
      </c>
      <c r="N69" s="586">
        <v>20</v>
      </c>
      <c r="O69" s="587">
        <v>136000</v>
      </c>
      <c r="P69" s="584"/>
      <c r="Q69" s="587"/>
      <c r="R69" s="588">
        <v>20</v>
      </c>
      <c r="S69" s="587">
        <v>250000</v>
      </c>
      <c r="T69" s="584"/>
      <c r="U69" s="587"/>
      <c r="V69" s="589"/>
      <c r="W69" s="594"/>
      <c r="X69" s="589"/>
      <c r="Y69" s="587"/>
      <c r="Z69" s="584"/>
      <c r="AA69" s="587"/>
      <c r="AB69" s="587"/>
      <c r="AC69" s="612"/>
    </row>
    <row r="70" spans="1:29" ht="15" customHeight="1" x14ac:dyDescent="0.35">
      <c r="A70" s="1173">
        <v>45155</v>
      </c>
      <c r="B70" s="591"/>
      <c r="C70" s="592"/>
      <c r="D70" s="593"/>
      <c r="E70" s="592"/>
      <c r="F70" s="591"/>
      <c r="G70" s="585"/>
      <c r="H70" s="585"/>
      <c r="I70" s="585"/>
      <c r="J70" s="586"/>
      <c r="K70" s="585"/>
      <c r="L70" s="586"/>
      <c r="M70" s="585"/>
      <c r="N70" s="586"/>
      <c r="O70" s="587"/>
      <c r="P70" s="584"/>
      <c r="Q70" s="587"/>
      <c r="R70" s="588"/>
      <c r="S70" s="587"/>
      <c r="T70" s="584"/>
      <c r="U70" s="587"/>
      <c r="V70" s="589"/>
      <c r="W70" s="594"/>
      <c r="X70" s="589"/>
      <c r="Y70" s="587"/>
      <c r="Z70" s="584"/>
      <c r="AA70" s="587"/>
      <c r="AB70" s="587"/>
      <c r="AC70" s="612"/>
    </row>
    <row r="71" spans="1:29" ht="15" customHeight="1" x14ac:dyDescent="0.35">
      <c r="A71" s="1174"/>
      <c r="B71" s="591"/>
      <c r="C71" s="592"/>
      <c r="D71" s="593"/>
      <c r="E71" s="592"/>
      <c r="F71" s="591"/>
      <c r="G71" s="585"/>
      <c r="H71" s="585"/>
      <c r="I71" s="585"/>
      <c r="J71" s="586"/>
      <c r="K71" s="585"/>
      <c r="L71" s="586"/>
      <c r="M71" s="585"/>
      <c r="N71" s="586"/>
      <c r="O71" s="587"/>
      <c r="P71" s="584"/>
      <c r="Q71" s="587"/>
      <c r="R71" s="588"/>
      <c r="S71" s="587"/>
      <c r="T71" s="584"/>
      <c r="U71" s="587"/>
      <c r="V71" s="589"/>
      <c r="W71" s="594"/>
      <c r="X71" s="589"/>
      <c r="Y71" s="587"/>
      <c r="Z71" s="584"/>
      <c r="AA71" s="587"/>
      <c r="AB71" s="587"/>
      <c r="AC71" s="612"/>
    </row>
    <row r="72" spans="1:29" ht="15" customHeight="1" x14ac:dyDescent="0.35">
      <c r="A72" s="1174"/>
      <c r="B72" s="591"/>
      <c r="C72" s="592"/>
      <c r="D72" s="593"/>
      <c r="E72" s="592"/>
      <c r="F72" s="591"/>
      <c r="G72" s="585"/>
      <c r="H72" s="585"/>
      <c r="I72" s="585"/>
      <c r="J72" s="586"/>
      <c r="K72" s="585"/>
      <c r="L72" s="586"/>
      <c r="M72" s="585"/>
      <c r="N72" s="586"/>
      <c r="O72" s="587"/>
      <c r="P72" s="584"/>
      <c r="Q72" s="587"/>
      <c r="R72" s="588"/>
      <c r="S72" s="587"/>
      <c r="T72" s="584"/>
      <c r="U72" s="587"/>
      <c r="V72" s="589"/>
      <c r="W72" s="594"/>
      <c r="X72" s="589"/>
      <c r="Y72" s="587"/>
      <c r="Z72" s="584"/>
      <c r="AA72" s="587"/>
      <c r="AB72" s="587"/>
      <c r="AC72" s="612"/>
    </row>
    <row r="73" spans="1:29" ht="15" customHeight="1" x14ac:dyDescent="0.35">
      <c r="A73" s="1175"/>
      <c r="B73" s="780">
        <v>14.77</v>
      </c>
      <c r="C73" s="799">
        <v>147700</v>
      </c>
      <c r="D73" s="593">
        <v>10</v>
      </c>
      <c r="E73" s="791">
        <v>100000</v>
      </c>
      <c r="F73" s="591">
        <v>20.09</v>
      </c>
      <c r="G73" s="736">
        <v>200900</v>
      </c>
      <c r="H73" s="585"/>
      <c r="I73" s="585"/>
      <c r="J73" s="586"/>
      <c r="K73" s="585"/>
      <c r="L73" s="591"/>
      <c r="M73" s="592"/>
      <c r="N73" s="586"/>
      <c r="O73" s="587"/>
      <c r="P73" s="584"/>
      <c r="Q73" s="587"/>
      <c r="R73" s="588"/>
      <c r="S73" s="587"/>
      <c r="T73" s="584"/>
      <c r="U73" s="587"/>
      <c r="V73" s="589"/>
      <c r="W73" s="594"/>
      <c r="X73" s="589"/>
      <c r="Y73" s="587"/>
      <c r="Z73" s="584"/>
      <c r="AA73" s="587"/>
      <c r="AB73" s="587"/>
      <c r="AC73" s="612"/>
    </row>
    <row r="74" spans="1:29" ht="15" customHeight="1" x14ac:dyDescent="0.35">
      <c r="A74" s="1173">
        <v>45156</v>
      </c>
      <c r="B74" s="591"/>
      <c r="C74" s="592"/>
      <c r="D74" s="593"/>
      <c r="E74" s="592"/>
      <c r="F74" s="591"/>
      <c r="G74" s="585"/>
      <c r="H74" s="585"/>
      <c r="I74" s="585"/>
      <c r="J74" s="586"/>
      <c r="K74" s="585"/>
      <c r="L74" s="586"/>
      <c r="M74" s="585"/>
      <c r="N74" s="586"/>
      <c r="O74" s="587"/>
      <c r="P74" s="584"/>
      <c r="Q74" s="587"/>
      <c r="R74" s="588"/>
      <c r="S74" s="587"/>
      <c r="T74" s="586"/>
      <c r="U74" s="587"/>
      <c r="V74" s="589"/>
      <c r="W74" s="594"/>
      <c r="X74" s="589"/>
      <c r="Y74" s="587"/>
      <c r="Z74" s="584"/>
      <c r="AA74" s="587"/>
      <c r="AB74" s="587"/>
      <c r="AC74" s="612"/>
    </row>
    <row r="75" spans="1:29" ht="15" customHeight="1" x14ac:dyDescent="0.35">
      <c r="A75" s="1174"/>
      <c r="B75" s="591"/>
      <c r="C75" s="592"/>
      <c r="D75" s="593"/>
      <c r="E75" s="592"/>
      <c r="F75" s="591"/>
      <c r="G75" s="585"/>
      <c r="H75" s="585"/>
      <c r="I75" s="585"/>
      <c r="J75" s="586"/>
      <c r="K75" s="585"/>
      <c r="L75" s="586"/>
      <c r="M75" s="585"/>
      <c r="N75" s="586"/>
      <c r="O75" s="587"/>
      <c r="P75" s="584"/>
      <c r="Q75" s="587"/>
      <c r="R75" s="588"/>
      <c r="S75" s="587"/>
      <c r="T75" s="586"/>
      <c r="U75" s="587"/>
      <c r="V75" s="589"/>
      <c r="W75" s="594"/>
      <c r="X75" s="589"/>
      <c r="Y75" s="587"/>
      <c r="Z75" s="584"/>
      <c r="AA75" s="587"/>
      <c r="AB75" s="587"/>
      <c r="AC75" s="612"/>
    </row>
    <row r="76" spans="1:29" ht="15" customHeight="1" x14ac:dyDescent="0.35">
      <c r="A76" s="1174"/>
      <c r="B76" s="591"/>
      <c r="C76" s="592"/>
      <c r="D76" s="593"/>
      <c r="E76" s="592"/>
      <c r="F76" s="591"/>
      <c r="G76" s="585"/>
      <c r="H76" s="585"/>
      <c r="I76" s="585"/>
      <c r="J76" s="586"/>
      <c r="K76" s="585"/>
      <c r="L76" s="586"/>
      <c r="M76" s="585"/>
      <c r="N76" s="586"/>
      <c r="O76" s="587"/>
      <c r="P76" s="584"/>
      <c r="Q76" s="587"/>
      <c r="R76" s="588"/>
      <c r="S76" s="587"/>
      <c r="T76" s="584"/>
      <c r="U76" s="587"/>
      <c r="V76" s="589"/>
      <c r="W76" s="590"/>
      <c r="X76" s="599"/>
      <c r="Y76" s="600"/>
      <c r="Z76" s="588"/>
      <c r="AA76" s="587"/>
      <c r="AB76" s="587"/>
      <c r="AC76" s="612"/>
    </row>
    <row r="77" spans="1:29" ht="15" customHeight="1" x14ac:dyDescent="0.35">
      <c r="A77" s="1175"/>
      <c r="B77" s="591">
        <v>20.21</v>
      </c>
      <c r="C77" s="791">
        <v>202100</v>
      </c>
      <c r="D77" s="593">
        <v>36.159999999999997</v>
      </c>
      <c r="E77" s="791">
        <v>361600</v>
      </c>
      <c r="F77" s="591"/>
      <c r="G77" s="585"/>
      <c r="H77" s="585"/>
      <c r="I77" s="585"/>
      <c r="J77" s="814">
        <v>55</v>
      </c>
      <c r="K77" s="587">
        <v>374000</v>
      </c>
      <c r="L77" s="586">
        <v>20</v>
      </c>
      <c r="M77" s="585">
        <v>250000</v>
      </c>
      <c r="N77" s="586">
        <v>20</v>
      </c>
      <c r="O77" s="587">
        <v>136000</v>
      </c>
      <c r="P77" s="584"/>
      <c r="Q77" s="587"/>
      <c r="R77" s="588">
        <v>20</v>
      </c>
      <c r="S77" s="587">
        <v>250000</v>
      </c>
      <c r="T77" s="584"/>
      <c r="U77" s="587"/>
      <c r="V77" s="589"/>
      <c r="W77" s="594"/>
      <c r="X77" s="589"/>
      <c r="Y77" s="587"/>
      <c r="Z77" s="584"/>
      <c r="AA77" s="587"/>
      <c r="AB77" s="587"/>
      <c r="AC77" s="612"/>
    </row>
    <row r="78" spans="1:29" ht="15" customHeight="1" x14ac:dyDescent="0.35">
      <c r="A78" s="1173">
        <v>45157</v>
      </c>
      <c r="B78" s="591"/>
      <c r="C78" s="592"/>
      <c r="D78" s="593"/>
      <c r="E78" s="592"/>
      <c r="F78" s="591"/>
      <c r="G78" s="585"/>
      <c r="H78" s="585"/>
      <c r="I78" s="585"/>
      <c r="J78" s="586"/>
      <c r="K78" s="587"/>
      <c r="L78" s="586"/>
      <c r="M78" s="585"/>
      <c r="N78" s="586"/>
      <c r="O78" s="587"/>
      <c r="P78" s="584"/>
      <c r="Q78" s="587"/>
      <c r="R78" s="588"/>
      <c r="S78" s="587"/>
      <c r="T78" s="584"/>
      <c r="U78" s="587"/>
      <c r="V78" s="589"/>
      <c r="W78" s="594"/>
      <c r="X78" s="589"/>
      <c r="Y78" s="587"/>
      <c r="Z78" s="584"/>
      <c r="AA78" s="587"/>
      <c r="AB78" s="587"/>
      <c r="AC78" s="612"/>
    </row>
    <row r="79" spans="1:29" ht="15" customHeight="1" x14ac:dyDescent="0.35">
      <c r="A79" s="1174"/>
      <c r="B79" s="591"/>
      <c r="C79" s="592"/>
      <c r="D79" s="593"/>
      <c r="E79" s="592"/>
      <c r="F79" s="591"/>
      <c r="G79" s="585"/>
      <c r="H79" s="585"/>
      <c r="I79" s="585"/>
      <c r="J79" s="586"/>
      <c r="K79" s="585"/>
      <c r="L79" s="586"/>
      <c r="M79" s="585"/>
      <c r="N79" s="586"/>
      <c r="O79" s="587"/>
      <c r="P79" s="584"/>
      <c r="Q79" s="587"/>
      <c r="R79" s="588"/>
      <c r="S79" s="587"/>
      <c r="T79" s="584"/>
      <c r="U79" s="587"/>
      <c r="V79" s="589"/>
      <c r="W79" s="590"/>
      <c r="X79" s="599"/>
      <c r="Y79" s="600"/>
      <c r="Z79" s="588"/>
      <c r="AA79" s="587"/>
      <c r="AB79" s="587"/>
      <c r="AC79" s="612"/>
    </row>
    <row r="80" spans="1:29" ht="15" customHeight="1" x14ac:dyDescent="0.35">
      <c r="A80" s="1174"/>
      <c r="B80" s="591"/>
      <c r="C80" s="592"/>
      <c r="D80" s="593"/>
      <c r="E80" s="592"/>
      <c r="F80" s="591"/>
      <c r="G80" s="585"/>
      <c r="H80" s="585"/>
      <c r="I80" s="585"/>
      <c r="J80" s="586"/>
      <c r="K80" s="585"/>
      <c r="L80" s="586"/>
      <c r="M80" s="585"/>
      <c r="N80" s="586"/>
      <c r="O80" s="587"/>
      <c r="P80" s="584"/>
      <c r="Q80" s="587"/>
      <c r="R80" s="588"/>
      <c r="S80" s="587"/>
      <c r="T80" s="584"/>
      <c r="U80" s="587"/>
      <c r="V80" s="589"/>
      <c r="W80" s="590"/>
      <c r="X80" s="599"/>
      <c r="Y80" s="600"/>
      <c r="Z80" s="588"/>
      <c r="AA80" s="587"/>
      <c r="AB80" s="587"/>
      <c r="AC80" s="612"/>
    </row>
    <row r="81" spans="1:29" ht="15" customHeight="1" x14ac:dyDescent="0.35">
      <c r="A81" s="1175"/>
      <c r="B81" s="591">
        <v>22.53</v>
      </c>
      <c r="C81" s="791">
        <v>225300</v>
      </c>
      <c r="D81" s="593">
        <v>28.54</v>
      </c>
      <c r="E81" s="791">
        <v>285400</v>
      </c>
      <c r="F81" s="591">
        <v>34.76</v>
      </c>
      <c r="G81" s="736">
        <v>347600</v>
      </c>
      <c r="H81" s="585"/>
      <c r="I81" s="585"/>
      <c r="J81" s="586"/>
      <c r="K81" s="585"/>
      <c r="L81" s="586"/>
      <c r="M81" s="585"/>
      <c r="N81" s="586">
        <v>20</v>
      </c>
      <c r="O81" s="587">
        <v>136000</v>
      </c>
      <c r="P81" s="584"/>
      <c r="Q81" s="587"/>
      <c r="R81" s="588">
        <v>20</v>
      </c>
      <c r="S81" s="587">
        <v>250000</v>
      </c>
      <c r="T81" s="584"/>
      <c r="U81" s="587"/>
      <c r="V81" s="589">
        <v>32.06</v>
      </c>
      <c r="W81" s="594">
        <v>320600</v>
      </c>
      <c r="X81" s="589"/>
      <c r="Y81" s="587"/>
      <c r="Z81" s="584"/>
      <c r="AA81" s="587"/>
      <c r="AB81" s="587"/>
      <c r="AC81" s="612"/>
    </row>
    <row r="82" spans="1:29" ht="15" customHeight="1" x14ac:dyDescent="0.35">
      <c r="A82" s="1173">
        <v>45158</v>
      </c>
      <c r="B82" s="591"/>
      <c r="C82" s="592"/>
      <c r="D82" s="591"/>
      <c r="E82" s="592"/>
      <c r="F82" s="591"/>
      <c r="G82" s="585"/>
      <c r="H82" s="585"/>
      <c r="I82" s="585"/>
      <c r="J82" s="586"/>
      <c r="K82" s="585"/>
      <c r="L82" s="586"/>
      <c r="M82" s="585"/>
      <c r="N82" s="586"/>
      <c r="O82" s="587"/>
      <c r="P82" s="584"/>
      <c r="Q82" s="587"/>
      <c r="R82" s="588"/>
      <c r="S82" s="587"/>
      <c r="T82" s="584"/>
      <c r="U82" s="587"/>
      <c r="V82" s="589"/>
      <c r="W82" s="594"/>
      <c r="X82" s="589"/>
      <c r="Y82" s="587"/>
      <c r="Z82" s="584"/>
      <c r="AA82" s="587"/>
      <c r="AB82" s="587"/>
      <c r="AC82" s="612"/>
    </row>
    <row r="83" spans="1:29" ht="15" customHeight="1" x14ac:dyDescent="0.35">
      <c r="A83" s="1174"/>
      <c r="B83" s="591"/>
      <c r="C83" s="592"/>
      <c r="D83" s="591"/>
      <c r="E83" s="592"/>
      <c r="F83" s="591"/>
      <c r="G83" s="585"/>
      <c r="H83" s="585"/>
      <c r="I83" s="585"/>
      <c r="J83" s="586"/>
      <c r="K83" s="585"/>
      <c r="L83" s="586"/>
      <c r="M83" s="585"/>
      <c r="N83" s="586"/>
      <c r="O83" s="587"/>
      <c r="P83" s="584"/>
      <c r="Q83" s="587"/>
      <c r="R83" s="588"/>
      <c r="S83" s="587"/>
      <c r="T83" s="584"/>
      <c r="U83" s="587"/>
      <c r="V83" s="589"/>
      <c r="W83" s="594"/>
      <c r="X83" s="589"/>
      <c r="Y83" s="587"/>
      <c r="Z83" s="584"/>
      <c r="AA83" s="587"/>
      <c r="AB83" s="587"/>
      <c r="AC83" s="612"/>
    </row>
    <row r="84" spans="1:29" ht="15" customHeight="1" x14ac:dyDescent="0.35">
      <c r="A84" s="1174"/>
      <c r="B84" s="591"/>
      <c r="C84" s="592"/>
      <c r="D84" s="591"/>
      <c r="E84" s="592"/>
      <c r="F84" s="591"/>
      <c r="G84" s="585"/>
      <c r="H84" s="585"/>
      <c r="I84" s="585"/>
      <c r="J84" s="586"/>
      <c r="K84" s="585"/>
      <c r="L84" s="586"/>
      <c r="M84" s="585"/>
      <c r="N84" s="586"/>
      <c r="O84" s="587"/>
      <c r="P84" s="584"/>
      <c r="Q84" s="587"/>
      <c r="R84" s="588"/>
      <c r="S84" s="587"/>
      <c r="T84" s="584"/>
      <c r="U84" s="587"/>
      <c r="V84" s="589"/>
      <c r="W84" s="594"/>
      <c r="X84" s="589"/>
      <c r="Y84" s="587"/>
      <c r="Z84" s="584"/>
      <c r="AA84" s="587"/>
      <c r="AB84" s="587"/>
      <c r="AC84" s="612"/>
    </row>
    <row r="85" spans="1:29" ht="15" customHeight="1" x14ac:dyDescent="0.35">
      <c r="A85" s="1175"/>
      <c r="B85" s="591">
        <v>19.72</v>
      </c>
      <c r="C85" s="791">
        <v>197200</v>
      </c>
      <c r="D85" s="792">
        <v>24.89</v>
      </c>
      <c r="E85" s="791">
        <v>248900</v>
      </c>
      <c r="F85" s="591">
        <v>19.71</v>
      </c>
      <c r="G85" s="736">
        <v>197100</v>
      </c>
      <c r="H85" s="585"/>
      <c r="I85" s="585"/>
      <c r="J85" s="586"/>
      <c r="K85" s="585"/>
      <c r="L85" s="586"/>
      <c r="M85" s="585"/>
      <c r="N85" s="586"/>
      <c r="O85" s="587"/>
      <c r="P85" s="584"/>
      <c r="Q85" s="587"/>
      <c r="R85" s="588"/>
      <c r="S85" s="587"/>
      <c r="T85" s="584"/>
      <c r="U85" s="587"/>
      <c r="V85" s="589"/>
      <c r="W85" s="594"/>
      <c r="X85" s="589"/>
      <c r="Y85" s="587"/>
      <c r="Z85" s="584"/>
      <c r="AA85" s="587"/>
      <c r="AB85" s="587"/>
      <c r="AC85" s="612"/>
    </row>
    <row r="86" spans="1:29" ht="15" customHeight="1" x14ac:dyDescent="0.35">
      <c r="A86" s="1173">
        <v>45159</v>
      </c>
      <c r="B86" s="591"/>
      <c r="C86" s="592"/>
      <c r="D86" s="593"/>
      <c r="E86" s="592"/>
      <c r="F86" s="591"/>
      <c r="G86" s="587"/>
      <c r="H86" s="587"/>
      <c r="I86" s="587"/>
      <c r="J86" s="584"/>
      <c r="K86" s="585"/>
      <c r="L86" s="586"/>
      <c r="M86" s="585"/>
      <c r="N86" s="586"/>
      <c r="O86" s="587"/>
      <c r="P86" s="584"/>
      <c r="Q86" s="587"/>
      <c r="R86" s="588"/>
      <c r="S86" s="587"/>
      <c r="T86" s="584"/>
      <c r="U86" s="587"/>
      <c r="V86" s="724"/>
      <c r="W86" s="594"/>
      <c r="X86" s="589">
        <v>15.49</v>
      </c>
      <c r="Y86" s="587">
        <v>154900</v>
      </c>
      <c r="Z86" s="584"/>
      <c r="AA86" s="587"/>
      <c r="AB86" s="587"/>
      <c r="AC86" s="612"/>
    </row>
    <row r="87" spans="1:29" ht="15" customHeight="1" x14ac:dyDescent="0.35">
      <c r="A87" s="1174"/>
      <c r="B87" s="591"/>
      <c r="C87" s="592"/>
      <c r="D87" s="593"/>
      <c r="E87" s="592"/>
      <c r="F87" s="591"/>
      <c r="G87" s="587"/>
      <c r="H87" s="587"/>
      <c r="I87" s="587"/>
      <c r="J87" s="584"/>
      <c r="K87" s="585"/>
      <c r="L87" s="586"/>
      <c r="M87" s="585"/>
      <c r="N87" s="586"/>
      <c r="O87" s="587"/>
      <c r="P87" s="584"/>
      <c r="Q87" s="587"/>
      <c r="R87" s="588"/>
      <c r="S87" s="587"/>
      <c r="T87" s="584"/>
      <c r="U87" s="587"/>
      <c r="V87" s="589"/>
      <c r="W87" s="594"/>
      <c r="X87" s="589"/>
      <c r="Y87" s="587"/>
      <c r="Z87" s="584"/>
      <c r="AA87" s="587"/>
      <c r="AB87" s="587"/>
      <c r="AC87" s="612"/>
    </row>
    <row r="88" spans="1:29" ht="15" customHeight="1" x14ac:dyDescent="0.35">
      <c r="A88" s="1174"/>
      <c r="B88" s="591"/>
      <c r="C88" s="592"/>
      <c r="D88" s="593"/>
      <c r="E88" s="592"/>
      <c r="F88" s="591"/>
      <c r="G88" s="587"/>
      <c r="H88" s="587"/>
      <c r="I88" s="587"/>
      <c r="J88" s="584"/>
      <c r="K88" s="585"/>
      <c r="L88" s="586"/>
      <c r="M88" s="585"/>
      <c r="N88" s="586"/>
      <c r="O88" s="587"/>
      <c r="P88" s="584"/>
      <c r="Q88" s="587"/>
      <c r="R88" s="588"/>
      <c r="S88" s="587"/>
      <c r="T88" s="584"/>
      <c r="U88" s="587"/>
      <c r="V88" s="589"/>
      <c r="W88" s="590"/>
      <c r="X88" s="599"/>
      <c r="Y88" s="600"/>
      <c r="Z88" s="588"/>
      <c r="AA88" s="587"/>
      <c r="AB88" s="587"/>
      <c r="AC88" s="612"/>
    </row>
    <row r="89" spans="1:29" ht="15" customHeight="1" x14ac:dyDescent="0.35">
      <c r="A89" s="1175"/>
      <c r="B89" s="591">
        <v>23.91</v>
      </c>
      <c r="C89" s="791">
        <v>239100</v>
      </c>
      <c r="D89" s="593">
        <v>25.18</v>
      </c>
      <c r="E89" s="791">
        <v>251800</v>
      </c>
      <c r="F89" s="591">
        <v>24.76</v>
      </c>
      <c r="G89" s="736">
        <v>247600</v>
      </c>
      <c r="H89" s="585"/>
      <c r="I89" s="585"/>
      <c r="J89" s="586"/>
      <c r="K89" s="585"/>
      <c r="L89" s="586">
        <v>20</v>
      </c>
      <c r="M89" s="585">
        <v>250000</v>
      </c>
      <c r="N89" s="586">
        <v>20</v>
      </c>
      <c r="O89" s="587">
        <v>136000</v>
      </c>
      <c r="P89" s="584"/>
      <c r="Q89" s="587"/>
      <c r="R89" s="588">
        <v>20</v>
      </c>
      <c r="S89" s="587">
        <v>250000</v>
      </c>
      <c r="T89" s="584"/>
      <c r="U89" s="587"/>
      <c r="V89" s="589"/>
      <c r="W89" s="594"/>
      <c r="X89" s="589">
        <v>27.83</v>
      </c>
      <c r="Y89" s="587">
        <v>278300</v>
      </c>
      <c r="Z89" s="584"/>
      <c r="AA89" s="587"/>
      <c r="AB89" s="587"/>
      <c r="AC89" s="612"/>
    </row>
    <row r="90" spans="1:29" ht="17.25" customHeight="1" x14ac:dyDescent="0.35">
      <c r="A90" s="1173">
        <v>45160</v>
      </c>
      <c r="B90" s="591"/>
      <c r="C90" s="592"/>
      <c r="D90" s="593"/>
      <c r="E90" s="592"/>
      <c r="F90" s="591"/>
      <c r="G90" s="585"/>
      <c r="H90" s="585"/>
      <c r="I90" s="585"/>
      <c r="J90" s="586"/>
      <c r="K90" s="585"/>
      <c r="L90" s="586"/>
      <c r="M90" s="585"/>
      <c r="N90" s="586"/>
      <c r="O90" s="587"/>
      <c r="P90" s="584"/>
      <c r="Q90" s="587"/>
      <c r="R90" s="588"/>
      <c r="S90" s="587"/>
      <c r="T90" s="584"/>
      <c r="U90" s="587"/>
      <c r="V90" s="589"/>
      <c r="W90" s="594"/>
      <c r="X90" s="589"/>
      <c r="Y90" s="587"/>
      <c r="Z90" s="584"/>
      <c r="AA90" s="587"/>
      <c r="AB90" s="587"/>
      <c r="AC90" s="612"/>
    </row>
    <row r="91" spans="1:29" ht="17.25" customHeight="1" x14ac:dyDescent="0.35">
      <c r="A91" s="1174"/>
      <c r="B91" s="591"/>
      <c r="C91" s="592"/>
      <c r="D91" s="593"/>
      <c r="E91" s="592"/>
      <c r="F91" s="591"/>
      <c r="G91" s="585"/>
      <c r="H91" s="585"/>
      <c r="I91" s="585"/>
      <c r="J91" s="586"/>
      <c r="K91" s="585"/>
      <c r="L91" s="586"/>
      <c r="M91" s="585"/>
      <c r="N91" s="586"/>
      <c r="O91" s="587"/>
      <c r="P91" s="584"/>
      <c r="Q91" s="587"/>
      <c r="R91" s="588"/>
      <c r="S91" s="587"/>
      <c r="T91" s="584"/>
      <c r="U91" s="587"/>
      <c r="V91" s="589"/>
      <c r="W91" s="594"/>
      <c r="X91" s="589"/>
      <c r="Y91" s="587"/>
      <c r="Z91" s="584"/>
      <c r="AA91" s="587"/>
      <c r="AB91" s="587"/>
      <c r="AC91" s="612"/>
    </row>
    <row r="92" spans="1:29" ht="17.25" customHeight="1" x14ac:dyDescent="0.35">
      <c r="A92" s="1174"/>
      <c r="B92" s="591"/>
      <c r="C92" s="592"/>
      <c r="D92" s="593"/>
      <c r="E92" s="592"/>
      <c r="F92" s="591"/>
      <c r="G92" s="585"/>
      <c r="H92" s="585"/>
      <c r="I92" s="585"/>
      <c r="J92" s="586"/>
      <c r="K92" s="585"/>
      <c r="L92" s="586"/>
      <c r="M92" s="585"/>
      <c r="N92" s="586"/>
      <c r="O92" s="587"/>
      <c r="P92" s="584"/>
      <c r="Q92" s="587"/>
      <c r="R92" s="588"/>
      <c r="S92" s="587"/>
      <c r="T92" s="584"/>
      <c r="U92" s="587"/>
      <c r="V92" s="589"/>
      <c r="W92" s="594"/>
      <c r="X92" s="589"/>
      <c r="Y92" s="587"/>
      <c r="Z92" s="584"/>
      <c r="AA92" s="587"/>
      <c r="AB92" s="587"/>
      <c r="AC92" s="612"/>
    </row>
    <row r="93" spans="1:29" ht="15" customHeight="1" x14ac:dyDescent="0.35">
      <c r="A93" s="1175"/>
      <c r="B93" s="591">
        <v>22.99</v>
      </c>
      <c r="C93" s="791">
        <v>229900</v>
      </c>
      <c r="D93" s="593">
        <v>23.51</v>
      </c>
      <c r="E93" s="791">
        <v>235100</v>
      </c>
      <c r="F93" s="792">
        <v>33.700000000000003</v>
      </c>
      <c r="G93" s="736">
        <v>337000</v>
      </c>
      <c r="H93" s="585"/>
      <c r="I93" s="585"/>
      <c r="J93" s="586"/>
      <c r="K93" s="585"/>
      <c r="L93" s="586"/>
      <c r="M93" s="585"/>
      <c r="N93" s="586"/>
      <c r="O93" s="587"/>
      <c r="P93" s="584">
        <v>29.52</v>
      </c>
      <c r="Q93" s="587">
        <v>295200</v>
      </c>
      <c r="R93" s="588">
        <v>20</v>
      </c>
      <c r="S93" s="587">
        <v>250000</v>
      </c>
      <c r="T93" s="584"/>
      <c r="U93" s="587"/>
      <c r="V93" s="589"/>
      <c r="W93" s="594"/>
      <c r="X93" s="589"/>
      <c r="Y93" s="587"/>
      <c r="Z93" s="584"/>
      <c r="AA93" s="587"/>
      <c r="AB93" s="587"/>
      <c r="AC93" s="612"/>
    </row>
    <row r="94" spans="1:29" ht="15" customHeight="1" x14ac:dyDescent="0.35">
      <c r="A94" s="1173">
        <v>45161</v>
      </c>
      <c r="B94" s="591"/>
      <c r="C94" s="592"/>
      <c r="D94" s="593"/>
      <c r="E94" s="592"/>
      <c r="F94" s="591"/>
      <c r="G94" s="585"/>
      <c r="H94" s="585"/>
      <c r="I94" s="585"/>
      <c r="J94" s="586"/>
      <c r="K94" s="585"/>
      <c r="L94" s="586"/>
      <c r="M94" s="585"/>
      <c r="N94" s="586"/>
      <c r="O94" s="587"/>
      <c r="P94" s="584"/>
      <c r="Q94" s="587"/>
      <c r="R94" s="588"/>
      <c r="S94" s="587"/>
      <c r="T94" s="584"/>
      <c r="U94" s="587"/>
      <c r="V94" s="589"/>
      <c r="W94" s="594"/>
      <c r="X94" s="589"/>
      <c r="Y94" s="587"/>
      <c r="Z94" s="584"/>
      <c r="AA94" s="587"/>
      <c r="AB94" s="587"/>
      <c r="AC94" s="612"/>
    </row>
    <row r="95" spans="1:29" ht="15" customHeight="1" x14ac:dyDescent="0.35">
      <c r="A95" s="1174"/>
      <c r="B95" s="591"/>
      <c r="C95" s="592"/>
      <c r="D95" s="593"/>
      <c r="E95" s="592"/>
      <c r="F95" s="591"/>
      <c r="G95" s="585"/>
      <c r="H95" s="585"/>
      <c r="I95" s="585"/>
      <c r="J95" s="586"/>
      <c r="K95" s="585"/>
      <c r="L95" s="586"/>
      <c r="M95" s="585"/>
      <c r="N95" s="586"/>
      <c r="O95" s="587"/>
      <c r="P95" s="584"/>
      <c r="Q95" s="587"/>
      <c r="R95" s="588"/>
      <c r="S95" s="587"/>
      <c r="T95" s="584"/>
      <c r="U95" s="587"/>
      <c r="V95" s="589"/>
      <c r="W95" s="594"/>
      <c r="X95" s="589"/>
      <c r="Y95" s="587"/>
      <c r="Z95" s="584"/>
      <c r="AA95" s="587"/>
      <c r="AB95" s="587"/>
      <c r="AC95" s="612"/>
    </row>
    <row r="96" spans="1:29" ht="15" customHeight="1" x14ac:dyDescent="0.35">
      <c r="A96" s="1174"/>
      <c r="B96" s="591"/>
      <c r="C96" s="592"/>
      <c r="D96" s="593"/>
      <c r="E96" s="592"/>
      <c r="F96" s="591"/>
      <c r="G96" s="585"/>
      <c r="H96" s="585"/>
      <c r="I96" s="585"/>
      <c r="J96" s="586"/>
      <c r="K96" s="585"/>
      <c r="L96" s="586"/>
      <c r="M96" s="585"/>
      <c r="N96" s="586"/>
      <c r="O96" s="587"/>
      <c r="P96" s="584"/>
      <c r="Q96" s="587"/>
      <c r="R96" s="588"/>
      <c r="S96" s="587"/>
      <c r="T96" s="584"/>
      <c r="U96" s="587"/>
      <c r="V96" s="589"/>
      <c r="W96" s="594"/>
      <c r="X96" s="589"/>
      <c r="Y96" s="587"/>
      <c r="Z96" s="584"/>
      <c r="AA96" s="587"/>
      <c r="AB96" s="587"/>
      <c r="AC96" s="612"/>
    </row>
    <row r="97" spans="1:35" ht="15" customHeight="1" x14ac:dyDescent="0.35">
      <c r="A97" s="1175"/>
      <c r="B97" s="792">
        <v>26.79</v>
      </c>
      <c r="C97" s="791">
        <v>267900</v>
      </c>
      <c r="D97" s="593">
        <v>24.61</v>
      </c>
      <c r="E97" s="791">
        <v>246100</v>
      </c>
      <c r="F97" s="591"/>
      <c r="G97" s="585"/>
      <c r="H97" s="585"/>
      <c r="I97" s="585"/>
      <c r="J97" s="586"/>
      <c r="K97" s="585"/>
      <c r="L97" s="586"/>
      <c r="M97" s="585"/>
      <c r="N97" s="586">
        <v>20</v>
      </c>
      <c r="O97" s="587">
        <v>136000</v>
      </c>
      <c r="P97" s="584"/>
      <c r="Q97" s="587"/>
      <c r="R97" s="588">
        <v>20</v>
      </c>
      <c r="S97" s="587">
        <v>250000</v>
      </c>
      <c r="T97" s="584"/>
      <c r="U97" s="587"/>
      <c r="V97" s="593">
        <v>31.88</v>
      </c>
      <c r="W97" s="592">
        <v>318800</v>
      </c>
      <c r="X97" s="589"/>
      <c r="Y97" s="587"/>
      <c r="Z97" s="584"/>
      <c r="AA97" s="587"/>
      <c r="AB97" s="587"/>
      <c r="AC97" s="612"/>
    </row>
    <row r="98" spans="1:35" ht="15" customHeight="1" x14ac:dyDescent="0.35">
      <c r="A98" s="1173">
        <v>45162</v>
      </c>
      <c r="B98" s="591"/>
      <c r="C98" s="592"/>
      <c r="D98" s="593"/>
      <c r="E98" s="592"/>
      <c r="F98" s="591"/>
      <c r="G98" s="585"/>
      <c r="H98" s="585"/>
      <c r="I98" s="585"/>
      <c r="J98" s="586"/>
      <c r="K98" s="585"/>
      <c r="L98" s="586"/>
      <c r="M98" s="585"/>
      <c r="N98" s="586"/>
      <c r="O98" s="587"/>
      <c r="P98" s="584"/>
      <c r="Q98" s="587"/>
      <c r="R98" s="588"/>
      <c r="S98" s="587"/>
      <c r="T98" s="584"/>
      <c r="U98" s="587"/>
      <c r="V98" s="589"/>
      <c r="W98" s="594"/>
      <c r="X98" s="589"/>
      <c r="Y98" s="587"/>
      <c r="Z98" s="584"/>
      <c r="AA98" s="587"/>
      <c r="AB98" s="587"/>
      <c r="AC98" s="612"/>
    </row>
    <row r="99" spans="1:35" ht="15" customHeight="1" x14ac:dyDescent="0.35">
      <c r="A99" s="1174"/>
      <c r="B99" s="591"/>
      <c r="C99" s="592"/>
      <c r="D99" s="593"/>
      <c r="E99" s="592"/>
      <c r="F99" s="591"/>
      <c r="G99" s="585"/>
      <c r="H99" s="585"/>
      <c r="I99" s="585"/>
      <c r="J99" s="586"/>
      <c r="K99" s="585"/>
      <c r="L99" s="586"/>
      <c r="M99" s="585"/>
      <c r="N99" s="586"/>
      <c r="O99" s="587"/>
      <c r="P99" s="584"/>
      <c r="Q99" s="587"/>
      <c r="R99" s="588"/>
      <c r="S99" s="587"/>
      <c r="T99" s="584"/>
      <c r="U99" s="587"/>
      <c r="V99" s="589"/>
      <c r="W99" s="594"/>
      <c r="X99" s="589"/>
      <c r="Y99" s="587"/>
      <c r="Z99" s="584"/>
      <c r="AA99" s="587"/>
      <c r="AB99" s="587"/>
      <c r="AC99" s="612"/>
    </row>
    <row r="100" spans="1:35" ht="14.25" customHeight="1" x14ac:dyDescent="0.35">
      <c r="A100" s="1174"/>
      <c r="B100" s="591"/>
      <c r="C100" s="592"/>
      <c r="D100" s="593"/>
      <c r="E100" s="592"/>
      <c r="F100" s="591"/>
      <c r="G100" s="585"/>
      <c r="H100" s="585"/>
      <c r="I100" s="585"/>
      <c r="J100" s="586"/>
      <c r="K100" s="585"/>
      <c r="L100" s="586"/>
      <c r="M100" s="585"/>
      <c r="N100" s="586"/>
      <c r="O100" s="587"/>
      <c r="P100" s="584"/>
      <c r="Q100" s="587"/>
      <c r="R100" s="588"/>
      <c r="S100" s="587"/>
      <c r="T100" s="584"/>
      <c r="U100" s="587"/>
      <c r="V100" s="589"/>
      <c r="W100" s="590"/>
      <c r="X100" s="599"/>
      <c r="Y100" s="600"/>
      <c r="Z100" s="588"/>
      <c r="AA100" s="587"/>
      <c r="AB100" s="587"/>
      <c r="AC100" s="612"/>
    </row>
    <row r="101" spans="1:35" ht="15" customHeight="1" x14ac:dyDescent="0.35">
      <c r="A101" s="1175"/>
      <c r="B101" s="591">
        <v>25.06</v>
      </c>
      <c r="C101" s="791">
        <v>250600</v>
      </c>
      <c r="D101" s="593">
        <v>22.97</v>
      </c>
      <c r="E101" s="791">
        <v>229700</v>
      </c>
      <c r="F101" s="591"/>
      <c r="G101" s="585"/>
      <c r="H101" s="585"/>
      <c r="I101" s="585"/>
      <c r="J101" s="586">
        <v>20</v>
      </c>
      <c r="K101" s="585">
        <v>136000</v>
      </c>
      <c r="L101" s="586"/>
      <c r="M101" s="585"/>
      <c r="N101" s="586"/>
      <c r="O101" s="587"/>
      <c r="P101" s="584"/>
      <c r="Q101" s="587"/>
      <c r="R101" s="588">
        <v>20</v>
      </c>
      <c r="S101" s="587">
        <v>250000</v>
      </c>
      <c r="T101" s="589"/>
      <c r="U101" s="594"/>
      <c r="V101" s="598"/>
      <c r="W101" s="601"/>
      <c r="X101" s="584"/>
      <c r="Y101" s="587"/>
      <c r="Z101" s="727"/>
      <c r="AA101" s="704"/>
      <c r="AB101" s="587"/>
      <c r="AC101" s="612"/>
    </row>
    <row r="102" spans="1:35" ht="15" customHeight="1" x14ac:dyDescent="0.35">
      <c r="A102" s="1173">
        <v>45163</v>
      </c>
      <c r="B102" s="591"/>
      <c r="C102" s="592"/>
      <c r="D102" s="727"/>
      <c r="E102" s="704"/>
      <c r="F102" s="591"/>
      <c r="G102" s="585"/>
      <c r="H102" s="585"/>
      <c r="I102" s="585"/>
      <c r="J102" s="586"/>
      <c r="K102" s="585"/>
      <c r="L102" s="586"/>
      <c r="M102" s="660"/>
      <c r="N102" s="586"/>
      <c r="O102" s="585"/>
      <c r="P102" s="584"/>
      <c r="Q102" s="587"/>
      <c r="R102" s="588"/>
      <c r="S102" s="587"/>
      <c r="T102" s="584"/>
      <c r="U102" s="587"/>
      <c r="V102" s="589"/>
      <c r="W102" s="594"/>
      <c r="X102" s="589"/>
      <c r="Y102" s="587"/>
      <c r="Z102" s="584"/>
      <c r="AA102" s="587"/>
      <c r="AB102" s="587"/>
      <c r="AC102" s="612"/>
    </row>
    <row r="103" spans="1:35" ht="15" customHeight="1" x14ac:dyDescent="0.35">
      <c r="A103" s="1174"/>
      <c r="B103" s="591"/>
      <c r="C103" s="592"/>
      <c r="D103" s="593"/>
      <c r="E103" s="592"/>
      <c r="F103" s="591"/>
      <c r="G103" s="585"/>
      <c r="H103" s="585"/>
      <c r="I103" s="585"/>
      <c r="J103" s="586"/>
      <c r="K103" s="585"/>
      <c r="L103" s="586"/>
      <c r="M103" s="592"/>
      <c r="N103" s="586"/>
      <c r="O103" s="587"/>
      <c r="P103" s="584"/>
      <c r="Q103" s="587"/>
      <c r="R103" s="588"/>
      <c r="S103" s="587"/>
      <c r="T103" s="584"/>
      <c r="U103" s="587"/>
      <c r="V103" s="589"/>
      <c r="W103" s="594"/>
      <c r="X103" s="589"/>
      <c r="Y103" s="587"/>
      <c r="Z103" s="584"/>
      <c r="AA103" s="587"/>
      <c r="AB103" s="587"/>
      <c r="AC103" s="612"/>
    </row>
    <row r="104" spans="1:35" ht="15" customHeight="1" x14ac:dyDescent="0.35">
      <c r="A104" s="1174"/>
      <c r="B104" s="586"/>
      <c r="C104" s="587"/>
      <c r="D104" s="593"/>
      <c r="E104" s="592"/>
      <c r="F104" s="591"/>
      <c r="G104" s="585"/>
      <c r="H104" s="585"/>
      <c r="I104" s="585"/>
      <c r="J104" s="586"/>
      <c r="K104" s="585"/>
      <c r="L104" s="586"/>
      <c r="M104" s="592"/>
      <c r="N104" s="586"/>
      <c r="O104" s="587"/>
      <c r="P104" s="584"/>
      <c r="Q104" s="587"/>
      <c r="R104" s="588"/>
      <c r="S104" s="587"/>
      <c r="T104" s="584"/>
      <c r="U104" s="587"/>
      <c r="V104" s="589"/>
      <c r="W104" s="594"/>
      <c r="X104" s="589"/>
      <c r="Y104" s="587"/>
      <c r="Z104" s="584"/>
      <c r="AA104" s="587"/>
      <c r="AB104" s="587"/>
      <c r="AC104" s="612"/>
    </row>
    <row r="105" spans="1:35" ht="15" customHeight="1" x14ac:dyDescent="0.35">
      <c r="A105" s="1175"/>
      <c r="B105" s="591">
        <v>22.75</v>
      </c>
      <c r="C105" s="791">
        <v>227500</v>
      </c>
      <c r="D105" s="793">
        <v>20.5</v>
      </c>
      <c r="E105" s="791">
        <v>205000</v>
      </c>
      <c r="F105" s="591">
        <v>29.56</v>
      </c>
      <c r="G105" s="736">
        <v>295600</v>
      </c>
      <c r="H105" s="585"/>
      <c r="I105" s="585"/>
      <c r="J105" s="586"/>
      <c r="K105" s="587"/>
      <c r="L105" s="586"/>
      <c r="M105" s="587"/>
      <c r="N105" s="586"/>
      <c r="O105" s="587"/>
      <c r="P105" s="584"/>
      <c r="Q105" s="587"/>
      <c r="R105" s="588">
        <v>20</v>
      </c>
      <c r="S105" s="587">
        <v>250000</v>
      </c>
      <c r="T105" s="584"/>
      <c r="U105" s="587"/>
      <c r="V105" s="589"/>
      <c r="W105" s="594"/>
      <c r="X105" s="589">
        <v>27.99</v>
      </c>
      <c r="Y105" s="587">
        <v>279900</v>
      </c>
      <c r="Z105" s="584"/>
      <c r="AA105" s="587"/>
      <c r="AB105" s="587"/>
      <c r="AC105" s="612"/>
      <c r="AI105" s="685"/>
    </row>
    <row r="106" spans="1:35" ht="15" customHeight="1" x14ac:dyDescent="0.35">
      <c r="A106" s="1173">
        <v>45164</v>
      </c>
      <c r="B106" s="591"/>
      <c r="C106" s="592"/>
      <c r="D106" s="593"/>
      <c r="E106" s="592"/>
      <c r="F106" s="591"/>
      <c r="G106" s="585"/>
      <c r="H106" s="585"/>
      <c r="I106" s="585"/>
      <c r="J106" s="586"/>
      <c r="K106" s="587"/>
      <c r="L106" s="586"/>
      <c r="M106" s="585"/>
      <c r="N106" s="586"/>
      <c r="O106" s="587"/>
      <c r="P106" s="584"/>
      <c r="Q106" s="587"/>
      <c r="R106" s="588"/>
      <c r="S106" s="587"/>
      <c r="T106" s="584"/>
      <c r="U106" s="587"/>
      <c r="V106" s="589"/>
      <c r="W106" s="594"/>
      <c r="X106" s="727"/>
      <c r="Y106" s="704"/>
      <c r="Z106" s="584"/>
      <c r="AA106" s="587"/>
      <c r="AB106" s="587"/>
      <c r="AC106" s="612"/>
      <c r="AI106" s="685"/>
    </row>
    <row r="107" spans="1:35" ht="15" customHeight="1" x14ac:dyDescent="0.35">
      <c r="A107" s="1174"/>
      <c r="B107" s="591"/>
      <c r="C107" s="592"/>
      <c r="D107" s="593"/>
      <c r="E107" s="592"/>
      <c r="F107" s="591"/>
      <c r="G107" s="585"/>
      <c r="H107" s="585"/>
      <c r="I107" s="585"/>
      <c r="J107" s="586"/>
      <c r="K107" s="585"/>
      <c r="L107" s="586"/>
      <c r="M107" s="585"/>
      <c r="N107" s="586"/>
      <c r="O107" s="587"/>
      <c r="P107" s="584"/>
      <c r="Q107" s="587"/>
      <c r="R107" s="599"/>
      <c r="S107" s="587"/>
      <c r="T107" s="584"/>
      <c r="U107" s="587"/>
      <c r="V107" s="589"/>
      <c r="W107" s="594"/>
      <c r="X107" s="589"/>
      <c r="Y107" s="587"/>
      <c r="Z107" s="584"/>
      <c r="AA107" s="587"/>
      <c r="AB107" s="587"/>
      <c r="AC107" s="612"/>
      <c r="AI107" s="685"/>
    </row>
    <row r="108" spans="1:35" ht="15" customHeight="1" x14ac:dyDescent="0.35">
      <c r="A108" s="1174"/>
      <c r="B108" s="591"/>
      <c r="C108" s="592"/>
      <c r="D108" s="593"/>
      <c r="E108" s="592"/>
      <c r="F108" s="591"/>
      <c r="G108" s="585"/>
      <c r="H108" s="585"/>
      <c r="I108" s="585"/>
      <c r="J108" s="586"/>
      <c r="K108" s="585"/>
      <c r="L108" s="586"/>
      <c r="M108" s="585"/>
      <c r="N108" s="586"/>
      <c r="O108" s="587"/>
      <c r="P108" s="584"/>
      <c r="Q108" s="587"/>
      <c r="R108" s="588"/>
      <c r="S108" s="587"/>
      <c r="T108" s="584"/>
      <c r="U108" s="587"/>
      <c r="V108" s="589"/>
      <c r="W108" s="594"/>
      <c r="X108" s="589"/>
      <c r="Y108" s="587"/>
      <c r="Z108" s="584"/>
      <c r="AA108" s="587"/>
      <c r="AB108" s="587"/>
      <c r="AC108" s="612"/>
      <c r="AI108" s="685"/>
    </row>
    <row r="109" spans="1:35" ht="15" customHeight="1" x14ac:dyDescent="0.35">
      <c r="A109" s="1175"/>
      <c r="B109" s="591">
        <v>30.16</v>
      </c>
      <c r="C109" s="791">
        <v>301600</v>
      </c>
      <c r="D109" s="793">
        <v>29.4</v>
      </c>
      <c r="E109" s="791">
        <v>294000</v>
      </c>
      <c r="F109" s="591"/>
      <c r="G109" s="585"/>
      <c r="H109" s="585"/>
      <c r="I109" s="585"/>
      <c r="J109" s="586">
        <v>20</v>
      </c>
      <c r="K109" s="585">
        <v>136000</v>
      </c>
      <c r="L109" s="586"/>
      <c r="M109" s="585"/>
      <c r="N109" s="586"/>
      <c r="O109" s="587"/>
      <c r="P109" s="584"/>
      <c r="Q109" s="587"/>
      <c r="R109" s="588">
        <v>20</v>
      </c>
      <c r="S109" s="587">
        <v>250000</v>
      </c>
      <c r="T109" s="584"/>
      <c r="U109" s="587"/>
      <c r="V109" s="589"/>
      <c r="W109" s="594"/>
      <c r="X109" s="589"/>
      <c r="Y109" s="587"/>
      <c r="Z109" s="584"/>
      <c r="AA109" s="587"/>
      <c r="AB109" s="587"/>
      <c r="AC109" s="612"/>
    </row>
    <row r="110" spans="1:35" ht="15" customHeight="1" x14ac:dyDescent="0.35">
      <c r="A110" s="1173">
        <v>45165</v>
      </c>
      <c r="B110" s="591"/>
      <c r="C110" s="592"/>
      <c r="D110" s="593"/>
      <c r="E110" s="592"/>
      <c r="F110" s="591"/>
      <c r="G110" s="585"/>
      <c r="H110" s="585"/>
      <c r="I110" s="585"/>
      <c r="J110" s="586"/>
      <c r="K110" s="585"/>
      <c r="L110" s="586"/>
      <c r="M110" s="585"/>
      <c r="N110" s="586"/>
      <c r="O110" s="587"/>
      <c r="P110" s="584"/>
      <c r="Q110" s="587"/>
      <c r="R110" s="588"/>
      <c r="S110" s="587"/>
      <c r="T110" s="584"/>
      <c r="U110" s="587"/>
      <c r="V110" s="584"/>
      <c r="W110" s="587"/>
      <c r="X110" s="589"/>
      <c r="Y110" s="587"/>
      <c r="Z110" s="584"/>
      <c r="AA110" s="587"/>
      <c r="AB110" s="587"/>
      <c r="AC110" s="612"/>
    </row>
    <row r="111" spans="1:35" ht="15" customHeight="1" x14ac:dyDescent="0.35">
      <c r="A111" s="1174"/>
      <c r="B111" s="591"/>
      <c r="C111" s="592"/>
      <c r="D111" s="593"/>
      <c r="E111" s="592"/>
      <c r="F111" s="591"/>
      <c r="G111" s="585"/>
      <c r="H111" s="585"/>
      <c r="I111" s="585"/>
      <c r="J111" s="586"/>
      <c r="K111" s="585"/>
      <c r="L111" s="586"/>
      <c r="M111" s="585"/>
      <c r="N111" s="586"/>
      <c r="O111" s="587"/>
      <c r="P111" s="584"/>
      <c r="Q111" s="587"/>
      <c r="R111" s="588"/>
      <c r="S111" s="587"/>
      <c r="T111" s="584"/>
      <c r="U111" s="587"/>
      <c r="V111" s="589"/>
      <c r="W111" s="594"/>
      <c r="X111" s="589"/>
      <c r="Y111" s="587"/>
      <c r="Z111" s="584"/>
      <c r="AA111" s="587"/>
      <c r="AB111" s="587"/>
      <c r="AC111" s="612"/>
    </row>
    <row r="112" spans="1:35" ht="15" customHeight="1" x14ac:dyDescent="0.35">
      <c r="A112" s="1174"/>
      <c r="B112" s="591"/>
      <c r="C112" s="592"/>
      <c r="D112" s="593"/>
      <c r="E112" s="592"/>
      <c r="F112" s="591"/>
      <c r="G112" s="585"/>
      <c r="H112" s="585"/>
      <c r="I112" s="585"/>
      <c r="J112" s="586"/>
      <c r="K112" s="585"/>
      <c r="L112" s="586"/>
      <c r="M112" s="585"/>
      <c r="N112" s="586"/>
      <c r="O112" s="587"/>
      <c r="P112" s="584"/>
      <c r="Q112" s="587"/>
      <c r="R112" s="588"/>
      <c r="S112" s="587"/>
      <c r="T112" s="584"/>
      <c r="U112" s="587"/>
      <c r="V112" s="589"/>
      <c r="W112" s="594"/>
      <c r="X112" s="589"/>
      <c r="Y112" s="587"/>
      <c r="Z112" s="584"/>
      <c r="AA112" s="587"/>
      <c r="AB112" s="587"/>
      <c r="AC112" s="612"/>
    </row>
    <row r="113" spans="1:29" ht="15" customHeight="1" x14ac:dyDescent="0.35">
      <c r="A113" s="1175"/>
      <c r="B113" s="591">
        <v>23.21</v>
      </c>
      <c r="C113" s="791">
        <v>232100</v>
      </c>
      <c r="D113" s="593">
        <v>25.79</v>
      </c>
      <c r="E113" s="791">
        <v>257900</v>
      </c>
      <c r="F113" s="591">
        <v>19.05</v>
      </c>
      <c r="G113" s="736">
        <v>190500</v>
      </c>
      <c r="H113" s="585"/>
      <c r="I113" s="585"/>
      <c r="J113" s="586">
        <v>20</v>
      </c>
      <c r="K113" s="585">
        <v>136000</v>
      </c>
      <c r="L113" s="586"/>
      <c r="M113" s="585"/>
      <c r="N113" s="586">
        <v>20</v>
      </c>
      <c r="O113" s="585">
        <v>136000</v>
      </c>
      <c r="P113" s="584"/>
      <c r="Q113" s="587"/>
      <c r="R113" s="588"/>
      <c r="S113" s="587"/>
      <c r="T113" s="588"/>
      <c r="U113" s="587"/>
      <c r="V113" s="589"/>
      <c r="W113" s="594"/>
      <c r="X113" s="589"/>
      <c r="Y113" s="587"/>
      <c r="Z113" s="584"/>
      <c r="AA113" s="587"/>
      <c r="AB113" s="587"/>
      <c r="AC113" s="612"/>
    </row>
    <row r="114" spans="1:29" ht="15" customHeight="1" x14ac:dyDescent="0.35">
      <c r="A114" s="1173">
        <v>45166</v>
      </c>
      <c r="B114" s="591"/>
      <c r="C114" s="592"/>
      <c r="D114" s="593"/>
      <c r="E114" s="592"/>
      <c r="F114" s="591"/>
      <c r="G114" s="585"/>
      <c r="H114" s="585"/>
      <c r="I114" s="585"/>
      <c r="J114" s="586"/>
      <c r="K114" s="585"/>
      <c r="L114" s="586"/>
      <c r="M114" s="585"/>
      <c r="N114" s="586"/>
      <c r="O114" s="587"/>
      <c r="P114" s="584"/>
      <c r="Q114" s="587"/>
      <c r="R114" s="588"/>
      <c r="S114" s="587"/>
      <c r="T114" s="588"/>
      <c r="U114" s="587"/>
      <c r="V114" s="589"/>
      <c r="W114" s="594"/>
      <c r="X114" s="589"/>
      <c r="Y114" s="587"/>
      <c r="Z114" s="584"/>
      <c r="AA114" s="587"/>
      <c r="AB114" s="587"/>
      <c r="AC114" s="612"/>
    </row>
    <row r="115" spans="1:29" ht="15" customHeight="1" x14ac:dyDescent="0.35">
      <c r="A115" s="1174"/>
      <c r="B115" s="591"/>
      <c r="C115" s="592"/>
      <c r="D115" s="593"/>
      <c r="E115" s="592"/>
      <c r="F115" s="591"/>
      <c r="G115" s="585"/>
      <c r="H115" s="585"/>
      <c r="I115" s="585"/>
      <c r="J115" s="586"/>
      <c r="K115" s="585"/>
      <c r="L115" s="586"/>
      <c r="M115" s="585"/>
      <c r="N115" s="586"/>
      <c r="O115" s="587"/>
      <c r="P115" s="584"/>
      <c r="Q115" s="587"/>
      <c r="R115" s="588"/>
      <c r="S115" s="587"/>
      <c r="T115" s="584"/>
      <c r="U115" s="587"/>
      <c r="V115" s="589"/>
      <c r="W115" s="594"/>
      <c r="X115" s="589"/>
      <c r="Y115" s="587"/>
      <c r="Z115" s="584"/>
      <c r="AA115" s="587"/>
      <c r="AB115" s="587"/>
      <c r="AC115" s="612"/>
    </row>
    <row r="116" spans="1:29" ht="15" customHeight="1" x14ac:dyDescent="0.35">
      <c r="A116" s="1174"/>
      <c r="B116" s="591"/>
      <c r="C116" s="592"/>
      <c r="D116" s="593"/>
      <c r="E116" s="592"/>
      <c r="F116" s="591"/>
      <c r="G116" s="585"/>
      <c r="H116" s="585"/>
      <c r="I116" s="585"/>
      <c r="J116" s="586"/>
      <c r="K116" s="585"/>
      <c r="L116" s="586"/>
      <c r="M116" s="585"/>
      <c r="N116" s="586"/>
      <c r="O116" s="587"/>
      <c r="P116" s="584"/>
      <c r="Q116" s="587"/>
      <c r="R116" s="588"/>
      <c r="S116" s="587"/>
      <c r="T116" s="584"/>
      <c r="U116" s="587"/>
      <c r="V116" s="589"/>
      <c r="W116" s="590"/>
      <c r="X116" s="599"/>
      <c r="Y116" s="600"/>
      <c r="Z116" s="588"/>
      <c r="AA116" s="587"/>
      <c r="AB116" s="587"/>
      <c r="AC116" s="612"/>
    </row>
    <row r="117" spans="1:29" ht="18" customHeight="1" x14ac:dyDescent="0.35">
      <c r="A117" s="1175"/>
      <c r="B117" s="630">
        <v>24.07</v>
      </c>
      <c r="C117" s="655">
        <v>240700</v>
      </c>
      <c r="D117" s="584">
        <v>26.22</v>
      </c>
      <c r="E117" s="736">
        <v>262200</v>
      </c>
      <c r="F117" s="792">
        <v>21.1</v>
      </c>
      <c r="G117" s="655">
        <v>211000</v>
      </c>
      <c r="H117" s="587"/>
      <c r="I117" s="587"/>
      <c r="J117" s="584">
        <v>20</v>
      </c>
      <c r="K117" s="587">
        <v>136000</v>
      </c>
      <c r="L117" s="584"/>
      <c r="M117" s="587"/>
      <c r="N117" s="586"/>
      <c r="O117" s="587"/>
      <c r="P117" s="584"/>
      <c r="Q117" s="587"/>
      <c r="R117" s="620">
        <v>20</v>
      </c>
      <c r="S117" s="583">
        <v>250000</v>
      </c>
      <c r="T117" s="584"/>
      <c r="U117" s="587"/>
      <c r="V117" s="589"/>
      <c r="W117" s="594"/>
      <c r="X117" s="589">
        <v>21.92</v>
      </c>
      <c r="Y117" s="587">
        <v>219200</v>
      </c>
      <c r="Z117" s="584"/>
      <c r="AA117" s="587"/>
      <c r="AB117" s="587"/>
      <c r="AC117" s="612"/>
    </row>
    <row r="118" spans="1:29" ht="18" customHeight="1" x14ac:dyDescent="0.35">
      <c r="A118" s="1173">
        <v>45167</v>
      </c>
      <c r="B118" s="591"/>
      <c r="C118" s="592"/>
      <c r="D118" s="593"/>
      <c r="E118" s="592"/>
      <c r="F118" s="591"/>
      <c r="G118" s="585"/>
      <c r="H118" s="585"/>
      <c r="I118" s="585"/>
      <c r="J118" s="586"/>
      <c r="K118" s="585"/>
      <c r="L118" s="586"/>
      <c r="M118" s="585"/>
      <c r="N118" s="586"/>
      <c r="O118" s="587"/>
      <c r="P118" s="584"/>
      <c r="Q118" s="587"/>
      <c r="R118" s="588"/>
      <c r="S118" s="587"/>
      <c r="T118" s="584"/>
      <c r="U118" s="587"/>
      <c r="V118" s="589"/>
      <c r="W118" s="594"/>
      <c r="X118" s="589"/>
      <c r="Y118" s="587"/>
      <c r="Z118" s="584"/>
      <c r="AA118" s="587"/>
      <c r="AB118" s="587"/>
      <c r="AC118" s="612"/>
    </row>
    <row r="119" spans="1:29" ht="18" customHeight="1" x14ac:dyDescent="0.35">
      <c r="A119" s="1174"/>
      <c r="B119" s="591"/>
      <c r="C119" s="592"/>
      <c r="D119" s="593"/>
      <c r="E119" s="592"/>
      <c r="F119" s="591"/>
      <c r="G119" s="585"/>
      <c r="H119" s="585"/>
      <c r="I119" s="585"/>
      <c r="J119" s="586"/>
      <c r="K119" s="585"/>
      <c r="L119" s="586"/>
      <c r="M119" s="585"/>
      <c r="N119" s="586"/>
      <c r="O119" s="587"/>
      <c r="P119" s="584"/>
      <c r="Q119" s="587"/>
      <c r="R119" s="588"/>
      <c r="S119" s="587"/>
      <c r="T119" s="584"/>
      <c r="U119" s="587"/>
      <c r="V119" s="589"/>
      <c r="W119" s="594"/>
      <c r="X119" s="589"/>
      <c r="Y119" s="587"/>
      <c r="Z119" s="584"/>
      <c r="AA119" s="587"/>
      <c r="AB119" s="587"/>
      <c r="AC119" s="612"/>
    </row>
    <row r="120" spans="1:29" ht="18" customHeight="1" x14ac:dyDescent="0.35">
      <c r="A120" s="1174"/>
      <c r="B120" s="591"/>
      <c r="C120" s="592"/>
      <c r="D120" s="593"/>
      <c r="E120" s="592"/>
      <c r="F120" s="591"/>
      <c r="G120" s="585"/>
      <c r="H120" s="585"/>
      <c r="I120" s="585"/>
      <c r="J120" s="586">
        <v>20</v>
      </c>
      <c r="K120" s="585">
        <v>136000</v>
      </c>
      <c r="L120" s="586"/>
      <c r="M120" s="585"/>
      <c r="N120" s="586"/>
      <c r="O120" s="587"/>
      <c r="P120" s="584"/>
      <c r="Q120" s="587"/>
      <c r="R120" s="588"/>
      <c r="S120" s="587"/>
      <c r="T120" s="584"/>
      <c r="U120" s="587"/>
      <c r="V120" s="589"/>
      <c r="W120" s="594"/>
      <c r="X120" s="589"/>
      <c r="Y120" s="587"/>
      <c r="Z120" s="584"/>
      <c r="AA120" s="587"/>
      <c r="AB120" s="587"/>
      <c r="AC120" s="612"/>
    </row>
    <row r="121" spans="1:29" ht="18" customHeight="1" x14ac:dyDescent="0.35">
      <c r="A121" s="1175"/>
      <c r="B121" s="591">
        <v>20.45</v>
      </c>
      <c r="C121" s="791">
        <v>204500</v>
      </c>
      <c r="D121" s="593">
        <v>25.27</v>
      </c>
      <c r="E121" s="736">
        <v>252700</v>
      </c>
      <c r="F121" s="792">
        <v>17.600000000000001</v>
      </c>
      <c r="G121" s="736">
        <v>176000</v>
      </c>
      <c r="H121" s="585"/>
      <c r="I121" s="585"/>
      <c r="J121" s="586"/>
      <c r="K121" s="585"/>
      <c r="L121" s="586"/>
      <c r="M121" s="585"/>
      <c r="N121" s="586"/>
      <c r="O121" s="587"/>
      <c r="P121" s="584"/>
      <c r="Q121" s="587"/>
      <c r="R121" s="588">
        <v>20</v>
      </c>
      <c r="S121" s="587">
        <v>250000</v>
      </c>
      <c r="T121" s="584"/>
      <c r="U121" s="587"/>
      <c r="V121" s="589">
        <v>26.19</v>
      </c>
      <c r="W121" s="594">
        <v>261900</v>
      </c>
      <c r="X121" s="589"/>
      <c r="Y121" s="587"/>
      <c r="Z121" s="584"/>
      <c r="AA121" s="587"/>
      <c r="AB121" s="587"/>
      <c r="AC121" s="612"/>
    </row>
    <row r="122" spans="1:29" ht="18" customHeight="1" x14ac:dyDescent="0.35">
      <c r="A122" s="1173">
        <v>45168</v>
      </c>
      <c r="B122" s="591"/>
      <c r="C122" s="592"/>
      <c r="D122" s="593"/>
      <c r="E122" s="592"/>
      <c r="F122" s="591"/>
      <c r="G122" s="585"/>
      <c r="H122" s="585"/>
      <c r="I122" s="585"/>
      <c r="J122" s="586">
        <v>20</v>
      </c>
      <c r="K122" s="585">
        <v>136000</v>
      </c>
      <c r="L122" s="586"/>
      <c r="M122" s="585"/>
      <c r="N122" s="586"/>
      <c r="O122" s="587"/>
      <c r="P122" s="584"/>
      <c r="Q122" s="587"/>
      <c r="R122" s="588"/>
      <c r="S122" s="587"/>
      <c r="T122" s="584"/>
      <c r="U122" s="587"/>
      <c r="V122" s="589"/>
      <c r="W122" s="594"/>
      <c r="X122" s="589"/>
      <c r="Y122" s="587"/>
      <c r="Z122" s="584"/>
      <c r="AA122" s="587"/>
      <c r="AB122" s="587"/>
      <c r="AC122" s="612"/>
    </row>
    <row r="123" spans="1:29" ht="18" customHeight="1" x14ac:dyDescent="0.35">
      <c r="A123" s="1174"/>
      <c r="B123" s="591"/>
      <c r="C123" s="592"/>
      <c r="D123" s="593"/>
      <c r="E123" s="592"/>
      <c r="F123" s="593"/>
      <c r="G123" s="585"/>
      <c r="H123" s="585"/>
      <c r="I123" s="585"/>
      <c r="J123" s="586"/>
      <c r="K123" s="585"/>
      <c r="L123" s="586"/>
      <c r="M123" s="585"/>
      <c r="N123" s="586"/>
      <c r="O123" s="587"/>
      <c r="P123" s="584"/>
      <c r="Q123" s="587"/>
      <c r="R123" s="588"/>
      <c r="S123" s="587"/>
      <c r="T123" s="584"/>
      <c r="U123" s="587"/>
      <c r="V123" s="589"/>
      <c r="W123" s="594"/>
      <c r="X123" s="589"/>
      <c r="Y123" s="587"/>
      <c r="Z123" s="584"/>
      <c r="AA123" s="587"/>
      <c r="AB123" s="587"/>
      <c r="AC123" s="612"/>
    </row>
    <row r="124" spans="1:29" ht="18" customHeight="1" x14ac:dyDescent="0.35">
      <c r="A124" s="1174"/>
      <c r="B124" s="591"/>
      <c r="C124" s="592"/>
      <c r="D124" s="593"/>
      <c r="E124" s="592"/>
      <c r="F124" s="593"/>
      <c r="G124" s="585"/>
      <c r="H124" s="585"/>
      <c r="I124" s="585"/>
      <c r="J124" s="586"/>
      <c r="K124" s="585"/>
      <c r="L124" s="586"/>
      <c r="M124" s="585"/>
      <c r="N124" s="586"/>
      <c r="O124" s="587"/>
      <c r="P124" s="584"/>
      <c r="Q124" s="587"/>
      <c r="R124" s="588"/>
      <c r="S124" s="587"/>
      <c r="T124" s="584"/>
      <c r="U124" s="587"/>
      <c r="V124" s="589"/>
      <c r="W124" s="594"/>
      <c r="X124" s="589"/>
      <c r="Y124" s="587"/>
      <c r="Z124" s="584"/>
      <c r="AA124" s="587"/>
      <c r="AB124" s="587"/>
      <c r="AC124" s="612"/>
    </row>
    <row r="125" spans="1:29" ht="17.25" customHeight="1" x14ac:dyDescent="0.35">
      <c r="A125" s="1175"/>
      <c r="B125" s="591">
        <v>27.74</v>
      </c>
      <c r="C125" s="791">
        <v>277400</v>
      </c>
      <c r="D125" s="593">
        <v>24.49</v>
      </c>
      <c r="E125" s="791">
        <v>244900</v>
      </c>
      <c r="F125" s="593">
        <v>22.59</v>
      </c>
      <c r="G125" s="736">
        <v>225900</v>
      </c>
      <c r="H125" s="585"/>
      <c r="I125" s="585"/>
      <c r="J125" s="586">
        <v>20</v>
      </c>
      <c r="K125" s="585">
        <v>136000</v>
      </c>
      <c r="L125" s="586"/>
      <c r="M125" s="585"/>
      <c r="N125" s="586">
        <v>20</v>
      </c>
      <c r="O125" s="587">
        <v>136000</v>
      </c>
      <c r="P125" s="584"/>
      <c r="Q125" s="587"/>
      <c r="R125" s="588">
        <v>20</v>
      </c>
      <c r="S125" s="587">
        <v>250000</v>
      </c>
      <c r="T125" s="584"/>
      <c r="U125" s="587"/>
      <c r="V125" s="589"/>
      <c r="W125" s="594"/>
      <c r="X125" s="589"/>
      <c r="Y125" s="587"/>
      <c r="Z125" s="584"/>
      <c r="AA125" s="587"/>
      <c r="AB125" s="587"/>
      <c r="AC125" s="612"/>
    </row>
    <row r="126" spans="1:29" ht="17.25" customHeight="1" x14ac:dyDescent="0.35">
      <c r="A126" s="1173">
        <v>45169</v>
      </c>
      <c r="B126" s="591"/>
      <c r="C126" s="592"/>
      <c r="D126" s="593"/>
      <c r="E126" s="592"/>
      <c r="F126" s="593"/>
      <c r="G126" s="585"/>
      <c r="H126" s="585"/>
      <c r="I126" s="585"/>
      <c r="J126" s="586"/>
      <c r="K126" s="585"/>
      <c r="L126" s="586"/>
      <c r="M126" s="585"/>
      <c r="N126" s="586"/>
      <c r="O126" s="587"/>
      <c r="P126" s="584"/>
      <c r="Q126" s="587"/>
      <c r="R126" s="588"/>
      <c r="S126" s="587"/>
      <c r="T126" s="584"/>
      <c r="U126" s="587"/>
      <c r="V126" s="589"/>
      <c r="W126" s="594"/>
      <c r="X126" s="589"/>
      <c r="Y126" s="587"/>
      <c r="Z126" s="584"/>
      <c r="AA126" s="587"/>
      <c r="AB126" s="587"/>
      <c r="AC126" s="612"/>
    </row>
    <row r="127" spans="1:29" ht="17.25" customHeight="1" x14ac:dyDescent="0.35">
      <c r="A127" s="1174"/>
      <c r="B127" s="591"/>
      <c r="C127" s="592"/>
      <c r="D127" s="593"/>
      <c r="E127" s="592"/>
      <c r="F127" s="593"/>
      <c r="G127" s="585"/>
      <c r="H127" s="585"/>
      <c r="I127" s="585"/>
      <c r="J127" s="586"/>
      <c r="K127" s="585"/>
      <c r="L127" s="586"/>
      <c r="M127" s="585"/>
      <c r="N127" s="586"/>
      <c r="O127" s="587"/>
      <c r="P127" s="584"/>
      <c r="Q127" s="587"/>
      <c r="R127" s="588"/>
      <c r="S127" s="587"/>
      <c r="T127" s="584"/>
      <c r="U127" s="587"/>
      <c r="V127" s="589"/>
      <c r="W127" s="594"/>
      <c r="X127" s="589"/>
      <c r="Y127" s="587"/>
      <c r="Z127" s="584"/>
      <c r="AA127" s="587"/>
      <c r="AB127" s="587"/>
      <c r="AC127" s="612"/>
    </row>
    <row r="128" spans="1:29" ht="17.25" customHeight="1" x14ac:dyDescent="0.35">
      <c r="A128" s="1174"/>
      <c r="B128" s="591"/>
      <c r="C128" s="592"/>
      <c r="D128" s="593"/>
      <c r="E128" s="592"/>
      <c r="F128" s="593"/>
      <c r="G128" s="585"/>
      <c r="H128" s="585"/>
      <c r="I128" s="585"/>
      <c r="J128" s="586"/>
      <c r="K128" s="585"/>
      <c r="L128" s="586"/>
      <c r="M128" s="585"/>
      <c r="N128" s="586"/>
      <c r="O128" s="587"/>
      <c r="P128" s="584"/>
      <c r="Q128" s="587"/>
      <c r="R128" s="588"/>
      <c r="S128" s="587"/>
      <c r="T128" s="584"/>
      <c r="U128" s="587"/>
      <c r="V128" s="589"/>
      <c r="W128" s="594"/>
      <c r="X128" s="589"/>
      <c r="Y128" s="587"/>
      <c r="Z128" s="584"/>
      <c r="AA128" s="587"/>
      <c r="AB128" s="587"/>
      <c r="AC128" s="612"/>
    </row>
    <row r="129" spans="1:29" ht="17.25" customHeight="1" x14ac:dyDescent="0.35">
      <c r="A129" s="1175"/>
      <c r="B129" s="792">
        <v>26.4</v>
      </c>
      <c r="C129" s="791">
        <v>264000</v>
      </c>
      <c r="D129" s="593">
        <v>27.56</v>
      </c>
      <c r="E129" s="791">
        <v>275600</v>
      </c>
      <c r="F129" s="793">
        <v>20.3</v>
      </c>
      <c r="G129" s="736">
        <v>203000</v>
      </c>
      <c r="H129" s="585"/>
      <c r="I129" s="585"/>
      <c r="J129" s="586"/>
      <c r="K129" s="585"/>
      <c r="L129" s="586">
        <v>20</v>
      </c>
      <c r="M129" s="585">
        <v>250000</v>
      </c>
      <c r="N129" s="586"/>
      <c r="O129" s="587"/>
      <c r="P129" s="584"/>
      <c r="Q129" s="587"/>
      <c r="R129" s="588">
        <v>20</v>
      </c>
      <c r="S129" s="587">
        <v>250000</v>
      </c>
      <c r="T129" s="584"/>
      <c r="U129" s="587"/>
      <c r="V129" s="589"/>
      <c r="W129" s="594"/>
      <c r="X129" s="589"/>
      <c r="Y129" s="587"/>
      <c r="Z129" s="584"/>
      <c r="AA129" s="587"/>
      <c r="AB129" s="587"/>
      <c r="AC129" s="612"/>
    </row>
    <row r="130" spans="1:29" s="663" customFormat="1" ht="27" customHeight="1" x14ac:dyDescent="0.35">
      <c r="A130" s="1176" t="s">
        <v>113</v>
      </c>
      <c r="B130" s="602"/>
      <c r="C130" s="603">
        <f>SUM(C6:C129)</f>
        <v>7143500</v>
      </c>
      <c r="D130" s="603"/>
      <c r="E130" s="603">
        <f>SUM(E6:E129)</f>
        <v>7296200</v>
      </c>
      <c r="F130" s="603"/>
      <c r="G130" s="603">
        <f>SUM(G6:G129)</f>
        <v>5682000</v>
      </c>
      <c r="H130" s="603"/>
      <c r="I130" s="603">
        <f>SUM(I6:I129)</f>
        <v>342680</v>
      </c>
      <c r="J130" s="603"/>
      <c r="K130" s="603">
        <f>SUM(K6:K129)</f>
        <v>1956090</v>
      </c>
      <c r="L130" s="603"/>
      <c r="M130" s="603">
        <f>SUM(M6:M129)</f>
        <v>2250000</v>
      </c>
      <c r="N130" s="603"/>
      <c r="O130" s="603">
        <f>SUM(O6:O129)</f>
        <v>2084400</v>
      </c>
      <c r="P130" s="603"/>
      <c r="Q130" s="603">
        <f>SUM(Q6:Q129)</f>
        <v>295200</v>
      </c>
      <c r="R130" s="603"/>
      <c r="S130" s="603">
        <f>SUM(S6:S129)</f>
        <v>6500000</v>
      </c>
      <c r="T130" s="603"/>
      <c r="U130" s="603">
        <f>SUM(U6:U129)</f>
        <v>0</v>
      </c>
      <c r="V130" s="603"/>
      <c r="W130" s="603">
        <f>SUM(W6:W129)</f>
        <v>1901400</v>
      </c>
      <c r="X130" s="603"/>
      <c r="Y130" s="603">
        <f>SUM(Y6:Y129)</f>
        <v>1907800</v>
      </c>
      <c r="Z130" s="603"/>
      <c r="AA130" s="603">
        <f>SUM(AA6:AA129)</f>
        <v>238400</v>
      </c>
      <c r="AB130" s="603">
        <f>SUM(B130:AA130)</f>
        <v>37597670</v>
      </c>
      <c r="AC130" s="610"/>
    </row>
    <row r="131" spans="1:29" s="663" customFormat="1" ht="34.5" customHeight="1" x14ac:dyDescent="0.35">
      <c r="A131" s="1177"/>
      <c r="B131" s="812">
        <f>SUM(B6:B129)</f>
        <v>714.35</v>
      </c>
      <c r="C131" s="604"/>
      <c r="D131" s="605">
        <f>SUM(D6:D130)</f>
        <v>729.59999999999991</v>
      </c>
      <c r="E131" s="603"/>
      <c r="F131" s="605">
        <f>SUM(F6:F130)</f>
        <v>568.19999999999993</v>
      </c>
      <c r="G131" s="603"/>
      <c r="H131" s="605">
        <f>SUM(H6:H130)</f>
        <v>23.88</v>
      </c>
      <c r="I131" s="603"/>
      <c r="J131" s="606">
        <f>SUM(J6:J130)</f>
        <v>287.65999999999997</v>
      </c>
      <c r="K131" s="603"/>
      <c r="L131" s="606">
        <f>SUM(L6:L130)</f>
        <v>180</v>
      </c>
      <c r="M131" s="603"/>
      <c r="N131" s="606">
        <f>SUM(N6:N130)</f>
        <v>306.52999999999997</v>
      </c>
      <c r="O131" s="603"/>
      <c r="P131" s="605">
        <f>SUM(P6:P130)</f>
        <v>29.52</v>
      </c>
      <c r="Q131" s="603"/>
      <c r="R131" s="606">
        <f>SUM(R6:R130)</f>
        <v>520</v>
      </c>
      <c r="S131" s="603"/>
      <c r="T131" s="605">
        <f>SUM(T6:T130)</f>
        <v>0</v>
      </c>
      <c r="U131" s="603"/>
      <c r="V131" s="605">
        <f>SUM(V5:V130)</f>
        <v>190.14</v>
      </c>
      <c r="W131" s="603"/>
      <c r="X131" s="605">
        <f>SUM(X6:X130)</f>
        <v>190.78000000000003</v>
      </c>
      <c r="Y131" s="603"/>
      <c r="Z131" s="605">
        <f>SUM(Z6:Z130)</f>
        <v>23.84</v>
      </c>
      <c r="AA131" s="607"/>
      <c r="AB131" s="647">
        <f>SUM(B131:AA131)</f>
        <v>3764.4999999999995</v>
      </c>
      <c r="AC131" s="651"/>
    </row>
    <row r="132" spans="1:29" s="663" customFormat="1" ht="34.5" customHeight="1" x14ac:dyDescent="0.35">
      <c r="A132" s="715"/>
      <c r="B132" s="716"/>
      <c r="C132" s="717"/>
      <c r="D132" s="718"/>
      <c r="E132" s="610"/>
      <c r="F132" s="718"/>
      <c r="G132" s="610"/>
      <c r="H132" s="610"/>
      <c r="I132" s="610"/>
      <c r="J132" s="719"/>
      <c r="K132" s="610"/>
      <c r="L132" s="719"/>
      <c r="M132" s="610"/>
      <c r="N132" s="719"/>
      <c r="O132" s="610"/>
      <c r="P132" s="718"/>
      <c r="Q132" s="610"/>
      <c r="R132" s="719"/>
      <c r="S132" s="610"/>
      <c r="T132" s="718"/>
      <c r="U132" s="610"/>
      <c r="V132" s="718"/>
      <c r="W132" s="610"/>
      <c r="X132" s="718"/>
      <c r="Y132" s="610"/>
      <c r="Z132" s="718"/>
      <c r="AA132" s="720"/>
      <c r="AB132" s="651"/>
      <c r="AC132" s="651"/>
    </row>
    <row r="133" spans="1:29" s="663" customFormat="1" ht="34.5" customHeight="1" x14ac:dyDescent="0.35">
      <c r="A133" s="1162" t="s">
        <v>0</v>
      </c>
      <c r="B133" s="1162"/>
      <c r="C133" s="1162"/>
      <c r="D133" s="1162"/>
      <c r="E133" s="1162"/>
      <c r="F133" s="1162"/>
      <c r="G133" s="1162"/>
      <c r="H133" s="1162"/>
      <c r="I133" s="1162"/>
      <c r="J133" s="1162"/>
      <c r="K133" s="1162"/>
      <c r="L133" s="1162"/>
      <c r="M133" s="1162"/>
      <c r="N133" s="1162"/>
      <c r="O133" s="1162"/>
      <c r="P133" s="1162"/>
      <c r="Q133" s="1162"/>
      <c r="R133" s="1162"/>
      <c r="S133" s="1162"/>
      <c r="T133" s="1162"/>
      <c r="U133" s="1162"/>
      <c r="V133" s="1162"/>
      <c r="W133" s="1162"/>
      <c r="X133" s="1162"/>
      <c r="Y133" s="721"/>
      <c r="Z133" s="721"/>
      <c r="AA133" s="721"/>
      <c r="AB133" s="721"/>
      <c r="AC133" s="651"/>
    </row>
    <row r="134" spans="1:29" ht="26.25" customHeight="1" x14ac:dyDescent="0.35">
      <c r="A134" s="1162" t="s">
        <v>187</v>
      </c>
      <c r="B134" s="1162"/>
      <c r="C134" s="1162"/>
      <c r="D134" s="1162"/>
      <c r="E134" s="1162"/>
      <c r="F134" s="1162"/>
      <c r="G134" s="1162"/>
      <c r="H134" s="1162"/>
      <c r="I134" s="1162"/>
      <c r="J134" s="1162"/>
      <c r="K134" s="1162"/>
      <c r="L134" s="1162"/>
      <c r="M134" s="1162"/>
      <c r="N134" s="1162"/>
      <c r="O134" s="1162"/>
      <c r="P134" s="1162"/>
      <c r="Q134" s="1162"/>
      <c r="R134" s="1162"/>
      <c r="S134" s="1162"/>
      <c r="T134" s="1162"/>
      <c r="U134" s="1162"/>
      <c r="V134" s="1162"/>
      <c r="W134" s="1162"/>
      <c r="X134" s="1162"/>
      <c r="Y134" s="721"/>
      <c r="Z134" s="721"/>
      <c r="AA134" s="721"/>
      <c r="AB134" s="721"/>
      <c r="AC134" s="612"/>
    </row>
    <row r="135" spans="1:29" s="663" customFormat="1" ht="48" customHeight="1" x14ac:dyDescent="0.35">
      <c r="A135" s="1178" t="s">
        <v>2</v>
      </c>
      <c r="B135" s="1132" t="s">
        <v>114</v>
      </c>
      <c r="C135" s="1137"/>
      <c r="D135" s="1137"/>
      <c r="E135" s="1133"/>
      <c r="F135" s="1154" t="s">
        <v>176</v>
      </c>
      <c r="G135" s="1154"/>
      <c r="H135" s="848"/>
      <c r="I135" s="848"/>
      <c r="J135" s="1138" t="s">
        <v>115</v>
      </c>
      <c r="K135" s="1140"/>
      <c r="L135" s="1140"/>
      <c r="M135" s="1140"/>
      <c r="N135" s="1140"/>
      <c r="O135" s="1140"/>
      <c r="P135" s="1140"/>
      <c r="Q135" s="1139"/>
      <c r="R135" s="1138" t="s">
        <v>116</v>
      </c>
      <c r="S135" s="1140"/>
      <c r="T135" s="1140"/>
      <c r="U135" s="1140"/>
      <c r="V135" s="1140"/>
      <c r="W135" s="1140"/>
      <c r="X135" s="1141" t="s">
        <v>9</v>
      </c>
    </row>
    <row r="136" spans="1:29" s="663" customFormat="1" ht="15" customHeight="1" x14ac:dyDescent="0.35">
      <c r="A136" s="1179"/>
      <c r="B136" s="1132" t="s">
        <v>195</v>
      </c>
      <c r="C136" s="1133"/>
      <c r="D136" s="1132" t="s">
        <v>196</v>
      </c>
      <c r="E136" s="1133"/>
      <c r="F136" s="1132" t="s">
        <v>177</v>
      </c>
      <c r="G136" s="1133"/>
      <c r="H136" s="846"/>
      <c r="I136" s="846"/>
      <c r="J136" s="1132" t="s">
        <v>197</v>
      </c>
      <c r="K136" s="1133"/>
      <c r="L136" s="1132" t="s">
        <v>198</v>
      </c>
      <c r="M136" s="1133"/>
      <c r="N136" s="1132" t="s">
        <v>199</v>
      </c>
      <c r="O136" s="1133"/>
      <c r="P136" s="1132" t="s">
        <v>123</v>
      </c>
      <c r="Q136" s="1133"/>
      <c r="R136" s="1132" t="s">
        <v>125</v>
      </c>
      <c r="S136" s="1133"/>
      <c r="T136" s="1132" t="s">
        <v>200</v>
      </c>
      <c r="U136" s="1133"/>
      <c r="V136" s="1132" t="s">
        <v>201</v>
      </c>
      <c r="W136" s="1137"/>
      <c r="X136" s="1141"/>
    </row>
    <row r="137" spans="1:29" s="663" customFormat="1" ht="15" customHeight="1" x14ac:dyDescent="0.35">
      <c r="A137" s="1180"/>
      <c r="B137" s="809" t="s">
        <v>21</v>
      </c>
      <c r="C137" s="854" t="s">
        <v>27</v>
      </c>
      <c r="D137" s="809" t="s">
        <v>21</v>
      </c>
      <c r="E137" s="854" t="s">
        <v>27</v>
      </c>
      <c r="F137" s="810" t="s">
        <v>26</v>
      </c>
      <c r="G137" s="854" t="s">
        <v>27</v>
      </c>
      <c r="H137" s="854"/>
      <c r="I137" s="854"/>
      <c r="J137" s="616" t="s">
        <v>128</v>
      </c>
      <c r="K137" s="854" t="s">
        <v>27</v>
      </c>
      <c r="L137" s="616" t="s">
        <v>128</v>
      </c>
      <c r="M137" s="854" t="s">
        <v>27</v>
      </c>
      <c r="N137" s="616" t="s">
        <v>128</v>
      </c>
      <c r="O137" s="854" t="s">
        <v>27</v>
      </c>
      <c r="P137" s="616" t="s">
        <v>128</v>
      </c>
      <c r="Q137" s="854" t="s">
        <v>27</v>
      </c>
      <c r="R137" s="616" t="s">
        <v>17</v>
      </c>
      <c r="S137" s="854" t="s">
        <v>27</v>
      </c>
      <c r="T137" s="616" t="s">
        <v>30</v>
      </c>
      <c r="U137" s="854" t="s">
        <v>27</v>
      </c>
      <c r="V137" s="616" t="s">
        <v>30</v>
      </c>
      <c r="W137" s="854" t="s">
        <v>27</v>
      </c>
      <c r="X137" s="648"/>
    </row>
    <row r="138" spans="1:29" s="663" customFormat="1" ht="15" customHeight="1" x14ac:dyDescent="0.35">
      <c r="A138" s="1181">
        <v>45139</v>
      </c>
      <c r="B138" s="738"/>
      <c r="C138" s="621"/>
      <c r="D138" s="620"/>
      <c r="E138" s="621"/>
      <c r="F138" s="620"/>
      <c r="G138" s="621"/>
      <c r="H138" s="621"/>
      <c r="I138" s="621"/>
      <c r="J138" s="620"/>
      <c r="K138" s="621"/>
      <c r="L138" s="620"/>
      <c r="M138" s="854"/>
      <c r="N138" s="620"/>
      <c r="O138" s="621"/>
      <c r="P138" s="620"/>
      <c r="Q138" s="621"/>
      <c r="R138" s="620"/>
      <c r="S138" s="854"/>
      <c r="T138" s="620"/>
      <c r="U138" s="854"/>
      <c r="V138" s="620"/>
      <c r="W138" s="621"/>
      <c r="X138" s="854"/>
    </row>
    <row r="139" spans="1:29" x14ac:dyDescent="0.35">
      <c r="A139" s="1182"/>
      <c r="B139" s="738"/>
      <c r="C139" s="583"/>
      <c r="D139" s="727"/>
      <c r="E139" s="704"/>
      <c r="F139" s="741"/>
      <c r="G139" s="583"/>
      <c r="H139" s="583"/>
      <c r="I139" s="583"/>
      <c r="J139" s="598"/>
      <c r="K139" s="583"/>
      <c r="L139" s="598"/>
      <c r="M139" s="583"/>
      <c r="N139" s="598"/>
      <c r="O139" s="583"/>
      <c r="P139" s="598"/>
      <c r="Q139" s="583"/>
      <c r="R139" s="620"/>
      <c r="S139" s="583"/>
      <c r="T139" s="620"/>
      <c r="U139" s="583"/>
      <c r="V139" s="598"/>
      <c r="W139" s="583"/>
      <c r="X139" s="742"/>
      <c r="Z139" s="579"/>
    </row>
    <row r="140" spans="1:29" ht="15" customHeight="1" x14ac:dyDescent="0.35">
      <c r="A140" s="1181">
        <v>45140</v>
      </c>
      <c r="B140" s="625"/>
      <c r="C140" s="583"/>
      <c r="D140" s="625"/>
      <c r="E140" s="740"/>
      <c r="F140" s="743"/>
      <c r="G140" s="742"/>
      <c r="H140" s="742"/>
      <c r="I140" s="742"/>
      <c r="J140" s="744"/>
      <c r="K140" s="742"/>
      <c r="L140" s="744"/>
      <c r="M140" s="742"/>
      <c r="N140" s="744"/>
      <c r="O140" s="742"/>
      <c r="P140" s="744"/>
      <c r="Q140" s="742"/>
      <c r="R140" s="745"/>
      <c r="S140" s="742"/>
      <c r="T140" s="745"/>
      <c r="U140" s="742"/>
      <c r="V140" s="744"/>
      <c r="W140" s="742"/>
      <c r="X140" s="742"/>
      <c r="Z140" s="579"/>
    </row>
    <row r="141" spans="1:29" ht="15" customHeight="1" x14ac:dyDescent="0.35">
      <c r="A141" s="1182"/>
      <c r="B141" s="738"/>
      <c r="C141" s="583"/>
      <c r="D141" s="598"/>
      <c r="E141" s="583"/>
      <c r="F141" s="741"/>
      <c r="G141" s="583"/>
      <c r="H141" s="583"/>
      <c r="I141" s="583"/>
      <c r="J141" s="598"/>
      <c r="K141" s="583"/>
      <c r="L141" s="598"/>
      <c r="M141" s="583"/>
      <c r="N141" s="598"/>
      <c r="O141" s="583"/>
      <c r="P141" s="598"/>
      <c r="Q141" s="583"/>
      <c r="R141" s="620"/>
      <c r="S141" s="583"/>
      <c r="T141" s="620"/>
      <c r="U141" s="583"/>
      <c r="V141" s="598"/>
      <c r="W141" s="583"/>
      <c r="X141" s="583"/>
      <c r="Z141" s="579"/>
    </row>
    <row r="142" spans="1:29" ht="15" customHeight="1" x14ac:dyDescent="0.35">
      <c r="A142" s="1181">
        <v>45141</v>
      </c>
      <c r="B142" s="738"/>
      <c r="C142" s="583"/>
      <c r="D142" s="598"/>
      <c r="E142" s="740"/>
      <c r="F142" s="741"/>
      <c r="G142" s="583"/>
      <c r="H142" s="583"/>
      <c r="I142" s="583"/>
      <c r="J142" s="598"/>
      <c r="K142" s="583"/>
      <c r="L142" s="598"/>
      <c r="M142" s="583"/>
      <c r="N142" s="598"/>
      <c r="O142" s="583"/>
      <c r="P142" s="598"/>
      <c r="Q142" s="583"/>
      <c r="R142" s="620"/>
      <c r="S142" s="583"/>
      <c r="T142" s="620"/>
      <c r="U142" s="583"/>
      <c r="V142" s="598"/>
      <c r="W142" s="583"/>
      <c r="X142" s="583"/>
      <c r="Z142" s="579"/>
    </row>
    <row r="143" spans="1:29" ht="15" customHeight="1" x14ac:dyDescent="0.35">
      <c r="A143" s="1182"/>
      <c r="B143" s="625"/>
      <c r="C143" s="583"/>
      <c r="D143" s="598"/>
      <c r="E143" s="740"/>
      <c r="F143" s="738"/>
      <c r="G143" s="583"/>
      <c r="H143" s="583"/>
      <c r="I143" s="583"/>
      <c r="J143" s="598"/>
      <c r="K143" s="583"/>
      <c r="L143" s="598"/>
      <c r="M143" s="583"/>
      <c r="N143" s="598"/>
      <c r="O143" s="583"/>
      <c r="P143" s="598"/>
      <c r="Q143" s="583"/>
      <c r="R143" s="620">
        <v>9.6300000000000008</v>
      </c>
      <c r="S143" s="583">
        <v>96300</v>
      </c>
      <c r="T143" s="620"/>
      <c r="U143" s="583"/>
      <c r="V143" s="598"/>
      <c r="W143" s="583"/>
      <c r="X143" s="583"/>
      <c r="Z143" s="579"/>
    </row>
    <row r="144" spans="1:29" ht="15" customHeight="1" x14ac:dyDescent="0.35">
      <c r="A144" s="1181">
        <v>45142</v>
      </c>
      <c r="B144" s="625"/>
      <c r="C144" s="583"/>
      <c r="D144" s="625"/>
      <c r="E144" s="740"/>
      <c r="F144" s="741"/>
      <c r="G144" s="583"/>
      <c r="H144" s="583"/>
      <c r="I144" s="583"/>
      <c r="J144" s="598"/>
      <c r="K144" s="583"/>
      <c r="L144" s="598"/>
      <c r="M144" s="583"/>
      <c r="N144" s="598"/>
      <c r="O144" s="583"/>
      <c r="P144" s="598"/>
      <c r="Q144" s="583"/>
      <c r="R144" s="620"/>
      <c r="S144" s="583"/>
      <c r="T144" s="620"/>
      <c r="U144" s="583"/>
      <c r="V144" s="598"/>
      <c r="W144" s="583"/>
      <c r="X144" s="583"/>
      <c r="Z144" s="579"/>
    </row>
    <row r="145" spans="1:26" ht="15" customHeight="1" x14ac:dyDescent="0.35">
      <c r="A145" s="1182"/>
      <c r="B145" s="738"/>
      <c r="C145" s="583"/>
      <c r="D145" s="737"/>
      <c r="E145" s="583"/>
      <c r="F145" s="741"/>
      <c r="G145" s="583"/>
      <c r="H145" s="583"/>
      <c r="I145" s="583"/>
      <c r="J145" s="598"/>
      <c r="K145" s="583"/>
      <c r="L145" s="598"/>
      <c r="M145" s="583"/>
      <c r="N145" s="598"/>
      <c r="O145" s="583"/>
      <c r="P145" s="598"/>
      <c r="Q145" s="583"/>
      <c r="R145" s="620"/>
      <c r="S145" s="583"/>
      <c r="T145" s="620"/>
      <c r="U145" s="583"/>
      <c r="V145" s="598"/>
      <c r="W145" s="583"/>
      <c r="X145" s="583"/>
      <c r="Z145" s="579"/>
    </row>
    <row r="146" spans="1:26" ht="15" customHeight="1" x14ac:dyDescent="0.35">
      <c r="A146" s="1181">
        <v>45143</v>
      </c>
      <c r="B146" s="738"/>
      <c r="C146" s="583"/>
      <c r="D146" s="598"/>
      <c r="E146" s="740"/>
      <c r="F146" s="741"/>
      <c r="G146" s="583"/>
      <c r="H146" s="583"/>
      <c r="I146" s="583"/>
      <c r="J146" s="598"/>
      <c r="K146" s="583"/>
      <c r="L146" s="598"/>
      <c r="M146" s="583"/>
      <c r="N146" s="598"/>
      <c r="O146" s="583"/>
      <c r="P146" s="598"/>
      <c r="Q146" s="583"/>
      <c r="R146" s="620"/>
      <c r="S146" s="583"/>
      <c r="T146" s="620"/>
      <c r="U146" s="583"/>
      <c r="V146" s="598"/>
      <c r="W146" s="583"/>
      <c r="X146" s="583"/>
      <c r="Z146" s="579"/>
    </row>
    <row r="147" spans="1:26" ht="15" customHeight="1" x14ac:dyDescent="0.35">
      <c r="A147" s="1182"/>
      <c r="B147" s="738">
        <v>48.51</v>
      </c>
      <c r="C147" s="583">
        <v>329870</v>
      </c>
      <c r="D147" s="598">
        <v>58.38</v>
      </c>
      <c r="E147" s="740">
        <v>396980</v>
      </c>
      <c r="F147" s="741"/>
      <c r="G147" s="583"/>
      <c r="H147" s="583"/>
      <c r="I147" s="583"/>
      <c r="J147" s="598"/>
      <c r="K147" s="583"/>
      <c r="L147" s="598"/>
      <c r="M147" s="583"/>
      <c r="N147" s="598"/>
      <c r="O147" s="583"/>
      <c r="P147" s="598"/>
      <c r="Q147" s="583"/>
      <c r="R147" s="620"/>
      <c r="S147" s="583"/>
      <c r="T147" s="620"/>
      <c r="U147" s="583"/>
      <c r="V147" s="598"/>
      <c r="W147" s="583"/>
      <c r="X147" s="583"/>
      <c r="Z147" s="579"/>
    </row>
    <row r="148" spans="1:26" ht="15" customHeight="1" x14ac:dyDescent="0.35">
      <c r="A148" s="1181">
        <v>45144</v>
      </c>
      <c r="B148" s="625"/>
      <c r="C148" s="740"/>
      <c r="D148" s="598"/>
      <c r="E148" s="740"/>
      <c r="F148" s="741"/>
      <c r="G148" s="583"/>
      <c r="H148" s="583"/>
      <c r="I148" s="583"/>
      <c r="J148" s="598"/>
      <c r="K148" s="583"/>
      <c r="L148" s="598"/>
      <c r="M148" s="583"/>
      <c r="N148" s="598"/>
      <c r="O148" s="583"/>
      <c r="P148" s="598"/>
      <c r="Q148" s="583"/>
      <c r="R148" s="620"/>
      <c r="S148" s="583"/>
      <c r="T148" s="620"/>
      <c r="U148" s="583"/>
      <c r="V148" s="598"/>
      <c r="W148" s="583"/>
      <c r="X148" s="583"/>
      <c r="Z148" s="579"/>
    </row>
    <row r="149" spans="1:26" ht="15" customHeight="1" x14ac:dyDescent="0.35">
      <c r="A149" s="1182"/>
      <c r="B149" s="738"/>
      <c r="C149" s="583"/>
      <c r="D149" s="598"/>
      <c r="E149" s="583"/>
      <c r="F149" s="741"/>
      <c r="G149" s="583"/>
      <c r="H149" s="583"/>
      <c r="I149" s="583"/>
      <c r="J149" s="598"/>
      <c r="K149" s="583"/>
      <c r="L149" s="598"/>
      <c r="M149" s="583"/>
      <c r="N149" s="598"/>
      <c r="O149" s="583"/>
      <c r="P149" s="598"/>
      <c r="Q149" s="583"/>
      <c r="R149" s="620"/>
      <c r="S149" s="583"/>
      <c r="T149" s="620"/>
      <c r="U149" s="583"/>
      <c r="V149" s="598"/>
      <c r="W149" s="583"/>
      <c r="X149" s="583"/>
      <c r="Z149" s="579"/>
    </row>
    <row r="150" spans="1:26" ht="15" customHeight="1" x14ac:dyDescent="0.35">
      <c r="A150" s="1181">
        <v>45145</v>
      </c>
      <c r="B150" s="738"/>
      <c r="C150" s="583"/>
      <c r="D150" s="598"/>
      <c r="E150" s="740"/>
      <c r="F150" s="741"/>
      <c r="G150" s="583"/>
      <c r="H150" s="583"/>
      <c r="I150" s="583"/>
      <c r="J150" s="598"/>
      <c r="K150" s="583"/>
      <c r="L150" s="598"/>
      <c r="M150" s="583"/>
      <c r="N150" s="598"/>
      <c r="O150" s="583"/>
      <c r="P150" s="598"/>
      <c r="Q150" s="583"/>
      <c r="R150" s="620"/>
      <c r="S150" s="583"/>
      <c r="T150" s="620"/>
      <c r="U150" s="583"/>
      <c r="V150" s="597"/>
      <c r="W150" s="748"/>
      <c r="X150" s="583"/>
      <c r="Z150" s="579"/>
    </row>
    <row r="151" spans="1:26" ht="15" customHeight="1" x14ac:dyDescent="0.35">
      <c r="A151" s="1182"/>
      <c r="B151" s="738"/>
      <c r="C151" s="583"/>
      <c r="D151" s="598"/>
      <c r="E151" s="740"/>
      <c r="F151" s="741"/>
      <c r="G151" s="583"/>
      <c r="H151" s="583"/>
      <c r="I151" s="583"/>
      <c r="J151" s="620"/>
      <c r="K151" s="583"/>
      <c r="L151" s="598"/>
      <c r="M151" s="583"/>
      <c r="N151" s="598"/>
      <c r="O151" s="583"/>
      <c r="P151" s="598"/>
      <c r="Q151" s="583"/>
      <c r="R151" s="620"/>
      <c r="S151" s="583"/>
      <c r="T151" s="620"/>
      <c r="U151" s="583"/>
      <c r="V151" s="598"/>
      <c r="W151" s="583"/>
      <c r="X151" s="583"/>
      <c r="Z151" s="579"/>
    </row>
    <row r="152" spans="1:26" ht="15" customHeight="1" x14ac:dyDescent="0.35">
      <c r="A152" s="1181">
        <v>45146</v>
      </c>
      <c r="B152" s="738"/>
      <c r="C152" s="583"/>
      <c r="D152" s="598"/>
      <c r="E152" s="740"/>
      <c r="F152" s="741"/>
      <c r="G152" s="583"/>
      <c r="H152" s="583"/>
      <c r="I152" s="583"/>
      <c r="J152" s="598"/>
      <c r="K152" s="583"/>
      <c r="L152" s="598"/>
      <c r="M152" s="583"/>
      <c r="N152" s="598"/>
      <c r="O152" s="583"/>
      <c r="P152" s="598"/>
      <c r="Q152" s="583"/>
      <c r="R152" s="620"/>
      <c r="S152" s="583"/>
      <c r="T152" s="620"/>
      <c r="U152" s="583"/>
      <c r="V152" s="598"/>
      <c r="W152" s="583"/>
      <c r="X152" s="583"/>
      <c r="Z152" s="579"/>
    </row>
    <row r="153" spans="1:26" ht="15" customHeight="1" x14ac:dyDescent="0.35">
      <c r="A153" s="1182"/>
      <c r="B153" s="625">
        <v>55.1</v>
      </c>
      <c r="C153" s="583">
        <v>374680</v>
      </c>
      <c r="D153" s="598">
        <v>53.89</v>
      </c>
      <c r="E153" s="740">
        <v>366452</v>
      </c>
      <c r="F153" s="741"/>
      <c r="G153" s="583"/>
      <c r="H153" s="583"/>
      <c r="I153" s="583"/>
      <c r="J153" s="598">
        <v>10</v>
      </c>
      <c r="K153" s="583">
        <v>100000</v>
      </c>
      <c r="L153" s="598"/>
      <c r="M153" s="583"/>
      <c r="N153" s="598">
        <v>10</v>
      </c>
      <c r="O153" s="583">
        <v>100000</v>
      </c>
      <c r="P153" s="598"/>
      <c r="Q153" s="583"/>
      <c r="R153" s="620">
        <v>10</v>
      </c>
      <c r="S153" s="583">
        <v>100000</v>
      </c>
      <c r="T153" s="620"/>
      <c r="U153" s="583"/>
      <c r="V153" s="598"/>
      <c r="W153" s="583"/>
      <c r="X153" s="583"/>
      <c r="Z153" s="579"/>
    </row>
    <row r="154" spans="1:26" ht="15" customHeight="1" x14ac:dyDescent="0.35">
      <c r="A154" s="1181">
        <v>45147</v>
      </c>
      <c r="B154" s="738"/>
      <c r="C154" s="583"/>
      <c r="D154" s="598"/>
      <c r="E154" s="740"/>
      <c r="F154" s="741"/>
      <c r="G154" s="583"/>
      <c r="H154" s="583"/>
      <c r="I154" s="583"/>
      <c r="J154" s="598"/>
      <c r="K154" s="583"/>
      <c r="L154" s="598"/>
      <c r="M154" s="583"/>
      <c r="N154" s="598"/>
      <c r="O154" s="583"/>
      <c r="P154" s="598"/>
      <c r="Q154" s="583"/>
      <c r="R154" s="620"/>
      <c r="S154" s="583"/>
      <c r="T154" s="620"/>
      <c r="U154" s="583"/>
      <c r="V154" s="598"/>
      <c r="W154" s="583"/>
      <c r="X154" s="583"/>
      <c r="Z154" s="579"/>
    </row>
    <row r="155" spans="1:26" ht="15" customHeight="1" x14ac:dyDescent="0.35">
      <c r="A155" s="1182"/>
      <c r="B155" s="625"/>
      <c r="C155" s="583"/>
      <c r="D155" s="598"/>
      <c r="E155" s="740"/>
      <c r="F155" s="741"/>
      <c r="G155" s="583"/>
      <c r="H155" s="583"/>
      <c r="I155" s="583"/>
      <c r="J155" s="598">
        <v>10.49</v>
      </c>
      <c r="K155" s="583">
        <v>104900</v>
      </c>
      <c r="L155" s="598">
        <v>9.42</v>
      </c>
      <c r="M155" s="583">
        <v>94200</v>
      </c>
      <c r="N155" s="598"/>
      <c r="O155" s="583"/>
      <c r="P155" s="598"/>
      <c r="Q155" s="583"/>
      <c r="R155" s="620">
        <v>10</v>
      </c>
      <c r="S155" s="583">
        <v>100000</v>
      </c>
      <c r="T155" s="620"/>
      <c r="U155" s="583"/>
      <c r="V155" s="598"/>
      <c r="W155" s="583"/>
      <c r="X155" s="583"/>
      <c r="Z155" s="579"/>
    </row>
    <row r="156" spans="1:26" ht="15" customHeight="1" x14ac:dyDescent="0.35">
      <c r="A156" s="1181">
        <v>45148</v>
      </c>
      <c r="B156" s="738"/>
      <c r="C156" s="583"/>
      <c r="D156" s="598"/>
      <c r="E156" s="740"/>
      <c r="F156" s="741"/>
      <c r="G156" s="583"/>
      <c r="H156" s="583"/>
      <c r="I156" s="583"/>
      <c r="J156" s="598"/>
      <c r="K156" s="583"/>
      <c r="L156" s="598"/>
      <c r="M156" s="583"/>
      <c r="N156" s="598"/>
      <c r="O156" s="583"/>
      <c r="P156" s="598"/>
      <c r="Q156" s="583"/>
      <c r="R156" s="620"/>
      <c r="S156" s="583"/>
      <c r="T156" s="620"/>
      <c r="U156" s="583"/>
      <c r="V156" s="598"/>
      <c r="W156" s="583"/>
      <c r="X156" s="583"/>
      <c r="Z156" s="579"/>
    </row>
    <row r="157" spans="1:26" ht="15" customHeight="1" x14ac:dyDescent="0.35">
      <c r="A157" s="1182"/>
      <c r="B157" s="738"/>
      <c r="C157" s="583"/>
      <c r="D157" s="598"/>
      <c r="E157" s="740"/>
      <c r="F157" s="598"/>
      <c r="G157" s="583"/>
      <c r="H157" s="583"/>
      <c r="I157" s="583"/>
      <c r="J157" s="598"/>
      <c r="K157" s="583"/>
      <c r="L157" s="598"/>
      <c r="M157" s="583"/>
      <c r="N157" s="598">
        <v>11.83</v>
      </c>
      <c r="O157" s="583">
        <v>118300</v>
      </c>
      <c r="P157" s="598"/>
      <c r="Q157" s="583"/>
      <c r="R157" s="620"/>
      <c r="S157" s="583"/>
      <c r="T157" s="620"/>
      <c r="U157" s="583"/>
      <c r="V157" s="598"/>
      <c r="W157" s="583"/>
      <c r="X157" s="583"/>
      <c r="Z157" s="579"/>
    </row>
    <row r="158" spans="1:26" ht="15" customHeight="1" x14ac:dyDescent="0.35">
      <c r="A158" s="1181">
        <v>45149</v>
      </c>
      <c r="B158" s="738"/>
      <c r="C158" s="583"/>
      <c r="D158" s="598"/>
      <c r="E158" s="740"/>
      <c r="F158" s="741"/>
      <c r="G158" s="583"/>
      <c r="H158" s="583"/>
      <c r="I158" s="583"/>
      <c r="J158" s="598"/>
      <c r="K158" s="583"/>
      <c r="L158" s="598"/>
      <c r="M158" s="583"/>
      <c r="N158" s="598"/>
      <c r="O158" s="583"/>
      <c r="P158" s="598"/>
      <c r="Q158" s="583"/>
      <c r="R158" s="597"/>
      <c r="S158" s="748"/>
      <c r="T158" s="597"/>
      <c r="U158" s="748"/>
      <c r="V158" s="598"/>
      <c r="W158" s="583"/>
      <c r="X158" s="583"/>
      <c r="Z158" s="579"/>
    </row>
    <row r="159" spans="1:26" ht="15" customHeight="1" x14ac:dyDescent="0.35">
      <c r="A159" s="1182"/>
      <c r="B159" s="738"/>
      <c r="C159" s="583"/>
      <c r="D159" s="598"/>
      <c r="E159" s="740"/>
      <c r="F159" s="741"/>
      <c r="G159" s="583"/>
      <c r="H159" s="583"/>
      <c r="I159" s="583"/>
      <c r="J159" s="598"/>
      <c r="K159" s="583"/>
      <c r="L159" s="598"/>
      <c r="M159" s="583"/>
      <c r="N159" s="598"/>
      <c r="O159" s="583"/>
      <c r="P159" s="598"/>
      <c r="Q159" s="583"/>
      <c r="R159" s="620"/>
      <c r="S159" s="583"/>
      <c r="T159" s="620"/>
      <c r="U159" s="583"/>
      <c r="V159" s="598"/>
      <c r="W159" s="583"/>
      <c r="X159" s="583"/>
      <c r="Z159" s="579"/>
    </row>
    <row r="160" spans="1:26" ht="15" customHeight="1" x14ac:dyDescent="0.35">
      <c r="A160" s="1181">
        <v>45150</v>
      </c>
      <c r="B160" s="738"/>
      <c r="C160" s="583"/>
      <c r="D160" s="598"/>
      <c r="E160" s="740"/>
      <c r="F160" s="741"/>
      <c r="G160" s="583"/>
      <c r="H160" s="583"/>
      <c r="I160" s="583"/>
      <c r="J160" s="598"/>
      <c r="K160" s="583"/>
      <c r="L160" s="598"/>
      <c r="M160" s="583"/>
      <c r="N160" s="598"/>
      <c r="O160" s="583"/>
      <c r="P160" s="598"/>
      <c r="Q160" s="583"/>
      <c r="R160" s="620"/>
      <c r="S160" s="583"/>
      <c r="T160" s="620"/>
      <c r="U160" s="583"/>
      <c r="V160" s="598"/>
      <c r="W160" s="583"/>
      <c r="X160" s="583"/>
      <c r="Z160" s="579"/>
    </row>
    <row r="161" spans="1:26" ht="15" customHeight="1" x14ac:dyDescent="0.35">
      <c r="A161" s="1182"/>
      <c r="B161" s="738"/>
      <c r="C161" s="583"/>
      <c r="D161" s="598"/>
      <c r="E161" s="740"/>
      <c r="F161" s="741"/>
      <c r="G161" s="583"/>
      <c r="H161" s="583"/>
      <c r="I161" s="583"/>
      <c r="J161" s="598"/>
      <c r="K161" s="583"/>
      <c r="L161" s="741"/>
      <c r="M161" s="583"/>
      <c r="N161" s="598"/>
      <c r="O161" s="583"/>
      <c r="P161" s="598"/>
      <c r="Q161" s="583"/>
      <c r="R161" s="620"/>
      <c r="S161" s="583"/>
      <c r="T161" s="620"/>
      <c r="U161" s="583"/>
      <c r="V161" s="598"/>
      <c r="W161" s="583"/>
      <c r="X161" s="583"/>
      <c r="Z161" s="579"/>
    </row>
    <row r="162" spans="1:26" ht="15" customHeight="1" x14ac:dyDescent="0.35">
      <c r="A162" s="1181">
        <v>45151</v>
      </c>
      <c r="B162" s="738"/>
      <c r="C162" s="583"/>
      <c r="D162" s="598"/>
      <c r="E162" s="740"/>
      <c r="F162" s="741"/>
      <c r="G162" s="583"/>
      <c r="H162" s="583"/>
      <c r="I162" s="583"/>
      <c r="J162" s="598"/>
      <c r="K162" s="583"/>
      <c r="L162" s="598"/>
      <c r="M162" s="583"/>
      <c r="N162" s="598"/>
      <c r="O162" s="583"/>
      <c r="P162" s="598"/>
      <c r="Q162" s="583"/>
      <c r="R162" s="620"/>
      <c r="S162" s="583"/>
      <c r="T162" s="620"/>
      <c r="U162" s="583"/>
      <c r="V162" s="598"/>
      <c r="W162" s="583"/>
      <c r="X162" s="583"/>
      <c r="Z162" s="579"/>
    </row>
    <row r="163" spans="1:26" s="601" customFormat="1" ht="15" customHeight="1" x14ac:dyDescent="0.35">
      <c r="A163" s="1182"/>
      <c r="B163" s="811">
        <v>50.77</v>
      </c>
      <c r="C163" s="583">
        <v>345240</v>
      </c>
      <c r="D163" s="598">
        <v>49.77</v>
      </c>
      <c r="E163" s="740">
        <v>338440</v>
      </c>
      <c r="F163" s="741"/>
      <c r="G163" s="583"/>
      <c r="H163" s="583"/>
      <c r="I163" s="583"/>
      <c r="J163" s="598">
        <v>7.04</v>
      </c>
      <c r="K163" s="583">
        <v>70400</v>
      </c>
      <c r="L163" s="598"/>
      <c r="M163" s="583"/>
      <c r="N163" s="598">
        <v>10</v>
      </c>
      <c r="O163" s="583">
        <v>100000</v>
      </c>
      <c r="P163" s="598"/>
      <c r="Q163" s="583"/>
      <c r="R163" s="620"/>
      <c r="S163" s="583"/>
      <c r="T163" s="620"/>
      <c r="U163" s="583"/>
      <c r="V163" s="598"/>
      <c r="W163" s="583"/>
      <c r="X163" s="583"/>
    </row>
    <row r="164" spans="1:26" ht="15" customHeight="1" x14ac:dyDescent="0.35">
      <c r="A164" s="1181">
        <v>45152</v>
      </c>
      <c r="B164" s="738"/>
      <c r="C164" s="583"/>
      <c r="D164" s="598"/>
      <c r="E164" s="740"/>
      <c r="F164" s="741"/>
      <c r="G164" s="583"/>
      <c r="H164" s="583"/>
      <c r="I164" s="583"/>
      <c r="J164" s="598"/>
      <c r="K164" s="583"/>
      <c r="L164" s="598"/>
      <c r="M164" s="583"/>
      <c r="N164" s="598"/>
      <c r="O164" s="583"/>
      <c r="P164" s="598"/>
      <c r="Q164" s="583"/>
      <c r="R164" s="620"/>
      <c r="S164" s="583"/>
      <c r="T164" s="620"/>
      <c r="U164" s="583"/>
      <c r="V164" s="598"/>
      <c r="W164" s="583"/>
      <c r="X164" s="583"/>
      <c r="Z164" s="579"/>
    </row>
    <row r="165" spans="1:26" ht="15" customHeight="1" x14ac:dyDescent="0.35">
      <c r="A165" s="1182"/>
      <c r="B165" s="738"/>
      <c r="C165" s="583"/>
      <c r="D165" s="598"/>
      <c r="E165" s="740"/>
      <c r="F165" s="741"/>
      <c r="G165" s="583"/>
      <c r="H165" s="583"/>
      <c r="I165" s="583"/>
      <c r="J165" s="598"/>
      <c r="K165" s="583"/>
      <c r="L165" s="598"/>
      <c r="M165" s="583"/>
      <c r="N165" s="598"/>
      <c r="O165" s="583"/>
      <c r="P165" s="598"/>
      <c r="Q165" s="583"/>
      <c r="R165" s="620"/>
      <c r="S165" s="583"/>
      <c r="T165" s="620"/>
      <c r="U165" s="583"/>
      <c r="V165" s="598"/>
      <c r="W165" s="583"/>
      <c r="X165" s="583"/>
      <c r="Z165" s="579"/>
    </row>
    <row r="166" spans="1:26" ht="15" customHeight="1" x14ac:dyDescent="0.35">
      <c r="A166" s="1181">
        <v>45153</v>
      </c>
      <c r="B166" s="738"/>
      <c r="C166" s="583"/>
      <c r="D166" s="598"/>
      <c r="E166" s="740"/>
      <c r="F166" s="741"/>
      <c r="G166" s="583"/>
      <c r="H166" s="583"/>
      <c r="I166" s="583"/>
      <c r="J166" s="598"/>
      <c r="K166" s="583"/>
      <c r="L166" s="598"/>
      <c r="M166" s="583"/>
      <c r="N166" s="598"/>
      <c r="O166" s="583"/>
      <c r="P166" s="598"/>
      <c r="Q166" s="583"/>
      <c r="R166" s="620"/>
      <c r="S166" s="583"/>
      <c r="T166" s="620"/>
      <c r="U166" s="583"/>
      <c r="V166" s="598"/>
      <c r="W166" s="583"/>
      <c r="X166" s="583"/>
      <c r="Z166" s="579"/>
    </row>
    <row r="167" spans="1:26" ht="15" customHeight="1" x14ac:dyDescent="0.35">
      <c r="A167" s="1182"/>
      <c r="B167" s="738"/>
      <c r="C167" s="583"/>
      <c r="D167" s="598"/>
      <c r="E167" s="740"/>
      <c r="F167" s="741"/>
      <c r="G167" s="583"/>
      <c r="H167" s="583"/>
      <c r="I167" s="583"/>
      <c r="J167" s="598"/>
      <c r="K167" s="583"/>
      <c r="L167" s="598"/>
      <c r="M167" s="583"/>
      <c r="N167" s="598"/>
      <c r="O167" s="583"/>
      <c r="P167" s="598">
        <v>10</v>
      </c>
      <c r="Q167" s="583">
        <v>100000</v>
      </c>
      <c r="R167" s="620">
        <v>7.75</v>
      </c>
      <c r="S167" s="583">
        <v>77500</v>
      </c>
      <c r="T167" s="620"/>
      <c r="U167" s="583"/>
      <c r="V167" s="598"/>
      <c r="W167" s="583"/>
      <c r="X167" s="583"/>
      <c r="Z167" s="579"/>
    </row>
    <row r="168" spans="1:26" ht="15" customHeight="1" x14ac:dyDescent="0.35">
      <c r="A168" s="1181">
        <v>45154</v>
      </c>
      <c r="B168" s="738"/>
      <c r="C168" s="583"/>
      <c r="D168" s="598"/>
      <c r="E168" s="740"/>
      <c r="F168" s="741"/>
      <c r="G168" s="583"/>
      <c r="H168" s="583"/>
      <c r="I168" s="583"/>
      <c r="J168" s="598"/>
      <c r="K168" s="583"/>
      <c r="L168" s="598"/>
      <c r="M168" s="583"/>
      <c r="N168" s="598"/>
      <c r="O168" s="583"/>
      <c r="P168" s="598"/>
      <c r="Q168" s="583"/>
      <c r="R168" s="620"/>
      <c r="S168" s="583"/>
      <c r="T168" s="620"/>
      <c r="U168" s="583"/>
      <c r="V168" s="598"/>
      <c r="W168" s="583"/>
      <c r="X168" s="583"/>
      <c r="Z168" s="579"/>
    </row>
    <row r="169" spans="1:26" ht="15" customHeight="1" x14ac:dyDescent="0.35">
      <c r="A169" s="1182"/>
      <c r="B169" s="738"/>
      <c r="C169" s="583"/>
      <c r="D169" s="598"/>
      <c r="E169" s="740"/>
      <c r="F169" s="741"/>
      <c r="G169" s="583"/>
      <c r="H169" s="583"/>
      <c r="I169" s="583"/>
      <c r="J169" s="598"/>
      <c r="K169" s="583"/>
      <c r="L169" s="598"/>
      <c r="M169" s="583"/>
      <c r="N169" s="598"/>
      <c r="O169" s="583"/>
      <c r="P169" s="598"/>
      <c r="Q169" s="583"/>
      <c r="R169" s="620"/>
      <c r="S169" s="583"/>
      <c r="T169" s="620"/>
      <c r="U169" s="583"/>
      <c r="V169" s="598"/>
      <c r="W169" s="583"/>
      <c r="X169" s="583"/>
      <c r="Z169" s="579"/>
    </row>
    <row r="170" spans="1:26" ht="15" customHeight="1" x14ac:dyDescent="0.35">
      <c r="A170" s="1181">
        <v>45155</v>
      </c>
      <c r="B170" s="738"/>
      <c r="C170" s="583"/>
      <c r="D170" s="598"/>
      <c r="E170" s="740"/>
      <c r="F170" s="741"/>
      <c r="G170" s="583"/>
      <c r="H170" s="583"/>
      <c r="I170" s="583"/>
      <c r="J170" s="598"/>
      <c r="K170" s="583"/>
      <c r="L170" s="598"/>
      <c r="M170" s="583"/>
      <c r="N170" s="598"/>
      <c r="O170" s="583"/>
      <c r="P170" s="598"/>
      <c r="Q170" s="583"/>
      <c r="R170" s="620"/>
      <c r="S170" s="583"/>
      <c r="T170" s="620"/>
      <c r="U170" s="583"/>
      <c r="V170" s="598"/>
      <c r="W170" s="583"/>
      <c r="X170" s="583"/>
      <c r="Z170" s="579"/>
    </row>
    <row r="171" spans="1:26" ht="15" customHeight="1" x14ac:dyDescent="0.35">
      <c r="A171" s="1182"/>
      <c r="B171" s="738"/>
      <c r="C171" s="583"/>
      <c r="D171" s="598"/>
      <c r="E171" s="740"/>
      <c r="F171" s="741"/>
      <c r="G171" s="583"/>
      <c r="H171" s="583"/>
      <c r="I171" s="583"/>
      <c r="J171" s="598"/>
      <c r="K171" s="583"/>
      <c r="L171" s="598"/>
      <c r="M171" s="583"/>
      <c r="N171" s="598"/>
      <c r="O171" s="583"/>
      <c r="P171" s="598"/>
      <c r="Q171" s="583"/>
      <c r="R171" s="620"/>
      <c r="S171" s="583"/>
      <c r="T171" s="620"/>
      <c r="U171" s="583"/>
      <c r="V171" s="598"/>
      <c r="W171" s="583"/>
      <c r="X171" s="583"/>
      <c r="Z171" s="579"/>
    </row>
    <row r="172" spans="1:26" ht="15" customHeight="1" x14ac:dyDescent="0.35">
      <c r="A172" s="1181">
        <v>45156</v>
      </c>
      <c r="B172" s="738"/>
      <c r="C172" s="583"/>
      <c r="D172" s="598"/>
      <c r="E172" s="740"/>
      <c r="F172" s="741"/>
      <c r="G172" s="583"/>
      <c r="H172" s="583"/>
      <c r="I172" s="583"/>
      <c r="J172" s="598"/>
      <c r="K172" s="583"/>
      <c r="L172" s="598"/>
      <c r="M172" s="583"/>
      <c r="N172" s="598"/>
      <c r="O172" s="583"/>
      <c r="P172" s="598"/>
      <c r="Q172" s="583"/>
      <c r="R172" s="620"/>
      <c r="S172" s="583"/>
      <c r="T172" s="620"/>
      <c r="U172" s="583"/>
      <c r="V172" s="598"/>
      <c r="W172" s="583"/>
      <c r="X172" s="583"/>
      <c r="Z172" s="579"/>
    </row>
    <row r="173" spans="1:26" ht="15" customHeight="1" x14ac:dyDescent="0.35">
      <c r="A173" s="1182"/>
      <c r="B173" s="738"/>
      <c r="C173" s="583"/>
      <c r="D173" s="598"/>
      <c r="E173" s="740"/>
      <c r="F173" s="741"/>
      <c r="G173" s="583"/>
      <c r="H173" s="583"/>
      <c r="I173" s="583"/>
      <c r="J173" s="598"/>
      <c r="K173" s="583"/>
      <c r="L173" s="598">
        <v>7.89</v>
      </c>
      <c r="M173" s="583">
        <v>78900</v>
      </c>
      <c r="N173" s="598"/>
      <c r="O173" s="583"/>
      <c r="P173" s="598"/>
      <c r="Q173" s="583"/>
      <c r="R173" s="620"/>
      <c r="S173" s="583"/>
      <c r="T173" s="620"/>
      <c r="U173" s="583"/>
      <c r="V173" s="598"/>
      <c r="W173" s="583"/>
      <c r="X173" s="583"/>
      <c r="Z173" s="579"/>
    </row>
    <row r="174" spans="1:26" ht="15" customHeight="1" x14ac:dyDescent="0.35">
      <c r="A174" s="1181">
        <v>45157</v>
      </c>
      <c r="B174" s="738"/>
      <c r="C174" s="583"/>
      <c r="D174" s="598"/>
      <c r="E174" s="740"/>
      <c r="F174" s="741"/>
      <c r="G174" s="583"/>
      <c r="H174" s="583"/>
      <c r="I174" s="583"/>
      <c r="J174" s="598"/>
      <c r="K174" s="583"/>
      <c r="L174" s="598"/>
      <c r="M174" s="583"/>
      <c r="N174" s="598"/>
      <c r="O174" s="583"/>
      <c r="P174" s="598"/>
      <c r="Q174" s="583"/>
      <c r="R174" s="620"/>
      <c r="S174" s="583"/>
      <c r="T174" s="620"/>
      <c r="U174" s="583"/>
      <c r="V174" s="598"/>
      <c r="W174" s="583"/>
      <c r="X174" s="583"/>
      <c r="Z174" s="579"/>
    </row>
    <row r="175" spans="1:26" ht="15" customHeight="1" x14ac:dyDescent="0.35">
      <c r="A175" s="1182"/>
      <c r="B175" s="738">
        <v>55.1</v>
      </c>
      <c r="C175" s="583">
        <v>374680</v>
      </c>
      <c r="D175" s="598">
        <v>53.7</v>
      </c>
      <c r="E175" s="740">
        <v>365160</v>
      </c>
      <c r="F175" s="741"/>
      <c r="G175" s="583"/>
      <c r="H175" s="583"/>
      <c r="I175" s="583"/>
      <c r="J175" s="598">
        <v>10</v>
      </c>
      <c r="K175" s="583">
        <v>100000</v>
      </c>
      <c r="L175" s="598"/>
      <c r="M175" s="583"/>
      <c r="N175" s="598"/>
      <c r="O175" s="583"/>
      <c r="P175" s="598"/>
      <c r="Q175" s="583"/>
      <c r="R175" s="620"/>
      <c r="S175" s="583"/>
      <c r="T175" s="620"/>
      <c r="U175" s="583"/>
      <c r="V175" s="598"/>
      <c r="W175" s="583"/>
      <c r="X175" s="583"/>
      <c r="Z175" s="579"/>
    </row>
    <row r="176" spans="1:26" ht="15" customHeight="1" x14ac:dyDescent="0.35">
      <c r="A176" s="1181">
        <v>45158</v>
      </c>
      <c r="B176" s="738"/>
      <c r="C176" s="583"/>
      <c r="D176" s="598"/>
      <c r="E176" s="740"/>
      <c r="F176" s="741"/>
      <c r="G176" s="583"/>
      <c r="H176" s="583"/>
      <c r="I176" s="583"/>
      <c r="J176" s="598"/>
      <c r="K176" s="583"/>
      <c r="L176" s="598"/>
      <c r="M176" s="583"/>
      <c r="N176" s="598"/>
      <c r="O176" s="583"/>
      <c r="P176" s="598"/>
      <c r="Q176" s="583"/>
      <c r="R176" s="620"/>
      <c r="S176" s="583"/>
      <c r="T176" s="620"/>
      <c r="U176" s="583"/>
      <c r="V176" s="598"/>
      <c r="W176" s="583"/>
      <c r="X176" s="583"/>
      <c r="Z176" s="579"/>
    </row>
    <row r="177" spans="1:26" ht="15" customHeight="1" x14ac:dyDescent="0.35">
      <c r="A177" s="1182"/>
      <c r="B177" s="738"/>
      <c r="C177" s="583"/>
      <c r="D177" s="598"/>
      <c r="E177" s="740"/>
      <c r="F177" s="741"/>
      <c r="G177" s="583"/>
      <c r="H177" s="583"/>
      <c r="I177" s="583"/>
      <c r="J177" s="598"/>
      <c r="K177" s="583"/>
      <c r="L177" s="598"/>
      <c r="M177" s="583"/>
      <c r="N177" s="598"/>
      <c r="O177" s="583"/>
      <c r="P177" s="598"/>
      <c r="Q177" s="583"/>
      <c r="R177" s="598"/>
      <c r="S177" s="583"/>
      <c r="T177" s="620"/>
      <c r="U177" s="583"/>
      <c r="V177" s="598"/>
      <c r="W177" s="583"/>
      <c r="X177" s="583"/>
      <c r="Z177" s="579"/>
    </row>
    <row r="178" spans="1:26" ht="15" customHeight="1" x14ac:dyDescent="0.35">
      <c r="A178" s="1181">
        <v>45159</v>
      </c>
      <c r="B178" s="738"/>
      <c r="C178" s="583"/>
      <c r="D178" s="598"/>
      <c r="E178" s="740"/>
      <c r="F178" s="741"/>
      <c r="G178" s="583"/>
      <c r="H178" s="583"/>
      <c r="I178" s="583"/>
      <c r="J178" s="598"/>
      <c r="K178" s="583"/>
      <c r="L178" s="598"/>
      <c r="M178" s="583"/>
      <c r="N178" s="598"/>
      <c r="O178" s="583"/>
      <c r="P178" s="598"/>
      <c r="Q178" s="583"/>
      <c r="R178" s="620"/>
      <c r="S178" s="583"/>
      <c r="T178" s="620"/>
      <c r="U178" s="583"/>
      <c r="V178" s="597"/>
      <c r="W178" s="748"/>
      <c r="X178" s="583"/>
      <c r="Z178" s="579"/>
    </row>
    <row r="179" spans="1:26" ht="15" customHeight="1" x14ac:dyDescent="0.35">
      <c r="A179" s="1182"/>
      <c r="B179" s="738">
        <v>22.05</v>
      </c>
      <c r="C179" s="583">
        <v>150000</v>
      </c>
      <c r="D179" s="598"/>
      <c r="E179" s="740"/>
      <c r="F179" s="741"/>
      <c r="G179" s="583"/>
      <c r="H179" s="583"/>
      <c r="I179" s="583"/>
      <c r="J179" s="598"/>
      <c r="K179" s="583"/>
      <c r="L179" s="598"/>
      <c r="M179" s="583"/>
      <c r="N179" s="598">
        <v>10</v>
      </c>
      <c r="O179" s="583">
        <v>100000</v>
      </c>
      <c r="P179" s="598"/>
      <c r="Q179" s="583"/>
      <c r="R179" s="620">
        <v>10</v>
      </c>
      <c r="S179" s="583">
        <v>100000</v>
      </c>
      <c r="T179" s="620">
        <v>34.630000000000003</v>
      </c>
      <c r="U179" s="583">
        <v>346300</v>
      </c>
      <c r="V179" s="598"/>
      <c r="W179" s="583"/>
      <c r="X179" s="583"/>
      <c r="Z179" s="579"/>
    </row>
    <row r="180" spans="1:26" ht="15" customHeight="1" x14ac:dyDescent="0.35">
      <c r="A180" s="1181">
        <v>45160</v>
      </c>
      <c r="B180" s="738"/>
      <c r="C180" s="583"/>
      <c r="D180" s="598"/>
      <c r="E180" s="740"/>
      <c r="F180" s="741"/>
      <c r="G180" s="583"/>
      <c r="H180" s="583"/>
      <c r="I180" s="583"/>
      <c r="J180" s="598"/>
      <c r="K180" s="583"/>
      <c r="L180" s="598"/>
      <c r="M180" s="583"/>
      <c r="N180" s="598"/>
      <c r="O180" s="583"/>
      <c r="P180" s="598"/>
      <c r="Q180" s="583"/>
      <c r="R180" s="620"/>
      <c r="S180" s="583"/>
      <c r="T180" s="620"/>
      <c r="U180" s="583"/>
      <c r="V180" s="598"/>
      <c r="W180" s="583"/>
      <c r="X180" s="583"/>
      <c r="Z180" s="579"/>
    </row>
    <row r="181" spans="1:26" ht="18" customHeight="1" x14ac:dyDescent="0.35">
      <c r="A181" s="1182"/>
      <c r="B181" s="738"/>
      <c r="C181" s="583"/>
      <c r="D181" s="738">
        <v>29.41</v>
      </c>
      <c r="E181" s="583">
        <v>200000</v>
      </c>
      <c r="F181" s="741"/>
      <c r="G181" s="583"/>
      <c r="H181" s="583"/>
      <c r="I181" s="583"/>
      <c r="J181" s="598"/>
      <c r="K181" s="583"/>
      <c r="L181" s="598"/>
      <c r="M181" s="583"/>
      <c r="N181" s="598"/>
      <c r="O181" s="583"/>
      <c r="P181" s="598"/>
      <c r="Q181" s="583"/>
      <c r="R181" s="620">
        <v>11.01</v>
      </c>
      <c r="S181" s="583">
        <v>110100</v>
      </c>
      <c r="T181" s="620"/>
      <c r="U181" s="583"/>
      <c r="V181" s="598"/>
      <c r="W181" s="583"/>
      <c r="X181" s="583"/>
      <c r="Z181" s="579"/>
    </row>
    <row r="182" spans="1:26" ht="15" customHeight="1" x14ac:dyDescent="0.35">
      <c r="A182" s="1181">
        <v>45161</v>
      </c>
      <c r="B182" s="738"/>
      <c r="C182" s="583"/>
      <c r="D182" s="598"/>
      <c r="E182" s="740"/>
      <c r="F182" s="741"/>
      <c r="G182" s="583"/>
      <c r="H182" s="583"/>
      <c r="I182" s="583"/>
      <c r="J182" s="598"/>
      <c r="K182" s="583"/>
      <c r="L182" s="598"/>
      <c r="M182" s="583"/>
      <c r="N182" s="598"/>
      <c r="O182" s="583"/>
      <c r="P182" s="598"/>
      <c r="Q182" s="583"/>
      <c r="R182" s="620"/>
      <c r="S182" s="583"/>
      <c r="T182" s="620"/>
      <c r="U182" s="583"/>
      <c r="V182" s="598"/>
      <c r="W182" s="583"/>
      <c r="X182" s="583"/>
      <c r="Z182" s="579"/>
    </row>
    <row r="183" spans="1:26" ht="15" customHeight="1" x14ac:dyDescent="0.35">
      <c r="A183" s="1182"/>
      <c r="B183" s="625"/>
      <c r="C183" s="583"/>
      <c r="D183" s="598"/>
      <c r="E183" s="740"/>
      <c r="F183" s="738"/>
      <c r="G183" s="583"/>
      <c r="H183" s="583"/>
      <c r="I183" s="583"/>
      <c r="J183" s="598"/>
      <c r="K183" s="583"/>
      <c r="L183" s="598"/>
      <c r="M183" s="583"/>
      <c r="N183" s="598"/>
      <c r="O183" s="583"/>
      <c r="P183" s="598"/>
      <c r="Q183" s="583"/>
      <c r="R183" s="620"/>
      <c r="S183" s="583"/>
      <c r="T183" s="620"/>
      <c r="U183" s="583"/>
      <c r="V183" s="598"/>
      <c r="W183" s="583"/>
      <c r="X183" s="583"/>
      <c r="Z183" s="579"/>
    </row>
    <row r="184" spans="1:26" ht="15" customHeight="1" x14ac:dyDescent="0.35">
      <c r="A184" s="1181">
        <v>45162</v>
      </c>
      <c r="B184" s="625"/>
      <c r="C184" s="583"/>
      <c r="D184" s="598"/>
      <c r="E184" s="740"/>
      <c r="F184" s="741"/>
      <c r="G184" s="583"/>
      <c r="H184" s="583"/>
      <c r="I184" s="583"/>
      <c r="J184" s="598"/>
      <c r="K184" s="583"/>
      <c r="L184" s="598"/>
      <c r="M184" s="583"/>
      <c r="N184" s="598"/>
      <c r="O184" s="583"/>
      <c r="P184" s="598"/>
      <c r="Q184" s="583"/>
      <c r="R184" s="620"/>
      <c r="S184" s="583"/>
      <c r="T184" s="620"/>
      <c r="U184" s="583"/>
      <c r="V184" s="598"/>
      <c r="W184" s="583"/>
      <c r="X184" s="583"/>
      <c r="Z184" s="579"/>
    </row>
    <row r="185" spans="1:26" ht="15" customHeight="1" x14ac:dyDescent="0.35">
      <c r="A185" s="1182"/>
      <c r="B185" s="738">
        <v>57.35</v>
      </c>
      <c r="C185" s="583">
        <v>389980</v>
      </c>
      <c r="D185" s="598"/>
      <c r="E185" s="740"/>
      <c r="F185" s="741"/>
      <c r="G185" s="583"/>
      <c r="H185" s="583"/>
      <c r="I185" s="583"/>
      <c r="J185" s="598"/>
      <c r="K185" s="583"/>
      <c r="L185" s="598"/>
      <c r="M185" s="583"/>
      <c r="N185" s="598"/>
      <c r="O185" s="583"/>
      <c r="P185" s="598"/>
      <c r="Q185" s="583"/>
      <c r="R185" s="620"/>
      <c r="S185" s="583"/>
      <c r="T185" s="620"/>
      <c r="U185" s="583"/>
      <c r="V185" s="598"/>
      <c r="W185" s="583"/>
      <c r="X185" s="583"/>
      <c r="Z185" s="579"/>
    </row>
    <row r="186" spans="1:26" ht="15" customHeight="1" x14ac:dyDescent="0.35">
      <c r="A186" s="1181">
        <v>45163</v>
      </c>
      <c r="B186" s="738"/>
      <c r="C186" s="583"/>
      <c r="D186" s="598"/>
      <c r="E186" s="740"/>
      <c r="F186" s="741"/>
      <c r="G186" s="583"/>
      <c r="H186" s="583"/>
      <c r="I186" s="583"/>
      <c r="J186" s="598"/>
      <c r="K186" s="583"/>
      <c r="L186" s="598"/>
      <c r="M186" s="583"/>
      <c r="N186" s="598"/>
      <c r="O186" s="583"/>
      <c r="P186" s="598"/>
      <c r="Q186" s="583"/>
      <c r="R186" s="620"/>
      <c r="S186" s="583"/>
      <c r="T186" s="620"/>
      <c r="U186" s="583"/>
      <c r="V186" s="598"/>
      <c r="W186" s="583"/>
      <c r="X186" s="583"/>
      <c r="Z186" s="579"/>
    </row>
    <row r="187" spans="1:26" ht="15" customHeight="1" x14ac:dyDescent="0.35">
      <c r="A187" s="1182"/>
      <c r="B187" s="738"/>
      <c r="C187" s="583"/>
      <c r="D187" s="598">
        <v>57.95</v>
      </c>
      <c r="E187" s="740">
        <v>394060</v>
      </c>
      <c r="F187" s="741"/>
      <c r="G187" s="583"/>
      <c r="H187" s="583"/>
      <c r="I187" s="583"/>
      <c r="J187" s="598">
        <v>10</v>
      </c>
      <c r="K187" s="583">
        <v>100000</v>
      </c>
      <c r="L187" s="598"/>
      <c r="M187" s="583"/>
      <c r="N187" s="598"/>
      <c r="O187" s="583"/>
      <c r="P187" s="598"/>
      <c r="Q187" s="583"/>
      <c r="R187" s="620"/>
      <c r="S187" s="583"/>
      <c r="T187" s="620"/>
      <c r="U187" s="583"/>
      <c r="V187" s="598"/>
      <c r="W187" s="583"/>
      <c r="X187" s="583"/>
      <c r="Z187" s="579"/>
    </row>
    <row r="188" spans="1:26" ht="15" customHeight="1" x14ac:dyDescent="0.35">
      <c r="A188" s="1181">
        <v>45164</v>
      </c>
      <c r="B188" s="738"/>
      <c r="C188" s="583"/>
      <c r="D188" s="598"/>
      <c r="E188" s="740"/>
      <c r="F188" s="741"/>
      <c r="G188" s="583"/>
      <c r="H188" s="583"/>
      <c r="I188" s="583"/>
      <c r="J188" s="598"/>
      <c r="K188" s="583"/>
      <c r="L188" s="598"/>
      <c r="M188" s="583"/>
      <c r="N188" s="598"/>
      <c r="O188" s="583"/>
      <c r="P188" s="598"/>
      <c r="Q188" s="583"/>
      <c r="R188" s="620"/>
      <c r="S188" s="583"/>
      <c r="T188" s="620"/>
      <c r="U188" s="583"/>
      <c r="V188" s="598"/>
      <c r="W188" s="583"/>
      <c r="X188" s="583"/>
      <c r="Z188" s="579"/>
    </row>
    <row r="189" spans="1:26" ht="15" customHeight="1" x14ac:dyDescent="0.35">
      <c r="A189" s="1182"/>
      <c r="B189" s="738"/>
      <c r="C189" s="583"/>
      <c r="D189" s="598"/>
      <c r="E189" s="740"/>
      <c r="F189" s="741"/>
      <c r="G189" s="583"/>
      <c r="H189" s="583"/>
      <c r="I189" s="583"/>
      <c r="J189" s="598"/>
      <c r="K189" s="583"/>
      <c r="L189" s="598"/>
      <c r="M189" s="583"/>
      <c r="N189" s="598"/>
      <c r="O189" s="583"/>
      <c r="P189" s="598"/>
      <c r="Q189" s="583"/>
      <c r="R189" s="620"/>
      <c r="S189" s="583"/>
      <c r="T189" s="620"/>
      <c r="U189" s="583"/>
      <c r="V189" s="598"/>
      <c r="W189" s="583"/>
      <c r="X189" s="583"/>
      <c r="Z189" s="579"/>
    </row>
    <row r="190" spans="1:26" ht="15" customHeight="1" x14ac:dyDescent="0.35">
      <c r="A190" s="1181">
        <v>45165</v>
      </c>
      <c r="B190" s="738"/>
      <c r="C190" s="583"/>
      <c r="D190" s="598"/>
      <c r="E190" s="740"/>
      <c r="F190" s="741"/>
      <c r="G190" s="583"/>
      <c r="H190" s="583"/>
      <c r="I190" s="583"/>
      <c r="J190" s="598"/>
      <c r="K190" s="583"/>
      <c r="L190" s="598"/>
      <c r="M190" s="583"/>
      <c r="N190" s="598"/>
      <c r="O190" s="583"/>
      <c r="P190" s="598"/>
      <c r="Q190" s="583"/>
      <c r="R190" s="620"/>
      <c r="S190" s="583"/>
      <c r="T190" s="620"/>
      <c r="U190" s="583"/>
      <c r="V190" s="598"/>
      <c r="W190" s="583"/>
      <c r="X190" s="583"/>
      <c r="Z190" s="579"/>
    </row>
    <row r="191" spans="1:26" ht="15" customHeight="1" x14ac:dyDescent="0.35">
      <c r="A191" s="1182"/>
      <c r="B191" s="749"/>
      <c r="C191" s="583"/>
      <c r="D191" s="598"/>
      <c r="E191" s="740"/>
      <c r="F191" s="741"/>
      <c r="G191" s="583"/>
      <c r="H191" s="583"/>
      <c r="I191" s="583"/>
      <c r="J191" s="741"/>
      <c r="K191" s="583"/>
      <c r="L191" s="598"/>
      <c r="M191" s="583"/>
      <c r="N191" s="598"/>
      <c r="O191" s="583"/>
      <c r="P191" s="598"/>
      <c r="Q191" s="583"/>
      <c r="R191" s="620"/>
      <c r="S191" s="583"/>
      <c r="T191" s="620"/>
      <c r="U191" s="583"/>
      <c r="V191" s="598"/>
      <c r="W191" s="583"/>
      <c r="X191" s="583"/>
      <c r="Z191" s="579"/>
    </row>
    <row r="192" spans="1:26" ht="15" customHeight="1" x14ac:dyDescent="0.35">
      <c r="A192" s="1181">
        <v>45166</v>
      </c>
      <c r="B192" s="749"/>
      <c r="C192" s="583"/>
      <c r="D192" s="598"/>
      <c r="E192" s="740"/>
      <c r="F192" s="741"/>
      <c r="G192" s="583"/>
      <c r="H192" s="583"/>
      <c r="I192" s="583"/>
      <c r="J192" s="598"/>
      <c r="K192" s="583"/>
      <c r="L192" s="598"/>
      <c r="M192" s="583"/>
      <c r="N192" s="598"/>
      <c r="O192" s="583"/>
      <c r="P192" s="598"/>
      <c r="Q192" s="583"/>
      <c r="R192" s="620"/>
      <c r="S192" s="583"/>
      <c r="T192" s="620"/>
      <c r="U192" s="583"/>
      <c r="V192" s="598"/>
      <c r="W192" s="583"/>
      <c r="X192" s="583"/>
      <c r="Z192" s="579"/>
    </row>
    <row r="193" spans="1:29" ht="15" customHeight="1" x14ac:dyDescent="0.35">
      <c r="A193" s="1182"/>
      <c r="B193" s="780"/>
      <c r="C193" s="704"/>
      <c r="D193" s="727"/>
      <c r="E193" s="704"/>
      <c r="F193" s="727"/>
      <c r="G193" s="704"/>
      <c r="H193" s="704"/>
      <c r="I193" s="704"/>
      <c r="J193" s="727"/>
      <c r="K193" s="704"/>
      <c r="L193" s="727"/>
      <c r="M193" s="704"/>
      <c r="N193" s="598"/>
      <c r="O193" s="583"/>
      <c r="P193" s="598"/>
      <c r="Q193" s="583"/>
      <c r="R193" s="784"/>
      <c r="S193" s="704"/>
      <c r="T193" s="620"/>
      <c r="U193" s="583"/>
      <c r="V193" s="598"/>
      <c r="W193" s="583"/>
      <c r="X193" s="583"/>
      <c r="Z193" s="579"/>
    </row>
    <row r="194" spans="1:29" ht="15" customHeight="1" x14ac:dyDescent="0.35">
      <c r="A194" s="1181">
        <v>45167</v>
      </c>
      <c r="B194" s="738"/>
      <c r="C194" s="583"/>
      <c r="D194" s="598"/>
      <c r="E194" s="740"/>
      <c r="F194" s="741"/>
      <c r="G194" s="583"/>
      <c r="H194" s="583"/>
      <c r="I194" s="583"/>
      <c r="J194" s="598"/>
      <c r="K194" s="583"/>
      <c r="L194" s="598"/>
      <c r="M194" s="583"/>
      <c r="N194" s="598"/>
      <c r="O194" s="583"/>
      <c r="P194" s="598"/>
      <c r="Q194" s="583"/>
      <c r="R194" s="620"/>
      <c r="S194" s="583"/>
      <c r="T194" s="620"/>
      <c r="U194" s="583"/>
      <c r="V194" s="598"/>
      <c r="W194" s="583"/>
      <c r="X194" s="583"/>
      <c r="Z194" s="579"/>
    </row>
    <row r="195" spans="1:29" ht="15" customHeight="1" x14ac:dyDescent="0.35">
      <c r="A195" s="1182"/>
      <c r="B195" s="749"/>
      <c r="C195" s="583"/>
      <c r="D195" s="598"/>
      <c r="E195" s="740"/>
      <c r="F195" s="741"/>
      <c r="G195" s="583"/>
      <c r="H195" s="583"/>
      <c r="I195" s="583"/>
      <c r="J195" s="598"/>
      <c r="K195" s="583"/>
      <c r="L195" s="598"/>
      <c r="M195" s="583"/>
      <c r="N195" s="598"/>
      <c r="O195" s="583"/>
      <c r="P195" s="598"/>
      <c r="Q195" s="583"/>
      <c r="R195" s="620"/>
      <c r="S195" s="583"/>
      <c r="T195" s="620"/>
      <c r="U195" s="583"/>
      <c r="V195" s="598"/>
      <c r="W195" s="583"/>
      <c r="X195" s="583"/>
      <c r="Z195" s="579"/>
    </row>
    <row r="196" spans="1:29" ht="15" customHeight="1" x14ac:dyDescent="0.35">
      <c r="A196" s="1181">
        <v>45168</v>
      </c>
      <c r="B196" s="749"/>
      <c r="C196" s="583"/>
      <c r="D196" s="598"/>
      <c r="E196" s="740"/>
      <c r="F196" s="741"/>
      <c r="G196" s="583"/>
      <c r="H196" s="583"/>
      <c r="I196" s="583"/>
      <c r="J196" s="598"/>
      <c r="K196" s="583"/>
      <c r="L196" s="598"/>
      <c r="M196" s="583"/>
      <c r="N196" s="598"/>
      <c r="O196" s="583"/>
      <c r="P196" s="598"/>
      <c r="Q196" s="583"/>
      <c r="R196" s="620"/>
      <c r="S196" s="583"/>
      <c r="T196" s="620"/>
      <c r="U196" s="583"/>
      <c r="V196" s="598"/>
      <c r="W196" s="583"/>
      <c r="X196" s="583"/>
      <c r="Z196" s="579"/>
    </row>
    <row r="197" spans="1:29" ht="15" customHeight="1" x14ac:dyDescent="0.35">
      <c r="A197" s="1182"/>
      <c r="B197" s="749">
        <v>45.7</v>
      </c>
      <c r="C197" s="583">
        <v>310760</v>
      </c>
      <c r="D197" s="598">
        <v>42.87</v>
      </c>
      <c r="E197" s="740">
        <v>291516</v>
      </c>
      <c r="F197" s="741"/>
      <c r="G197" s="583"/>
      <c r="H197" s="583"/>
      <c r="I197" s="583"/>
      <c r="J197" s="598"/>
      <c r="K197" s="583"/>
      <c r="L197" s="598"/>
      <c r="M197" s="583"/>
      <c r="N197" s="598"/>
      <c r="O197" s="583"/>
      <c r="P197" s="598">
        <v>9.16</v>
      </c>
      <c r="Q197" s="583">
        <v>91600</v>
      </c>
      <c r="R197" s="620"/>
      <c r="S197" s="583"/>
      <c r="T197" s="620"/>
      <c r="U197" s="583"/>
      <c r="V197" s="598"/>
      <c r="W197" s="583"/>
      <c r="X197" s="583"/>
      <c r="Z197" s="579"/>
    </row>
    <row r="198" spans="1:29" ht="15" customHeight="1" x14ac:dyDescent="0.35">
      <c r="A198" s="1181">
        <v>45169</v>
      </c>
      <c r="B198" s="749"/>
      <c r="C198" s="583"/>
      <c r="D198" s="598"/>
      <c r="E198" s="740"/>
      <c r="F198" s="741"/>
      <c r="G198" s="583"/>
      <c r="H198" s="583"/>
      <c r="I198" s="583"/>
      <c r="J198" s="598"/>
      <c r="K198" s="583"/>
      <c r="L198" s="598"/>
      <c r="M198" s="583"/>
      <c r="N198" s="598"/>
      <c r="O198" s="583"/>
      <c r="P198" s="598"/>
      <c r="Q198" s="583"/>
      <c r="R198" s="620"/>
      <c r="S198" s="583"/>
      <c r="T198" s="620"/>
      <c r="U198" s="583"/>
      <c r="V198" s="598"/>
      <c r="W198" s="583"/>
      <c r="X198" s="583"/>
      <c r="Z198" s="579"/>
    </row>
    <row r="199" spans="1:29" ht="15" customHeight="1" x14ac:dyDescent="0.35">
      <c r="A199" s="1182"/>
      <c r="B199" s="749"/>
      <c r="C199" s="583"/>
      <c r="D199" s="598"/>
      <c r="E199" s="740"/>
      <c r="F199" s="741"/>
      <c r="G199" s="583"/>
      <c r="H199" s="583"/>
      <c r="I199" s="583"/>
      <c r="J199" s="598"/>
      <c r="K199" s="583"/>
      <c r="L199" s="598"/>
      <c r="M199" s="583"/>
      <c r="N199" s="598"/>
      <c r="O199" s="583"/>
      <c r="P199" s="598"/>
      <c r="Q199" s="583"/>
      <c r="R199" s="620"/>
      <c r="S199" s="583"/>
      <c r="T199" s="620"/>
      <c r="U199" s="583"/>
      <c r="V199" s="598"/>
      <c r="W199" s="583"/>
      <c r="X199" s="583"/>
      <c r="Z199" s="579"/>
    </row>
    <row r="200" spans="1:29" s="663" customFormat="1" ht="22" customHeight="1" x14ac:dyDescent="0.35">
      <c r="A200" s="1189" t="s">
        <v>113</v>
      </c>
      <c r="B200" s="750"/>
      <c r="C200" s="751">
        <f>SUM(C138:C199)</f>
        <v>2275210</v>
      </c>
      <c r="D200" s="616"/>
      <c r="E200" s="751">
        <f>SUM(E138:E199)</f>
        <v>2352608</v>
      </c>
      <c r="F200" s="616"/>
      <c r="G200" s="751">
        <f>SUM(G138:G199)</f>
        <v>0</v>
      </c>
      <c r="H200" s="751"/>
      <c r="I200" s="751"/>
      <c r="J200" s="616"/>
      <c r="K200" s="751">
        <f>SUM(K138:K199)</f>
        <v>475300</v>
      </c>
      <c r="L200" s="616"/>
      <c r="M200" s="751">
        <f>SUM(M138:M199)</f>
        <v>173100</v>
      </c>
      <c r="N200" s="616"/>
      <c r="O200" s="751">
        <f>SUM(O138:O199)</f>
        <v>418300</v>
      </c>
      <c r="P200" s="616"/>
      <c r="Q200" s="751">
        <f>SUM(Q138:Q199)</f>
        <v>191600</v>
      </c>
      <c r="R200" s="616"/>
      <c r="S200" s="751">
        <f>SUM(S138:S199)</f>
        <v>583900</v>
      </c>
      <c r="T200" s="616"/>
      <c r="U200" s="751">
        <f>SUM(U138:U199)</f>
        <v>346300</v>
      </c>
      <c r="V200" s="616"/>
      <c r="W200" s="751">
        <f>SUM(W138:W199)</f>
        <v>0</v>
      </c>
      <c r="X200" s="751">
        <f>SUM(B200:W200)</f>
        <v>6816318</v>
      </c>
    </row>
    <row r="201" spans="1:29" s="663" customFormat="1" ht="22" customHeight="1" x14ac:dyDescent="0.35">
      <c r="A201" s="1189"/>
      <c r="B201" s="802">
        <f>SUM(B138:B199)</f>
        <v>334.58</v>
      </c>
      <c r="C201" s="751"/>
      <c r="D201" s="616">
        <f>SUM(D138:D199)</f>
        <v>345.97</v>
      </c>
      <c r="E201" s="751"/>
      <c r="F201" s="616">
        <f>SUM(F138:F197)</f>
        <v>0</v>
      </c>
      <c r="G201" s="751"/>
      <c r="H201" s="751"/>
      <c r="I201" s="751"/>
      <c r="J201" s="616">
        <f>SUM(J138:J197)</f>
        <v>47.53</v>
      </c>
      <c r="K201" s="751"/>
      <c r="L201" s="616">
        <f>SUM(L138:L197)</f>
        <v>17.309999999999999</v>
      </c>
      <c r="M201" s="751"/>
      <c r="N201" s="616">
        <f>SUM(N138:N197)</f>
        <v>41.83</v>
      </c>
      <c r="O201" s="751"/>
      <c r="P201" s="616">
        <f>SUM(P138:P197)</f>
        <v>19.16</v>
      </c>
      <c r="Q201" s="751"/>
      <c r="R201" s="616">
        <f>SUM(R138:R197)</f>
        <v>58.39</v>
      </c>
      <c r="S201" s="751"/>
      <c r="T201" s="616">
        <f>SUM(T138:T197)</f>
        <v>34.630000000000003</v>
      </c>
      <c r="U201" s="751"/>
      <c r="V201" s="754">
        <f>SUM(V138:V197)</f>
        <v>0</v>
      </c>
      <c r="W201" s="751"/>
      <c r="X201" s="751">
        <f>SUM(B201:W201)</f>
        <v>899.39999999999986</v>
      </c>
    </row>
    <row r="202" spans="1:29" ht="24" customHeight="1" x14ac:dyDescent="0.35">
      <c r="A202" s="1189"/>
      <c r="B202" s="597"/>
      <c r="C202" s="756"/>
      <c r="D202" s="756"/>
      <c r="E202" s="756"/>
      <c r="F202" s="756"/>
      <c r="G202" s="756"/>
      <c r="H202" s="756"/>
      <c r="I202" s="756"/>
      <c r="J202" s="756"/>
      <c r="K202" s="756"/>
      <c r="L202" s="756"/>
      <c r="M202" s="756"/>
      <c r="N202" s="756"/>
      <c r="O202" s="756"/>
      <c r="P202" s="756"/>
      <c r="Q202" s="756"/>
      <c r="R202" s="756"/>
      <c r="S202" s="756"/>
      <c r="T202" s="756"/>
      <c r="U202" s="756"/>
      <c r="V202" s="756"/>
      <c r="W202" s="756"/>
      <c r="X202" s="751">
        <f>X200+AB130</f>
        <v>44413988</v>
      </c>
      <c r="Z202" s="579"/>
    </row>
    <row r="203" spans="1:29" ht="21.75" customHeight="1" x14ac:dyDescent="0.35">
      <c r="A203" s="757" t="s">
        <v>151</v>
      </c>
      <c r="B203" s="1204" t="s">
        <v>202</v>
      </c>
      <c r="C203" s="1204"/>
      <c r="D203" s="1204"/>
      <c r="E203" s="1204"/>
      <c r="F203" s="1204"/>
      <c r="G203" s="1204"/>
      <c r="H203" s="1204"/>
      <c r="I203" s="1204"/>
      <c r="J203" s="1204"/>
      <c r="K203" s="1204"/>
      <c r="L203" s="1204"/>
      <c r="M203" s="1204"/>
      <c r="N203" s="758"/>
      <c r="O203" s="601"/>
      <c r="P203" s="758"/>
      <c r="Q203" s="601"/>
      <c r="R203" s="759"/>
      <c r="S203" s="601"/>
      <c r="T203" s="758"/>
      <c r="U203" s="601"/>
      <c r="V203" s="758"/>
      <c r="W203" s="601"/>
      <c r="X203" s="794"/>
      <c r="Y203" s="638">
        <f>X202-X203</f>
        <v>44413988</v>
      </c>
      <c r="Z203" s="639"/>
      <c r="AA203" s="638"/>
      <c r="AB203" s="638"/>
    </row>
    <row r="204" spans="1:29" ht="22" customHeight="1" x14ac:dyDescent="0.35">
      <c r="A204" s="757" t="s">
        <v>153</v>
      </c>
      <c r="B204" s="760"/>
      <c r="C204" s="1148"/>
      <c r="D204" s="1148"/>
      <c r="E204" s="1148"/>
      <c r="F204" s="761"/>
      <c r="G204" s="601"/>
      <c r="H204" s="601"/>
      <c r="I204" s="601"/>
      <c r="J204" s="758"/>
      <c r="N204" s="758"/>
      <c r="O204" s="601"/>
      <c r="P204" s="758"/>
      <c r="Q204" s="1149" t="s">
        <v>154</v>
      </c>
      <c r="R204" s="1149"/>
      <c r="S204" s="1149"/>
      <c r="T204" s="758"/>
      <c r="U204" s="601"/>
      <c r="V204" s="758"/>
      <c r="W204" s="601"/>
      <c r="X204" s="758"/>
      <c r="Y204" s="638"/>
      <c r="Z204" s="639"/>
      <c r="AA204" s="638"/>
      <c r="AB204" s="641"/>
      <c r="AC204" s="641"/>
    </row>
    <row r="205" spans="1:29" ht="22" customHeight="1" x14ac:dyDescent="0.35">
      <c r="A205" s="757"/>
      <c r="B205" s="760"/>
      <c r="C205" s="851"/>
      <c r="D205" s="851"/>
      <c r="E205" s="851"/>
      <c r="F205" s="761"/>
      <c r="G205" s="601"/>
      <c r="H205" s="601"/>
      <c r="I205" s="601"/>
      <c r="J205" s="758"/>
      <c r="N205" s="758"/>
      <c r="O205" s="601"/>
      <c r="P205" s="758"/>
      <c r="Q205" s="852"/>
      <c r="R205" s="852"/>
      <c r="S205" s="852"/>
      <c r="T205" s="758"/>
      <c r="U205" s="601"/>
      <c r="V205" s="758"/>
      <c r="W205" s="601"/>
      <c r="X205" s="758"/>
      <c r="Y205" s="638"/>
      <c r="Z205" s="639"/>
      <c r="AA205" s="638"/>
      <c r="AB205" s="641"/>
      <c r="AC205" s="641"/>
    </row>
    <row r="206" spans="1:29" ht="22" customHeight="1" x14ac:dyDescent="0.35">
      <c r="A206" s="757"/>
      <c r="B206" s="760"/>
      <c r="C206" s="851"/>
      <c r="D206" s="851"/>
      <c r="E206" s="851"/>
      <c r="F206" s="761"/>
      <c r="G206" s="601"/>
      <c r="H206" s="601"/>
      <c r="I206" s="601"/>
      <c r="J206" s="758"/>
      <c r="N206" s="758"/>
      <c r="O206" s="601"/>
      <c r="P206" s="758"/>
      <c r="Q206" s="786"/>
      <c r="R206" s="786"/>
      <c r="S206" s="786"/>
      <c r="T206" s="758"/>
      <c r="U206" s="601"/>
      <c r="V206" s="758"/>
      <c r="W206" s="601"/>
      <c r="X206" s="758"/>
      <c r="Y206" s="638"/>
      <c r="Z206" s="639"/>
      <c r="AA206" s="638"/>
      <c r="AB206" s="641"/>
      <c r="AC206" s="641"/>
    </row>
    <row r="207" spans="1:29" ht="22" customHeight="1" x14ac:dyDescent="0.35">
      <c r="A207" s="757"/>
      <c r="B207" s="760"/>
      <c r="C207" s="851"/>
      <c r="D207" s="851"/>
      <c r="E207" s="851"/>
      <c r="F207" s="761"/>
      <c r="G207" s="601"/>
      <c r="H207" s="601"/>
      <c r="I207" s="601"/>
      <c r="J207" s="758"/>
      <c r="N207" s="758"/>
      <c r="O207" s="601"/>
      <c r="P207" s="758"/>
      <c r="Q207" s="786"/>
      <c r="R207" s="786"/>
      <c r="S207" s="786"/>
      <c r="T207" s="758"/>
      <c r="U207" s="601"/>
      <c r="V207" s="758"/>
      <c r="W207" s="601"/>
      <c r="X207" s="758"/>
      <c r="Y207" s="638"/>
      <c r="Z207" s="639"/>
      <c r="AA207" s="638"/>
      <c r="AB207" s="641"/>
      <c r="AC207" s="641"/>
    </row>
    <row r="208" spans="1:29" ht="22" customHeight="1" x14ac:dyDescent="0.35">
      <c r="A208" s="757"/>
      <c r="B208" s="760"/>
      <c r="C208" s="762"/>
      <c r="D208" s="761"/>
      <c r="E208" s="762"/>
      <c r="F208" s="761"/>
      <c r="G208" s="601"/>
      <c r="H208" s="601"/>
      <c r="I208" s="601"/>
      <c r="J208" s="758"/>
      <c r="N208" s="758"/>
      <c r="O208" s="601"/>
      <c r="P208" s="758"/>
      <c r="Q208" s="787"/>
      <c r="R208" s="788"/>
      <c r="S208" s="787"/>
      <c r="T208" s="758"/>
      <c r="U208" s="601"/>
      <c r="V208" s="758"/>
      <c r="W208" s="601"/>
      <c r="X208" s="758"/>
      <c r="Y208" s="638"/>
      <c r="Z208" s="639"/>
      <c r="AA208" s="642"/>
      <c r="AB208" s="638"/>
      <c r="AC208" s="638"/>
    </row>
    <row r="209" spans="1:29" ht="22" customHeight="1" x14ac:dyDescent="0.35">
      <c r="B209" s="763"/>
      <c r="C209" s="1150"/>
      <c r="D209" s="1150"/>
      <c r="E209" s="1150"/>
      <c r="F209" s="758"/>
      <c r="G209" s="601"/>
      <c r="H209" s="601"/>
      <c r="I209" s="601"/>
      <c r="J209" s="758"/>
      <c r="N209" s="758"/>
      <c r="O209" s="601"/>
      <c r="P209" s="758"/>
      <c r="Q209" s="1151" t="s">
        <v>155</v>
      </c>
      <c r="R209" s="1151"/>
      <c r="S209" s="1151"/>
      <c r="T209" s="758"/>
      <c r="U209" s="601"/>
      <c r="V209" s="758"/>
      <c r="W209" s="601"/>
      <c r="X209" s="758"/>
      <c r="Y209" s="638"/>
      <c r="Z209" s="639"/>
      <c r="AA209" s="639"/>
      <c r="AB209" s="638"/>
      <c r="AC209" s="638"/>
    </row>
    <row r="210" spans="1:29" ht="22" customHeight="1" x14ac:dyDescent="0.35">
      <c r="W210" s="687"/>
      <c r="X210" s="758"/>
      <c r="Y210" s="688"/>
      <c r="Z210" s="690"/>
      <c r="AA210" s="690"/>
      <c r="AB210" s="688"/>
      <c r="AC210" s="688"/>
    </row>
    <row r="211" spans="1:29" ht="32.25" customHeight="1" x14ac:dyDescent="0.35">
      <c r="A211" s="764"/>
      <c r="B211" s="765"/>
      <c r="C211" s="1184"/>
      <c r="D211" s="1184"/>
      <c r="E211" s="1184"/>
      <c r="F211" s="766"/>
      <c r="U211" s="679"/>
      <c r="V211" s="705"/>
      <c r="W211" s="579">
        <v>45474648</v>
      </c>
      <c r="X211" s="579">
        <f>W211-X202</f>
        <v>1060660</v>
      </c>
      <c r="Y211" s="1185"/>
      <c r="Z211" s="1185"/>
      <c r="AA211" s="1185"/>
      <c r="AB211" s="849"/>
      <c r="AC211" s="849"/>
    </row>
    <row r="212" spans="1:29" ht="22" customHeight="1" x14ac:dyDescent="0.35">
      <c r="C212" s="1186" t="s">
        <v>156</v>
      </c>
      <c r="D212" s="1186"/>
      <c r="E212" s="1186" t="s">
        <v>157</v>
      </c>
      <c r="F212" s="1186"/>
      <c r="G212" s="1186" t="s">
        <v>158</v>
      </c>
      <c r="H212" s="1186"/>
      <c r="I212" s="1186"/>
      <c r="J212" s="1186"/>
      <c r="K212" s="1186" t="s">
        <v>159</v>
      </c>
      <c r="L212" s="1186"/>
      <c r="M212" s="1186" t="s">
        <v>160</v>
      </c>
      <c r="N212" s="1186"/>
      <c r="O212" s="1187" t="s">
        <v>161</v>
      </c>
      <c r="P212" s="1188"/>
      <c r="R212" s="687"/>
      <c r="X212" s="579"/>
      <c r="Y212" s="688"/>
      <c r="Z212" s="579"/>
    </row>
    <row r="213" spans="1:29" ht="22" customHeight="1" x14ac:dyDescent="0.35">
      <c r="C213" s="672" t="s">
        <v>30</v>
      </c>
      <c r="D213" s="850" t="s">
        <v>27</v>
      </c>
      <c r="E213" s="672" t="s">
        <v>30</v>
      </c>
      <c r="F213" s="850" t="s">
        <v>27</v>
      </c>
      <c r="G213" s="672" t="s">
        <v>30</v>
      </c>
      <c r="H213" s="672"/>
      <c r="I213" s="672"/>
      <c r="J213" s="850" t="s">
        <v>27</v>
      </c>
      <c r="K213" s="672" t="s">
        <v>30</v>
      </c>
      <c r="L213" s="850" t="s">
        <v>27</v>
      </c>
      <c r="M213" s="672" t="s">
        <v>30</v>
      </c>
      <c r="N213" s="850" t="s">
        <v>27</v>
      </c>
      <c r="O213" s="672" t="s">
        <v>30</v>
      </c>
      <c r="P213" s="850" t="s">
        <v>27</v>
      </c>
      <c r="R213" s="687"/>
      <c r="X213" s="579"/>
      <c r="Y213" s="688"/>
      <c r="Z213" s="579"/>
    </row>
    <row r="214" spans="1:29" ht="22" customHeight="1" x14ac:dyDescent="0.35">
      <c r="C214" s="767">
        <f>B131</f>
        <v>714.35</v>
      </c>
      <c r="D214" s="768">
        <f>C130</f>
        <v>7143500</v>
      </c>
      <c r="E214" s="769">
        <f>J131</f>
        <v>287.65999999999997</v>
      </c>
      <c r="F214" s="770">
        <f>K130</f>
        <v>1956090</v>
      </c>
      <c r="G214" s="703">
        <f>P131</f>
        <v>29.52</v>
      </c>
      <c r="H214" s="703"/>
      <c r="I214" s="703"/>
      <c r="J214" s="770">
        <f>Q130</f>
        <v>295200</v>
      </c>
      <c r="K214" s="771">
        <f>B201</f>
        <v>334.58</v>
      </c>
      <c r="L214" s="770">
        <f>C200</f>
        <v>2275210</v>
      </c>
      <c r="M214" s="727">
        <f>R201</f>
        <v>58.39</v>
      </c>
      <c r="N214" s="770">
        <f>S200</f>
        <v>583900</v>
      </c>
      <c r="O214" s="704"/>
      <c r="P214" s="704"/>
      <c r="R214" s="687"/>
      <c r="X214" s="579"/>
      <c r="Y214" s="688"/>
      <c r="Z214" s="579"/>
    </row>
    <row r="215" spans="1:29" ht="22" customHeight="1" x14ac:dyDescent="0.35">
      <c r="C215" s="767">
        <f>D131</f>
        <v>729.59999999999991</v>
      </c>
      <c r="D215" s="768">
        <f>E130</f>
        <v>7296200</v>
      </c>
      <c r="E215" s="772">
        <f>L131</f>
        <v>180</v>
      </c>
      <c r="F215" s="704">
        <f>M130</f>
        <v>2250000</v>
      </c>
      <c r="G215" s="769">
        <f>R131</f>
        <v>520</v>
      </c>
      <c r="H215" s="769"/>
      <c r="I215" s="769"/>
      <c r="J215" s="704">
        <f>S130</f>
        <v>6500000</v>
      </c>
      <c r="K215" s="769">
        <f>D201</f>
        <v>345.97</v>
      </c>
      <c r="L215" s="704">
        <f>E200</f>
        <v>2352608</v>
      </c>
      <c r="M215" s="773"/>
      <c r="N215" s="727"/>
      <c r="O215" s="704"/>
      <c r="P215" s="704"/>
      <c r="R215" s="687"/>
      <c r="X215" s="579"/>
      <c r="Y215" s="688"/>
      <c r="Z215" s="579"/>
    </row>
    <row r="216" spans="1:29" ht="22" customHeight="1" x14ac:dyDescent="0.35">
      <c r="A216" s="774"/>
      <c r="B216" s="775"/>
      <c r="C216" s="767">
        <f>F131</f>
        <v>568.19999999999993</v>
      </c>
      <c r="D216" s="776">
        <f>G130</f>
        <v>5682000</v>
      </c>
      <c r="E216" s="769">
        <f>N131</f>
        <v>306.52999999999997</v>
      </c>
      <c r="F216" s="704">
        <f>O130</f>
        <v>2084400</v>
      </c>
      <c r="G216" s="777">
        <f>T131</f>
        <v>0</v>
      </c>
      <c r="H216" s="777"/>
      <c r="I216" s="777"/>
      <c r="J216" s="778">
        <f>U130</f>
        <v>0</v>
      </c>
      <c r="K216" s="777">
        <f>F201</f>
        <v>0</v>
      </c>
      <c r="L216" s="778">
        <f>G200</f>
        <v>0</v>
      </c>
      <c r="M216" s="779"/>
      <c r="N216" s="780"/>
      <c r="O216" s="781"/>
      <c r="P216" s="781"/>
      <c r="R216" s="687"/>
      <c r="U216" s="1183"/>
      <c r="V216" s="1183"/>
      <c r="W216" s="1183"/>
      <c r="X216" s="782"/>
      <c r="Y216" s="701"/>
      <c r="Z216" s="579"/>
    </row>
    <row r="217" spans="1:29" ht="22" customHeight="1" x14ac:dyDescent="0.35">
      <c r="C217" s="773"/>
      <c r="D217" s="768"/>
      <c r="E217" s="783"/>
      <c r="F217" s="727"/>
      <c r="G217" s="769">
        <f>V131</f>
        <v>190.14</v>
      </c>
      <c r="H217" s="769"/>
      <c r="I217" s="769"/>
      <c r="J217" s="704">
        <f>W130</f>
        <v>1901400</v>
      </c>
      <c r="K217" s="769">
        <f>J201</f>
        <v>47.53</v>
      </c>
      <c r="L217" s="704">
        <f>K200</f>
        <v>475300</v>
      </c>
      <c r="M217" s="773"/>
      <c r="N217" s="727"/>
      <c r="O217" s="704"/>
      <c r="P217" s="704"/>
      <c r="R217" s="687"/>
      <c r="X217" s="579"/>
      <c r="Y217" s="688"/>
      <c r="Z217" s="579"/>
    </row>
    <row r="218" spans="1:29" ht="22" customHeight="1" x14ac:dyDescent="0.35">
      <c r="C218" s="773"/>
      <c r="D218" s="768"/>
      <c r="E218" s="783"/>
      <c r="F218" s="727"/>
      <c r="G218" s="769">
        <f>X131</f>
        <v>190.78000000000003</v>
      </c>
      <c r="H218" s="769"/>
      <c r="I218" s="769"/>
      <c r="J218" s="704">
        <f>Y130</f>
        <v>1907800</v>
      </c>
      <c r="K218" s="769">
        <f>L201</f>
        <v>17.309999999999999</v>
      </c>
      <c r="L218" s="704">
        <f>M200</f>
        <v>173100</v>
      </c>
      <c r="M218" s="779"/>
      <c r="N218" s="780"/>
      <c r="O218" s="704"/>
      <c r="P218" s="704"/>
      <c r="R218" s="687"/>
      <c r="X218" s="579"/>
      <c r="Y218" s="688"/>
      <c r="Z218" s="579"/>
    </row>
    <row r="219" spans="1:29" ht="22" customHeight="1" x14ac:dyDescent="0.35">
      <c r="C219" s="773"/>
      <c r="D219" s="768"/>
      <c r="E219" s="773"/>
      <c r="F219" s="727"/>
      <c r="G219" s="769">
        <f>Z131</f>
        <v>23.84</v>
      </c>
      <c r="H219" s="769"/>
      <c r="I219" s="769"/>
      <c r="J219" s="704">
        <f>AA130</f>
        <v>238400</v>
      </c>
      <c r="K219" s="769">
        <f>P201</f>
        <v>19.16</v>
      </c>
      <c r="L219" s="704">
        <f>Q200</f>
        <v>191600</v>
      </c>
      <c r="M219" s="779"/>
      <c r="N219" s="780"/>
      <c r="O219" s="704"/>
      <c r="P219" s="704"/>
      <c r="R219" s="687"/>
      <c r="X219" s="579"/>
      <c r="Y219" s="688"/>
      <c r="Z219" s="579"/>
    </row>
    <row r="220" spans="1:29" ht="22" customHeight="1" x14ac:dyDescent="0.35">
      <c r="C220" s="773"/>
      <c r="D220" s="784"/>
      <c r="E220" s="773"/>
      <c r="F220" s="727"/>
      <c r="G220" s="773"/>
      <c r="H220" s="773"/>
      <c r="I220" s="773"/>
      <c r="J220" s="785"/>
      <c r="K220" s="769">
        <f>N201</f>
        <v>41.83</v>
      </c>
      <c r="L220" s="704">
        <f>O200</f>
        <v>418300</v>
      </c>
      <c r="M220" s="773"/>
      <c r="N220" s="727"/>
      <c r="O220" s="704"/>
      <c r="P220" s="704"/>
      <c r="R220" s="687"/>
      <c r="X220" s="579"/>
      <c r="Y220" s="688"/>
      <c r="Z220" s="579"/>
    </row>
    <row r="221" spans="1:29" ht="24" customHeight="1" x14ac:dyDescent="0.35">
      <c r="C221" s="703">
        <f t="shared" ref="C221:N221" si="0">SUM(C214:C220)</f>
        <v>2012.1499999999996</v>
      </c>
      <c r="D221" s="704">
        <f t="shared" si="0"/>
        <v>20121700</v>
      </c>
      <c r="E221" s="703">
        <f t="shared" si="0"/>
        <v>774.18999999999994</v>
      </c>
      <c r="F221" s="704">
        <f t="shared" si="0"/>
        <v>6290490</v>
      </c>
      <c r="G221" s="703">
        <f t="shared" si="0"/>
        <v>954.28000000000009</v>
      </c>
      <c r="H221" s="703"/>
      <c r="I221" s="703"/>
      <c r="J221" s="704">
        <f t="shared" si="0"/>
        <v>10842800</v>
      </c>
      <c r="K221" s="703">
        <f t="shared" si="0"/>
        <v>806.37999999999988</v>
      </c>
      <c r="L221" s="704">
        <f>SUM(L214:L220)</f>
        <v>5886118</v>
      </c>
      <c r="M221" s="703">
        <f t="shared" si="0"/>
        <v>58.39</v>
      </c>
      <c r="N221" s="704">
        <f t="shared" si="0"/>
        <v>583900</v>
      </c>
      <c r="O221" s="704">
        <f>M221+K221+G221+E221+C221</f>
        <v>4605.3899999999994</v>
      </c>
      <c r="P221" s="704">
        <f>D221+F221+J221+L221+N221</f>
        <v>43725008</v>
      </c>
      <c r="R221" s="687"/>
      <c r="X221" s="579"/>
      <c r="Z221" s="579"/>
    </row>
    <row r="222" spans="1:29" x14ac:dyDescent="0.35">
      <c r="S222" s="579" t="s">
        <v>162</v>
      </c>
      <c r="T222" s="579"/>
    </row>
    <row r="223" spans="1:29" ht="15" x14ac:dyDescent="0.35">
      <c r="D223" s="687" t="s">
        <v>28</v>
      </c>
      <c r="K223" s="706"/>
      <c r="L223" s="707"/>
    </row>
    <row r="224" spans="1:29" ht="15" x14ac:dyDescent="0.35">
      <c r="D224" s="708" t="s">
        <v>17</v>
      </c>
      <c r="K224" s="709"/>
      <c r="L224" s="710"/>
      <c r="T224" s="711"/>
    </row>
    <row r="225" spans="1:26" ht="15" x14ac:dyDescent="0.35">
      <c r="D225" s="687" t="s">
        <v>19</v>
      </c>
      <c r="K225" s="119"/>
      <c r="L225"/>
      <c r="N225" s="710"/>
      <c r="O225" s="119"/>
      <c r="P225" s="710"/>
      <c r="Q225" s="119"/>
      <c r="R225" s="712"/>
      <c r="T225" s="711"/>
    </row>
    <row r="226" spans="1:26" ht="15" x14ac:dyDescent="0.35">
      <c r="K226" s="119"/>
      <c r="L226"/>
      <c r="N226" s="710"/>
      <c r="O226" s="119"/>
      <c r="P226" s="710"/>
      <c r="Q226" s="119"/>
      <c r="R226" s="712"/>
      <c r="T226" s="711"/>
    </row>
    <row r="227" spans="1:26" ht="14.5" x14ac:dyDescent="0.35">
      <c r="K227" s="433"/>
      <c r="L227"/>
      <c r="T227" s="710"/>
    </row>
    <row r="228" spans="1:26" x14ac:dyDescent="0.35">
      <c r="B228" s="687"/>
      <c r="J228" s="579"/>
      <c r="L228" s="579"/>
      <c r="N228" s="579"/>
      <c r="P228" s="579"/>
      <c r="R228" s="579"/>
      <c r="T228" s="579"/>
      <c r="V228" s="579"/>
      <c r="X228" s="579"/>
      <c r="Z228" s="579"/>
    </row>
    <row r="229" spans="1:26" x14ac:dyDescent="0.35">
      <c r="B229" s="687"/>
      <c r="J229" s="579"/>
      <c r="L229" s="579"/>
      <c r="N229" s="579"/>
      <c r="P229" s="579"/>
      <c r="R229" s="579"/>
      <c r="T229" s="579"/>
      <c r="V229" s="579"/>
      <c r="X229" s="579"/>
      <c r="Z229" s="579"/>
    </row>
    <row r="230" spans="1:26" x14ac:dyDescent="0.35">
      <c r="B230" s="687"/>
      <c r="J230" s="579"/>
      <c r="L230" s="579"/>
      <c r="N230" s="579"/>
      <c r="P230" s="579"/>
      <c r="R230" s="579"/>
      <c r="T230" s="579"/>
      <c r="V230" s="579"/>
      <c r="X230" s="579"/>
      <c r="Z230" s="579"/>
    </row>
    <row r="231" spans="1:26" x14ac:dyDescent="0.35">
      <c r="B231" s="687"/>
      <c r="J231" s="579"/>
      <c r="L231" s="579"/>
      <c r="N231" s="579"/>
      <c r="P231" s="579"/>
      <c r="R231" s="579"/>
      <c r="T231" s="579"/>
      <c r="V231" s="579"/>
      <c r="X231" s="579"/>
      <c r="Z231" s="579"/>
    </row>
    <row r="232" spans="1:26" x14ac:dyDescent="0.35">
      <c r="B232" s="687"/>
      <c r="J232" s="579"/>
      <c r="L232" s="579"/>
      <c r="N232" s="579"/>
      <c r="P232" s="579"/>
      <c r="R232" s="579"/>
      <c r="T232" s="579"/>
      <c r="V232" s="579"/>
      <c r="X232" s="579"/>
      <c r="Z232" s="579"/>
    </row>
    <row r="233" spans="1:26" s="687" customFormat="1" x14ac:dyDescent="0.35">
      <c r="A233" s="579"/>
      <c r="C233" s="579"/>
      <c r="E233" s="579"/>
      <c r="G233" s="579"/>
      <c r="H233" s="579"/>
      <c r="I233" s="579"/>
      <c r="J233" s="579"/>
      <c r="K233" s="579"/>
      <c r="L233" s="579"/>
      <c r="M233" s="579"/>
      <c r="N233" s="579"/>
      <c r="O233" s="579"/>
      <c r="P233" s="579"/>
    </row>
    <row r="234" spans="1:26" x14ac:dyDescent="0.35">
      <c r="B234" s="687"/>
      <c r="J234" s="579"/>
      <c r="L234" s="579"/>
      <c r="N234" s="579"/>
      <c r="P234" s="579"/>
      <c r="R234" s="579"/>
      <c r="T234" s="579"/>
      <c r="V234" s="579"/>
      <c r="X234" s="579"/>
      <c r="Z234" s="579"/>
    </row>
    <row r="235" spans="1:26" x14ac:dyDescent="0.35">
      <c r="B235" s="687"/>
      <c r="J235" s="579"/>
      <c r="L235" s="579"/>
      <c r="N235" s="579"/>
      <c r="P235" s="579"/>
      <c r="R235" s="579"/>
      <c r="T235" s="579"/>
      <c r="V235" s="579"/>
      <c r="X235" s="579"/>
      <c r="Z235" s="579"/>
    </row>
    <row r="236" spans="1:26" x14ac:dyDescent="0.35">
      <c r="B236" s="687"/>
      <c r="J236" s="579"/>
      <c r="L236" s="579"/>
      <c r="N236" s="579"/>
      <c r="P236" s="579"/>
      <c r="R236" s="579"/>
      <c r="T236" s="579"/>
      <c r="V236" s="579"/>
      <c r="X236" s="579"/>
      <c r="Z236" s="579"/>
    </row>
    <row r="237" spans="1:26" x14ac:dyDescent="0.35">
      <c r="B237" s="687"/>
      <c r="J237" s="579"/>
      <c r="L237" s="579"/>
      <c r="N237" s="579"/>
      <c r="P237" s="579"/>
      <c r="R237" s="579"/>
      <c r="T237" s="579"/>
      <c r="V237" s="579"/>
      <c r="X237" s="579"/>
      <c r="Z237" s="579"/>
    </row>
    <row r="238" spans="1:26" x14ac:dyDescent="0.35">
      <c r="B238" s="687"/>
      <c r="J238" s="579"/>
      <c r="L238" s="579"/>
      <c r="N238" s="579"/>
      <c r="P238" s="579"/>
      <c r="R238" s="579"/>
      <c r="T238" s="579"/>
      <c r="V238" s="579"/>
      <c r="X238" s="579"/>
      <c r="Z238" s="579"/>
    </row>
    <row r="239" spans="1:26" x14ac:dyDescent="0.35">
      <c r="B239" s="687"/>
      <c r="J239" s="579"/>
      <c r="L239" s="579"/>
      <c r="N239" s="579"/>
      <c r="P239" s="579"/>
      <c r="R239" s="579"/>
      <c r="T239" s="579"/>
      <c r="V239" s="579"/>
      <c r="X239" s="579"/>
      <c r="Z239" s="579"/>
    </row>
    <row r="240" spans="1:26" x14ac:dyDescent="0.35">
      <c r="B240" s="687"/>
      <c r="J240" s="579"/>
      <c r="L240" s="579"/>
      <c r="N240" s="579"/>
      <c r="P240" s="579"/>
      <c r="R240" s="579"/>
      <c r="T240" s="579"/>
      <c r="V240" s="579"/>
      <c r="X240" s="579"/>
      <c r="Z240" s="579"/>
    </row>
    <row r="241" spans="2:26" x14ac:dyDescent="0.35">
      <c r="B241" s="687"/>
      <c r="J241" s="579"/>
      <c r="L241" s="579"/>
      <c r="N241" s="579"/>
      <c r="P241" s="579"/>
      <c r="R241" s="579"/>
      <c r="T241" s="579"/>
      <c r="V241" s="579"/>
      <c r="X241" s="579"/>
      <c r="Z241" s="579"/>
    </row>
    <row r="242" spans="2:26" x14ac:dyDescent="0.35">
      <c r="B242" s="687"/>
      <c r="J242" s="579"/>
      <c r="L242" s="579"/>
      <c r="N242" s="579"/>
      <c r="P242" s="579"/>
      <c r="R242" s="579"/>
      <c r="T242" s="579"/>
      <c r="V242" s="579"/>
      <c r="X242" s="579"/>
      <c r="Z242" s="579"/>
    </row>
    <row r="243" spans="2:26" x14ac:dyDescent="0.35">
      <c r="B243" s="687"/>
      <c r="J243" s="579"/>
      <c r="L243" s="579"/>
      <c r="N243" s="579"/>
      <c r="P243" s="579"/>
      <c r="R243" s="579"/>
      <c r="T243" s="579"/>
      <c r="V243" s="579"/>
      <c r="X243" s="579"/>
      <c r="Z243" s="579"/>
    </row>
    <row r="244" spans="2:26" x14ac:dyDescent="0.35">
      <c r="B244" s="687"/>
      <c r="J244" s="579"/>
      <c r="L244" s="579"/>
      <c r="N244" s="579"/>
      <c r="P244" s="579"/>
      <c r="R244" s="579"/>
      <c r="T244" s="579"/>
      <c r="V244" s="579"/>
      <c r="X244" s="579"/>
      <c r="Z244" s="579"/>
    </row>
    <row r="245" spans="2:26" x14ac:dyDescent="0.35">
      <c r="B245" s="687"/>
      <c r="J245" s="579"/>
      <c r="L245" s="579"/>
      <c r="N245" s="579"/>
      <c r="P245" s="579"/>
      <c r="R245" s="579"/>
      <c r="T245" s="579"/>
      <c r="V245" s="579"/>
      <c r="X245" s="579"/>
      <c r="Z245" s="579"/>
    </row>
    <row r="246" spans="2:26" x14ac:dyDescent="0.35">
      <c r="B246" s="687"/>
      <c r="J246" s="579"/>
      <c r="L246" s="579"/>
      <c r="N246" s="579"/>
      <c r="P246" s="579"/>
      <c r="R246" s="579"/>
      <c r="T246" s="579"/>
      <c r="V246" s="579"/>
      <c r="X246" s="579"/>
      <c r="Z246" s="579"/>
    </row>
    <row r="247" spans="2:26" x14ac:dyDescent="0.35">
      <c r="B247" s="687"/>
      <c r="J247" s="579"/>
      <c r="L247" s="579"/>
      <c r="N247" s="579"/>
      <c r="P247" s="579"/>
      <c r="R247" s="579"/>
      <c r="T247" s="579"/>
      <c r="V247" s="579"/>
      <c r="X247" s="579"/>
      <c r="Z247" s="579"/>
    </row>
    <row r="248" spans="2:26" x14ac:dyDescent="0.35">
      <c r="B248" s="687"/>
      <c r="J248" s="579"/>
      <c r="L248" s="579"/>
      <c r="N248" s="579"/>
      <c r="P248" s="579"/>
      <c r="R248" s="579"/>
      <c r="T248" s="579"/>
      <c r="V248" s="579"/>
      <c r="X248" s="579"/>
      <c r="Z248" s="579"/>
    </row>
    <row r="249" spans="2:26" x14ac:dyDescent="0.35">
      <c r="B249" s="687"/>
      <c r="J249" s="579"/>
      <c r="L249" s="579"/>
      <c r="N249" s="579"/>
      <c r="P249" s="579"/>
      <c r="R249" s="579"/>
      <c r="T249" s="579"/>
      <c r="V249" s="579"/>
      <c r="X249" s="579"/>
      <c r="Z249" s="579"/>
    </row>
    <row r="250" spans="2:26" x14ac:dyDescent="0.35">
      <c r="B250" s="687"/>
      <c r="J250" s="579"/>
      <c r="L250" s="579"/>
      <c r="N250" s="579"/>
      <c r="P250" s="579"/>
      <c r="R250" s="579"/>
      <c r="T250" s="579"/>
      <c r="V250" s="579"/>
      <c r="X250" s="579"/>
      <c r="Z250" s="579"/>
    </row>
    <row r="251" spans="2:26" x14ac:dyDescent="0.35">
      <c r="B251" s="687"/>
      <c r="J251" s="579"/>
      <c r="L251" s="579"/>
      <c r="N251" s="579"/>
      <c r="P251" s="579"/>
      <c r="R251" s="579"/>
      <c r="T251" s="579"/>
      <c r="V251" s="579"/>
      <c r="X251" s="579"/>
      <c r="Z251" s="579"/>
    </row>
    <row r="252" spans="2:26" x14ac:dyDescent="0.35">
      <c r="B252" s="687"/>
      <c r="J252" s="579"/>
      <c r="L252" s="579"/>
      <c r="N252" s="579"/>
      <c r="P252" s="579"/>
      <c r="R252" s="579"/>
      <c r="T252" s="579"/>
      <c r="V252" s="579"/>
      <c r="X252" s="579"/>
      <c r="Z252" s="579"/>
    </row>
    <row r="253" spans="2:26" x14ac:dyDescent="0.35">
      <c r="B253" s="687"/>
      <c r="J253" s="579"/>
      <c r="L253" s="579"/>
      <c r="N253" s="579"/>
      <c r="P253" s="579"/>
      <c r="R253" s="579"/>
      <c r="T253" s="579"/>
      <c r="V253" s="579"/>
      <c r="X253" s="579"/>
      <c r="Z253" s="579"/>
    </row>
    <row r="254" spans="2:26" x14ac:dyDescent="0.35">
      <c r="B254" s="687"/>
      <c r="J254" s="579"/>
      <c r="L254" s="579"/>
      <c r="N254" s="579"/>
      <c r="P254" s="579"/>
      <c r="R254" s="579"/>
      <c r="T254" s="579"/>
      <c r="V254" s="579"/>
      <c r="X254" s="579"/>
      <c r="Z254" s="579"/>
    </row>
    <row r="255" spans="2:26" x14ac:dyDescent="0.35">
      <c r="B255" s="687"/>
      <c r="J255" s="579"/>
      <c r="L255" s="579"/>
      <c r="N255" s="579"/>
      <c r="P255" s="579"/>
      <c r="R255" s="579"/>
      <c r="T255" s="579"/>
      <c r="V255" s="579"/>
      <c r="X255" s="579"/>
      <c r="Z255" s="579"/>
    </row>
    <row r="277" spans="12:12" x14ac:dyDescent="0.35">
      <c r="L277" s="713"/>
    </row>
  </sheetData>
  <mergeCells count="114">
    <mergeCell ref="A1:AB1"/>
    <mergeCell ref="A2:AB2"/>
    <mergeCell ref="A3:A4"/>
    <mergeCell ref="J3:O3"/>
    <mergeCell ref="P3:Q3"/>
    <mergeCell ref="R3:S3"/>
    <mergeCell ref="T3:U3"/>
    <mergeCell ref="V3:Y3"/>
    <mergeCell ref="Z3:AA3"/>
    <mergeCell ref="B3:I3"/>
    <mergeCell ref="H4:I4"/>
    <mergeCell ref="A6:A9"/>
    <mergeCell ref="A10:A13"/>
    <mergeCell ref="A14:A17"/>
    <mergeCell ref="A18:A21"/>
    <mergeCell ref="A22:A25"/>
    <mergeCell ref="A26:A29"/>
    <mergeCell ref="AB3:AB4"/>
    <mergeCell ref="B4:C4"/>
    <mergeCell ref="D4:E4"/>
    <mergeCell ref="F4:G4"/>
    <mergeCell ref="J4:K4"/>
    <mergeCell ref="L4:M4"/>
    <mergeCell ref="N4:O4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102:A105"/>
    <mergeCell ref="A106:A109"/>
    <mergeCell ref="A110:A113"/>
    <mergeCell ref="A114:A117"/>
    <mergeCell ref="A118:A121"/>
    <mergeCell ref="A122:A125"/>
    <mergeCell ref="A78:A81"/>
    <mergeCell ref="A82:A85"/>
    <mergeCell ref="A86:A89"/>
    <mergeCell ref="A90:A93"/>
    <mergeCell ref="A94:A97"/>
    <mergeCell ref="A98:A101"/>
    <mergeCell ref="A126:A129"/>
    <mergeCell ref="A130:A131"/>
    <mergeCell ref="A133:X133"/>
    <mergeCell ref="A134:X134"/>
    <mergeCell ref="A135:A137"/>
    <mergeCell ref="B135:E135"/>
    <mergeCell ref="F135:G135"/>
    <mergeCell ref="J135:Q135"/>
    <mergeCell ref="R135:W135"/>
    <mergeCell ref="X135:X136"/>
    <mergeCell ref="V136:W136"/>
    <mergeCell ref="A144:A145"/>
    <mergeCell ref="A146:A147"/>
    <mergeCell ref="A148:A149"/>
    <mergeCell ref="A150:A151"/>
    <mergeCell ref="A152:A153"/>
    <mergeCell ref="P136:Q136"/>
    <mergeCell ref="R136:S136"/>
    <mergeCell ref="T136:U136"/>
    <mergeCell ref="A166:A167"/>
    <mergeCell ref="A138:A139"/>
    <mergeCell ref="A140:A141"/>
    <mergeCell ref="B136:C136"/>
    <mergeCell ref="D136:E136"/>
    <mergeCell ref="F136:G136"/>
    <mergeCell ref="J136:K136"/>
    <mergeCell ref="L136:M136"/>
    <mergeCell ref="N136:O136"/>
    <mergeCell ref="A142:A143"/>
    <mergeCell ref="A168:A169"/>
    <mergeCell ref="A170:A171"/>
    <mergeCell ref="A172:A173"/>
    <mergeCell ref="A174:A175"/>
    <mergeCell ref="A176:A177"/>
    <mergeCell ref="A154:A155"/>
    <mergeCell ref="A156:A157"/>
    <mergeCell ref="A158:A159"/>
    <mergeCell ref="A160:A161"/>
    <mergeCell ref="A162:A163"/>
    <mergeCell ref="A164:A165"/>
    <mergeCell ref="A190:A191"/>
    <mergeCell ref="A192:A193"/>
    <mergeCell ref="A194:A195"/>
    <mergeCell ref="A196:A197"/>
    <mergeCell ref="A198:A199"/>
    <mergeCell ref="A200:A202"/>
    <mergeCell ref="A178:A179"/>
    <mergeCell ref="A180:A181"/>
    <mergeCell ref="A182:A183"/>
    <mergeCell ref="A184:A185"/>
    <mergeCell ref="A186:A187"/>
    <mergeCell ref="A188:A189"/>
    <mergeCell ref="U216:W216"/>
    <mergeCell ref="Y211:AA211"/>
    <mergeCell ref="C212:D212"/>
    <mergeCell ref="E212:F212"/>
    <mergeCell ref="G212:J212"/>
    <mergeCell ref="K212:L212"/>
    <mergeCell ref="M212:N212"/>
    <mergeCell ref="O212:P212"/>
    <mergeCell ref="B203:M203"/>
    <mergeCell ref="C204:E204"/>
    <mergeCell ref="Q204:S204"/>
    <mergeCell ref="C209:E209"/>
    <mergeCell ref="Q209:S209"/>
    <mergeCell ref="C211:E211"/>
  </mergeCells>
  <printOptions horizontalCentered="1"/>
  <pageMargins left="0.25" right="0.25" top="0.75" bottom="0.75" header="0.3" footer="0.3"/>
  <pageSetup paperSize="9" scale="35" fitToHeight="0" orientation="landscape" horizontalDpi="360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283"/>
  <sheetViews>
    <sheetView topLeftCell="K193" zoomScale="70" zoomScaleNormal="70" zoomScaleSheetLayoutView="40" workbookViewId="0">
      <selection activeCell="A3" sqref="A3:M131"/>
    </sheetView>
  </sheetViews>
  <sheetFormatPr defaultColWidth="9.1796875" defaultRowHeight="14" x14ac:dyDescent="0.35"/>
  <cols>
    <col min="1" max="1" width="12.81640625" style="579" customWidth="1"/>
    <col min="2" max="2" width="13" style="702" customWidth="1"/>
    <col min="3" max="3" width="16.453125" style="579" customWidth="1"/>
    <col min="4" max="4" width="14.453125" style="687" bestFit="1" customWidth="1"/>
    <col min="5" max="5" width="17.453125" style="579" customWidth="1"/>
    <col min="6" max="6" width="13.81640625" style="687" customWidth="1"/>
    <col min="7" max="7" width="16.1796875" style="579" customWidth="1"/>
    <col min="8" max="8" width="12" style="687" customWidth="1"/>
    <col min="9" max="9" width="16.453125" style="579" customWidth="1"/>
    <col min="10" max="10" width="14" style="687" customWidth="1"/>
    <col min="11" max="11" width="14.81640625" style="579" bestFit="1" customWidth="1"/>
    <col min="12" max="12" width="13.1796875" style="687" customWidth="1"/>
    <col min="13" max="13" width="14.81640625" style="579" bestFit="1" customWidth="1"/>
    <col min="14" max="14" width="12.453125" style="687" customWidth="1"/>
    <col min="15" max="15" width="17" style="579" customWidth="1"/>
    <col min="16" max="16" width="14.453125" style="705" customWidth="1"/>
    <col min="17" max="17" width="18.453125" style="579" customWidth="1"/>
    <col min="18" max="18" width="12.81640625" style="687" customWidth="1"/>
    <col min="19" max="19" width="15" style="579" customWidth="1"/>
    <col min="20" max="20" width="19.453125" style="687" customWidth="1"/>
    <col min="21" max="21" width="16.453125" style="579" customWidth="1"/>
    <col min="22" max="22" width="18.81640625" style="687" bestFit="1" customWidth="1"/>
    <col min="23" max="23" width="16" style="579" customWidth="1"/>
    <col min="24" max="24" width="11.81640625" style="687" customWidth="1"/>
    <col min="25" max="25" width="14.1796875" style="579" customWidth="1"/>
    <col min="26" max="26" width="17.81640625" style="579" customWidth="1"/>
    <col min="27" max="27" width="21.453125" style="579" customWidth="1"/>
    <col min="28" max="28" width="10.453125" style="579" bestFit="1" customWidth="1"/>
    <col min="29" max="29" width="16.81640625" style="579" bestFit="1" customWidth="1"/>
    <col min="30" max="30" width="12" style="579" bestFit="1" customWidth="1"/>
    <col min="31" max="31" width="14.1796875" style="579" bestFit="1" customWidth="1"/>
    <col min="32" max="32" width="10.453125" style="579" customWidth="1"/>
    <col min="33" max="34" width="14.1796875" style="579" bestFit="1" customWidth="1"/>
    <col min="35" max="35" width="17.453125" style="579" bestFit="1" customWidth="1"/>
    <col min="36" max="36" width="14.1796875" style="579" customWidth="1"/>
    <col min="37" max="37" width="14.453125" style="579" bestFit="1" customWidth="1"/>
    <col min="38" max="38" width="14.1796875" style="579" customWidth="1"/>
    <col min="39" max="39" width="16.81640625" style="579" bestFit="1" customWidth="1"/>
    <col min="40" max="40" width="21.81640625" style="579" bestFit="1" customWidth="1"/>
    <col min="41" max="41" width="9.1796875" style="579"/>
    <col min="42" max="42" width="14" style="579" bestFit="1" customWidth="1"/>
    <col min="43" max="16384" width="9.1796875" style="579"/>
  </cols>
  <sheetData>
    <row r="1" spans="1:49" ht="22" customHeight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856"/>
    </row>
    <row r="2" spans="1:49" ht="18" x14ac:dyDescent="0.35">
      <c r="A2" s="1160" t="s">
        <v>203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856"/>
    </row>
    <row r="3" spans="1:49" s="663" customFormat="1" ht="22.5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70"/>
      <c r="N3" s="1171" t="s">
        <v>5</v>
      </c>
      <c r="O3" s="1172"/>
      <c r="P3" s="1171" t="s">
        <v>6</v>
      </c>
      <c r="Q3" s="1172"/>
      <c r="R3" s="1168" t="s">
        <v>7</v>
      </c>
      <c r="S3" s="1170"/>
      <c r="T3" s="1171" t="s">
        <v>8</v>
      </c>
      <c r="U3" s="1194"/>
      <c r="V3" s="1194"/>
      <c r="W3" s="1172"/>
      <c r="X3" s="1168" t="s">
        <v>7</v>
      </c>
      <c r="Y3" s="1170"/>
      <c r="Z3" s="1202" t="s">
        <v>9</v>
      </c>
      <c r="AA3" s="661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</row>
    <row r="4" spans="1:49" s="669" customFormat="1" ht="20.25" customHeight="1" x14ac:dyDescent="0.35">
      <c r="A4" s="1168"/>
      <c r="B4" s="1168" t="s">
        <v>188</v>
      </c>
      <c r="C4" s="1170"/>
      <c r="D4" s="1168" t="s">
        <v>189</v>
      </c>
      <c r="E4" s="1170"/>
      <c r="F4" s="1168" t="s">
        <v>190</v>
      </c>
      <c r="G4" s="1170"/>
      <c r="H4" s="1168" t="s">
        <v>13</v>
      </c>
      <c r="I4" s="1170"/>
      <c r="J4" s="1168" t="s">
        <v>175</v>
      </c>
      <c r="K4" s="1170"/>
      <c r="L4" s="1168" t="s">
        <v>16</v>
      </c>
      <c r="M4" s="1170"/>
      <c r="N4" s="664" t="s">
        <v>17</v>
      </c>
      <c r="O4" s="842" t="s">
        <v>192</v>
      </c>
      <c r="P4" s="665" t="s">
        <v>19</v>
      </c>
      <c r="Q4" s="666" t="s">
        <v>20</v>
      </c>
      <c r="R4" s="664" t="s">
        <v>21</v>
      </c>
      <c r="S4" s="843" t="s">
        <v>22</v>
      </c>
      <c r="T4" s="664" t="s">
        <v>17</v>
      </c>
      <c r="U4" s="667" t="s">
        <v>193</v>
      </c>
      <c r="V4" s="664" t="s">
        <v>17</v>
      </c>
      <c r="W4" s="843" t="s">
        <v>24</v>
      </c>
      <c r="X4" s="664" t="s">
        <v>17</v>
      </c>
      <c r="Y4" s="842" t="s">
        <v>194</v>
      </c>
      <c r="Z4" s="1203"/>
      <c r="AA4" s="661"/>
      <c r="AB4" s="668"/>
      <c r="AC4" s="668"/>
      <c r="AD4" s="668"/>
      <c r="AE4" s="668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</row>
    <row r="5" spans="1:49" s="669" customFormat="1" ht="17.25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2" t="s">
        <v>164</v>
      </c>
      <c r="K5" s="850" t="s">
        <v>27</v>
      </c>
      <c r="L5" s="672" t="s">
        <v>21</v>
      </c>
      <c r="M5" s="850" t="s">
        <v>27</v>
      </c>
      <c r="N5" s="672" t="s">
        <v>30</v>
      </c>
      <c r="O5" s="850" t="s">
        <v>27</v>
      </c>
      <c r="P5" s="672" t="s">
        <v>31</v>
      </c>
      <c r="Q5" s="850" t="s">
        <v>27</v>
      </c>
      <c r="R5" s="675" t="s">
        <v>30</v>
      </c>
      <c r="S5" s="844" t="s">
        <v>27</v>
      </c>
      <c r="T5" s="676" t="s">
        <v>30</v>
      </c>
      <c r="U5" s="677" t="s">
        <v>27</v>
      </c>
      <c r="V5" s="676" t="s">
        <v>32</v>
      </c>
      <c r="W5" s="844" t="s">
        <v>27</v>
      </c>
      <c r="X5" s="675" t="s">
        <v>30</v>
      </c>
      <c r="Y5" s="850" t="s">
        <v>27</v>
      </c>
      <c r="Z5" s="845"/>
      <c r="AA5" s="678"/>
      <c r="AG5" s="679"/>
      <c r="AH5" s="679"/>
      <c r="AI5" s="679"/>
      <c r="AJ5" s="679"/>
      <c r="AK5" s="679"/>
      <c r="AL5" s="679"/>
    </row>
    <row r="6" spans="1:49" ht="15" customHeight="1" x14ac:dyDescent="0.35">
      <c r="A6" s="1173">
        <v>45108</v>
      </c>
      <c r="B6" s="680"/>
      <c r="C6" s="545"/>
      <c r="D6" s="544"/>
      <c r="E6" s="545"/>
      <c r="F6" s="544"/>
      <c r="G6" s="681"/>
      <c r="H6" s="682"/>
      <c r="I6" s="681"/>
      <c r="J6" s="682"/>
      <c r="K6" s="681"/>
      <c r="L6" s="682"/>
      <c r="M6" s="547"/>
      <c r="N6" s="549"/>
      <c r="O6" s="547"/>
      <c r="P6" s="546">
        <v>20</v>
      </c>
      <c r="Q6" s="547">
        <v>250000</v>
      </c>
      <c r="R6" s="549"/>
      <c r="S6" s="547"/>
      <c r="T6" s="683"/>
      <c r="U6" s="728"/>
      <c r="V6" s="683"/>
      <c r="W6" s="547"/>
      <c r="X6" s="549">
        <v>10</v>
      </c>
      <c r="Y6" s="547">
        <v>100000</v>
      </c>
      <c r="Z6" s="547"/>
      <c r="AA6" s="684"/>
      <c r="AG6" s="685"/>
    </row>
    <row r="7" spans="1:49" ht="15" customHeight="1" x14ac:dyDescent="0.35">
      <c r="A7" s="1174"/>
      <c r="B7" s="591"/>
      <c r="C7" s="592"/>
      <c r="D7" s="593"/>
      <c r="E7" s="592"/>
      <c r="F7" s="593"/>
      <c r="G7" s="585"/>
      <c r="H7" s="586"/>
      <c r="I7" s="585"/>
      <c r="J7" s="586"/>
      <c r="K7" s="585"/>
      <c r="L7" s="586"/>
      <c r="M7" s="587"/>
      <c r="N7" s="584"/>
      <c r="O7" s="587"/>
      <c r="P7" s="588"/>
      <c r="Q7" s="587"/>
      <c r="R7" s="584"/>
      <c r="S7" s="587"/>
      <c r="T7" s="589"/>
      <c r="U7" s="594"/>
      <c r="V7" s="589"/>
      <c r="W7" s="587"/>
      <c r="X7" s="584"/>
      <c r="Y7" s="587"/>
      <c r="Z7" s="587"/>
      <c r="AA7" s="612"/>
      <c r="AG7" s="685"/>
    </row>
    <row r="8" spans="1:49" ht="15" customHeight="1" x14ac:dyDescent="0.35">
      <c r="A8" s="1174"/>
      <c r="B8" s="591"/>
      <c r="C8" s="592"/>
      <c r="D8" s="593"/>
      <c r="E8" s="592"/>
      <c r="F8" s="593"/>
      <c r="G8" s="585"/>
      <c r="H8" s="586"/>
      <c r="I8" s="585"/>
      <c r="J8" s="586"/>
      <c r="K8" s="585"/>
      <c r="L8" s="586"/>
      <c r="M8" s="587"/>
      <c r="N8" s="584"/>
      <c r="O8" s="587"/>
      <c r="P8" s="588"/>
      <c r="Q8" s="587"/>
      <c r="R8" s="584"/>
      <c r="S8" s="587"/>
      <c r="T8" s="589"/>
      <c r="U8" s="594"/>
      <c r="V8" s="589"/>
      <c r="W8" s="587"/>
      <c r="X8" s="584"/>
      <c r="Y8" s="587"/>
      <c r="Z8" s="587"/>
      <c r="AA8" s="612"/>
    </row>
    <row r="9" spans="1:49" ht="15" x14ac:dyDescent="0.35">
      <c r="A9" s="1175"/>
      <c r="B9" s="591">
        <v>31.62</v>
      </c>
      <c r="C9" s="592">
        <v>316200</v>
      </c>
      <c r="D9" s="593">
        <v>33.57</v>
      </c>
      <c r="E9" s="592">
        <v>335700</v>
      </c>
      <c r="F9" s="593">
        <v>37.26</v>
      </c>
      <c r="G9" s="585">
        <v>372600</v>
      </c>
      <c r="H9" s="586"/>
      <c r="I9" s="585"/>
      <c r="J9" s="586"/>
      <c r="K9" s="585"/>
      <c r="L9" s="586"/>
      <c r="M9" s="587"/>
      <c r="N9" s="584"/>
      <c r="O9" s="587"/>
      <c r="P9" s="588"/>
      <c r="Q9" s="587"/>
      <c r="R9" s="584"/>
      <c r="S9" s="587"/>
      <c r="T9" s="589"/>
      <c r="U9" s="594"/>
      <c r="V9" s="589"/>
      <c r="W9" s="587"/>
      <c r="X9" s="584"/>
      <c r="Y9" s="587"/>
      <c r="Z9" s="587"/>
      <c r="AA9" s="612"/>
      <c r="AG9" s="685"/>
    </row>
    <row r="10" spans="1:49" ht="15" customHeight="1" x14ac:dyDescent="0.35">
      <c r="A10" s="1173">
        <v>45109</v>
      </c>
      <c r="B10" s="595"/>
      <c r="C10" s="592"/>
      <c r="D10" s="593"/>
      <c r="E10" s="592"/>
      <c r="F10" s="593"/>
      <c r="G10" s="585"/>
      <c r="H10" s="586"/>
      <c r="I10" s="587"/>
      <c r="J10" s="586"/>
      <c r="K10" s="585"/>
      <c r="L10" s="586"/>
      <c r="M10" s="587"/>
      <c r="N10" s="584"/>
      <c r="O10" s="587"/>
      <c r="P10" s="588"/>
      <c r="Q10" s="587"/>
      <c r="R10" s="584"/>
      <c r="S10" s="587"/>
      <c r="T10" s="589"/>
      <c r="U10" s="594"/>
      <c r="V10" s="589"/>
      <c r="W10" s="587"/>
      <c r="X10" s="584"/>
      <c r="Y10" s="587"/>
      <c r="Z10" s="587"/>
      <c r="AA10" s="612"/>
    </row>
    <row r="11" spans="1:49" ht="15" customHeight="1" x14ac:dyDescent="0.35">
      <c r="A11" s="1174"/>
      <c r="B11" s="591"/>
      <c r="C11" s="592"/>
      <c r="D11" s="593"/>
      <c r="E11" s="592"/>
      <c r="F11" s="593"/>
      <c r="G11" s="585"/>
      <c r="H11" s="586"/>
      <c r="I11" s="585"/>
      <c r="J11" s="586"/>
      <c r="K11" s="585"/>
      <c r="L11" s="586"/>
      <c r="M11" s="587"/>
      <c r="N11" s="584"/>
      <c r="O11" s="587"/>
      <c r="P11" s="588"/>
      <c r="Q11" s="587"/>
      <c r="R11" s="584"/>
      <c r="S11" s="587"/>
      <c r="T11" s="589"/>
      <c r="U11" s="596"/>
      <c r="V11" s="597"/>
      <c r="W11" s="583"/>
      <c r="X11" s="598"/>
      <c r="Y11" s="587"/>
      <c r="Z11" s="587"/>
      <c r="AA11" s="612"/>
    </row>
    <row r="12" spans="1:49" ht="15" customHeight="1" x14ac:dyDescent="0.35">
      <c r="A12" s="1174"/>
      <c r="B12" s="591"/>
      <c r="C12" s="592"/>
      <c r="D12" s="593"/>
      <c r="E12" s="592"/>
      <c r="F12" s="593"/>
      <c r="G12" s="585"/>
      <c r="H12" s="586"/>
      <c r="I12" s="585"/>
      <c r="J12" s="586"/>
      <c r="K12" s="585"/>
      <c r="L12" s="586"/>
      <c r="M12" s="587"/>
      <c r="N12" s="584"/>
      <c r="O12" s="587"/>
      <c r="P12" s="588"/>
      <c r="Q12" s="587"/>
      <c r="R12" s="584"/>
      <c r="S12" s="587"/>
      <c r="T12" s="589"/>
      <c r="U12" s="596"/>
      <c r="V12" s="597"/>
      <c r="W12" s="583"/>
      <c r="X12" s="598"/>
      <c r="Y12" s="587"/>
      <c r="Z12" s="587"/>
      <c r="AA12" s="612"/>
    </row>
    <row r="13" spans="1:49" ht="15" customHeight="1" x14ac:dyDescent="0.35">
      <c r="A13" s="1175"/>
      <c r="B13" s="591"/>
      <c r="C13" s="592"/>
      <c r="D13" s="593">
        <v>23.38</v>
      </c>
      <c r="E13" s="592">
        <v>233800</v>
      </c>
      <c r="F13" s="593"/>
      <c r="G13" s="585"/>
      <c r="H13" s="586"/>
      <c r="I13" s="585"/>
      <c r="J13" s="586">
        <v>20</v>
      </c>
      <c r="K13" s="585">
        <v>250000</v>
      </c>
      <c r="L13" s="586"/>
      <c r="M13" s="587"/>
      <c r="N13" s="584"/>
      <c r="O13" s="587"/>
      <c r="P13" s="588"/>
      <c r="Q13" s="587"/>
      <c r="R13" s="584"/>
      <c r="S13" s="587"/>
      <c r="T13" s="589"/>
      <c r="U13" s="594"/>
      <c r="V13" s="589"/>
      <c r="W13" s="587"/>
      <c r="X13" s="584"/>
      <c r="Y13" s="587"/>
      <c r="Z13" s="587"/>
      <c r="AA13" s="612"/>
    </row>
    <row r="14" spans="1:49" ht="15" customHeight="1" x14ac:dyDescent="0.35">
      <c r="A14" s="1173">
        <v>45110</v>
      </c>
      <c r="B14" s="591"/>
      <c r="C14" s="592"/>
      <c r="D14" s="593"/>
      <c r="E14" s="592"/>
      <c r="F14" s="593"/>
      <c r="G14" s="585"/>
      <c r="H14" s="586"/>
      <c r="I14" s="585"/>
      <c r="J14" s="586"/>
      <c r="K14" s="585"/>
      <c r="L14" s="586"/>
      <c r="M14" s="587"/>
      <c r="N14" s="584"/>
      <c r="O14" s="587"/>
      <c r="P14" s="588"/>
      <c r="Q14" s="587"/>
      <c r="R14" s="584"/>
      <c r="S14" s="587"/>
      <c r="T14" s="589"/>
      <c r="U14" s="594"/>
      <c r="V14" s="589"/>
      <c r="W14" s="587"/>
      <c r="X14" s="584"/>
      <c r="Y14" s="587"/>
      <c r="Z14" s="587"/>
      <c r="AA14" s="612"/>
    </row>
    <row r="15" spans="1:49" ht="15" customHeight="1" x14ac:dyDescent="0.35">
      <c r="A15" s="1174"/>
      <c r="B15" s="591"/>
      <c r="C15" s="592"/>
      <c r="D15" s="593"/>
      <c r="E15" s="592"/>
      <c r="F15" s="593"/>
      <c r="G15" s="585"/>
      <c r="H15" s="586"/>
      <c r="I15" s="585"/>
      <c r="J15" s="586"/>
      <c r="K15" s="585"/>
      <c r="L15" s="586"/>
      <c r="M15" s="587"/>
      <c r="N15" s="584"/>
      <c r="O15" s="587"/>
      <c r="P15" s="588"/>
      <c r="Q15" s="587"/>
      <c r="R15" s="584"/>
      <c r="S15" s="587"/>
      <c r="T15" s="589"/>
      <c r="U15" s="594"/>
      <c r="V15" s="589"/>
      <c r="W15" s="587"/>
      <c r="X15" s="584"/>
      <c r="Y15" s="587"/>
      <c r="Z15" s="587"/>
      <c r="AA15" s="612"/>
    </row>
    <row r="16" spans="1:49" ht="15" customHeight="1" x14ac:dyDescent="0.35">
      <c r="A16" s="1174"/>
      <c r="B16" s="591"/>
      <c r="C16" s="592"/>
      <c r="D16" s="593"/>
      <c r="E16" s="592"/>
      <c r="F16" s="593"/>
      <c r="G16" s="585"/>
      <c r="H16" s="586"/>
      <c r="I16" s="585"/>
      <c r="J16" s="586"/>
      <c r="K16" s="585"/>
      <c r="L16" s="586"/>
      <c r="M16" s="587"/>
      <c r="N16" s="584"/>
      <c r="O16" s="587"/>
      <c r="P16" s="588"/>
      <c r="Q16" s="587"/>
      <c r="R16" s="584"/>
      <c r="S16" s="587"/>
      <c r="T16" s="589"/>
      <c r="U16" s="594"/>
      <c r="V16" s="589"/>
      <c r="W16" s="587"/>
      <c r="X16" s="584"/>
      <c r="Y16" s="587"/>
      <c r="Z16" s="587"/>
      <c r="AA16" s="612"/>
    </row>
    <row r="17" spans="1:27" ht="15" customHeight="1" x14ac:dyDescent="0.35">
      <c r="A17" s="1175"/>
      <c r="B17" s="591">
        <v>39.14</v>
      </c>
      <c r="C17" s="592">
        <v>391400</v>
      </c>
      <c r="D17" s="798">
        <v>21.39</v>
      </c>
      <c r="E17" s="585">
        <v>213900</v>
      </c>
      <c r="F17" s="591">
        <v>24.97</v>
      </c>
      <c r="G17" s="585">
        <v>249700</v>
      </c>
      <c r="H17" s="586">
        <v>20</v>
      </c>
      <c r="I17" s="585">
        <v>136000</v>
      </c>
      <c r="J17" s="586"/>
      <c r="K17" s="585"/>
      <c r="L17" s="586"/>
      <c r="M17" s="587"/>
      <c r="N17" s="584"/>
      <c r="O17" s="587"/>
      <c r="P17" s="588">
        <v>20</v>
      </c>
      <c r="Q17" s="587">
        <v>250000</v>
      </c>
      <c r="R17" s="584"/>
      <c r="S17" s="587"/>
      <c r="T17" s="589">
        <v>35.049999999999997</v>
      </c>
      <c r="U17" s="594">
        <v>350500</v>
      </c>
      <c r="V17" s="589">
        <v>22.15</v>
      </c>
      <c r="W17" s="587">
        <v>221500</v>
      </c>
      <c r="X17" s="584"/>
      <c r="Y17" s="587"/>
      <c r="Z17" s="587"/>
      <c r="AA17" s="612"/>
    </row>
    <row r="18" spans="1:27" ht="15" customHeight="1" x14ac:dyDescent="0.35">
      <c r="A18" s="1173">
        <v>45111</v>
      </c>
      <c r="B18" s="591"/>
      <c r="C18" s="592"/>
      <c r="D18" s="593"/>
      <c r="E18" s="592"/>
      <c r="F18" s="593"/>
      <c r="G18" s="585"/>
      <c r="H18" s="586"/>
      <c r="I18" s="585"/>
      <c r="J18" s="586"/>
      <c r="K18" s="585"/>
      <c r="L18" s="586"/>
      <c r="M18" s="587"/>
      <c r="N18" s="584"/>
      <c r="O18" s="587"/>
      <c r="P18" s="588"/>
      <c r="Q18" s="587"/>
      <c r="R18" s="584"/>
      <c r="S18" s="587"/>
      <c r="T18" s="589"/>
      <c r="U18" s="594"/>
      <c r="V18" s="589"/>
      <c r="W18" s="587"/>
      <c r="X18" s="584"/>
      <c r="Y18" s="587"/>
      <c r="Z18" s="587"/>
      <c r="AA18" s="612"/>
    </row>
    <row r="19" spans="1:27" ht="15" customHeight="1" x14ac:dyDescent="0.35">
      <c r="A19" s="1174"/>
      <c r="B19" s="591"/>
      <c r="C19" s="592"/>
      <c r="D19" s="593"/>
      <c r="E19" s="592"/>
      <c r="F19" s="593"/>
      <c r="G19" s="585"/>
      <c r="H19" s="586"/>
      <c r="I19" s="585"/>
      <c r="J19" s="586"/>
      <c r="K19" s="585"/>
      <c r="L19" s="586"/>
      <c r="M19" s="587"/>
      <c r="N19" s="598"/>
      <c r="O19" s="583"/>
      <c r="P19" s="584"/>
      <c r="Q19" s="587"/>
      <c r="R19" s="584"/>
      <c r="S19" s="587"/>
      <c r="T19" s="589"/>
      <c r="U19" s="594"/>
      <c r="V19" s="589"/>
      <c r="W19" s="587"/>
      <c r="X19" s="584"/>
      <c r="Y19" s="587"/>
      <c r="Z19" s="587"/>
      <c r="AA19" s="612"/>
    </row>
    <row r="20" spans="1:27" ht="15" customHeight="1" x14ac:dyDescent="0.35">
      <c r="A20" s="1174"/>
      <c r="B20" s="591"/>
      <c r="C20" s="592"/>
      <c r="D20" s="593"/>
      <c r="E20" s="592"/>
      <c r="F20" s="593"/>
      <c r="G20" s="585"/>
      <c r="H20" s="586"/>
      <c r="I20" s="585"/>
      <c r="J20" s="586"/>
      <c r="K20" s="585"/>
      <c r="L20" s="586"/>
      <c r="M20" s="587"/>
      <c r="N20" s="584"/>
      <c r="O20" s="587"/>
      <c r="P20" s="588"/>
      <c r="Q20" s="587"/>
      <c r="R20" s="584"/>
      <c r="S20" s="587"/>
      <c r="T20" s="589"/>
      <c r="U20" s="594"/>
      <c r="V20" s="589"/>
      <c r="W20" s="587"/>
      <c r="X20" s="584"/>
      <c r="Y20" s="587"/>
      <c r="Z20" s="587"/>
      <c r="AA20" s="612"/>
    </row>
    <row r="21" spans="1:27" ht="15" customHeight="1" x14ac:dyDescent="0.35">
      <c r="A21" s="1175"/>
      <c r="B21" s="591">
        <v>27.32</v>
      </c>
      <c r="C21" s="592">
        <v>273200</v>
      </c>
      <c r="D21" s="593">
        <v>21.77</v>
      </c>
      <c r="E21" s="592">
        <v>217700</v>
      </c>
      <c r="F21" s="593"/>
      <c r="G21" s="585"/>
      <c r="H21" s="586"/>
      <c r="I21" s="585"/>
      <c r="J21" s="586">
        <v>20</v>
      </c>
      <c r="K21" s="585">
        <v>250000</v>
      </c>
      <c r="L21" s="586">
        <v>20</v>
      </c>
      <c r="M21" s="587">
        <v>136000</v>
      </c>
      <c r="N21" s="584"/>
      <c r="O21" s="587"/>
      <c r="P21" s="588">
        <v>20</v>
      </c>
      <c r="Q21" s="587">
        <v>250000</v>
      </c>
      <c r="R21" s="584"/>
      <c r="S21" s="587"/>
      <c r="T21" s="589"/>
      <c r="U21" s="594"/>
      <c r="V21" s="589"/>
      <c r="W21" s="587"/>
      <c r="X21" s="584"/>
      <c r="Y21" s="587"/>
      <c r="Z21" s="587"/>
      <c r="AA21" s="612"/>
    </row>
    <row r="22" spans="1:27" ht="15" customHeight="1" x14ac:dyDescent="0.35">
      <c r="A22" s="1173">
        <v>45112</v>
      </c>
      <c r="B22" s="591"/>
      <c r="C22" s="592"/>
      <c r="D22" s="593"/>
      <c r="E22" s="592"/>
      <c r="F22" s="593"/>
      <c r="G22" s="585"/>
      <c r="H22" s="586"/>
      <c r="I22" s="585"/>
      <c r="J22" s="586"/>
      <c r="K22" s="585"/>
      <c r="L22" s="586"/>
      <c r="M22" s="587"/>
      <c r="N22" s="584"/>
      <c r="O22" s="587"/>
      <c r="P22" s="588"/>
      <c r="Q22" s="587"/>
      <c r="R22" s="584"/>
      <c r="S22" s="587"/>
      <c r="T22" s="589"/>
      <c r="U22" s="594"/>
      <c r="V22" s="589"/>
      <c r="W22" s="587"/>
      <c r="X22" s="584"/>
      <c r="Y22" s="587"/>
      <c r="Z22" s="587"/>
      <c r="AA22" s="612"/>
    </row>
    <row r="23" spans="1:27" ht="15" customHeight="1" x14ac:dyDescent="0.35">
      <c r="A23" s="1174"/>
      <c r="B23" s="591"/>
      <c r="C23" s="592"/>
      <c r="D23" s="593"/>
      <c r="E23" s="592"/>
      <c r="F23" s="593"/>
      <c r="G23" s="585"/>
      <c r="H23" s="586"/>
      <c r="I23" s="585"/>
      <c r="J23" s="586"/>
      <c r="K23" s="585"/>
      <c r="L23" s="586"/>
      <c r="M23" s="587"/>
      <c r="N23" s="584"/>
      <c r="O23" s="587"/>
      <c r="P23" s="588"/>
      <c r="Q23" s="587"/>
      <c r="R23" s="584"/>
      <c r="S23" s="587"/>
      <c r="T23" s="589"/>
      <c r="U23" s="594"/>
      <c r="V23" s="589"/>
      <c r="W23" s="587"/>
      <c r="X23" s="584"/>
      <c r="Y23" s="587"/>
      <c r="Z23" s="587"/>
      <c r="AA23" s="612"/>
    </row>
    <row r="24" spans="1:27" ht="15" customHeight="1" x14ac:dyDescent="0.35">
      <c r="A24" s="1174"/>
      <c r="B24" s="591"/>
      <c r="C24" s="592"/>
      <c r="D24" s="593"/>
      <c r="E24" s="592"/>
      <c r="F24" s="593"/>
      <c r="G24" s="585"/>
      <c r="H24" s="586"/>
      <c r="I24" s="585"/>
      <c r="J24" s="586"/>
      <c r="K24" s="585"/>
      <c r="L24" s="586"/>
      <c r="M24" s="587"/>
      <c r="N24" s="584"/>
      <c r="O24" s="587"/>
      <c r="P24" s="588"/>
      <c r="Q24" s="587"/>
      <c r="R24" s="584"/>
      <c r="S24" s="587"/>
      <c r="T24" s="589"/>
      <c r="U24" s="594"/>
      <c r="V24" s="589"/>
      <c r="W24" s="587"/>
      <c r="X24" s="584"/>
      <c r="Y24" s="587"/>
      <c r="Z24" s="587"/>
      <c r="AA24" s="612"/>
    </row>
    <row r="25" spans="1:27" ht="15" customHeight="1" x14ac:dyDescent="0.35">
      <c r="A25" s="1175"/>
      <c r="B25" s="591">
        <v>25.9</v>
      </c>
      <c r="C25" s="592">
        <v>259000</v>
      </c>
      <c r="D25" s="593">
        <v>24.63</v>
      </c>
      <c r="E25" s="592">
        <v>246300</v>
      </c>
      <c r="F25" s="593">
        <v>43.33</v>
      </c>
      <c r="G25" s="585">
        <v>433300</v>
      </c>
      <c r="H25" s="586"/>
      <c r="I25" s="585"/>
      <c r="J25" s="586">
        <v>20</v>
      </c>
      <c r="K25" s="585">
        <v>250000</v>
      </c>
      <c r="L25" s="586">
        <v>20</v>
      </c>
      <c r="M25" s="587">
        <v>136000</v>
      </c>
      <c r="N25" s="584"/>
      <c r="O25" s="587"/>
      <c r="P25" s="588">
        <v>20</v>
      </c>
      <c r="Q25" s="587">
        <v>250000</v>
      </c>
      <c r="R25" s="584"/>
      <c r="S25" s="587"/>
      <c r="T25" s="589"/>
      <c r="U25" s="594"/>
      <c r="V25" s="589"/>
      <c r="W25" s="587"/>
      <c r="X25" s="584"/>
      <c r="Y25" s="587"/>
      <c r="Z25" s="587"/>
      <c r="AA25" s="612"/>
    </row>
    <row r="26" spans="1:27" ht="15" customHeight="1" x14ac:dyDescent="0.35">
      <c r="A26" s="1173">
        <v>45113</v>
      </c>
      <c r="B26" s="591"/>
      <c r="C26" s="592"/>
      <c r="D26" s="593"/>
      <c r="E26" s="592"/>
      <c r="F26" s="593"/>
      <c r="G26" s="585"/>
      <c r="H26" s="586"/>
      <c r="I26" s="585"/>
      <c r="J26" s="586"/>
      <c r="K26" s="585"/>
      <c r="L26" s="586"/>
      <c r="M26" s="587"/>
      <c r="N26" s="584"/>
      <c r="O26" s="587"/>
      <c r="P26" s="588"/>
      <c r="Q26" s="587"/>
      <c r="R26" s="584"/>
      <c r="S26" s="587"/>
      <c r="T26" s="589"/>
      <c r="U26" s="594"/>
      <c r="V26" s="589"/>
      <c r="W26" s="587"/>
      <c r="X26" s="584"/>
      <c r="Y26" s="587"/>
      <c r="Z26" s="587"/>
      <c r="AA26" s="612"/>
    </row>
    <row r="27" spans="1:27" ht="15" customHeight="1" x14ac:dyDescent="0.35">
      <c r="A27" s="1174"/>
      <c r="B27" s="591"/>
      <c r="C27" s="592"/>
      <c r="D27" s="593"/>
      <c r="E27" s="592"/>
      <c r="F27" s="593"/>
      <c r="G27" s="585"/>
      <c r="H27" s="586"/>
      <c r="I27" s="585"/>
      <c r="J27" s="586"/>
      <c r="K27" s="585"/>
      <c r="L27" s="586"/>
      <c r="M27" s="587"/>
      <c r="N27" s="584"/>
      <c r="O27" s="587"/>
      <c r="P27" s="588"/>
      <c r="Q27" s="587"/>
      <c r="R27" s="584"/>
      <c r="S27" s="587"/>
      <c r="T27" s="589"/>
      <c r="U27" s="594"/>
      <c r="V27" s="589"/>
      <c r="W27" s="587"/>
      <c r="X27" s="584"/>
      <c r="Y27" s="587"/>
      <c r="Z27" s="587"/>
      <c r="AA27" s="612"/>
    </row>
    <row r="28" spans="1:27" ht="15" customHeight="1" x14ac:dyDescent="0.35">
      <c r="A28" s="1174"/>
      <c r="B28" s="591"/>
      <c r="C28" s="592"/>
      <c r="D28" s="593"/>
      <c r="E28" s="592"/>
      <c r="F28" s="593"/>
      <c r="G28" s="585"/>
      <c r="H28" s="586"/>
      <c r="I28" s="585"/>
      <c r="J28" s="586"/>
      <c r="K28" s="585"/>
      <c r="L28" s="586"/>
      <c r="M28" s="587"/>
      <c r="N28" s="584"/>
      <c r="O28" s="587"/>
      <c r="P28" s="588"/>
      <c r="Q28" s="587"/>
      <c r="R28" s="584"/>
      <c r="S28" s="587"/>
      <c r="T28" s="589"/>
      <c r="U28" s="590"/>
      <c r="V28" s="599"/>
      <c r="W28" s="600"/>
      <c r="X28" s="588"/>
      <c r="Y28" s="587"/>
      <c r="Z28" s="587"/>
      <c r="AA28" s="612"/>
    </row>
    <row r="29" spans="1:27" ht="15" customHeight="1" x14ac:dyDescent="0.35">
      <c r="A29" s="1175"/>
      <c r="B29" s="591">
        <v>23.35</v>
      </c>
      <c r="C29" s="592">
        <v>233500</v>
      </c>
      <c r="D29" s="593">
        <v>30.4</v>
      </c>
      <c r="E29" s="592">
        <v>304000</v>
      </c>
      <c r="F29" s="593"/>
      <c r="G29" s="585"/>
      <c r="H29" s="586"/>
      <c r="I29" s="585"/>
      <c r="J29" s="586"/>
      <c r="K29" s="585"/>
      <c r="L29" s="586"/>
      <c r="M29" s="587"/>
      <c r="N29" s="584"/>
      <c r="O29" s="587"/>
      <c r="P29" s="588"/>
      <c r="Q29" s="587"/>
      <c r="R29" s="584"/>
      <c r="S29" s="587"/>
      <c r="T29" s="589"/>
      <c r="U29" s="590"/>
      <c r="V29" s="599"/>
      <c r="W29" s="600"/>
      <c r="X29" s="588"/>
      <c r="Y29" s="587"/>
      <c r="Z29" s="587"/>
      <c r="AA29" s="612"/>
    </row>
    <row r="30" spans="1:27" ht="15" customHeight="1" x14ac:dyDescent="0.35">
      <c r="A30" s="1173">
        <v>45114</v>
      </c>
      <c r="B30" s="591"/>
      <c r="C30" s="592"/>
      <c r="D30" s="593"/>
      <c r="E30" s="592"/>
      <c r="F30" s="593"/>
      <c r="G30" s="585"/>
      <c r="H30" s="586"/>
      <c r="I30" s="585"/>
      <c r="J30" s="586"/>
      <c r="K30" s="585"/>
      <c r="L30" s="586"/>
      <c r="M30" s="587"/>
      <c r="N30" s="584"/>
      <c r="O30" s="587"/>
      <c r="P30" s="588"/>
      <c r="Q30" s="587"/>
      <c r="R30" s="584"/>
      <c r="S30" s="587"/>
      <c r="T30" s="589"/>
      <c r="U30" s="594"/>
      <c r="V30" s="589"/>
      <c r="W30" s="587"/>
      <c r="X30" s="584"/>
      <c r="Y30" s="587"/>
      <c r="Z30" s="587"/>
      <c r="AA30" s="612"/>
    </row>
    <row r="31" spans="1:27" ht="15" customHeight="1" x14ac:dyDescent="0.35">
      <c r="A31" s="1174"/>
      <c r="B31" s="591"/>
      <c r="C31" s="592"/>
      <c r="D31" s="593"/>
      <c r="E31" s="592"/>
      <c r="F31" s="593"/>
      <c r="G31" s="585"/>
      <c r="H31" s="586"/>
      <c r="I31" s="585"/>
      <c r="J31" s="586"/>
      <c r="K31" s="585"/>
      <c r="L31" s="586"/>
      <c r="M31" s="587"/>
      <c r="N31" s="584"/>
      <c r="O31" s="587"/>
      <c r="P31" s="588"/>
      <c r="Q31" s="587"/>
      <c r="R31" s="584"/>
      <c r="S31" s="587"/>
      <c r="T31" s="589"/>
      <c r="U31" s="594"/>
      <c r="V31" s="589"/>
      <c r="W31" s="587"/>
      <c r="X31" s="584"/>
      <c r="Y31" s="587"/>
      <c r="Z31" s="587"/>
      <c r="AA31" s="612"/>
    </row>
    <row r="32" spans="1:27" ht="15" customHeight="1" x14ac:dyDescent="0.35">
      <c r="A32" s="1174"/>
      <c r="B32" s="591"/>
      <c r="C32" s="592"/>
      <c r="D32" s="593"/>
      <c r="E32" s="592"/>
      <c r="F32" s="593"/>
      <c r="G32" s="585"/>
      <c r="H32" s="586"/>
      <c r="I32" s="585"/>
      <c r="J32" s="586"/>
      <c r="K32" s="585"/>
      <c r="L32" s="586"/>
      <c r="M32" s="587"/>
      <c r="N32" s="584"/>
      <c r="O32" s="587"/>
      <c r="P32" s="588"/>
      <c r="Q32" s="587"/>
      <c r="R32" s="584"/>
      <c r="S32" s="587"/>
      <c r="T32" s="589"/>
      <c r="U32" s="594"/>
      <c r="V32" s="589"/>
      <c r="W32" s="587"/>
      <c r="X32" s="584"/>
      <c r="Y32" s="587"/>
      <c r="Z32" s="587"/>
      <c r="AA32" s="612"/>
    </row>
    <row r="33" spans="1:27" ht="15" customHeight="1" x14ac:dyDescent="0.35">
      <c r="A33" s="1175"/>
      <c r="B33" s="591">
        <v>38.36</v>
      </c>
      <c r="C33" s="592">
        <v>383600</v>
      </c>
      <c r="D33" s="593">
        <v>34.729999999999997</v>
      </c>
      <c r="E33" s="592">
        <v>347300</v>
      </c>
      <c r="F33" s="593">
        <v>35.17</v>
      </c>
      <c r="G33" s="585">
        <v>351700</v>
      </c>
      <c r="H33" s="586">
        <v>20</v>
      </c>
      <c r="I33" s="585">
        <v>136000</v>
      </c>
      <c r="J33" s="586">
        <v>20</v>
      </c>
      <c r="K33" s="585">
        <v>250000</v>
      </c>
      <c r="L33" s="586">
        <v>20</v>
      </c>
      <c r="M33" s="587">
        <v>136000</v>
      </c>
      <c r="N33" s="584"/>
      <c r="O33" s="587"/>
      <c r="P33" s="588">
        <v>20</v>
      </c>
      <c r="Q33" s="587">
        <v>250000</v>
      </c>
      <c r="R33" s="584"/>
      <c r="S33" s="587"/>
      <c r="T33" s="589"/>
      <c r="U33" s="594"/>
      <c r="V33" s="589">
        <v>23.03</v>
      </c>
      <c r="W33" s="587">
        <v>230300</v>
      </c>
      <c r="X33" s="584"/>
      <c r="Y33" s="587"/>
      <c r="Z33" s="587"/>
      <c r="AA33" s="612"/>
    </row>
    <row r="34" spans="1:27" ht="15" customHeight="1" x14ac:dyDescent="0.35">
      <c r="A34" s="1173">
        <v>45115</v>
      </c>
      <c r="B34" s="591"/>
      <c r="C34" s="592"/>
      <c r="D34" s="593"/>
      <c r="E34" s="592"/>
      <c r="F34" s="593"/>
      <c r="G34" s="585"/>
      <c r="H34" s="586"/>
      <c r="I34" s="585"/>
      <c r="J34" s="586"/>
      <c r="K34" s="585"/>
      <c r="L34" s="586"/>
      <c r="M34" s="587"/>
      <c r="N34" s="584"/>
      <c r="O34" s="587"/>
      <c r="P34" s="588"/>
      <c r="Q34" s="587"/>
      <c r="R34" s="584"/>
      <c r="S34" s="587"/>
      <c r="T34" s="589"/>
      <c r="U34" s="594"/>
      <c r="V34" s="589"/>
      <c r="W34" s="587"/>
      <c r="X34" s="584"/>
      <c r="Y34" s="587"/>
      <c r="Z34" s="587"/>
      <c r="AA34" s="612"/>
    </row>
    <row r="35" spans="1:27" ht="15" customHeight="1" x14ac:dyDescent="0.35">
      <c r="A35" s="1174"/>
      <c r="B35" s="591"/>
      <c r="C35" s="592"/>
      <c r="D35" s="593"/>
      <c r="E35" s="592"/>
      <c r="F35" s="593"/>
      <c r="G35" s="585"/>
      <c r="H35" s="586"/>
      <c r="I35" s="585"/>
      <c r="J35" s="586"/>
      <c r="K35" s="585"/>
      <c r="L35" s="586"/>
      <c r="M35" s="587"/>
      <c r="N35" s="584"/>
      <c r="O35" s="587"/>
      <c r="P35" s="588"/>
      <c r="Q35" s="587"/>
      <c r="R35" s="584"/>
      <c r="S35" s="587"/>
      <c r="T35" s="589"/>
      <c r="U35" s="594"/>
      <c r="V35" s="589"/>
      <c r="W35" s="587"/>
      <c r="X35" s="584"/>
      <c r="Y35" s="587"/>
      <c r="Z35" s="587"/>
      <c r="AA35" s="612"/>
    </row>
    <row r="36" spans="1:27" ht="15" customHeight="1" x14ac:dyDescent="0.35">
      <c r="A36" s="1174"/>
      <c r="B36" s="591"/>
      <c r="C36" s="592"/>
      <c r="D36" s="593"/>
      <c r="E36" s="592"/>
      <c r="F36" s="593"/>
      <c r="G36" s="585"/>
      <c r="H36" s="586"/>
      <c r="I36" s="585"/>
      <c r="J36" s="586"/>
      <c r="K36" s="585"/>
      <c r="L36" s="586"/>
      <c r="M36" s="587"/>
      <c r="N36" s="584"/>
      <c r="O36" s="587"/>
      <c r="P36" s="588"/>
      <c r="Q36" s="587"/>
      <c r="R36" s="584"/>
      <c r="S36" s="587"/>
      <c r="T36" s="589"/>
      <c r="U36" s="594"/>
      <c r="V36" s="589"/>
      <c r="W36" s="587"/>
      <c r="X36" s="584"/>
      <c r="Y36" s="587"/>
      <c r="Z36" s="587"/>
      <c r="AA36" s="612"/>
    </row>
    <row r="37" spans="1:27" ht="15" customHeight="1" x14ac:dyDescent="0.35">
      <c r="A37" s="1175"/>
      <c r="B37" s="591"/>
      <c r="C37" s="592"/>
      <c r="D37" s="593">
        <v>19.12</v>
      </c>
      <c r="E37" s="592">
        <v>191200</v>
      </c>
      <c r="F37" s="593">
        <v>19.77</v>
      </c>
      <c r="G37" s="585">
        <v>197700</v>
      </c>
      <c r="H37" s="586">
        <v>20</v>
      </c>
      <c r="I37" s="585">
        <v>136000</v>
      </c>
      <c r="J37" s="586">
        <v>20</v>
      </c>
      <c r="K37" s="585">
        <v>250000</v>
      </c>
      <c r="L37" s="586"/>
      <c r="M37" s="587"/>
      <c r="N37" s="584"/>
      <c r="O37" s="587"/>
      <c r="P37" s="588">
        <v>20</v>
      </c>
      <c r="Q37" s="587">
        <v>250000</v>
      </c>
      <c r="R37" s="584"/>
      <c r="S37" s="587"/>
      <c r="T37" s="589"/>
      <c r="U37" s="594"/>
      <c r="V37" s="589"/>
      <c r="W37" s="587"/>
      <c r="X37" s="584"/>
      <c r="Y37" s="587"/>
      <c r="Z37" s="587"/>
      <c r="AA37" s="612"/>
    </row>
    <row r="38" spans="1:27" ht="15" customHeight="1" x14ac:dyDescent="0.35">
      <c r="A38" s="1173">
        <v>45116</v>
      </c>
      <c r="B38" s="591"/>
      <c r="C38" s="592"/>
      <c r="D38" s="593"/>
      <c r="E38" s="592"/>
      <c r="F38" s="593"/>
      <c r="G38" s="585"/>
      <c r="H38" s="586"/>
      <c r="I38" s="585"/>
      <c r="J38" s="586"/>
      <c r="K38" s="585"/>
      <c r="L38" s="586"/>
      <c r="M38" s="587"/>
      <c r="N38" s="584"/>
      <c r="O38" s="587"/>
      <c r="P38" s="588"/>
      <c r="Q38" s="587"/>
      <c r="R38" s="584"/>
      <c r="S38" s="587"/>
      <c r="T38" s="589"/>
      <c r="U38" s="594"/>
      <c r="V38" s="589"/>
      <c r="W38" s="587"/>
      <c r="X38" s="584"/>
      <c r="Y38" s="587"/>
      <c r="Z38" s="587"/>
      <c r="AA38" s="612"/>
    </row>
    <row r="39" spans="1:27" ht="15" customHeight="1" x14ac:dyDescent="0.35">
      <c r="A39" s="1174"/>
      <c r="B39" s="591"/>
      <c r="C39" s="592"/>
      <c r="D39" s="593"/>
      <c r="E39" s="592"/>
      <c r="F39" s="593"/>
      <c r="G39" s="585"/>
      <c r="H39" s="586"/>
      <c r="I39" s="585"/>
      <c r="J39" s="586"/>
      <c r="K39" s="585"/>
      <c r="L39" s="586"/>
      <c r="M39" s="587"/>
      <c r="N39" s="584"/>
      <c r="O39" s="587"/>
      <c r="P39" s="588"/>
      <c r="Q39" s="587"/>
      <c r="R39" s="584"/>
      <c r="S39" s="587"/>
      <c r="T39" s="589"/>
      <c r="U39" s="594"/>
      <c r="V39" s="589"/>
      <c r="W39" s="587"/>
      <c r="X39" s="584"/>
      <c r="Y39" s="587"/>
      <c r="Z39" s="587"/>
      <c r="AA39" s="612"/>
    </row>
    <row r="40" spans="1:27" ht="15" customHeight="1" x14ac:dyDescent="0.35">
      <c r="A40" s="1174"/>
      <c r="B40" s="591"/>
      <c r="C40" s="592"/>
      <c r="D40" s="593"/>
      <c r="E40" s="592"/>
      <c r="F40" s="593"/>
      <c r="G40" s="585"/>
      <c r="H40" s="586"/>
      <c r="I40" s="585"/>
      <c r="J40" s="586"/>
      <c r="K40" s="585"/>
      <c r="L40" s="586"/>
      <c r="M40" s="587"/>
      <c r="N40" s="584"/>
      <c r="O40" s="587"/>
      <c r="P40" s="588"/>
      <c r="Q40" s="587"/>
      <c r="R40" s="584"/>
      <c r="S40" s="587"/>
      <c r="T40" s="589"/>
      <c r="U40" s="594"/>
      <c r="V40" s="589"/>
      <c r="W40" s="587"/>
      <c r="X40" s="584"/>
      <c r="Y40" s="587"/>
      <c r="Z40" s="587"/>
      <c r="AA40" s="612"/>
    </row>
    <row r="41" spans="1:27" ht="15" customHeight="1" x14ac:dyDescent="0.35">
      <c r="A41" s="1175"/>
      <c r="B41" s="591">
        <v>29.85</v>
      </c>
      <c r="C41" s="592">
        <v>298500</v>
      </c>
      <c r="D41" s="593">
        <v>24.25</v>
      </c>
      <c r="E41" s="592">
        <v>242500</v>
      </c>
      <c r="F41" s="793">
        <v>16.670000000000002</v>
      </c>
      <c r="G41" s="585">
        <v>166700</v>
      </c>
      <c r="H41" s="586"/>
      <c r="I41" s="585"/>
      <c r="J41" s="586"/>
      <c r="K41" s="585"/>
      <c r="L41" s="586"/>
      <c r="M41" s="587"/>
      <c r="N41" s="584"/>
      <c r="O41" s="587"/>
      <c r="P41" s="588"/>
      <c r="Q41" s="587"/>
      <c r="R41" s="584"/>
      <c r="S41" s="587"/>
      <c r="T41" s="589">
        <v>39.159999999999997</v>
      </c>
      <c r="U41" s="594">
        <v>391600</v>
      </c>
      <c r="V41" s="589"/>
      <c r="W41" s="587"/>
      <c r="X41" s="584"/>
      <c r="Y41" s="587"/>
      <c r="Z41" s="587"/>
      <c r="AA41" s="612"/>
    </row>
    <row r="42" spans="1:27" ht="15" customHeight="1" x14ac:dyDescent="0.35">
      <c r="A42" s="1173">
        <v>45117</v>
      </c>
      <c r="B42" s="591"/>
      <c r="C42" s="592"/>
      <c r="D42" s="593"/>
      <c r="E42" s="592"/>
      <c r="F42" s="593"/>
      <c r="G42" s="585"/>
      <c r="H42" s="586"/>
      <c r="I42" s="585"/>
      <c r="J42" s="586"/>
      <c r="K42" s="585"/>
      <c r="L42" s="586"/>
      <c r="M42" s="587"/>
      <c r="N42" s="584"/>
      <c r="O42" s="587"/>
      <c r="P42" s="588"/>
      <c r="Q42" s="587"/>
      <c r="R42" s="584"/>
      <c r="S42" s="587"/>
      <c r="T42" s="589"/>
      <c r="U42" s="594"/>
      <c r="V42" s="589"/>
      <c r="W42" s="587"/>
      <c r="X42" s="584"/>
      <c r="Y42" s="587"/>
      <c r="Z42" s="587"/>
      <c r="AA42" s="612"/>
    </row>
    <row r="43" spans="1:27" ht="15" customHeight="1" x14ac:dyDescent="0.35">
      <c r="A43" s="1174"/>
      <c r="B43" s="591"/>
      <c r="C43" s="592"/>
      <c r="D43" s="593"/>
      <c r="E43" s="592"/>
      <c r="F43" s="593"/>
      <c r="G43" s="585"/>
      <c r="H43" s="586"/>
      <c r="I43" s="585"/>
      <c r="J43" s="586"/>
      <c r="K43" s="585"/>
      <c r="L43" s="586"/>
      <c r="M43" s="587"/>
      <c r="N43" s="584"/>
      <c r="O43" s="587"/>
      <c r="P43" s="588"/>
      <c r="Q43" s="587"/>
      <c r="R43" s="584"/>
      <c r="S43" s="587"/>
      <c r="T43" s="589"/>
      <c r="U43" s="594"/>
      <c r="V43" s="589"/>
      <c r="W43" s="587"/>
      <c r="X43" s="584"/>
      <c r="Y43" s="587"/>
      <c r="Z43" s="587"/>
      <c r="AA43" s="612"/>
    </row>
    <row r="44" spans="1:27" ht="15" customHeight="1" x14ac:dyDescent="0.35">
      <c r="A44" s="1174"/>
      <c r="B44" s="591"/>
      <c r="C44" s="592"/>
      <c r="D44" s="593"/>
      <c r="E44" s="592"/>
      <c r="F44" s="593"/>
      <c r="G44" s="585"/>
      <c r="H44" s="586"/>
      <c r="I44" s="585"/>
      <c r="J44" s="586"/>
      <c r="K44" s="585"/>
      <c r="L44" s="586"/>
      <c r="M44" s="587"/>
      <c r="N44" s="584"/>
      <c r="O44" s="587"/>
      <c r="P44" s="588"/>
      <c r="Q44" s="587"/>
      <c r="R44" s="584"/>
      <c r="S44" s="587"/>
      <c r="T44" s="589"/>
      <c r="U44" s="594"/>
      <c r="V44" s="589"/>
      <c r="W44" s="587"/>
      <c r="X44" s="584"/>
      <c r="Y44" s="587"/>
      <c r="Z44" s="587"/>
      <c r="AA44" s="612"/>
    </row>
    <row r="45" spans="1:27" ht="12.75" customHeight="1" x14ac:dyDescent="0.35">
      <c r="A45" s="1175"/>
      <c r="B45" s="591">
        <v>32.409999999999997</v>
      </c>
      <c r="C45" s="592">
        <v>324100</v>
      </c>
      <c r="D45" s="593">
        <v>26.33</v>
      </c>
      <c r="E45" s="592">
        <v>263300</v>
      </c>
      <c r="F45" s="593"/>
      <c r="G45" s="585"/>
      <c r="H45" s="586"/>
      <c r="I45" s="585"/>
      <c r="J45" s="586">
        <v>20</v>
      </c>
      <c r="K45" s="585">
        <v>250000</v>
      </c>
      <c r="L45" s="586"/>
      <c r="M45" s="587"/>
      <c r="N45" s="584"/>
      <c r="O45" s="587"/>
      <c r="P45" s="588">
        <v>20</v>
      </c>
      <c r="Q45" s="587">
        <v>250000</v>
      </c>
      <c r="R45" s="584"/>
      <c r="S45" s="587"/>
      <c r="T45" s="589"/>
      <c r="U45" s="594"/>
      <c r="V45" s="589"/>
      <c r="W45" s="587"/>
      <c r="X45" s="584"/>
      <c r="Y45" s="587"/>
      <c r="Z45" s="587"/>
      <c r="AA45" s="612"/>
    </row>
    <row r="46" spans="1:27" ht="15" customHeight="1" x14ac:dyDescent="0.35">
      <c r="A46" s="1173">
        <v>45118</v>
      </c>
      <c r="B46" s="591"/>
      <c r="C46" s="592"/>
      <c r="D46" s="593"/>
      <c r="E46" s="592"/>
      <c r="F46" s="593"/>
      <c r="G46" s="585"/>
      <c r="H46" s="586"/>
      <c r="I46" s="587"/>
      <c r="J46" s="586"/>
      <c r="K46" s="585"/>
      <c r="L46" s="586"/>
      <c r="M46" s="587"/>
      <c r="N46" s="584"/>
      <c r="O46" s="587"/>
      <c r="P46" s="588"/>
      <c r="Q46" s="587"/>
      <c r="R46" s="631"/>
      <c r="S46" s="587"/>
      <c r="T46" s="589"/>
      <c r="U46" s="594"/>
      <c r="V46" s="589"/>
      <c r="W46" s="587"/>
      <c r="X46" s="584"/>
      <c r="Y46" s="587"/>
      <c r="Z46" s="587"/>
      <c r="AA46" s="612"/>
    </row>
    <row r="47" spans="1:27" ht="15" customHeight="1" x14ac:dyDescent="0.35">
      <c r="A47" s="1174"/>
      <c r="B47" s="591"/>
      <c r="C47" s="592"/>
      <c r="D47" s="593"/>
      <c r="E47" s="592"/>
      <c r="F47" s="593"/>
      <c r="G47" s="585"/>
      <c r="H47" s="586"/>
      <c r="I47" s="585"/>
      <c r="J47" s="586"/>
      <c r="K47" s="585"/>
      <c r="L47" s="586"/>
      <c r="M47" s="587"/>
      <c r="N47" s="584"/>
      <c r="O47" s="587"/>
      <c r="P47" s="588"/>
      <c r="Q47" s="587"/>
      <c r="R47" s="584"/>
      <c r="S47" s="587"/>
      <c r="T47" s="589"/>
      <c r="U47" s="594"/>
      <c r="V47" s="589"/>
      <c r="W47" s="587"/>
      <c r="X47" s="584"/>
      <c r="Y47" s="587"/>
      <c r="Z47" s="587"/>
      <c r="AA47" s="612"/>
    </row>
    <row r="48" spans="1:27" ht="15" customHeight="1" x14ac:dyDescent="0.35">
      <c r="A48" s="1174"/>
      <c r="B48" s="591"/>
      <c r="C48" s="592"/>
      <c r="D48" s="593"/>
      <c r="E48" s="592"/>
      <c r="F48" s="593"/>
      <c r="G48" s="585"/>
      <c r="H48" s="586"/>
      <c r="I48" s="585"/>
      <c r="J48" s="586"/>
      <c r="K48" s="585"/>
      <c r="L48" s="586"/>
      <c r="M48" s="587"/>
      <c r="N48" s="584"/>
      <c r="O48" s="587"/>
      <c r="P48" s="588"/>
      <c r="Q48" s="587"/>
      <c r="R48" s="584"/>
      <c r="S48" s="587"/>
      <c r="T48" s="589"/>
      <c r="U48" s="594"/>
      <c r="V48" s="589"/>
      <c r="W48" s="587"/>
      <c r="X48" s="584"/>
      <c r="Y48" s="587"/>
      <c r="Z48" s="587"/>
      <c r="AA48" s="612"/>
    </row>
    <row r="49" spans="1:27" ht="15" customHeight="1" x14ac:dyDescent="0.35">
      <c r="A49" s="1175"/>
      <c r="B49" s="591">
        <v>25.89</v>
      </c>
      <c r="C49" s="592">
        <v>258900</v>
      </c>
      <c r="D49" s="593">
        <v>26.01</v>
      </c>
      <c r="E49" s="592">
        <v>260100</v>
      </c>
      <c r="F49" s="593">
        <v>38.369999999999997</v>
      </c>
      <c r="G49" s="585">
        <v>383700</v>
      </c>
      <c r="H49" s="586"/>
      <c r="I49" s="585"/>
      <c r="J49" s="586"/>
      <c r="K49" s="585"/>
      <c r="L49" s="586">
        <v>20</v>
      </c>
      <c r="M49" s="587">
        <v>136000</v>
      </c>
      <c r="N49" s="584"/>
      <c r="O49" s="587"/>
      <c r="P49" s="588">
        <v>20</v>
      </c>
      <c r="Q49" s="587">
        <v>250000</v>
      </c>
      <c r="R49" s="584"/>
      <c r="S49" s="587"/>
      <c r="T49" s="589"/>
      <c r="U49" s="594"/>
      <c r="V49" s="589"/>
      <c r="W49" s="587"/>
      <c r="X49" s="584"/>
      <c r="Y49" s="587"/>
      <c r="Z49" s="587"/>
      <c r="AA49" s="612"/>
    </row>
    <row r="50" spans="1:27" ht="15" customHeight="1" x14ac:dyDescent="0.35">
      <c r="A50" s="1173">
        <v>45119</v>
      </c>
      <c r="B50" s="591"/>
      <c r="C50" s="592"/>
      <c r="D50" s="593"/>
      <c r="E50" s="592"/>
      <c r="F50" s="593"/>
      <c r="G50" s="585"/>
      <c r="H50" s="586"/>
      <c r="I50" s="585"/>
      <c r="J50" s="586"/>
      <c r="K50" s="585"/>
      <c r="L50" s="586"/>
      <c r="M50" s="587"/>
      <c r="N50" s="584"/>
      <c r="O50" s="587"/>
      <c r="P50" s="588"/>
      <c r="Q50" s="587"/>
      <c r="R50" s="584"/>
      <c r="S50" s="587"/>
      <c r="T50" s="589"/>
      <c r="U50" s="594"/>
      <c r="V50" s="589"/>
      <c r="W50" s="587"/>
      <c r="X50" s="584"/>
      <c r="Y50" s="587"/>
      <c r="Z50" s="587"/>
      <c r="AA50" s="612"/>
    </row>
    <row r="51" spans="1:27" ht="15" customHeight="1" x14ac:dyDescent="0.35">
      <c r="A51" s="1174"/>
      <c r="B51" s="591"/>
      <c r="C51" s="592"/>
      <c r="D51" s="593"/>
      <c r="E51" s="592"/>
      <c r="F51" s="593"/>
      <c r="G51" s="585"/>
      <c r="H51" s="586"/>
      <c r="I51" s="585"/>
      <c r="J51" s="586"/>
      <c r="K51" s="585"/>
      <c r="L51" s="586"/>
      <c r="M51" s="587"/>
      <c r="N51" s="584"/>
      <c r="O51" s="587"/>
      <c r="P51" s="588"/>
      <c r="Q51" s="587"/>
      <c r="R51" s="584"/>
      <c r="S51" s="587"/>
      <c r="T51" s="589"/>
      <c r="U51" s="594"/>
      <c r="V51" s="589"/>
      <c r="W51" s="587"/>
      <c r="X51" s="584"/>
      <c r="Y51" s="587"/>
      <c r="Z51" s="587"/>
      <c r="AA51" s="612"/>
    </row>
    <row r="52" spans="1:27" ht="15" customHeight="1" x14ac:dyDescent="0.35">
      <c r="A52" s="1174"/>
      <c r="B52" s="591"/>
      <c r="C52" s="592"/>
      <c r="D52" s="593"/>
      <c r="E52" s="592"/>
      <c r="F52" s="593"/>
      <c r="G52" s="585"/>
      <c r="H52" s="586"/>
      <c r="I52" s="585"/>
      <c r="J52" s="586"/>
      <c r="K52" s="585"/>
      <c r="L52" s="586"/>
      <c r="M52" s="587"/>
      <c r="N52" s="584"/>
      <c r="O52" s="587"/>
      <c r="P52" s="588"/>
      <c r="Q52" s="587"/>
      <c r="R52" s="584"/>
      <c r="S52" s="587"/>
      <c r="T52" s="589"/>
      <c r="U52" s="594"/>
      <c r="V52" s="589"/>
      <c r="W52" s="587"/>
      <c r="X52" s="584"/>
      <c r="Y52" s="587"/>
      <c r="Z52" s="587"/>
      <c r="AA52" s="612"/>
    </row>
    <row r="53" spans="1:27" ht="15" customHeight="1" x14ac:dyDescent="0.35">
      <c r="A53" s="1175"/>
      <c r="B53" s="591">
        <v>22.6</v>
      </c>
      <c r="C53" s="592">
        <v>226000</v>
      </c>
      <c r="D53" s="593">
        <v>26.14</v>
      </c>
      <c r="E53" s="592">
        <v>261400</v>
      </c>
      <c r="F53" s="793">
        <v>20.61</v>
      </c>
      <c r="G53" s="585">
        <v>206100</v>
      </c>
      <c r="H53" s="586">
        <v>20</v>
      </c>
      <c r="I53" s="585">
        <v>136000</v>
      </c>
      <c r="J53" s="591">
        <v>20</v>
      </c>
      <c r="K53" s="592">
        <v>250000</v>
      </c>
      <c r="L53" s="586"/>
      <c r="M53" s="585"/>
      <c r="N53" s="584">
        <v>27.27</v>
      </c>
      <c r="O53" s="587">
        <v>272700</v>
      </c>
      <c r="P53" s="588">
        <v>20</v>
      </c>
      <c r="Q53" s="587">
        <v>250000</v>
      </c>
      <c r="R53" s="584"/>
      <c r="S53" s="587"/>
      <c r="T53" s="589"/>
      <c r="U53" s="594"/>
      <c r="V53" s="589"/>
      <c r="W53" s="587"/>
      <c r="X53" s="584"/>
      <c r="Y53" s="587"/>
      <c r="Z53" s="587"/>
      <c r="AA53" s="612"/>
    </row>
    <row r="54" spans="1:27" ht="15" customHeight="1" x14ac:dyDescent="0.35">
      <c r="A54" s="1173">
        <v>45120</v>
      </c>
      <c r="B54" s="591"/>
      <c r="C54" s="592"/>
      <c r="D54" s="593"/>
      <c r="E54" s="592"/>
      <c r="F54" s="593"/>
      <c r="G54" s="585"/>
      <c r="H54" s="586"/>
      <c r="I54" s="585"/>
      <c r="J54" s="586"/>
      <c r="K54" s="585"/>
      <c r="L54" s="586"/>
      <c r="M54" s="587"/>
      <c r="N54" s="584"/>
      <c r="O54" s="587"/>
      <c r="P54" s="588"/>
      <c r="Q54" s="587"/>
      <c r="R54" s="584"/>
      <c r="S54" s="587"/>
      <c r="T54" s="589"/>
      <c r="U54" s="594"/>
      <c r="V54" s="589"/>
      <c r="W54" s="587"/>
      <c r="X54" s="584"/>
      <c r="Y54" s="587"/>
      <c r="Z54" s="587"/>
      <c r="AA54" s="612"/>
    </row>
    <row r="55" spans="1:27" ht="15" customHeight="1" x14ac:dyDescent="0.35">
      <c r="A55" s="1174"/>
      <c r="B55" s="591"/>
      <c r="C55" s="592"/>
      <c r="D55" s="593"/>
      <c r="E55" s="592"/>
      <c r="F55" s="593"/>
      <c r="G55" s="585"/>
      <c r="H55" s="586"/>
      <c r="I55" s="585"/>
      <c r="J55" s="586"/>
      <c r="K55" s="585"/>
      <c r="L55" s="586"/>
      <c r="M55" s="587"/>
      <c r="N55" s="584"/>
      <c r="O55" s="587"/>
      <c r="P55" s="588"/>
      <c r="Q55" s="587"/>
      <c r="R55" s="584"/>
      <c r="S55" s="587"/>
      <c r="T55" s="589"/>
      <c r="U55" s="590"/>
      <c r="V55" s="599"/>
      <c r="W55" s="600"/>
      <c r="X55" s="588"/>
      <c r="Y55" s="587"/>
      <c r="Z55" s="587"/>
      <c r="AA55" s="612"/>
    </row>
    <row r="56" spans="1:27" ht="15" customHeight="1" x14ac:dyDescent="0.35">
      <c r="A56" s="1174"/>
      <c r="B56" s="591"/>
      <c r="C56" s="592"/>
      <c r="D56" s="593"/>
      <c r="E56" s="592"/>
      <c r="F56" s="593"/>
      <c r="G56" s="585"/>
      <c r="H56" s="586"/>
      <c r="I56" s="585"/>
      <c r="J56" s="586"/>
      <c r="K56" s="585"/>
      <c r="L56" s="586"/>
      <c r="M56" s="587"/>
      <c r="N56" s="584"/>
      <c r="O56" s="587"/>
      <c r="P56" s="588"/>
      <c r="Q56" s="587"/>
      <c r="R56" s="584"/>
      <c r="S56" s="587"/>
      <c r="T56" s="589"/>
      <c r="U56" s="590"/>
      <c r="V56" s="599"/>
      <c r="W56" s="600"/>
      <c r="X56" s="588"/>
      <c r="Y56" s="587"/>
      <c r="Z56" s="587"/>
      <c r="AA56" s="612"/>
    </row>
    <row r="57" spans="1:27" ht="15" customHeight="1" x14ac:dyDescent="0.35">
      <c r="A57" s="1175"/>
      <c r="B57" s="591">
        <v>18.07</v>
      </c>
      <c r="C57" s="592">
        <v>180700</v>
      </c>
      <c r="D57" s="593">
        <v>22.05</v>
      </c>
      <c r="E57" s="592">
        <v>220500</v>
      </c>
      <c r="F57" s="593">
        <v>19.55</v>
      </c>
      <c r="G57" s="585">
        <v>195500</v>
      </c>
      <c r="H57" s="586"/>
      <c r="I57" s="585"/>
      <c r="J57" s="586"/>
      <c r="K57" s="585"/>
      <c r="L57" s="586">
        <v>20</v>
      </c>
      <c r="M57" s="587">
        <v>136000</v>
      </c>
      <c r="N57" s="584"/>
      <c r="O57" s="587"/>
      <c r="P57" s="588">
        <v>20</v>
      </c>
      <c r="Q57" s="587">
        <v>250000</v>
      </c>
      <c r="R57" s="584"/>
      <c r="S57" s="587"/>
      <c r="T57" s="589"/>
      <c r="U57" s="594"/>
      <c r="V57" s="589"/>
      <c r="W57" s="587"/>
      <c r="X57" s="584"/>
      <c r="Y57" s="587"/>
      <c r="Z57" s="587"/>
      <c r="AA57" s="612"/>
    </row>
    <row r="58" spans="1:27" ht="15" customHeight="1" x14ac:dyDescent="0.35">
      <c r="A58" s="1173">
        <v>45121</v>
      </c>
      <c r="B58" s="591"/>
      <c r="C58" s="585"/>
      <c r="D58" s="593"/>
      <c r="E58" s="592"/>
      <c r="F58" s="593"/>
      <c r="G58" s="585"/>
      <c r="H58" s="586"/>
      <c r="I58" s="585"/>
      <c r="J58" s="586"/>
      <c r="K58" s="585"/>
      <c r="L58" s="586"/>
      <c r="M58" s="587"/>
      <c r="N58" s="584"/>
      <c r="O58" s="587"/>
      <c r="P58" s="588"/>
      <c r="Q58" s="587"/>
      <c r="R58" s="584"/>
      <c r="S58" s="587"/>
      <c r="T58" s="589"/>
      <c r="U58" s="594"/>
      <c r="V58" s="589"/>
      <c r="W58" s="587"/>
      <c r="X58" s="584"/>
      <c r="Y58" s="587"/>
      <c r="Z58" s="587"/>
      <c r="AA58" s="612"/>
    </row>
    <row r="59" spans="1:27" ht="15" customHeight="1" x14ac:dyDescent="0.35">
      <c r="A59" s="1174"/>
      <c r="B59" s="591"/>
      <c r="C59" s="592"/>
      <c r="D59" s="593"/>
      <c r="E59" s="592"/>
      <c r="F59" s="593"/>
      <c r="G59" s="585"/>
      <c r="H59" s="586"/>
      <c r="I59" s="585"/>
      <c r="J59" s="586"/>
      <c r="K59" s="585"/>
      <c r="L59" s="586"/>
      <c r="M59" s="587"/>
      <c r="N59" s="584"/>
      <c r="O59" s="587"/>
      <c r="P59" s="588"/>
      <c r="Q59" s="587"/>
      <c r="R59" s="584"/>
      <c r="S59" s="587"/>
      <c r="T59" s="589"/>
      <c r="U59" s="590"/>
      <c r="V59" s="599"/>
      <c r="W59" s="600"/>
      <c r="X59" s="588"/>
      <c r="Y59" s="587"/>
      <c r="Z59" s="587"/>
      <c r="AA59" s="612"/>
    </row>
    <row r="60" spans="1:27" ht="15" customHeight="1" x14ac:dyDescent="0.35">
      <c r="A60" s="1174"/>
      <c r="B60" s="591"/>
      <c r="C60" s="592"/>
      <c r="D60" s="593"/>
      <c r="E60" s="592"/>
      <c r="F60" s="593"/>
      <c r="G60" s="585"/>
      <c r="H60" s="586"/>
      <c r="I60" s="585"/>
      <c r="J60" s="586"/>
      <c r="K60" s="585"/>
      <c r="L60" s="586"/>
      <c r="M60" s="587"/>
      <c r="N60" s="584"/>
      <c r="O60" s="587"/>
      <c r="P60" s="588"/>
      <c r="Q60" s="587"/>
      <c r="R60" s="584"/>
      <c r="S60" s="587"/>
      <c r="T60" s="589"/>
      <c r="U60" s="590"/>
      <c r="V60" s="599"/>
      <c r="W60" s="600"/>
      <c r="X60" s="588"/>
      <c r="Y60" s="587"/>
      <c r="Z60" s="587"/>
      <c r="AA60" s="612"/>
    </row>
    <row r="61" spans="1:27" ht="15" customHeight="1" x14ac:dyDescent="0.35">
      <c r="A61" s="1175"/>
      <c r="B61" s="591">
        <v>22.3</v>
      </c>
      <c r="C61" s="592">
        <v>223000</v>
      </c>
      <c r="D61" s="593">
        <v>23.97</v>
      </c>
      <c r="E61" s="592">
        <v>239700</v>
      </c>
      <c r="F61" s="593"/>
      <c r="G61" s="585"/>
      <c r="H61" s="586"/>
      <c r="I61" s="585"/>
      <c r="J61" s="586"/>
      <c r="K61" s="585"/>
      <c r="L61" s="586"/>
      <c r="M61" s="587"/>
      <c r="N61" s="584"/>
      <c r="O61" s="587"/>
      <c r="P61" s="588">
        <v>20</v>
      </c>
      <c r="Q61" s="587">
        <v>250000</v>
      </c>
      <c r="R61" s="584"/>
      <c r="S61" s="587"/>
      <c r="T61" s="589">
        <v>35</v>
      </c>
      <c r="U61" s="590">
        <v>350000</v>
      </c>
      <c r="V61" s="599">
        <v>20.98</v>
      </c>
      <c r="W61" s="600">
        <v>209800</v>
      </c>
      <c r="X61" s="588"/>
      <c r="Y61" s="587"/>
      <c r="Z61" s="587"/>
      <c r="AA61" s="612"/>
    </row>
    <row r="62" spans="1:27" ht="15" customHeight="1" x14ac:dyDescent="0.35">
      <c r="A62" s="1173">
        <v>45122</v>
      </c>
      <c r="B62" s="591"/>
      <c r="C62" s="592"/>
      <c r="D62" s="593"/>
      <c r="E62" s="592"/>
      <c r="F62" s="593"/>
      <c r="G62" s="585"/>
      <c r="H62" s="586"/>
      <c r="I62" s="585"/>
      <c r="J62" s="586"/>
      <c r="K62" s="585"/>
      <c r="L62" s="586"/>
      <c r="M62" s="587"/>
      <c r="N62" s="584"/>
      <c r="O62" s="587"/>
      <c r="P62" s="588"/>
      <c r="Q62" s="587"/>
      <c r="R62" s="584"/>
      <c r="S62" s="587"/>
      <c r="T62" s="589"/>
      <c r="U62" s="594"/>
      <c r="V62" s="589"/>
      <c r="W62" s="587"/>
      <c r="X62" s="584"/>
      <c r="Y62" s="587"/>
      <c r="Z62" s="587"/>
      <c r="AA62" s="612"/>
    </row>
    <row r="63" spans="1:27" ht="15" customHeight="1" x14ac:dyDescent="0.35">
      <c r="A63" s="1174"/>
      <c r="B63" s="591"/>
      <c r="C63" s="592"/>
      <c r="D63" s="593"/>
      <c r="E63" s="592"/>
      <c r="F63" s="593"/>
      <c r="G63" s="585"/>
      <c r="H63" s="586"/>
      <c r="I63" s="585"/>
      <c r="J63" s="586"/>
      <c r="K63" s="585"/>
      <c r="L63" s="586"/>
      <c r="M63" s="587"/>
      <c r="N63" s="584"/>
      <c r="O63" s="587"/>
      <c r="P63" s="588"/>
      <c r="Q63" s="587"/>
      <c r="R63" s="584"/>
      <c r="S63" s="587"/>
      <c r="T63" s="589"/>
      <c r="U63" s="594"/>
      <c r="V63" s="589"/>
      <c r="W63" s="587"/>
      <c r="X63" s="584"/>
      <c r="Y63" s="587"/>
      <c r="Z63" s="587"/>
      <c r="AA63" s="612"/>
    </row>
    <row r="64" spans="1:27" ht="15" customHeight="1" x14ac:dyDescent="0.35">
      <c r="A64" s="1174"/>
      <c r="B64" s="591"/>
      <c r="C64" s="592"/>
      <c r="D64" s="593"/>
      <c r="E64" s="592"/>
      <c r="F64" s="593"/>
      <c r="G64" s="585"/>
      <c r="H64" s="586"/>
      <c r="I64" s="585"/>
      <c r="J64" s="586"/>
      <c r="K64" s="585"/>
      <c r="L64" s="586"/>
      <c r="M64" s="587"/>
      <c r="N64" s="584"/>
      <c r="O64" s="587"/>
      <c r="P64" s="588"/>
      <c r="Q64" s="587"/>
      <c r="R64" s="584"/>
      <c r="S64" s="587"/>
      <c r="T64" s="589"/>
      <c r="U64" s="594"/>
      <c r="V64" s="589"/>
      <c r="W64" s="587"/>
      <c r="X64" s="584"/>
      <c r="Y64" s="587"/>
      <c r="Z64" s="587"/>
      <c r="AA64" s="612"/>
    </row>
    <row r="65" spans="1:27" ht="15" customHeight="1" x14ac:dyDescent="0.35">
      <c r="A65" s="1175"/>
      <c r="B65" s="591">
        <v>30.24</v>
      </c>
      <c r="C65" s="592">
        <v>302400</v>
      </c>
      <c r="D65" s="593">
        <v>33.340000000000003</v>
      </c>
      <c r="E65" s="592">
        <v>333400</v>
      </c>
      <c r="F65" s="593">
        <v>38.909999999999997</v>
      </c>
      <c r="G65" s="585">
        <v>389100</v>
      </c>
      <c r="H65" s="586">
        <v>20</v>
      </c>
      <c r="I65" s="585">
        <v>136000</v>
      </c>
      <c r="J65" s="586">
        <v>20</v>
      </c>
      <c r="K65" s="585">
        <v>250000</v>
      </c>
      <c r="L65" s="586">
        <v>20</v>
      </c>
      <c r="M65" s="587">
        <v>136000</v>
      </c>
      <c r="N65" s="584"/>
      <c r="O65" s="587"/>
      <c r="P65" s="588">
        <v>20</v>
      </c>
      <c r="Q65" s="587">
        <v>250000</v>
      </c>
      <c r="R65" s="584"/>
      <c r="S65" s="587"/>
      <c r="T65" s="589"/>
      <c r="U65" s="594"/>
      <c r="V65" s="589"/>
      <c r="W65" s="587"/>
      <c r="X65" s="584"/>
      <c r="Y65" s="587"/>
      <c r="Z65" s="587"/>
      <c r="AA65" s="612"/>
    </row>
    <row r="66" spans="1:27" ht="15" customHeight="1" x14ac:dyDescent="0.35">
      <c r="A66" s="1173">
        <v>45123</v>
      </c>
      <c r="B66" s="591"/>
      <c r="C66" s="592"/>
      <c r="D66" s="593"/>
      <c r="E66" s="592"/>
      <c r="F66" s="593"/>
      <c r="G66" s="585"/>
      <c r="H66" s="586"/>
      <c r="I66" s="585"/>
      <c r="J66" s="586"/>
      <c r="K66" s="585"/>
      <c r="L66" s="586"/>
      <c r="M66" s="587"/>
      <c r="N66" s="584"/>
      <c r="O66" s="587"/>
      <c r="P66" s="588"/>
      <c r="Q66" s="587"/>
      <c r="R66" s="584"/>
      <c r="S66" s="587"/>
      <c r="T66" s="589"/>
      <c r="U66" s="594"/>
      <c r="V66" s="589"/>
      <c r="W66" s="587"/>
      <c r="X66" s="584"/>
      <c r="Y66" s="587"/>
      <c r="Z66" s="587"/>
      <c r="AA66" s="612"/>
    </row>
    <row r="67" spans="1:27" ht="15" customHeight="1" x14ac:dyDescent="0.35">
      <c r="A67" s="1174"/>
      <c r="B67" s="591"/>
      <c r="C67" s="592"/>
      <c r="D67" s="593"/>
      <c r="E67" s="592"/>
      <c r="F67" s="593"/>
      <c r="G67" s="585"/>
      <c r="H67" s="586"/>
      <c r="I67" s="585"/>
      <c r="J67" s="586"/>
      <c r="K67" s="585"/>
      <c r="L67" s="586"/>
      <c r="M67" s="587"/>
      <c r="N67" s="584"/>
      <c r="O67" s="587"/>
      <c r="P67" s="588"/>
      <c r="Q67" s="587"/>
      <c r="R67" s="584"/>
      <c r="S67" s="587"/>
      <c r="T67" s="589"/>
      <c r="U67" s="594"/>
      <c r="V67" s="589"/>
      <c r="W67" s="587"/>
      <c r="X67" s="584"/>
      <c r="Y67" s="587"/>
      <c r="Z67" s="587"/>
      <c r="AA67" s="612"/>
    </row>
    <row r="68" spans="1:27" ht="15" customHeight="1" x14ac:dyDescent="0.35">
      <c r="A68" s="1174"/>
      <c r="B68" s="591"/>
      <c r="C68" s="592"/>
      <c r="D68" s="593"/>
      <c r="E68" s="592"/>
      <c r="F68" s="593"/>
      <c r="G68" s="585"/>
      <c r="H68" s="586"/>
      <c r="I68" s="585"/>
      <c r="J68" s="586"/>
      <c r="K68" s="585"/>
      <c r="L68" s="586"/>
      <c r="M68" s="587"/>
      <c r="N68" s="584"/>
      <c r="O68" s="587"/>
      <c r="P68" s="588"/>
      <c r="Q68" s="587"/>
      <c r="R68" s="584"/>
      <c r="S68" s="587"/>
      <c r="T68" s="589"/>
      <c r="U68" s="594"/>
      <c r="V68" s="589"/>
      <c r="W68" s="587"/>
      <c r="X68" s="584"/>
      <c r="Y68" s="587"/>
      <c r="Z68" s="587"/>
      <c r="AA68" s="612"/>
    </row>
    <row r="69" spans="1:27" ht="15" customHeight="1" x14ac:dyDescent="0.35">
      <c r="A69" s="1175"/>
      <c r="B69" s="591">
        <v>24.8</v>
      </c>
      <c r="C69" s="592">
        <v>248000</v>
      </c>
      <c r="D69" s="593">
        <v>32.79</v>
      </c>
      <c r="E69" s="592">
        <v>327900</v>
      </c>
      <c r="F69" s="593">
        <v>19.079999999999998</v>
      </c>
      <c r="G69" s="585">
        <v>190800</v>
      </c>
      <c r="H69" s="586"/>
      <c r="I69" s="585"/>
      <c r="J69" s="591"/>
      <c r="K69" s="592"/>
      <c r="L69" s="586">
        <v>55.84</v>
      </c>
      <c r="M69" s="587">
        <v>379710</v>
      </c>
      <c r="N69" s="584"/>
      <c r="O69" s="587"/>
      <c r="P69" s="588"/>
      <c r="Q69" s="587"/>
      <c r="R69" s="584"/>
      <c r="S69" s="587"/>
      <c r="T69" s="589"/>
      <c r="U69" s="594"/>
      <c r="V69" s="589"/>
      <c r="W69" s="587"/>
      <c r="X69" s="584"/>
      <c r="Y69" s="587"/>
      <c r="Z69" s="587"/>
      <c r="AA69" s="612"/>
    </row>
    <row r="70" spans="1:27" ht="15" customHeight="1" x14ac:dyDescent="0.35">
      <c r="A70" s="1173">
        <v>45124</v>
      </c>
      <c r="B70" s="591"/>
      <c r="C70" s="592"/>
      <c r="D70" s="593"/>
      <c r="E70" s="592"/>
      <c r="F70" s="593"/>
      <c r="G70" s="585"/>
      <c r="H70" s="586"/>
      <c r="I70" s="585"/>
      <c r="J70" s="586"/>
      <c r="K70" s="585"/>
      <c r="L70" s="586"/>
      <c r="M70" s="587"/>
      <c r="N70" s="584"/>
      <c r="O70" s="587"/>
      <c r="P70" s="588"/>
      <c r="Q70" s="587"/>
      <c r="R70" s="584"/>
      <c r="S70" s="587"/>
      <c r="T70" s="589"/>
      <c r="U70" s="594"/>
      <c r="V70" s="589"/>
      <c r="W70" s="587"/>
      <c r="X70" s="584"/>
      <c r="Y70" s="587"/>
      <c r="Z70" s="587"/>
      <c r="AA70" s="612"/>
    </row>
    <row r="71" spans="1:27" ht="15" customHeight="1" x14ac:dyDescent="0.35">
      <c r="A71" s="1174"/>
      <c r="B71" s="591"/>
      <c r="C71" s="592"/>
      <c r="D71" s="593"/>
      <c r="E71" s="592"/>
      <c r="F71" s="593"/>
      <c r="G71" s="585"/>
      <c r="H71" s="586"/>
      <c r="I71" s="585"/>
      <c r="J71" s="586"/>
      <c r="K71" s="585"/>
      <c r="L71" s="586"/>
      <c r="M71" s="587"/>
      <c r="N71" s="584"/>
      <c r="O71" s="587"/>
      <c r="P71" s="588"/>
      <c r="Q71" s="587"/>
      <c r="R71" s="584"/>
      <c r="S71" s="587"/>
      <c r="T71" s="589"/>
      <c r="U71" s="594"/>
      <c r="V71" s="589"/>
      <c r="W71" s="587"/>
      <c r="X71" s="584"/>
      <c r="Y71" s="587"/>
      <c r="Z71" s="587"/>
      <c r="AA71" s="612"/>
    </row>
    <row r="72" spans="1:27" ht="15" customHeight="1" x14ac:dyDescent="0.35">
      <c r="A72" s="1174"/>
      <c r="B72" s="591"/>
      <c r="C72" s="592"/>
      <c r="D72" s="593"/>
      <c r="E72" s="592"/>
      <c r="F72" s="593"/>
      <c r="G72" s="585"/>
      <c r="H72" s="586"/>
      <c r="I72" s="585"/>
      <c r="J72" s="586"/>
      <c r="K72" s="585"/>
      <c r="L72" s="586"/>
      <c r="M72" s="587"/>
      <c r="N72" s="584"/>
      <c r="O72" s="587"/>
      <c r="P72" s="588"/>
      <c r="Q72" s="587"/>
      <c r="R72" s="584"/>
      <c r="S72" s="587"/>
      <c r="T72" s="589"/>
      <c r="U72" s="594"/>
      <c r="V72" s="589"/>
      <c r="W72" s="587"/>
      <c r="X72" s="584"/>
      <c r="Y72" s="587"/>
      <c r="Z72" s="587"/>
      <c r="AA72" s="612"/>
    </row>
    <row r="73" spans="1:27" ht="15" customHeight="1" x14ac:dyDescent="0.35">
      <c r="A73" s="1175"/>
      <c r="B73" s="780">
        <v>16.079999999999998</v>
      </c>
      <c r="C73" s="704">
        <v>160800</v>
      </c>
      <c r="D73" s="593">
        <v>15.74</v>
      </c>
      <c r="E73" s="592">
        <v>157400</v>
      </c>
      <c r="F73" s="593"/>
      <c r="G73" s="585"/>
      <c r="H73" s="586"/>
      <c r="I73" s="585"/>
      <c r="J73" s="591">
        <v>20</v>
      </c>
      <c r="K73" s="592">
        <v>250000</v>
      </c>
      <c r="L73" s="586"/>
      <c r="M73" s="587"/>
      <c r="N73" s="584"/>
      <c r="O73" s="587"/>
      <c r="P73" s="588">
        <v>20</v>
      </c>
      <c r="Q73" s="587">
        <v>250000</v>
      </c>
      <c r="R73" s="584"/>
      <c r="S73" s="587"/>
      <c r="T73" s="589"/>
      <c r="U73" s="594"/>
      <c r="V73" s="589">
        <v>30</v>
      </c>
      <c r="W73" s="587">
        <v>300000</v>
      </c>
      <c r="X73" s="584"/>
      <c r="Y73" s="587"/>
      <c r="Z73" s="587"/>
      <c r="AA73" s="612"/>
    </row>
    <row r="74" spans="1:27" ht="15" customHeight="1" x14ac:dyDescent="0.35">
      <c r="A74" s="1173">
        <v>45125</v>
      </c>
      <c r="B74" s="591"/>
      <c r="C74" s="592"/>
      <c r="D74" s="593"/>
      <c r="E74" s="592"/>
      <c r="F74" s="593"/>
      <c r="G74" s="585"/>
      <c r="H74" s="586"/>
      <c r="I74" s="585"/>
      <c r="J74" s="586"/>
      <c r="K74" s="585"/>
      <c r="L74" s="586"/>
      <c r="M74" s="587"/>
      <c r="N74" s="584"/>
      <c r="O74" s="587"/>
      <c r="P74" s="588"/>
      <c r="Q74" s="587"/>
      <c r="R74" s="586"/>
      <c r="S74" s="587"/>
      <c r="T74" s="589"/>
      <c r="U74" s="594"/>
      <c r="V74" s="589"/>
      <c r="W74" s="587"/>
      <c r="X74" s="584"/>
      <c r="Y74" s="587"/>
      <c r="Z74" s="587"/>
      <c r="AA74" s="612"/>
    </row>
    <row r="75" spans="1:27" ht="15" customHeight="1" x14ac:dyDescent="0.35">
      <c r="A75" s="1174"/>
      <c r="B75" s="591"/>
      <c r="C75" s="592"/>
      <c r="D75" s="593"/>
      <c r="E75" s="592"/>
      <c r="F75" s="593"/>
      <c r="G75" s="585"/>
      <c r="H75" s="586"/>
      <c r="I75" s="585"/>
      <c r="J75" s="586"/>
      <c r="K75" s="585"/>
      <c r="L75" s="586"/>
      <c r="M75" s="587"/>
      <c r="N75" s="584"/>
      <c r="O75" s="587"/>
      <c r="P75" s="588"/>
      <c r="Q75" s="587"/>
      <c r="R75" s="586"/>
      <c r="S75" s="587"/>
      <c r="T75" s="589"/>
      <c r="U75" s="594"/>
      <c r="V75" s="589"/>
      <c r="W75" s="587"/>
      <c r="X75" s="584"/>
      <c r="Y75" s="587"/>
      <c r="Z75" s="587"/>
      <c r="AA75" s="612"/>
    </row>
    <row r="76" spans="1:27" ht="15" customHeight="1" x14ac:dyDescent="0.35">
      <c r="A76" s="1174"/>
      <c r="B76" s="591"/>
      <c r="C76" s="592"/>
      <c r="D76" s="593"/>
      <c r="E76" s="592"/>
      <c r="F76" s="593"/>
      <c r="G76" s="585"/>
      <c r="H76" s="586"/>
      <c r="I76" s="585"/>
      <c r="J76" s="586"/>
      <c r="K76" s="585"/>
      <c r="L76" s="586"/>
      <c r="M76" s="587"/>
      <c r="N76" s="584"/>
      <c r="O76" s="587"/>
      <c r="P76" s="588"/>
      <c r="Q76" s="587"/>
      <c r="R76" s="584"/>
      <c r="S76" s="587"/>
      <c r="T76" s="589"/>
      <c r="U76" s="590"/>
      <c r="V76" s="599"/>
      <c r="W76" s="600"/>
      <c r="X76" s="588"/>
      <c r="Y76" s="587"/>
      <c r="Z76" s="587"/>
      <c r="AA76" s="612"/>
    </row>
    <row r="77" spans="1:27" ht="15" customHeight="1" x14ac:dyDescent="0.35">
      <c r="A77" s="1175"/>
      <c r="B77" s="591">
        <v>22.59</v>
      </c>
      <c r="C77" s="592">
        <v>225900</v>
      </c>
      <c r="D77" s="593">
        <v>26.03</v>
      </c>
      <c r="E77" s="592">
        <v>260300</v>
      </c>
      <c r="F77" s="593">
        <v>36.93</v>
      </c>
      <c r="G77" s="585">
        <v>369300</v>
      </c>
      <c r="H77" s="586"/>
      <c r="I77" s="587"/>
      <c r="J77" s="586">
        <v>20</v>
      </c>
      <c r="K77" s="585">
        <v>250000</v>
      </c>
      <c r="L77" s="586">
        <v>20</v>
      </c>
      <c r="M77" s="587">
        <v>136000</v>
      </c>
      <c r="N77" s="584"/>
      <c r="O77" s="587"/>
      <c r="P77" s="588">
        <v>20</v>
      </c>
      <c r="Q77" s="587">
        <v>250000</v>
      </c>
      <c r="R77" s="584"/>
      <c r="S77" s="587"/>
      <c r="T77" s="589"/>
      <c r="U77" s="594"/>
      <c r="V77" s="589"/>
      <c r="W77" s="587"/>
      <c r="X77" s="584"/>
      <c r="Y77" s="587"/>
      <c r="Z77" s="587"/>
      <c r="AA77" s="612"/>
    </row>
    <row r="78" spans="1:27" ht="15" customHeight="1" x14ac:dyDescent="0.35">
      <c r="A78" s="1173">
        <v>45126</v>
      </c>
      <c r="B78" s="591"/>
      <c r="C78" s="592"/>
      <c r="D78" s="593"/>
      <c r="E78" s="592"/>
      <c r="F78" s="593"/>
      <c r="G78" s="585"/>
      <c r="H78" s="586"/>
      <c r="I78" s="587"/>
      <c r="J78" s="586"/>
      <c r="K78" s="585"/>
      <c r="L78" s="586"/>
      <c r="M78" s="587"/>
      <c r="N78" s="584"/>
      <c r="O78" s="587"/>
      <c r="P78" s="588"/>
      <c r="Q78" s="587"/>
      <c r="R78" s="584"/>
      <c r="S78" s="587"/>
      <c r="T78" s="589"/>
      <c r="U78" s="594"/>
      <c r="V78" s="589"/>
      <c r="W78" s="587"/>
      <c r="X78" s="584"/>
      <c r="Y78" s="587"/>
      <c r="Z78" s="587"/>
      <c r="AA78" s="612"/>
    </row>
    <row r="79" spans="1:27" ht="15" customHeight="1" x14ac:dyDescent="0.35">
      <c r="A79" s="1174"/>
      <c r="B79" s="591"/>
      <c r="C79" s="592"/>
      <c r="D79" s="593"/>
      <c r="E79" s="592"/>
      <c r="F79" s="593"/>
      <c r="G79" s="585"/>
      <c r="H79" s="586"/>
      <c r="I79" s="585"/>
      <c r="J79" s="586"/>
      <c r="K79" s="585"/>
      <c r="L79" s="586"/>
      <c r="M79" s="587"/>
      <c r="N79" s="584"/>
      <c r="O79" s="587"/>
      <c r="P79" s="588"/>
      <c r="Q79" s="587"/>
      <c r="R79" s="584"/>
      <c r="S79" s="587"/>
      <c r="T79" s="589"/>
      <c r="U79" s="590"/>
      <c r="V79" s="599"/>
      <c r="W79" s="600"/>
      <c r="X79" s="588"/>
      <c r="Y79" s="587"/>
      <c r="Z79" s="587"/>
      <c r="AA79" s="612"/>
    </row>
    <row r="80" spans="1:27" ht="15" customHeight="1" x14ac:dyDescent="0.35">
      <c r="A80" s="1174"/>
      <c r="B80" s="591"/>
      <c r="C80" s="592"/>
      <c r="D80" s="593"/>
      <c r="E80" s="592"/>
      <c r="F80" s="593"/>
      <c r="G80" s="585"/>
      <c r="H80" s="586"/>
      <c r="I80" s="585"/>
      <c r="J80" s="586"/>
      <c r="K80" s="585"/>
      <c r="L80" s="586"/>
      <c r="M80" s="587"/>
      <c r="N80" s="584"/>
      <c r="O80" s="587"/>
      <c r="P80" s="588"/>
      <c r="Q80" s="587"/>
      <c r="R80" s="584"/>
      <c r="S80" s="587"/>
      <c r="T80" s="589"/>
      <c r="U80" s="590"/>
      <c r="V80" s="599"/>
      <c r="W80" s="600"/>
      <c r="X80" s="588"/>
      <c r="Y80" s="587"/>
      <c r="Z80" s="587"/>
      <c r="AA80" s="612"/>
    </row>
    <row r="81" spans="1:27" ht="15" customHeight="1" x14ac:dyDescent="0.35">
      <c r="A81" s="1175"/>
      <c r="B81" s="591">
        <v>22.82</v>
      </c>
      <c r="C81" s="592">
        <v>228200</v>
      </c>
      <c r="D81" s="593">
        <v>27.07</v>
      </c>
      <c r="E81" s="592">
        <v>270700</v>
      </c>
      <c r="F81" s="593"/>
      <c r="G81" s="585"/>
      <c r="H81" s="586">
        <v>20</v>
      </c>
      <c r="I81" s="585">
        <v>136000</v>
      </c>
      <c r="J81" s="586"/>
      <c r="K81" s="585"/>
      <c r="L81" s="586"/>
      <c r="M81" s="587"/>
      <c r="N81" s="584"/>
      <c r="O81" s="587"/>
      <c r="P81" s="588"/>
      <c r="Q81" s="587"/>
      <c r="R81" s="584"/>
      <c r="S81" s="587"/>
      <c r="T81" s="589"/>
      <c r="U81" s="594"/>
      <c r="V81" s="589"/>
      <c r="W81" s="587"/>
      <c r="X81" s="584"/>
      <c r="Y81" s="587"/>
      <c r="Z81" s="587"/>
      <c r="AA81" s="612"/>
    </row>
    <row r="82" spans="1:27" ht="15" customHeight="1" x14ac:dyDescent="0.35">
      <c r="A82" s="1173">
        <v>45127</v>
      </c>
      <c r="B82" s="591"/>
      <c r="C82" s="592"/>
      <c r="D82" s="591"/>
      <c r="E82" s="592"/>
      <c r="F82" s="593"/>
      <c r="G82" s="585"/>
      <c r="H82" s="586"/>
      <c r="I82" s="585"/>
      <c r="J82" s="586"/>
      <c r="K82" s="585"/>
      <c r="L82" s="586"/>
      <c r="M82" s="587"/>
      <c r="N82" s="584"/>
      <c r="O82" s="587"/>
      <c r="P82" s="588"/>
      <c r="Q82" s="587"/>
      <c r="R82" s="584"/>
      <c r="S82" s="587"/>
      <c r="T82" s="589"/>
      <c r="U82" s="594"/>
      <c r="V82" s="589"/>
      <c r="W82" s="587"/>
      <c r="X82" s="584"/>
      <c r="Y82" s="587"/>
      <c r="Z82" s="587"/>
      <c r="AA82" s="612"/>
    </row>
    <row r="83" spans="1:27" ht="15" customHeight="1" x14ac:dyDescent="0.35">
      <c r="A83" s="1174"/>
      <c r="B83" s="591"/>
      <c r="C83" s="592"/>
      <c r="D83" s="591"/>
      <c r="E83" s="592"/>
      <c r="F83" s="593"/>
      <c r="G83" s="585"/>
      <c r="H83" s="586"/>
      <c r="I83" s="585"/>
      <c r="J83" s="586"/>
      <c r="K83" s="585"/>
      <c r="L83" s="586"/>
      <c r="M83" s="587"/>
      <c r="N83" s="584"/>
      <c r="O83" s="587"/>
      <c r="P83" s="588"/>
      <c r="Q83" s="587"/>
      <c r="R83" s="584"/>
      <c r="S83" s="587"/>
      <c r="T83" s="589"/>
      <c r="U83" s="594"/>
      <c r="V83" s="589"/>
      <c r="W83" s="587"/>
      <c r="X83" s="584"/>
      <c r="Y83" s="587"/>
      <c r="Z83" s="587"/>
      <c r="AA83" s="612"/>
    </row>
    <row r="84" spans="1:27" ht="15" customHeight="1" x14ac:dyDescent="0.35">
      <c r="A84" s="1174"/>
      <c r="B84" s="591"/>
      <c r="C84" s="592"/>
      <c r="D84" s="591"/>
      <c r="E84" s="592"/>
      <c r="F84" s="593"/>
      <c r="G84" s="585"/>
      <c r="H84" s="586"/>
      <c r="I84" s="585"/>
      <c r="J84" s="586"/>
      <c r="K84" s="585"/>
      <c r="L84" s="586"/>
      <c r="M84" s="587"/>
      <c r="N84" s="584"/>
      <c r="O84" s="587"/>
      <c r="P84" s="588"/>
      <c r="Q84" s="587"/>
      <c r="R84" s="584"/>
      <c r="S84" s="587"/>
      <c r="T84" s="589"/>
      <c r="U84" s="594"/>
      <c r="V84" s="589"/>
      <c r="W84" s="587"/>
      <c r="X84" s="584"/>
      <c r="Y84" s="587"/>
      <c r="Z84" s="587"/>
      <c r="AA84" s="612"/>
    </row>
    <row r="85" spans="1:27" ht="15" customHeight="1" x14ac:dyDescent="0.35">
      <c r="A85" s="1175"/>
      <c r="B85" s="591">
        <v>20.38</v>
      </c>
      <c r="C85" s="592">
        <v>203800</v>
      </c>
      <c r="D85" s="792">
        <v>22.09</v>
      </c>
      <c r="E85" s="592">
        <v>220900</v>
      </c>
      <c r="F85" s="593">
        <v>29.67</v>
      </c>
      <c r="G85" s="585">
        <v>296700</v>
      </c>
      <c r="H85" s="586"/>
      <c r="I85" s="585"/>
      <c r="J85" s="586"/>
      <c r="K85" s="585"/>
      <c r="L85" s="586"/>
      <c r="M85" s="587"/>
      <c r="N85" s="584"/>
      <c r="O85" s="587"/>
      <c r="P85" s="588">
        <v>20</v>
      </c>
      <c r="Q85" s="587">
        <v>250000</v>
      </c>
      <c r="R85" s="584"/>
      <c r="S85" s="587"/>
      <c r="T85" s="589">
        <v>37.619999999999997</v>
      </c>
      <c r="U85" s="594">
        <v>376200</v>
      </c>
      <c r="V85" s="589"/>
      <c r="W85" s="587"/>
      <c r="X85" s="584"/>
      <c r="Y85" s="587"/>
      <c r="Z85" s="587"/>
      <c r="AA85" s="612"/>
    </row>
    <row r="86" spans="1:27" ht="15" customHeight="1" x14ac:dyDescent="0.35">
      <c r="A86" s="1173">
        <v>45128</v>
      </c>
      <c r="B86" s="591"/>
      <c r="C86" s="592"/>
      <c r="D86" s="593"/>
      <c r="E86" s="592"/>
      <c r="F86" s="593"/>
      <c r="G86" s="587"/>
      <c r="H86" s="584"/>
      <c r="I86" s="585"/>
      <c r="J86" s="586"/>
      <c r="K86" s="585"/>
      <c r="L86" s="586"/>
      <c r="M86" s="587"/>
      <c r="N86" s="584"/>
      <c r="O86" s="587"/>
      <c r="P86" s="588"/>
      <c r="Q86" s="587"/>
      <c r="R86" s="584"/>
      <c r="S86" s="587"/>
      <c r="T86" s="724"/>
      <c r="U86" s="594"/>
      <c r="V86" s="589"/>
      <c r="W86" s="587"/>
      <c r="X86" s="584"/>
      <c r="Y86" s="587"/>
      <c r="Z86" s="587"/>
      <c r="AA86" s="612"/>
    </row>
    <row r="87" spans="1:27" ht="15" customHeight="1" x14ac:dyDescent="0.35">
      <c r="A87" s="1174"/>
      <c r="B87" s="591"/>
      <c r="C87" s="592"/>
      <c r="D87" s="593"/>
      <c r="E87" s="592"/>
      <c r="F87" s="593"/>
      <c r="G87" s="587"/>
      <c r="H87" s="584"/>
      <c r="I87" s="585"/>
      <c r="J87" s="586"/>
      <c r="K87" s="585"/>
      <c r="L87" s="586"/>
      <c r="M87" s="587"/>
      <c r="N87" s="584"/>
      <c r="O87" s="587"/>
      <c r="P87" s="588"/>
      <c r="Q87" s="587"/>
      <c r="R87" s="584"/>
      <c r="S87" s="587"/>
      <c r="T87" s="589"/>
      <c r="U87" s="594"/>
      <c r="V87" s="589"/>
      <c r="W87" s="587"/>
      <c r="X87" s="584"/>
      <c r="Y87" s="587"/>
      <c r="Z87" s="587"/>
      <c r="AA87" s="612"/>
    </row>
    <row r="88" spans="1:27" ht="15" customHeight="1" x14ac:dyDescent="0.35">
      <c r="A88" s="1174"/>
      <c r="B88" s="591"/>
      <c r="C88" s="592"/>
      <c r="D88" s="593"/>
      <c r="E88" s="592"/>
      <c r="F88" s="593"/>
      <c r="G88" s="587"/>
      <c r="H88" s="584"/>
      <c r="I88" s="585"/>
      <c r="J88" s="586"/>
      <c r="K88" s="585"/>
      <c r="L88" s="586"/>
      <c r="M88" s="587"/>
      <c r="N88" s="584"/>
      <c r="O88" s="587"/>
      <c r="P88" s="588"/>
      <c r="Q88" s="587"/>
      <c r="R88" s="584"/>
      <c r="S88" s="587"/>
      <c r="T88" s="589"/>
      <c r="U88" s="590"/>
      <c r="V88" s="599"/>
      <c r="W88" s="600"/>
      <c r="X88" s="588"/>
      <c r="Y88" s="587"/>
      <c r="Z88" s="587"/>
      <c r="AA88" s="612"/>
    </row>
    <row r="89" spans="1:27" ht="15" customHeight="1" x14ac:dyDescent="0.35">
      <c r="A89" s="1175"/>
      <c r="B89" s="591">
        <v>16</v>
      </c>
      <c r="C89" s="592">
        <v>160000</v>
      </c>
      <c r="D89" s="593">
        <v>22.03</v>
      </c>
      <c r="E89" s="592">
        <v>220300</v>
      </c>
      <c r="F89" s="593">
        <v>13.53</v>
      </c>
      <c r="G89" s="585">
        <v>135300</v>
      </c>
      <c r="H89" s="586"/>
      <c r="I89" s="585"/>
      <c r="J89" s="586"/>
      <c r="K89" s="585"/>
      <c r="L89" s="586">
        <v>20</v>
      </c>
      <c r="M89" s="587">
        <v>136000</v>
      </c>
      <c r="N89" s="584"/>
      <c r="O89" s="587"/>
      <c r="P89" s="588">
        <v>20</v>
      </c>
      <c r="Q89" s="587">
        <v>250000</v>
      </c>
      <c r="R89" s="584"/>
      <c r="S89" s="587"/>
      <c r="T89" s="589"/>
      <c r="U89" s="594"/>
      <c r="V89" s="589"/>
      <c r="W89" s="587"/>
      <c r="X89" s="584"/>
      <c r="Y89" s="587"/>
      <c r="Z89" s="587"/>
      <c r="AA89" s="612"/>
    </row>
    <row r="90" spans="1:27" ht="17.25" customHeight="1" x14ac:dyDescent="0.35">
      <c r="A90" s="1173">
        <v>45129</v>
      </c>
      <c r="B90" s="591"/>
      <c r="C90" s="592"/>
      <c r="D90" s="593"/>
      <c r="E90" s="592"/>
      <c r="F90" s="593"/>
      <c r="G90" s="585"/>
      <c r="H90" s="586"/>
      <c r="I90" s="585"/>
      <c r="J90" s="586"/>
      <c r="K90" s="585"/>
      <c r="L90" s="586"/>
      <c r="M90" s="587"/>
      <c r="N90" s="584"/>
      <c r="O90" s="587"/>
      <c r="P90" s="588"/>
      <c r="Q90" s="587"/>
      <c r="R90" s="584"/>
      <c r="S90" s="587"/>
      <c r="T90" s="589"/>
      <c r="U90" s="594"/>
      <c r="V90" s="589"/>
      <c r="W90" s="587"/>
      <c r="X90" s="584"/>
      <c r="Y90" s="587"/>
      <c r="Z90" s="587"/>
      <c r="AA90" s="612"/>
    </row>
    <row r="91" spans="1:27" ht="17.25" customHeight="1" x14ac:dyDescent="0.35">
      <c r="A91" s="1174"/>
      <c r="B91" s="591"/>
      <c r="C91" s="592"/>
      <c r="D91" s="593"/>
      <c r="E91" s="592"/>
      <c r="F91" s="593"/>
      <c r="G91" s="585"/>
      <c r="H91" s="586"/>
      <c r="I91" s="585"/>
      <c r="J91" s="586"/>
      <c r="K91" s="585"/>
      <c r="L91" s="586"/>
      <c r="M91" s="587"/>
      <c r="N91" s="584"/>
      <c r="O91" s="587"/>
      <c r="P91" s="588"/>
      <c r="Q91" s="587"/>
      <c r="R91" s="584"/>
      <c r="S91" s="587"/>
      <c r="T91" s="589"/>
      <c r="U91" s="594"/>
      <c r="V91" s="589"/>
      <c r="W91" s="587"/>
      <c r="X91" s="584"/>
      <c r="Y91" s="587"/>
      <c r="Z91" s="587"/>
      <c r="AA91" s="612"/>
    </row>
    <row r="92" spans="1:27" ht="17.25" customHeight="1" x14ac:dyDescent="0.35">
      <c r="A92" s="1174"/>
      <c r="B92" s="591"/>
      <c r="C92" s="592"/>
      <c r="D92" s="593"/>
      <c r="E92" s="592"/>
      <c r="F92" s="593"/>
      <c r="G92" s="585"/>
      <c r="H92" s="586"/>
      <c r="I92" s="585"/>
      <c r="J92" s="586"/>
      <c r="K92" s="585"/>
      <c r="L92" s="586"/>
      <c r="M92" s="587"/>
      <c r="N92" s="584"/>
      <c r="O92" s="587"/>
      <c r="P92" s="588"/>
      <c r="Q92" s="587"/>
      <c r="R92" s="584"/>
      <c r="S92" s="587"/>
      <c r="T92" s="589"/>
      <c r="U92" s="594"/>
      <c r="V92" s="589"/>
      <c r="W92" s="587"/>
      <c r="X92" s="584"/>
      <c r="Y92" s="587"/>
      <c r="Z92" s="587"/>
      <c r="AA92" s="612"/>
    </row>
    <row r="93" spans="1:27" ht="15" customHeight="1" x14ac:dyDescent="0.35">
      <c r="A93" s="1175"/>
      <c r="B93" s="591">
        <v>23.24</v>
      </c>
      <c r="C93" s="592">
        <v>232400</v>
      </c>
      <c r="D93" s="593">
        <v>25.74</v>
      </c>
      <c r="E93" s="592">
        <v>257400</v>
      </c>
      <c r="F93" s="593">
        <v>23.11</v>
      </c>
      <c r="G93" s="585">
        <v>231100</v>
      </c>
      <c r="H93" s="586">
        <v>53.91</v>
      </c>
      <c r="I93" s="585">
        <v>366590</v>
      </c>
      <c r="J93" s="586">
        <v>20</v>
      </c>
      <c r="K93" s="585">
        <v>250000</v>
      </c>
      <c r="L93" s="586">
        <v>20</v>
      </c>
      <c r="M93" s="587">
        <v>136000</v>
      </c>
      <c r="N93" s="584"/>
      <c r="O93" s="587"/>
      <c r="P93" s="588">
        <v>20</v>
      </c>
      <c r="Q93" s="587">
        <v>250000</v>
      </c>
      <c r="R93" s="584"/>
      <c r="S93" s="587"/>
      <c r="T93" s="589"/>
      <c r="U93" s="594"/>
      <c r="V93" s="589"/>
      <c r="W93" s="587"/>
      <c r="X93" s="584"/>
      <c r="Y93" s="587"/>
      <c r="Z93" s="587"/>
      <c r="AA93" s="612"/>
    </row>
    <row r="94" spans="1:27" ht="15" customHeight="1" x14ac:dyDescent="0.35">
      <c r="A94" s="1173">
        <v>45130</v>
      </c>
      <c r="B94" s="591"/>
      <c r="C94" s="592"/>
      <c r="D94" s="593"/>
      <c r="E94" s="592"/>
      <c r="F94" s="593"/>
      <c r="G94" s="585"/>
      <c r="H94" s="586"/>
      <c r="I94" s="585"/>
      <c r="J94" s="586"/>
      <c r="K94" s="585"/>
      <c r="L94" s="586"/>
      <c r="M94" s="587"/>
      <c r="N94" s="584"/>
      <c r="O94" s="587"/>
      <c r="P94" s="588"/>
      <c r="Q94" s="587"/>
      <c r="R94" s="584"/>
      <c r="S94" s="587"/>
      <c r="T94" s="589"/>
      <c r="U94" s="594"/>
      <c r="V94" s="589"/>
      <c r="W94" s="587"/>
      <c r="X94" s="584"/>
      <c r="Y94" s="587"/>
      <c r="Z94" s="587"/>
      <c r="AA94" s="612"/>
    </row>
    <row r="95" spans="1:27" ht="15" customHeight="1" x14ac:dyDescent="0.35">
      <c r="A95" s="1174"/>
      <c r="B95" s="591"/>
      <c r="C95" s="592"/>
      <c r="D95" s="593"/>
      <c r="E95" s="592"/>
      <c r="F95" s="593"/>
      <c r="G95" s="585"/>
      <c r="H95" s="586"/>
      <c r="I95" s="585"/>
      <c r="J95" s="586"/>
      <c r="K95" s="585"/>
      <c r="L95" s="586"/>
      <c r="M95" s="587"/>
      <c r="N95" s="584"/>
      <c r="O95" s="587"/>
      <c r="P95" s="588"/>
      <c r="Q95" s="587"/>
      <c r="R95" s="584"/>
      <c r="S95" s="587"/>
      <c r="T95" s="589"/>
      <c r="U95" s="594"/>
      <c r="V95" s="589"/>
      <c r="W95" s="587"/>
      <c r="X95" s="584"/>
      <c r="Y95" s="587"/>
      <c r="Z95" s="587"/>
      <c r="AA95" s="612"/>
    </row>
    <row r="96" spans="1:27" ht="15" customHeight="1" x14ac:dyDescent="0.35">
      <c r="A96" s="1174"/>
      <c r="B96" s="591"/>
      <c r="C96" s="592"/>
      <c r="D96" s="593"/>
      <c r="E96" s="592"/>
      <c r="F96" s="593"/>
      <c r="G96" s="585"/>
      <c r="H96" s="586"/>
      <c r="I96" s="585"/>
      <c r="J96" s="586"/>
      <c r="K96" s="585"/>
      <c r="L96" s="586"/>
      <c r="M96" s="587"/>
      <c r="N96" s="584"/>
      <c r="O96" s="587"/>
      <c r="P96" s="588"/>
      <c r="Q96" s="587"/>
      <c r="R96" s="584"/>
      <c r="S96" s="587"/>
      <c r="T96" s="589"/>
      <c r="U96" s="594"/>
      <c r="V96" s="589"/>
      <c r="W96" s="587"/>
      <c r="X96" s="584"/>
      <c r="Y96" s="587"/>
      <c r="Z96" s="587"/>
      <c r="AA96" s="612"/>
    </row>
    <row r="97" spans="1:33" ht="15" customHeight="1" x14ac:dyDescent="0.35">
      <c r="A97" s="1175"/>
      <c r="B97" s="792">
        <v>23.67</v>
      </c>
      <c r="C97" s="592">
        <v>236700</v>
      </c>
      <c r="D97" s="593">
        <v>29.69</v>
      </c>
      <c r="E97" s="592">
        <v>296900</v>
      </c>
      <c r="F97" s="593">
        <v>20.8</v>
      </c>
      <c r="G97" s="585">
        <v>208000</v>
      </c>
      <c r="H97" s="586"/>
      <c r="I97" s="585"/>
      <c r="J97" s="586"/>
      <c r="K97" s="585"/>
      <c r="L97" s="586"/>
      <c r="M97" s="587"/>
      <c r="N97" s="584"/>
      <c r="O97" s="587"/>
      <c r="P97" s="588"/>
      <c r="Q97" s="587"/>
      <c r="R97" s="584"/>
      <c r="S97" s="587"/>
      <c r="T97" s="589"/>
      <c r="U97" s="594"/>
      <c r="V97" s="589"/>
      <c r="W97" s="587"/>
      <c r="X97" s="584"/>
      <c r="Y97" s="587"/>
      <c r="Z97" s="587"/>
      <c r="AA97" s="612"/>
    </row>
    <row r="98" spans="1:33" ht="15" customHeight="1" x14ac:dyDescent="0.35">
      <c r="A98" s="1173">
        <v>45131</v>
      </c>
      <c r="B98" s="591"/>
      <c r="C98" s="592"/>
      <c r="D98" s="593"/>
      <c r="E98" s="592"/>
      <c r="F98" s="593"/>
      <c r="G98" s="585"/>
      <c r="H98" s="586"/>
      <c r="I98" s="585"/>
      <c r="J98" s="586"/>
      <c r="K98" s="585"/>
      <c r="L98" s="586"/>
      <c r="M98" s="587"/>
      <c r="N98" s="584"/>
      <c r="O98" s="587"/>
      <c r="P98" s="588"/>
      <c r="Q98" s="587"/>
      <c r="R98" s="584"/>
      <c r="S98" s="587"/>
      <c r="T98" s="589"/>
      <c r="U98" s="594"/>
      <c r="V98" s="589"/>
      <c r="W98" s="587"/>
      <c r="X98" s="584"/>
      <c r="Y98" s="587"/>
      <c r="Z98" s="587"/>
      <c r="AA98" s="612"/>
    </row>
    <row r="99" spans="1:33" ht="15" customHeight="1" x14ac:dyDescent="0.35">
      <c r="A99" s="1174"/>
      <c r="B99" s="591"/>
      <c r="C99" s="592"/>
      <c r="D99" s="593"/>
      <c r="E99" s="592"/>
      <c r="F99" s="593"/>
      <c r="G99" s="585"/>
      <c r="H99" s="586"/>
      <c r="I99" s="585"/>
      <c r="J99" s="586"/>
      <c r="K99" s="585"/>
      <c r="L99" s="586"/>
      <c r="M99" s="587"/>
      <c r="N99" s="584"/>
      <c r="O99" s="587"/>
      <c r="P99" s="588"/>
      <c r="Q99" s="587"/>
      <c r="R99" s="584"/>
      <c r="S99" s="587"/>
      <c r="T99" s="589"/>
      <c r="U99" s="594"/>
      <c r="V99" s="589">
        <v>18.11</v>
      </c>
      <c r="W99" s="587">
        <v>181100</v>
      </c>
      <c r="X99" s="584"/>
      <c r="Y99" s="587"/>
      <c r="Z99" s="587"/>
      <c r="AA99" s="612"/>
    </row>
    <row r="100" spans="1:33" ht="14.25" customHeight="1" x14ac:dyDescent="0.35">
      <c r="A100" s="1174"/>
      <c r="B100" s="591"/>
      <c r="C100" s="592"/>
      <c r="D100" s="593"/>
      <c r="E100" s="592"/>
      <c r="F100" s="593"/>
      <c r="G100" s="585"/>
      <c r="H100" s="586"/>
      <c r="I100" s="585"/>
      <c r="J100" s="586"/>
      <c r="K100" s="585"/>
      <c r="L100" s="586"/>
      <c r="M100" s="587"/>
      <c r="N100" s="584"/>
      <c r="O100" s="587"/>
      <c r="P100" s="588"/>
      <c r="Q100" s="587"/>
      <c r="R100" s="584"/>
      <c r="S100" s="587"/>
      <c r="T100" s="589"/>
      <c r="U100" s="590"/>
      <c r="V100" s="599"/>
      <c r="W100" s="600"/>
      <c r="X100" s="588"/>
      <c r="Y100" s="587"/>
      <c r="Z100" s="587"/>
      <c r="AA100" s="612"/>
    </row>
    <row r="101" spans="1:33" ht="15" customHeight="1" x14ac:dyDescent="0.35">
      <c r="A101" s="1175"/>
      <c r="B101" s="591">
        <v>28.21</v>
      </c>
      <c r="C101" s="592">
        <v>282100</v>
      </c>
      <c r="D101" s="593">
        <v>26.9</v>
      </c>
      <c r="E101" s="592">
        <v>269000</v>
      </c>
      <c r="F101" s="593"/>
      <c r="G101" s="585"/>
      <c r="H101" s="586"/>
      <c r="I101" s="585"/>
      <c r="J101" s="586">
        <v>20</v>
      </c>
      <c r="K101" s="585">
        <v>250000</v>
      </c>
      <c r="L101" s="586"/>
      <c r="M101" s="587"/>
      <c r="N101" s="584"/>
      <c r="O101" s="587"/>
      <c r="P101" s="588">
        <v>20</v>
      </c>
      <c r="Q101" s="587">
        <v>250000</v>
      </c>
      <c r="R101" s="589"/>
      <c r="S101" s="594"/>
      <c r="T101" s="598"/>
      <c r="U101" s="601"/>
      <c r="V101" s="584">
        <v>30</v>
      </c>
      <c r="W101" s="587">
        <v>300000</v>
      </c>
      <c r="X101" s="727"/>
      <c r="Y101" s="704"/>
      <c r="Z101" s="587"/>
      <c r="AA101" s="612"/>
    </row>
    <row r="102" spans="1:33" ht="15" customHeight="1" x14ac:dyDescent="0.35">
      <c r="A102" s="1173">
        <v>45132</v>
      </c>
      <c r="B102" s="591"/>
      <c r="C102" s="592"/>
      <c r="D102" s="727"/>
      <c r="E102" s="704"/>
      <c r="F102" s="593"/>
      <c r="G102" s="585"/>
      <c r="H102" s="586"/>
      <c r="I102" s="585"/>
      <c r="J102" s="586"/>
      <c r="K102" s="660"/>
      <c r="L102" s="586"/>
      <c r="M102" s="585"/>
      <c r="N102" s="584"/>
      <c r="O102" s="587"/>
      <c r="P102" s="588"/>
      <c r="Q102" s="587"/>
      <c r="R102" s="584"/>
      <c r="S102" s="587"/>
      <c r="T102" s="589"/>
      <c r="U102" s="594"/>
      <c r="V102" s="589"/>
      <c r="W102" s="587"/>
      <c r="X102" s="584"/>
      <c r="Y102" s="587"/>
      <c r="Z102" s="587"/>
      <c r="AA102" s="612"/>
    </row>
    <row r="103" spans="1:33" ht="15" customHeight="1" x14ac:dyDescent="0.35">
      <c r="A103" s="1174"/>
      <c r="B103" s="591"/>
      <c r="C103" s="592"/>
      <c r="D103" s="593"/>
      <c r="E103" s="592"/>
      <c r="F103" s="593"/>
      <c r="G103" s="585"/>
      <c r="H103" s="586"/>
      <c r="I103" s="585"/>
      <c r="J103" s="586"/>
      <c r="K103" s="592"/>
      <c r="L103" s="586"/>
      <c r="M103" s="587"/>
      <c r="N103" s="584"/>
      <c r="O103" s="587"/>
      <c r="P103" s="588"/>
      <c r="Q103" s="587"/>
      <c r="R103" s="584"/>
      <c r="S103" s="587"/>
      <c r="T103" s="589"/>
      <c r="U103" s="594"/>
      <c r="V103" s="589"/>
      <c r="W103" s="587"/>
      <c r="X103" s="584"/>
      <c r="Y103" s="587"/>
      <c r="Z103" s="587"/>
      <c r="AA103" s="612"/>
    </row>
    <row r="104" spans="1:33" ht="15" customHeight="1" x14ac:dyDescent="0.35">
      <c r="A104" s="1174"/>
      <c r="B104" s="586"/>
      <c r="C104" s="587"/>
      <c r="D104" s="593"/>
      <c r="E104" s="592"/>
      <c r="F104" s="593"/>
      <c r="G104" s="585"/>
      <c r="H104" s="586"/>
      <c r="I104" s="585"/>
      <c r="J104" s="586"/>
      <c r="K104" s="592"/>
      <c r="L104" s="586"/>
      <c r="M104" s="587"/>
      <c r="N104" s="584"/>
      <c r="O104" s="587"/>
      <c r="P104" s="588"/>
      <c r="Q104" s="587"/>
      <c r="R104" s="584"/>
      <c r="S104" s="587"/>
      <c r="T104" s="589"/>
      <c r="U104" s="594"/>
      <c r="V104" s="589"/>
      <c r="W104" s="587"/>
      <c r="X104" s="584"/>
      <c r="Y104" s="587"/>
      <c r="Z104" s="587"/>
      <c r="AA104" s="612"/>
    </row>
    <row r="105" spans="1:33" ht="15" customHeight="1" x14ac:dyDescent="0.35">
      <c r="A105" s="1175"/>
      <c r="B105" s="591">
        <v>24</v>
      </c>
      <c r="C105" s="592">
        <v>240000</v>
      </c>
      <c r="D105" s="593">
        <v>23.18</v>
      </c>
      <c r="E105" s="592">
        <v>231800</v>
      </c>
      <c r="F105" s="593">
        <v>42.98</v>
      </c>
      <c r="G105" s="585">
        <v>429800</v>
      </c>
      <c r="H105" s="586"/>
      <c r="I105" s="587"/>
      <c r="J105" s="586">
        <v>20</v>
      </c>
      <c r="K105" s="587">
        <v>250000</v>
      </c>
      <c r="L105" s="586"/>
      <c r="M105" s="587"/>
      <c r="N105" s="584"/>
      <c r="O105" s="587"/>
      <c r="P105" s="588">
        <v>20</v>
      </c>
      <c r="Q105" s="587">
        <v>250000</v>
      </c>
      <c r="R105" s="584"/>
      <c r="S105" s="587"/>
      <c r="T105" s="589">
        <v>31.67</v>
      </c>
      <c r="U105" s="594">
        <v>316700</v>
      </c>
      <c r="V105" s="589"/>
      <c r="W105" s="587"/>
      <c r="X105" s="584"/>
      <c r="Y105" s="587"/>
      <c r="Z105" s="587"/>
      <c r="AA105" s="612"/>
      <c r="AG105" s="685"/>
    </row>
    <row r="106" spans="1:33" ht="15" customHeight="1" x14ac:dyDescent="0.35">
      <c r="A106" s="1173">
        <v>45133</v>
      </c>
      <c r="B106" s="591"/>
      <c r="C106" s="592"/>
      <c r="D106" s="593"/>
      <c r="E106" s="592"/>
      <c r="F106" s="593"/>
      <c r="G106" s="585"/>
      <c r="H106" s="586"/>
      <c r="I106" s="587"/>
      <c r="J106" s="586"/>
      <c r="K106" s="585"/>
      <c r="L106" s="586"/>
      <c r="M106" s="587"/>
      <c r="N106" s="584"/>
      <c r="O106" s="587"/>
      <c r="P106" s="588"/>
      <c r="Q106" s="587"/>
      <c r="R106" s="584"/>
      <c r="S106" s="587"/>
      <c r="T106" s="589"/>
      <c r="U106" s="594"/>
      <c r="V106" s="727"/>
      <c r="W106" s="704"/>
      <c r="X106" s="584"/>
      <c r="Y106" s="587"/>
      <c r="Z106" s="587"/>
      <c r="AA106" s="612"/>
      <c r="AG106" s="685"/>
    </row>
    <row r="107" spans="1:33" ht="15" customHeight="1" x14ac:dyDescent="0.35">
      <c r="A107" s="1174"/>
      <c r="B107" s="591"/>
      <c r="C107" s="592"/>
      <c r="D107" s="593"/>
      <c r="E107" s="592"/>
      <c r="F107" s="593"/>
      <c r="G107" s="585"/>
      <c r="H107" s="586"/>
      <c r="I107" s="585"/>
      <c r="J107" s="586"/>
      <c r="K107" s="585"/>
      <c r="L107" s="586"/>
      <c r="M107" s="587"/>
      <c r="N107" s="584"/>
      <c r="O107" s="587"/>
      <c r="P107" s="599"/>
      <c r="Q107" s="587"/>
      <c r="R107" s="584"/>
      <c r="S107" s="587"/>
      <c r="T107" s="589"/>
      <c r="U107" s="594"/>
      <c r="V107" s="589"/>
      <c r="W107" s="587"/>
      <c r="X107" s="584"/>
      <c r="Y107" s="587"/>
      <c r="Z107" s="587"/>
      <c r="AA107" s="612"/>
      <c r="AG107" s="685"/>
    </row>
    <row r="108" spans="1:33" ht="15" customHeight="1" x14ac:dyDescent="0.35">
      <c r="A108" s="1174"/>
      <c r="B108" s="591"/>
      <c r="C108" s="592"/>
      <c r="D108" s="593"/>
      <c r="E108" s="592"/>
      <c r="F108" s="593"/>
      <c r="G108" s="585"/>
      <c r="H108" s="586"/>
      <c r="I108" s="585"/>
      <c r="J108" s="586"/>
      <c r="K108" s="585"/>
      <c r="L108" s="586"/>
      <c r="M108" s="587"/>
      <c r="N108" s="584"/>
      <c r="O108" s="587"/>
      <c r="P108" s="588">
        <v>20</v>
      </c>
      <c r="Q108" s="587">
        <v>250000</v>
      </c>
      <c r="R108" s="584"/>
      <c r="S108" s="587"/>
      <c r="T108" s="589"/>
      <c r="U108" s="594"/>
      <c r="V108" s="589"/>
      <c r="W108" s="587"/>
      <c r="X108" s="584"/>
      <c r="Y108" s="587"/>
      <c r="Z108" s="587"/>
      <c r="AA108" s="612"/>
      <c r="AG108" s="685"/>
    </row>
    <row r="109" spans="1:33" ht="15" customHeight="1" x14ac:dyDescent="0.35">
      <c r="A109" s="1175"/>
      <c r="B109" s="591">
        <v>26</v>
      </c>
      <c r="C109" s="592">
        <v>260000</v>
      </c>
      <c r="D109" s="593">
        <v>30.97</v>
      </c>
      <c r="E109" s="592">
        <v>309700</v>
      </c>
      <c r="F109" s="593">
        <v>17.5</v>
      </c>
      <c r="G109" s="585">
        <v>175000</v>
      </c>
      <c r="H109" s="586"/>
      <c r="I109" s="585"/>
      <c r="J109" s="586"/>
      <c r="K109" s="585"/>
      <c r="L109" s="586"/>
      <c r="M109" s="587"/>
      <c r="N109" s="584"/>
      <c r="O109" s="587"/>
      <c r="P109" s="588"/>
      <c r="Q109" s="587"/>
      <c r="R109" s="584"/>
      <c r="S109" s="587"/>
      <c r="T109" s="589"/>
      <c r="U109" s="594"/>
      <c r="V109" s="589"/>
      <c r="W109" s="587"/>
      <c r="X109" s="584"/>
      <c r="Y109" s="587"/>
      <c r="Z109" s="587"/>
      <c r="AA109" s="612"/>
    </row>
    <row r="110" spans="1:33" ht="15" customHeight="1" x14ac:dyDescent="0.35">
      <c r="A110" s="1173">
        <v>45134</v>
      </c>
      <c r="B110" s="591"/>
      <c r="C110" s="592"/>
      <c r="D110" s="593"/>
      <c r="E110" s="592"/>
      <c r="F110" s="593"/>
      <c r="G110" s="585"/>
      <c r="H110" s="586"/>
      <c r="I110" s="585"/>
      <c r="J110" s="586"/>
      <c r="K110" s="585"/>
      <c r="L110" s="586"/>
      <c r="M110" s="587"/>
      <c r="N110" s="584"/>
      <c r="O110" s="587"/>
      <c r="P110" s="588">
        <v>20</v>
      </c>
      <c r="Q110" s="587">
        <v>250000</v>
      </c>
      <c r="R110" s="584"/>
      <c r="S110" s="587"/>
      <c r="T110" s="584"/>
      <c r="U110" s="587"/>
      <c r="V110" s="589"/>
      <c r="W110" s="587"/>
      <c r="X110" s="584"/>
      <c r="Y110" s="587"/>
      <c r="Z110" s="587"/>
      <c r="AA110" s="612"/>
    </row>
    <row r="111" spans="1:33" ht="15" customHeight="1" x14ac:dyDescent="0.35">
      <c r="A111" s="1174"/>
      <c r="B111" s="591"/>
      <c r="C111" s="592"/>
      <c r="D111" s="593"/>
      <c r="E111" s="592"/>
      <c r="F111" s="593"/>
      <c r="G111" s="585"/>
      <c r="H111" s="586"/>
      <c r="I111" s="585"/>
      <c r="J111" s="586"/>
      <c r="K111" s="585"/>
      <c r="L111" s="586"/>
      <c r="M111" s="587"/>
      <c r="N111" s="584"/>
      <c r="O111" s="587"/>
      <c r="P111" s="588"/>
      <c r="Q111" s="587"/>
      <c r="R111" s="584"/>
      <c r="S111" s="587"/>
      <c r="T111" s="589"/>
      <c r="U111" s="594"/>
      <c r="V111" s="589"/>
      <c r="W111" s="587"/>
      <c r="X111" s="584"/>
      <c r="Y111" s="587"/>
      <c r="Z111" s="587"/>
      <c r="AA111" s="612"/>
    </row>
    <row r="112" spans="1:33" ht="15" customHeight="1" x14ac:dyDescent="0.35">
      <c r="A112" s="1174"/>
      <c r="B112" s="591"/>
      <c r="C112" s="592"/>
      <c r="D112" s="593"/>
      <c r="E112" s="592"/>
      <c r="F112" s="593"/>
      <c r="G112" s="585"/>
      <c r="H112" s="586"/>
      <c r="I112" s="585"/>
      <c r="J112" s="586"/>
      <c r="K112" s="585"/>
      <c r="L112" s="586"/>
      <c r="M112" s="587"/>
      <c r="N112" s="584"/>
      <c r="O112" s="587"/>
      <c r="P112" s="588"/>
      <c r="Q112" s="587"/>
      <c r="R112" s="584"/>
      <c r="S112" s="587"/>
      <c r="T112" s="589"/>
      <c r="U112" s="594"/>
      <c r="V112" s="589"/>
      <c r="W112" s="587"/>
      <c r="X112" s="584"/>
      <c r="Y112" s="587"/>
      <c r="Z112" s="587"/>
      <c r="AA112" s="612"/>
    </row>
    <row r="113" spans="1:27" ht="15" customHeight="1" x14ac:dyDescent="0.35">
      <c r="A113" s="1175"/>
      <c r="B113" s="591"/>
      <c r="C113" s="592"/>
      <c r="D113" s="593">
        <v>23.53</v>
      </c>
      <c r="E113" s="592">
        <v>235300</v>
      </c>
      <c r="F113" s="593">
        <v>15.78</v>
      </c>
      <c r="G113" s="585">
        <v>157800</v>
      </c>
      <c r="H113" s="586"/>
      <c r="I113" s="585"/>
      <c r="J113" s="586"/>
      <c r="K113" s="585"/>
      <c r="L113" s="586"/>
      <c r="M113" s="585"/>
      <c r="N113" s="584"/>
      <c r="O113" s="587"/>
      <c r="P113" s="588">
        <v>20</v>
      </c>
      <c r="Q113" s="587">
        <v>250000</v>
      </c>
      <c r="R113" s="588"/>
      <c r="S113" s="587"/>
      <c r="T113" s="589"/>
      <c r="U113" s="594"/>
      <c r="V113" s="589"/>
      <c r="W113" s="587"/>
      <c r="X113" s="584"/>
      <c r="Y113" s="587"/>
      <c r="Z113" s="587"/>
      <c r="AA113" s="612"/>
    </row>
    <row r="114" spans="1:27" ht="15" customHeight="1" x14ac:dyDescent="0.35">
      <c r="A114" s="1173">
        <v>45135</v>
      </c>
      <c r="B114" s="591"/>
      <c r="C114" s="592"/>
      <c r="D114" s="593"/>
      <c r="E114" s="592"/>
      <c r="F114" s="593"/>
      <c r="G114" s="585"/>
      <c r="H114" s="586"/>
      <c r="I114" s="585"/>
      <c r="J114" s="586"/>
      <c r="K114" s="585"/>
      <c r="L114" s="586"/>
      <c r="M114" s="587"/>
      <c r="N114" s="584"/>
      <c r="O114" s="587"/>
      <c r="P114" s="588"/>
      <c r="Q114" s="587"/>
      <c r="R114" s="588"/>
      <c r="S114" s="587"/>
      <c r="T114" s="589"/>
      <c r="U114" s="594"/>
      <c r="V114" s="589"/>
      <c r="W114" s="587"/>
      <c r="X114" s="584"/>
      <c r="Y114" s="587"/>
      <c r="Z114" s="587"/>
      <c r="AA114" s="612"/>
    </row>
    <row r="115" spans="1:27" ht="15" customHeight="1" x14ac:dyDescent="0.35">
      <c r="A115" s="1174"/>
      <c r="B115" s="591"/>
      <c r="C115" s="592"/>
      <c r="D115" s="593"/>
      <c r="E115" s="592"/>
      <c r="F115" s="593"/>
      <c r="G115" s="585"/>
      <c r="H115" s="586"/>
      <c r="I115" s="585"/>
      <c r="J115" s="586"/>
      <c r="K115" s="585"/>
      <c r="L115" s="586"/>
      <c r="M115" s="587"/>
      <c r="N115" s="584"/>
      <c r="O115" s="587"/>
      <c r="P115" s="588"/>
      <c r="Q115" s="587"/>
      <c r="R115" s="584"/>
      <c r="S115" s="587"/>
      <c r="T115" s="589"/>
      <c r="U115" s="594"/>
      <c r="V115" s="589"/>
      <c r="W115" s="587"/>
      <c r="X115" s="584"/>
      <c r="Y115" s="587"/>
      <c r="Z115" s="587"/>
      <c r="AA115" s="612"/>
    </row>
    <row r="116" spans="1:27" ht="15" customHeight="1" x14ac:dyDescent="0.35">
      <c r="A116" s="1174"/>
      <c r="B116" s="591"/>
      <c r="C116" s="592"/>
      <c r="D116" s="593"/>
      <c r="E116" s="592"/>
      <c r="F116" s="593"/>
      <c r="G116" s="585"/>
      <c r="H116" s="586"/>
      <c r="I116" s="585"/>
      <c r="J116" s="586"/>
      <c r="K116" s="585"/>
      <c r="L116" s="586"/>
      <c r="M116" s="587"/>
      <c r="N116" s="584"/>
      <c r="O116" s="587"/>
      <c r="P116" s="588"/>
      <c r="Q116" s="587"/>
      <c r="R116" s="584"/>
      <c r="S116" s="587"/>
      <c r="T116" s="589"/>
      <c r="U116" s="590"/>
      <c r="V116" s="599"/>
      <c r="W116" s="600"/>
      <c r="X116" s="588"/>
      <c r="Y116" s="587"/>
      <c r="Z116" s="587"/>
      <c r="AA116" s="612"/>
    </row>
    <row r="117" spans="1:27" ht="18" customHeight="1" x14ac:dyDescent="0.35">
      <c r="A117" s="1175"/>
      <c r="B117" s="749">
        <v>36.81</v>
      </c>
      <c r="C117" s="583">
        <v>368100</v>
      </c>
      <c r="D117" s="598">
        <v>20.51</v>
      </c>
      <c r="E117" s="740">
        <v>205100</v>
      </c>
      <c r="F117" s="741"/>
      <c r="G117" s="583"/>
      <c r="H117" s="598">
        <v>20</v>
      </c>
      <c r="I117" s="583">
        <v>136000</v>
      </c>
      <c r="J117" s="598">
        <v>20</v>
      </c>
      <c r="K117" s="583">
        <v>250000</v>
      </c>
      <c r="L117" s="586"/>
      <c r="M117" s="587"/>
      <c r="N117" s="584"/>
      <c r="O117" s="587"/>
      <c r="P117" s="620">
        <v>20</v>
      </c>
      <c r="Q117" s="583">
        <v>250000</v>
      </c>
      <c r="R117" s="584"/>
      <c r="S117" s="587"/>
      <c r="T117" s="589"/>
      <c r="U117" s="594"/>
      <c r="V117" s="589"/>
      <c r="W117" s="587"/>
      <c r="X117" s="584"/>
      <c r="Y117" s="587"/>
      <c r="Z117" s="587"/>
      <c r="AA117" s="612"/>
    </row>
    <row r="118" spans="1:27" ht="18" customHeight="1" x14ac:dyDescent="0.35">
      <c r="A118" s="1173">
        <v>45136</v>
      </c>
      <c r="B118" s="591"/>
      <c r="C118" s="592"/>
      <c r="D118" s="593"/>
      <c r="E118" s="592"/>
      <c r="F118" s="593"/>
      <c r="G118" s="585"/>
      <c r="H118" s="586"/>
      <c r="I118" s="585"/>
      <c r="J118" s="586"/>
      <c r="K118" s="585"/>
      <c r="L118" s="586"/>
      <c r="M118" s="587"/>
      <c r="N118" s="584"/>
      <c r="O118" s="587"/>
      <c r="P118" s="588"/>
      <c r="Q118" s="587"/>
      <c r="R118" s="584"/>
      <c r="S118" s="587"/>
      <c r="T118" s="589"/>
      <c r="U118" s="594"/>
      <c r="V118" s="589"/>
      <c r="W118" s="587"/>
      <c r="X118" s="584"/>
      <c r="Y118" s="587"/>
      <c r="Z118" s="587"/>
      <c r="AA118" s="612"/>
    </row>
    <row r="119" spans="1:27" ht="18" customHeight="1" x14ac:dyDescent="0.35">
      <c r="A119" s="1174"/>
      <c r="B119" s="591"/>
      <c r="C119" s="592"/>
      <c r="D119" s="593"/>
      <c r="E119" s="592"/>
      <c r="F119" s="593"/>
      <c r="G119" s="585"/>
      <c r="H119" s="586"/>
      <c r="I119" s="585"/>
      <c r="J119" s="586"/>
      <c r="K119" s="585"/>
      <c r="L119" s="586"/>
      <c r="M119" s="587"/>
      <c r="N119" s="584"/>
      <c r="O119" s="587"/>
      <c r="P119" s="588"/>
      <c r="Q119" s="587"/>
      <c r="R119" s="584"/>
      <c r="S119" s="587"/>
      <c r="T119" s="589"/>
      <c r="U119" s="594"/>
      <c r="V119" s="589"/>
      <c r="W119" s="587"/>
      <c r="X119" s="584"/>
      <c r="Y119" s="587"/>
      <c r="Z119" s="587"/>
      <c r="AA119" s="612"/>
    </row>
    <row r="120" spans="1:27" ht="18" customHeight="1" x14ac:dyDescent="0.35">
      <c r="A120" s="1174"/>
      <c r="B120" s="591"/>
      <c r="C120" s="592"/>
      <c r="D120" s="593"/>
      <c r="E120" s="592"/>
      <c r="F120" s="593"/>
      <c r="G120" s="585"/>
      <c r="H120" s="586"/>
      <c r="I120" s="585"/>
      <c r="J120" s="586"/>
      <c r="K120" s="585"/>
      <c r="L120" s="586"/>
      <c r="M120" s="587"/>
      <c r="N120" s="584"/>
      <c r="O120" s="587"/>
      <c r="P120" s="588"/>
      <c r="Q120" s="587"/>
      <c r="R120" s="584"/>
      <c r="S120" s="587"/>
      <c r="T120" s="589"/>
      <c r="U120" s="594"/>
      <c r="V120" s="589"/>
      <c r="W120" s="587"/>
      <c r="X120" s="584"/>
      <c r="Y120" s="587"/>
      <c r="Z120" s="587"/>
      <c r="AA120" s="612"/>
    </row>
    <row r="121" spans="1:27" ht="18" customHeight="1" x14ac:dyDescent="0.35">
      <c r="A121" s="1175"/>
      <c r="B121" s="591">
        <v>26.04</v>
      </c>
      <c r="C121" s="592">
        <v>260400</v>
      </c>
      <c r="D121" s="593">
        <v>23.83</v>
      </c>
      <c r="E121" s="585">
        <v>238300</v>
      </c>
      <c r="F121" s="593">
        <v>35.950000000000003</v>
      </c>
      <c r="G121" s="585">
        <v>359500</v>
      </c>
      <c r="H121" s="586">
        <v>20</v>
      </c>
      <c r="I121" s="585">
        <v>136000</v>
      </c>
      <c r="J121" s="586">
        <v>20</v>
      </c>
      <c r="K121" s="585">
        <v>250000</v>
      </c>
      <c r="L121" s="586">
        <v>45.87</v>
      </c>
      <c r="M121" s="587">
        <v>311916</v>
      </c>
      <c r="N121" s="584"/>
      <c r="O121" s="587"/>
      <c r="P121" s="588">
        <v>20</v>
      </c>
      <c r="Q121" s="587">
        <v>250000</v>
      </c>
      <c r="R121" s="584"/>
      <c r="S121" s="587"/>
      <c r="T121" s="589"/>
      <c r="U121" s="594"/>
      <c r="V121" s="589">
        <v>23.29</v>
      </c>
      <c r="W121" s="587">
        <v>232900</v>
      </c>
      <c r="X121" s="584"/>
      <c r="Y121" s="587"/>
      <c r="Z121" s="587"/>
      <c r="AA121" s="612"/>
    </row>
    <row r="122" spans="1:27" ht="18" customHeight="1" x14ac:dyDescent="0.35">
      <c r="A122" s="1173">
        <v>45137</v>
      </c>
      <c r="B122" s="591"/>
      <c r="C122" s="592"/>
      <c r="D122" s="593"/>
      <c r="E122" s="592"/>
      <c r="F122" s="593"/>
      <c r="G122" s="585"/>
      <c r="H122" s="586"/>
      <c r="I122" s="585"/>
      <c r="J122" s="586"/>
      <c r="K122" s="585"/>
      <c r="L122" s="586"/>
      <c r="M122" s="587"/>
      <c r="N122" s="584"/>
      <c r="O122" s="587"/>
      <c r="P122" s="588"/>
      <c r="Q122" s="587"/>
      <c r="R122" s="584"/>
      <c r="S122" s="587"/>
      <c r="T122" s="589"/>
      <c r="U122" s="594"/>
      <c r="V122" s="589"/>
      <c r="W122" s="587"/>
      <c r="X122" s="584"/>
      <c r="Y122" s="587"/>
      <c r="Z122" s="587"/>
      <c r="AA122" s="612"/>
    </row>
    <row r="123" spans="1:27" ht="18" customHeight="1" x14ac:dyDescent="0.35">
      <c r="A123" s="1174"/>
      <c r="B123" s="591"/>
      <c r="C123" s="592"/>
      <c r="D123" s="593"/>
      <c r="E123" s="592"/>
      <c r="F123" s="593"/>
      <c r="G123" s="585"/>
      <c r="H123" s="586"/>
      <c r="I123" s="585"/>
      <c r="J123" s="586"/>
      <c r="K123" s="585"/>
      <c r="L123" s="586"/>
      <c r="M123" s="587"/>
      <c r="N123" s="584"/>
      <c r="O123" s="587"/>
      <c r="P123" s="588"/>
      <c r="Q123" s="587"/>
      <c r="R123" s="584"/>
      <c r="S123" s="587"/>
      <c r="T123" s="589"/>
      <c r="U123" s="594"/>
      <c r="V123" s="589"/>
      <c r="W123" s="587"/>
      <c r="X123" s="584"/>
      <c r="Y123" s="587"/>
      <c r="Z123" s="587"/>
      <c r="AA123" s="612"/>
    </row>
    <row r="124" spans="1:27" ht="18" customHeight="1" x14ac:dyDescent="0.35">
      <c r="A124" s="1174"/>
      <c r="B124" s="591"/>
      <c r="C124" s="592"/>
      <c r="D124" s="593"/>
      <c r="E124" s="592"/>
      <c r="F124" s="593"/>
      <c r="G124" s="585"/>
      <c r="H124" s="586"/>
      <c r="I124" s="585"/>
      <c r="J124" s="586"/>
      <c r="K124" s="585"/>
      <c r="L124" s="586"/>
      <c r="M124" s="587"/>
      <c r="N124" s="584"/>
      <c r="O124" s="587"/>
      <c r="P124" s="588"/>
      <c r="Q124" s="587"/>
      <c r="R124" s="584"/>
      <c r="S124" s="587"/>
      <c r="T124" s="589"/>
      <c r="U124" s="594"/>
      <c r="V124" s="589"/>
      <c r="W124" s="587"/>
      <c r="X124" s="584"/>
      <c r="Y124" s="587"/>
      <c r="Z124" s="587"/>
      <c r="AA124" s="612"/>
    </row>
    <row r="125" spans="1:27" ht="17.25" customHeight="1" x14ac:dyDescent="0.35">
      <c r="A125" s="1175"/>
      <c r="B125" s="591">
        <v>18.68</v>
      </c>
      <c r="C125" s="592">
        <v>186800</v>
      </c>
      <c r="D125" s="593">
        <v>28.28</v>
      </c>
      <c r="E125" s="592">
        <v>282800</v>
      </c>
      <c r="F125" s="593"/>
      <c r="G125" s="585"/>
      <c r="H125" s="586"/>
      <c r="I125" s="585"/>
      <c r="J125" s="586"/>
      <c r="K125" s="585"/>
      <c r="L125" s="586">
        <v>58.06</v>
      </c>
      <c r="M125" s="587">
        <v>394810</v>
      </c>
      <c r="N125" s="584"/>
      <c r="O125" s="587"/>
      <c r="P125" s="588"/>
      <c r="Q125" s="587"/>
      <c r="R125" s="584"/>
      <c r="S125" s="587"/>
      <c r="T125" s="589"/>
      <c r="U125" s="594"/>
      <c r="V125" s="589"/>
      <c r="W125" s="587"/>
      <c r="X125" s="584"/>
      <c r="Y125" s="587"/>
      <c r="Z125" s="587"/>
      <c r="AA125" s="612"/>
    </row>
    <row r="126" spans="1:27" ht="17.25" customHeight="1" x14ac:dyDescent="0.35">
      <c r="A126" s="1173">
        <v>45138</v>
      </c>
      <c r="B126" s="591"/>
      <c r="C126" s="592"/>
      <c r="D126" s="593"/>
      <c r="E126" s="592"/>
      <c r="F126" s="593"/>
      <c r="G126" s="585"/>
      <c r="H126" s="586"/>
      <c r="I126" s="585"/>
      <c r="J126" s="586"/>
      <c r="K126" s="585"/>
      <c r="L126" s="586"/>
      <c r="M126" s="587"/>
      <c r="N126" s="584"/>
      <c r="O126" s="587"/>
      <c r="P126" s="588"/>
      <c r="Q126" s="587"/>
      <c r="R126" s="584"/>
      <c r="S126" s="587"/>
      <c r="T126" s="589"/>
      <c r="U126" s="594"/>
      <c r="V126" s="589"/>
      <c r="W126" s="587"/>
      <c r="X126" s="584"/>
      <c r="Y126" s="587"/>
      <c r="Z126" s="587"/>
      <c r="AA126" s="612"/>
    </row>
    <row r="127" spans="1:27" ht="17.25" customHeight="1" x14ac:dyDescent="0.35">
      <c r="A127" s="1174"/>
      <c r="B127" s="591"/>
      <c r="C127" s="592"/>
      <c r="D127" s="593"/>
      <c r="E127" s="592"/>
      <c r="F127" s="593"/>
      <c r="G127" s="585"/>
      <c r="H127" s="586"/>
      <c r="I127" s="585"/>
      <c r="J127" s="586"/>
      <c r="K127" s="585"/>
      <c r="L127" s="586"/>
      <c r="M127" s="587"/>
      <c r="N127" s="584"/>
      <c r="O127" s="587"/>
      <c r="P127" s="588"/>
      <c r="Q127" s="587"/>
      <c r="R127" s="584"/>
      <c r="S127" s="587"/>
      <c r="T127" s="589"/>
      <c r="U127" s="594"/>
      <c r="V127" s="589"/>
      <c r="W127" s="587"/>
      <c r="X127" s="584"/>
      <c r="Y127" s="587"/>
      <c r="Z127" s="587"/>
      <c r="AA127" s="612"/>
    </row>
    <row r="128" spans="1:27" ht="17.25" customHeight="1" x14ac:dyDescent="0.35">
      <c r="A128" s="1174"/>
      <c r="B128" s="591"/>
      <c r="C128" s="592"/>
      <c r="D128" s="593"/>
      <c r="E128" s="592"/>
      <c r="F128" s="593"/>
      <c r="G128" s="585"/>
      <c r="H128" s="586"/>
      <c r="I128" s="585"/>
      <c r="J128" s="586"/>
      <c r="K128" s="585"/>
      <c r="L128" s="586"/>
      <c r="M128" s="587"/>
      <c r="N128" s="584"/>
      <c r="O128" s="587"/>
      <c r="P128" s="588"/>
      <c r="Q128" s="587"/>
      <c r="R128" s="584"/>
      <c r="S128" s="587"/>
      <c r="T128" s="589"/>
      <c r="U128" s="594"/>
      <c r="V128" s="589"/>
      <c r="W128" s="587"/>
      <c r="X128" s="584"/>
      <c r="Y128" s="587"/>
      <c r="Z128" s="587"/>
      <c r="AA128" s="612"/>
    </row>
    <row r="129" spans="1:27" ht="17.25" customHeight="1" x14ac:dyDescent="0.35">
      <c r="A129" s="1175"/>
      <c r="B129" s="591">
        <v>25.05</v>
      </c>
      <c r="C129" s="592">
        <v>250500</v>
      </c>
      <c r="D129" s="593">
        <v>22.06</v>
      </c>
      <c r="E129" s="592">
        <v>220600</v>
      </c>
      <c r="F129" s="593">
        <v>41.28</v>
      </c>
      <c r="G129" s="585">
        <v>412800</v>
      </c>
      <c r="H129" s="586"/>
      <c r="I129" s="585"/>
      <c r="J129" s="586"/>
      <c r="K129" s="585"/>
      <c r="L129" s="586"/>
      <c r="M129" s="587"/>
      <c r="N129" s="584">
        <v>31.61</v>
      </c>
      <c r="O129" s="587">
        <v>316100</v>
      </c>
      <c r="P129" s="588">
        <v>20</v>
      </c>
      <c r="Q129" s="587">
        <v>250000</v>
      </c>
      <c r="R129" s="584"/>
      <c r="S129" s="587"/>
      <c r="T129" s="589">
        <v>37.729999999999997</v>
      </c>
      <c r="U129" s="594">
        <v>377300</v>
      </c>
      <c r="V129" s="589">
        <v>30</v>
      </c>
      <c r="W129" s="587">
        <v>300000</v>
      </c>
      <c r="X129" s="584"/>
      <c r="Y129" s="587"/>
      <c r="Z129" s="587"/>
      <c r="AA129" s="612"/>
    </row>
    <row r="130" spans="1:27" s="663" customFormat="1" ht="27" customHeight="1" x14ac:dyDescent="0.35">
      <c r="A130" s="1176" t="s">
        <v>113</v>
      </c>
      <c r="B130" s="602"/>
      <c r="C130" s="603">
        <f>SUM(C6:C129)</f>
        <v>7214200</v>
      </c>
      <c r="D130" s="603"/>
      <c r="E130" s="603">
        <f>SUM(E6:E129)</f>
        <v>7915200</v>
      </c>
      <c r="F130" s="603"/>
      <c r="G130" s="603">
        <f>SUM(G6:G129)</f>
        <v>5912200</v>
      </c>
      <c r="H130" s="603"/>
      <c r="I130" s="603">
        <f>SUM(I6:I129)</f>
        <v>1454590</v>
      </c>
      <c r="J130" s="603"/>
      <c r="K130" s="603">
        <f>SUM(K6:K129)</f>
        <v>3750000</v>
      </c>
      <c r="L130" s="603"/>
      <c r="M130" s="603">
        <f>SUM(M6:M129)</f>
        <v>2310436</v>
      </c>
      <c r="N130" s="603"/>
      <c r="O130" s="603">
        <f>SUM(O6:O129)</f>
        <v>588800</v>
      </c>
      <c r="P130" s="603"/>
      <c r="Q130" s="603">
        <f>SUM(Q6:Q129)</f>
        <v>6250000</v>
      </c>
      <c r="R130" s="603"/>
      <c r="S130" s="603">
        <f>SUM(S6:S129)</f>
        <v>0</v>
      </c>
      <c r="T130" s="603"/>
      <c r="U130" s="603">
        <f>SUM(U6:U129)</f>
        <v>2162300</v>
      </c>
      <c r="V130" s="603"/>
      <c r="W130" s="603">
        <f>SUM(W6:W129)</f>
        <v>1975600</v>
      </c>
      <c r="X130" s="603"/>
      <c r="Y130" s="603">
        <f>SUM(Y6:Y129)</f>
        <v>100000</v>
      </c>
      <c r="Z130" s="603">
        <f>SUM(B130:Y130)</f>
        <v>39633326</v>
      </c>
      <c r="AA130" s="610"/>
    </row>
    <row r="131" spans="1:27" s="663" customFormat="1" ht="34.5" customHeight="1" x14ac:dyDescent="0.35">
      <c r="A131" s="1177"/>
      <c r="B131" s="602">
        <f>SUM(B6:B129)</f>
        <v>721.41999999999973</v>
      </c>
      <c r="C131" s="604"/>
      <c r="D131" s="605">
        <f>SUM(D6:D130)</f>
        <v>791.52</v>
      </c>
      <c r="E131" s="603"/>
      <c r="F131" s="605">
        <f>SUM(F6:F130)</f>
        <v>591.22</v>
      </c>
      <c r="G131" s="603"/>
      <c r="H131" s="606">
        <f>SUM(H6:H130)</f>
        <v>213.91</v>
      </c>
      <c r="I131" s="603"/>
      <c r="J131" s="606">
        <f>SUM(J6:J130)</f>
        <v>300</v>
      </c>
      <c r="K131" s="603"/>
      <c r="L131" s="606">
        <f>SUM(L6:L130)</f>
        <v>339.77</v>
      </c>
      <c r="M131" s="603"/>
      <c r="N131" s="605">
        <f>SUM(N6:N130)</f>
        <v>58.879999999999995</v>
      </c>
      <c r="O131" s="603"/>
      <c r="P131" s="606">
        <f>SUM(P6:P130)</f>
        <v>500</v>
      </c>
      <c r="Q131" s="603"/>
      <c r="R131" s="605">
        <f>SUM(R6:R130)</f>
        <v>0</v>
      </c>
      <c r="S131" s="603"/>
      <c r="T131" s="605">
        <f>SUM(T5:T130)</f>
        <v>216.23</v>
      </c>
      <c r="U131" s="603"/>
      <c r="V131" s="605">
        <f>SUM(V6:V130)</f>
        <v>197.55999999999997</v>
      </c>
      <c r="W131" s="603"/>
      <c r="X131" s="605">
        <f>SUM(X6:X130)</f>
        <v>10</v>
      </c>
      <c r="Y131" s="607"/>
      <c r="Z131" s="647">
        <f>SUM(B131:Y131)</f>
        <v>3940.5099999999998</v>
      </c>
      <c r="AA131" s="651"/>
    </row>
    <row r="132" spans="1:27" s="663" customFormat="1" ht="34.5" customHeight="1" x14ac:dyDescent="0.35">
      <c r="A132" s="715"/>
      <c r="B132" s="803"/>
      <c r="C132" s="804"/>
      <c r="D132" s="805"/>
      <c r="E132" s="806"/>
      <c r="F132" s="805"/>
      <c r="G132" s="806"/>
      <c r="H132" s="807"/>
      <c r="I132" s="806"/>
      <c r="J132" s="807"/>
      <c r="K132" s="806"/>
      <c r="L132" s="807"/>
      <c r="M132" s="806"/>
      <c r="N132" s="805"/>
      <c r="O132" s="806"/>
      <c r="P132" s="807"/>
      <c r="Q132" s="806"/>
      <c r="R132" s="805"/>
      <c r="S132" s="806"/>
      <c r="T132" s="805"/>
      <c r="U132" s="806"/>
      <c r="V132" s="805"/>
      <c r="W132" s="610"/>
      <c r="X132" s="718"/>
      <c r="Y132" s="720"/>
      <c r="Z132" s="651"/>
      <c r="AA132" s="651"/>
    </row>
    <row r="133" spans="1:27" s="663" customFormat="1" ht="34.5" customHeight="1" x14ac:dyDescent="0.35">
      <c r="A133" s="715"/>
      <c r="B133" s="716"/>
      <c r="C133" s="717"/>
      <c r="D133" s="718"/>
      <c r="E133" s="610"/>
      <c r="F133" s="718"/>
      <c r="G133" s="610"/>
      <c r="H133" s="719"/>
      <c r="I133" s="610"/>
      <c r="J133" s="719"/>
      <c r="K133" s="610"/>
      <c r="L133" s="719"/>
      <c r="M133" s="610"/>
      <c r="N133" s="718"/>
      <c r="O133" s="610"/>
      <c r="P133" s="719"/>
      <c r="Q133" s="610"/>
      <c r="R133" s="718"/>
      <c r="S133" s="610"/>
      <c r="T133" s="718"/>
      <c r="U133" s="610"/>
      <c r="V133" s="718"/>
      <c r="W133" s="610"/>
      <c r="X133" s="718"/>
      <c r="Y133" s="720"/>
      <c r="Z133" s="651"/>
      <c r="AA133" s="651"/>
    </row>
    <row r="134" spans="1:27" s="663" customFormat="1" ht="34.5" customHeight="1" x14ac:dyDescent="0.35">
      <c r="A134" s="715"/>
      <c r="B134" s="716"/>
      <c r="C134" s="717"/>
      <c r="D134" s="718"/>
      <c r="E134" s="610"/>
      <c r="F134" s="718"/>
      <c r="G134" s="610"/>
      <c r="H134" s="719"/>
      <c r="I134" s="610"/>
      <c r="J134" s="719"/>
      <c r="K134" s="610"/>
      <c r="L134" s="719"/>
      <c r="M134" s="610"/>
      <c r="N134" s="718"/>
      <c r="O134" s="610"/>
      <c r="P134" s="719"/>
      <c r="Q134" s="610"/>
      <c r="R134" s="718"/>
      <c r="S134" s="610"/>
      <c r="T134" s="718"/>
      <c r="U134" s="610"/>
      <c r="V134" s="718"/>
      <c r="W134" s="610"/>
      <c r="X134" s="718"/>
      <c r="Y134" s="720"/>
      <c r="Z134" s="651"/>
      <c r="AA134" s="651"/>
    </row>
    <row r="135" spans="1:27" s="663" customFormat="1" ht="34.5" customHeight="1" x14ac:dyDescent="0.35">
      <c r="A135" s="715"/>
      <c r="B135" s="716"/>
      <c r="C135" s="717"/>
      <c r="D135" s="718"/>
      <c r="E135" s="610"/>
      <c r="F135" s="718"/>
      <c r="G135" s="610"/>
      <c r="H135" s="719"/>
      <c r="I135" s="610"/>
      <c r="J135" s="719"/>
      <c r="K135" s="610"/>
      <c r="L135" s="719"/>
      <c r="M135" s="610"/>
      <c r="N135" s="718"/>
      <c r="O135" s="610"/>
      <c r="P135" s="719"/>
      <c r="Q135" s="610"/>
      <c r="R135" s="718"/>
      <c r="S135" s="610"/>
      <c r="T135" s="718"/>
      <c r="U135" s="610"/>
      <c r="V135" s="718"/>
      <c r="W135" s="610"/>
      <c r="X135" s="718"/>
      <c r="Y135" s="720"/>
      <c r="Z135" s="651"/>
      <c r="AA135" s="651"/>
    </row>
    <row r="136" spans="1:27" s="663" customFormat="1" ht="34.5" customHeight="1" x14ac:dyDescent="0.35">
      <c r="A136" s="715"/>
      <c r="B136" s="716"/>
      <c r="C136" s="717"/>
      <c r="D136" s="718"/>
      <c r="E136" s="610"/>
      <c r="F136" s="718"/>
      <c r="G136" s="610"/>
      <c r="H136" s="719"/>
      <c r="I136" s="610"/>
      <c r="J136" s="719"/>
      <c r="K136" s="610"/>
      <c r="L136" s="719"/>
      <c r="M136" s="610"/>
      <c r="N136" s="718"/>
      <c r="O136" s="610"/>
      <c r="P136" s="719"/>
      <c r="Q136" s="610"/>
      <c r="R136" s="718"/>
      <c r="S136" s="610"/>
      <c r="T136" s="718"/>
      <c r="U136" s="610"/>
      <c r="V136" s="718"/>
      <c r="W136" s="610"/>
      <c r="X136" s="718"/>
      <c r="Y136" s="720"/>
      <c r="Z136" s="651"/>
      <c r="AA136" s="651"/>
    </row>
    <row r="137" spans="1:27" s="808" customFormat="1" ht="34.5" customHeight="1" x14ac:dyDescent="0.35">
      <c r="A137" s="715"/>
      <c r="B137" s="716"/>
      <c r="C137" s="717"/>
      <c r="D137" s="718"/>
      <c r="E137" s="610"/>
      <c r="F137" s="718"/>
      <c r="G137" s="610"/>
      <c r="H137" s="719"/>
      <c r="I137" s="610"/>
      <c r="J137" s="719"/>
      <c r="K137" s="610"/>
      <c r="L137" s="719"/>
      <c r="M137" s="610"/>
      <c r="N137" s="718"/>
      <c r="O137" s="610"/>
      <c r="P137" s="719"/>
      <c r="Q137" s="610"/>
      <c r="R137" s="718"/>
      <c r="S137" s="610"/>
      <c r="T137" s="718"/>
      <c r="U137" s="610"/>
      <c r="V137" s="718"/>
      <c r="W137" s="610"/>
      <c r="X137" s="718"/>
      <c r="Y137" s="720"/>
      <c r="Z137" s="651"/>
      <c r="AA137" s="651"/>
    </row>
    <row r="138" spans="1:27" s="808" customFormat="1" ht="34.5" customHeight="1" x14ac:dyDescent="0.35">
      <c r="A138" s="715"/>
      <c r="B138" s="716"/>
      <c r="C138" s="717"/>
      <c r="D138" s="718"/>
      <c r="E138" s="610"/>
      <c r="F138" s="718"/>
      <c r="G138" s="610"/>
      <c r="H138" s="719"/>
      <c r="I138" s="610"/>
      <c r="J138" s="719"/>
      <c r="K138" s="610"/>
      <c r="L138" s="719"/>
      <c r="M138" s="610"/>
      <c r="N138" s="718"/>
      <c r="O138" s="610"/>
      <c r="P138" s="719"/>
      <c r="Q138" s="610"/>
      <c r="R138" s="718"/>
      <c r="S138" s="610"/>
      <c r="T138" s="718"/>
      <c r="U138" s="610"/>
      <c r="V138" s="718"/>
      <c r="W138" s="610"/>
      <c r="X138" s="718"/>
      <c r="Y138" s="720"/>
      <c r="Z138" s="651"/>
      <c r="AA138" s="651"/>
    </row>
    <row r="139" spans="1:27" s="663" customFormat="1" ht="34.5" customHeight="1" x14ac:dyDescent="0.35">
      <c r="A139" s="1162" t="s">
        <v>0</v>
      </c>
      <c r="B139" s="1162"/>
      <c r="C139" s="1162"/>
      <c r="D139" s="1162"/>
      <c r="E139" s="1162"/>
      <c r="F139" s="1162"/>
      <c r="G139" s="1162"/>
      <c r="H139" s="1162"/>
      <c r="I139" s="1162"/>
      <c r="J139" s="1162"/>
      <c r="K139" s="1162"/>
      <c r="L139" s="1162"/>
      <c r="M139" s="1162"/>
      <c r="N139" s="1162"/>
      <c r="O139" s="1162"/>
      <c r="P139" s="1162"/>
      <c r="Q139" s="1162"/>
      <c r="R139" s="1162"/>
      <c r="S139" s="1162"/>
      <c r="T139" s="1162"/>
      <c r="U139" s="1162"/>
      <c r="V139" s="1162"/>
      <c r="W139" s="721"/>
      <c r="X139" s="721"/>
      <c r="Y139" s="721"/>
      <c r="Z139" s="721"/>
      <c r="AA139" s="651"/>
    </row>
    <row r="140" spans="1:27" ht="26.25" customHeight="1" x14ac:dyDescent="0.35">
      <c r="A140" s="1162" t="s">
        <v>203</v>
      </c>
      <c r="B140" s="1162"/>
      <c r="C140" s="1162"/>
      <c r="D140" s="1162"/>
      <c r="E140" s="1162"/>
      <c r="F140" s="1162"/>
      <c r="G140" s="1162"/>
      <c r="H140" s="1162"/>
      <c r="I140" s="1162"/>
      <c r="J140" s="1162"/>
      <c r="K140" s="1162"/>
      <c r="L140" s="1162"/>
      <c r="M140" s="1162"/>
      <c r="N140" s="1162"/>
      <c r="O140" s="1162"/>
      <c r="P140" s="1162"/>
      <c r="Q140" s="1162"/>
      <c r="R140" s="1162"/>
      <c r="S140" s="1162"/>
      <c r="T140" s="1162"/>
      <c r="U140" s="1162"/>
      <c r="V140" s="1162"/>
      <c r="W140" s="721"/>
      <c r="X140" s="721"/>
      <c r="Y140" s="721"/>
      <c r="Z140" s="721"/>
      <c r="AA140" s="612"/>
    </row>
    <row r="141" spans="1:27" s="663" customFormat="1" ht="48" customHeight="1" x14ac:dyDescent="0.35">
      <c r="A141" s="1178" t="s">
        <v>2</v>
      </c>
      <c r="B141" s="1132" t="s">
        <v>114</v>
      </c>
      <c r="C141" s="1137"/>
      <c r="D141" s="1137"/>
      <c r="E141" s="1133"/>
      <c r="F141" s="1154" t="s">
        <v>176</v>
      </c>
      <c r="G141" s="1154"/>
      <c r="H141" s="1138" t="s">
        <v>115</v>
      </c>
      <c r="I141" s="1140"/>
      <c r="J141" s="1140"/>
      <c r="K141" s="1140"/>
      <c r="L141" s="1140"/>
      <c r="M141" s="1140"/>
      <c r="N141" s="1140"/>
      <c r="O141" s="1139"/>
      <c r="P141" s="1138" t="s">
        <v>116</v>
      </c>
      <c r="Q141" s="1140"/>
      <c r="R141" s="1140"/>
      <c r="S141" s="1140"/>
      <c r="T141" s="1140"/>
      <c r="U141" s="1140"/>
      <c r="V141" s="1141" t="s">
        <v>9</v>
      </c>
    </row>
    <row r="142" spans="1:27" s="663" customFormat="1" ht="15" customHeight="1" x14ac:dyDescent="0.35">
      <c r="A142" s="1179"/>
      <c r="B142" s="1132" t="s">
        <v>195</v>
      </c>
      <c r="C142" s="1133"/>
      <c r="D142" s="1132" t="s">
        <v>196</v>
      </c>
      <c r="E142" s="1133"/>
      <c r="F142" s="1132" t="s">
        <v>177</v>
      </c>
      <c r="G142" s="1133"/>
      <c r="H142" s="1132" t="s">
        <v>197</v>
      </c>
      <c r="I142" s="1133"/>
      <c r="J142" s="1132" t="s">
        <v>198</v>
      </c>
      <c r="K142" s="1133"/>
      <c r="L142" s="1132" t="s">
        <v>199</v>
      </c>
      <c r="M142" s="1133"/>
      <c r="N142" s="1132" t="s">
        <v>123</v>
      </c>
      <c r="O142" s="1133"/>
      <c r="P142" s="1132" t="s">
        <v>125</v>
      </c>
      <c r="Q142" s="1133"/>
      <c r="R142" s="1132" t="s">
        <v>200</v>
      </c>
      <c r="S142" s="1133"/>
      <c r="T142" s="1132" t="s">
        <v>201</v>
      </c>
      <c r="U142" s="1137"/>
      <c r="V142" s="1141"/>
    </row>
    <row r="143" spans="1:27" s="663" customFormat="1" ht="15" customHeight="1" x14ac:dyDescent="0.35">
      <c r="A143" s="1180"/>
      <c r="B143" s="809" t="s">
        <v>21</v>
      </c>
      <c r="C143" s="854" t="s">
        <v>27</v>
      </c>
      <c r="D143" s="809" t="s">
        <v>21</v>
      </c>
      <c r="E143" s="854" t="s">
        <v>27</v>
      </c>
      <c r="F143" s="810" t="s">
        <v>26</v>
      </c>
      <c r="G143" s="854" t="s">
        <v>27</v>
      </c>
      <c r="H143" s="616" t="s">
        <v>128</v>
      </c>
      <c r="I143" s="854" t="s">
        <v>27</v>
      </c>
      <c r="J143" s="616" t="s">
        <v>128</v>
      </c>
      <c r="K143" s="854" t="s">
        <v>27</v>
      </c>
      <c r="L143" s="616" t="s">
        <v>128</v>
      </c>
      <c r="M143" s="854" t="s">
        <v>27</v>
      </c>
      <c r="N143" s="616" t="s">
        <v>128</v>
      </c>
      <c r="O143" s="854" t="s">
        <v>27</v>
      </c>
      <c r="P143" s="616" t="s">
        <v>17</v>
      </c>
      <c r="Q143" s="854" t="s">
        <v>27</v>
      </c>
      <c r="R143" s="616" t="s">
        <v>30</v>
      </c>
      <c r="S143" s="854" t="s">
        <v>27</v>
      </c>
      <c r="T143" s="616" t="s">
        <v>30</v>
      </c>
      <c r="U143" s="854" t="s">
        <v>27</v>
      </c>
      <c r="V143" s="648"/>
    </row>
    <row r="144" spans="1:27" s="663" customFormat="1" ht="15" customHeight="1" x14ac:dyDescent="0.35">
      <c r="A144" s="1181">
        <v>45108</v>
      </c>
      <c r="B144" s="738"/>
      <c r="C144" s="621"/>
      <c r="D144" s="620"/>
      <c r="E144" s="621"/>
      <c r="F144" s="620"/>
      <c r="G144" s="621"/>
      <c r="H144" s="620"/>
      <c r="I144" s="621"/>
      <c r="J144" s="620"/>
      <c r="K144" s="854"/>
      <c r="L144" s="620"/>
      <c r="M144" s="621"/>
      <c r="N144" s="620"/>
      <c r="O144" s="621"/>
      <c r="P144" s="620"/>
      <c r="Q144" s="854"/>
      <c r="R144" s="620"/>
      <c r="S144" s="854"/>
      <c r="T144" s="620"/>
      <c r="U144" s="621"/>
      <c r="V144" s="854"/>
    </row>
    <row r="145" spans="1:24" x14ac:dyDescent="0.35">
      <c r="A145" s="1182"/>
      <c r="B145" s="738"/>
      <c r="C145" s="583"/>
      <c r="D145" s="727"/>
      <c r="E145" s="704"/>
      <c r="F145" s="741"/>
      <c r="G145" s="583"/>
      <c r="H145" s="598"/>
      <c r="I145" s="583"/>
      <c r="J145" s="598">
        <v>10</v>
      </c>
      <c r="K145" s="583">
        <v>100000</v>
      </c>
      <c r="L145" s="598"/>
      <c r="M145" s="583"/>
      <c r="N145" s="598">
        <v>10</v>
      </c>
      <c r="O145" s="583">
        <v>100000</v>
      </c>
      <c r="P145" s="620">
        <v>10</v>
      </c>
      <c r="Q145" s="583">
        <v>100000</v>
      </c>
      <c r="R145" s="620"/>
      <c r="S145" s="583"/>
      <c r="T145" s="598"/>
      <c r="U145" s="583"/>
      <c r="V145" s="742"/>
      <c r="X145" s="579"/>
    </row>
    <row r="146" spans="1:24" ht="15" customHeight="1" x14ac:dyDescent="0.35">
      <c r="A146" s="1181">
        <v>45109</v>
      </c>
      <c r="B146" s="625"/>
      <c r="C146" s="583"/>
      <c r="D146" s="625"/>
      <c r="E146" s="740"/>
      <c r="F146" s="743"/>
      <c r="G146" s="742"/>
      <c r="H146" s="744"/>
      <c r="I146" s="742"/>
      <c r="J146" s="744"/>
      <c r="K146" s="742"/>
      <c r="L146" s="744"/>
      <c r="M146" s="742"/>
      <c r="N146" s="744"/>
      <c r="O146" s="742"/>
      <c r="P146" s="745"/>
      <c r="Q146" s="742"/>
      <c r="R146" s="745"/>
      <c r="S146" s="742"/>
      <c r="T146" s="744"/>
      <c r="U146" s="742"/>
      <c r="V146" s="742"/>
      <c r="X146" s="579"/>
    </row>
    <row r="147" spans="1:24" ht="15" customHeight="1" x14ac:dyDescent="0.35">
      <c r="A147" s="1182"/>
      <c r="B147" s="738"/>
      <c r="C147" s="583"/>
      <c r="D147" s="598"/>
      <c r="E147" s="583"/>
      <c r="F147" s="741"/>
      <c r="G147" s="583"/>
      <c r="H147" s="598"/>
      <c r="I147" s="583"/>
      <c r="J147" s="598"/>
      <c r="K147" s="583"/>
      <c r="L147" s="598"/>
      <c r="M147" s="583"/>
      <c r="N147" s="598"/>
      <c r="O147" s="583"/>
      <c r="P147" s="620"/>
      <c r="Q147" s="583"/>
      <c r="R147" s="620"/>
      <c r="S147" s="583"/>
      <c r="T147" s="598"/>
      <c r="U147" s="583"/>
      <c r="V147" s="583"/>
      <c r="X147" s="579"/>
    </row>
    <row r="148" spans="1:24" ht="15" customHeight="1" x14ac:dyDescent="0.35">
      <c r="A148" s="1181">
        <v>45110</v>
      </c>
      <c r="B148" s="738"/>
      <c r="C148" s="583"/>
      <c r="D148" s="598"/>
      <c r="E148" s="740"/>
      <c r="F148" s="741"/>
      <c r="G148" s="583"/>
      <c r="H148" s="598"/>
      <c r="I148" s="583"/>
      <c r="J148" s="598"/>
      <c r="K148" s="583"/>
      <c r="L148" s="598"/>
      <c r="M148" s="583"/>
      <c r="N148" s="598"/>
      <c r="O148" s="583"/>
      <c r="P148" s="620"/>
      <c r="Q148" s="583"/>
      <c r="R148" s="620"/>
      <c r="S148" s="583"/>
      <c r="T148" s="598"/>
      <c r="U148" s="583"/>
      <c r="V148" s="583"/>
      <c r="X148" s="579"/>
    </row>
    <row r="149" spans="1:24" ht="15" customHeight="1" x14ac:dyDescent="0.35">
      <c r="A149" s="1182"/>
      <c r="B149" s="625">
        <v>51.75</v>
      </c>
      <c r="C149" s="583">
        <v>351900</v>
      </c>
      <c r="D149" s="598">
        <v>53.87</v>
      </c>
      <c r="E149" s="740">
        <v>366316</v>
      </c>
      <c r="F149" s="738"/>
      <c r="G149" s="583"/>
      <c r="H149" s="598"/>
      <c r="I149" s="583"/>
      <c r="J149" s="598"/>
      <c r="K149" s="583"/>
      <c r="L149" s="598"/>
      <c r="M149" s="583"/>
      <c r="N149" s="598"/>
      <c r="O149" s="583"/>
      <c r="P149" s="620"/>
      <c r="Q149" s="583"/>
      <c r="R149" s="620"/>
      <c r="S149" s="583"/>
      <c r="T149" s="598"/>
      <c r="U149" s="583"/>
      <c r="V149" s="583"/>
      <c r="X149" s="579"/>
    </row>
    <row r="150" spans="1:24" ht="15" customHeight="1" x14ac:dyDescent="0.35">
      <c r="A150" s="1181">
        <v>45111</v>
      </c>
      <c r="B150" s="625"/>
      <c r="C150" s="583"/>
      <c r="D150" s="625"/>
      <c r="E150" s="740"/>
      <c r="F150" s="741"/>
      <c r="G150" s="583"/>
      <c r="H150" s="598"/>
      <c r="I150" s="583"/>
      <c r="J150" s="598"/>
      <c r="K150" s="583"/>
      <c r="L150" s="598"/>
      <c r="M150" s="583"/>
      <c r="N150" s="598"/>
      <c r="O150" s="583"/>
      <c r="P150" s="620"/>
      <c r="Q150" s="583"/>
      <c r="R150" s="620"/>
      <c r="S150" s="583"/>
      <c r="T150" s="598"/>
      <c r="U150" s="583"/>
      <c r="V150" s="583"/>
      <c r="X150" s="579"/>
    </row>
    <row r="151" spans="1:24" ht="15" customHeight="1" x14ac:dyDescent="0.35">
      <c r="A151" s="1182"/>
      <c r="B151" s="738"/>
      <c r="C151" s="583"/>
      <c r="D151" s="737"/>
      <c r="E151" s="583"/>
      <c r="F151" s="741"/>
      <c r="G151" s="583"/>
      <c r="H151" s="598"/>
      <c r="I151" s="583"/>
      <c r="J151" s="598">
        <v>10</v>
      </c>
      <c r="K151" s="583">
        <v>100000</v>
      </c>
      <c r="L151" s="598"/>
      <c r="M151" s="583"/>
      <c r="N151" s="598"/>
      <c r="O151" s="583"/>
      <c r="P151" s="620"/>
      <c r="Q151" s="583"/>
      <c r="R151" s="620"/>
      <c r="S151" s="583"/>
      <c r="T151" s="598"/>
      <c r="U151" s="583"/>
      <c r="V151" s="583"/>
      <c r="X151" s="579"/>
    </row>
    <row r="152" spans="1:24" ht="15" customHeight="1" x14ac:dyDescent="0.35">
      <c r="A152" s="1181">
        <v>45112</v>
      </c>
      <c r="B152" s="738"/>
      <c r="C152" s="583"/>
      <c r="D152" s="598"/>
      <c r="E152" s="740"/>
      <c r="F152" s="741"/>
      <c r="G152" s="583"/>
      <c r="H152" s="598"/>
      <c r="I152" s="583"/>
      <c r="J152" s="598"/>
      <c r="K152" s="583"/>
      <c r="L152" s="598"/>
      <c r="M152" s="583"/>
      <c r="N152" s="598"/>
      <c r="O152" s="583"/>
      <c r="P152" s="620"/>
      <c r="Q152" s="583"/>
      <c r="R152" s="620"/>
      <c r="S152" s="583"/>
      <c r="T152" s="598"/>
      <c r="U152" s="583"/>
      <c r="V152" s="583"/>
      <c r="X152" s="579"/>
    </row>
    <row r="153" spans="1:24" ht="15" customHeight="1" x14ac:dyDescent="0.35">
      <c r="A153" s="1182"/>
      <c r="B153" s="738">
        <v>46</v>
      </c>
      <c r="C153" s="583">
        <v>312800</v>
      </c>
      <c r="D153" s="598"/>
      <c r="E153" s="740"/>
      <c r="F153" s="741"/>
      <c r="G153" s="583"/>
      <c r="H153" s="598"/>
      <c r="I153" s="583"/>
      <c r="J153" s="598">
        <v>10</v>
      </c>
      <c r="K153" s="583">
        <v>100000</v>
      </c>
      <c r="L153" s="598"/>
      <c r="M153" s="583"/>
      <c r="N153" s="598"/>
      <c r="O153" s="583"/>
      <c r="P153" s="620">
        <v>10</v>
      </c>
      <c r="Q153" s="583">
        <v>100000</v>
      </c>
      <c r="R153" s="620"/>
      <c r="S153" s="583"/>
      <c r="T153" s="598"/>
      <c r="U153" s="583"/>
      <c r="V153" s="583"/>
      <c r="X153" s="579"/>
    </row>
    <row r="154" spans="1:24" ht="15" customHeight="1" x14ac:dyDescent="0.35">
      <c r="A154" s="1181">
        <v>45113</v>
      </c>
      <c r="B154" s="625"/>
      <c r="C154" s="740"/>
      <c r="D154" s="598"/>
      <c r="E154" s="740"/>
      <c r="F154" s="741"/>
      <c r="G154" s="583"/>
      <c r="H154" s="598"/>
      <c r="I154" s="583"/>
      <c r="J154" s="598"/>
      <c r="K154" s="583"/>
      <c r="L154" s="598"/>
      <c r="M154" s="583"/>
      <c r="N154" s="598"/>
      <c r="O154" s="583"/>
      <c r="P154" s="620"/>
      <c r="Q154" s="583"/>
      <c r="R154" s="620"/>
      <c r="S154" s="583"/>
      <c r="T154" s="598"/>
      <c r="U154" s="583"/>
      <c r="V154" s="583"/>
      <c r="X154" s="579"/>
    </row>
    <row r="155" spans="1:24" ht="15" customHeight="1" x14ac:dyDescent="0.35">
      <c r="A155" s="1182"/>
      <c r="B155" s="738"/>
      <c r="C155" s="583"/>
      <c r="D155" s="598">
        <v>49.45</v>
      </c>
      <c r="E155" s="583">
        <v>336260</v>
      </c>
      <c r="F155" s="741"/>
      <c r="G155" s="583"/>
      <c r="H155" s="598"/>
      <c r="I155" s="583"/>
      <c r="J155" s="598"/>
      <c r="K155" s="583"/>
      <c r="L155" s="598">
        <v>7.34</v>
      </c>
      <c r="M155" s="583">
        <v>73400</v>
      </c>
      <c r="N155" s="598"/>
      <c r="O155" s="583"/>
      <c r="P155" s="620"/>
      <c r="Q155" s="583"/>
      <c r="R155" s="620"/>
      <c r="S155" s="583"/>
      <c r="T155" s="598"/>
      <c r="U155" s="583"/>
      <c r="V155" s="583"/>
      <c r="X155" s="579"/>
    </row>
    <row r="156" spans="1:24" ht="15" customHeight="1" x14ac:dyDescent="0.35">
      <c r="A156" s="1181">
        <v>45114</v>
      </c>
      <c r="B156" s="738"/>
      <c r="C156" s="583"/>
      <c r="D156" s="598"/>
      <c r="E156" s="740"/>
      <c r="F156" s="741"/>
      <c r="G156" s="583"/>
      <c r="H156" s="598"/>
      <c r="I156" s="583"/>
      <c r="J156" s="598"/>
      <c r="K156" s="583"/>
      <c r="L156" s="598"/>
      <c r="M156" s="583"/>
      <c r="N156" s="598"/>
      <c r="O156" s="583"/>
      <c r="P156" s="620"/>
      <c r="Q156" s="583"/>
      <c r="R156" s="620"/>
      <c r="S156" s="583"/>
      <c r="T156" s="597"/>
      <c r="U156" s="748"/>
      <c r="V156" s="583"/>
      <c r="X156" s="579"/>
    </row>
    <row r="157" spans="1:24" ht="15" customHeight="1" x14ac:dyDescent="0.35">
      <c r="A157" s="1182"/>
      <c r="B157" s="738"/>
      <c r="C157" s="583"/>
      <c r="D157" s="598"/>
      <c r="E157" s="740"/>
      <c r="F157" s="741"/>
      <c r="G157" s="583"/>
      <c r="H157" s="620">
        <v>10</v>
      </c>
      <c r="I157" s="583">
        <v>100000</v>
      </c>
      <c r="J157" s="598"/>
      <c r="K157" s="583"/>
      <c r="L157" s="598"/>
      <c r="M157" s="583"/>
      <c r="N157" s="598"/>
      <c r="O157" s="583"/>
      <c r="P157" s="620">
        <v>10</v>
      </c>
      <c r="Q157" s="583">
        <v>100000</v>
      </c>
      <c r="R157" s="620"/>
      <c r="S157" s="583"/>
      <c r="T157" s="598"/>
      <c r="U157" s="583"/>
      <c r="V157" s="583"/>
      <c r="X157" s="579"/>
    </row>
    <row r="158" spans="1:24" ht="15" customHeight="1" x14ac:dyDescent="0.35">
      <c r="A158" s="1181">
        <v>45115</v>
      </c>
      <c r="B158" s="738"/>
      <c r="C158" s="583"/>
      <c r="D158" s="598"/>
      <c r="E158" s="740"/>
      <c r="F158" s="741"/>
      <c r="G158" s="583"/>
      <c r="H158" s="598"/>
      <c r="I158" s="583"/>
      <c r="J158" s="598"/>
      <c r="K158" s="583"/>
      <c r="L158" s="598"/>
      <c r="M158" s="583"/>
      <c r="N158" s="598"/>
      <c r="O158" s="583"/>
      <c r="P158" s="620"/>
      <c r="Q158" s="583"/>
      <c r="R158" s="620"/>
      <c r="S158" s="583"/>
      <c r="T158" s="598"/>
      <c r="U158" s="583"/>
      <c r="V158" s="583"/>
      <c r="X158" s="579"/>
    </row>
    <row r="159" spans="1:24" ht="15" customHeight="1" x14ac:dyDescent="0.35">
      <c r="A159" s="1182"/>
      <c r="B159" s="625"/>
      <c r="C159" s="583"/>
      <c r="D159" s="598"/>
      <c r="E159" s="740"/>
      <c r="F159" s="741"/>
      <c r="G159" s="583"/>
      <c r="H159" s="598"/>
      <c r="I159" s="583"/>
      <c r="J159" s="598"/>
      <c r="K159" s="583"/>
      <c r="L159" s="598"/>
      <c r="M159" s="583"/>
      <c r="N159" s="598"/>
      <c r="O159" s="583"/>
      <c r="P159" s="620"/>
      <c r="Q159" s="583"/>
      <c r="R159" s="620"/>
      <c r="S159" s="583"/>
      <c r="T159" s="598"/>
      <c r="U159" s="583"/>
      <c r="V159" s="583"/>
      <c r="X159" s="579"/>
    </row>
    <row r="160" spans="1:24" ht="15" customHeight="1" x14ac:dyDescent="0.35">
      <c r="A160" s="1181">
        <v>45116</v>
      </c>
      <c r="B160" s="738"/>
      <c r="C160" s="583"/>
      <c r="D160" s="598"/>
      <c r="E160" s="740"/>
      <c r="F160" s="741"/>
      <c r="G160" s="583"/>
      <c r="H160" s="598"/>
      <c r="I160" s="583"/>
      <c r="J160" s="598"/>
      <c r="K160" s="583"/>
      <c r="L160" s="598"/>
      <c r="M160" s="583"/>
      <c r="N160" s="598"/>
      <c r="O160" s="583"/>
      <c r="P160" s="620"/>
      <c r="Q160" s="583"/>
      <c r="R160" s="620"/>
      <c r="S160" s="583"/>
      <c r="T160" s="598"/>
      <c r="U160" s="583"/>
      <c r="V160" s="583"/>
      <c r="X160" s="579"/>
    </row>
    <row r="161" spans="1:24" ht="15" customHeight="1" x14ac:dyDescent="0.35">
      <c r="A161" s="1182"/>
      <c r="B161" s="625"/>
      <c r="C161" s="583"/>
      <c r="D161" s="598"/>
      <c r="E161" s="740"/>
      <c r="F161" s="741"/>
      <c r="G161" s="583"/>
      <c r="H161" s="598"/>
      <c r="I161" s="583"/>
      <c r="J161" s="598"/>
      <c r="K161" s="583"/>
      <c r="L161" s="598"/>
      <c r="M161" s="583"/>
      <c r="N161" s="598"/>
      <c r="O161" s="583"/>
      <c r="P161" s="620"/>
      <c r="Q161" s="583"/>
      <c r="R161" s="620"/>
      <c r="S161" s="583"/>
      <c r="T161" s="598"/>
      <c r="U161" s="583"/>
      <c r="V161" s="583"/>
      <c r="X161" s="579"/>
    </row>
    <row r="162" spans="1:24" ht="15" customHeight="1" x14ac:dyDescent="0.35">
      <c r="A162" s="1181">
        <v>45117</v>
      </c>
      <c r="B162" s="738"/>
      <c r="C162" s="583"/>
      <c r="D162" s="598"/>
      <c r="E162" s="740"/>
      <c r="F162" s="741"/>
      <c r="G162" s="583"/>
      <c r="H162" s="598"/>
      <c r="I162" s="583"/>
      <c r="J162" s="598"/>
      <c r="K162" s="583"/>
      <c r="L162" s="598"/>
      <c r="M162" s="583"/>
      <c r="N162" s="598"/>
      <c r="O162" s="583"/>
      <c r="P162" s="620"/>
      <c r="Q162" s="583"/>
      <c r="R162" s="620"/>
      <c r="S162" s="583"/>
      <c r="T162" s="598"/>
      <c r="U162" s="583"/>
      <c r="V162" s="583"/>
      <c r="X162" s="579"/>
    </row>
    <row r="163" spans="1:24" ht="15" customHeight="1" x14ac:dyDescent="0.35">
      <c r="A163" s="1182"/>
      <c r="B163" s="738"/>
      <c r="C163" s="583"/>
      <c r="D163" s="598"/>
      <c r="E163" s="740"/>
      <c r="F163" s="598"/>
      <c r="G163" s="583"/>
      <c r="H163" s="598"/>
      <c r="I163" s="583"/>
      <c r="J163" s="598"/>
      <c r="K163" s="583"/>
      <c r="L163" s="598"/>
      <c r="M163" s="583"/>
      <c r="N163" s="598"/>
      <c r="O163" s="583"/>
      <c r="P163" s="620"/>
      <c r="Q163" s="583"/>
      <c r="R163" s="620"/>
      <c r="S163" s="583"/>
      <c r="T163" s="598"/>
      <c r="U163" s="583"/>
      <c r="V163" s="583"/>
      <c r="X163" s="579"/>
    </row>
    <row r="164" spans="1:24" ht="15" customHeight="1" x14ac:dyDescent="0.35">
      <c r="A164" s="1181">
        <v>45118</v>
      </c>
      <c r="B164" s="738"/>
      <c r="C164" s="583"/>
      <c r="D164" s="598"/>
      <c r="E164" s="740"/>
      <c r="F164" s="741"/>
      <c r="G164" s="583"/>
      <c r="H164" s="598"/>
      <c r="I164" s="583"/>
      <c r="J164" s="598"/>
      <c r="K164" s="583"/>
      <c r="L164" s="598"/>
      <c r="M164" s="583"/>
      <c r="N164" s="598"/>
      <c r="O164" s="583"/>
      <c r="P164" s="597"/>
      <c r="Q164" s="748"/>
      <c r="R164" s="597"/>
      <c r="S164" s="748"/>
      <c r="T164" s="598"/>
      <c r="U164" s="583"/>
      <c r="V164" s="583"/>
      <c r="X164" s="579"/>
    </row>
    <row r="165" spans="1:24" ht="15" customHeight="1" x14ac:dyDescent="0.35">
      <c r="A165" s="1182"/>
      <c r="B165" s="738">
        <v>55.12</v>
      </c>
      <c r="C165" s="583">
        <v>374816</v>
      </c>
      <c r="D165" s="598">
        <v>53.72</v>
      </c>
      <c r="E165" s="740">
        <v>365296</v>
      </c>
      <c r="F165" s="741"/>
      <c r="G165" s="583"/>
      <c r="H165" s="598"/>
      <c r="I165" s="583"/>
      <c r="J165" s="598">
        <v>9.9700000000000006</v>
      </c>
      <c r="K165" s="583">
        <v>99700</v>
      </c>
      <c r="L165" s="598"/>
      <c r="M165" s="583"/>
      <c r="N165" s="598"/>
      <c r="O165" s="583"/>
      <c r="P165" s="620"/>
      <c r="Q165" s="583"/>
      <c r="R165" s="620"/>
      <c r="S165" s="583"/>
      <c r="T165" s="598"/>
      <c r="U165" s="583"/>
      <c r="V165" s="583"/>
      <c r="X165" s="579"/>
    </row>
    <row r="166" spans="1:24" ht="15" customHeight="1" x14ac:dyDescent="0.35">
      <c r="A166" s="1181">
        <v>45119</v>
      </c>
      <c r="B166" s="738"/>
      <c r="C166" s="583"/>
      <c r="D166" s="598"/>
      <c r="E166" s="740"/>
      <c r="F166" s="741"/>
      <c r="G166" s="583"/>
      <c r="H166" s="598"/>
      <c r="I166" s="583"/>
      <c r="J166" s="598"/>
      <c r="K166" s="583"/>
      <c r="L166" s="598"/>
      <c r="M166" s="583"/>
      <c r="N166" s="598"/>
      <c r="O166" s="583"/>
      <c r="P166" s="620"/>
      <c r="Q166" s="583"/>
      <c r="R166" s="620"/>
      <c r="S166" s="583"/>
      <c r="T166" s="598"/>
      <c r="U166" s="583"/>
      <c r="V166" s="583"/>
      <c r="X166" s="579"/>
    </row>
    <row r="167" spans="1:24" ht="15" customHeight="1" x14ac:dyDescent="0.35">
      <c r="A167" s="1182"/>
      <c r="B167" s="738"/>
      <c r="C167" s="583"/>
      <c r="D167" s="598">
        <v>46.78</v>
      </c>
      <c r="E167" s="740">
        <v>318104</v>
      </c>
      <c r="F167" s="741"/>
      <c r="G167" s="583"/>
      <c r="H167" s="598"/>
      <c r="I167" s="583"/>
      <c r="J167" s="741"/>
      <c r="K167" s="583"/>
      <c r="L167" s="598"/>
      <c r="M167" s="583"/>
      <c r="N167" s="598"/>
      <c r="O167" s="583"/>
      <c r="P167" s="620"/>
      <c r="Q167" s="583"/>
      <c r="R167" s="620"/>
      <c r="S167" s="583"/>
      <c r="T167" s="598"/>
      <c r="U167" s="583"/>
      <c r="V167" s="583"/>
      <c r="X167" s="579"/>
    </row>
    <row r="168" spans="1:24" ht="15" customHeight="1" x14ac:dyDescent="0.35">
      <c r="A168" s="1181">
        <v>45120</v>
      </c>
      <c r="B168" s="738"/>
      <c r="C168" s="583"/>
      <c r="D168" s="598"/>
      <c r="E168" s="740"/>
      <c r="F168" s="741"/>
      <c r="G168" s="583"/>
      <c r="H168" s="598"/>
      <c r="I168" s="583"/>
      <c r="J168" s="598"/>
      <c r="K168" s="583"/>
      <c r="L168" s="598"/>
      <c r="M168" s="583"/>
      <c r="N168" s="598"/>
      <c r="O168" s="583"/>
      <c r="P168" s="620"/>
      <c r="Q168" s="583"/>
      <c r="R168" s="620"/>
      <c r="S168" s="583"/>
      <c r="T168" s="598"/>
      <c r="U168" s="583"/>
      <c r="V168" s="583"/>
      <c r="X168" s="579"/>
    </row>
    <row r="169" spans="1:24" s="601" customFormat="1" ht="15" customHeight="1" x14ac:dyDescent="0.35">
      <c r="A169" s="1182"/>
      <c r="B169" s="582"/>
      <c r="C169" s="583"/>
      <c r="D169" s="598"/>
      <c r="E169" s="740"/>
      <c r="F169" s="741"/>
      <c r="G169" s="583"/>
      <c r="H169" s="598"/>
      <c r="I169" s="583"/>
      <c r="J169" s="598"/>
      <c r="K169" s="583"/>
      <c r="L169" s="598"/>
      <c r="M169" s="583"/>
      <c r="N169" s="598"/>
      <c r="O169" s="583"/>
      <c r="P169" s="620"/>
      <c r="Q169" s="583"/>
      <c r="R169" s="620"/>
      <c r="S169" s="583"/>
      <c r="T169" s="598"/>
      <c r="U169" s="583"/>
      <c r="V169" s="583"/>
    </row>
    <row r="170" spans="1:24" ht="15" customHeight="1" x14ac:dyDescent="0.35">
      <c r="A170" s="1181">
        <v>45121</v>
      </c>
      <c r="B170" s="738"/>
      <c r="C170" s="583"/>
      <c r="D170" s="598"/>
      <c r="E170" s="740"/>
      <c r="F170" s="741"/>
      <c r="G170" s="583"/>
      <c r="H170" s="598"/>
      <c r="I170" s="583"/>
      <c r="J170" s="598"/>
      <c r="K170" s="583"/>
      <c r="L170" s="598"/>
      <c r="M170" s="583"/>
      <c r="N170" s="598"/>
      <c r="O170" s="583"/>
      <c r="P170" s="620"/>
      <c r="Q170" s="583"/>
      <c r="R170" s="620"/>
      <c r="S170" s="583"/>
      <c r="T170" s="598"/>
      <c r="U170" s="583"/>
      <c r="V170" s="583"/>
      <c r="X170" s="579"/>
    </row>
    <row r="171" spans="1:24" ht="15" customHeight="1" x14ac:dyDescent="0.35">
      <c r="A171" s="1182"/>
      <c r="B171" s="738">
        <v>59.57</v>
      </c>
      <c r="C171" s="583">
        <v>405080</v>
      </c>
      <c r="D171" s="598"/>
      <c r="E171" s="740"/>
      <c r="F171" s="741"/>
      <c r="G171" s="583"/>
      <c r="H171" s="598"/>
      <c r="I171" s="583"/>
      <c r="J171" s="598"/>
      <c r="K171" s="583"/>
      <c r="L171" s="598"/>
      <c r="M171" s="583"/>
      <c r="N171" s="598"/>
      <c r="O171" s="583"/>
      <c r="P171" s="620">
        <v>10</v>
      </c>
      <c r="Q171" s="583">
        <v>100000</v>
      </c>
      <c r="R171" s="620"/>
      <c r="S171" s="583"/>
      <c r="T171" s="598"/>
      <c r="U171" s="583"/>
      <c r="V171" s="583"/>
      <c r="X171" s="579"/>
    </row>
    <row r="172" spans="1:24" ht="15" customHeight="1" x14ac:dyDescent="0.35">
      <c r="A172" s="1181">
        <v>45122</v>
      </c>
      <c r="B172" s="738"/>
      <c r="C172" s="583"/>
      <c r="D172" s="598"/>
      <c r="E172" s="740"/>
      <c r="F172" s="741"/>
      <c r="G172" s="583"/>
      <c r="H172" s="598"/>
      <c r="I172" s="583"/>
      <c r="J172" s="598"/>
      <c r="K172" s="583"/>
      <c r="L172" s="598"/>
      <c r="M172" s="583"/>
      <c r="N172" s="598"/>
      <c r="O172" s="583"/>
      <c r="P172" s="620"/>
      <c r="Q172" s="583"/>
      <c r="R172" s="620"/>
      <c r="S172" s="583"/>
      <c r="T172" s="598"/>
      <c r="U172" s="583"/>
      <c r="V172" s="583"/>
      <c r="X172" s="579"/>
    </row>
    <row r="173" spans="1:24" ht="15" customHeight="1" x14ac:dyDescent="0.35">
      <c r="A173" s="1182"/>
      <c r="B173" s="738"/>
      <c r="C173" s="583"/>
      <c r="D173" s="598"/>
      <c r="E173" s="740"/>
      <c r="F173" s="741"/>
      <c r="G173" s="583"/>
      <c r="H173" s="598"/>
      <c r="I173" s="583"/>
      <c r="J173" s="598"/>
      <c r="K173" s="583"/>
      <c r="L173" s="598"/>
      <c r="M173" s="583"/>
      <c r="N173" s="598"/>
      <c r="O173" s="583"/>
      <c r="P173" s="620"/>
      <c r="Q173" s="583"/>
      <c r="R173" s="620"/>
      <c r="S173" s="583"/>
      <c r="T173" s="598"/>
      <c r="U173" s="583"/>
      <c r="V173" s="583"/>
      <c r="X173" s="579"/>
    </row>
    <row r="174" spans="1:24" ht="15" customHeight="1" x14ac:dyDescent="0.35">
      <c r="A174" s="1181">
        <v>45123</v>
      </c>
      <c r="B174" s="738"/>
      <c r="C174" s="583"/>
      <c r="D174" s="598"/>
      <c r="E174" s="740"/>
      <c r="F174" s="741"/>
      <c r="G174" s="583"/>
      <c r="H174" s="598"/>
      <c r="I174" s="583"/>
      <c r="J174" s="598"/>
      <c r="K174" s="583"/>
      <c r="L174" s="598"/>
      <c r="M174" s="583"/>
      <c r="N174" s="598"/>
      <c r="O174" s="583"/>
      <c r="P174" s="620"/>
      <c r="Q174" s="583"/>
      <c r="R174" s="620"/>
      <c r="S174" s="583"/>
      <c r="T174" s="598"/>
      <c r="U174" s="583"/>
      <c r="V174" s="583"/>
      <c r="X174" s="579"/>
    </row>
    <row r="175" spans="1:24" ht="15" customHeight="1" x14ac:dyDescent="0.35">
      <c r="A175" s="1182"/>
      <c r="B175" s="738"/>
      <c r="C175" s="583"/>
      <c r="D175" s="598"/>
      <c r="E175" s="740"/>
      <c r="F175" s="741"/>
      <c r="G175" s="583"/>
      <c r="H175" s="598"/>
      <c r="I175" s="583"/>
      <c r="J175" s="598"/>
      <c r="K175" s="583"/>
      <c r="L175" s="598">
        <v>8.19</v>
      </c>
      <c r="M175" s="583">
        <v>81900</v>
      </c>
      <c r="N175" s="598"/>
      <c r="O175" s="583"/>
      <c r="P175" s="620"/>
      <c r="Q175" s="583"/>
      <c r="R175" s="620"/>
      <c r="S175" s="583"/>
      <c r="T175" s="598"/>
      <c r="U175" s="583"/>
      <c r="V175" s="583"/>
      <c r="X175" s="579"/>
    </row>
    <row r="176" spans="1:24" ht="15" customHeight="1" x14ac:dyDescent="0.35">
      <c r="A176" s="1181">
        <v>45124</v>
      </c>
      <c r="B176" s="738"/>
      <c r="C176" s="583"/>
      <c r="D176" s="598"/>
      <c r="E176" s="740"/>
      <c r="F176" s="741"/>
      <c r="G176" s="583"/>
      <c r="H176" s="598"/>
      <c r="I176" s="583"/>
      <c r="J176" s="598"/>
      <c r="K176" s="583"/>
      <c r="L176" s="598"/>
      <c r="M176" s="583"/>
      <c r="N176" s="598"/>
      <c r="O176" s="583"/>
      <c r="P176" s="620"/>
      <c r="Q176" s="583"/>
      <c r="R176" s="620"/>
      <c r="S176" s="583"/>
      <c r="T176" s="598"/>
      <c r="U176" s="583"/>
      <c r="V176" s="583"/>
      <c r="X176" s="579"/>
    </row>
    <row r="177" spans="1:24" ht="15" customHeight="1" x14ac:dyDescent="0.35">
      <c r="A177" s="1182"/>
      <c r="B177" s="738"/>
      <c r="C177" s="583"/>
      <c r="D177" s="598"/>
      <c r="E177" s="740"/>
      <c r="F177" s="741"/>
      <c r="G177" s="583"/>
      <c r="H177" s="598"/>
      <c r="I177" s="583"/>
      <c r="J177" s="598"/>
      <c r="K177" s="583"/>
      <c r="L177" s="598"/>
      <c r="M177" s="583"/>
      <c r="N177" s="598"/>
      <c r="O177" s="583"/>
      <c r="P177" s="620"/>
      <c r="Q177" s="583"/>
      <c r="R177" s="620"/>
      <c r="S177" s="583"/>
      <c r="T177" s="598"/>
      <c r="U177" s="583"/>
      <c r="V177" s="583"/>
      <c r="X177" s="579"/>
    </row>
    <row r="178" spans="1:24" ht="15" customHeight="1" x14ac:dyDescent="0.35">
      <c r="A178" s="1181">
        <v>45125</v>
      </c>
      <c r="B178" s="738"/>
      <c r="C178" s="583"/>
      <c r="D178" s="598"/>
      <c r="E178" s="740"/>
      <c r="F178" s="741"/>
      <c r="G178" s="583"/>
      <c r="H178" s="598"/>
      <c r="I178" s="583"/>
      <c r="J178" s="598"/>
      <c r="K178" s="583"/>
      <c r="L178" s="598"/>
      <c r="M178" s="583"/>
      <c r="N178" s="598"/>
      <c r="O178" s="583"/>
      <c r="P178" s="620"/>
      <c r="Q178" s="583"/>
      <c r="R178" s="620"/>
      <c r="S178" s="583"/>
      <c r="T178" s="598"/>
      <c r="U178" s="583"/>
      <c r="V178" s="583"/>
      <c r="X178" s="579"/>
    </row>
    <row r="179" spans="1:24" ht="15" customHeight="1" x14ac:dyDescent="0.35">
      <c r="A179" s="1182"/>
      <c r="B179" s="738">
        <v>55.12</v>
      </c>
      <c r="C179" s="583">
        <v>374816</v>
      </c>
      <c r="D179" s="598">
        <v>53.75</v>
      </c>
      <c r="E179" s="740">
        <v>365500</v>
      </c>
      <c r="F179" s="741"/>
      <c r="G179" s="583"/>
      <c r="H179" s="598">
        <v>10</v>
      </c>
      <c r="I179" s="583">
        <v>100000</v>
      </c>
      <c r="J179" s="598">
        <v>10</v>
      </c>
      <c r="K179" s="583">
        <v>100000</v>
      </c>
      <c r="L179" s="598"/>
      <c r="M179" s="583"/>
      <c r="N179" s="598"/>
      <c r="O179" s="583"/>
      <c r="P179" s="620">
        <v>10</v>
      </c>
      <c r="Q179" s="583">
        <v>100000</v>
      </c>
      <c r="R179" s="620"/>
      <c r="S179" s="583"/>
      <c r="T179" s="598"/>
      <c r="U179" s="583"/>
      <c r="V179" s="583"/>
      <c r="X179" s="579"/>
    </row>
    <row r="180" spans="1:24" ht="15" customHeight="1" x14ac:dyDescent="0.35">
      <c r="A180" s="1181">
        <v>45126</v>
      </c>
      <c r="B180" s="738"/>
      <c r="C180" s="583"/>
      <c r="D180" s="598"/>
      <c r="E180" s="740"/>
      <c r="F180" s="741"/>
      <c r="G180" s="583"/>
      <c r="H180" s="598"/>
      <c r="I180" s="583"/>
      <c r="J180" s="598"/>
      <c r="K180" s="583"/>
      <c r="L180" s="598"/>
      <c r="M180" s="583"/>
      <c r="N180" s="598"/>
      <c r="O180" s="583"/>
      <c r="P180" s="620"/>
      <c r="Q180" s="583"/>
      <c r="R180" s="620"/>
      <c r="S180" s="583"/>
      <c r="T180" s="598"/>
      <c r="U180" s="583"/>
      <c r="V180" s="583"/>
      <c r="X180" s="579"/>
    </row>
    <row r="181" spans="1:24" ht="15" customHeight="1" x14ac:dyDescent="0.35">
      <c r="A181" s="1182"/>
      <c r="B181" s="738"/>
      <c r="C181" s="583"/>
      <c r="D181" s="598"/>
      <c r="E181" s="740"/>
      <c r="F181" s="741"/>
      <c r="G181" s="583"/>
      <c r="H181" s="598"/>
      <c r="I181" s="583"/>
      <c r="J181" s="598"/>
      <c r="K181" s="583"/>
      <c r="L181" s="598"/>
      <c r="M181" s="583"/>
      <c r="N181" s="598"/>
      <c r="O181" s="583"/>
      <c r="P181" s="620"/>
      <c r="Q181" s="583"/>
      <c r="R181" s="620"/>
      <c r="S181" s="583"/>
      <c r="T181" s="598"/>
      <c r="U181" s="583"/>
      <c r="V181" s="583"/>
      <c r="X181" s="579"/>
    </row>
    <row r="182" spans="1:24" ht="15" customHeight="1" x14ac:dyDescent="0.35">
      <c r="A182" s="1181">
        <v>45127</v>
      </c>
      <c r="B182" s="738"/>
      <c r="C182" s="583"/>
      <c r="D182" s="598"/>
      <c r="E182" s="740"/>
      <c r="F182" s="741"/>
      <c r="G182" s="583"/>
      <c r="H182" s="598"/>
      <c r="I182" s="583"/>
      <c r="J182" s="598"/>
      <c r="K182" s="583"/>
      <c r="L182" s="598"/>
      <c r="M182" s="583"/>
      <c r="N182" s="598"/>
      <c r="O182" s="583"/>
      <c r="P182" s="620"/>
      <c r="Q182" s="583"/>
      <c r="R182" s="620"/>
      <c r="S182" s="583"/>
      <c r="T182" s="598"/>
      <c r="U182" s="583"/>
      <c r="V182" s="583"/>
      <c r="X182" s="579"/>
    </row>
    <row r="183" spans="1:24" ht="15" customHeight="1" x14ac:dyDescent="0.35">
      <c r="A183" s="1182"/>
      <c r="B183" s="738"/>
      <c r="C183" s="583"/>
      <c r="D183" s="598">
        <v>57.44</v>
      </c>
      <c r="E183" s="740">
        <v>390592</v>
      </c>
      <c r="F183" s="741"/>
      <c r="G183" s="583"/>
      <c r="H183" s="598"/>
      <c r="I183" s="583"/>
      <c r="J183" s="598"/>
      <c r="K183" s="583"/>
      <c r="L183" s="598"/>
      <c r="M183" s="583"/>
      <c r="N183" s="598"/>
      <c r="O183" s="583"/>
      <c r="P183" s="598"/>
      <c r="Q183" s="583"/>
      <c r="R183" s="620"/>
      <c r="S183" s="583"/>
      <c r="T183" s="598"/>
      <c r="U183" s="583"/>
      <c r="V183" s="583"/>
      <c r="X183" s="579"/>
    </row>
    <row r="184" spans="1:24" ht="15" customHeight="1" x14ac:dyDescent="0.35">
      <c r="A184" s="1181">
        <v>45128</v>
      </c>
      <c r="B184" s="738"/>
      <c r="C184" s="583"/>
      <c r="D184" s="598"/>
      <c r="E184" s="740"/>
      <c r="F184" s="741"/>
      <c r="G184" s="583"/>
      <c r="H184" s="598"/>
      <c r="I184" s="583"/>
      <c r="J184" s="598"/>
      <c r="K184" s="583"/>
      <c r="L184" s="598"/>
      <c r="M184" s="583"/>
      <c r="N184" s="598"/>
      <c r="O184" s="583"/>
      <c r="P184" s="620"/>
      <c r="Q184" s="583"/>
      <c r="R184" s="620"/>
      <c r="S184" s="583"/>
      <c r="T184" s="597"/>
      <c r="U184" s="748"/>
      <c r="V184" s="583"/>
      <c r="X184" s="579"/>
    </row>
    <row r="185" spans="1:24" ht="15" customHeight="1" x14ac:dyDescent="0.35">
      <c r="A185" s="1182"/>
      <c r="B185" s="738">
        <v>56.36</v>
      </c>
      <c r="C185" s="583">
        <v>383250</v>
      </c>
      <c r="D185" s="598"/>
      <c r="E185" s="740"/>
      <c r="F185" s="741"/>
      <c r="G185" s="583"/>
      <c r="H185" s="598"/>
      <c r="I185" s="583"/>
      <c r="J185" s="598"/>
      <c r="K185" s="583"/>
      <c r="L185" s="598"/>
      <c r="M185" s="583"/>
      <c r="N185" s="598"/>
      <c r="O185" s="583"/>
      <c r="P185" s="620"/>
      <c r="Q185" s="583"/>
      <c r="R185" s="620">
        <v>36.770000000000003</v>
      </c>
      <c r="S185" s="583">
        <v>367700</v>
      </c>
      <c r="T185" s="598"/>
      <c r="U185" s="583"/>
      <c r="V185" s="583"/>
      <c r="X185" s="579"/>
    </row>
    <row r="186" spans="1:24" ht="15" customHeight="1" x14ac:dyDescent="0.35">
      <c r="A186" s="1181">
        <v>45129</v>
      </c>
      <c r="B186" s="738"/>
      <c r="C186" s="583"/>
      <c r="D186" s="598"/>
      <c r="E186" s="740"/>
      <c r="F186" s="741"/>
      <c r="G186" s="583"/>
      <c r="H186" s="598"/>
      <c r="I186" s="583"/>
      <c r="J186" s="598"/>
      <c r="K186" s="583"/>
      <c r="L186" s="598"/>
      <c r="M186" s="583"/>
      <c r="N186" s="598"/>
      <c r="O186" s="583"/>
      <c r="P186" s="620"/>
      <c r="Q186" s="583"/>
      <c r="R186" s="620"/>
      <c r="S186" s="583"/>
      <c r="T186" s="598"/>
      <c r="U186" s="583"/>
      <c r="V186" s="583"/>
      <c r="X186" s="579"/>
    </row>
    <row r="187" spans="1:24" ht="18" customHeight="1" x14ac:dyDescent="0.35">
      <c r="A187" s="1182"/>
      <c r="B187" s="738"/>
      <c r="C187" s="583"/>
      <c r="D187" s="738"/>
      <c r="E187" s="583"/>
      <c r="F187" s="741"/>
      <c r="G187" s="583"/>
      <c r="H187" s="598"/>
      <c r="I187" s="583"/>
      <c r="J187" s="598"/>
      <c r="K187" s="583"/>
      <c r="L187" s="598"/>
      <c r="M187" s="583"/>
      <c r="N187" s="598"/>
      <c r="O187" s="583"/>
      <c r="P187" s="620">
        <v>8.3000000000000007</v>
      </c>
      <c r="Q187" s="583">
        <v>83000</v>
      </c>
      <c r="R187" s="620"/>
      <c r="S187" s="583"/>
      <c r="T187" s="598"/>
      <c r="U187" s="583"/>
      <c r="V187" s="583"/>
      <c r="X187" s="579"/>
    </row>
    <row r="188" spans="1:24" ht="15" customHeight="1" x14ac:dyDescent="0.35">
      <c r="A188" s="1181">
        <v>45130</v>
      </c>
      <c r="B188" s="738"/>
      <c r="C188" s="583"/>
      <c r="D188" s="598"/>
      <c r="E188" s="740"/>
      <c r="F188" s="741"/>
      <c r="G188" s="583"/>
      <c r="H188" s="598"/>
      <c r="I188" s="583"/>
      <c r="J188" s="598"/>
      <c r="K188" s="583"/>
      <c r="L188" s="598"/>
      <c r="M188" s="583"/>
      <c r="N188" s="598"/>
      <c r="O188" s="583"/>
      <c r="P188" s="620"/>
      <c r="Q188" s="583"/>
      <c r="R188" s="620"/>
      <c r="S188" s="583"/>
      <c r="T188" s="598"/>
      <c r="U188" s="583"/>
      <c r="V188" s="583"/>
      <c r="X188" s="579"/>
    </row>
    <row r="189" spans="1:24" ht="15" customHeight="1" x14ac:dyDescent="0.35">
      <c r="A189" s="1182"/>
      <c r="B189" s="625"/>
      <c r="C189" s="583"/>
      <c r="D189" s="598"/>
      <c r="E189" s="740"/>
      <c r="F189" s="738"/>
      <c r="G189" s="583"/>
      <c r="H189" s="598"/>
      <c r="I189" s="583"/>
      <c r="J189" s="598"/>
      <c r="K189" s="583"/>
      <c r="L189" s="598"/>
      <c r="M189" s="583"/>
      <c r="N189" s="598"/>
      <c r="O189" s="583"/>
      <c r="P189" s="620"/>
      <c r="Q189" s="583"/>
      <c r="R189" s="620"/>
      <c r="S189" s="583"/>
      <c r="T189" s="598"/>
      <c r="U189" s="583"/>
      <c r="V189" s="583"/>
      <c r="X189" s="579"/>
    </row>
    <row r="190" spans="1:24" ht="15" customHeight="1" x14ac:dyDescent="0.35">
      <c r="A190" s="1181">
        <v>45131</v>
      </c>
      <c r="B190" s="625"/>
      <c r="C190" s="583"/>
      <c r="D190" s="598"/>
      <c r="E190" s="740"/>
      <c r="F190" s="741"/>
      <c r="G190" s="583"/>
      <c r="H190" s="598"/>
      <c r="I190" s="583"/>
      <c r="J190" s="598"/>
      <c r="K190" s="583"/>
      <c r="L190" s="598"/>
      <c r="M190" s="583"/>
      <c r="N190" s="598"/>
      <c r="O190" s="583"/>
      <c r="P190" s="620"/>
      <c r="Q190" s="583"/>
      <c r="R190" s="620"/>
      <c r="S190" s="583"/>
      <c r="T190" s="598"/>
      <c r="U190" s="583"/>
      <c r="V190" s="583"/>
      <c r="X190" s="579"/>
    </row>
    <row r="191" spans="1:24" ht="15" customHeight="1" x14ac:dyDescent="0.35">
      <c r="A191" s="1182"/>
      <c r="B191" s="738"/>
      <c r="C191" s="583"/>
      <c r="D191" s="598"/>
      <c r="E191" s="740"/>
      <c r="F191" s="741"/>
      <c r="G191" s="583"/>
      <c r="H191" s="598"/>
      <c r="I191" s="583"/>
      <c r="J191" s="598">
        <v>10.38</v>
      </c>
      <c r="K191" s="583">
        <v>103800</v>
      </c>
      <c r="L191" s="598"/>
      <c r="M191" s="583"/>
      <c r="N191" s="598"/>
      <c r="O191" s="583"/>
      <c r="P191" s="620"/>
      <c r="Q191" s="583"/>
      <c r="R191" s="620"/>
      <c r="S191" s="583"/>
      <c r="T191" s="598"/>
      <c r="U191" s="583"/>
      <c r="V191" s="583"/>
      <c r="X191" s="579"/>
    </row>
    <row r="192" spans="1:24" ht="15" customHeight="1" x14ac:dyDescent="0.35">
      <c r="A192" s="1181">
        <v>45132</v>
      </c>
      <c r="B192" s="738"/>
      <c r="C192" s="583"/>
      <c r="D192" s="598"/>
      <c r="E192" s="740"/>
      <c r="F192" s="741"/>
      <c r="G192" s="583"/>
      <c r="H192" s="598"/>
      <c r="I192" s="583"/>
      <c r="J192" s="598"/>
      <c r="K192" s="583"/>
      <c r="L192" s="598"/>
      <c r="M192" s="583"/>
      <c r="N192" s="598"/>
      <c r="O192" s="583"/>
      <c r="P192" s="620"/>
      <c r="Q192" s="583"/>
      <c r="R192" s="620"/>
      <c r="S192" s="583"/>
      <c r="T192" s="598"/>
      <c r="U192" s="583"/>
      <c r="V192" s="583"/>
      <c r="X192" s="579"/>
    </row>
    <row r="193" spans="1:24" ht="15" customHeight="1" x14ac:dyDescent="0.35">
      <c r="A193" s="1182"/>
      <c r="B193" s="738"/>
      <c r="C193" s="583"/>
      <c r="D193" s="598"/>
      <c r="E193" s="740"/>
      <c r="F193" s="741"/>
      <c r="G193" s="583"/>
      <c r="H193" s="598">
        <v>12.01</v>
      </c>
      <c r="I193" s="583">
        <v>120100</v>
      </c>
      <c r="J193" s="598"/>
      <c r="K193" s="583"/>
      <c r="L193" s="598"/>
      <c r="M193" s="583"/>
      <c r="N193" s="598"/>
      <c r="O193" s="583"/>
      <c r="P193" s="620"/>
      <c r="Q193" s="583"/>
      <c r="R193" s="620"/>
      <c r="S193" s="583"/>
      <c r="T193" s="598"/>
      <c r="U193" s="583"/>
      <c r="V193" s="583"/>
      <c r="X193" s="579"/>
    </row>
    <row r="194" spans="1:24" ht="15" customHeight="1" x14ac:dyDescent="0.35">
      <c r="A194" s="1181">
        <v>45133</v>
      </c>
      <c r="B194" s="738"/>
      <c r="C194" s="583"/>
      <c r="D194" s="598"/>
      <c r="E194" s="740"/>
      <c r="F194" s="741"/>
      <c r="G194" s="583"/>
      <c r="H194" s="598"/>
      <c r="I194" s="583"/>
      <c r="J194" s="598"/>
      <c r="K194" s="583"/>
      <c r="L194" s="598"/>
      <c r="M194" s="583"/>
      <c r="N194" s="598"/>
      <c r="O194" s="583"/>
      <c r="P194" s="620"/>
      <c r="Q194" s="583"/>
      <c r="R194" s="620"/>
      <c r="S194" s="583"/>
      <c r="T194" s="598"/>
      <c r="U194" s="583"/>
      <c r="V194" s="583"/>
      <c r="X194" s="579"/>
    </row>
    <row r="195" spans="1:24" ht="15" customHeight="1" x14ac:dyDescent="0.35">
      <c r="A195" s="1182"/>
      <c r="B195" s="738">
        <v>54.69</v>
      </c>
      <c r="C195" s="583">
        <v>371892</v>
      </c>
      <c r="D195" s="598">
        <v>51.86</v>
      </c>
      <c r="E195" s="740">
        <v>352648</v>
      </c>
      <c r="F195" s="741"/>
      <c r="G195" s="583"/>
      <c r="H195" s="598"/>
      <c r="I195" s="583"/>
      <c r="J195" s="598"/>
      <c r="K195" s="583"/>
      <c r="L195" s="598"/>
      <c r="M195" s="583"/>
      <c r="N195" s="598">
        <v>7.99</v>
      </c>
      <c r="O195" s="583">
        <v>79900</v>
      </c>
      <c r="P195" s="620">
        <v>10</v>
      </c>
      <c r="Q195" s="583">
        <v>100000</v>
      </c>
      <c r="R195" s="620"/>
      <c r="S195" s="583"/>
      <c r="T195" s="598"/>
      <c r="U195" s="583"/>
      <c r="V195" s="583"/>
      <c r="X195" s="579"/>
    </row>
    <row r="196" spans="1:24" ht="15" customHeight="1" x14ac:dyDescent="0.35">
      <c r="A196" s="1181">
        <v>45134</v>
      </c>
      <c r="B196" s="738"/>
      <c r="C196" s="583"/>
      <c r="D196" s="598"/>
      <c r="E196" s="740"/>
      <c r="F196" s="741"/>
      <c r="G196" s="583"/>
      <c r="H196" s="598"/>
      <c r="I196" s="583"/>
      <c r="J196" s="598"/>
      <c r="K196" s="583"/>
      <c r="L196" s="598"/>
      <c r="M196" s="583"/>
      <c r="N196" s="598"/>
      <c r="O196" s="583"/>
      <c r="P196" s="620"/>
      <c r="Q196" s="583"/>
      <c r="R196" s="620"/>
      <c r="S196" s="583"/>
      <c r="T196" s="598"/>
      <c r="U196" s="583"/>
      <c r="V196" s="583"/>
      <c r="X196" s="579"/>
    </row>
    <row r="197" spans="1:24" ht="15" customHeight="1" x14ac:dyDescent="0.35">
      <c r="A197" s="1182"/>
      <c r="B197" s="749"/>
      <c r="C197" s="583"/>
      <c r="D197" s="598">
        <v>57.34</v>
      </c>
      <c r="E197" s="740">
        <v>389910</v>
      </c>
      <c r="F197" s="741"/>
      <c r="G197" s="583"/>
      <c r="H197" s="741"/>
      <c r="I197" s="583"/>
      <c r="J197" s="598"/>
      <c r="K197" s="583"/>
      <c r="L197" s="598"/>
      <c r="M197" s="583"/>
      <c r="N197" s="598"/>
      <c r="O197" s="583"/>
      <c r="P197" s="620"/>
      <c r="Q197" s="583"/>
      <c r="R197" s="620"/>
      <c r="S197" s="583"/>
      <c r="T197" s="598"/>
      <c r="U197" s="583"/>
      <c r="V197" s="583"/>
      <c r="X197" s="579"/>
    </row>
    <row r="198" spans="1:24" ht="15" customHeight="1" x14ac:dyDescent="0.35">
      <c r="A198" s="1181">
        <v>45135</v>
      </c>
      <c r="B198" s="749"/>
      <c r="C198" s="583"/>
      <c r="D198" s="598"/>
      <c r="E198" s="740"/>
      <c r="F198" s="741"/>
      <c r="G198" s="583"/>
      <c r="H198" s="598"/>
      <c r="I198" s="583"/>
      <c r="J198" s="598"/>
      <c r="K198" s="583"/>
      <c r="L198" s="598"/>
      <c r="M198" s="583"/>
      <c r="N198" s="598"/>
      <c r="O198" s="583"/>
      <c r="P198" s="620"/>
      <c r="Q198" s="583"/>
      <c r="R198" s="620"/>
      <c r="S198" s="583"/>
      <c r="T198" s="598"/>
      <c r="U198" s="583"/>
      <c r="V198" s="583"/>
      <c r="X198" s="579"/>
    </row>
    <row r="199" spans="1:24" ht="15" customHeight="1" x14ac:dyDescent="0.35">
      <c r="A199" s="1182"/>
      <c r="B199" s="780"/>
      <c r="C199" s="704"/>
      <c r="D199" s="727"/>
      <c r="E199" s="704"/>
      <c r="F199" s="727"/>
      <c r="G199" s="704"/>
      <c r="H199" s="727">
        <v>10</v>
      </c>
      <c r="I199" s="704">
        <v>100000</v>
      </c>
      <c r="J199" s="727">
        <v>10</v>
      </c>
      <c r="K199" s="704">
        <v>100000</v>
      </c>
      <c r="L199" s="598"/>
      <c r="M199" s="583"/>
      <c r="N199" s="598"/>
      <c r="O199" s="583"/>
      <c r="P199" s="784">
        <v>10</v>
      </c>
      <c r="Q199" s="704">
        <v>100000</v>
      </c>
      <c r="R199" s="620"/>
      <c r="S199" s="583"/>
      <c r="T199" s="598"/>
      <c r="U199" s="583"/>
      <c r="V199" s="583"/>
      <c r="X199" s="579"/>
    </row>
    <row r="200" spans="1:24" ht="15" customHeight="1" x14ac:dyDescent="0.35">
      <c r="A200" s="1181">
        <v>45136</v>
      </c>
      <c r="B200" s="738"/>
      <c r="C200" s="583"/>
      <c r="D200" s="598"/>
      <c r="E200" s="740"/>
      <c r="F200" s="741"/>
      <c r="G200" s="583"/>
      <c r="H200" s="598"/>
      <c r="I200" s="583"/>
      <c r="J200" s="598"/>
      <c r="K200" s="583"/>
      <c r="L200" s="598"/>
      <c r="M200" s="583"/>
      <c r="N200" s="598"/>
      <c r="O200" s="583"/>
      <c r="P200" s="620"/>
      <c r="Q200" s="583"/>
      <c r="R200" s="620"/>
      <c r="S200" s="583"/>
      <c r="T200" s="598"/>
      <c r="U200" s="583"/>
      <c r="V200" s="583"/>
      <c r="X200" s="579"/>
    </row>
    <row r="201" spans="1:24" ht="15" customHeight="1" x14ac:dyDescent="0.35">
      <c r="A201" s="1182"/>
      <c r="B201" s="749"/>
      <c r="C201" s="583"/>
      <c r="D201" s="598">
        <v>57.63</v>
      </c>
      <c r="E201" s="740">
        <v>391884</v>
      </c>
      <c r="F201" s="741"/>
      <c r="G201" s="583"/>
      <c r="H201" s="598"/>
      <c r="I201" s="583"/>
      <c r="J201" s="598"/>
      <c r="K201" s="583"/>
      <c r="L201" s="598"/>
      <c r="M201" s="583"/>
      <c r="N201" s="598"/>
      <c r="O201" s="583"/>
      <c r="P201" s="620">
        <v>9.33</v>
      </c>
      <c r="Q201" s="583">
        <v>93300</v>
      </c>
      <c r="R201" s="620"/>
      <c r="S201" s="583"/>
      <c r="T201" s="598"/>
      <c r="U201" s="583"/>
      <c r="V201" s="583"/>
      <c r="X201" s="579"/>
    </row>
    <row r="202" spans="1:24" ht="15" customHeight="1" x14ac:dyDescent="0.35">
      <c r="A202" s="1181">
        <v>45137</v>
      </c>
      <c r="B202" s="749"/>
      <c r="C202" s="583"/>
      <c r="D202" s="598"/>
      <c r="E202" s="740"/>
      <c r="F202" s="741"/>
      <c r="G202" s="583"/>
      <c r="H202" s="598"/>
      <c r="I202" s="583"/>
      <c r="J202" s="598"/>
      <c r="K202" s="583"/>
      <c r="L202" s="598"/>
      <c r="M202" s="583"/>
      <c r="N202" s="598"/>
      <c r="O202" s="583"/>
      <c r="P202" s="620"/>
      <c r="Q202" s="583"/>
      <c r="R202" s="620"/>
      <c r="S202" s="583"/>
      <c r="T202" s="598"/>
      <c r="U202" s="583"/>
      <c r="V202" s="583"/>
      <c r="X202" s="579"/>
    </row>
    <row r="203" spans="1:24" ht="15" customHeight="1" x14ac:dyDescent="0.35">
      <c r="A203" s="1182"/>
      <c r="B203" s="749"/>
      <c r="C203" s="583"/>
      <c r="D203" s="598"/>
      <c r="E203" s="740"/>
      <c r="F203" s="741"/>
      <c r="G203" s="583"/>
      <c r="H203" s="598"/>
      <c r="I203" s="583"/>
      <c r="J203" s="598"/>
      <c r="K203" s="583"/>
      <c r="L203" s="598"/>
      <c r="M203" s="583"/>
      <c r="N203" s="598"/>
      <c r="O203" s="583"/>
      <c r="P203" s="620"/>
      <c r="Q203" s="583"/>
      <c r="R203" s="620"/>
      <c r="S203" s="583"/>
      <c r="T203" s="598"/>
      <c r="U203" s="583"/>
      <c r="V203" s="583"/>
      <c r="X203" s="579"/>
    </row>
    <row r="204" spans="1:24" ht="15" customHeight="1" x14ac:dyDescent="0.35">
      <c r="A204" s="1181">
        <v>45138</v>
      </c>
      <c r="B204" s="749"/>
      <c r="C204" s="583"/>
      <c r="D204" s="598"/>
      <c r="E204" s="740"/>
      <c r="F204" s="741"/>
      <c r="G204" s="583"/>
      <c r="H204" s="598"/>
      <c r="I204" s="583"/>
      <c r="J204" s="598"/>
      <c r="K204" s="583"/>
      <c r="L204" s="598"/>
      <c r="M204" s="583"/>
      <c r="N204" s="598"/>
      <c r="O204" s="583"/>
      <c r="P204" s="620"/>
      <c r="Q204" s="583"/>
      <c r="R204" s="620"/>
      <c r="S204" s="583"/>
      <c r="T204" s="598"/>
      <c r="U204" s="583"/>
      <c r="V204" s="583"/>
      <c r="X204" s="579"/>
    </row>
    <row r="205" spans="1:24" ht="15" customHeight="1" x14ac:dyDescent="0.35">
      <c r="A205" s="1182"/>
      <c r="B205" s="749"/>
      <c r="C205" s="583"/>
      <c r="D205" s="598"/>
      <c r="E205" s="740"/>
      <c r="F205" s="741"/>
      <c r="G205" s="583"/>
      <c r="H205" s="598"/>
      <c r="I205" s="583"/>
      <c r="J205" s="598"/>
      <c r="K205" s="583"/>
      <c r="L205" s="598"/>
      <c r="M205" s="583"/>
      <c r="N205" s="598"/>
      <c r="O205" s="583"/>
      <c r="P205" s="620"/>
      <c r="Q205" s="583"/>
      <c r="R205" s="620"/>
      <c r="S205" s="583"/>
      <c r="T205" s="598"/>
      <c r="U205" s="583"/>
      <c r="V205" s="583"/>
      <c r="X205" s="579"/>
    </row>
    <row r="206" spans="1:24" s="663" customFormat="1" ht="22" customHeight="1" x14ac:dyDescent="0.35">
      <c r="A206" s="1189" t="s">
        <v>113</v>
      </c>
      <c r="B206" s="750"/>
      <c r="C206" s="751">
        <f>SUM(C144:C205)</f>
        <v>2574554</v>
      </c>
      <c r="D206" s="616"/>
      <c r="E206" s="751">
        <f>SUM(E144:E205)</f>
        <v>3276510</v>
      </c>
      <c r="F206" s="616"/>
      <c r="G206" s="751">
        <f>SUM(G144:G205)</f>
        <v>0</v>
      </c>
      <c r="H206" s="616"/>
      <c r="I206" s="751">
        <f>SUM(I144:I205)</f>
        <v>420100</v>
      </c>
      <c r="J206" s="616"/>
      <c r="K206" s="751">
        <f>SUM(K144:K205)</f>
        <v>703500</v>
      </c>
      <c r="L206" s="616"/>
      <c r="M206" s="751">
        <f>SUM(M144:M205)</f>
        <v>155300</v>
      </c>
      <c r="N206" s="616"/>
      <c r="O206" s="751">
        <f>SUM(O144:O205)</f>
        <v>179900</v>
      </c>
      <c r="P206" s="616"/>
      <c r="Q206" s="751">
        <f>SUM(Q144:Q205)</f>
        <v>876300</v>
      </c>
      <c r="R206" s="616"/>
      <c r="S206" s="751">
        <f>SUM(S144:S205)</f>
        <v>367700</v>
      </c>
      <c r="T206" s="616"/>
      <c r="U206" s="751">
        <f>SUM(U144:U205)</f>
        <v>0</v>
      </c>
      <c r="V206" s="751">
        <f>SUM(B206:U206)</f>
        <v>8553864</v>
      </c>
    </row>
    <row r="207" spans="1:24" s="663" customFormat="1" ht="22" customHeight="1" x14ac:dyDescent="0.35">
      <c r="A207" s="1189"/>
      <c r="B207" s="802">
        <f>SUM(B144:B205)</f>
        <v>378.61</v>
      </c>
      <c r="C207" s="751"/>
      <c r="D207" s="616">
        <f>SUM(D144:D205)</f>
        <v>481.84000000000003</v>
      </c>
      <c r="E207" s="751"/>
      <c r="F207" s="616">
        <f>SUM(F144:F203)</f>
        <v>0</v>
      </c>
      <c r="G207" s="751"/>
      <c r="H207" s="616">
        <f>SUM(H144:H203)</f>
        <v>42.01</v>
      </c>
      <c r="I207" s="751"/>
      <c r="J207" s="616">
        <f>SUM(J144:J203)</f>
        <v>70.349999999999994</v>
      </c>
      <c r="K207" s="751"/>
      <c r="L207" s="616">
        <f>SUM(L144:L203)</f>
        <v>15.53</v>
      </c>
      <c r="M207" s="751"/>
      <c r="N207" s="616">
        <f>SUM(N144:N203)</f>
        <v>17.990000000000002</v>
      </c>
      <c r="O207" s="751"/>
      <c r="P207" s="616">
        <f>SUM(P144:P203)</f>
        <v>87.63</v>
      </c>
      <c r="Q207" s="751"/>
      <c r="R207" s="616">
        <f>SUM(R144:R203)</f>
        <v>36.770000000000003</v>
      </c>
      <c r="S207" s="751"/>
      <c r="T207" s="754">
        <f>SUM(T144:T203)</f>
        <v>0</v>
      </c>
      <c r="U207" s="751"/>
      <c r="V207" s="751">
        <f>SUM(B207:U207)</f>
        <v>1130.73</v>
      </c>
    </row>
    <row r="208" spans="1:24" ht="24" customHeight="1" x14ac:dyDescent="0.35">
      <c r="A208" s="1189"/>
      <c r="B208" s="597"/>
      <c r="C208" s="756"/>
      <c r="D208" s="756"/>
      <c r="E208" s="756"/>
      <c r="F208" s="756"/>
      <c r="G208" s="756"/>
      <c r="H208" s="756"/>
      <c r="I208" s="756"/>
      <c r="J208" s="756"/>
      <c r="K208" s="756"/>
      <c r="L208" s="756"/>
      <c r="M208" s="756"/>
      <c r="N208" s="756"/>
      <c r="O208" s="756"/>
      <c r="P208" s="756"/>
      <c r="Q208" s="756"/>
      <c r="R208" s="756"/>
      <c r="S208" s="756"/>
      <c r="T208" s="756"/>
      <c r="U208" s="756"/>
      <c r="V208" s="751">
        <f>V206+Z130</f>
        <v>48187190</v>
      </c>
      <c r="X208" s="579"/>
    </row>
    <row r="209" spans="1:27" ht="21.75" customHeight="1" x14ac:dyDescent="0.35">
      <c r="A209" s="757" t="s">
        <v>151</v>
      </c>
      <c r="B209" s="1204" t="s">
        <v>204</v>
      </c>
      <c r="C209" s="1204"/>
      <c r="D209" s="1204"/>
      <c r="E209" s="1204"/>
      <c r="F209" s="1204"/>
      <c r="G209" s="1204"/>
      <c r="H209" s="1204"/>
      <c r="I209" s="1204"/>
      <c r="J209" s="1204"/>
      <c r="K209" s="1204"/>
      <c r="L209" s="758"/>
      <c r="M209" s="601"/>
      <c r="N209" s="758"/>
      <c r="O209" s="601"/>
      <c r="P209" s="759"/>
      <c r="Q209" s="601"/>
      <c r="R209" s="758"/>
      <c r="S209" s="601"/>
      <c r="T209" s="758"/>
      <c r="U209" s="601"/>
      <c r="V209" s="794"/>
      <c r="W209" s="638">
        <f>V208-V209</f>
        <v>48187190</v>
      </c>
      <c r="X209" s="639"/>
      <c r="Y209" s="638"/>
      <c r="Z209" s="638"/>
    </row>
    <row r="210" spans="1:27" ht="22" customHeight="1" x14ac:dyDescent="0.35">
      <c r="A210" s="757" t="s">
        <v>153</v>
      </c>
      <c r="B210" s="760"/>
      <c r="C210" s="1148"/>
      <c r="D210" s="1148"/>
      <c r="E210" s="1148"/>
      <c r="F210" s="761"/>
      <c r="G210" s="601"/>
      <c r="H210" s="758"/>
      <c r="L210" s="758"/>
      <c r="M210" s="601"/>
      <c r="N210" s="758"/>
      <c r="O210" s="1149" t="s">
        <v>154</v>
      </c>
      <c r="P210" s="1149"/>
      <c r="Q210" s="1149"/>
      <c r="R210" s="758"/>
      <c r="S210" s="601"/>
      <c r="T210" s="758"/>
      <c r="U210" s="601"/>
      <c r="V210" s="758"/>
      <c r="W210" s="638"/>
      <c r="X210" s="639"/>
      <c r="Y210" s="638"/>
      <c r="Z210" s="641"/>
      <c r="AA210" s="641"/>
    </row>
    <row r="211" spans="1:27" ht="22" customHeight="1" x14ac:dyDescent="0.35">
      <c r="A211" s="757"/>
      <c r="B211" s="760"/>
      <c r="C211" s="851"/>
      <c r="D211" s="851"/>
      <c r="E211" s="851"/>
      <c r="F211" s="761"/>
      <c r="G211" s="601"/>
      <c r="H211" s="758"/>
      <c r="L211" s="758"/>
      <c r="M211" s="601"/>
      <c r="N211" s="758"/>
      <c r="O211" s="852"/>
      <c r="P211" s="852"/>
      <c r="Q211" s="852"/>
      <c r="R211" s="758"/>
      <c r="S211" s="601"/>
      <c r="T211" s="758"/>
      <c r="U211" s="601"/>
      <c r="V211" s="758"/>
      <c r="W211" s="638"/>
      <c r="X211" s="639"/>
      <c r="Y211" s="638"/>
      <c r="Z211" s="641"/>
      <c r="AA211" s="641"/>
    </row>
    <row r="212" spans="1:27" ht="22" customHeight="1" x14ac:dyDescent="0.35">
      <c r="A212" s="757"/>
      <c r="B212" s="760"/>
      <c r="C212" s="851"/>
      <c r="D212" s="851"/>
      <c r="E212" s="851"/>
      <c r="F212" s="761"/>
      <c r="G212" s="601"/>
      <c r="H212" s="758"/>
      <c r="L212" s="758"/>
      <c r="M212" s="601"/>
      <c r="N212" s="758"/>
      <c r="O212" s="786"/>
      <c r="P212" s="786"/>
      <c r="Q212" s="786"/>
      <c r="R212" s="758"/>
      <c r="S212" s="601"/>
      <c r="T212" s="758"/>
      <c r="U212" s="601"/>
      <c r="V212" s="758"/>
      <c r="W212" s="638"/>
      <c r="X212" s="639"/>
      <c r="Y212" s="638"/>
      <c r="Z212" s="641"/>
      <c r="AA212" s="641"/>
    </row>
    <row r="213" spans="1:27" ht="22" customHeight="1" x14ac:dyDescent="0.35">
      <c r="A213" s="757"/>
      <c r="B213" s="760"/>
      <c r="C213" s="851"/>
      <c r="D213" s="851"/>
      <c r="E213" s="851"/>
      <c r="F213" s="761"/>
      <c r="G213" s="601"/>
      <c r="H213" s="758"/>
      <c r="L213" s="758"/>
      <c r="M213" s="601"/>
      <c r="N213" s="758"/>
      <c r="O213" s="786"/>
      <c r="P213" s="786"/>
      <c r="Q213" s="786"/>
      <c r="R213" s="758"/>
      <c r="S213" s="601"/>
      <c r="T213" s="758"/>
      <c r="U213" s="601"/>
      <c r="V213" s="758"/>
      <c r="W213" s="638"/>
      <c r="X213" s="639"/>
      <c r="Y213" s="638"/>
      <c r="Z213" s="641"/>
      <c r="AA213" s="641"/>
    </row>
    <row r="214" spans="1:27" ht="22" customHeight="1" x14ac:dyDescent="0.35">
      <c r="A214" s="757"/>
      <c r="B214" s="760"/>
      <c r="C214" s="762"/>
      <c r="D214" s="761"/>
      <c r="E214" s="762"/>
      <c r="F214" s="761"/>
      <c r="G214" s="601"/>
      <c r="H214" s="758"/>
      <c r="L214" s="758"/>
      <c r="M214" s="601"/>
      <c r="N214" s="758"/>
      <c r="O214" s="787"/>
      <c r="P214" s="788"/>
      <c r="Q214" s="787"/>
      <c r="R214" s="758"/>
      <c r="S214" s="601"/>
      <c r="T214" s="758"/>
      <c r="U214" s="601"/>
      <c r="V214" s="758"/>
      <c r="W214" s="638"/>
      <c r="X214" s="639"/>
      <c r="Y214" s="642"/>
      <c r="Z214" s="638"/>
      <c r="AA214" s="638"/>
    </row>
    <row r="215" spans="1:27" ht="22" customHeight="1" x14ac:dyDescent="0.35">
      <c r="B215" s="763"/>
      <c r="C215" s="1150"/>
      <c r="D215" s="1150"/>
      <c r="E215" s="1150"/>
      <c r="F215" s="758"/>
      <c r="G215" s="601"/>
      <c r="H215" s="758"/>
      <c r="L215" s="758"/>
      <c r="M215" s="601"/>
      <c r="N215" s="758"/>
      <c r="O215" s="1151" t="s">
        <v>155</v>
      </c>
      <c r="P215" s="1151"/>
      <c r="Q215" s="1151"/>
      <c r="R215" s="758"/>
      <c r="S215" s="601"/>
      <c r="T215" s="758"/>
      <c r="U215" s="601"/>
      <c r="V215" s="758"/>
      <c r="W215" s="638"/>
      <c r="X215" s="639"/>
      <c r="Y215" s="639"/>
      <c r="Z215" s="638"/>
      <c r="AA215" s="638"/>
    </row>
    <row r="216" spans="1:27" ht="22" customHeight="1" x14ac:dyDescent="0.35">
      <c r="U216" s="687"/>
      <c r="V216" s="758"/>
      <c r="W216" s="688"/>
      <c r="X216" s="690"/>
      <c r="Y216" s="690"/>
      <c r="Z216" s="688"/>
      <c r="AA216" s="688"/>
    </row>
    <row r="217" spans="1:27" ht="32.25" customHeight="1" x14ac:dyDescent="0.35">
      <c r="A217" s="764"/>
      <c r="B217" s="765"/>
      <c r="C217" s="1184"/>
      <c r="D217" s="1184"/>
      <c r="E217" s="1184"/>
      <c r="F217" s="766"/>
      <c r="S217" s="679"/>
      <c r="T217" s="705"/>
      <c r="U217" s="579">
        <v>45474648</v>
      </c>
      <c r="V217" s="579">
        <f>U217-V208</f>
        <v>-2712542</v>
      </c>
      <c r="W217" s="1185"/>
      <c r="X217" s="1185"/>
      <c r="Y217" s="1185"/>
      <c r="Z217" s="849"/>
      <c r="AA217" s="849"/>
    </row>
    <row r="218" spans="1:27" ht="22" customHeight="1" x14ac:dyDescent="0.35">
      <c r="C218" s="1186" t="s">
        <v>156</v>
      </c>
      <c r="D218" s="1186"/>
      <c r="E218" s="1186" t="s">
        <v>157</v>
      </c>
      <c r="F218" s="1186"/>
      <c r="G218" s="1186" t="s">
        <v>158</v>
      </c>
      <c r="H218" s="1186"/>
      <c r="I218" s="1186" t="s">
        <v>159</v>
      </c>
      <c r="J218" s="1186"/>
      <c r="K218" s="1186" t="s">
        <v>160</v>
      </c>
      <c r="L218" s="1186"/>
      <c r="M218" s="1187" t="s">
        <v>161</v>
      </c>
      <c r="N218" s="1188"/>
      <c r="P218" s="687"/>
      <c r="V218" s="579"/>
      <c r="W218" s="688"/>
      <c r="X218" s="579"/>
    </row>
    <row r="219" spans="1:27" ht="22" customHeight="1" x14ac:dyDescent="0.35">
      <c r="C219" s="672" t="s">
        <v>30</v>
      </c>
      <c r="D219" s="850" t="s">
        <v>27</v>
      </c>
      <c r="E219" s="672" t="s">
        <v>30</v>
      </c>
      <c r="F219" s="850" t="s">
        <v>27</v>
      </c>
      <c r="G219" s="672" t="s">
        <v>30</v>
      </c>
      <c r="H219" s="850" t="s">
        <v>27</v>
      </c>
      <c r="I219" s="672" t="s">
        <v>30</v>
      </c>
      <c r="J219" s="850" t="s">
        <v>27</v>
      </c>
      <c r="K219" s="672" t="s">
        <v>30</v>
      </c>
      <c r="L219" s="850" t="s">
        <v>27</v>
      </c>
      <c r="M219" s="672" t="s">
        <v>30</v>
      </c>
      <c r="N219" s="850" t="s">
        <v>27</v>
      </c>
      <c r="P219" s="687"/>
      <c r="V219" s="579"/>
      <c r="W219" s="688"/>
      <c r="X219" s="579"/>
    </row>
    <row r="220" spans="1:27" ht="22" customHeight="1" x14ac:dyDescent="0.35">
      <c r="C220" s="767">
        <f>B131</f>
        <v>721.41999999999973</v>
      </c>
      <c r="D220" s="768">
        <f>C130</f>
        <v>7214200</v>
      </c>
      <c r="E220" s="769">
        <f>H131</f>
        <v>213.91</v>
      </c>
      <c r="F220" s="770">
        <f>I130</f>
        <v>1454590</v>
      </c>
      <c r="G220" s="703">
        <f>N131</f>
        <v>58.879999999999995</v>
      </c>
      <c r="H220" s="770">
        <f>O130</f>
        <v>588800</v>
      </c>
      <c r="I220" s="771">
        <f>B207</f>
        <v>378.61</v>
      </c>
      <c r="J220" s="770">
        <f>C206</f>
        <v>2574554</v>
      </c>
      <c r="K220" s="727">
        <f>P207</f>
        <v>87.63</v>
      </c>
      <c r="L220" s="770">
        <f>Q206</f>
        <v>876300</v>
      </c>
      <c r="M220" s="704"/>
      <c r="N220" s="704"/>
      <c r="P220" s="687"/>
      <c r="V220" s="579"/>
      <c r="W220" s="688"/>
      <c r="X220" s="579"/>
    </row>
    <row r="221" spans="1:27" ht="22" customHeight="1" x14ac:dyDescent="0.35">
      <c r="C221" s="767">
        <f>D131</f>
        <v>791.52</v>
      </c>
      <c r="D221" s="768">
        <f>E130</f>
        <v>7915200</v>
      </c>
      <c r="E221" s="772">
        <f>J131</f>
        <v>300</v>
      </c>
      <c r="F221" s="704">
        <f>K130</f>
        <v>3750000</v>
      </c>
      <c r="G221" s="769">
        <f>P131</f>
        <v>500</v>
      </c>
      <c r="H221" s="704">
        <f>Q130</f>
        <v>6250000</v>
      </c>
      <c r="I221" s="769">
        <f>D207</f>
        <v>481.84000000000003</v>
      </c>
      <c r="J221" s="704">
        <f>E206</f>
        <v>3276510</v>
      </c>
      <c r="K221" s="773"/>
      <c r="L221" s="727"/>
      <c r="M221" s="704"/>
      <c r="N221" s="704"/>
      <c r="P221" s="687"/>
      <c r="V221" s="579"/>
      <c r="W221" s="688"/>
      <c r="X221" s="579"/>
    </row>
    <row r="222" spans="1:27" ht="22" customHeight="1" x14ac:dyDescent="0.35">
      <c r="A222" s="774"/>
      <c r="B222" s="775"/>
      <c r="C222" s="767">
        <f>F131</f>
        <v>591.22</v>
      </c>
      <c r="D222" s="776">
        <f>G130</f>
        <v>5912200</v>
      </c>
      <c r="E222" s="769">
        <f>L131</f>
        <v>339.77</v>
      </c>
      <c r="F222" s="704">
        <f>M130</f>
        <v>2310436</v>
      </c>
      <c r="G222" s="777">
        <f>R131</f>
        <v>0</v>
      </c>
      <c r="H222" s="778">
        <f>S130</f>
        <v>0</v>
      </c>
      <c r="I222" s="777">
        <f>F207</f>
        <v>0</v>
      </c>
      <c r="J222" s="778">
        <f>G206</f>
        <v>0</v>
      </c>
      <c r="K222" s="779"/>
      <c r="L222" s="780"/>
      <c r="M222" s="781"/>
      <c r="N222" s="781"/>
      <c r="P222" s="687"/>
      <c r="S222" s="1183"/>
      <c r="T222" s="1183"/>
      <c r="U222" s="1183"/>
      <c r="V222" s="782"/>
      <c r="W222" s="701"/>
      <c r="X222" s="579"/>
    </row>
    <row r="223" spans="1:27" ht="22" customHeight="1" x14ac:dyDescent="0.35">
      <c r="C223" s="773"/>
      <c r="D223" s="768"/>
      <c r="E223" s="783"/>
      <c r="F223" s="727"/>
      <c r="G223" s="769">
        <f>T131</f>
        <v>216.23</v>
      </c>
      <c r="H223" s="704">
        <f>U130</f>
        <v>2162300</v>
      </c>
      <c r="I223" s="769">
        <f>H207</f>
        <v>42.01</v>
      </c>
      <c r="J223" s="704">
        <f>I206</f>
        <v>420100</v>
      </c>
      <c r="K223" s="773"/>
      <c r="L223" s="727"/>
      <c r="M223" s="704"/>
      <c r="N223" s="704"/>
      <c r="P223" s="687"/>
      <c r="V223" s="579"/>
      <c r="W223" s="688"/>
      <c r="X223" s="579"/>
    </row>
    <row r="224" spans="1:27" ht="22" customHeight="1" x14ac:dyDescent="0.35">
      <c r="C224" s="773"/>
      <c r="D224" s="768"/>
      <c r="E224" s="783"/>
      <c r="F224" s="727"/>
      <c r="G224" s="769">
        <f>V131</f>
        <v>197.55999999999997</v>
      </c>
      <c r="H224" s="704">
        <f>W130</f>
        <v>1975600</v>
      </c>
      <c r="I224" s="769">
        <f>J207</f>
        <v>70.349999999999994</v>
      </c>
      <c r="J224" s="704">
        <f>K206</f>
        <v>703500</v>
      </c>
      <c r="K224" s="779"/>
      <c r="L224" s="780"/>
      <c r="M224" s="704"/>
      <c r="N224" s="704"/>
      <c r="P224" s="687"/>
      <c r="V224" s="579"/>
      <c r="W224" s="688"/>
      <c r="X224" s="579"/>
    </row>
    <row r="225" spans="1:24" ht="22" customHeight="1" x14ac:dyDescent="0.35">
      <c r="C225" s="773"/>
      <c r="D225" s="768"/>
      <c r="E225" s="773"/>
      <c r="F225" s="727"/>
      <c r="G225" s="769">
        <f>X131</f>
        <v>10</v>
      </c>
      <c r="H225" s="704">
        <f>Y130</f>
        <v>100000</v>
      </c>
      <c r="I225" s="769">
        <f>N207</f>
        <v>17.990000000000002</v>
      </c>
      <c r="J225" s="704">
        <f>O206</f>
        <v>179900</v>
      </c>
      <c r="K225" s="779"/>
      <c r="L225" s="780"/>
      <c r="M225" s="704"/>
      <c r="N225" s="704"/>
      <c r="P225" s="687"/>
      <c r="V225" s="579"/>
      <c r="W225" s="688"/>
      <c r="X225" s="579"/>
    </row>
    <row r="226" spans="1:24" ht="22" customHeight="1" x14ac:dyDescent="0.35">
      <c r="C226" s="773"/>
      <c r="D226" s="784"/>
      <c r="E226" s="773"/>
      <c r="F226" s="727"/>
      <c r="G226" s="773"/>
      <c r="H226" s="785"/>
      <c r="I226" s="769">
        <f>L207</f>
        <v>15.53</v>
      </c>
      <c r="J226" s="704">
        <f>M206</f>
        <v>155300</v>
      </c>
      <c r="K226" s="773"/>
      <c r="L226" s="727"/>
      <c r="M226" s="704"/>
      <c r="N226" s="704"/>
      <c r="P226" s="687"/>
      <c r="V226" s="579"/>
      <c r="W226" s="688"/>
      <c r="X226" s="579"/>
    </row>
    <row r="227" spans="1:24" ht="24" customHeight="1" x14ac:dyDescent="0.35">
      <c r="C227" s="703">
        <f t="shared" ref="C227:L227" si="0">SUM(C220:C226)</f>
        <v>2104.16</v>
      </c>
      <c r="D227" s="704">
        <f t="shared" si="0"/>
        <v>21041600</v>
      </c>
      <c r="E227" s="703">
        <f t="shared" si="0"/>
        <v>853.68</v>
      </c>
      <c r="F227" s="704">
        <f t="shared" si="0"/>
        <v>7515026</v>
      </c>
      <c r="G227" s="703">
        <f t="shared" si="0"/>
        <v>982.67</v>
      </c>
      <c r="H227" s="704">
        <f t="shared" si="0"/>
        <v>11076700</v>
      </c>
      <c r="I227" s="703">
        <f t="shared" si="0"/>
        <v>1006.33</v>
      </c>
      <c r="J227" s="704">
        <f>SUM(J220:J226)</f>
        <v>7309864</v>
      </c>
      <c r="K227" s="703">
        <f t="shared" si="0"/>
        <v>87.63</v>
      </c>
      <c r="L227" s="704">
        <f t="shared" si="0"/>
        <v>876300</v>
      </c>
      <c r="M227" s="704">
        <f>K227+I227+G227+E227+C227</f>
        <v>5034.4699999999993</v>
      </c>
      <c r="N227" s="704">
        <f>D227+F227+H227+J227+L227</f>
        <v>47819490</v>
      </c>
      <c r="P227" s="687"/>
      <c r="V227" s="579"/>
      <c r="X227" s="579"/>
    </row>
    <row r="228" spans="1:24" x14ac:dyDescent="0.35">
      <c r="Q228" s="579" t="s">
        <v>162</v>
      </c>
      <c r="R228" s="579"/>
    </row>
    <row r="229" spans="1:24" ht="15" x14ac:dyDescent="0.35">
      <c r="D229" s="687" t="s">
        <v>28</v>
      </c>
      <c r="I229" s="706"/>
      <c r="J229" s="707"/>
    </row>
    <row r="230" spans="1:24" ht="15" x14ac:dyDescent="0.35">
      <c r="D230" s="708" t="s">
        <v>17</v>
      </c>
      <c r="I230" s="709"/>
      <c r="J230" s="710"/>
      <c r="R230" s="711"/>
    </row>
    <row r="231" spans="1:24" ht="15" x14ac:dyDescent="0.35">
      <c r="D231" s="687" t="s">
        <v>19</v>
      </c>
      <c r="I231" s="119"/>
      <c r="J231"/>
      <c r="L231" s="710"/>
      <c r="M231" s="119"/>
      <c r="N231" s="710"/>
      <c r="O231" s="119"/>
      <c r="P231" s="712"/>
      <c r="R231" s="711"/>
    </row>
    <row r="232" spans="1:24" ht="15" x14ac:dyDescent="0.35">
      <c r="I232" s="119"/>
      <c r="J232"/>
      <c r="L232" s="710"/>
      <c r="M232" s="119"/>
      <c r="N232" s="710"/>
      <c r="O232" s="119"/>
      <c r="P232" s="712"/>
      <c r="R232" s="711"/>
    </row>
    <row r="233" spans="1:24" ht="14.5" x14ac:dyDescent="0.35">
      <c r="I233" s="433"/>
      <c r="J233"/>
      <c r="R233" s="710"/>
    </row>
    <row r="234" spans="1:24" x14ac:dyDescent="0.35">
      <c r="B234" s="687"/>
      <c r="H234" s="579"/>
      <c r="J234" s="579"/>
      <c r="L234" s="579"/>
      <c r="N234" s="579"/>
      <c r="P234" s="579"/>
      <c r="R234" s="579"/>
      <c r="T234" s="579"/>
      <c r="V234" s="579"/>
      <c r="X234" s="579"/>
    </row>
    <row r="235" spans="1:24" x14ac:dyDescent="0.35">
      <c r="B235" s="687"/>
      <c r="H235" s="579"/>
      <c r="J235" s="579"/>
      <c r="L235" s="579"/>
      <c r="N235" s="579"/>
      <c r="P235" s="579"/>
      <c r="R235" s="579"/>
      <c r="T235" s="579"/>
      <c r="V235" s="579"/>
      <c r="X235" s="579"/>
    </row>
    <row r="236" spans="1:24" x14ac:dyDescent="0.35">
      <c r="B236" s="687"/>
      <c r="H236" s="579"/>
      <c r="J236" s="579"/>
      <c r="L236" s="579"/>
      <c r="N236" s="579"/>
      <c r="P236" s="579"/>
      <c r="R236" s="579"/>
      <c r="T236" s="579"/>
      <c r="V236" s="579"/>
      <c r="X236" s="579"/>
    </row>
    <row r="237" spans="1:24" x14ac:dyDescent="0.35">
      <c r="B237" s="687"/>
      <c r="H237" s="579"/>
      <c r="J237" s="579"/>
      <c r="L237" s="579"/>
      <c r="N237" s="579"/>
      <c r="P237" s="579"/>
      <c r="R237" s="579"/>
      <c r="T237" s="579"/>
      <c r="V237" s="579"/>
      <c r="X237" s="579"/>
    </row>
    <row r="238" spans="1:24" x14ac:dyDescent="0.35">
      <c r="B238" s="687"/>
      <c r="H238" s="579"/>
      <c r="J238" s="579"/>
      <c r="L238" s="579"/>
      <c r="N238" s="579"/>
      <c r="P238" s="579"/>
      <c r="R238" s="579"/>
      <c r="T238" s="579"/>
      <c r="V238" s="579"/>
      <c r="X238" s="579"/>
    </row>
    <row r="239" spans="1:24" s="687" customFormat="1" x14ac:dyDescent="0.35">
      <c r="A239" s="579"/>
      <c r="C239" s="579"/>
      <c r="E239" s="579"/>
      <c r="G239" s="579"/>
      <c r="H239" s="579"/>
      <c r="I239" s="579"/>
      <c r="J239" s="579"/>
      <c r="K239" s="579"/>
      <c r="L239" s="579"/>
      <c r="M239" s="579"/>
      <c r="N239" s="579"/>
    </row>
    <row r="240" spans="1:24" x14ac:dyDescent="0.35">
      <c r="B240" s="687"/>
      <c r="H240" s="579"/>
      <c r="J240" s="579"/>
      <c r="L240" s="579"/>
      <c r="N240" s="579"/>
      <c r="P240" s="579"/>
      <c r="R240" s="579"/>
      <c r="T240" s="579"/>
      <c r="V240" s="579"/>
      <c r="X240" s="579"/>
    </row>
    <row r="241" spans="2:24" x14ac:dyDescent="0.35">
      <c r="B241" s="687"/>
      <c r="H241" s="579"/>
      <c r="J241" s="579"/>
      <c r="L241" s="579"/>
      <c r="N241" s="579"/>
      <c r="P241" s="579"/>
      <c r="R241" s="579"/>
      <c r="T241" s="579"/>
      <c r="V241" s="579"/>
      <c r="X241" s="579"/>
    </row>
    <row r="242" spans="2:24" x14ac:dyDescent="0.35">
      <c r="B242" s="687"/>
      <c r="H242" s="579"/>
      <c r="J242" s="579"/>
      <c r="L242" s="579"/>
      <c r="N242" s="579"/>
      <c r="P242" s="579"/>
      <c r="R242" s="579"/>
      <c r="T242" s="579"/>
      <c r="V242" s="579"/>
      <c r="X242" s="579"/>
    </row>
    <row r="243" spans="2:24" x14ac:dyDescent="0.35">
      <c r="B243" s="687"/>
      <c r="H243" s="579"/>
      <c r="J243" s="579"/>
      <c r="L243" s="579"/>
      <c r="N243" s="579"/>
      <c r="P243" s="579"/>
      <c r="R243" s="579"/>
      <c r="T243" s="579"/>
      <c r="V243" s="579"/>
      <c r="X243" s="579"/>
    </row>
    <row r="244" spans="2:24" x14ac:dyDescent="0.35">
      <c r="B244" s="687"/>
      <c r="H244" s="579"/>
      <c r="J244" s="579"/>
      <c r="L244" s="579"/>
      <c r="N244" s="579"/>
      <c r="P244" s="579"/>
      <c r="R244" s="579"/>
      <c r="T244" s="579"/>
      <c r="V244" s="579"/>
      <c r="X244" s="579"/>
    </row>
    <row r="245" spans="2:24" x14ac:dyDescent="0.35">
      <c r="B245" s="687"/>
      <c r="H245" s="579"/>
      <c r="J245" s="579"/>
      <c r="L245" s="579"/>
      <c r="N245" s="579"/>
      <c r="P245" s="579"/>
      <c r="R245" s="579"/>
      <c r="T245" s="579"/>
      <c r="V245" s="579"/>
      <c r="X245" s="579"/>
    </row>
    <row r="246" spans="2:24" x14ac:dyDescent="0.35">
      <c r="B246" s="687"/>
      <c r="H246" s="579"/>
      <c r="J246" s="579"/>
      <c r="L246" s="579"/>
      <c r="N246" s="579"/>
      <c r="P246" s="579"/>
      <c r="R246" s="579"/>
      <c r="T246" s="579"/>
      <c r="V246" s="579"/>
      <c r="X246" s="579"/>
    </row>
    <row r="247" spans="2:24" x14ac:dyDescent="0.35">
      <c r="B247" s="687"/>
      <c r="H247" s="579"/>
      <c r="J247" s="579"/>
      <c r="L247" s="579"/>
      <c r="N247" s="579"/>
      <c r="P247" s="579"/>
      <c r="R247" s="579"/>
      <c r="T247" s="579"/>
      <c r="V247" s="579"/>
      <c r="X247" s="579"/>
    </row>
    <row r="248" spans="2:24" x14ac:dyDescent="0.35">
      <c r="B248" s="687"/>
      <c r="H248" s="579"/>
      <c r="J248" s="579"/>
      <c r="L248" s="579"/>
      <c r="N248" s="579"/>
      <c r="P248" s="579"/>
      <c r="R248" s="579"/>
      <c r="T248" s="579"/>
      <c r="V248" s="579"/>
      <c r="X248" s="579"/>
    </row>
    <row r="249" spans="2:24" x14ac:dyDescent="0.35">
      <c r="B249" s="687"/>
      <c r="H249" s="579"/>
      <c r="J249" s="579"/>
      <c r="L249" s="579"/>
      <c r="N249" s="579"/>
      <c r="P249" s="579"/>
      <c r="R249" s="579"/>
      <c r="T249" s="579"/>
      <c r="V249" s="579"/>
      <c r="X249" s="579"/>
    </row>
    <row r="250" spans="2:24" x14ac:dyDescent="0.35">
      <c r="B250" s="687"/>
      <c r="H250" s="579"/>
      <c r="J250" s="579"/>
      <c r="L250" s="579"/>
      <c r="N250" s="579"/>
      <c r="P250" s="579"/>
      <c r="R250" s="579"/>
      <c r="T250" s="579"/>
      <c r="V250" s="579"/>
      <c r="X250" s="579"/>
    </row>
    <row r="251" spans="2:24" x14ac:dyDescent="0.35">
      <c r="B251" s="687"/>
      <c r="H251" s="579"/>
      <c r="J251" s="579"/>
      <c r="L251" s="579"/>
      <c r="N251" s="579"/>
      <c r="P251" s="579"/>
      <c r="R251" s="579"/>
      <c r="T251" s="579"/>
      <c r="V251" s="579"/>
      <c r="X251" s="579"/>
    </row>
    <row r="252" spans="2:24" x14ac:dyDescent="0.35">
      <c r="B252" s="687"/>
      <c r="H252" s="579"/>
      <c r="J252" s="579"/>
      <c r="L252" s="579"/>
      <c r="N252" s="579"/>
      <c r="P252" s="579"/>
      <c r="R252" s="579"/>
      <c r="T252" s="579"/>
      <c r="V252" s="579"/>
      <c r="X252" s="579"/>
    </row>
    <row r="253" spans="2:24" x14ac:dyDescent="0.35">
      <c r="B253" s="687"/>
      <c r="H253" s="579"/>
      <c r="J253" s="579"/>
      <c r="L253" s="579"/>
      <c r="N253" s="579"/>
      <c r="P253" s="579"/>
      <c r="R253" s="579"/>
      <c r="T253" s="579"/>
      <c r="V253" s="579"/>
      <c r="X253" s="579"/>
    </row>
    <row r="254" spans="2:24" x14ac:dyDescent="0.35">
      <c r="B254" s="687"/>
      <c r="H254" s="579"/>
      <c r="J254" s="579"/>
      <c r="L254" s="579"/>
      <c r="N254" s="579"/>
      <c r="P254" s="579"/>
      <c r="R254" s="579"/>
      <c r="T254" s="579"/>
      <c r="V254" s="579"/>
      <c r="X254" s="579"/>
    </row>
    <row r="255" spans="2:24" x14ac:dyDescent="0.35">
      <c r="B255" s="687"/>
      <c r="H255" s="579"/>
      <c r="J255" s="579"/>
      <c r="L255" s="579"/>
      <c r="N255" s="579"/>
      <c r="P255" s="579"/>
      <c r="R255" s="579"/>
      <c r="T255" s="579"/>
      <c r="V255" s="579"/>
      <c r="X255" s="579"/>
    </row>
    <row r="256" spans="2:24" x14ac:dyDescent="0.35">
      <c r="B256" s="687"/>
      <c r="H256" s="579"/>
      <c r="J256" s="579"/>
      <c r="L256" s="579"/>
      <c r="N256" s="579"/>
      <c r="P256" s="579"/>
      <c r="R256" s="579"/>
      <c r="T256" s="579"/>
      <c r="V256" s="579"/>
      <c r="X256" s="579"/>
    </row>
    <row r="257" spans="2:24" x14ac:dyDescent="0.35">
      <c r="B257" s="687"/>
      <c r="H257" s="579"/>
      <c r="J257" s="579"/>
      <c r="L257" s="579"/>
      <c r="N257" s="579"/>
      <c r="P257" s="579"/>
      <c r="R257" s="579"/>
      <c r="T257" s="579"/>
      <c r="V257" s="579"/>
      <c r="X257" s="579"/>
    </row>
    <row r="258" spans="2:24" x14ac:dyDescent="0.35">
      <c r="B258" s="687"/>
      <c r="H258" s="579"/>
      <c r="J258" s="579"/>
      <c r="L258" s="579"/>
      <c r="N258" s="579"/>
      <c r="P258" s="579"/>
      <c r="R258" s="579"/>
      <c r="T258" s="579"/>
      <c r="V258" s="579"/>
      <c r="X258" s="579"/>
    </row>
    <row r="259" spans="2:24" x14ac:dyDescent="0.35">
      <c r="B259" s="687"/>
      <c r="H259" s="579"/>
      <c r="J259" s="579"/>
      <c r="L259" s="579"/>
      <c r="N259" s="579"/>
      <c r="P259" s="579"/>
      <c r="R259" s="579"/>
      <c r="T259" s="579"/>
      <c r="V259" s="579"/>
      <c r="X259" s="579"/>
    </row>
    <row r="260" spans="2:24" x14ac:dyDescent="0.35">
      <c r="B260" s="687"/>
      <c r="H260" s="579"/>
      <c r="J260" s="579"/>
      <c r="L260" s="579"/>
      <c r="N260" s="579"/>
      <c r="P260" s="579"/>
      <c r="R260" s="579"/>
      <c r="T260" s="579"/>
      <c r="V260" s="579"/>
      <c r="X260" s="579"/>
    </row>
    <row r="261" spans="2:24" x14ac:dyDescent="0.35">
      <c r="B261" s="687"/>
      <c r="H261" s="579"/>
      <c r="J261" s="579"/>
      <c r="L261" s="579"/>
      <c r="N261" s="579"/>
      <c r="P261" s="579"/>
      <c r="R261" s="579"/>
      <c r="T261" s="579"/>
      <c r="V261" s="579"/>
      <c r="X261" s="579"/>
    </row>
    <row r="283" spans="10:10" x14ac:dyDescent="0.35">
      <c r="J283" s="713"/>
    </row>
  </sheetData>
  <mergeCells count="113">
    <mergeCell ref="M218:N218"/>
    <mergeCell ref="S222:U222"/>
    <mergeCell ref="A126:A129"/>
    <mergeCell ref="A204:A205"/>
    <mergeCell ref="O210:Q210"/>
    <mergeCell ref="C215:E215"/>
    <mergeCell ref="O215:Q215"/>
    <mergeCell ref="C217:E217"/>
    <mergeCell ref="W217:Y217"/>
    <mergeCell ref="C218:D218"/>
    <mergeCell ref="E218:F218"/>
    <mergeCell ref="G218:H218"/>
    <mergeCell ref="I218:J218"/>
    <mergeCell ref="K218:L218"/>
    <mergeCell ref="A198:A199"/>
    <mergeCell ref="A200:A201"/>
    <mergeCell ref="A202:A203"/>
    <mergeCell ref="A206:A208"/>
    <mergeCell ref="B209:K209"/>
    <mergeCell ref="C210:E210"/>
    <mergeCell ref="A186:A187"/>
    <mergeCell ref="A188:A189"/>
    <mergeCell ref="A190:A191"/>
    <mergeCell ref="A192:A193"/>
    <mergeCell ref="A194:A195"/>
    <mergeCell ref="A196:A197"/>
    <mergeCell ref="A174:A175"/>
    <mergeCell ref="A176:A177"/>
    <mergeCell ref="A178:A179"/>
    <mergeCell ref="A180:A181"/>
    <mergeCell ref="A182:A183"/>
    <mergeCell ref="A184:A185"/>
    <mergeCell ref="A162:A163"/>
    <mergeCell ref="A164:A165"/>
    <mergeCell ref="A166:A167"/>
    <mergeCell ref="A168:A169"/>
    <mergeCell ref="A170:A171"/>
    <mergeCell ref="A172:A173"/>
    <mergeCell ref="A150:A151"/>
    <mergeCell ref="A152:A153"/>
    <mergeCell ref="A154:A155"/>
    <mergeCell ref="A156:A157"/>
    <mergeCell ref="A158:A159"/>
    <mergeCell ref="A160:A161"/>
    <mergeCell ref="P142:Q142"/>
    <mergeCell ref="R142:S142"/>
    <mergeCell ref="T142:U142"/>
    <mergeCell ref="A144:A145"/>
    <mergeCell ref="A146:A147"/>
    <mergeCell ref="A148:A149"/>
    <mergeCell ref="D142:E142"/>
    <mergeCell ref="F142:G142"/>
    <mergeCell ref="H142:I142"/>
    <mergeCell ref="J142:K142"/>
    <mergeCell ref="L142:M142"/>
    <mergeCell ref="N142:O142"/>
    <mergeCell ref="A130:A131"/>
    <mergeCell ref="A139:V139"/>
    <mergeCell ref="A140:V140"/>
    <mergeCell ref="A141:A143"/>
    <mergeCell ref="B141:E141"/>
    <mergeCell ref="F141:G141"/>
    <mergeCell ref="H141:O141"/>
    <mergeCell ref="P141:U141"/>
    <mergeCell ref="V141:V142"/>
    <mergeCell ref="B142:C142"/>
    <mergeCell ref="A102:A105"/>
    <mergeCell ref="A106:A109"/>
    <mergeCell ref="A110:A113"/>
    <mergeCell ref="A114:A117"/>
    <mergeCell ref="A118:A121"/>
    <mergeCell ref="A122:A125"/>
    <mergeCell ref="A78:A81"/>
    <mergeCell ref="A82:A85"/>
    <mergeCell ref="A86:A89"/>
    <mergeCell ref="A90:A93"/>
    <mergeCell ref="A94:A97"/>
    <mergeCell ref="A98:A101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6:A9"/>
    <mergeCell ref="A10:A13"/>
    <mergeCell ref="A14:A17"/>
    <mergeCell ref="A18:A21"/>
    <mergeCell ref="A22:A25"/>
    <mergeCell ref="A26:A29"/>
    <mergeCell ref="Z3:Z4"/>
    <mergeCell ref="B4:C4"/>
    <mergeCell ref="D4:E4"/>
    <mergeCell ref="F4:G4"/>
    <mergeCell ref="H4:I4"/>
    <mergeCell ref="J4:K4"/>
    <mergeCell ref="L4:M4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</mergeCells>
  <printOptions horizontalCentered="1"/>
  <pageMargins left="0.25" right="0.25" top="0.75" bottom="0.75" header="0.3" footer="0.3"/>
  <pageSetup paperSize="9" scale="35" fitToHeight="0" orientation="landscape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70"/>
  <sheetViews>
    <sheetView topLeftCell="L181" zoomScale="70" zoomScaleNormal="70" zoomScaleSheetLayoutView="40" workbookViewId="0">
      <selection activeCell="J27" sqref="J27"/>
    </sheetView>
  </sheetViews>
  <sheetFormatPr defaultColWidth="9.1796875" defaultRowHeight="14" x14ac:dyDescent="0.35"/>
  <cols>
    <col min="1" max="1" width="12.81640625" style="579" customWidth="1"/>
    <col min="2" max="2" width="13" style="702" customWidth="1"/>
    <col min="3" max="3" width="16.453125" style="579" customWidth="1"/>
    <col min="4" max="4" width="14.453125" style="687" bestFit="1" customWidth="1"/>
    <col min="5" max="5" width="17.453125" style="579" customWidth="1"/>
    <col min="6" max="6" width="13.81640625" style="687" customWidth="1"/>
    <col min="7" max="7" width="16.1796875" style="579" customWidth="1"/>
    <col min="8" max="8" width="12" style="687" customWidth="1"/>
    <col min="9" max="9" width="16.453125" style="579" customWidth="1"/>
    <col min="10" max="10" width="14" style="687" customWidth="1"/>
    <col min="11" max="11" width="14.81640625" style="579" bestFit="1" customWidth="1"/>
    <col min="12" max="12" width="13.1796875" style="687" customWidth="1"/>
    <col min="13" max="13" width="14.81640625" style="579" bestFit="1" customWidth="1"/>
    <col min="14" max="14" width="17.453125" style="687" customWidth="1"/>
    <col min="15" max="15" width="17" style="579" customWidth="1"/>
    <col min="16" max="16" width="14.453125" style="705" customWidth="1"/>
    <col min="17" max="17" width="23" style="579" customWidth="1"/>
    <col min="18" max="18" width="16.1796875" style="687" customWidth="1"/>
    <col min="19" max="19" width="19" style="579" customWidth="1"/>
    <col min="20" max="20" width="19.453125" style="687" customWidth="1"/>
    <col min="21" max="21" width="19" style="579" customWidth="1"/>
    <col min="22" max="22" width="22.453125" style="687" customWidth="1"/>
    <col min="23" max="23" width="19.453125" style="579" customWidth="1"/>
    <col min="24" max="24" width="14.453125" style="687" customWidth="1"/>
    <col min="25" max="25" width="20.453125" style="579" customWidth="1"/>
    <col min="26" max="26" width="33.453125" style="579" customWidth="1"/>
    <col min="27" max="27" width="21.453125" style="579" customWidth="1"/>
    <col min="28" max="28" width="10.453125" style="579" bestFit="1" customWidth="1"/>
    <col min="29" max="29" width="16.81640625" style="579" bestFit="1" customWidth="1"/>
    <col min="30" max="30" width="12" style="579" bestFit="1" customWidth="1"/>
    <col min="31" max="31" width="14.1796875" style="579" bestFit="1" customWidth="1"/>
    <col min="32" max="32" width="10.453125" style="579" customWidth="1"/>
    <col min="33" max="34" width="14.1796875" style="579" bestFit="1" customWidth="1"/>
    <col min="35" max="35" width="17.453125" style="579" bestFit="1" customWidth="1"/>
    <col min="36" max="36" width="14.1796875" style="579" customWidth="1"/>
    <col min="37" max="37" width="14.453125" style="579" bestFit="1" customWidth="1"/>
    <col min="38" max="38" width="14.1796875" style="579" customWidth="1"/>
    <col min="39" max="39" width="16.81640625" style="579" bestFit="1" customWidth="1"/>
    <col min="40" max="40" width="21.81640625" style="579" bestFit="1" customWidth="1"/>
    <col min="41" max="41" width="9.1796875" style="579"/>
    <col min="42" max="42" width="14" style="579" bestFit="1" customWidth="1"/>
    <col min="43" max="16384" width="9.1796875" style="579"/>
  </cols>
  <sheetData>
    <row r="1" spans="1:49" ht="22" customHeight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856"/>
    </row>
    <row r="2" spans="1:49" ht="18" x14ac:dyDescent="0.35">
      <c r="A2" s="1160" t="s">
        <v>205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856"/>
    </row>
    <row r="3" spans="1:49" s="663" customFormat="1" ht="22.5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70"/>
      <c r="N3" s="1171" t="s">
        <v>5</v>
      </c>
      <c r="O3" s="1172"/>
      <c r="P3" s="1171" t="s">
        <v>6</v>
      </c>
      <c r="Q3" s="1172"/>
      <c r="R3" s="1168" t="s">
        <v>7</v>
      </c>
      <c r="S3" s="1170"/>
      <c r="T3" s="1171" t="s">
        <v>8</v>
      </c>
      <c r="U3" s="1194"/>
      <c r="V3" s="1194"/>
      <c r="W3" s="1172"/>
      <c r="X3" s="1168" t="s">
        <v>7</v>
      </c>
      <c r="Y3" s="1170"/>
      <c r="Z3" s="1202" t="s">
        <v>9</v>
      </c>
      <c r="AA3" s="661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</row>
    <row r="4" spans="1:49" s="669" customFormat="1" ht="20.25" customHeight="1" x14ac:dyDescent="0.35">
      <c r="A4" s="1168"/>
      <c r="B4" s="1168" t="s">
        <v>188</v>
      </c>
      <c r="C4" s="1170"/>
      <c r="D4" s="1168" t="s">
        <v>189</v>
      </c>
      <c r="E4" s="1170"/>
      <c r="F4" s="1168" t="s">
        <v>190</v>
      </c>
      <c r="G4" s="1170"/>
      <c r="H4" s="1168" t="s">
        <v>13</v>
      </c>
      <c r="I4" s="1170"/>
      <c r="J4" s="1168" t="s">
        <v>175</v>
      </c>
      <c r="K4" s="1170"/>
      <c r="L4" s="1168" t="s">
        <v>16</v>
      </c>
      <c r="M4" s="1170"/>
      <c r="N4" s="664" t="s">
        <v>17</v>
      </c>
      <c r="O4" s="842" t="s">
        <v>192</v>
      </c>
      <c r="P4" s="665" t="s">
        <v>19</v>
      </c>
      <c r="Q4" s="666" t="s">
        <v>20</v>
      </c>
      <c r="R4" s="664" t="s">
        <v>21</v>
      </c>
      <c r="S4" s="843" t="s">
        <v>22</v>
      </c>
      <c r="T4" s="664" t="s">
        <v>17</v>
      </c>
      <c r="U4" s="667" t="s">
        <v>193</v>
      </c>
      <c r="V4" s="664" t="s">
        <v>17</v>
      </c>
      <c r="W4" s="843" t="s">
        <v>24</v>
      </c>
      <c r="X4" s="664" t="s">
        <v>17</v>
      </c>
      <c r="Y4" s="842" t="s">
        <v>194</v>
      </c>
      <c r="Z4" s="1203"/>
      <c r="AA4" s="661"/>
      <c r="AB4" s="668"/>
      <c r="AC4" s="668"/>
      <c r="AD4" s="668"/>
      <c r="AE4" s="668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</row>
    <row r="5" spans="1:49" s="669" customFormat="1" ht="17.25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2" t="s">
        <v>164</v>
      </c>
      <c r="K5" s="850" t="s">
        <v>27</v>
      </c>
      <c r="L5" s="672" t="s">
        <v>21</v>
      </c>
      <c r="M5" s="850" t="s">
        <v>27</v>
      </c>
      <c r="N5" s="672" t="s">
        <v>30</v>
      </c>
      <c r="O5" s="850" t="s">
        <v>27</v>
      </c>
      <c r="P5" s="672" t="s">
        <v>31</v>
      </c>
      <c r="Q5" s="850" t="s">
        <v>27</v>
      </c>
      <c r="R5" s="675" t="s">
        <v>30</v>
      </c>
      <c r="S5" s="844" t="s">
        <v>27</v>
      </c>
      <c r="T5" s="676" t="s">
        <v>30</v>
      </c>
      <c r="U5" s="677" t="s">
        <v>27</v>
      </c>
      <c r="V5" s="676" t="s">
        <v>32</v>
      </c>
      <c r="W5" s="844" t="s">
        <v>27</v>
      </c>
      <c r="X5" s="675" t="s">
        <v>30</v>
      </c>
      <c r="Y5" s="850" t="s">
        <v>27</v>
      </c>
      <c r="Z5" s="845"/>
      <c r="AA5" s="678"/>
      <c r="AG5" s="679"/>
      <c r="AH5" s="679"/>
      <c r="AI5" s="679"/>
      <c r="AJ5" s="679"/>
      <c r="AK5" s="679"/>
      <c r="AL5" s="679"/>
    </row>
    <row r="6" spans="1:49" ht="15" customHeight="1" x14ac:dyDescent="0.35">
      <c r="A6" s="1173">
        <v>45078</v>
      </c>
      <c r="B6" s="680"/>
      <c r="C6" s="545"/>
      <c r="D6" s="544"/>
      <c r="E6" s="545"/>
      <c r="F6" s="544"/>
      <c r="G6" s="681"/>
      <c r="H6" s="682"/>
      <c r="I6" s="681"/>
      <c r="J6" s="682"/>
      <c r="K6" s="681"/>
      <c r="L6" s="682"/>
      <c r="M6" s="547"/>
      <c r="N6" s="549"/>
      <c r="O6" s="547"/>
      <c r="P6" s="546"/>
      <c r="Q6" s="547"/>
      <c r="R6" s="549"/>
      <c r="S6" s="547"/>
      <c r="T6" s="683"/>
      <c r="U6" s="728"/>
      <c r="V6" s="683"/>
      <c r="W6" s="547"/>
      <c r="X6" s="549"/>
      <c r="Y6" s="547"/>
      <c r="Z6" s="547"/>
      <c r="AA6" s="684"/>
      <c r="AG6" s="685"/>
    </row>
    <row r="7" spans="1:49" ht="15" customHeight="1" x14ac:dyDescent="0.35">
      <c r="A7" s="1174"/>
      <c r="B7" s="591"/>
      <c r="C7" s="592"/>
      <c r="D7" s="593"/>
      <c r="E7" s="592"/>
      <c r="F7" s="593"/>
      <c r="G7" s="585"/>
      <c r="H7" s="586"/>
      <c r="I7" s="585"/>
      <c r="J7" s="586"/>
      <c r="K7" s="585"/>
      <c r="L7" s="586"/>
      <c r="M7" s="587"/>
      <c r="N7" s="584"/>
      <c r="O7" s="587"/>
      <c r="P7" s="588"/>
      <c r="Q7" s="587"/>
      <c r="R7" s="584"/>
      <c r="S7" s="587"/>
      <c r="T7" s="589"/>
      <c r="U7" s="594"/>
      <c r="V7" s="589"/>
      <c r="W7" s="587"/>
      <c r="X7" s="584"/>
      <c r="Y7" s="587"/>
      <c r="Z7" s="587"/>
      <c r="AA7" s="612"/>
      <c r="AG7" s="685"/>
    </row>
    <row r="8" spans="1:49" ht="15" customHeight="1" x14ac:dyDescent="0.35">
      <c r="A8" s="1174"/>
      <c r="B8" s="591"/>
      <c r="C8" s="592"/>
      <c r="D8" s="593"/>
      <c r="E8" s="592"/>
      <c r="F8" s="593"/>
      <c r="G8" s="585"/>
      <c r="H8" s="586"/>
      <c r="I8" s="585"/>
      <c r="J8" s="586"/>
      <c r="K8" s="585"/>
      <c r="L8" s="586"/>
      <c r="M8" s="587"/>
      <c r="N8" s="584"/>
      <c r="O8" s="587"/>
      <c r="P8" s="588"/>
      <c r="Q8" s="587"/>
      <c r="R8" s="584"/>
      <c r="S8" s="587"/>
      <c r="T8" s="589"/>
      <c r="U8" s="594"/>
      <c r="V8" s="589"/>
      <c r="W8" s="587"/>
      <c r="X8" s="584"/>
      <c r="Y8" s="587"/>
      <c r="Z8" s="587"/>
      <c r="AA8" s="612"/>
    </row>
    <row r="9" spans="1:49" ht="15" customHeight="1" x14ac:dyDescent="0.35">
      <c r="A9" s="1175"/>
      <c r="B9" s="591">
        <v>19</v>
      </c>
      <c r="C9" s="791">
        <v>190000</v>
      </c>
      <c r="D9" s="593">
        <v>25.09</v>
      </c>
      <c r="E9" s="791">
        <v>250900</v>
      </c>
      <c r="F9" s="593"/>
      <c r="G9" s="585"/>
      <c r="H9" s="586"/>
      <c r="I9" s="585"/>
      <c r="J9" s="586"/>
      <c r="K9" s="585"/>
      <c r="L9" s="586">
        <v>20</v>
      </c>
      <c r="M9" s="655">
        <v>136000</v>
      </c>
      <c r="N9" s="584"/>
      <c r="O9" s="587"/>
      <c r="P9" s="588"/>
      <c r="Q9" s="587"/>
      <c r="R9" s="584"/>
      <c r="S9" s="587"/>
      <c r="T9" s="589"/>
      <c r="U9" s="594"/>
      <c r="V9" s="589"/>
      <c r="W9" s="587"/>
      <c r="X9" s="584"/>
      <c r="Y9" s="587"/>
      <c r="Z9" s="587"/>
      <c r="AA9" s="612"/>
      <c r="AG9" s="685"/>
    </row>
    <row r="10" spans="1:49" ht="15" customHeight="1" x14ac:dyDescent="0.35">
      <c r="A10" s="1173">
        <v>45079</v>
      </c>
      <c r="B10" s="595"/>
      <c r="C10" s="592"/>
      <c r="D10" s="593"/>
      <c r="E10" s="592"/>
      <c r="F10" s="593"/>
      <c r="G10" s="585"/>
      <c r="H10" s="586"/>
      <c r="I10" s="587"/>
      <c r="J10" s="586"/>
      <c r="K10" s="585"/>
      <c r="L10" s="586"/>
      <c r="M10" s="587"/>
      <c r="N10" s="584"/>
      <c r="O10" s="587"/>
      <c r="P10" s="588"/>
      <c r="Q10" s="587"/>
      <c r="R10" s="584"/>
      <c r="S10" s="587"/>
      <c r="T10" s="589"/>
      <c r="U10" s="594"/>
      <c r="V10" s="589"/>
      <c r="W10" s="587"/>
      <c r="X10" s="584"/>
      <c r="Y10" s="587"/>
      <c r="Z10" s="587"/>
      <c r="AA10" s="612"/>
    </row>
    <row r="11" spans="1:49" ht="15" customHeight="1" x14ac:dyDescent="0.35">
      <c r="A11" s="1174"/>
      <c r="B11" s="591"/>
      <c r="C11" s="592"/>
      <c r="D11" s="593"/>
      <c r="E11" s="592"/>
      <c r="F11" s="593"/>
      <c r="G11" s="585"/>
      <c r="H11" s="586"/>
      <c r="I11" s="585"/>
      <c r="J11" s="586"/>
      <c r="K11" s="585"/>
      <c r="L11" s="586"/>
      <c r="M11" s="587"/>
      <c r="N11" s="584"/>
      <c r="O11" s="587"/>
      <c r="P11" s="588"/>
      <c r="Q11" s="587"/>
      <c r="R11" s="584"/>
      <c r="S11" s="587"/>
      <c r="T11" s="589"/>
      <c r="U11" s="596"/>
      <c r="V11" s="597"/>
      <c r="W11" s="583"/>
      <c r="X11" s="598"/>
      <c r="Y11" s="587"/>
      <c r="Z11" s="587"/>
      <c r="AA11" s="612"/>
    </row>
    <row r="12" spans="1:49" ht="15" customHeight="1" x14ac:dyDescent="0.35">
      <c r="A12" s="1174"/>
      <c r="B12" s="591"/>
      <c r="C12" s="592"/>
      <c r="D12" s="593"/>
      <c r="E12" s="592"/>
      <c r="F12" s="593"/>
      <c r="G12" s="585"/>
      <c r="H12" s="586"/>
      <c r="I12" s="585"/>
      <c r="J12" s="586"/>
      <c r="K12" s="585"/>
      <c r="L12" s="586"/>
      <c r="M12" s="587"/>
      <c r="N12" s="584"/>
      <c r="O12" s="587"/>
      <c r="P12" s="588"/>
      <c r="Q12" s="587"/>
      <c r="R12" s="584"/>
      <c r="S12" s="587"/>
      <c r="T12" s="589"/>
      <c r="U12" s="596"/>
      <c r="V12" s="597"/>
      <c r="W12" s="583"/>
      <c r="X12" s="598"/>
      <c r="Y12" s="587"/>
      <c r="Z12" s="587"/>
      <c r="AA12" s="612"/>
    </row>
    <row r="13" spans="1:49" ht="15" customHeight="1" x14ac:dyDescent="0.35">
      <c r="A13" s="1175"/>
      <c r="B13" s="591">
        <v>25.37</v>
      </c>
      <c r="C13" s="791">
        <v>253700</v>
      </c>
      <c r="D13" s="593">
        <v>22.74</v>
      </c>
      <c r="E13" s="791">
        <v>227400</v>
      </c>
      <c r="F13" s="593">
        <v>26.26</v>
      </c>
      <c r="G13" s="736">
        <v>262600</v>
      </c>
      <c r="H13" s="586"/>
      <c r="I13" s="585"/>
      <c r="J13" s="586"/>
      <c r="K13" s="585"/>
      <c r="L13" s="586">
        <v>20</v>
      </c>
      <c r="M13" s="655">
        <v>136000</v>
      </c>
      <c r="N13" s="584"/>
      <c r="O13" s="587"/>
      <c r="P13" s="588">
        <v>21.28</v>
      </c>
      <c r="Q13" s="655">
        <v>266000</v>
      </c>
      <c r="R13" s="584"/>
      <c r="S13" s="587"/>
      <c r="T13" s="589"/>
      <c r="U13" s="594"/>
      <c r="V13" s="589"/>
      <c r="W13" s="587"/>
      <c r="X13" s="584"/>
      <c r="Y13" s="587"/>
      <c r="Z13" s="587"/>
      <c r="AA13" s="612"/>
    </row>
    <row r="14" spans="1:49" ht="15" customHeight="1" x14ac:dyDescent="0.35">
      <c r="A14" s="1173">
        <v>45080</v>
      </c>
      <c r="B14" s="591"/>
      <c r="C14" s="592"/>
      <c r="D14" s="593"/>
      <c r="E14" s="592"/>
      <c r="F14" s="593"/>
      <c r="G14" s="585"/>
      <c r="H14" s="586"/>
      <c r="I14" s="585"/>
      <c r="J14" s="586"/>
      <c r="K14" s="585"/>
      <c r="L14" s="586"/>
      <c r="M14" s="587"/>
      <c r="N14" s="584"/>
      <c r="O14" s="587"/>
      <c r="P14" s="588"/>
      <c r="Q14" s="587"/>
      <c r="R14" s="584"/>
      <c r="S14" s="587"/>
      <c r="T14" s="589"/>
      <c r="U14" s="594"/>
      <c r="V14" s="589"/>
      <c r="W14" s="587"/>
      <c r="X14" s="584"/>
      <c r="Y14" s="587"/>
      <c r="Z14" s="587"/>
      <c r="AA14" s="612"/>
    </row>
    <row r="15" spans="1:49" ht="15" customHeight="1" x14ac:dyDescent="0.35">
      <c r="A15" s="1174"/>
      <c r="B15" s="591"/>
      <c r="C15" s="592"/>
      <c r="D15" s="593"/>
      <c r="E15" s="592"/>
      <c r="F15" s="593"/>
      <c r="G15" s="585"/>
      <c r="H15" s="586"/>
      <c r="I15" s="585"/>
      <c r="J15" s="586"/>
      <c r="K15" s="585"/>
      <c r="L15" s="586"/>
      <c r="M15" s="587"/>
      <c r="N15" s="584"/>
      <c r="O15" s="587"/>
      <c r="P15" s="588"/>
      <c r="Q15" s="587"/>
      <c r="R15" s="584"/>
      <c r="S15" s="587"/>
      <c r="T15" s="589"/>
      <c r="U15" s="594"/>
      <c r="V15" s="589"/>
      <c r="W15" s="587"/>
      <c r="X15" s="584"/>
      <c r="Y15" s="587"/>
      <c r="Z15" s="587"/>
      <c r="AA15" s="612"/>
    </row>
    <row r="16" spans="1:49" ht="15" customHeight="1" x14ac:dyDescent="0.35">
      <c r="A16" s="1174"/>
      <c r="B16" s="591"/>
      <c r="C16" s="592"/>
      <c r="D16" s="593"/>
      <c r="E16" s="592"/>
      <c r="F16" s="593"/>
      <c r="G16" s="585"/>
      <c r="H16" s="586"/>
      <c r="I16" s="585"/>
      <c r="J16" s="586"/>
      <c r="K16" s="585"/>
      <c r="L16" s="586"/>
      <c r="M16" s="587"/>
      <c r="N16" s="584"/>
      <c r="O16" s="587"/>
      <c r="P16" s="588"/>
      <c r="Q16" s="587"/>
      <c r="R16" s="584"/>
      <c r="S16" s="587"/>
      <c r="T16" s="589"/>
      <c r="U16" s="594"/>
      <c r="V16" s="589"/>
      <c r="W16" s="587"/>
      <c r="X16" s="584"/>
      <c r="Y16" s="587"/>
      <c r="Z16" s="587"/>
      <c r="AA16" s="612"/>
    </row>
    <row r="17" spans="1:27" ht="15" customHeight="1" x14ac:dyDescent="0.35">
      <c r="A17" s="1175"/>
      <c r="B17" s="591">
        <v>26.18</v>
      </c>
      <c r="C17" s="791">
        <v>261800</v>
      </c>
      <c r="D17" s="798">
        <v>25.09</v>
      </c>
      <c r="E17" s="736">
        <v>250900</v>
      </c>
      <c r="F17" s="591">
        <v>25.41</v>
      </c>
      <c r="G17" s="736">
        <v>254100</v>
      </c>
      <c r="H17" s="586"/>
      <c r="I17" s="585"/>
      <c r="J17" s="586"/>
      <c r="K17" s="585"/>
      <c r="L17" s="586"/>
      <c r="M17" s="587"/>
      <c r="N17" s="584"/>
      <c r="O17" s="587"/>
      <c r="P17" s="588">
        <v>20</v>
      </c>
      <c r="Q17" s="655">
        <v>250000</v>
      </c>
      <c r="R17" s="584"/>
      <c r="S17" s="587"/>
      <c r="T17" s="589"/>
      <c r="U17" s="594"/>
      <c r="V17" s="589"/>
      <c r="W17" s="587"/>
      <c r="X17" s="584"/>
      <c r="Y17" s="587"/>
      <c r="Z17" s="587"/>
      <c r="AA17" s="612"/>
    </row>
    <row r="18" spans="1:27" ht="15" customHeight="1" x14ac:dyDescent="0.35">
      <c r="A18" s="1173">
        <v>45081</v>
      </c>
      <c r="B18" s="591"/>
      <c r="C18" s="592"/>
      <c r="D18" s="593"/>
      <c r="E18" s="592"/>
      <c r="F18" s="593"/>
      <c r="G18" s="585"/>
      <c r="H18" s="586"/>
      <c r="I18" s="585"/>
      <c r="J18" s="586"/>
      <c r="K18" s="585"/>
      <c r="L18" s="586"/>
      <c r="M18" s="587"/>
      <c r="N18" s="584"/>
      <c r="O18" s="587"/>
      <c r="P18" s="588"/>
      <c r="Q18" s="587"/>
      <c r="R18" s="584"/>
      <c r="S18" s="587"/>
      <c r="T18" s="589"/>
      <c r="U18" s="594"/>
      <c r="V18" s="589"/>
      <c r="W18" s="587"/>
      <c r="X18" s="584"/>
      <c r="Y18" s="587"/>
      <c r="Z18" s="587"/>
      <c r="AA18" s="612"/>
    </row>
    <row r="19" spans="1:27" ht="15" customHeight="1" x14ac:dyDescent="0.35">
      <c r="A19" s="1174"/>
      <c r="B19" s="591"/>
      <c r="C19" s="592"/>
      <c r="D19" s="593"/>
      <c r="E19" s="592"/>
      <c r="F19" s="593"/>
      <c r="G19" s="585"/>
      <c r="H19" s="586"/>
      <c r="I19" s="585"/>
      <c r="J19" s="586"/>
      <c r="K19" s="585"/>
      <c r="L19" s="586"/>
      <c r="M19" s="587"/>
      <c r="N19" s="598"/>
      <c r="O19" s="583"/>
      <c r="P19" s="584"/>
      <c r="Q19" s="587"/>
      <c r="R19" s="584"/>
      <c r="S19" s="587"/>
      <c r="T19" s="589"/>
      <c r="U19" s="594"/>
      <c r="V19" s="589"/>
      <c r="W19" s="587"/>
      <c r="X19" s="584"/>
      <c r="Y19" s="587"/>
      <c r="Z19" s="587"/>
      <c r="AA19" s="612"/>
    </row>
    <row r="20" spans="1:27" ht="15" customHeight="1" x14ac:dyDescent="0.35">
      <c r="A20" s="1174"/>
      <c r="B20" s="591"/>
      <c r="C20" s="592"/>
      <c r="D20" s="593"/>
      <c r="E20" s="592"/>
      <c r="F20" s="593"/>
      <c r="G20" s="585"/>
      <c r="H20" s="586"/>
      <c r="I20" s="585"/>
      <c r="J20" s="586"/>
      <c r="K20" s="585"/>
      <c r="L20" s="586"/>
      <c r="M20" s="587"/>
      <c r="N20" s="584"/>
      <c r="O20" s="587"/>
      <c r="P20" s="588"/>
      <c r="Q20" s="587"/>
      <c r="R20" s="584"/>
      <c r="S20" s="587"/>
      <c r="T20" s="589"/>
      <c r="U20" s="594"/>
      <c r="V20" s="589"/>
      <c r="W20" s="587"/>
      <c r="X20" s="584"/>
      <c r="Y20" s="587"/>
      <c r="Z20" s="587"/>
      <c r="AA20" s="612"/>
    </row>
    <row r="21" spans="1:27" ht="15" customHeight="1" x14ac:dyDescent="0.35">
      <c r="A21" s="1175"/>
      <c r="B21" s="591">
        <v>24.64</v>
      </c>
      <c r="C21" s="791">
        <v>246400</v>
      </c>
      <c r="D21" s="593">
        <v>27.76</v>
      </c>
      <c r="E21" s="791">
        <v>277600</v>
      </c>
      <c r="F21" s="593">
        <v>19.43</v>
      </c>
      <c r="G21" s="736">
        <v>194300</v>
      </c>
      <c r="H21" s="586"/>
      <c r="I21" s="585"/>
      <c r="J21" s="586"/>
      <c r="K21" s="585"/>
      <c r="L21" s="586"/>
      <c r="M21" s="587"/>
      <c r="N21" s="584"/>
      <c r="O21" s="587"/>
      <c r="P21" s="588"/>
      <c r="Q21" s="587"/>
      <c r="R21" s="584"/>
      <c r="S21" s="587"/>
      <c r="T21" s="589"/>
      <c r="U21" s="594"/>
      <c r="V21" s="589"/>
      <c r="W21" s="587"/>
      <c r="X21" s="584"/>
      <c r="Y21" s="587"/>
      <c r="Z21" s="587"/>
      <c r="AA21" s="612"/>
    </row>
    <row r="22" spans="1:27" ht="15" customHeight="1" x14ac:dyDescent="0.35">
      <c r="A22" s="1173">
        <v>45082</v>
      </c>
      <c r="B22" s="591"/>
      <c r="C22" s="592"/>
      <c r="D22" s="593"/>
      <c r="E22" s="592"/>
      <c r="F22" s="593"/>
      <c r="G22" s="585"/>
      <c r="H22" s="586"/>
      <c r="I22" s="585"/>
      <c r="J22" s="586"/>
      <c r="K22" s="585"/>
      <c r="L22" s="586"/>
      <c r="M22" s="587"/>
      <c r="N22" s="584"/>
      <c r="O22" s="587"/>
      <c r="P22" s="588"/>
      <c r="Q22" s="587"/>
      <c r="R22" s="584"/>
      <c r="S22" s="587"/>
      <c r="T22" s="589"/>
      <c r="U22" s="594"/>
      <c r="V22" s="589"/>
      <c r="W22" s="587"/>
      <c r="X22" s="584"/>
      <c r="Y22" s="587"/>
      <c r="Z22" s="587"/>
      <c r="AA22" s="612"/>
    </row>
    <row r="23" spans="1:27" ht="15" customHeight="1" x14ac:dyDescent="0.35">
      <c r="A23" s="1174"/>
      <c r="B23" s="591"/>
      <c r="C23" s="592"/>
      <c r="D23" s="593"/>
      <c r="E23" s="592"/>
      <c r="F23" s="593"/>
      <c r="G23" s="585"/>
      <c r="H23" s="586"/>
      <c r="I23" s="585"/>
      <c r="J23" s="586"/>
      <c r="K23" s="585"/>
      <c r="L23" s="586"/>
      <c r="M23" s="587"/>
      <c r="N23" s="584"/>
      <c r="O23" s="587"/>
      <c r="P23" s="588"/>
      <c r="Q23" s="587"/>
      <c r="R23" s="584"/>
      <c r="S23" s="587"/>
      <c r="T23" s="589"/>
      <c r="U23" s="594"/>
      <c r="V23" s="589"/>
      <c r="W23" s="587"/>
      <c r="X23" s="584"/>
      <c r="Y23" s="587"/>
      <c r="Z23" s="587"/>
      <c r="AA23" s="612"/>
    </row>
    <row r="24" spans="1:27" ht="15" customHeight="1" x14ac:dyDescent="0.35">
      <c r="A24" s="1174"/>
      <c r="B24" s="591"/>
      <c r="C24" s="592"/>
      <c r="D24" s="593"/>
      <c r="E24" s="592"/>
      <c r="F24" s="593"/>
      <c r="G24" s="585"/>
      <c r="H24" s="586"/>
      <c r="I24" s="585"/>
      <c r="J24" s="586"/>
      <c r="K24" s="585"/>
      <c r="L24" s="586"/>
      <c r="M24" s="587"/>
      <c r="N24" s="584"/>
      <c r="O24" s="587"/>
      <c r="P24" s="588"/>
      <c r="Q24" s="587"/>
      <c r="R24" s="584"/>
      <c r="S24" s="587"/>
      <c r="T24" s="589"/>
      <c r="U24" s="594"/>
      <c r="V24" s="589"/>
      <c r="W24" s="587"/>
      <c r="X24" s="584"/>
      <c r="Y24" s="587"/>
      <c r="Z24" s="587"/>
      <c r="AA24" s="612"/>
    </row>
    <row r="25" spans="1:27" ht="15" customHeight="1" x14ac:dyDescent="0.35">
      <c r="A25" s="1175"/>
      <c r="B25" s="591">
        <v>24.45</v>
      </c>
      <c r="C25" s="791">
        <v>244500</v>
      </c>
      <c r="D25" s="593">
        <v>19.440000000000001</v>
      </c>
      <c r="E25" s="791">
        <v>194400</v>
      </c>
      <c r="F25" s="593">
        <v>18.75</v>
      </c>
      <c r="G25" s="736">
        <v>187500</v>
      </c>
      <c r="H25" s="586">
        <v>20</v>
      </c>
      <c r="I25" s="736">
        <v>136000</v>
      </c>
      <c r="J25" s="586">
        <v>20</v>
      </c>
      <c r="K25" s="736">
        <v>250000</v>
      </c>
      <c r="L25" s="586">
        <v>20</v>
      </c>
      <c r="M25" s="655">
        <v>136000</v>
      </c>
      <c r="N25" s="584"/>
      <c r="O25" s="587"/>
      <c r="P25" s="588">
        <v>20</v>
      </c>
      <c r="Q25" s="655">
        <v>250000</v>
      </c>
      <c r="R25" s="584"/>
      <c r="S25" s="587"/>
      <c r="T25" s="589">
        <v>44.75</v>
      </c>
      <c r="U25" s="725">
        <v>447500</v>
      </c>
      <c r="V25" s="589"/>
      <c r="W25" s="587"/>
      <c r="X25" s="584"/>
      <c r="Y25" s="587"/>
      <c r="Z25" s="587"/>
      <c r="AA25" s="612"/>
    </row>
    <row r="26" spans="1:27" ht="15" customHeight="1" x14ac:dyDescent="0.35">
      <c r="A26" s="1173">
        <v>45083</v>
      </c>
      <c r="B26" s="591"/>
      <c r="C26" s="592"/>
      <c r="D26" s="593"/>
      <c r="E26" s="592"/>
      <c r="F26" s="593"/>
      <c r="G26" s="585"/>
      <c r="H26" s="586"/>
      <c r="I26" s="585"/>
      <c r="J26" s="586"/>
      <c r="K26" s="585"/>
      <c r="L26" s="586"/>
      <c r="M26" s="587"/>
      <c r="N26" s="584"/>
      <c r="O26" s="587"/>
      <c r="P26" s="588"/>
      <c r="Q26" s="587"/>
      <c r="R26" s="584"/>
      <c r="S26" s="587"/>
      <c r="T26" s="589"/>
      <c r="U26" s="594"/>
      <c r="V26" s="589"/>
      <c r="W26" s="587"/>
      <c r="X26" s="584"/>
      <c r="Y26" s="587"/>
      <c r="Z26" s="587"/>
      <c r="AA26" s="612"/>
    </row>
    <row r="27" spans="1:27" ht="15" customHeight="1" x14ac:dyDescent="0.35">
      <c r="A27" s="1174"/>
      <c r="B27" s="591"/>
      <c r="C27" s="592"/>
      <c r="D27" s="593"/>
      <c r="E27" s="592"/>
      <c r="F27" s="593"/>
      <c r="G27" s="585"/>
      <c r="H27" s="586"/>
      <c r="I27" s="585"/>
      <c r="J27" s="586"/>
      <c r="K27" s="585"/>
      <c r="L27" s="586"/>
      <c r="M27" s="587"/>
      <c r="N27" s="584"/>
      <c r="O27" s="587"/>
      <c r="P27" s="588"/>
      <c r="Q27" s="587"/>
      <c r="R27" s="584"/>
      <c r="S27" s="587"/>
      <c r="T27" s="589"/>
      <c r="U27" s="594"/>
      <c r="V27" s="589"/>
      <c r="W27" s="587"/>
      <c r="X27" s="584"/>
      <c r="Y27" s="587"/>
      <c r="Z27" s="587"/>
      <c r="AA27" s="612"/>
    </row>
    <row r="28" spans="1:27" ht="15" customHeight="1" x14ac:dyDescent="0.35">
      <c r="A28" s="1174"/>
      <c r="B28" s="591"/>
      <c r="C28" s="592"/>
      <c r="D28" s="593"/>
      <c r="E28" s="592"/>
      <c r="F28" s="593"/>
      <c r="G28" s="585"/>
      <c r="H28" s="586"/>
      <c r="I28" s="585"/>
      <c r="J28" s="586"/>
      <c r="K28" s="585"/>
      <c r="L28" s="586"/>
      <c r="M28" s="587"/>
      <c r="N28" s="584"/>
      <c r="O28" s="587"/>
      <c r="P28" s="588"/>
      <c r="Q28" s="587"/>
      <c r="R28" s="584"/>
      <c r="S28" s="587"/>
      <c r="T28" s="589"/>
      <c r="U28" s="590"/>
      <c r="V28" s="599"/>
      <c r="W28" s="600"/>
      <c r="X28" s="588"/>
      <c r="Y28" s="587"/>
      <c r="Z28" s="587"/>
      <c r="AA28" s="612"/>
    </row>
    <row r="29" spans="1:27" ht="15" customHeight="1" x14ac:dyDescent="0.35">
      <c r="A29" s="1175"/>
      <c r="B29" s="591">
        <v>19.5</v>
      </c>
      <c r="C29" s="791">
        <v>195000</v>
      </c>
      <c r="D29" s="593">
        <v>26.9</v>
      </c>
      <c r="E29" s="791">
        <v>269000</v>
      </c>
      <c r="F29" s="593">
        <v>18.899999999999999</v>
      </c>
      <c r="G29" s="736">
        <v>189000</v>
      </c>
      <c r="H29" s="586"/>
      <c r="I29" s="585"/>
      <c r="J29" s="586"/>
      <c r="K29" s="585"/>
      <c r="L29" s="586"/>
      <c r="M29" s="587"/>
      <c r="N29" s="584"/>
      <c r="O29" s="587"/>
      <c r="P29" s="588">
        <v>20</v>
      </c>
      <c r="Q29" s="655">
        <v>250000</v>
      </c>
      <c r="R29" s="584"/>
      <c r="S29" s="587"/>
      <c r="T29" s="589"/>
      <c r="U29" s="590"/>
      <c r="V29" s="599"/>
      <c r="W29" s="600"/>
      <c r="X29" s="588"/>
      <c r="Y29" s="587"/>
      <c r="Z29" s="587"/>
      <c r="AA29" s="612"/>
    </row>
    <row r="30" spans="1:27" ht="15" customHeight="1" x14ac:dyDescent="0.35">
      <c r="A30" s="1173">
        <v>45084</v>
      </c>
      <c r="B30" s="591"/>
      <c r="C30" s="592"/>
      <c r="D30" s="593"/>
      <c r="E30" s="592"/>
      <c r="F30" s="593"/>
      <c r="G30" s="585"/>
      <c r="H30" s="586"/>
      <c r="I30" s="585"/>
      <c r="J30" s="586"/>
      <c r="K30" s="585"/>
      <c r="L30" s="586"/>
      <c r="M30" s="587"/>
      <c r="N30" s="584"/>
      <c r="O30" s="587"/>
      <c r="P30" s="588"/>
      <c r="Q30" s="587"/>
      <c r="R30" s="584"/>
      <c r="S30" s="587"/>
      <c r="T30" s="589"/>
      <c r="U30" s="594"/>
      <c r="V30" s="589"/>
      <c r="W30" s="587"/>
      <c r="X30" s="584"/>
      <c r="Y30" s="587"/>
      <c r="Z30" s="587"/>
      <c r="AA30" s="612"/>
    </row>
    <row r="31" spans="1:27" ht="15" customHeight="1" x14ac:dyDescent="0.35">
      <c r="A31" s="1174"/>
      <c r="B31" s="591"/>
      <c r="C31" s="592"/>
      <c r="D31" s="593"/>
      <c r="E31" s="592"/>
      <c r="F31" s="593"/>
      <c r="G31" s="585"/>
      <c r="H31" s="586"/>
      <c r="I31" s="585"/>
      <c r="J31" s="586"/>
      <c r="K31" s="585"/>
      <c r="L31" s="586"/>
      <c r="M31" s="587"/>
      <c r="N31" s="584"/>
      <c r="O31" s="587"/>
      <c r="P31" s="588"/>
      <c r="Q31" s="587"/>
      <c r="R31" s="584"/>
      <c r="S31" s="587"/>
      <c r="T31" s="589"/>
      <c r="U31" s="594"/>
      <c r="V31" s="589"/>
      <c r="W31" s="587"/>
      <c r="X31" s="584"/>
      <c r="Y31" s="587"/>
      <c r="Z31" s="587"/>
      <c r="AA31" s="612"/>
    </row>
    <row r="32" spans="1:27" ht="15" customHeight="1" x14ac:dyDescent="0.35">
      <c r="A32" s="1174"/>
      <c r="B32" s="591"/>
      <c r="C32" s="592"/>
      <c r="D32" s="593"/>
      <c r="E32" s="592"/>
      <c r="F32" s="593"/>
      <c r="G32" s="585"/>
      <c r="H32" s="586"/>
      <c r="I32" s="585"/>
      <c r="J32" s="586"/>
      <c r="K32" s="585"/>
      <c r="L32" s="586"/>
      <c r="M32" s="587"/>
      <c r="N32" s="584"/>
      <c r="O32" s="587"/>
      <c r="P32" s="588"/>
      <c r="Q32" s="587"/>
      <c r="R32" s="584"/>
      <c r="S32" s="587"/>
      <c r="T32" s="589"/>
      <c r="U32" s="594"/>
      <c r="V32" s="589"/>
      <c r="W32" s="587"/>
      <c r="X32" s="584"/>
      <c r="Y32" s="587"/>
      <c r="Z32" s="587"/>
      <c r="AA32" s="612"/>
    </row>
    <row r="33" spans="1:27" ht="15" customHeight="1" x14ac:dyDescent="0.35">
      <c r="A33" s="1175"/>
      <c r="B33" s="591">
        <v>38.020000000000003</v>
      </c>
      <c r="C33" s="791">
        <v>380200</v>
      </c>
      <c r="D33" s="593">
        <v>28.86</v>
      </c>
      <c r="E33" s="791">
        <v>288600</v>
      </c>
      <c r="F33" s="593">
        <v>26.06</v>
      </c>
      <c r="G33" s="736">
        <v>260600</v>
      </c>
      <c r="H33" s="586"/>
      <c r="I33" s="585"/>
      <c r="J33" s="586">
        <v>20</v>
      </c>
      <c r="K33" s="736">
        <v>250000</v>
      </c>
      <c r="L33" s="586">
        <v>20</v>
      </c>
      <c r="M33" s="655">
        <v>136000</v>
      </c>
      <c r="N33" s="584">
        <v>30</v>
      </c>
      <c r="O33" s="655">
        <v>300000</v>
      </c>
      <c r="P33" s="588">
        <v>20</v>
      </c>
      <c r="Q33" s="655">
        <v>250000</v>
      </c>
      <c r="R33" s="584"/>
      <c r="S33" s="587"/>
      <c r="T33" s="589"/>
      <c r="U33" s="594"/>
      <c r="V33" s="589">
        <v>19.11</v>
      </c>
      <c r="W33" s="655">
        <v>191100</v>
      </c>
      <c r="X33" s="584"/>
      <c r="Y33" s="587"/>
      <c r="Z33" s="587"/>
      <c r="AA33" s="612"/>
    </row>
    <row r="34" spans="1:27" ht="15" customHeight="1" x14ac:dyDescent="0.35">
      <c r="A34" s="1173">
        <v>45085</v>
      </c>
      <c r="B34" s="591"/>
      <c r="C34" s="592"/>
      <c r="D34" s="593"/>
      <c r="E34" s="592"/>
      <c r="F34" s="593"/>
      <c r="G34" s="585"/>
      <c r="H34" s="586"/>
      <c r="I34" s="585"/>
      <c r="J34" s="586"/>
      <c r="K34" s="585"/>
      <c r="L34" s="586"/>
      <c r="M34" s="587"/>
      <c r="N34" s="584"/>
      <c r="O34" s="587"/>
      <c r="P34" s="588"/>
      <c r="Q34" s="587"/>
      <c r="R34" s="584"/>
      <c r="S34" s="587"/>
      <c r="T34" s="589"/>
      <c r="U34" s="594"/>
      <c r="V34" s="589"/>
      <c r="W34" s="587"/>
      <c r="X34" s="584"/>
      <c r="Y34" s="587"/>
      <c r="Z34" s="587"/>
      <c r="AA34" s="612"/>
    </row>
    <row r="35" spans="1:27" ht="15" customHeight="1" x14ac:dyDescent="0.35">
      <c r="A35" s="1174"/>
      <c r="B35" s="591"/>
      <c r="C35" s="592"/>
      <c r="D35" s="593"/>
      <c r="E35" s="592"/>
      <c r="F35" s="593"/>
      <c r="G35" s="585"/>
      <c r="H35" s="586"/>
      <c r="I35" s="585"/>
      <c r="J35" s="586"/>
      <c r="K35" s="585"/>
      <c r="L35" s="586"/>
      <c r="M35" s="587"/>
      <c r="N35" s="584"/>
      <c r="O35" s="587"/>
      <c r="P35" s="588"/>
      <c r="Q35" s="587"/>
      <c r="R35" s="584"/>
      <c r="S35" s="587"/>
      <c r="T35" s="589"/>
      <c r="U35" s="594"/>
      <c r="V35" s="589"/>
      <c r="W35" s="587"/>
      <c r="X35" s="584"/>
      <c r="Y35" s="587"/>
      <c r="Z35" s="587"/>
      <c r="AA35" s="612"/>
    </row>
    <row r="36" spans="1:27" ht="15" customHeight="1" x14ac:dyDescent="0.35">
      <c r="A36" s="1174"/>
      <c r="B36" s="591"/>
      <c r="C36" s="592"/>
      <c r="D36" s="593"/>
      <c r="E36" s="592"/>
      <c r="F36" s="593"/>
      <c r="G36" s="585"/>
      <c r="H36" s="586"/>
      <c r="I36" s="585"/>
      <c r="J36" s="586"/>
      <c r="K36" s="585"/>
      <c r="L36" s="586"/>
      <c r="M36" s="587"/>
      <c r="N36" s="584"/>
      <c r="O36" s="587"/>
      <c r="P36" s="588"/>
      <c r="Q36" s="587"/>
      <c r="R36" s="584"/>
      <c r="S36" s="587"/>
      <c r="T36" s="589"/>
      <c r="U36" s="594"/>
      <c r="V36" s="589"/>
      <c r="W36" s="587"/>
      <c r="X36" s="584"/>
      <c r="Y36" s="587"/>
      <c r="Z36" s="587"/>
      <c r="AA36" s="612"/>
    </row>
    <row r="37" spans="1:27" ht="15" customHeight="1" x14ac:dyDescent="0.35">
      <c r="A37" s="1175"/>
      <c r="B37" s="591">
        <v>22.92</v>
      </c>
      <c r="C37" s="791">
        <v>229200</v>
      </c>
      <c r="D37" s="593">
        <v>24.52</v>
      </c>
      <c r="E37" s="791">
        <v>245200</v>
      </c>
      <c r="F37" s="593">
        <v>17.64</v>
      </c>
      <c r="G37" s="736">
        <v>176400</v>
      </c>
      <c r="H37" s="586"/>
      <c r="I37" s="585"/>
      <c r="J37" s="586">
        <v>20</v>
      </c>
      <c r="K37" s="736">
        <v>250000</v>
      </c>
      <c r="L37" s="586">
        <v>20</v>
      </c>
      <c r="M37" s="655">
        <v>136000</v>
      </c>
      <c r="N37" s="584"/>
      <c r="O37" s="587"/>
      <c r="P37" s="588">
        <v>20</v>
      </c>
      <c r="Q37" s="655">
        <v>250000</v>
      </c>
      <c r="R37" s="584"/>
      <c r="S37" s="587"/>
      <c r="T37" s="589"/>
      <c r="U37" s="594"/>
      <c r="V37" s="589"/>
      <c r="W37" s="587"/>
      <c r="X37" s="584"/>
      <c r="Y37" s="587"/>
      <c r="Z37" s="587"/>
      <c r="AA37" s="612"/>
    </row>
    <row r="38" spans="1:27" ht="15" customHeight="1" x14ac:dyDescent="0.35">
      <c r="A38" s="1173">
        <v>45086</v>
      </c>
      <c r="B38" s="591"/>
      <c r="C38" s="592"/>
      <c r="D38" s="593"/>
      <c r="E38" s="592"/>
      <c r="F38" s="593"/>
      <c r="G38" s="585"/>
      <c r="H38" s="586"/>
      <c r="I38" s="585"/>
      <c r="J38" s="586"/>
      <c r="K38" s="585"/>
      <c r="L38" s="586"/>
      <c r="M38" s="587"/>
      <c r="N38" s="584"/>
      <c r="O38" s="587"/>
      <c r="P38" s="588"/>
      <c r="Q38" s="587"/>
      <c r="R38" s="584"/>
      <c r="S38" s="587"/>
      <c r="T38" s="589"/>
      <c r="U38" s="594"/>
      <c r="V38" s="589"/>
      <c r="W38" s="587"/>
      <c r="X38" s="584"/>
      <c r="Y38" s="587"/>
      <c r="Z38" s="587"/>
      <c r="AA38" s="612"/>
    </row>
    <row r="39" spans="1:27" ht="15" customHeight="1" x14ac:dyDescent="0.35">
      <c r="A39" s="1174"/>
      <c r="B39" s="591"/>
      <c r="C39" s="592"/>
      <c r="D39" s="593"/>
      <c r="E39" s="592"/>
      <c r="F39" s="593"/>
      <c r="G39" s="585"/>
      <c r="H39" s="586"/>
      <c r="I39" s="585"/>
      <c r="J39" s="586"/>
      <c r="K39" s="585"/>
      <c r="L39" s="586"/>
      <c r="M39" s="587"/>
      <c r="N39" s="584"/>
      <c r="O39" s="587"/>
      <c r="P39" s="588"/>
      <c r="Q39" s="587"/>
      <c r="R39" s="584"/>
      <c r="S39" s="587"/>
      <c r="T39" s="589"/>
      <c r="U39" s="594"/>
      <c r="V39" s="589"/>
      <c r="W39" s="587"/>
      <c r="X39" s="584"/>
      <c r="Y39" s="587"/>
      <c r="Z39" s="587"/>
      <c r="AA39" s="612"/>
    </row>
    <row r="40" spans="1:27" ht="15" customHeight="1" x14ac:dyDescent="0.35">
      <c r="A40" s="1174"/>
      <c r="B40" s="591"/>
      <c r="C40" s="592"/>
      <c r="D40" s="593"/>
      <c r="E40" s="592"/>
      <c r="F40" s="593"/>
      <c r="G40" s="585"/>
      <c r="H40" s="586"/>
      <c r="I40" s="585"/>
      <c r="J40" s="586"/>
      <c r="K40" s="585"/>
      <c r="L40" s="586"/>
      <c r="M40" s="587"/>
      <c r="N40" s="584"/>
      <c r="O40" s="587"/>
      <c r="P40" s="588">
        <v>20</v>
      </c>
      <c r="Q40" s="655">
        <v>250000</v>
      </c>
      <c r="R40" s="584"/>
      <c r="S40" s="587"/>
      <c r="T40" s="589"/>
      <c r="U40" s="594"/>
      <c r="V40" s="589"/>
      <c r="W40" s="587"/>
      <c r="X40" s="584"/>
      <c r="Y40" s="587"/>
      <c r="Z40" s="587"/>
      <c r="AA40" s="612"/>
    </row>
    <row r="41" spans="1:27" ht="15" customHeight="1" x14ac:dyDescent="0.35">
      <c r="A41" s="1175"/>
      <c r="B41" s="591">
        <v>21.77</v>
      </c>
      <c r="C41" s="791">
        <v>217700</v>
      </c>
      <c r="D41" s="593">
        <v>25.96</v>
      </c>
      <c r="E41" s="791">
        <v>259600</v>
      </c>
      <c r="F41" s="793">
        <v>21.87</v>
      </c>
      <c r="G41" s="736">
        <v>218700</v>
      </c>
      <c r="H41" s="586">
        <v>20</v>
      </c>
      <c r="I41" s="736">
        <v>136000</v>
      </c>
      <c r="J41" s="586"/>
      <c r="K41" s="585"/>
      <c r="L41" s="586">
        <v>41.73</v>
      </c>
      <c r="M41" s="655">
        <v>283764</v>
      </c>
      <c r="N41" s="584"/>
      <c r="O41" s="587"/>
      <c r="P41" s="588"/>
      <c r="Q41" s="587"/>
      <c r="R41" s="584"/>
      <c r="S41" s="587"/>
      <c r="T41" s="589"/>
      <c r="U41" s="594"/>
      <c r="V41" s="589"/>
      <c r="W41" s="587"/>
      <c r="X41" s="584"/>
      <c r="Y41" s="587"/>
      <c r="Z41" s="587"/>
      <c r="AA41" s="612"/>
    </row>
    <row r="42" spans="1:27" ht="15" customHeight="1" x14ac:dyDescent="0.35">
      <c r="A42" s="1173">
        <v>45087</v>
      </c>
      <c r="B42" s="591"/>
      <c r="C42" s="592"/>
      <c r="D42" s="593"/>
      <c r="E42" s="592"/>
      <c r="F42" s="593"/>
      <c r="G42" s="585"/>
      <c r="H42" s="586"/>
      <c r="I42" s="585"/>
      <c r="J42" s="586"/>
      <c r="K42" s="585"/>
      <c r="L42" s="586"/>
      <c r="M42" s="587"/>
      <c r="N42" s="584"/>
      <c r="O42" s="587"/>
      <c r="P42" s="588"/>
      <c r="Q42" s="587"/>
      <c r="R42" s="584"/>
      <c r="S42" s="587"/>
      <c r="T42" s="589"/>
      <c r="U42" s="594"/>
      <c r="V42" s="589"/>
      <c r="W42" s="587"/>
      <c r="X42" s="584"/>
      <c r="Y42" s="587"/>
      <c r="Z42" s="587"/>
      <c r="AA42" s="612"/>
    </row>
    <row r="43" spans="1:27" ht="15" customHeight="1" x14ac:dyDescent="0.35">
      <c r="A43" s="1174"/>
      <c r="B43" s="591"/>
      <c r="C43" s="592"/>
      <c r="D43" s="593"/>
      <c r="E43" s="592"/>
      <c r="F43" s="593"/>
      <c r="G43" s="585"/>
      <c r="H43" s="586"/>
      <c r="I43" s="585"/>
      <c r="J43" s="586"/>
      <c r="K43" s="585"/>
      <c r="L43" s="586"/>
      <c r="M43" s="587"/>
      <c r="N43" s="584"/>
      <c r="O43" s="587"/>
      <c r="P43" s="588"/>
      <c r="Q43" s="587"/>
      <c r="R43" s="584"/>
      <c r="S43" s="587"/>
      <c r="T43" s="589"/>
      <c r="U43" s="594"/>
      <c r="V43" s="589"/>
      <c r="W43" s="587"/>
      <c r="X43" s="584"/>
      <c r="Y43" s="587"/>
      <c r="Z43" s="587"/>
      <c r="AA43" s="612"/>
    </row>
    <row r="44" spans="1:27" ht="15" customHeight="1" x14ac:dyDescent="0.35">
      <c r="A44" s="1174"/>
      <c r="B44" s="591"/>
      <c r="C44" s="592"/>
      <c r="D44" s="593"/>
      <c r="E44" s="592"/>
      <c r="F44" s="593"/>
      <c r="G44" s="585"/>
      <c r="H44" s="586"/>
      <c r="I44" s="585"/>
      <c r="J44" s="586"/>
      <c r="K44" s="585"/>
      <c r="L44" s="586"/>
      <c r="M44" s="587"/>
      <c r="N44" s="584"/>
      <c r="O44" s="587"/>
      <c r="P44" s="588"/>
      <c r="Q44" s="587"/>
      <c r="R44" s="584"/>
      <c r="S44" s="587"/>
      <c r="T44" s="589"/>
      <c r="U44" s="594"/>
      <c r="V44" s="589"/>
      <c r="W44" s="587"/>
      <c r="X44" s="584"/>
      <c r="Y44" s="587"/>
      <c r="Z44" s="587"/>
      <c r="AA44" s="612"/>
    </row>
    <row r="45" spans="1:27" ht="12.75" customHeight="1" x14ac:dyDescent="0.35">
      <c r="A45" s="1175"/>
      <c r="B45" s="591">
        <v>34.29</v>
      </c>
      <c r="C45" s="791">
        <v>342900</v>
      </c>
      <c r="D45" s="593">
        <v>28.1</v>
      </c>
      <c r="E45" s="791">
        <v>281000</v>
      </c>
      <c r="F45" s="593">
        <v>22.02</v>
      </c>
      <c r="G45" s="736">
        <v>220200</v>
      </c>
      <c r="H45" s="586"/>
      <c r="I45" s="585"/>
      <c r="J45" s="586"/>
      <c r="K45" s="585"/>
      <c r="L45" s="586">
        <v>20</v>
      </c>
      <c r="M45" s="655">
        <v>136000</v>
      </c>
      <c r="N45" s="584"/>
      <c r="O45" s="587"/>
      <c r="P45" s="588">
        <v>20</v>
      </c>
      <c r="Q45" s="655">
        <v>250000</v>
      </c>
      <c r="R45" s="584"/>
      <c r="S45" s="587"/>
      <c r="T45" s="589"/>
      <c r="U45" s="594"/>
      <c r="V45" s="589"/>
      <c r="W45" s="587"/>
      <c r="X45" s="584"/>
      <c r="Y45" s="587"/>
      <c r="Z45" s="587"/>
      <c r="AA45" s="612"/>
    </row>
    <row r="46" spans="1:27" ht="15" customHeight="1" x14ac:dyDescent="0.35">
      <c r="A46" s="1173">
        <v>45088</v>
      </c>
      <c r="B46" s="591"/>
      <c r="C46" s="592"/>
      <c r="D46" s="593"/>
      <c r="E46" s="592"/>
      <c r="F46" s="593"/>
      <c r="G46" s="585"/>
      <c r="H46" s="586"/>
      <c r="I46" s="587"/>
      <c r="J46" s="586"/>
      <c r="K46" s="585"/>
      <c r="L46" s="586"/>
      <c r="M46" s="587"/>
      <c r="N46" s="584"/>
      <c r="O46" s="587"/>
      <c r="P46" s="588"/>
      <c r="Q46" s="587"/>
      <c r="R46" s="631"/>
      <c r="S46" s="587"/>
      <c r="T46" s="589"/>
      <c r="U46" s="594"/>
      <c r="V46" s="589"/>
      <c r="W46" s="587"/>
      <c r="X46" s="584"/>
      <c r="Y46" s="587"/>
      <c r="Z46" s="587"/>
      <c r="AA46" s="612"/>
    </row>
    <row r="47" spans="1:27" ht="15" customHeight="1" x14ac:dyDescent="0.35">
      <c r="A47" s="1174"/>
      <c r="B47" s="591"/>
      <c r="C47" s="592"/>
      <c r="D47" s="593"/>
      <c r="E47" s="592"/>
      <c r="F47" s="593"/>
      <c r="G47" s="585"/>
      <c r="H47" s="586"/>
      <c r="I47" s="585"/>
      <c r="J47" s="586"/>
      <c r="K47" s="585"/>
      <c r="L47" s="586"/>
      <c r="M47" s="587"/>
      <c r="N47" s="584"/>
      <c r="O47" s="587"/>
      <c r="P47" s="588"/>
      <c r="Q47" s="587"/>
      <c r="R47" s="584"/>
      <c r="S47" s="587"/>
      <c r="T47" s="589"/>
      <c r="U47" s="594"/>
      <c r="V47" s="589"/>
      <c r="W47" s="587"/>
      <c r="X47" s="584"/>
      <c r="Y47" s="587"/>
      <c r="Z47" s="587"/>
      <c r="AA47" s="612"/>
    </row>
    <row r="48" spans="1:27" ht="15" customHeight="1" x14ac:dyDescent="0.35">
      <c r="A48" s="1174"/>
      <c r="B48" s="591"/>
      <c r="C48" s="592"/>
      <c r="D48" s="593">
        <v>22.58</v>
      </c>
      <c r="E48" s="791">
        <v>225800</v>
      </c>
      <c r="F48" s="593"/>
      <c r="G48" s="585"/>
      <c r="H48" s="586"/>
      <c r="I48" s="585"/>
      <c r="J48" s="586"/>
      <c r="K48" s="585"/>
      <c r="L48" s="586"/>
      <c r="M48" s="587"/>
      <c r="N48" s="584"/>
      <c r="O48" s="587"/>
      <c r="P48" s="588"/>
      <c r="Q48" s="587"/>
      <c r="R48" s="584"/>
      <c r="S48" s="587"/>
      <c r="T48" s="589"/>
      <c r="U48" s="594"/>
      <c r="V48" s="589"/>
      <c r="W48" s="587"/>
      <c r="X48" s="584"/>
      <c r="Y48" s="587"/>
      <c r="Z48" s="587"/>
      <c r="AA48" s="612"/>
    </row>
    <row r="49" spans="1:27" ht="15" customHeight="1" x14ac:dyDescent="0.35">
      <c r="A49" s="1175"/>
      <c r="B49" s="591">
        <v>21.41</v>
      </c>
      <c r="C49" s="791">
        <v>214100</v>
      </c>
      <c r="D49" s="593"/>
      <c r="E49" s="592"/>
      <c r="F49" s="593">
        <v>21.12</v>
      </c>
      <c r="G49" s="736">
        <v>211200</v>
      </c>
      <c r="H49" s="586"/>
      <c r="I49" s="585"/>
      <c r="J49" s="586"/>
      <c r="K49" s="585"/>
      <c r="L49" s="586"/>
      <c r="M49" s="587"/>
      <c r="N49" s="584"/>
      <c r="O49" s="587"/>
      <c r="P49" s="588"/>
      <c r="Q49" s="587"/>
      <c r="R49" s="584"/>
      <c r="S49" s="587"/>
      <c r="T49" s="589"/>
      <c r="U49" s="594"/>
      <c r="V49" s="589"/>
      <c r="W49" s="587"/>
      <c r="X49" s="584"/>
      <c r="Y49" s="587"/>
      <c r="Z49" s="587"/>
      <c r="AA49" s="612"/>
    </row>
    <row r="50" spans="1:27" ht="15" customHeight="1" x14ac:dyDescent="0.35">
      <c r="A50" s="1173">
        <v>45089</v>
      </c>
      <c r="B50" s="591"/>
      <c r="C50" s="592"/>
      <c r="D50" s="593"/>
      <c r="E50" s="592"/>
      <c r="F50" s="593"/>
      <c r="G50" s="585"/>
      <c r="H50" s="586"/>
      <c r="I50" s="585"/>
      <c r="J50" s="586"/>
      <c r="K50" s="585"/>
      <c r="L50" s="586">
        <v>20</v>
      </c>
      <c r="M50" s="655">
        <v>136000</v>
      </c>
      <c r="N50" s="584"/>
      <c r="O50" s="587"/>
      <c r="P50" s="588"/>
      <c r="Q50" s="587"/>
      <c r="R50" s="584"/>
      <c r="S50" s="587"/>
      <c r="T50" s="589"/>
      <c r="U50" s="594"/>
      <c r="V50" s="589"/>
      <c r="W50" s="587"/>
      <c r="X50" s="584"/>
      <c r="Y50" s="587"/>
      <c r="Z50" s="587"/>
      <c r="AA50" s="612"/>
    </row>
    <row r="51" spans="1:27" ht="15" customHeight="1" x14ac:dyDescent="0.35">
      <c r="A51" s="1174"/>
      <c r="B51" s="591"/>
      <c r="C51" s="592"/>
      <c r="D51" s="593"/>
      <c r="E51" s="592"/>
      <c r="F51" s="593"/>
      <c r="G51" s="585"/>
      <c r="H51" s="586"/>
      <c r="I51" s="585"/>
      <c r="J51" s="586"/>
      <c r="K51" s="585"/>
      <c r="L51" s="586"/>
      <c r="M51" s="587"/>
      <c r="N51" s="584"/>
      <c r="O51" s="587"/>
      <c r="P51" s="588"/>
      <c r="Q51" s="587"/>
      <c r="R51" s="584"/>
      <c r="S51" s="587"/>
      <c r="T51" s="589"/>
      <c r="U51" s="594"/>
      <c r="V51" s="589"/>
      <c r="W51" s="587"/>
      <c r="X51" s="584"/>
      <c r="Y51" s="587"/>
      <c r="Z51" s="587"/>
      <c r="AA51" s="612"/>
    </row>
    <row r="52" spans="1:27" ht="15" customHeight="1" x14ac:dyDescent="0.35">
      <c r="A52" s="1174"/>
      <c r="B52" s="591"/>
      <c r="C52" s="592"/>
      <c r="D52" s="593"/>
      <c r="E52" s="592"/>
      <c r="F52" s="593"/>
      <c r="G52" s="585"/>
      <c r="H52" s="586"/>
      <c r="I52" s="585"/>
      <c r="J52" s="586">
        <v>20</v>
      </c>
      <c r="K52" s="736">
        <v>250000</v>
      </c>
      <c r="L52" s="586"/>
      <c r="M52" s="587"/>
      <c r="N52" s="584"/>
      <c r="O52" s="587"/>
      <c r="P52" s="588">
        <v>20</v>
      </c>
      <c r="Q52" s="655">
        <v>250000</v>
      </c>
      <c r="R52" s="584"/>
      <c r="S52" s="587"/>
      <c r="T52" s="589"/>
      <c r="U52" s="594"/>
      <c r="V52" s="589"/>
      <c r="W52" s="587"/>
      <c r="X52" s="584"/>
      <c r="Y52" s="587"/>
      <c r="Z52" s="587"/>
      <c r="AA52" s="612"/>
    </row>
    <row r="53" spans="1:27" ht="15" customHeight="1" x14ac:dyDescent="0.35">
      <c r="A53" s="1175"/>
      <c r="B53" s="591">
        <v>19.53</v>
      </c>
      <c r="C53" s="791">
        <v>195300</v>
      </c>
      <c r="D53" s="593">
        <v>29.02</v>
      </c>
      <c r="E53" s="791">
        <v>290200</v>
      </c>
      <c r="F53" s="793">
        <v>18.43</v>
      </c>
      <c r="G53" s="736">
        <v>184300</v>
      </c>
      <c r="H53" s="586">
        <v>20</v>
      </c>
      <c r="I53" s="736">
        <v>136000</v>
      </c>
      <c r="J53" s="591"/>
      <c r="K53" s="592"/>
      <c r="L53" s="586">
        <v>48.22</v>
      </c>
      <c r="M53" s="736">
        <v>327896</v>
      </c>
      <c r="N53" s="584"/>
      <c r="O53" s="587"/>
      <c r="P53" s="588"/>
      <c r="Q53" s="587"/>
      <c r="R53" s="584"/>
      <c r="S53" s="587"/>
      <c r="T53" s="589"/>
      <c r="U53" s="594"/>
      <c r="V53" s="589"/>
      <c r="W53" s="587"/>
      <c r="X53" s="584"/>
      <c r="Y53" s="587"/>
      <c r="Z53" s="587"/>
      <c r="AA53" s="612"/>
    </row>
    <row r="54" spans="1:27" ht="15" customHeight="1" x14ac:dyDescent="0.35">
      <c r="A54" s="1173">
        <v>45090</v>
      </c>
      <c r="B54" s="591"/>
      <c r="C54" s="592"/>
      <c r="D54" s="593"/>
      <c r="E54" s="592"/>
      <c r="F54" s="593"/>
      <c r="G54" s="585"/>
      <c r="H54" s="586"/>
      <c r="I54" s="585"/>
      <c r="J54" s="586"/>
      <c r="K54" s="585"/>
      <c r="L54" s="586"/>
      <c r="M54" s="587"/>
      <c r="N54" s="584"/>
      <c r="O54" s="587"/>
      <c r="P54" s="588"/>
      <c r="Q54" s="587"/>
      <c r="R54" s="584"/>
      <c r="S54" s="587"/>
      <c r="T54" s="589"/>
      <c r="U54" s="594"/>
      <c r="V54" s="589"/>
      <c r="W54" s="587"/>
      <c r="X54" s="584"/>
      <c r="Y54" s="587"/>
      <c r="Z54" s="587"/>
      <c r="AA54" s="612"/>
    </row>
    <row r="55" spans="1:27" ht="15" customHeight="1" x14ac:dyDescent="0.35">
      <c r="A55" s="1174"/>
      <c r="B55" s="591"/>
      <c r="C55" s="592"/>
      <c r="D55" s="593"/>
      <c r="E55" s="592"/>
      <c r="F55" s="593"/>
      <c r="G55" s="585"/>
      <c r="H55" s="586"/>
      <c r="I55" s="585"/>
      <c r="J55" s="586"/>
      <c r="K55" s="585"/>
      <c r="L55" s="586"/>
      <c r="M55" s="587"/>
      <c r="N55" s="584"/>
      <c r="O55" s="587"/>
      <c r="P55" s="588"/>
      <c r="Q55" s="587"/>
      <c r="R55" s="584"/>
      <c r="S55" s="587"/>
      <c r="T55" s="589"/>
      <c r="U55" s="590"/>
      <c r="V55" s="599"/>
      <c r="W55" s="600"/>
      <c r="X55" s="588"/>
      <c r="Y55" s="587"/>
      <c r="Z55" s="587"/>
      <c r="AA55" s="612"/>
    </row>
    <row r="56" spans="1:27" ht="15" customHeight="1" x14ac:dyDescent="0.35">
      <c r="A56" s="1174"/>
      <c r="B56" s="591"/>
      <c r="C56" s="592"/>
      <c r="D56" s="593"/>
      <c r="E56" s="592"/>
      <c r="F56" s="593"/>
      <c r="G56" s="585"/>
      <c r="H56" s="586"/>
      <c r="I56" s="585"/>
      <c r="J56" s="586"/>
      <c r="K56" s="585"/>
      <c r="L56" s="586"/>
      <c r="M56" s="587"/>
      <c r="N56" s="584"/>
      <c r="O56" s="587"/>
      <c r="P56" s="588"/>
      <c r="Q56" s="587"/>
      <c r="R56" s="584"/>
      <c r="S56" s="587"/>
      <c r="T56" s="589"/>
      <c r="U56" s="590"/>
      <c r="V56" s="599"/>
      <c r="W56" s="600"/>
      <c r="X56" s="588"/>
      <c r="Y56" s="587"/>
      <c r="Z56" s="587"/>
      <c r="AA56" s="612"/>
    </row>
    <row r="57" spans="1:27" ht="15" customHeight="1" x14ac:dyDescent="0.35">
      <c r="A57" s="1175"/>
      <c r="B57" s="591">
        <v>30.24</v>
      </c>
      <c r="C57" s="791">
        <v>302400</v>
      </c>
      <c r="D57" s="593">
        <v>28.79</v>
      </c>
      <c r="E57" s="791">
        <v>287900</v>
      </c>
      <c r="F57" s="593">
        <v>25.26</v>
      </c>
      <c r="G57" s="736">
        <v>252600</v>
      </c>
      <c r="H57" s="586"/>
      <c r="I57" s="585"/>
      <c r="J57" s="586"/>
      <c r="K57" s="585"/>
      <c r="L57" s="586"/>
      <c r="M57" s="587"/>
      <c r="N57" s="584"/>
      <c r="O57" s="587"/>
      <c r="P57" s="588">
        <v>20</v>
      </c>
      <c r="Q57" s="655">
        <v>250000</v>
      </c>
      <c r="R57" s="584"/>
      <c r="S57" s="587"/>
      <c r="T57" s="589"/>
      <c r="U57" s="594"/>
      <c r="V57" s="589"/>
      <c r="W57" s="587"/>
      <c r="X57" s="584"/>
      <c r="Y57" s="587"/>
      <c r="Z57" s="587"/>
      <c r="AA57" s="612"/>
    </row>
    <row r="58" spans="1:27" ht="15" customHeight="1" x14ac:dyDescent="0.35">
      <c r="A58" s="1173">
        <v>45091</v>
      </c>
      <c r="B58" s="591"/>
      <c r="C58" s="585"/>
      <c r="D58" s="593"/>
      <c r="E58" s="592"/>
      <c r="F58" s="593"/>
      <c r="G58" s="585"/>
      <c r="H58" s="586"/>
      <c r="I58" s="585"/>
      <c r="J58" s="586"/>
      <c r="K58" s="585"/>
      <c r="L58" s="586"/>
      <c r="M58" s="587"/>
      <c r="N58" s="584"/>
      <c r="O58" s="587"/>
      <c r="P58" s="588"/>
      <c r="Q58" s="587"/>
      <c r="R58" s="584"/>
      <c r="S58" s="587"/>
      <c r="T58" s="589"/>
      <c r="U58" s="594"/>
      <c r="V58" s="589"/>
      <c r="W58" s="587"/>
      <c r="X58" s="584"/>
      <c r="Y58" s="587"/>
      <c r="Z58" s="587"/>
      <c r="AA58" s="612"/>
    </row>
    <row r="59" spans="1:27" ht="15" customHeight="1" x14ac:dyDescent="0.35">
      <c r="A59" s="1174"/>
      <c r="B59" s="591"/>
      <c r="C59" s="592"/>
      <c r="D59" s="593"/>
      <c r="E59" s="592"/>
      <c r="F59" s="593"/>
      <c r="G59" s="585"/>
      <c r="H59" s="586"/>
      <c r="I59" s="585"/>
      <c r="J59" s="586"/>
      <c r="K59" s="585"/>
      <c r="L59" s="586"/>
      <c r="M59" s="587"/>
      <c r="N59" s="584"/>
      <c r="O59" s="587"/>
      <c r="P59" s="588"/>
      <c r="Q59" s="587"/>
      <c r="R59" s="584"/>
      <c r="S59" s="587"/>
      <c r="T59" s="589"/>
      <c r="U59" s="590"/>
      <c r="V59" s="599"/>
      <c r="W59" s="600"/>
      <c r="X59" s="588"/>
      <c r="Y59" s="587"/>
      <c r="Z59" s="587"/>
      <c r="AA59" s="612"/>
    </row>
    <row r="60" spans="1:27" ht="15" customHeight="1" x14ac:dyDescent="0.35">
      <c r="A60" s="1174"/>
      <c r="B60" s="591"/>
      <c r="C60" s="592"/>
      <c r="D60" s="593"/>
      <c r="E60" s="592"/>
      <c r="F60" s="593"/>
      <c r="G60" s="585"/>
      <c r="H60" s="586"/>
      <c r="I60" s="585"/>
      <c r="J60" s="586"/>
      <c r="K60" s="585"/>
      <c r="L60" s="586"/>
      <c r="M60" s="587"/>
      <c r="N60" s="584"/>
      <c r="O60" s="587"/>
      <c r="P60" s="588"/>
      <c r="Q60" s="587"/>
      <c r="R60" s="584"/>
      <c r="S60" s="587"/>
      <c r="T60" s="589"/>
      <c r="U60" s="590"/>
      <c r="V60" s="599"/>
      <c r="W60" s="600"/>
      <c r="X60" s="588"/>
      <c r="Y60" s="587"/>
      <c r="Z60" s="587"/>
      <c r="AA60" s="612"/>
    </row>
    <row r="61" spans="1:27" ht="15" customHeight="1" x14ac:dyDescent="0.35">
      <c r="A61" s="1175"/>
      <c r="B61" s="591">
        <v>24.38</v>
      </c>
      <c r="C61" s="791">
        <v>243800</v>
      </c>
      <c r="D61" s="593">
        <v>28.69</v>
      </c>
      <c r="E61" s="791">
        <v>286900</v>
      </c>
      <c r="F61" s="593">
        <v>19.93</v>
      </c>
      <c r="G61" s="736">
        <v>199300</v>
      </c>
      <c r="H61" s="586">
        <v>20</v>
      </c>
      <c r="I61" s="736">
        <v>136000</v>
      </c>
      <c r="J61" s="586">
        <v>20</v>
      </c>
      <c r="K61" s="736">
        <v>250000</v>
      </c>
      <c r="L61" s="586"/>
      <c r="M61" s="587"/>
      <c r="N61" s="584"/>
      <c r="O61" s="587"/>
      <c r="P61" s="588">
        <v>20</v>
      </c>
      <c r="Q61" s="655">
        <v>250000</v>
      </c>
      <c r="R61" s="584">
        <v>28.36</v>
      </c>
      <c r="S61" s="655">
        <v>283600</v>
      </c>
      <c r="T61" s="589">
        <v>28.67</v>
      </c>
      <c r="U61" s="800">
        <v>286700</v>
      </c>
      <c r="V61" s="599"/>
      <c r="W61" s="600"/>
      <c r="X61" s="588"/>
      <c r="Y61" s="587"/>
      <c r="Z61" s="587"/>
      <c r="AA61" s="612"/>
    </row>
    <row r="62" spans="1:27" ht="15" customHeight="1" x14ac:dyDescent="0.35">
      <c r="A62" s="1173">
        <v>45092</v>
      </c>
      <c r="B62" s="591"/>
      <c r="C62" s="592"/>
      <c r="D62" s="593"/>
      <c r="E62" s="592"/>
      <c r="F62" s="593"/>
      <c r="G62" s="585"/>
      <c r="H62" s="586"/>
      <c r="I62" s="585"/>
      <c r="J62" s="586"/>
      <c r="K62" s="585"/>
      <c r="L62" s="586"/>
      <c r="M62" s="587"/>
      <c r="N62" s="584"/>
      <c r="O62" s="587"/>
      <c r="P62" s="588"/>
      <c r="Q62" s="587"/>
      <c r="R62" s="584"/>
      <c r="S62" s="587"/>
      <c r="T62" s="589"/>
      <c r="U62" s="594"/>
      <c r="V62" s="589"/>
      <c r="W62" s="587"/>
      <c r="X62" s="584"/>
      <c r="Y62" s="587"/>
      <c r="Z62" s="587"/>
      <c r="AA62" s="612"/>
    </row>
    <row r="63" spans="1:27" ht="15" customHeight="1" x14ac:dyDescent="0.35">
      <c r="A63" s="1174"/>
      <c r="B63" s="591"/>
      <c r="C63" s="592"/>
      <c r="D63" s="593"/>
      <c r="E63" s="592"/>
      <c r="F63" s="593"/>
      <c r="G63" s="585"/>
      <c r="H63" s="586"/>
      <c r="I63" s="585"/>
      <c r="J63" s="586"/>
      <c r="K63" s="585"/>
      <c r="L63" s="586"/>
      <c r="M63" s="587"/>
      <c r="N63" s="584"/>
      <c r="O63" s="587"/>
      <c r="P63" s="588"/>
      <c r="Q63" s="587"/>
      <c r="R63" s="584"/>
      <c r="S63" s="587"/>
      <c r="T63" s="589"/>
      <c r="U63" s="594"/>
      <c r="V63" s="589"/>
      <c r="W63" s="587"/>
      <c r="X63" s="584"/>
      <c r="Y63" s="587"/>
      <c r="Z63" s="587"/>
      <c r="AA63" s="612"/>
    </row>
    <row r="64" spans="1:27" ht="15" customHeight="1" x14ac:dyDescent="0.35">
      <c r="A64" s="1174"/>
      <c r="B64" s="591"/>
      <c r="C64" s="592"/>
      <c r="D64" s="593"/>
      <c r="E64" s="592"/>
      <c r="F64" s="593"/>
      <c r="G64" s="585"/>
      <c r="H64" s="586"/>
      <c r="I64" s="585"/>
      <c r="J64" s="586"/>
      <c r="K64" s="585"/>
      <c r="L64" s="586"/>
      <c r="M64" s="587"/>
      <c r="N64" s="584"/>
      <c r="O64" s="587"/>
      <c r="P64" s="588"/>
      <c r="Q64" s="587"/>
      <c r="R64" s="584"/>
      <c r="S64" s="587"/>
      <c r="T64" s="589"/>
      <c r="U64" s="594"/>
      <c r="V64" s="589"/>
      <c r="W64" s="587"/>
      <c r="X64" s="584"/>
      <c r="Y64" s="587"/>
      <c r="Z64" s="587"/>
      <c r="AA64" s="612"/>
    </row>
    <row r="65" spans="1:27" ht="15" customHeight="1" x14ac:dyDescent="0.35">
      <c r="A65" s="1175"/>
      <c r="B65" s="591">
        <v>24.98</v>
      </c>
      <c r="C65" s="791">
        <v>249800</v>
      </c>
      <c r="D65" s="593">
        <v>22.35</v>
      </c>
      <c r="E65" s="791">
        <v>223500</v>
      </c>
      <c r="F65" s="593"/>
      <c r="G65" s="585"/>
      <c r="H65" s="586"/>
      <c r="I65" s="585"/>
      <c r="J65" s="586"/>
      <c r="K65" s="585"/>
      <c r="L65" s="586"/>
      <c r="M65" s="587"/>
      <c r="N65" s="584"/>
      <c r="O65" s="587"/>
      <c r="P65" s="588">
        <v>20</v>
      </c>
      <c r="Q65" s="655">
        <v>250000</v>
      </c>
      <c r="R65" s="584"/>
      <c r="S65" s="587"/>
      <c r="T65" s="589"/>
      <c r="U65" s="594"/>
      <c r="V65" s="589">
        <v>10</v>
      </c>
      <c r="W65" s="655">
        <v>100000</v>
      </c>
      <c r="X65" s="584"/>
      <c r="Y65" s="587"/>
      <c r="Z65" s="587"/>
      <c r="AA65" s="612"/>
    </row>
    <row r="66" spans="1:27" ht="15" customHeight="1" x14ac:dyDescent="0.35">
      <c r="A66" s="1173">
        <v>45093</v>
      </c>
      <c r="B66" s="591"/>
      <c r="C66" s="592"/>
      <c r="D66" s="593"/>
      <c r="E66" s="592"/>
      <c r="F66" s="593"/>
      <c r="G66" s="585"/>
      <c r="H66" s="586"/>
      <c r="I66" s="585"/>
      <c r="J66" s="586"/>
      <c r="K66" s="585"/>
      <c r="L66" s="586"/>
      <c r="M66" s="587"/>
      <c r="N66" s="584"/>
      <c r="O66" s="587"/>
      <c r="P66" s="588"/>
      <c r="Q66" s="587"/>
      <c r="R66" s="584"/>
      <c r="S66" s="587"/>
      <c r="T66" s="589"/>
      <c r="U66" s="594"/>
      <c r="V66" s="589"/>
      <c r="W66" s="587"/>
      <c r="X66" s="584"/>
      <c r="Y66" s="587"/>
      <c r="Z66" s="587"/>
      <c r="AA66" s="612"/>
    </row>
    <row r="67" spans="1:27" ht="15" customHeight="1" x14ac:dyDescent="0.35">
      <c r="A67" s="1174"/>
      <c r="B67" s="591"/>
      <c r="C67" s="592"/>
      <c r="D67" s="593"/>
      <c r="E67" s="592"/>
      <c r="F67" s="593"/>
      <c r="G67" s="585"/>
      <c r="H67" s="586"/>
      <c r="I67" s="585"/>
      <c r="J67" s="586"/>
      <c r="K67" s="585"/>
      <c r="L67" s="586"/>
      <c r="M67" s="587"/>
      <c r="N67" s="584"/>
      <c r="O67" s="587"/>
      <c r="P67" s="588"/>
      <c r="Q67" s="587"/>
      <c r="R67" s="584"/>
      <c r="S67" s="587"/>
      <c r="T67" s="589"/>
      <c r="U67" s="594"/>
      <c r="V67" s="589"/>
      <c r="W67" s="587"/>
      <c r="X67" s="584"/>
      <c r="Y67" s="587"/>
      <c r="Z67" s="587"/>
      <c r="AA67" s="612"/>
    </row>
    <row r="68" spans="1:27" ht="15" customHeight="1" x14ac:dyDescent="0.35">
      <c r="A68" s="1174"/>
      <c r="B68" s="591"/>
      <c r="C68" s="592"/>
      <c r="D68" s="593"/>
      <c r="E68" s="592"/>
      <c r="F68" s="593"/>
      <c r="G68" s="585"/>
      <c r="H68" s="586"/>
      <c r="I68" s="585"/>
      <c r="J68" s="586"/>
      <c r="K68" s="585"/>
      <c r="L68" s="586"/>
      <c r="M68" s="587"/>
      <c r="N68" s="584"/>
      <c r="O68" s="587"/>
      <c r="P68" s="588"/>
      <c r="Q68" s="587"/>
      <c r="R68" s="584"/>
      <c r="S68" s="587"/>
      <c r="T68" s="589"/>
      <c r="U68" s="594"/>
      <c r="V68" s="589"/>
      <c r="W68" s="587"/>
      <c r="X68" s="584"/>
      <c r="Y68" s="587"/>
      <c r="Z68" s="587"/>
      <c r="AA68" s="612"/>
    </row>
    <row r="69" spans="1:27" ht="15" customHeight="1" x14ac:dyDescent="0.35">
      <c r="A69" s="1175"/>
      <c r="B69" s="591">
        <v>21.88</v>
      </c>
      <c r="C69" s="791">
        <v>218800</v>
      </c>
      <c r="D69" s="593">
        <v>25.6</v>
      </c>
      <c r="E69" s="791">
        <v>256000</v>
      </c>
      <c r="F69" s="593">
        <v>39.33</v>
      </c>
      <c r="G69" s="736">
        <v>393300</v>
      </c>
      <c r="H69" s="586"/>
      <c r="I69" s="585"/>
      <c r="J69" s="591"/>
      <c r="K69" s="592"/>
      <c r="L69" s="586"/>
      <c r="M69" s="587"/>
      <c r="N69" s="584">
        <v>28.38</v>
      </c>
      <c r="O69" s="655">
        <v>283800</v>
      </c>
      <c r="P69" s="588">
        <v>20</v>
      </c>
      <c r="Q69" s="655">
        <v>250000</v>
      </c>
      <c r="R69" s="584"/>
      <c r="S69" s="587"/>
      <c r="T69" s="589"/>
      <c r="U69" s="594"/>
      <c r="V69" s="589"/>
      <c r="W69" s="587"/>
      <c r="X69" s="584"/>
      <c r="Y69" s="587"/>
      <c r="Z69" s="587"/>
      <c r="AA69" s="612"/>
    </row>
    <row r="70" spans="1:27" ht="15" customHeight="1" x14ac:dyDescent="0.35">
      <c r="A70" s="1173">
        <v>45094</v>
      </c>
      <c r="B70" s="591"/>
      <c r="C70" s="592"/>
      <c r="D70" s="593"/>
      <c r="E70" s="592"/>
      <c r="F70" s="593"/>
      <c r="G70" s="585"/>
      <c r="H70" s="586"/>
      <c r="I70" s="585"/>
      <c r="J70" s="586"/>
      <c r="K70" s="585"/>
      <c r="L70" s="586"/>
      <c r="M70" s="587"/>
      <c r="N70" s="584"/>
      <c r="O70" s="587"/>
      <c r="P70" s="588"/>
      <c r="Q70" s="587"/>
      <c r="R70" s="584"/>
      <c r="S70" s="587"/>
      <c r="T70" s="589"/>
      <c r="U70" s="594"/>
      <c r="V70" s="589"/>
      <c r="W70" s="587"/>
      <c r="X70" s="584"/>
      <c r="Y70" s="587"/>
      <c r="Z70" s="587"/>
      <c r="AA70" s="612"/>
    </row>
    <row r="71" spans="1:27" ht="15" customHeight="1" x14ac:dyDescent="0.35">
      <c r="A71" s="1174"/>
      <c r="B71" s="591"/>
      <c r="C71" s="592"/>
      <c r="D71" s="593"/>
      <c r="E71" s="592"/>
      <c r="F71" s="593"/>
      <c r="G71" s="585"/>
      <c r="H71" s="586"/>
      <c r="I71" s="585"/>
      <c r="J71" s="586"/>
      <c r="K71" s="585"/>
      <c r="L71" s="586"/>
      <c r="M71" s="587"/>
      <c r="N71" s="584"/>
      <c r="O71" s="587"/>
      <c r="P71" s="588"/>
      <c r="Q71" s="587"/>
      <c r="R71" s="584"/>
      <c r="S71" s="587"/>
      <c r="T71" s="589"/>
      <c r="U71" s="594"/>
      <c r="V71" s="589"/>
      <c r="W71" s="587"/>
      <c r="X71" s="584"/>
      <c r="Y71" s="587"/>
      <c r="Z71" s="587"/>
      <c r="AA71" s="612"/>
    </row>
    <row r="72" spans="1:27" ht="15" customHeight="1" x14ac:dyDescent="0.35">
      <c r="A72" s="1174"/>
      <c r="B72" s="591"/>
      <c r="C72" s="592"/>
      <c r="D72" s="593"/>
      <c r="E72" s="592"/>
      <c r="F72" s="593"/>
      <c r="G72" s="585"/>
      <c r="H72" s="586"/>
      <c r="I72" s="585"/>
      <c r="J72" s="586"/>
      <c r="K72" s="585"/>
      <c r="L72" s="586"/>
      <c r="M72" s="587"/>
      <c r="N72" s="584"/>
      <c r="O72" s="587"/>
      <c r="P72" s="588"/>
      <c r="Q72" s="587"/>
      <c r="R72" s="584"/>
      <c r="S72" s="587"/>
      <c r="T72" s="589"/>
      <c r="U72" s="594"/>
      <c r="V72" s="589"/>
      <c r="W72" s="587"/>
      <c r="X72" s="584"/>
      <c r="Y72" s="587"/>
      <c r="Z72" s="587"/>
      <c r="AA72" s="612"/>
    </row>
    <row r="73" spans="1:27" ht="15" customHeight="1" x14ac:dyDescent="0.35">
      <c r="A73" s="1175"/>
      <c r="B73" s="780">
        <v>25.19</v>
      </c>
      <c r="C73" s="799">
        <v>251900</v>
      </c>
      <c r="D73" s="593">
        <v>26.48</v>
      </c>
      <c r="E73" s="791">
        <v>264800</v>
      </c>
      <c r="F73" s="593">
        <v>20</v>
      </c>
      <c r="G73" s="736">
        <v>200000</v>
      </c>
      <c r="H73" s="586">
        <v>20</v>
      </c>
      <c r="I73" s="736">
        <v>136000</v>
      </c>
      <c r="J73" s="591">
        <v>20</v>
      </c>
      <c r="K73" s="791">
        <v>250000</v>
      </c>
      <c r="L73" s="586">
        <v>20</v>
      </c>
      <c r="M73" s="655">
        <v>136000</v>
      </c>
      <c r="N73" s="584"/>
      <c r="O73" s="587"/>
      <c r="P73" s="588">
        <v>20</v>
      </c>
      <c r="Q73" s="655">
        <v>250000</v>
      </c>
      <c r="R73" s="584"/>
      <c r="S73" s="587"/>
      <c r="T73" s="589"/>
      <c r="U73" s="594"/>
      <c r="V73" s="589"/>
      <c r="W73" s="587"/>
      <c r="X73" s="584"/>
      <c r="Y73" s="587"/>
      <c r="Z73" s="587"/>
      <c r="AA73" s="612"/>
    </row>
    <row r="74" spans="1:27" ht="15" customHeight="1" x14ac:dyDescent="0.35">
      <c r="A74" s="1173">
        <v>45095</v>
      </c>
      <c r="B74" s="591"/>
      <c r="C74" s="592"/>
      <c r="D74" s="593"/>
      <c r="E74" s="592"/>
      <c r="F74" s="593"/>
      <c r="G74" s="585"/>
      <c r="H74" s="586"/>
      <c r="I74" s="585"/>
      <c r="J74" s="586"/>
      <c r="K74" s="585"/>
      <c r="L74" s="586"/>
      <c r="M74" s="587"/>
      <c r="N74" s="584"/>
      <c r="O74" s="587"/>
      <c r="P74" s="588"/>
      <c r="Q74" s="587"/>
      <c r="R74" s="586"/>
      <c r="S74" s="587"/>
      <c r="T74" s="589"/>
      <c r="U74" s="594"/>
      <c r="V74" s="589"/>
      <c r="W74" s="587"/>
      <c r="X74" s="584"/>
      <c r="Y74" s="587"/>
      <c r="Z74" s="587"/>
      <c r="AA74" s="612"/>
    </row>
    <row r="75" spans="1:27" ht="15" customHeight="1" x14ac:dyDescent="0.35">
      <c r="A75" s="1174"/>
      <c r="B75" s="591"/>
      <c r="C75" s="592"/>
      <c r="D75" s="593"/>
      <c r="E75" s="592"/>
      <c r="F75" s="593"/>
      <c r="G75" s="585"/>
      <c r="H75" s="586"/>
      <c r="I75" s="585"/>
      <c r="J75" s="586"/>
      <c r="K75" s="585"/>
      <c r="L75" s="586"/>
      <c r="M75" s="587"/>
      <c r="N75" s="584"/>
      <c r="O75" s="587"/>
      <c r="P75" s="588"/>
      <c r="Q75" s="587"/>
      <c r="R75" s="586"/>
      <c r="S75" s="587"/>
      <c r="T75" s="589"/>
      <c r="U75" s="594"/>
      <c r="V75" s="589"/>
      <c r="W75" s="587"/>
      <c r="X75" s="584"/>
      <c r="Y75" s="587"/>
      <c r="Z75" s="587"/>
      <c r="AA75" s="612"/>
    </row>
    <row r="76" spans="1:27" ht="15" customHeight="1" x14ac:dyDescent="0.35">
      <c r="A76" s="1174"/>
      <c r="B76" s="591"/>
      <c r="C76" s="592"/>
      <c r="D76" s="593"/>
      <c r="E76" s="592"/>
      <c r="F76" s="593"/>
      <c r="G76" s="585"/>
      <c r="H76" s="586"/>
      <c r="I76" s="585"/>
      <c r="J76" s="586"/>
      <c r="K76" s="585"/>
      <c r="L76" s="586"/>
      <c r="M76" s="587"/>
      <c r="N76" s="584"/>
      <c r="O76" s="587"/>
      <c r="P76" s="588"/>
      <c r="Q76" s="587"/>
      <c r="R76" s="584"/>
      <c r="S76" s="587"/>
      <c r="T76" s="589"/>
      <c r="U76" s="590"/>
      <c r="V76" s="599"/>
      <c r="W76" s="600"/>
      <c r="X76" s="588"/>
      <c r="Y76" s="587"/>
      <c r="Z76" s="587"/>
      <c r="AA76" s="612"/>
    </row>
    <row r="77" spans="1:27" ht="15" customHeight="1" x14ac:dyDescent="0.35">
      <c r="A77" s="1175"/>
      <c r="B77" s="591">
        <v>24</v>
      </c>
      <c r="C77" s="791">
        <v>240000</v>
      </c>
      <c r="D77" s="593">
        <v>21.87</v>
      </c>
      <c r="E77" s="791">
        <v>218700</v>
      </c>
      <c r="F77" s="593"/>
      <c r="G77" s="585"/>
      <c r="H77" s="586"/>
      <c r="I77" s="587"/>
      <c r="J77" s="586"/>
      <c r="K77" s="585"/>
      <c r="L77" s="586"/>
      <c r="M77" s="587"/>
      <c r="N77" s="584"/>
      <c r="O77" s="587"/>
      <c r="P77" s="588"/>
      <c r="Q77" s="587"/>
      <c r="R77" s="584"/>
      <c r="S77" s="587"/>
      <c r="T77" s="589"/>
      <c r="U77" s="594"/>
      <c r="V77" s="589"/>
      <c r="W77" s="587"/>
      <c r="X77" s="584"/>
      <c r="Y77" s="587"/>
      <c r="Z77" s="587"/>
      <c r="AA77" s="612"/>
    </row>
    <row r="78" spans="1:27" ht="15" customHeight="1" x14ac:dyDescent="0.35">
      <c r="A78" s="1173">
        <v>45096</v>
      </c>
      <c r="B78" s="591"/>
      <c r="C78" s="592"/>
      <c r="D78" s="593"/>
      <c r="E78" s="592"/>
      <c r="F78" s="593"/>
      <c r="G78" s="585"/>
      <c r="H78" s="586"/>
      <c r="I78" s="587"/>
      <c r="J78" s="586"/>
      <c r="K78" s="585"/>
      <c r="L78" s="586"/>
      <c r="M78" s="587"/>
      <c r="N78" s="584"/>
      <c r="O78" s="587"/>
      <c r="P78" s="588"/>
      <c r="Q78" s="587"/>
      <c r="R78" s="584"/>
      <c r="S78" s="587"/>
      <c r="T78" s="589"/>
      <c r="U78" s="594"/>
      <c r="V78" s="589"/>
      <c r="W78" s="587"/>
      <c r="X78" s="584"/>
      <c r="Y78" s="587"/>
      <c r="Z78" s="587"/>
      <c r="AA78" s="612"/>
    </row>
    <row r="79" spans="1:27" ht="15" customHeight="1" x14ac:dyDescent="0.35">
      <c r="A79" s="1174"/>
      <c r="B79" s="591"/>
      <c r="C79" s="592"/>
      <c r="D79" s="593"/>
      <c r="E79" s="592"/>
      <c r="F79" s="593"/>
      <c r="G79" s="585"/>
      <c r="H79" s="586"/>
      <c r="I79" s="585"/>
      <c r="J79" s="586"/>
      <c r="K79" s="585"/>
      <c r="L79" s="586"/>
      <c r="M79" s="587"/>
      <c r="N79" s="584"/>
      <c r="O79" s="587"/>
      <c r="P79" s="588"/>
      <c r="Q79" s="587"/>
      <c r="R79" s="584"/>
      <c r="S79" s="587"/>
      <c r="T79" s="589"/>
      <c r="U79" s="590"/>
      <c r="V79" s="599"/>
      <c r="W79" s="600"/>
      <c r="X79" s="588"/>
      <c r="Y79" s="587"/>
      <c r="Z79" s="587"/>
      <c r="AA79" s="612"/>
    </row>
    <row r="80" spans="1:27" ht="15" customHeight="1" x14ac:dyDescent="0.35">
      <c r="A80" s="1174"/>
      <c r="B80" s="591"/>
      <c r="C80" s="592"/>
      <c r="D80" s="593"/>
      <c r="E80" s="592"/>
      <c r="F80" s="593"/>
      <c r="G80" s="585"/>
      <c r="H80" s="586"/>
      <c r="I80" s="585"/>
      <c r="J80" s="586"/>
      <c r="K80" s="585"/>
      <c r="L80" s="586"/>
      <c r="M80" s="587"/>
      <c r="N80" s="584"/>
      <c r="O80" s="587"/>
      <c r="P80" s="588"/>
      <c r="Q80" s="587"/>
      <c r="R80" s="584"/>
      <c r="S80" s="587"/>
      <c r="T80" s="589"/>
      <c r="U80" s="590"/>
      <c r="V80" s="599"/>
      <c r="W80" s="600"/>
      <c r="X80" s="588"/>
      <c r="Y80" s="587"/>
      <c r="Z80" s="587"/>
      <c r="AA80" s="612"/>
    </row>
    <row r="81" spans="1:27" ht="15" customHeight="1" x14ac:dyDescent="0.35">
      <c r="A81" s="1175"/>
      <c r="B81" s="591">
        <v>21.68</v>
      </c>
      <c r="C81" s="791">
        <v>216800</v>
      </c>
      <c r="D81" s="593">
        <v>15.85</v>
      </c>
      <c r="E81" s="791">
        <v>158500</v>
      </c>
      <c r="F81" s="593">
        <v>21.63</v>
      </c>
      <c r="G81" s="736">
        <v>216300</v>
      </c>
      <c r="H81" s="586"/>
      <c r="I81" s="585"/>
      <c r="J81" s="586"/>
      <c r="K81" s="585"/>
      <c r="L81" s="586"/>
      <c r="M81" s="587"/>
      <c r="N81" s="584"/>
      <c r="O81" s="587"/>
      <c r="P81" s="588">
        <v>20</v>
      </c>
      <c r="Q81" s="655">
        <v>250000</v>
      </c>
      <c r="R81" s="584"/>
      <c r="S81" s="587"/>
      <c r="T81" s="589"/>
      <c r="U81" s="594"/>
      <c r="V81" s="589"/>
      <c r="W81" s="587"/>
      <c r="X81" s="584"/>
      <c r="Y81" s="587"/>
      <c r="Z81" s="587"/>
      <c r="AA81" s="612"/>
    </row>
    <row r="82" spans="1:27" ht="15" customHeight="1" x14ac:dyDescent="0.35">
      <c r="A82" s="1173">
        <v>45097</v>
      </c>
      <c r="B82" s="591"/>
      <c r="C82" s="592"/>
      <c r="D82" s="591"/>
      <c r="E82" s="592"/>
      <c r="F82" s="593"/>
      <c r="G82" s="585"/>
      <c r="H82" s="586"/>
      <c r="I82" s="585"/>
      <c r="J82" s="586"/>
      <c r="K82" s="585"/>
      <c r="L82" s="586"/>
      <c r="M82" s="587"/>
      <c r="N82" s="584"/>
      <c r="O82" s="587"/>
      <c r="P82" s="588"/>
      <c r="Q82" s="587"/>
      <c r="R82" s="584"/>
      <c r="S82" s="587"/>
      <c r="T82" s="589"/>
      <c r="U82" s="594"/>
      <c r="V82" s="589"/>
      <c r="W82" s="587"/>
      <c r="X82" s="584"/>
      <c r="Y82" s="587"/>
      <c r="Z82" s="587"/>
      <c r="AA82" s="612"/>
    </row>
    <row r="83" spans="1:27" ht="15" customHeight="1" x14ac:dyDescent="0.35">
      <c r="A83" s="1174"/>
      <c r="B83" s="591"/>
      <c r="C83" s="592"/>
      <c r="D83" s="591"/>
      <c r="E83" s="592"/>
      <c r="F83" s="593"/>
      <c r="G83" s="585"/>
      <c r="H83" s="586"/>
      <c r="I83" s="585"/>
      <c r="J83" s="586"/>
      <c r="K83" s="585"/>
      <c r="L83" s="586"/>
      <c r="M83" s="587"/>
      <c r="N83" s="584"/>
      <c r="O83" s="587"/>
      <c r="P83" s="588"/>
      <c r="Q83" s="587"/>
      <c r="R83" s="584"/>
      <c r="S83" s="587"/>
      <c r="T83" s="589"/>
      <c r="U83" s="594"/>
      <c r="V83" s="589"/>
      <c r="W83" s="587"/>
      <c r="X83" s="584"/>
      <c r="Y83" s="587"/>
      <c r="Z83" s="587"/>
      <c r="AA83" s="612"/>
    </row>
    <row r="84" spans="1:27" ht="15" customHeight="1" x14ac:dyDescent="0.35">
      <c r="A84" s="1174"/>
      <c r="B84" s="591"/>
      <c r="C84" s="592"/>
      <c r="D84" s="591"/>
      <c r="E84" s="592"/>
      <c r="F84" s="593"/>
      <c r="G84" s="585"/>
      <c r="H84" s="586"/>
      <c r="I84" s="585"/>
      <c r="J84" s="586"/>
      <c r="K84" s="585"/>
      <c r="L84" s="586"/>
      <c r="M84" s="587"/>
      <c r="N84" s="584"/>
      <c r="O84" s="587"/>
      <c r="P84" s="588"/>
      <c r="Q84" s="587"/>
      <c r="R84" s="584"/>
      <c r="S84" s="587"/>
      <c r="T84" s="589"/>
      <c r="U84" s="594"/>
      <c r="V84" s="589"/>
      <c r="W84" s="587"/>
      <c r="X84" s="584"/>
      <c r="Y84" s="587"/>
      <c r="Z84" s="587"/>
      <c r="AA84" s="612"/>
    </row>
    <row r="85" spans="1:27" ht="15" customHeight="1" x14ac:dyDescent="0.35">
      <c r="A85" s="1175"/>
      <c r="B85" s="591">
        <v>24.16</v>
      </c>
      <c r="C85" s="791">
        <v>241600</v>
      </c>
      <c r="D85" s="792">
        <v>26.27</v>
      </c>
      <c r="E85" s="791">
        <v>262700</v>
      </c>
      <c r="F85" s="593">
        <v>17.78</v>
      </c>
      <c r="G85" s="736">
        <v>177800</v>
      </c>
      <c r="H85" s="586"/>
      <c r="I85" s="585"/>
      <c r="J85" s="586">
        <v>20</v>
      </c>
      <c r="K85" s="736">
        <v>250000</v>
      </c>
      <c r="L85" s="586">
        <v>20</v>
      </c>
      <c r="M85" s="655">
        <v>136000</v>
      </c>
      <c r="N85" s="584"/>
      <c r="O85" s="587"/>
      <c r="P85" s="588">
        <v>20</v>
      </c>
      <c r="Q85" s="655">
        <v>250000</v>
      </c>
      <c r="R85" s="584"/>
      <c r="S85" s="587"/>
      <c r="T85" s="589"/>
      <c r="U85" s="594"/>
      <c r="V85" s="589">
        <v>20.39</v>
      </c>
      <c r="W85" s="655">
        <v>203900</v>
      </c>
      <c r="X85" s="584"/>
      <c r="Y85" s="587"/>
      <c r="Z85" s="587"/>
      <c r="AA85" s="612"/>
    </row>
    <row r="86" spans="1:27" ht="15" customHeight="1" x14ac:dyDescent="0.35">
      <c r="A86" s="1173">
        <v>45098</v>
      </c>
      <c r="B86" s="591"/>
      <c r="C86" s="592"/>
      <c r="D86" s="593"/>
      <c r="E86" s="592"/>
      <c r="F86" s="593"/>
      <c r="G86" s="587"/>
      <c r="H86" s="584"/>
      <c r="I86" s="585"/>
      <c r="J86" s="586"/>
      <c r="K86" s="585"/>
      <c r="L86" s="586"/>
      <c r="M86" s="587"/>
      <c r="N86" s="584"/>
      <c r="O86" s="587"/>
      <c r="P86" s="588"/>
      <c r="Q86" s="587"/>
      <c r="R86" s="584"/>
      <c r="S86" s="587"/>
      <c r="T86" s="724"/>
      <c r="U86" s="594"/>
      <c r="V86" s="589"/>
      <c r="W86" s="587"/>
      <c r="X86" s="584"/>
      <c r="Y86" s="587"/>
      <c r="Z86" s="587"/>
      <c r="AA86" s="612"/>
    </row>
    <row r="87" spans="1:27" ht="15" customHeight="1" x14ac:dyDescent="0.35">
      <c r="A87" s="1174"/>
      <c r="B87" s="591"/>
      <c r="C87" s="592"/>
      <c r="D87" s="593"/>
      <c r="E87" s="592"/>
      <c r="F87" s="593"/>
      <c r="G87" s="587"/>
      <c r="H87" s="584"/>
      <c r="I87" s="585"/>
      <c r="J87" s="586"/>
      <c r="K87" s="585"/>
      <c r="L87" s="586"/>
      <c r="M87" s="587"/>
      <c r="N87" s="584"/>
      <c r="O87" s="587"/>
      <c r="P87" s="588"/>
      <c r="Q87" s="587"/>
      <c r="R87" s="584"/>
      <c r="S87" s="587"/>
      <c r="T87" s="589"/>
      <c r="U87" s="594"/>
      <c r="V87" s="589"/>
      <c r="W87" s="587"/>
      <c r="X87" s="584"/>
      <c r="Y87" s="587"/>
      <c r="Z87" s="587"/>
      <c r="AA87" s="612"/>
    </row>
    <row r="88" spans="1:27" ht="15" customHeight="1" x14ac:dyDescent="0.35">
      <c r="A88" s="1174"/>
      <c r="B88" s="591"/>
      <c r="C88" s="592"/>
      <c r="D88" s="593"/>
      <c r="E88" s="592"/>
      <c r="F88" s="593"/>
      <c r="G88" s="587"/>
      <c r="H88" s="584"/>
      <c r="I88" s="585"/>
      <c r="J88" s="586"/>
      <c r="K88" s="585"/>
      <c r="L88" s="586"/>
      <c r="M88" s="587"/>
      <c r="N88" s="584"/>
      <c r="O88" s="587"/>
      <c r="P88" s="588"/>
      <c r="Q88" s="587"/>
      <c r="R88" s="584"/>
      <c r="S88" s="587"/>
      <c r="T88" s="589"/>
      <c r="U88" s="590"/>
      <c r="V88" s="599"/>
      <c r="W88" s="600"/>
      <c r="X88" s="588"/>
      <c r="Y88" s="587"/>
      <c r="Z88" s="587"/>
      <c r="AA88" s="612"/>
    </row>
    <row r="89" spans="1:27" ht="15" customHeight="1" x14ac:dyDescent="0.35">
      <c r="A89" s="1175"/>
      <c r="B89" s="591">
        <v>24.56</v>
      </c>
      <c r="C89" s="791">
        <v>245600</v>
      </c>
      <c r="D89" s="593">
        <v>26.12</v>
      </c>
      <c r="E89" s="791">
        <v>261200</v>
      </c>
      <c r="F89" s="593">
        <v>23.78</v>
      </c>
      <c r="G89" s="736">
        <v>237800</v>
      </c>
      <c r="H89" s="586">
        <v>20</v>
      </c>
      <c r="I89" s="736">
        <v>136000</v>
      </c>
      <c r="J89" s="586"/>
      <c r="K89" s="585"/>
      <c r="L89" s="586"/>
      <c r="M89" s="587"/>
      <c r="N89" s="584"/>
      <c r="O89" s="587"/>
      <c r="P89" s="588">
        <v>20</v>
      </c>
      <c r="Q89" s="655">
        <v>250000</v>
      </c>
      <c r="R89" s="584"/>
      <c r="S89" s="587"/>
      <c r="T89" s="589"/>
      <c r="U89" s="594"/>
      <c r="V89" s="589"/>
      <c r="W89" s="587"/>
      <c r="X89" s="584"/>
      <c r="Y89" s="587"/>
      <c r="Z89" s="587"/>
      <c r="AA89" s="612"/>
    </row>
    <row r="90" spans="1:27" ht="17.25" customHeight="1" x14ac:dyDescent="0.35">
      <c r="A90" s="1173">
        <v>45099</v>
      </c>
      <c r="B90" s="591"/>
      <c r="C90" s="592"/>
      <c r="D90" s="593"/>
      <c r="E90" s="592"/>
      <c r="F90" s="593"/>
      <c r="G90" s="585"/>
      <c r="H90" s="586"/>
      <c r="I90" s="585"/>
      <c r="J90" s="586"/>
      <c r="K90" s="585"/>
      <c r="L90" s="586"/>
      <c r="M90" s="587"/>
      <c r="N90" s="584"/>
      <c r="O90" s="587"/>
      <c r="P90" s="588"/>
      <c r="Q90" s="587"/>
      <c r="R90" s="584"/>
      <c r="S90" s="587"/>
      <c r="T90" s="589"/>
      <c r="U90" s="594"/>
      <c r="V90" s="589"/>
      <c r="W90" s="587"/>
      <c r="X90" s="584"/>
      <c r="Y90" s="587"/>
      <c r="Z90" s="587"/>
      <c r="AA90" s="612"/>
    </row>
    <row r="91" spans="1:27" ht="17.25" customHeight="1" x14ac:dyDescent="0.35">
      <c r="A91" s="1174"/>
      <c r="B91" s="591"/>
      <c r="C91" s="592"/>
      <c r="D91" s="593"/>
      <c r="E91" s="592"/>
      <c r="F91" s="593"/>
      <c r="G91" s="585"/>
      <c r="H91" s="586"/>
      <c r="I91" s="585"/>
      <c r="J91" s="586"/>
      <c r="K91" s="585"/>
      <c r="L91" s="586"/>
      <c r="M91" s="587"/>
      <c r="N91" s="584"/>
      <c r="O91" s="587"/>
      <c r="P91" s="588"/>
      <c r="Q91" s="587"/>
      <c r="R91" s="584"/>
      <c r="S91" s="587"/>
      <c r="T91" s="589"/>
      <c r="U91" s="594"/>
      <c r="V91" s="589"/>
      <c r="W91" s="587"/>
      <c r="X91" s="584"/>
      <c r="Y91" s="587"/>
      <c r="Z91" s="587"/>
      <c r="AA91" s="612"/>
    </row>
    <row r="92" spans="1:27" ht="17.25" customHeight="1" x14ac:dyDescent="0.35">
      <c r="A92" s="1174"/>
      <c r="B92" s="591"/>
      <c r="C92" s="592"/>
      <c r="D92" s="593"/>
      <c r="E92" s="592"/>
      <c r="F92" s="593"/>
      <c r="G92" s="585"/>
      <c r="H92" s="586"/>
      <c r="I92" s="585"/>
      <c r="J92" s="586"/>
      <c r="K92" s="585"/>
      <c r="L92" s="586"/>
      <c r="M92" s="587"/>
      <c r="N92" s="584"/>
      <c r="O92" s="587"/>
      <c r="P92" s="588"/>
      <c r="Q92" s="587"/>
      <c r="R92" s="584"/>
      <c r="S92" s="587"/>
      <c r="T92" s="589"/>
      <c r="U92" s="594"/>
      <c r="V92" s="589"/>
      <c r="W92" s="587"/>
      <c r="X92" s="584"/>
      <c r="Y92" s="587"/>
      <c r="Z92" s="587"/>
      <c r="AA92" s="612"/>
    </row>
    <row r="93" spans="1:27" ht="15" customHeight="1" x14ac:dyDescent="0.35">
      <c r="A93" s="1175"/>
      <c r="B93" s="591">
        <v>26.63</v>
      </c>
      <c r="C93" s="791">
        <v>266300</v>
      </c>
      <c r="D93" s="593">
        <v>28.53</v>
      </c>
      <c r="E93" s="791">
        <v>285300</v>
      </c>
      <c r="F93" s="593">
        <v>20.86</v>
      </c>
      <c r="G93" s="736">
        <v>208600</v>
      </c>
      <c r="H93" s="586"/>
      <c r="I93" s="585"/>
      <c r="J93" s="586"/>
      <c r="K93" s="585"/>
      <c r="L93" s="586">
        <v>20</v>
      </c>
      <c r="M93" s="655">
        <v>136000</v>
      </c>
      <c r="N93" s="584"/>
      <c r="O93" s="587"/>
      <c r="P93" s="588">
        <v>20</v>
      </c>
      <c r="Q93" s="655">
        <v>250000</v>
      </c>
      <c r="R93" s="584"/>
      <c r="S93" s="587"/>
      <c r="T93" s="589">
        <v>30</v>
      </c>
      <c r="U93" s="725">
        <v>300000</v>
      </c>
      <c r="V93" s="589"/>
      <c r="W93" s="587"/>
      <c r="X93" s="584"/>
      <c r="Y93" s="587"/>
      <c r="Z93" s="587"/>
      <c r="AA93" s="612"/>
    </row>
    <row r="94" spans="1:27" ht="15" customHeight="1" x14ac:dyDescent="0.35">
      <c r="A94" s="1173">
        <v>45100</v>
      </c>
      <c r="B94" s="591"/>
      <c r="C94" s="592"/>
      <c r="D94" s="593"/>
      <c r="E94" s="592"/>
      <c r="F94" s="593"/>
      <c r="G94" s="585"/>
      <c r="H94" s="586"/>
      <c r="I94" s="585"/>
      <c r="J94" s="586"/>
      <c r="K94" s="585"/>
      <c r="L94" s="586"/>
      <c r="M94" s="587"/>
      <c r="N94" s="584"/>
      <c r="O94" s="587"/>
      <c r="P94" s="588"/>
      <c r="Q94" s="587"/>
      <c r="R94" s="584"/>
      <c r="S94" s="587"/>
      <c r="T94" s="589"/>
      <c r="U94" s="594"/>
      <c r="V94" s="589"/>
      <c r="W94" s="587"/>
      <c r="X94" s="584"/>
      <c r="Y94" s="587"/>
      <c r="Z94" s="587"/>
      <c r="AA94" s="612"/>
    </row>
    <row r="95" spans="1:27" ht="15" customHeight="1" x14ac:dyDescent="0.35">
      <c r="A95" s="1174"/>
      <c r="B95" s="591"/>
      <c r="C95" s="592"/>
      <c r="D95" s="593"/>
      <c r="E95" s="592"/>
      <c r="F95" s="593"/>
      <c r="G95" s="585"/>
      <c r="H95" s="586"/>
      <c r="I95" s="585"/>
      <c r="J95" s="586"/>
      <c r="K95" s="585"/>
      <c r="L95" s="586"/>
      <c r="M95" s="587"/>
      <c r="N95" s="584"/>
      <c r="O95" s="587"/>
      <c r="P95" s="588"/>
      <c r="Q95" s="587"/>
      <c r="R95" s="584"/>
      <c r="S95" s="587"/>
      <c r="T95" s="589"/>
      <c r="U95" s="594"/>
      <c r="V95" s="589"/>
      <c r="W95" s="587"/>
      <c r="X95" s="584"/>
      <c r="Y95" s="587"/>
      <c r="Z95" s="587"/>
      <c r="AA95" s="612"/>
    </row>
    <row r="96" spans="1:27" ht="15" customHeight="1" x14ac:dyDescent="0.35">
      <c r="A96" s="1174"/>
      <c r="B96" s="591"/>
      <c r="C96" s="592"/>
      <c r="D96" s="593"/>
      <c r="E96" s="592"/>
      <c r="F96" s="593"/>
      <c r="G96" s="585"/>
      <c r="H96" s="586"/>
      <c r="I96" s="585"/>
      <c r="J96" s="586"/>
      <c r="K96" s="585"/>
      <c r="L96" s="586"/>
      <c r="M96" s="587"/>
      <c r="N96" s="584"/>
      <c r="O96" s="587"/>
      <c r="P96" s="588"/>
      <c r="Q96" s="587"/>
      <c r="R96" s="584"/>
      <c r="S96" s="587"/>
      <c r="T96" s="589"/>
      <c r="U96" s="594"/>
      <c r="V96" s="589"/>
      <c r="W96" s="587"/>
      <c r="X96" s="584"/>
      <c r="Y96" s="587"/>
      <c r="Z96" s="587"/>
      <c r="AA96" s="612"/>
    </row>
    <row r="97" spans="1:33" ht="15" customHeight="1" x14ac:dyDescent="0.35">
      <c r="A97" s="1175"/>
      <c r="B97" s="792">
        <v>27.86</v>
      </c>
      <c r="C97" s="791">
        <v>278600</v>
      </c>
      <c r="D97" s="593">
        <v>25.05</v>
      </c>
      <c r="E97" s="791">
        <v>250500</v>
      </c>
      <c r="F97" s="593">
        <v>24.57</v>
      </c>
      <c r="G97" s="736">
        <v>245700</v>
      </c>
      <c r="H97" s="586"/>
      <c r="I97" s="585"/>
      <c r="J97" s="586">
        <v>20</v>
      </c>
      <c r="K97" s="736">
        <v>250000</v>
      </c>
      <c r="L97" s="586">
        <v>20</v>
      </c>
      <c r="M97" s="655">
        <v>136000</v>
      </c>
      <c r="N97" s="584"/>
      <c r="O97" s="587"/>
      <c r="P97" s="588">
        <v>20</v>
      </c>
      <c r="Q97" s="655">
        <v>250000</v>
      </c>
      <c r="R97" s="584"/>
      <c r="S97" s="587"/>
      <c r="T97" s="589"/>
      <c r="U97" s="594"/>
      <c r="V97" s="589"/>
      <c r="W97" s="587"/>
      <c r="X97" s="584">
        <v>10</v>
      </c>
      <c r="Y97" s="655">
        <v>100000</v>
      </c>
      <c r="Z97" s="587"/>
      <c r="AA97" s="612"/>
    </row>
    <row r="98" spans="1:33" ht="15" customHeight="1" x14ac:dyDescent="0.35">
      <c r="A98" s="1173">
        <v>45101</v>
      </c>
      <c r="B98" s="591"/>
      <c r="C98" s="592"/>
      <c r="D98" s="593"/>
      <c r="E98" s="592"/>
      <c r="F98" s="593"/>
      <c r="G98" s="585"/>
      <c r="H98" s="586"/>
      <c r="I98" s="585"/>
      <c r="J98" s="586"/>
      <c r="K98" s="585"/>
      <c r="L98" s="586"/>
      <c r="M98" s="587"/>
      <c r="N98" s="584"/>
      <c r="O98" s="587"/>
      <c r="P98" s="588"/>
      <c r="Q98" s="587"/>
      <c r="R98" s="584"/>
      <c r="S98" s="587"/>
      <c r="T98" s="589"/>
      <c r="U98" s="594"/>
      <c r="V98" s="589"/>
      <c r="W98" s="587"/>
      <c r="X98" s="584"/>
      <c r="Y98" s="587"/>
      <c r="Z98" s="587"/>
      <c r="AA98" s="612"/>
    </row>
    <row r="99" spans="1:33" ht="15" customHeight="1" x14ac:dyDescent="0.35">
      <c r="A99" s="1174"/>
      <c r="B99" s="591"/>
      <c r="C99" s="592"/>
      <c r="D99" s="593"/>
      <c r="E99" s="592"/>
      <c r="F99" s="593"/>
      <c r="G99" s="585"/>
      <c r="H99" s="586"/>
      <c r="I99" s="585"/>
      <c r="J99" s="586"/>
      <c r="K99" s="585"/>
      <c r="L99" s="586"/>
      <c r="M99" s="587"/>
      <c r="N99" s="584"/>
      <c r="O99" s="587"/>
      <c r="P99" s="588"/>
      <c r="Q99" s="587"/>
      <c r="R99" s="584"/>
      <c r="S99" s="587"/>
      <c r="T99" s="589"/>
      <c r="U99" s="594"/>
      <c r="V99" s="589"/>
      <c r="W99" s="587"/>
      <c r="X99" s="584"/>
      <c r="Y99" s="587"/>
      <c r="Z99" s="587"/>
      <c r="AA99" s="612"/>
    </row>
    <row r="100" spans="1:33" ht="14.25" customHeight="1" x14ac:dyDescent="0.35">
      <c r="A100" s="1174"/>
      <c r="B100" s="591"/>
      <c r="C100" s="592"/>
      <c r="D100" s="593">
        <v>23.49</v>
      </c>
      <c r="E100" s="791">
        <v>234900</v>
      </c>
      <c r="F100" s="593"/>
      <c r="G100" s="585"/>
      <c r="H100" s="586"/>
      <c r="I100" s="585"/>
      <c r="J100" s="586"/>
      <c r="K100" s="585"/>
      <c r="L100" s="586"/>
      <c r="M100" s="587"/>
      <c r="N100" s="584"/>
      <c r="O100" s="587"/>
      <c r="P100" s="588"/>
      <c r="Q100" s="587"/>
      <c r="R100" s="584"/>
      <c r="S100" s="587"/>
      <c r="T100" s="589"/>
      <c r="U100" s="590"/>
      <c r="V100" s="599"/>
      <c r="W100" s="600"/>
      <c r="X100" s="588"/>
      <c r="Y100" s="587"/>
      <c r="Z100" s="587"/>
      <c r="AA100" s="612"/>
    </row>
    <row r="101" spans="1:33" ht="15" customHeight="1" x14ac:dyDescent="0.35">
      <c r="A101" s="1175"/>
      <c r="B101" s="591">
        <v>26.02</v>
      </c>
      <c r="C101" s="791">
        <v>260200</v>
      </c>
      <c r="D101" s="593"/>
      <c r="E101" s="592"/>
      <c r="F101" s="593">
        <v>23.75</v>
      </c>
      <c r="G101" s="736">
        <v>237500</v>
      </c>
      <c r="H101" s="586"/>
      <c r="I101" s="585"/>
      <c r="J101" s="586">
        <v>20</v>
      </c>
      <c r="K101" s="736">
        <v>250000</v>
      </c>
      <c r="L101" s="586"/>
      <c r="M101" s="587"/>
      <c r="N101" s="584"/>
      <c r="O101" s="587"/>
      <c r="P101" s="588">
        <v>20</v>
      </c>
      <c r="Q101" s="655">
        <v>250000</v>
      </c>
      <c r="R101" s="589"/>
      <c r="S101" s="594"/>
      <c r="T101" s="598"/>
      <c r="U101" s="601"/>
      <c r="V101" s="584"/>
      <c r="W101" s="587"/>
      <c r="X101" s="727"/>
      <c r="Y101" s="704"/>
      <c r="Z101" s="587"/>
      <c r="AA101" s="612"/>
    </row>
    <row r="102" spans="1:33" ht="15" customHeight="1" x14ac:dyDescent="0.35">
      <c r="A102" s="1173">
        <v>45102</v>
      </c>
      <c r="B102" s="591"/>
      <c r="C102" s="592"/>
      <c r="D102" s="727"/>
      <c r="E102" s="704"/>
      <c r="F102" s="593"/>
      <c r="G102" s="585"/>
      <c r="H102" s="586"/>
      <c r="I102" s="585"/>
      <c r="J102" s="586"/>
      <c r="K102" s="660"/>
      <c r="L102" s="586"/>
      <c r="M102" s="585"/>
      <c r="N102" s="584"/>
      <c r="O102" s="587"/>
      <c r="P102" s="588"/>
      <c r="Q102" s="587"/>
      <c r="R102" s="584"/>
      <c r="S102" s="587"/>
      <c r="T102" s="589"/>
      <c r="U102" s="594"/>
      <c r="V102" s="589"/>
      <c r="W102" s="587"/>
      <c r="X102" s="584"/>
      <c r="Y102" s="587"/>
      <c r="Z102" s="587"/>
      <c r="AA102" s="612"/>
    </row>
    <row r="103" spans="1:33" ht="15" customHeight="1" x14ac:dyDescent="0.35">
      <c r="A103" s="1174"/>
      <c r="B103" s="591"/>
      <c r="C103" s="592"/>
      <c r="D103" s="593">
        <v>24.61</v>
      </c>
      <c r="E103" s="791">
        <v>246100</v>
      </c>
      <c r="F103" s="593"/>
      <c r="G103" s="585"/>
      <c r="H103" s="586"/>
      <c r="I103" s="585"/>
      <c r="J103" s="586"/>
      <c r="K103" s="592"/>
      <c r="L103" s="586"/>
      <c r="M103" s="587"/>
      <c r="N103" s="584"/>
      <c r="O103" s="587"/>
      <c r="P103" s="588"/>
      <c r="Q103" s="587"/>
      <c r="R103" s="584"/>
      <c r="S103" s="587"/>
      <c r="T103" s="589"/>
      <c r="U103" s="594"/>
      <c r="V103" s="589"/>
      <c r="W103" s="587"/>
      <c r="X103" s="584"/>
      <c r="Y103" s="587"/>
      <c r="Z103" s="587"/>
      <c r="AA103" s="612"/>
    </row>
    <row r="104" spans="1:33" ht="15" customHeight="1" x14ac:dyDescent="0.35">
      <c r="A104" s="1174"/>
      <c r="B104" s="586"/>
      <c r="C104" s="587"/>
      <c r="D104" s="593"/>
      <c r="E104" s="592"/>
      <c r="F104" s="593"/>
      <c r="G104" s="585"/>
      <c r="H104" s="586"/>
      <c r="I104" s="585"/>
      <c r="J104" s="586"/>
      <c r="K104" s="592"/>
      <c r="L104" s="586"/>
      <c r="M104" s="587"/>
      <c r="N104" s="584"/>
      <c r="O104" s="587"/>
      <c r="P104" s="588"/>
      <c r="Q104" s="587"/>
      <c r="R104" s="584"/>
      <c r="S104" s="587"/>
      <c r="T104" s="589"/>
      <c r="U104" s="594"/>
      <c r="V104" s="589"/>
      <c r="W104" s="587"/>
      <c r="X104" s="584"/>
      <c r="Y104" s="587"/>
      <c r="Z104" s="587"/>
      <c r="AA104" s="612"/>
    </row>
    <row r="105" spans="1:33" ht="15" customHeight="1" x14ac:dyDescent="0.35">
      <c r="A105" s="1175"/>
      <c r="B105" s="591">
        <v>16.8</v>
      </c>
      <c r="C105" s="791">
        <v>168000</v>
      </c>
      <c r="D105" s="593">
        <v>18.62</v>
      </c>
      <c r="E105" s="791">
        <v>186200</v>
      </c>
      <c r="F105" s="593">
        <v>28.02</v>
      </c>
      <c r="G105" s="736">
        <v>280200</v>
      </c>
      <c r="H105" s="586"/>
      <c r="I105" s="587"/>
      <c r="J105" s="586"/>
      <c r="K105" s="587"/>
      <c r="L105" s="586"/>
      <c r="M105" s="587"/>
      <c r="N105" s="584"/>
      <c r="O105" s="587"/>
      <c r="P105" s="588"/>
      <c r="Q105" s="587"/>
      <c r="R105" s="584"/>
      <c r="S105" s="587"/>
      <c r="T105" s="589"/>
      <c r="U105" s="594"/>
      <c r="V105" s="589"/>
      <c r="W105" s="587"/>
      <c r="X105" s="584"/>
      <c r="Y105" s="587"/>
      <c r="Z105" s="587"/>
      <c r="AA105" s="612"/>
      <c r="AG105" s="685"/>
    </row>
    <row r="106" spans="1:33" ht="15" customHeight="1" x14ac:dyDescent="0.35">
      <c r="A106" s="1173">
        <v>45103</v>
      </c>
      <c r="B106" s="591"/>
      <c r="C106" s="592"/>
      <c r="D106" s="593"/>
      <c r="E106" s="592"/>
      <c r="F106" s="593"/>
      <c r="G106" s="585"/>
      <c r="H106" s="586"/>
      <c r="I106" s="587"/>
      <c r="J106" s="586"/>
      <c r="K106" s="585"/>
      <c r="L106" s="586"/>
      <c r="M106" s="587"/>
      <c r="N106" s="584"/>
      <c r="O106" s="587"/>
      <c r="P106" s="588"/>
      <c r="Q106" s="587"/>
      <c r="R106" s="584"/>
      <c r="S106" s="587"/>
      <c r="T106" s="589"/>
      <c r="U106" s="594"/>
      <c r="V106" s="727"/>
      <c r="W106" s="704"/>
      <c r="X106" s="584"/>
      <c r="Y106" s="587"/>
      <c r="Z106" s="587"/>
      <c r="AA106" s="612"/>
      <c r="AG106" s="685"/>
    </row>
    <row r="107" spans="1:33" ht="15" customHeight="1" x14ac:dyDescent="0.35">
      <c r="A107" s="1174"/>
      <c r="B107" s="591"/>
      <c r="C107" s="592"/>
      <c r="D107" s="593"/>
      <c r="E107" s="592"/>
      <c r="F107" s="593"/>
      <c r="G107" s="585"/>
      <c r="H107" s="586"/>
      <c r="I107" s="585"/>
      <c r="J107" s="586"/>
      <c r="K107" s="585"/>
      <c r="L107" s="586"/>
      <c r="M107" s="587"/>
      <c r="N107" s="584"/>
      <c r="O107" s="587"/>
      <c r="P107" s="599"/>
      <c r="Q107" s="587"/>
      <c r="R107" s="584"/>
      <c r="S107" s="587"/>
      <c r="T107" s="589"/>
      <c r="U107" s="594"/>
      <c r="V107" s="589"/>
      <c r="W107" s="587"/>
      <c r="X107" s="584"/>
      <c r="Y107" s="587"/>
      <c r="Z107" s="587"/>
      <c r="AA107" s="612"/>
      <c r="AG107" s="685"/>
    </row>
    <row r="108" spans="1:33" ht="15" customHeight="1" x14ac:dyDescent="0.35">
      <c r="A108" s="1174"/>
      <c r="B108" s="591"/>
      <c r="C108" s="592"/>
      <c r="D108" s="593"/>
      <c r="E108" s="592"/>
      <c r="F108" s="593"/>
      <c r="G108" s="585"/>
      <c r="H108" s="586"/>
      <c r="I108" s="585"/>
      <c r="J108" s="586"/>
      <c r="K108" s="585"/>
      <c r="L108" s="586"/>
      <c r="M108" s="587"/>
      <c r="N108" s="584"/>
      <c r="O108" s="587"/>
      <c r="P108" s="588"/>
      <c r="Q108" s="587"/>
      <c r="R108" s="584"/>
      <c r="S108" s="587"/>
      <c r="T108" s="589"/>
      <c r="U108" s="594"/>
      <c r="V108" s="589"/>
      <c r="W108" s="587"/>
      <c r="X108" s="584"/>
      <c r="Y108" s="587"/>
      <c r="Z108" s="587"/>
      <c r="AA108" s="612"/>
      <c r="AG108" s="685"/>
    </row>
    <row r="109" spans="1:33" ht="15" customHeight="1" x14ac:dyDescent="0.35">
      <c r="A109" s="1175"/>
      <c r="B109" s="591">
        <v>26.59</v>
      </c>
      <c r="C109" s="791">
        <v>265900</v>
      </c>
      <c r="D109" s="593"/>
      <c r="E109" s="592"/>
      <c r="F109" s="593"/>
      <c r="G109" s="585"/>
      <c r="H109" s="586"/>
      <c r="I109" s="585"/>
      <c r="J109" s="586"/>
      <c r="K109" s="585"/>
      <c r="L109" s="586"/>
      <c r="M109" s="587"/>
      <c r="N109" s="584"/>
      <c r="O109" s="587"/>
      <c r="P109" s="588">
        <v>20</v>
      </c>
      <c r="Q109" s="655">
        <v>250000</v>
      </c>
      <c r="R109" s="584"/>
      <c r="S109" s="587"/>
      <c r="T109" s="589"/>
      <c r="U109" s="594"/>
      <c r="V109" s="589"/>
      <c r="W109" s="587"/>
      <c r="X109" s="584">
        <v>10</v>
      </c>
      <c r="Y109" s="655">
        <v>100000</v>
      </c>
      <c r="Z109" s="587"/>
      <c r="AA109" s="612"/>
    </row>
    <row r="110" spans="1:33" ht="15" customHeight="1" x14ac:dyDescent="0.35">
      <c r="A110" s="1173">
        <v>45104</v>
      </c>
      <c r="B110" s="591"/>
      <c r="C110" s="592"/>
      <c r="D110" s="593"/>
      <c r="E110" s="592"/>
      <c r="F110" s="593"/>
      <c r="G110" s="585"/>
      <c r="H110" s="586"/>
      <c r="I110" s="585"/>
      <c r="J110" s="586"/>
      <c r="K110" s="585"/>
      <c r="L110" s="586"/>
      <c r="M110" s="587"/>
      <c r="N110" s="584"/>
      <c r="O110" s="587"/>
      <c r="P110" s="588"/>
      <c r="Q110" s="587"/>
      <c r="R110" s="584"/>
      <c r="S110" s="587"/>
      <c r="T110" s="584"/>
      <c r="U110" s="587"/>
      <c r="V110" s="589"/>
      <c r="W110" s="587"/>
      <c r="X110" s="584"/>
      <c r="Y110" s="587"/>
      <c r="Z110" s="587"/>
      <c r="AA110" s="612"/>
    </row>
    <row r="111" spans="1:33" ht="15" customHeight="1" x14ac:dyDescent="0.35">
      <c r="A111" s="1174"/>
      <c r="B111" s="591"/>
      <c r="C111" s="592"/>
      <c r="D111" s="593"/>
      <c r="E111" s="592"/>
      <c r="F111" s="593"/>
      <c r="G111" s="585"/>
      <c r="H111" s="586"/>
      <c r="I111" s="585"/>
      <c r="J111" s="586"/>
      <c r="K111" s="585"/>
      <c r="L111" s="586"/>
      <c r="M111" s="587"/>
      <c r="N111" s="584"/>
      <c r="O111" s="587"/>
      <c r="P111" s="588"/>
      <c r="Q111" s="587"/>
      <c r="R111" s="584"/>
      <c r="S111" s="587"/>
      <c r="T111" s="589"/>
      <c r="U111" s="594"/>
      <c r="V111" s="589"/>
      <c r="W111" s="587"/>
      <c r="X111" s="584"/>
      <c r="Y111" s="587"/>
      <c r="Z111" s="587"/>
      <c r="AA111" s="612"/>
    </row>
    <row r="112" spans="1:33" ht="15" customHeight="1" x14ac:dyDescent="0.35">
      <c r="A112" s="1174"/>
      <c r="B112" s="591"/>
      <c r="C112" s="592"/>
      <c r="D112" s="593"/>
      <c r="E112" s="592"/>
      <c r="F112" s="593"/>
      <c r="G112" s="585"/>
      <c r="H112" s="586"/>
      <c r="I112" s="585"/>
      <c r="J112" s="586"/>
      <c r="K112" s="585"/>
      <c r="L112" s="586"/>
      <c r="M112" s="587"/>
      <c r="N112" s="584"/>
      <c r="O112" s="587"/>
      <c r="P112" s="588"/>
      <c r="Q112" s="587"/>
      <c r="R112" s="584"/>
      <c r="S112" s="587"/>
      <c r="T112" s="589"/>
      <c r="U112" s="594"/>
      <c r="V112" s="589"/>
      <c r="W112" s="587"/>
      <c r="X112" s="584"/>
      <c r="Y112" s="587"/>
      <c r="Z112" s="587"/>
      <c r="AA112" s="612"/>
    </row>
    <row r="113" spans="1:27" ht="15" customHeight="1" x14ac:dyDescent="0.35">
      <c r="A113" s="1175"/>
      <c r="B113" s="591">
        <v>22.23</v>
      </c>
      <c r="C113" s="791">
        <v>222300</v>
      </c>
      <c r="D113" s="593">
        <v>28.99</v>
      </c>
      <c r="E113" s="791">
        <v>289900</v>
      </c>
      <c r="F113" s="593">
        <v>20.13</v>
      </c>
      <c r="G113" s="736">
        <v>201300</v>
      </c>
      <c r="H113" s="586">
        <v>20</v>
      </c>
      <c r="I113" s="736">
        <v>136000</v>
      </c>
      <c r="J113" s="586">
        <v>20</v>
      </c>
      <c r="K113" s="736">
        <v>250000</v>
      </c>
      <c r="L113" s="586">
        <v>20</v>
      </c>
      <c r="M113" s="736">
        <v>136000</v>
      </c>
      <c r="N113" s="584">
        <v>28.07</v>
      </c>
      <c r="O113" s="655">
        <v>280700</v>
      </c>
      <c r="P113" s="588">
        <v>20</v>
      </c>
      <c r="Q113" s="655">
        <v>250000</v>
      </c>
      <c r="R113" s="588"/>
      <c r="S113" s="587"/>
      <c r="T113" s="589"/>
      <c r="U113" s="594"/>
      <c r="V113" s="589">
        <v>22.15</v>
      </c>
      <c r="W113" s="655">
        <v>221500</v>
      </c>
      <c r="X113" s="584"/>
      <c r="Y113" s="587"/>
      <c r="Z113" s="587"/>
      <c r="AA113" s="612"/>
    </row>
    <row r="114" spans="1:27" ht="15" customHeight="1" x14ac:dyDescent="0.35">
      <c r="A114" s="1173">
        <v>45105</v>
      </c>
      <c r="B114" s="591"/>
      <c r="C114" s="592"/>
      <c r="D114" s="593"/>
      <c r="E114" s="592"/>
      <c r="F114" s="593"/>
      <c r="G114" s="585"/>
      <c r="H114" s="586"/>
      <c r="I114" s="585"/>
      <c r="J114" s="586"/>
      <c r="K114" s="585"/>
      <c r="L114" s="586"/>
      <c r="M114" s="587"/>
      <c r="N114" s="584"/>
      <c r="O114" s="587"/>
      <c r="P114" s="588"/>
      <c r="Q114" s="587"/>
      <c r="R114" s="588"/>
      <c r="S114" s="587"/>
      <c r="T114" s="589"/>
      <c r="U114" s="594"/>
      <c r="V114" s="589"/>
      <c r="W114" s="587"/>
      <c r="X114" s="584"/>
      <c r="Y114" s="587"/>
      <c r="Z114" s="587"/>
      <c r="AA114" s="612"/>
    </row>
    <row r="115" spans="1:27" ht="15" customHeight="1" x14ac:dyDescent="0.35">
      <c r="A115" s="1174"/>
      <c r="B115" s="591"/>
      <c r="C115" s="592"/>
      <c r="D115" s="593"/>
      <c r="E115" s="592"/>
      <c r="F115" s="593"/>
      <c r="G115" s="585"/>
      <c r="H115" s="586"/>
      <c r="I115" s="585"/>
      <c r="J115" s="586"/>
      <c r="K115" s="585"/>
      <c r="L115" s="586"/>
      <c r="M115" s="587"/>
      <c r="N115" s="584"/>
      <c r="O115" s="587"/>
      <c r="P115" s="588"/>
      <c r="Q115" s="587"/>
      <c r="R115" s="584"/>
      <c r="S115" s="587"/>
      <c r="T115" s="589"/>
      <c r="U115" s="594"/>
      <c r="V115" s="589"/>
      <c r="W115" s="587"/>
      <c r="X115" s="584"/>
      <c r="Y115" s="587"/>
      <c r="Z115" s="587"/>
      <c r="AA115" s="612"/>
    </row>
    <row r="116" spans="1:27" ht="15" customHeight="1" x14ac:dyDescent="0.35">
      <c r="A116" s="1174"/>
      <c r="B116" s="591"/>
      <c r="C116" s="592"/>
      <c r="D116" s="593"/>
      <c r="E116" s="592"/>
      <c r="F116" s="593"/>
      <c r="G116" s="585"/>
      <c r="H116" s="586"/>
      <c r="I116" s="585"/>
      <c r="J116" s="586"/>
      <c r="K116" s="585"/>
      <c r="L116" s="586"/>
      <c r="M116" s="587"/>
      <c r="N116" s="584"/>
      <c r="O116" s="587"/>
      <c r="P116" s="588"/>
      <c r="Q116" s="587"/>
      <c r="R116" s="584"/>
      <c r="S116" s="587"/>
      <c r="T116" s="589"/>
      <c r="U116" s="590"/>
      <c r="V116" s="599"/>
      <c r="W116" s="600"/>
      <c r="X116" s="588"/>
      <c r="Y116" s="587"/>
      <c r="Z116" s="587"/>
      <c r="AA116" s="612"/>
    </row>
    <row r="117" spans="1:27" ht="18" customHeight="1" x14ac:dyDescent="0.35">
      <c r="A117" s="1175"/>
      <c r="B117" s="749">
        <v>23.44</v>
      </c>
      <c r="C117" s="746">
        <v>234400</v>
      </c>
      <c r="D117" s="598">
        <v>26.42</v>
      </c>
      <c r="E117" s="747">
        <v>264200</v>
      </c>
      <c r="F117" s="741">
        <v>17.649999999999999</v>
      </c>
      <c r="G117" s="746">
        <v>176500</v>
      </c>
      <c r="H117" s="598">
        <v>20</v>
      </c>
      <c r="I117" s="746">
        <v>136000</v>
      </c>
      <c r="J117" s="598">
        <v>20</v>
      </c>
      <c r="K117" s="746">
        <v>250000</v>
      </c>
      <c r="L117" s="586"/>
      <c r="M117" s="587"/>
      <c r="N117" s="584"/>
      <c r="O117" s="587"/>
      <c r="P117" s="620">
        <v>20</v>
      </c>
      <c r="Q117" s="746">
        <v>250000</v>
      </c>
      <c r="R117" s="584"/>
      <c r="S117" s="587"/>
      <c r="T117" s="589"/>
      <c r="U117" s="594"/>
      <c r="V117" s="589"/>
      <c r="W117" s="587"/>
      <c r="X117" s="584"/>
      <c r="Y117" s="587"/>
      <c r="Z117" s="587"/>
      <c r="AA117" s="612"/>
    </row>
    <row r="118" spans="1:27" ht="18" customHeight="1" x14ac:dyDescent="0.35">
      <c r="A118" s="1173">
        <v>45106</v>
      </c>
      <c r="B118" s="591"/>
      <c r="C118" s="592"/>
      <c r="D118" s="593"/>
      <c r="E118" s="592"/>
      <c r="F118" s="593"/>
      <c r="G118" s="585"/>
      <c r="H118" s="586"/>
      <c r="I118" s="585"/>
      <c r="J118" s="586"/>
      <c r="K118" s="585"/>
      <c r="L118" s="586"/>
      <c r="M118" s="587"/>
      <c r="N118" s="584"/>
      <c r="O118" s="587"/>
      <c r="P118" s="588"/>
      <c r="Q118" s="587"/>
      <c r="R118" s="584"/>
      <c r="S118" s="587"/>
      <c r="T118" s="589"/>
      <c r="U118" s="594"/>
      <c r="V118" s="589"/>
      <c r="W118" s="587"/>
      <c r="X118" s="584"/>
      <c r="Y118" s="587"/>
      <c r="Z118" s="587"/>
      <c r="AA118" s="612"/>
    </row>
    <row r="119" spans="1:27" ht="18" customHeight="1" x14ac:dyDescent="0.35">
      <c r="A119" s="1174"/>
      <c r="B119" s="591"/>
      <c r="C119" s="592"/>
      <c r="D119" s="593"/>
      <c r="E119" s="592"/>
      <c r="F119" s="593"/>
      <c r="G119" s="585"/>
      <c r="H119" s="586"/>
      <c r="I119" s="585"/>
      <c r="J119" s="586"/>
      <c r="K119" s="585"/>
      <c r="L119" s="586"/>
      <c r="M119" s="587"/>
      <c r="N119" s="584"/>
      <c r="O119" s="587"/>
      <c r="P119" s="588"/>
      <c r="Q119" s="587"/>
      <c r="R119" s="584"/>
      <c r="S119" s="587"/>
      <c r="T119" s="589"/>
      <c r="U119" s="594"/>
      <c r="V119" s="589"/>
      <c r="W119" s="587"/>
      <c r="X119" s="584"/>
      <c r="Y119" s="587"/>
      <c r="Z119" s="587"/>
      <c r="AA119" s="612"/>
    </row>
    <row r="120" spans="1:27" ht="18" customHeight="1" x14ac:dyDescent="0.35">
      <c r="A120" s="1174"/>
      <c r="B120" s="591"/>
      <c r="C120" s="592"/>
      <c r="D120" s="593"/>
      <c r="E120" s="592"/>
      <c r="F120" s="593"/>
      <c r="G120" s="585"/>
      <c r="H120" s="586"/>
      <c r="I120" s="585"/>
      <c r="J120" s="586"/>
      <c r="K120" s="585"/>
      <c r="L120" s="586"/>
      <c r="M120" s="587"/>
      <c r="N120" s="584"/>
      <c r="O120" s="587"/>
      <c r="P120" s="588"/>
      <c r="Q120" s="587"/>
      <c r="R120" s="584"/>
      <c r="S120" s="587"/>
      <c r="T120" s="589"/>
      <c r="U120" s="594"/>
      <c r="V120" s="589"/>
      <c r="W120" s="587"/>
      <c r="X120" s="584"/>
      <c r="Y120" s="587"/>
      <c r="Z120" s="587"/>
      <c r="AA120" s="612"/>
    </row>
    <row r="121" spans="1:27" ht="18" customHeight="1" x14ac:dyDescent="0.35">
      <c r="A121" s="1175"/>
      <c r="B121" s="591">
        <v>29.24</v>
      </c>
      <c r="C121" s="791">
        <v>292400</v>
      </c>
      <c r="D121" s="593">
        <v>26.69</v>
      </c>
      <c r="E121" s="736">
        <v>266900</v>
      </c>
      <c r="F121" s="593">
        <v>24.3</v>
      </c>
      <c r="G121" s="736">
        <v>243000</v>
      </c>
      <c r="H121" s="586"/>
      <c r="I121" s="585"/>
      <c r="J121" s="586"/>
      <c r="K121" s="585"/>
      <c r="L121" s="586"/>
      <c r="M121" s="587"/>
      <c r="N121" s="584"/>
      <c r="O121" s="587"/>
      <c r="P121" s="588"/>
      <c r="Q121" s="587"/>
      <c r="R121" s="584"/>
      <c r="S121" s="587"/>
      <c r="T121" s="589"/>
      <c r="U121" s="594"/>
      <c r="V121" s="589"/>
      <c r="W121" s="587"/>
      <c r="X121" s="584"/>
      <c r="Y121" s="587"/>
      <c r="Z121" s="587"/>
      <c r="AA121" s="612"/>
    </row>
    <row r="122" spans="1:27" ht="18" customHeight="1" x14ac:dyDescent="0.35">
      <c r="A122" s="1173">
        <v>45107</v>
      </c>
      <c r="B122" s="591"/>
      <c r="C122" s="592"/>
      <c r="D122" s="593"/>
      <c r="E122" s="592"/>
      <c r="F122" s="593"/>
      <c r="G122" s="585"/>
      <c r="H122" s="586"/>
      <c r="I122" s="585"/>
      <c r="J122" s="586"/>
      <c r="K122" s="585"/>
      <c r="L122" s="586"/>
      <c r="M122" s="587"/>
      <c r="N122" s="584"/>
      <c r="O122" s="587"/>
      <c r="P122" s="588"/>
      <c r="Q122" s="587"/>
      <c r="R122" s="584"/>
      <c r="S122" s="587"/>
      <c r="T122" s="589"/>
      <c r="U122" s="594"/>
      <c r="V122" s="589"/>
      <c r="W122" s="587"/>
      <c r="X122" s="584"/>
      <c r="Y122" s="587"/>
      <c r="Z122" s="587"/>
      <c r="AA122" s="612"/>
    </row>
    <row r="123" spans="1:27" ht="18" customHeight="1" x14ac:dyDescent="0.35">
      <c r="A123" s="1174"/>
      <c r="B123" s="591"/>
      <c r="C123" s="592"/>
      <c r="D123" s="593"/>
      <c r="E123" s="592"/>
      <c r="F123" s="593"/>
      <c r="G123" s="585"/>
      <c r="H123" s="586"/>
      <c r="I123" s="585"/>
      <c r="J123" s="586"/>
      <c r="K123" s="585"/>
      <c r="L123" s="586"/>
      <c r="M123" s="587"/>
      <c r="N123" s="584"/>
      <c r="O123" s="587"/>
      <c r="P123" s="588"/>
      <c r="Q123" s="587"/>
      <c r="R123" s="584"/>
      <c r="S123" s="587"/>
      <c r="T123" s="589"/>
      <c r="U123" s="594"/>
      <c r="V123" s="589"/>
      <c r="W123" s="587"/>
      <c r="X123" s="584"/>
      <c r="Y123" s="587"/>
      <c r="Z123" s="587"/>
      <c r="AA123" s="612"/>
    </row>
    <row r="124" spans="1:27" ht="18" customHeight="1" x14ac:dyDescent="0.35">
      <c r="A124" s="1174"/>
      <c r="B124" s="591"/>
      <c r="C124" s="592"/>
      <c r="D124" s="593"/>
      <c r="E124" s="592"/>
      <c r="F124" s="593"/>
      <c r="G124" s="585"/>
      <c r="H124" s="586"/>
      <c r="I124" s="585"/>
      <c r="J124" s="586"/>
      <c r="K124" s="585"/>
      <c r="L124" s="586"/>
      <c r="M124" s="587"/>
      <c r="N124" s="584"/>
      <c r="O124" s="587"/>
      <c r="P124" s="588"/>
      <c r="Q124" s="587"/>
      <c r="R124" s="584"/>
      <c r="S124" s="587"/>
      <c r="T124" s="589"/>
      <c r="U124" s="594"/>
      <c r="V124" s="589"/>
      <c r="W124" s="587"/>
      <c r="X124" s="584"/>
      <c r="Y124" s="587"/>
      <c r="Z124" s="587"/>
      <c r="AA124" s="612"/>
    </row>
    <row r="125" spans="1:27" ht="17.25" customHeight="1" x14ac:dyDescent="0.35">
      <c r="A125" s="1175"/>
      <c r="B125" s="591">
        <v>26.48</v>
      </c>
      <c r="C125" s="791">
        <v>264800</v>
      </c>
      <c r="D125" s="593">
        <v>21.91</v>
      </c>
      <c r="E125" s="791">
        <v>219100</v>
      </c>
      <c r="F125" s="593">
        <v>19.059999999999999</v>
      </c>
      <c r="G125" s="736">
        <v>190600</v>
      </c>
      <c r="H125" s="586"/>
      <c r="I125" s="585"/>
      <c r="J125" s="586"/>
      <c r="K125" s="585"/>
      <c r="L125" s="586">
        <v>20</v>
      </c>
      <c r="M125" s="655">
        <v>136000</v>
      </c>
      <c r="N125" s="584"/>
      <c r="O125" s="587"/>
      <c r="P125" s="588">
        <v>20</v>
      </c>
      <c r="Q125" s="655">
        <v>250000</v>
      </c>
      <c r="R125" s="584"/>
      <c r="S125" s="587"/>
      <c r="T125" s="589"/>
      <c r="U125" s="594"/>
      <c r="V125" s="589"/>
      <c r="W125" s="587"/>
      <c r="X125" s="584"/>
      <c r="Y125" s="587"/>
      <c r="Z125" s="587"/>
      <c r="AA125" s="612"/>
    </row>
    <row r="126" spans="1:27" s="663" customFormat="1" ht="27" customHeight="1" x14ac:dyDescent="0.35">
      <c r="A126" s="1205" t="s">
        <v>113</v>
      </c>
      <c r="B126" s="602"/>
      <c r="C126" s="603">
        <f>SUM(C6:C125)</f>
        <v>7434400</v>
      </c>
      <c r="D126" s="603"/>
      <c r="E126" s="603">
        <f>SUM(E6:E125)</f>
        <v>7523900</v>
      </c>
      <c r="F126" s="603"/>
      <c r="G126" s="603">
        <f>SUM(G6:G125)</f>
        <v>5819400</v>
      </c>
      <c r="H126" s="603"/>
      <c r="I126" s="603">
        <f>SUM(I6:I125)</f>
        <v>1088000</v>
      </c>
      <c r="J126" s="603"/>
      <c r="K126" s="603">
        <f>SUM(K6:K125)</f>
        <v>2750000</v>
      </c>
      <c r="L126" s="603"/>
      <c r="M126" s="603">
        <f>SUM(M6:M125)</f>
        <v>2379660</v>
      </c>
      <c r="N126" s="603"/>
      <c r="O126" s="603">
        <f>SUM(O6:O125)</f>
        <v>864500</v>
      </c>
      <c r="P126" s="603"/>
      <c r="Q126" s="603">
        <f>SUM(Q6:Q125)</f>
        <v>6016000</v>
      </c>
      <c r="R126" s="603"/>
      <c r="S126" s="603">
        <f>SUM(S6:S125)</f>
        <v>283600</v>
      </c>
      <c r="T126" s="603"/>
      <c r="U126" s="603">
        <f>SUM(U6:U125)</f>
        <v>1034200</v>
      </c>
      <c r="V126" s="603"/>
      <c r="W126" s="603">
        <f>SUM(W6:W125)</f>
        <v>716500</v>
      </c>
      <c r="X126" s="603"/>
      <c r="Y126" s="603">
        <f>SUM(Y6:Y125)</f>
        <v>200000</v>
      </c>
      <c r="Z126" s="603">
        <f>SUM(B126:Y126)</f>
        <v>36110160</v>
      </c>
      <c r="AA126" s="610"/>
    </row>
    <row r="127" spans="1:27" s="663" customFormat="1" ht="34.5" customHeight="1" x14ac:dyDescent="0.35">
      <c r="A127" s="1205"/>
      <c r="B127" s="602">
        <f>SUM(B6:B125)</f>
        <v>743.44000000000017</v>
      </c>
      <c r="C127" s="604"/>
      <c r="D127" s="605">
        <f>SUM(D6:D126)</f>
        <v>752.39</v>
      </c>
      <c r="E127" s="603"/>
      <c r="F127" s="605">
        <f>SUM(F6:F126)</f>
        <v>581.93999999999994</v>
      </c>
      <c r="G127" s="603"/>
      <c r="H127" s="606">
        <f>SUM(H6:H126)</f>
        <v>160</v>
      </c>
      <c r="I127" s="603"/>
      <c r="J127" s="606">
        <f>SUM(J6:J126)</f>
        <v>220</v>
      </c>
      <c r="K127" s="603"/>
      <c r="L127" s="606">
        <f>SUM(L7:L126)</f>
        <v>349.95</v>
      </c>
      <c r="M127" s="603"/>
      <c r="N127" s="605">
        <f>SUM(N6:N126)</f>
        <v>86.449999999999989</v>
      </c>
      <c r="O127" s="603"/>
      <c r="P127" s="606">
        <f>SUM(P6:P126)</f>
        <v>481.28</v>
      </c>
      <c r="Q127" s="603"/>
      <c r="R127" s="605">
        <f>SUM(R6:R126)</f>
        <v>28.36</v>
      </c>
      <c r="S127" s="603"/>
      <c r="T127" s="605">
        <f>SUM(T5:T126)</f>
        <v>103.42</v>
      </c>
      <c r="U127" s="603"/>
      <c r="V127" s="605">
        <f>SUM(V6:V126)</f>
        <v>71.650000000000006</v>
      </c>
      <c r="W127" s="603"/>
      <c r="X127" s="605">
        <f>SUM(X6:X126)</f>
        <v>20</v>
      </c>
      <c r="Y127" s="607"/>
      <c r="Z127" s="647">
        <f>SUM(B127:Y127)</f>
        <v>3598.88</v>
      </c>
      <c r="AA127" s="651"/>
    </row>
    <row r="128" spans="1:27" s="663" customFormat="1" ht="34.5" customHeight="1" x14ac:dyDescent="0.35">
      <c r="A128" s="1160" t="s">
        <v>0</v>
      </c>
      <c r="B128" s="1160"/>
      <c r="C128" s="1160"/>
      <c r="D128" s="1160"/>
      <c r="E128" s="1160"/>
      <c r="F128" s="1160"/>
      <c r="G128" s="1160"/>
      <c r="H128" s="1160"/>
      <c r="I128" s="1160"/>
      <c r="J128" s="1160"/>
      <c r="K128" s="1160"/>
      <c r="L128" s="1160"/>
      <c r="M128" s="1160"/>
      <c r="N128" s="1160"/>
      <c r="O128" s="1160"/>
      <c r="P128" s="1160"/>
      <c r="Q128" s="1160"/>
      <c r="R128" s="1160"/>
      <c r="S128" s="1160"/>
      <c r="T128" s="1160"/>
      <c r="U128" s="1160"/>
      <c r="V128" s="1160"/>
      <c r="W128" s="721"/>
      <c r="X128" s="721"/>
      <c r="Y128" s="721"/>
      <c r="Z128" s="721"/>
      <c r="AA128" s="651"/>
    </row>
    <row r="129" spans="1:27" ht="26.25" customHeight="1" thickBot="1" x14ac:dyDescent="0.4">
      <c r="A129" s="1160" t="s">
        <v>205</v>
      </c>
      <c r="B129" s="1160"/>
      <c r="C129" s="1160"/>
      <c r="D129" s="1160"/>
      <c r="E129" s="1160"/>
      <c r="F129" s="1160"/>
      <c r="G129" s="1160"/>
      <c r="H129" s="1160"/>
      <c r="I129" s="1160"/>
      <c r="J129" s="1160"/>
      <c r="K129" s="1160"/>
      <c r="L129" s="1160"/>
      <c r="M129" s="1160"/>
      <c r="N129" s="1160"/>
      <c r="O129" s="1160"/>
      <c r="P129" s="1160"/>
      <c r="Q129" s="1160"/>
      <c r="R129" s="1160"/>
      <c r="S129" s="1160"/>
      <c r="T129" s="1160"/>
      <c r="U129" s="1160"/>
      <c r="V129" s="1160"/>
      <c r="W129" s="721"/>
      <c r="X129" s="721"/>
      <c r="Y129" s="721"/>
      <c r="Z129" s="721"/>
      <c r="AA129" s="612"/>
    </row>
    <row r="130" spans="1:27" s="663" customFormat="1" ht="48" customHeight="1" x14ac:dyDescent="0.35">
      <c r="A130" s="1206" t="s">
        <v>2</v>
      </c>
      <c r="B130" s="1207" t="s">
        <v>114</v>
      </c>
      <c r="C130" s="1208"/>
      <c r="D130" s="1208"/>
      <c r="E130" s="1209"/>
      <c r="F130" s="1210" t="s">
        <v>176</v>
      </c>
      <c r="G130" s="1210"/>
      <c r="H130" s="1211" t="s">
        <v>115</v>
      </c>
      <c r="I130" s="1212"/>
      <c r="J130" s="1212"/>
      <c r="K130" s="1212"/>
      <c r="L130" s="1212"/>
      <c r="M130" s="1212"/>
      <c r="N130" s="1212"/>
      <c r="O130" s="1213"/>
      <c r="P130" s="1211" t="s">
        <v>116</v>
      </c>
      <c r="Q130" s="1212"/>
      <c r="R130" s="1212"/>
      <c r="S130" s="1212"/>
      <c r="T130" s="1212"/>
      <c r="U130" s="1212"/>
      <c r="V130" s="1214" t="s">
        <v>9</v>
      </c>
    </row>
    <row r="131" spans="1:27" s="663" customFormat="1" ht="15" customHeight="1" x14ac:dyDescent="0.35">
      <c r="A131" s="1179"/>
      <c r="B131" s="1132" t="s">
        <v>195</v>
      </c>
      <c r="C131" s="1133"/>
      <c r="D131" s="1132" t="s">
        <v>196</v>
      </c>
      <c r="E131" s="1133"/>
      <c r="F131" s="1132" t="s">
        <v>177</v>
      </c>
      <c r="G131" s="1133"/>
      <c r="H131" s="1132" t="s">
        <v>197</v>
      </c>
      <c r="I131" s="1133"/>
      <c r="J131" s="1132" t="s">
        <v>198</v>
      </c>
      <c r="K131" s="1133"/>
      <c r="L131" s="1132" t="s">
        <v>199</v>
      </c>
      <c r="M131" s="1133"/>
      <c r="N131" s="1132" t="s">
        <v>123</v>
      </c>
      <c r="O131" s="1133"/>
      <c r="P131" s="1132" t="s">
        <v>125</v>
      </c>
      <c r="Q131" s="1133"/>
      <c r="R131" s="1132" t="s">
        <v>200</v>
      </c>
      <c r="S131" s="1133"/>
      <c r="T131" s="1132" t="s">
        <v>201</v>
      </c>
      <c r="U131" s="1137"/>
      <c r="V131" s="1141"/>
    </row>
    <row r="132" spans="1:27" s="663" customFormat="1" ht="15" customHeight="1" x14ac:dyDescent="0.35">
      <c r="A132" s="1180"/>
      <c r="B132" s="615" t="s">
        <v>21</v>
      </c>
      <c r="C132" s="854" t="s">
        <v>27</v>
      </c>
      <c r="D132" s="615" t="s">
        <v>21</v>
      </c>
      <c r="E132" s="854" t="s">
        <v>27</v>
      </c>
      <c r="F132" s="617" t="s">
        <v>26</v>
      </c>
      <c r="G132" s="618" t="s">
        <v>27</v>
      </c>
      <c r="H132" s="619" t="s">
        <v>128</v>
      </c>
      <c r="I132" s="618" t="s">
        <v>27</v>
      </c>
      <c r="J132" s="619" t="s">
        <v>128</v>
      </c>
      <c r="K132" s="618" t="s">
        <v>27</v>
      </c>
      <c r="L132" s="619" t="s">
        <v>128</v>
      </c>
      <c r="M132" s="618" t="s">
        <v>27</v>
      </c>
      <c r="N132" s="619" t="s">
        <v>128</v>
      </c>
      <c r="O132" s="618" t="s">
        <v>27</v>
      </c>
      <c r="P132" s="619" t="s">
        <v>19</v>
      </c>
      <c r="Q132" s="618" t="s">
        <v>27</v>
      </c>
      <c r="R132" s="619" t="s">
        <v>30</v>
      </c>
      <c r="S132" s="618" t="s">
        <v>27</v>
      </c>
      <c r="T132" s="619" t="s">
        <v>30</v>
      </c>
      <c r="U132" s="618" t="s">
        <v>27</v>
      </c>
      <c r="V132" s="648"/>
    </row>
    <row r="133" spans="1:27" s="663" customFormat="1" ht="15" customHeight="1" x14ac:dyDescent="0.35">
      <c r="A133" s="1181">
        <v>45078</v>
      </c>
      <c r="B133" s="738"/>
      <c r="C133" s="621"/>
      <c r="D133" s="620"/>
      <c r="E133" s="621"/>
      <c r="F133" s="620"/>
      <c r="G133" s="621"/>
      <c r="H133" s="620"/>
      <c r="I133" s="621"/>
      <c r="J133" s="620"/>
      <c r="K133" s="854"/>
      <c r="L133" s="620"/>
      <c r="M133" s="621"/>
      <c r="N133" s="620"/>
      <c r="O133" s="621"/>
      <c r="P133" s="620"/>
      <c r="Q133" s="854"/>
      <c r="R133" s="620"/>
      <c r="S133" s="854"/>
      <c r="T133" s="620"/>
      <c r="U133" s="621"/>
      <c r="V133" s="854"/>
    </row>
    <row r="134" spans="1:27" x14ac:dyDescent="0.35">
      <c r="A134" s="1182"/>
      <c r="B134" s="738"/>
      <c r="C134" s="583"/>
      <c r="D134" s="598"/>
      <c r="E134" s="740"/>
      <c r="F134" s="741">
        <v>12.46</v>
      </c>
      <c r="G134" s="746">
        <v>124600</v>
      </c>
      <c r="H134" s="598"/>
      <c r="I134" s="583"/>
      <c r="J134" s="598">
        <v>10</v>
      </c>
      <c r="K134" s="746">
        <v>100000</v>
      </c>
      <c r="L134" s="598"/>
      <c r="M134" s="583"/>
      <c r="N134" s="598"/>
      <c r="O134" s="583"/>
      <c r="P134" s="620"/>
      <c r="Q134" s="583"/>
      <c r="R134" s="620"/>
      <c r="S134" s="583"/>
      <c r="T134" s="598"/>
      <c r="U134" s="583"/>
      <c r="V134" s="742"/>
      <c r="X134" s="579"/>
    </row>
    <row r="135" spans="1:27" ht="15" customHeight="1" x14ac:dyDescent="0.35">
      <c r="A135" s="1181">
        <v>45079</v>
      </c>
      <c r="B135" s="625"/>
      <c r="C135" s="583"/>
      <c r="D135" s="625"/>
      <c r="E135" s="740"/>
      <c r="F135" s="743"/>
      <c r="G135" s="742"/>
      <c r="H135" s="744"/>
      <c r="I135" s="742"/>
      <c r="J135" s="744"/>
      <c r="K135" s="742"/>
      <c r="L135" s="744"/>
      <c r="M135" s="742"/>
      <c r="N135" s="744"/>
      <c r="O135" s="742"/>
      <c r="P135" s="745"/>
      <c r="Q135" s="742"/>
      <c r="R135" s="745"/>
      <c r="S135" s="742"/>
      <c r="T135" s="744"/>
      <c r="U135" s="742"/>
      <c r="V135" s="742"/>
      <c r="X135" s="579"/>
    </row>
    <row r="136" spans="1:27" ht="15" customHeight="1" x14ac:dyDescent="0.35">
      <c r="A136" s="1182"/>
      <c r="B136" s="738">
        <v>51.14</v>
      </c>
      <c r="C136" s="746">
        <v>347750</v>
      </c>
      <c r="D136" s="598"/>
      <c r="E136" s="583"/>
      <c r="F136" s="741"/>
      <c r="G136" s="583"/>
      <c r="H136" s="598"/>
      <c r="I136" s="583"/>
      <c r="J136" s="598"/>
      <c r="K136" s="583"/>
      <c r="L136" s="598"/>
      <c r="M136" s="583"/>
      <c r="N136" s="598">
        <v>10</v>
      </c>
      <c r="O136" s="746">
        <v>100000</v>
      </c>
      <c r="P136" s="620"/>
      <c r="Q136" s="583"/>
      <c r="R136" s="620"/>
      <c r="S136" s="583"/>
      <c r="T136" s="598"/>
      <c r="U136" s="583"/>
      <c r="V136" s="583"/>
      <c r="X136" s="579"/>
    </row>
    <row r="137" spans="1:27" ht="15" customHeight="1" x14ac:dyDescent="0.35">
      <c r="A137" s="1192">
        <v>45080</v>
      </c>
      <c r="B137" s="738"/>
      <c r="C137" s="583"/>
      <c r="D137" s="598"/>
      <c r="E137" s="740"/>
      <c r="F137" s="741"/>
      <c r="G137" s="583"/>
      <c r="H137" s="598"/>
      <c r="I137" s="583"/>
      <c r="J137" s="598"/>
      <c r="K137" s="583"/>
      <c r="L137" s="598"/>
      <c r="M137" s="583"/>
      <c r="N137" s="598"/>
      <c r="O137" s="583"/>
      <c r="P137" s="620"/>
      <c r="Q137" s="583"/>
      <c r="R137" s="620"/>
      <c r="S137" s="583"/>
      <c r="T137" s="598"/>
      <c r="U137" s="583"/>
      <c r="V137" s="583"/>
      <c r="X137" s="579"/>
    </row>
    <row r="138" spans="1:27" ht="15" customHeight="1" x14ac:dyDescent="0.35">
      <c r="A138" s="1193"/>
      <c r="B138" s="625"/>
      <c r="C138" s="583"/>
      <c r="D138" s="598"/>
      <c r="E138" s="740"/>
      <c r="F138" s="738"/>
      <c r="G138" s="583"/>
      <c r="H138" s="598"/>
      <c r="I138" s="583"/>
      <c r="J138" s="598"/>
      <c r="K138" s="583"/>
      <c r="L138" s="598"/>
      <c r="M138" s="583"/>
      <c r="N138" s="598"/>
      <c r="O138" s="583"/>
      <c r="P138" s="620"/>
      <c r="Q138" s="583"/>
      <c r="R138" s="620"/>
      <c r="S138" s="583"/>
      <c r="T138" s="598"/>
      <c r="U138" s="583"/>
      <c r="V138" s="583"/>
      <c r="X138" s="579"/>
    </row>
    <row r="139" spans="1:27" ht="15" customHeight="1" x14ac:dyDescent="0.35">
      <c r="A139" s="1192">
        <v>45081</v>
      </c>
      <c r="B139" s="625"/>
      <c r="C139" s="583"/>
      <c r="D139" s="625"/>
      <c r="E139" s="740"/>
      <c r="F139" s="741"/>
      <c r="G139" s="583"/>
      <c r="H139" s="598"/>
      <c r="I139" s="583"/>
      <c r="J139" s="598"/>
      <c r="K139" s="583"/>
      <c r="L139" s="598"/>
      <c r="M139" s="583"/>
      <c r="N139" s="598"/>
      <c r="O139" s="583"/>
      <c r="P139" s="620"/>
      <c r="Q139" s="583"/>
      <c r="R139" s="620"/>
      <c r="S139" s="583"/>
      <c r="T139" s="598"/>
      <c r="U139" s="583"/>
      <c r="V139" s="583"/>
      <c r="X139" s="579"/>
    </row>
    <row r="140" spans="1:27" ht="15" customHeight="1" x14ac:dyDescent="0.35">
      <c r="A140" s="1193"/>
      <c r="B140" s="738"/>
      <c r="C140" s="583"/>
      <c r="D140" s="737"/>
      <c r="E140" s="583"/>
      <c r="F140" s="741"/>
      <c r="G140" s="583"/>
      <c r="H140" s="598"/>
      <c r="I140" s="583"/>
      <c r="J140" s="598"/>
      <c r="K140" s="583"/>
      <c r="L140" s="598"/>
      <c r="M140" s="583"/>
      <c r="N140" s="598"/>
      <c r="O140" s="583"/>
      <c r="P140" s="620"/>
      <c r="Q140" s="583"/>
      <c r="R140" s="620"/>
      <c r="S140" s="583"/>
      <c r="T140" s="598"/>
      <c r="U140" s="583"/>
      <c r="V140" s="583"/>
      <c r="X140" s="579"/>
    </row>
    <row r="141" spans="1:27" ht="15" customHeight="1" x14ac:dyDescent="0.35">
      <c r="A141" s="1192">
        <v>45082</v>
      </c>
      <c r="B141" s="738"/>
      <c r="C141" s="583"/>
      <c r="D141" s="598"/>
      <c r="E141" s="740"/>
      <c r="F141" s="741"/>
      <c r="G141" s="583"/>
      <c r="H141" s="598"/>
      <c r="I141" s="583"/>
      <c r="J141" s="598"/>
      <c r="K141" s="583"/>
      <c r="L141" s="598"/>
      <c r="M141" s="583"/>
      <c r="N141" s="598"/>
      <c r="O141" s="583"/>
      <c r="P141" s="620"/>
      <c r="Q141" s="583"/>
      <c r="R141" s="620"/>
      <c r="S141" s="583"/>
      <c r="T141" s="598"/>
      <c r="U141" s="583"/>
      <c r="V141" s="583"/>
      <c r="X141" s="579"/>
    </row>
    <row r="142" spans="1:27" ht="15" customHeight="1" x14ac:dyDescent="0.35">
      <c r="A142" s="1193"/>
      <c r="B142" s="738">
        <v>53.87</v>
      </c>
      <c r="C142" s="746">
        <v>366316</v>
      </c>
      <c r="D142" s="598">
        <v>55.09</v>
      </c>
      <c r="E142" s="747">
        <v>374612</v>
      </c>
      <c r="F142" s="741"/>
      <c r="G142" s="583"/>
      <c r="H142" s="598">
        <v>9.5</v>
      </c>
      <c r="I142" s="746">
        <v>95000</v>
      </c>
      <c r="J142" s="598"/>
      <c r="K142" s="583"/>
      <c r="L142" s="598"/>
      <c r="M142" s="583"/>
      <c r="N142" s="598"/>
      <c r="O142" s="583"/>
      <c r="P142" s="620"/>
      <c r="Q142" s="583"/>
      <c r="R142" s="620">
        <v>27.34</v>
      </c>
      <c r="S142" s="801">
        <v>273400</v>
      </c>
      <c r="T142" s="598"/>
      <c r="U142" s="583"/>
      <c r="V142" s="583"/>
      <c r="X142" s="579"/>
    </row>
    <row r="143" spans="1:27" ht="15" customHeight="1" x14ac:dyDescent="0.35">
      <c r="A143" s="1192">
        <v>45083</v>
      </c>
      <c r="B143" s="625"/>
      <c r="C143" s="740"/>
      <c r="D143" s="598"/>
      <c r="E143" s="740"/>
      <c r="F143" s="741"/>
      <c r="G143" s="583"/>
      <c r="H143" s="598"/>
      <c r="I143" s="583"/>
      <c r="J143" s="598"/>
      <c r="K143" s="583"/>
      <c r="L143" s="598"/>
      <c r="M143" s="583"/>
      <c r="N143" s="598"/>
      <c r="O143" s="583"/>
      <c r="P143" s="620"/>
      <c r="Q143" s="583"/>
      <c r="R143" s="620"/>
      <c r="S143" s="583"/>
      <c r="T143" s="598"/>
      <c r="U143" s="583"/>
      <c r="V143" s="583"/>
      <c r="X143" s="579"/>
    </row>
    <row r="144" spans="1:27" ht="15" customHeight="1" x14ac:dyDescent="0.35">
      <c r="A144" s="1193"/>
      <c r="B144" s="738"/>
      <c r="C144" s="583"/>
      <c r="D144" s="598"/>
      <c r="E144" s="583"/>
      <c r="F144" s="741"/>
      <c r="G144" s="583"/>
      <c r="H144" s="598"/>
      <c r="I144" s="583"/>
      <c r="J144" s="598"/>
      <c r="K144" s="583"/>
      <c r="L144" s="598"/>
      <c r="M144" s="583"/>
      <c r="N144" s="598"/>
      <c r="O144" s="583"/>
      <c r="P144" s="620">
        <v>9.42</v>
      </c>
      <c r="Q144" s="746">
        <v>94200</v>
      </c>
      <c r="R144" s="620"/>
      <c r="S144" s="583"/>
      <c r="T144" s="598"/>
      <c r="U144" s="583"/>
      <c r="V144" s="583"/>
      <c r="X144" s="579"/>
    </row>
    <row r="145" spans="1:24" ht="15" customHeight="1" x14ac:dyDescent="0.35">
      <c r="A145" s="1192">
        <v>45084</v>
      </c>
      <c r="B145" s="738"/>
      <c r="C145" s="583"/>
      <c r="D145" s="598"/>
      <c r="E145" s="740"/>
      <c r="F145" s="741"/>
      <c r="G145" s="583"/>
      <c r="H145" s="598"/>
      <c r="I145" s="583"/>
      <c r="J145" s="598"/>
      <c r="K145" s="583"/>
      <c r="L145" s="598"/>
      <c r="M145" s="583"/>
      <c r="N145" s="598"/>
      <c r="O145" s="583"/>
      <c r="P145" s="620"/>
      <c r="Q145" s="583"/>
      <c r="R145" s="620"/>
      <c r="S145" s="583"/>
      <c r="T145" s="597"/>
      <c r="U145" s="748"/>
      <c r="V145" s="583"/>
      <c r="X145" s="579"/>
    </row>
    <row r="146" spans="1:24" ht="15" customHeight="1" x14ac:dyDescent="0.35">
      <c r="A146" s="1193"/>
      <c r="B146" s="738"/>
      <c r="C146" s="583"/>
      <c r="D146" s="598"/>
      <c r="E146" s="740"/>
      <c r="F146" s="741"/>
      <c r="G146" s="583"/>
      <c r="H146" s="598"/>
      <c r="I146" s="583"/>
      <c r="J146" s="598"/>
      <c r="K146" s="583"/>
      <c r="L146" s="598"/>
      <c r="M146" s="583"/>
      <c r="N146" s="598"/>
      <c r="O146" s="583"/>
      <c r="P146" s="620"/>
      <c r="Q146" s="583"/>
      <c r="R146" s="620"/>
      <c r="S146" s="583"/>
      <c r="T146" s="598"/>
      <c r="U146" s="583"/>
      <c r="V146" s="583"/>
      <c r="X146" s="579"/>
    </row>
    <row r="147" spans="1:24" ht="15" customHeight="1" x14ac:dyDescent="0.35">
      <c r="A147" s="1192">
        <v>45085</v>
      </c>
      <c r="B147" s="738"/>
      <c r="C147" s="583"/>
      <c r="D147" s="598"/>
      <c r="E147" s="740"/>
      <c r="F147" s="741"/>
      <c r="G147" s="583"/>
      <c r="H147" s="598">
        <v>10</v>
      </c>
      <c r="I147" s="746">
        <v>100000</v>
      </c>
      <c r="J147" s="598"/>
      <c r="K147" s="583"/>
      <c r="L147" s="598"/>
      <c r="M147" s="583"/>
      <c r="N147" s="598"/>
      <c r="O147" s="583"/>
      <c r="P147" s="620"/>
      <c r="Q147" s="583"/>
      <c r="R147" s="620"/>
      <c r="S147" s="583"/>
      <c r="T147" s="598"/>
      <c r="U147" s="583"/>
      <c r="V147" s="583"/>
      <c r="X147" s="579"/>
    </row>
    <row r="148" spans="1:24" ht="15" customHeight="1" x14ac:dyDescent="0.35">
      <c r="A148" s="1193"/>
      <c r="B148" s="625"/>
      <c r="C148" s="583"/>
      <c r="D148" s="598"/>
      <c r="E148" s="740"/>
      <c r="F148" s="741"/>
      <c r="G148" s="583"/>
      <c r="H148" s="598">
        <v>10</v>
      </c>
      <c r="I148" s="746">
        <v>100000</v>
      </c>
      <c r="J148" s="598"/>
      <c r="K148" s="583"/>
      <c r="L148" s="598"/>
      <c r="M148" s="583"/>
      <c r="N148" s="598">
        <v>10</v>
      </c>
      <c r="O148" s="746">
        <v>100000</v>
      </c>
      <c r="P148" s="620"/>
      <c r="Q148" s="583"/>
      <c r="R148" s="620"/>
      <c r="S148" s="583"/>
      <c r="T148" s="598"/>
      <c r="U148" s="583"/>
      <c r="V148" s="583"/>
      <c r="X148" s="579"/>
    </row>
    <row r="149" spans="1:24" ht="15" customHeight="1" x14ac:dyDescent="0.35">
      <c r="A149" s="1192">
        <v>45086</v>
      </c>
      <c r="B149" s="738"/>
      <c r="C149" s="583"/>
      <c r="D149" s="598"/>
      <c r="E149" s="740"/>
      <c r="F149" s="741"/>
      <c r="G149" s="583"/>
      <c r="H149" s="598"/>
      <c r="I149" s="583"/>
      <c r="J149" s="598"/>
      <c r="K149" s="583"/>
      <c r="L149" s="598"/>
      <c r="M149" s="583"/>
      <c r="N149" s="598"/>
      <c r="O149" s="583"/>
      <c r="P149" s="620"/>
      <c r="Q149" s="583"/>
      <c r="R149" s="620"/>
      <c r="S149" s="583"/>
      <c r="T149" s="598"/>
      <c r="U149" s="583"/>
      <c r="V149" s="583"/>
      <c r="X149" s="579"/>
    </row>
    <row r="150" spans="1:24" ht="15" customHeight="1" x14ac:dyDescent="0.35">
      <c r="A150" s="1193"/>
      <c r="B150" s="625"/>
      <c r="C150" s="583"/>
      <c r="D150" s="598">
        <v>60</v>
      </c>
      <c r="E150" s="747">
        <v>408000</v>
      </c>
      <c r="F150" s="741"/>
      <c r="G150" s="583"/>
      <c r="H150" s="598"/>
      <c r="I150" s="583"/>
      <c r="J150" s="598"/>
      <c r="K150" s="583"/>
      <c r="L150" s="598"/>
      <c r="M150" s="583"/>
      <c r="N150" s="598"/>
      <c r="O150" s="583"/>
      <c r="P150" s="620"/>
      <c r="Q150" s="583"/>
      <c r="R150" s="620"/>
      <c r="S150" s="583"/>
      <c r="T150" s="598"/>
      <c r="U150" s="583"/>
      <c r="V150" s="583"/>
      <c r="X150" s="579"/>
    </row>
    <row r="151" spans="1:24" ht="15" customHeight="1" x14ac:dyDescent="0.35">
      <c r="A151" s="1192">
        <v>45087</v>
      </c>
      <c r="B151" s="738"/>
      <c r="C151" s="583"/>
      <c r="D151" s="598"/>
      <c r="E151" s="740"/>
      <c r="F151" s="741"/>
      <c r="G151" s="583"/>
      <c r="H151" s="598"/>
      <c r="I151" s="583"/>
      <c r="J151" s="598"/>
      <c r="K151" s="583"/>
      <c r="L151" s="598"/>
      <c r="M151" s="583"/>
      <c r="N151" s="598"/>
      <c r="O151" s="583"/>
      <c r="P151" s="620"/>
      <c r="Q151" s="583"/>
      <c r="R151" s="620"/>
      <c r="S151" s="583"/>
      <c r="T151" s="598"/>
      <c r="U151" s="583"/>
      <c r="V151" s="583"/>
      <c r="X151" s="579"/>
    </row>
    <row r="152" spans="1:24" ht="15" customHeight="1" x14ac:dyDescent="0.35">
      <c r="A152" s="1193"/>
      <c r="B152" s="738"/>
      <c r="C152" s="583"/>
      <c r="D152" s="598"/>
      <c r="E152" s="740"/>
      <c r="F152" s="598"/>
      <c r="G152" s="583"/>
      <c r="H152" s="598"/>
      <c r="I152" s="583"/>
      <c r="J152" s="598"/>
      <c r="K152" s="583"/>
      <c r="L152" s="598"/>
      <c r="M152" s="583"/>
      <c r="N152" s="598"/>
      <c r="O152" s="583"/>
      <c r="P152" s="620"/>
      <c r="Q152" s="583"/>
      <c r="R152" s="620"/>
      <c r="S152" s="583"/>
      <c r="T152" s="598"/>
      <c r="U152" s="583"/>
      <c r="V152" s="583"/>
      <c r="X152" s="579"/>
    </row>
    <row r="153" spans="1:24" ht="15" customHeight="1" x14ac:dyDescent="0.35">
      <c r="A153" s="1192">
        <v>45088</v>
      </c>
      <c r="B153" s="738"/>
      <c r="C153" s="583"/>
      <c r="D153" s="598"/>
      <c r="E153" s="740"/>
      <c r="F153" s="741"/>
      <c r="G153" s="583"/>
      <c r="H153" s="598"/>
      <c r="I153" s="583"/>
      <c r="J153" s="598"/>
      <c r="K153" s="583"/>
      <c r="L153" s="598"/>
      <c r="M153" s="583"/>
      <c r="N153" s="598"/>
      <c r="O153" s="583"/>
      <c r="P153" s="597"/>
      <c r="Q153" s="748"/>
      <c r="R153" s="597"/>
      <c r="S153" s="748"/>
      <c r="T153" s="598"/>
      <c r="U153" s="583"/>
      <c r="V153" s="583"/>
      <c r="X153" s="579"/>
    </row>
    <row r="154" spans="1:24" ht="15" customHeight="1" x14ac:dyDescent="0.35">
      <c r="A154" s="1193"/>
      <c r="B154" s="738">
        <v>22.05</v>
      </c>
      <c r="C154" s="746">
        <v>150000</v>
      </c>
      <c r="D154" s="598"/>
      <c r="E154" s="740"/>
      <c r="F154" s="741"/>
      <c r="G154" s="583"/>
      <c r="H154" s="598"/>
      <c r="I154" s="583"/>
      <c r="J154" s="598"/>
      <c r="K154" s="583"/>
      <c r="L154" s="598"/>
      <c r="M154" s="583"/>
      <c r="N154" s="598"/>
      <c r="O154" s="583"/>
      <c r="P154" s="620">
        <v>12.8</v>
      </c>
      <c r="Q154" s="746">
        <v>128000</v>
      </c>
      <c r="R154" s="620"/>
      <c r="S154" s="583"/>
      <c r="T154" s="598"/>
      <c r="U154" s="583"/>
      <c r="V154" s="583"/>
      <c r="X154" s="579"/>
    </row>
    <row r="155" spans="1:24" ht="15" customHeight="1" x14ac:dyDescent="0.35">
      <c r="A155" s="1192">
        <v>45089</v>
      </c>
      <c r="B155" s="738"/>
      <c r="C155" s="583"/>
      <c r="D155" s="598">
        <v>39.86</v>
      </c>
      <c r="E155" s="747">
        <v>271048</v>
      </c>
      <c r="F155" s="741"/>
      <c r="G155" s="583"/>
      <c r="H155" s="598"/>
      <c r="I155" s="583"/>
      <c r="J155" s="598"/>
      <c r="K155" s="583"/>
      <c r="L155" s="598"/>
      <c r="M155" s="583"/>
      <c r="N155" s="598"/>
      <c r="O155" s="583"/>
      <c r="P155" s="620"/>
      <c r="Q155" s="583"/>
      <c r="R155" s="620"/>
      <c r="S155" s="583"/>
      <c r="T155" s="598"/>
      <c r="U155" s="583"/>
      <c r="V155" s="583"/>
      <c r="X155" s="579"/>
    </row>
    <row r="156" spans="1:24" ht="15" customHeight="1" x14ac:dyDescent="0.35">
      <c r="A156" s="1193"/>
      <c r="B156" s="738">
        <v>53.1</v>
      </c>
      <c r="C156" s="746">
        <v>361080</v>
      </c>
      <c r="D156" s="598">
        <v>55.3</v>
      </c>
      <c r="E156" s="747">
        <v>376040</v>
      </c>
      <c r="F156" s="741">
        <v>10</v>
      </c>
      <c r="G156" s="746">
        <v>100000</v>
      </c>
      <c r="H156" s="598"/>
      <c r="I156" s="583"/>
      <c r="J156" s="741"/>
      <c r="K156" s="583"/>
      <c r="L156" s="598"/>
      <c r="M156" s="583"/>
      <c r="N156" s="598">
        <v>9.99</v>
      </c>
      <c r="O156" s="746">
        <v>99900</v>
      </c>
      <c r="P156" s="620"/>
      <c r="Q156" s="583"/>
      <c r="R156" s="620"/>
      <c r="S156" s="583"/>
      <c r="T156" s="598"/>
      <c r="U156" s="583"/>
      <c r="V156" s="583"/>
      <c r="X156" s="579"/>
    </row>
    <row r="157" spans="1:24" ht="15" customHeight="1" x14ac:dyDescent="0.35">
      <c r="A157" s="1192">
        <v>45090</v>
      </c>
      <c r="B157" s="738"/>
      <c r="C157" s="583"/>
      <c r="D157" s="598"/>
      <c r="E157" s="740"/>
      <c r="F157" s="741"/>
      <c r="G157" s="583"/>
      <c r="H157" s="598"/>
      <c r="I157" s="583"/>
      <c r="J157" s="598"/>
      <c r="K157" s="583"/>
      <c r="L157" s="598"/>
      <c r="M157" s="583"/>
      <c r="N157" s="598"/>
      <c r="O157" s="583"/>
      <c r="P157" s="620"/>
      <c r="Q157" s="583"/>
      <c r="R157" s="620"/>
      <c r="S157" s="583"/>
      <c r="T157" s="598"/>
      <c r="U157" s="583"/>
      <c r="V157" s="583"/>
      <c r="X157" s="579"/>
    </row>
    <row r="158" spans="1:24" s="601" customFormat="1" ht="15" customHeight="1" x14ac:dyDescent="0.35">
      <c r="A158" s="1193"/>
      <c r="B158" s="582"/>
      <c r="C158" s="583"/>
      <c r="D158" s="598"/>
      <c r="E158" s="740"/>
      <c r="F158" s="741"/>
      <c r="G158" s="583"/>
      <c r="H158" s="598"/>
      <c r="I158" s="583"/>
      <c r="J158" s="598"/>
      <c r="K158" s="583"/>
      <c r="L158" s="598"/>
      <c r="M158" s="583"/>
      <c r="N158" s="598"/>
      <c r="O158" s="583"/>
      <c r="P158" s="620"/>
      <c r="Q158" s="583"/>
      <c r="R158" s="620"/>
      <c r="S158" s="583"/>
      <c r="T158" s="598"/>
      <c r="U158" s="583"/>
      <c r="V158" s="583"/>
    </row>
    <row r="159" spans="1:24" ht="15" customHeight="1" x14ac:dyDescent="0.35">
      <c r="A159" s="1192">
        <v>45091</v>
      </c>
      <c r="B159" s="738"/>
      <c r="C159" s="583"/>
      <c r="D159" s="598"/>
      <c r="E159" s="740"/>
      <c r="F159" s="741"/>
      <c r="G159" s="583"/>
      <c r="H159" s="598"/>
      <c r="I159" s="583"/>
      <c r="J159" s="598"/>
      <c r="K159" s="583"/>
      <c r="L159" s="598"/>
      <c r="M159" s="583"/>
      <c r="N159" s="598"/>
      <c r="O159" s="583"/>
      <c r="P159" s="620"/>
      <c r="Q159" s="583"/>
      <c r="R159" s="620"/>
      <c r="S159" s="583"/>
      <c r="T159" s="598"/>
      <c r="U159" s="583"/>
      <c r="V159" s="583"/>
      <c r="X159" s="579"/>
    </row>
    <row r="160" spans="1:24" ht="15" customHeight="1" x14ac:dyDescent="0.35">
      <c r="A160" s="1193"/>
      <c r="B160" s="738"/>
      <c r="C160" s="583"/>
      <c r="D160" s="598"/>
      <c r="E160" s="740"/>
      <c r="F160" s="741"/>
      <c r="G160" s="583"/>
      <c r="H160" s="598"/>
      <c r="I160" s="583"/>
      <c r="J160" s="598"/>
      <c r="K160" s="583"/>
      <c r="L160" s="598"/>
      <c r="M160" s="583"/>
      <c r="N160" s="598"/>
      <c r="O160" s="583"/>
      <c r="P160" s="620"/>
      <c r="Q160" s="583"/>
      <c r="R160" s="620"/>
      <c r="S160" s="583"/>
      <c r="T160" s="598"/>
      <c r="U160" s="583"/>
      <c r="V160" s="583"/>
      <c r="X160" s="579"/>
    </row>
    <row r="161" spans="1:24" ht="15" customHeight="1" x14ac:dyDescent="0.35">
      <c r="A161" s="1192">
        <v>45092</v>
      </c>
      <c r="B161" s="738"/>
      <c r="C161" s="583"/>
      <c r="D161" s="598"/>
      <c r="E161" s="740"/>
      <c r="F161" s="741"/>
      <c r="G161" s="583"/>
      <c r="H161" s="598"/>
      <c r="I161" s="583"/>
      <c r="J161" s="598"/>
      <c r="K161" s="583"/>
      <c r="L161" s="598"/>
      <c r="M161" s="583"/>
      <c r="N161" s="598"/>
      <c r="O161" s="583"/>
      <c r="P161" s="620"/>
      <c r="Q161" s="583"/>
      <c r="R161" s="620"/>
      <c r="S161" s="583"/>
      <c r="T161" s="598"/>
      <c r="U161" s="583"/>
      <c r="V161" s="583"/>
      <c r="X161" s="579"/>
    </row>
    <row r="162" spans="1:24" ht="15" customHeight="1" x14ac:dyDescent="0.35">
      <c r="A162" s="1193"/>
      <c r="B162" s="738"/>
      <c r="C162" s="583"/>
      <c r="D162" s="598"/>
      <c r="E162" s="740"/>
      <c r="F162" s="741"/>
      <c r="G162" s="583"/>
      <c r="H162" s="598"/>
      <c r="I162" s="583"/>
      <c r="J162" s="598"/>
      <c r="K162" s="583"/>
      <c r="L162" s="598"/>
      <c r="M162" s="583"/>
      <c r="N162" s="598"/>
      <c r="O162" s="583"/>
      <c r="P162" s="620"/>
      <c r="Q162" s="583"/>
      <c r="R162" s="620"/>
      <c r="S162" s="583"/>
      <c r="T162" s="598"/>
      <c r="U162" s="583"/>
      <c r="V162" s="583"/>
      <c r="X162" s="579"/>
    </row>
    <row r="163" spans="1:24" ht="15" customHeight="1" x14ac:dyDescent="0.35">
      <c r="A163" s="1192">
        <v>45093</v>
      </c>
      <c r="B163" s="738"/>
      <c r="C163" s="583"/>
      <c r="D163" s="598"/>
      <c r="E163" s="740"/>
      <c r="F163" s="741"/>
      <c r="G163" s="583"/>
      <c r="H163" s="598"/>
      <c r="I163" s="583"/>
      <c r="J163" s="598"/>
      <c r="K163" s="583"/>
      <c r="L163" s="598"/>
      <c r="M163" s="583"/>
      <c r="N163" s="598"/>
      <c r="O163" s="583"/>
      <c r="P163" s="620"/>
      <c r="Q163" s="583"/>
      <c r="R163" s="620"/>
      <c r="S163" s="583"/>
      <c r="T163" s="598"/>
      <c r="U163" s="583"/>
      <c r="V163" s="583"/>
      <c r="X163" s="579"/>
    </row>
    <row r="164" spans="1:24" ht="15" customHeight="1" x14ac:dyDescent="0.35">
      <c r="A164" s="1193"/>
      <c r="B164" s="738"/>
      <c r="C164" s="583"/>
      <c r="D164" s="598"/>
      <c r="E164" s="740"/>
      <c r="F164" s="741"/>
      <c r="G164" s="583"/>
      <c r="H164" s="598">
        <v>10</v>
      </c>
      <c r="I164" s="746">
        <v>100000</v>
      </c>
      <c r="J164" s="598"/>
      <c r="K164" s="583"/>
      <c r="L164" s="598"/>
      <c r="M164" s="583"/>
      <c r="N164" s="598">
        <v>10</v>
      </c>
      <c r="O164" s="746">
        <v>100000</v>
      </c>
      <c r="P164" s="620"/>
      <c r="Q164" s="583"/>
      <c r="R164" s="620"/>
      <c r="S164" s="583"/>
      <c r="T164" s="598"/>
      <c r="U164" s="583"/>
      <c r="V164" s="583"/>
      <c r="X164" s="579"/>
    </row>
    <row r="165" spans="1:24" ht="15" customHeight="1" x14ac:dyDescent="0.35">
      <c r="A165" s="1192">
        <v>45094</v>
      </c>
      <c r="B165" s="738"/>
      <c r="C165" s="583"/>
      <c r="D165" s="598"/>
      <c r="E165" s="740"/>
      <c r="F165" s="741"/>
      <c r="G165" s="583"/>
      <c r="H165" s="598"/>
      <c r="I165" s="583"/>
      <c r="J165" s="598"/>
      <c r="K165" s="583"/>
      <c r="L165" s="598"/>
      <c r="M165" s="583"/>
      <c r="N165" s="598"/>
      <c r="O165" s="583"/>
      <c r="P165" s="620"/>
      <c r="Q165" s="583"/>
      <c r="R165" s="620"/>
      <c r="S165" s="583"/>
      <c r="T165" s="598"/>
      <c r="U165" s="583"/>
      <c r="V165" s="583"/>
      <c r="X165" s="579"/>
    </row>
    <row r="166" spans="1:24" ht="15" customHeight="1" x14ac:dyDescent="0.35">
      <c r="A166" s="1193"/>
      <c r="B166" s="738"/>
      <c r="C166" s="583"/>
      <c r="D166" s="598"/>
      <c r="E166" s="740"/>
      <c r="F166" s="741"/>
      <c r="G166" s="583"/>
      <c r="H166" s="598"/>
      <c r="I166" s="583"/>
      <c r="J166" s="598"/>
      <c r="K166" s="583"/>
      <c r="L166" s="598"/>
      <c r="M166" s="583"/>
      <c r="N166" s="598"/>
      <c r="O166" s="583"/>
      <c r="P166" s="620"/>
      <c r="Q166" s="583"/>
      <c r="R166" s="620"/>
      <c r="S166" s="583"/>
      <c r="T166" s="598"/>
      <c r="U166" s="583"/>
      <c r="V166" s="583"/>
      <c r="X166" s="579"/>
    </row>
    <row r="167" spans="1:24" ht="15" customHeight="1" x14ac:dyDescent="0.35">
      <c r="A167" s="1192">
        <v>45095</v>
      </c>
      <c r="B167" s="738"/>
      <c r="C167" s="583"/>
      <c r="D167" s="598"/>
      <c r="E167" s="740"/>
      <c r="F167" s="741"/>
      <c r="G167" s="583"/>
      <c r="H167" s="598"/>
      <c r="I167" s="583"/>
      <c r="J167" s="598"/>
      <c r="K167" s="583"/>
      <c r="L167" s="598"/>
      <c r="M167" s="583"/>
      <c r="N167" s="598"/>
      <c r="O167" s="583"/>
      <c r="P167" s="620"/>
      <c r="Q167" s="583"/>
      <c r="R167" s="620"/>
      <c r="S167" s="583"/>
      <c r="T167" s="598"/>
      <c r="U167" s="583"/>
      <c r="V167" s="583"/>
      <c r="X167" s="579"/>
    </row>
    <row r="168" spans="1:24" ht="15" customHeight="1" x14ac:dyDescent="0.35">
      <c r="A168" s="1193"/>
      <c r="B168" s="738"/>
      <c r="C168" s="583"/>
      <c r="D168" s="598">
        <v>58.02</v>
      </c>
      <c r="E168" s="747">
        <v>394540</v>
      </c>
      <c r="F168" s="741"/>
      <c r="G168" s="583"/>
      <c r="H168" s="598"/>
      <c r="I168" s="583"/>
      <c r="J168" s="598"/>
      <c r="K168" s="583"/>
      <c r="L168" s="598"/>
      <c r="M168" s="583"/>
      <c r="N168" s="598"/>
      <c r="O168" s="583"/>
      <c r="P168" s="620"/>
      <c r="Q168" s="583"/>
      <c r="R168" s="620"/>
      <c r="S168" s="583"/>
      <c r="T168" s="598"/>
      <c r="U168" s="583"/>
      <c r="V168" s="583"/>
      <c r="X168" s="579"/>
    </row>
    <row r="169" spans="1:24" ht="15" customHeight="1" x14ac:dyDescent="0.35">
      <c r="A169" s="1192">
        <v>45096</v>
      </c>
      <c r="B169" s="738"/>
      <c r="C169" s="583"/>
      <c r="D169" s="598"/>
      <c r="E169" s="740"/>
      <c r="F169" s="741"/>
      <c r="G169" s="583"/>
      <c r="H169" s="598"/>
      <c r="I169" s="583"/>
      <c r="J169" s="598"/>
      <c r="K169" s="583"/>
      <c r="L169" s="598"/>
      <c r="M169" s="583"/>
      <c r="N169" s="598"/>
      <c r="O169" s="583"/>
      <c r="P169" s="620"/>
      <c r="Q169" s="583"/>
      <c r="R169" s="620"/>
      <c r="S169" s="583"/>
      <c r="T169" s="598"/>
      <c r="U169" s="583"/>
      <c r="V169" s="583"/>
      <c r="X169" s="579"/>
    </row>
    <row r="170" spans="1:24" ht="15" customHeight="1" x14ac:dyDescent="0.35">
      <c r="A170" s="1193"/>
      <c r="B170" s="738"/>
      <c r="C170" s="583"/>
      <c r="D170" s="598"/>
      <c r="E170" s="740"/>
      <c r="F170" s="741"/>
      <c r="G170" s="583"/>
      <c r="H170" s="598"/>
      <c r="I170" s="583"/>
      <c r="J170" s="598"/>
      <c r="K170" s="583"/>
      <c r="L170" s="598"/>
      <c r="M170" s="583"/>
      <c r="N170" s="598"/>
      <c r="O170" s="583"/>
      <c r="P170" s="620"/>
      <c r="Q170" s="583"/>
      <c r="R170" s="620"/>
      <c r="S170" s="583"/>
      <c r="T170" s="598"/>
      <c r="U170" s="583"/>
      <c r="V170" s="583"/>
      <c r="X170" s="579"/>
    </row>
    <row r="171" spans="1:24" ht="15" customHeight="1" x14ac:dyDescent="0.35">
      <c r="A171" s="1192">
        <v>45097</v>
      </c>
      <c r="B171" s="738"/>
      <c r="C171" s="583"/>
      <c r="D171" s="598"/>
      <c r="E171" s="740"/>
      <c r="F171" s="741"/>
      <c r="G171" s="583"/>
      <c r="H171" s="598"/>
      <c r="I171" s="583"/>
      <c r="J171" s="598"/>
      <c r="K171" s="583"/>
      <c r="L171" s="598"/>
      <c r="M171" s="583"/>
      <c r="N171" s="598"/>
      <c r="O171" s="583"/>
      <c r="P171" s="620"/>
      <c r="Q171" s="583"/>
      <c r="R171" s="620"/>
      <c r="S171" s="583"/>
      <c r="T171" s="598"/>
      <c r="U171" s="583"/>
      <c r="V171" s="583"/>
      <c r="X171" s="579"/>
    </row>
    <row r="172" spans="1:24" ht="15" customHeight="1" x14ac:dyDescent="0.35">
      <c r="A172" s="1193"/>
      <c r="B172" s="738">
        <v>49.24</v>
      </c>
      <c r="C172" s="746">
        <v>334830</v>
      </c>
      <c r="D172" s="598"/>
      <c r="E172" s="740"/>
      <c r="F172" s="741"/>
      <c r="G172" s="583"/>
      <c r="H172" s="598"/>
      <c r="I172" s="583"/>
      <c r="J172" s="598">
        <v>9.06</v>
      </c>
      <c r="K172" s="746">
        <v>90600</v>
      </c>
      <c r="L172" s="598">
        <v>7.64</v>
      </c>
      <c r="M172" s="746">
        <v>76400</v>
      </c>
      <c r="N172" s="598"/>
      <c r="O172" s="583"/>
      <c r="P172" s="598"/>
      <c r="Q172" s="583"/>
      <c r="R172" s="620"/>
      <c r="S172" s="583"/>
      <c r="T172" s="598"/>
      <c r="U172" s="583"/>
      <c r="V172" s="583"/>
      <c r="X172" s="579"/>
    </row>
    <row r="173" spans="1:24" ht="15" customHeight="1" x14ac:dyDescent="0.35">
      <c r="A173" s="1192">
        <v>45098</v>
      </c>
      <c r="B173" s="738"/>
      <c r="C173" s="583"/>
      <c r="D173" s="598"/>
      <c r="E173" s="740"/>
      <c r="F173" s="741"/>
      <c r="G173" s="583"/>
      <c r="H173" s="598"/>
      <c r="I173" s="583"/>
      <c r="J173" s="598"/>
      <c r="K173" s="583"/>
      <c r="L173" s="598"/>
      <c r="M173" s="583"/>
      <c r="N173" s="598"/>
      <c r="O173" s="583"/>
      <c r="P173" s="620"/>
      <c r="Q173" s="583"/>
      <c r="R173" s="620"/>
      <c r="S173" s="583"/>
      <c r="T173" s="597"/>
      <c r="U173" s="748"/>
      <c r="V173" s="583"/>
      <c r="X173" s="579"/>
    </row>
    <row r="174" spans="1:24" ht="15" customHeight="1" x14ac:dyDescent="0.35">
      <c r="A174" s="1193"/>
      <c r="B174" s="738"/>
      <c r="C174" s="583"/>
      <c r="D174" s="598">
        <v>18.57</v>
      </c>
      <c r="E174" s="747">
        <v>126280</v>
      </c>
      <c r="F174" s="741"/>
      <c r="G174" s="583"/>
      <c r="H174" s="598">
        <v>13</v>
      </c>
      <c r="I174" s="746">
        <v>130000</v>
      </c>
      <c r="J174" s="598"/>
      <c r="K174" s="583"/>
      <c r="L174" s="598"/>
      <c r="M174" s="583"/>
      <c r="N174" s="598"/>
      <c r="O174" s="583"/>
      <c r="P174" s="620"/>
      <c r="Q174" s="583"/>
      <c r="R174" s="620"/>
      <c r="S174" s="583"/>
      <c r="T174" s="598"/>
      <c r="U174" s="583"/>
      <c r="V174" s="583"/>
      <c r="X174" s="579"/>
    </row>
    <row r="175" spans="1:24" ht="15" customHeight="1" x14ac:dyDescent="0.35">
      <c r="A175" s="1192">
        <v>45099</v>
      </c>
      <c r="B175" s="738"/>
      <c r="C175" s="583"/>
      <c r="D175" s="598"/>
      <c r="E175" s="740"/>
      <c r="F175" s="741"/>
      <c r="G175" s="583"/>
      <c r="H175" s="598"/>
      <c r="I175" s="583"/>
      <c r="J175" s="598"/>
      <c r="K175" s="583"/>
      <c r="L175" s="598"/>
      <c r="M175" s="583"/>
      <c r="N175" s="598"/>
      <c r="O175" s="583"/>
      <c r="P175" s="620"/>
      <c r="Q175" s="583"/>
      <c r="R175" s="620"/>
      <c r="S175" s="583"/>
      <c r="T175" s="598"/>
      <c r="U175" s="583"/>
      <c r="V175" s="583"/>
      <c r="X175" s="579"/>
    </row>
    <row r="176" spans="1:24" ht="18" customHeight="1" x14ac:dyDescent="0.35">
      <c r="A176" s="1193"/>
      <c r="B176" s="738">
        <v>51.87</v>
      </c>
      <c r="C176" s="746">
        <v>352716</v>
      </c>
      <c r="D176" s="738">
        <v>54.36</v>
      </c>
      <c r="E176" s="746">
        <v>369648</v>
      </c>
      <c r="F176" s="741"/>
      <c r="G176" s="583"/>
      <c r="H176" s="598"/>
      <c r="I176" s="583"/>
      <c r="J176" s="598"/>
      <c r="K176" s="583"/>
      <c r="L176" s="598"/>
      <c r="M176" s="583"/>
      <c r="N176" s="598"/>
      <c r="O176" s="583"/>
      <c r="P176" s="620"/>
      <c r="Q176" s="583"/>
      <c r="R176" s="620"/>
      <c r="S176" s="583"/>
      <c r="T176" s="598"/>
      <c r="U176" s="583"/>
      <c r="V176" s="583"/>
      <c r="X176" s="579"/>
    </row>
    <row r="177" spans="1:24" ht="15" customHeight="1" x14ac:dyDescent="0.35">
      <c r="A177" s="1192">
        <v>45100</v>
      </c>
      <c r="B177" s="738"/>
      <c r="C177" s="583"/>
      <c r="D177" s="598"/>
      <c r="E177" s="740"/>
      <c r="F177" s="741"/>
      <c r="G177" s="583"/>
      <c r="H177" s="598"/>
      <c r="I177" s="583"/>
      <c r="J177" s="598"/>
      <c r="K177" s="583"/>
      <c r="L177" s="598"/>
      <c r="M177" s="583"/>
      <c r="N177" s="598"/>
      <c r="O177" s="583"/>
      <c r="P177" s="620"/>
      <c r="Q177" s="583"/>
      <c r="R177" s="620"/>
      <c r="S177" s="583"/>
      <c r="T177" s="598"/>
      <c r="U177" s="583"/>
      <c r="V177" s="583"/>
      <c r="X177" s="579"/>
    </row>
    <row r="178" spans="1:24" ht="15" customHeight="1" x14ac:dyDescent="0.35">
      <c r="A178" s="1193"/>
      <c r="B178" s="625"/>
      <c r="C178" s="583"/>
      <c r="D178" s="598"/>
      <c r="E178" s="740"/>
      <c r="F178" s="738"/>
      <c r="G178" s="583"/>
      <c r="H178" s="598">
        <v>9.6199999999999992</v>
      </c>
      <c r="I178" s="746">
        <v>96200</v>
      </c>
      <c r="J178" s="598"/>
      <c r="K178" s="583"/>
      <c r="L178" s="598"/>
      <c r="M178" s="583"/>
      <c r="N178" s="598"/>
      <c r="O178" s="583"/>
      <c r="P178" s="620">
        <v>10</v>
      </c>
      <c r="Q178" s="746">
        <v>100000</v>
      </c>
      <c r="R178" s="620"/>
      <c r="S178" s="583"/>
      <c r="T178" s="598"/>
      <c r="U178" s="583"/>
      <c r="V178" s="583"/>
      <c r="X178" s="579"/>
    </row>
    <row r="179" spans="1:24" ht="15" customHeight="1" x14ac:dyDescent="0.35">
      <c r="A179" s="1192">
        <v>45101</v>
      </c>
      <c r="B179" s="625"/>
      <c r="C179" s="583"/>
      <c r="D179" s="598"/>
      <c r="E179" s="740"/>
      <c r="F179" s="741"/>
      <c r="G179" s="583"/>
      <c r="H179" s="598"/>
      <c r="I179" s="583"/>
      <c r="J179" s="598"/>
      <c r="K179" s="583"/>
      <c r="L179" s="598"/>
      <c r="M179" s="583"/>
      <c r="N179" s="598"/>
      <c r="O179" s="583"/>
      <c r="P179" s="620"/>
      <c r="Q179" s="583"/>
      <c r="R179" s="620"/>
      <c r="S179" s="583"/>
      <c r="T179" s="598"/>
      <c r="U179" s="583"/>
      <c r="V179" s="583"/>
      <c r="X179" s="579"/>
    </row>
    <row r="180" spans="1:24" ht="15" customHeight="1" x14ac:dyDescent="0.35">
      <c r="A180" s="1193"/>
      <c r="B180" s="738"/>
      <c r="C180" s="583"/>
      <c r="D180" s="598"/>
      <c r="E180" s="740"/>
      <c r="F180" s="741"/>
      <c r="G180" s="583"/>
      <c r="H180" s="598"/>
      <c r="I180" s="583"/>
      <c r="J180" s="598"/>
      <c r="K180" s="583"/>
      <c r="L180" s="598"/>
      <c r="M180" s="583"/>
      <c r="N180" s="598"/>
      <c r="O180" s="583"/>
      <c r="P180" s="620">
        <v>10</v>
      </c>
      <c r="Q180" s="746">
        <v>100000</v>
      </c>
      <c r="R180" s="620"/>
      <c r="S180" s="583"/>
      <c r="T180" s="598"/>
      <c r="U180" s="583"/>
      <c r="V180" s="583"/>
      <c r="X180" s="579"/>
    </row>
    <row r="181" spans="1:24" ht="15" customHeight="1" x14ac:dyDescent="0.35">
      <c r="A181" s="1192">
        <v>45102</v>
      </c>
      <c r="B181" s="738"/>
      <c r="C181" s="583"/>
      <c r="D181" s="598"/>
      <c r="E181" s="740"/>
      <c r="F181" s="741"/>
      <c r="G181" s="583"/>
      <c r="H181" s="598"/>
      <c r="I181" s="583"/>
      <c r="J181" s="598"/>
      <c r="K181" s="583"/>
      <c r="L181" s="598"/>
      <c r="M181" s="583"/>
      <c r="N181" s="598"/>
      <c r="O181" s="583"/>
      <c r="P181" s="620"/>
      <c r="Q181" s="583"/>
      <c r="R181" s="620"/>
      <c r="S181" s="583"/>
      <c r="T181" s="598"/>
      <c r="U181" s="583"/>
      <c r="V181" s="583"/>
      <c r="X181" s="579"/>
    </row>
    <row r="182" spans="1:24" ht="15" customHeight="1" x14ac:dyDescent="0.35">
      <c r="A182" s="1193"/>
      <c r="B182" s="738"/>
      <c r="C182" s="583"/>
      <c r="D182" s="598"/>
      <c r="E182" s="740"/>
      <c r="F182" s="741"/>
      <c r="G182" s="583"/>
      <c r="H182" s="598"/>
      <c r="I182" s="583"/>
      <c r="J182" s="598"/>
      <c r="K182" s="583"/>
      <c r="L182" s="598"/>
      <c r="M182" s="583"/>
      <c r="N182" s="598"/>
      <c r="O182" s="583"/>
      <c r="P182" s="620"/>
      <c r="Q182" s="583"/>
      <c r="R182" s="620"/>
      <c r="S182" s="583"/>
      <c r="T182" s="598"/>
      <c r="U182" s="583"/>
      <c r="V182" s="583"/>
      <c r="X182" s="579"/>
    </row>
    <row r="183" spans="1:24" ht="15" customHeight="1" x14ac:dyDescent="0.35">
      <c r="A183" s="1192">
        <v>45103</v>
      </c>
      <c r="B183" s="738"/>
      <c r="C183" s="583"/>
      <c r="D183" s="598"/>
      <c r="E183" s="740"/>
      <c r="F183" s="741"/>
      <c r="G183" s="583"/>
      <c r="H183" s="598"/>
      <c r="I183" s="583"/>
      <c r="J183" s="598"/>
      <c r="K183" s="583"/>
      <c r="L183" s="598"/>
      <c r="M183" s="583"/>
      <c r="N183" s="598"/>
      <c r="O183" s="583"/>
      <c r="P183" s="620"/>
      <c r="Q183" s="583"/>
      <c r="R183" s="620"/>
      <c r="S183" s="583"/>
      <c r="T183" s="598"/>
      <c r="U183" s="583"/>
      <c r="V183" s="583"/>
      <c r="X183" s="579"/>
    </row>
    <row r="184" spans="1:24" ht="15" customHeight="1" x14ac:dyDescent="0.35">
      <c r="A184" s="1193"/>
      <c r="B184" s="738"/>
      <c r="C184" s="583"/>
      <c r="D184" s="598"/>
      <c r="E184" s="740"/>
      <c r="F184" s="741"/>
      <c r="G184" s="583"/>
      <c r="H184" s="598"/>
      <c r="I184" s="583"/>
      <c r="J184" s="598"/>
      <c r="K184" s="583"/>
      <c r="L184" s="598"/>
      <c r="M184" s="583"/>
      <c r="N184" s="598"/>
      <c r="O184" s="583"/>
      <c r="P184" s="620"/>
      <c r="Q184" s="583"/>
      <c r="R184" s="620">
        <v>36.880000000000003</v>
      </c>
      <c r="S184" s="801">
        <v>368800</v>
      </c>
      <c r="T184" s="598"/>
      <c r="U184" s="583"/>
      <c r="V184" s="583"/>
      <c r="X184" s="579"/>
    </row>
    <row r="185" spans="1:24" ht="15" customHeight="1" x14ac:dyDescent="0.35">
      <c r="A185" s="1192">
        <v>45104</v>
      </c>
      <c r="B185" s="738"/>
      <c r="C185" s="583"/>
      <c r="D185" s="598"/>
      <c r="E185" s="740"/>
      <c r="F185" s="741"/>
      <c r="G185" s="583"/>
      <c r="H185" s="598"/>
      <c r="I185" s="583"/>
      <c r="J185" s="598"/>
      <c r="K185" s="583"/>
      <c r="L185" s="598"/>
      <c r="M185" s="583"/>
      <c r="N185" s="598"/>
      <c r="O185" s="583"/>
      <c r="P185" s="620"/>
      <c r="Q185" s="583"/>
      <c r="R185" s="620"/>
      <c r="S185" s="583"/>
      <c r="T185" s="598"/>
      <c r="U185" s="583"/>
      <c r="V185" s="583"/>
      <c r="X185" s="579"/>
    </row>
    <row r="186" spans="1:24" ht="15" customHeight="1" x14ac:dyDescent="0.35">
      <c r="A186" s="1193"/>
      <c r="B186" s="749">
        <v>55.28</v>
      </c>
      <c r="C186" s="746">
        <v>375904</v>
      </c>
      <c r="D186" s="598">
        <v>53.14</v>
      </c>
      <c r="E186" s="747">
        <v>361352</v>
      </c>
      <c r="F186" s="741"/>
      <c r="G186" s="583"/>
      <c r="H186" s="741">
        <v>10</v>
      </c>
      <c r="I186" s="746">
        <v>100000</v>
      </c>
      <c r="J186" s="598"/>
      <c r="K186" s="583"/>
      <c r="L186" s="598"/>
      <c r="M186" s="583"/>
      <c r="N186" s="598"/>
      <c r="O186" s="583"/>
      <c r="P186" s="620">
        <v>10</v>
      </c>
      <c r="Q186" s="746">
        <v>100000</v>
      </c>
      <c r="R186" s="620"/>
      <c r="S186" s="583"/>
      <c r="T186" s="598"/>
      <c r="U186" s="583"/>
      <c r="V186" s="583"/>
      <c r="X186" s="579"/>
    </row>
    <row r="187" spans="1:24" ht="15" customHeight="1" x14ac:dyDescent="0.35">
      <c r="A187" s="1192">
        <v>45105</v>
      </c>
      <c r="B187" s="749"/>
      <c r="C187" s="583"/>
      <c r="D187" s="598"/>
      <c r="E187" s="740"/>
      <c r="F187" s="741"/>
      <c r="G187" s="583"/>
      <c r="H187" s="598"/>
      <c r="I187" s="583"/>
      <c r="J187" s="598"/>
      <c r="K187" s="583"/>
      <c r="L187" s="598"/>
      <c r="M187" s="583"/>
      <c r="N187" s="598"/>
      <c r="O187" s="583"/>
      <c r="P187" s="620"/>
      <c r="Q187" s="583"/>
      <c r="R187" s="620"/>
      <c r="S187" s="583"/>
      <c r="T187" s="598"/>
      <c r="U187" s="583"/>
      <c r="V187" s="583"/>
      <c r="X187" s="579"/>
    </row>
    <row r="188" spans="1:24" ht="15" customHeight="1" x14ac:dyDescent="0.35">
      <c r="A188" s="1193"/>
      <c r="B188" s="780">
        <v>54.21</v>
      </c>
      <c r="C188" s="799">
        <v>368630</v>
      </c>
      <c r="D188" s="727"/>
      <c r="E188" s="704"/>
      <c r="F188" s="727"/>
      <c r="G188" s="704"/>
      <c r="H188" s="727"/>
      <c r="I188" s="704"/>
      <c r="J188" s="727"/>
      <c r="K188" s="704"/>
      <c r="L188" s="598"/>
      <c r="M188" s="583"/>
      <c r="N188" s="598"/>
      <c r="O188" s="583"/>
      <c r="P188" s="784"/>
      <c r="Q188" s="704"/>
      <c r="R188" s="620"/>
      <c r="S188" s="583"/>
      <c r="T188" s="598"/>
      <c r="U188" s="583"/>
      <c r="V188" s="583"/>
      <c r="X188" s="579"/>
    </row>
    <row r="189" spans="1:24" ht="15" customHeight="1" x14ac:dyDescent="0.35">
      <c r="A189" s="1192">
        <v>45106</v>
      </c>
      <c r="B189" s="738"/>
      <c r="C189" s="583"/>
      <c r="D189" s="598"/>
      <c r="E189" s="740"/>
      <c r="F189" s="741"/>
      <c r="G189" s="583"/>
      <c r="H189" s="598"/>
      <c r="I189" s="583"/>
      <c r="J189" s="598"/>
      <c r="K189" s="583"/>
      <c r="L189" s="598"/>
      <c r="M189" s="583"/>
      <c r="N189" s="598"/>
      <c r="O189" s="583"/>
      <c r="P189" s="620"/>
      <c r="Q189" s="583"/>
      <c r="R189" s="620"/>
      <c r="S189" s="583"/>
      <c r="T189" s="598"/>
      <c r="U189" s="583"/>
      <c r="V189" s="583"/>
      <c r="X189" s="579"/>
    </row>
    <row r="190" spans="1:24" ht="15" customHeight="1" x14ac:dyDescent="0.35">
      <c r="A190" s="1193"/>
      <c r="B190" s="749"/>
      <c r="C190" s="583"/>
      <c r="D190" s="598">
        <v>48.89</v>
      </c>
      <c r="E190" s="747">
        <v>332450</v>
      </c>
      <c r="F190" s="741">
        <v>11.11</v>
      </c>
      <c r="G190" s="746">
        <v>111100</v>
      </c>
      <c r="H190" s="598"/>
      <c r="I190" s="583"/>
      <c r="J190" s="598"/>
      <c r="K190" s="583"/>
      <c r="L190" s="598"/>
      <c r="M190" s="583"/>
      <c r="N190" s="598"/>
      <c r="O190" s="583"/>
      <c r="P190" s="620"/>
      <c r="Q190" s="583"/>
      <c r="R190" s="620"/>
      <c r="S190" s="583"/>
      <c r="T190" s="598"/>
      <c r="U190" s="583"/>
      <c r="V190" s="583"/>
      <c r="X190" s="579"/>
    </row>
    <row r="191" spans="1:24" ht="15" customHeight="1" x14ac:dyDescent="0.35">
      <c r="A191" s="1192">
        <v>45107</v>
      </c>
      <c r="B191" s="749"/>
      <c r="C191" s="583"/>
      <c r="D191" s="598"/>
      <c r="E191" s="740"/>
      <c r="F191" s="741"/>
      <c r="G191" s="583"/>
      <c r="H191" s="598"/>
      <c r="I191" s="583"/>
      <c r="J191" s="598"/>
      <c r="K191" s="583"/>
      <c r="L191" s="598"/>
      <c r="M191" s="583"/>
      <c r="N191" s="598"/>
      <c r="O191" s="583"/>
      <c r="P191" s="620"/>
      <c r="Q191" s="583"/>
      <c r="R191" s="620"/>
      <c r="S191" s="583"/>
      <c r="T191" s="598"/>
      <c r="U191" s="583"/>
      <c r="V191" s="583"/>
      <c r="X191" s="579"/>
    </row>
    <row r="192" spans="1:24" ht="15" customHeight="1" x14ac:dyDescent="0.35">
      <c r="A192" s="1193"/>
      <c r="B192" s="749"/>
      <c r="C192" s="583"/>
      <c r="D192" s="598"/>
      <c r="E192" s="740"/>
      <c r="F192" s="741"/>
      <c r="G192" s="583"/>
      <c r="H192" s="598"/>
      <c r="I192" s="583"/>
      <c r="J192" s="598"/>
      <c r="K192" s="583"/>
      <c r="L192" s="598"/>
      <c r="M192" s="583"/>
      <c r="N192" s="598"/>
      <c r="O192" s="583"/>
      <c r="P192" s="620"/>
      <c r="Q192" s="583"/>
      <c r="R192" s="620"/>
      <c r="S192" s="583"/>
      <c r="T192" s="598"/>
      <c r="U192" s="583"/>
      <c r="V192" s="583"/>
      <c r="X192" s="579"/>
    </row>
    <row r="193" spans="1:27" s="663" customFormat="1" ht="22" customHeight="1" x14ac:dyDescent="0.35">
      <c r="A193" s="1189" t="s">
        <v>113</v>
      </c>
      <c r="B193" s="750"/>
      <c r="C193" s="751">
        <f>SUM(C133:C192)</f>
        <v>2657226</v>
      </c>
      <c r="D193" s="616"/>
      <c r="E193" s="751">
        <f>SUM(E133:E192)</f>
        <v>3013970</v>
      </c>
      <c r="F193" s="616"/>
      <c r="G193" s="751">
        <f>SUM(G133:G192)</f>
        <v>335700</v>
      </c>
      <c r="H193" s="616"/>
      <c r="I193" s="751">
        <f>SUM(I133:I192)</f>
        <v>721200</v>
      </c>
      <c r="J193" s="616"/>
      <c r="K193" s="751">
        <f>SUM(K133:K192)</f>
        <v>190600</v>
      </c>
      <c r="L193" s="616"/>
      <c r="M193" s="751">
        <f>SUM(M133:M192)</f>
        <v>76400</v>
      </c>
      <c r="N193" s="616"/>
      <c r="O193" s="751">
        <f>SUM(O133:O192)</f>
        <v>399900</v>
      </c>
      <c r="P193" s="616"/>
      <c r="Q193" s="751">
        <f>SUM(Q133:Q192)</f>
        <v>522200</v>
      </c>
      <c r="R193" s="616"/>
      <c r="S193" s="751">
        <f>SUM(S133:S192)</f>
        <v>642200</v>
      </c>
      <c r="T193" s="616"/>
      <c r="U193" s="751">
        <f>SUM(U133:U192)</f>
        <v>0</v>
      </c>
      <c r="V193" s="751">
        <f>SUM(B193:U193)</f>
        <v>8559396</v>
      </c>
    </row>
    <row r="194" spans="1:27" s="663" customFormat="1" ht="22" customHeight="1" x14ac:dyDescent="0.35">
      <c r="A194" s="1189"/>
      <c r="B194" s="797">
        <f>SUM(B133:B192)</f>
        <v>390.75999999999993</v>
      </c>
      <c r="C194" s="751"/>
      <c r="D194" s="616">
        <f>SUM(D133:D192)</f>
        <v>443.22999999999996</v>
      </c>
      <c r="E194" s="751"/>
      <c r="F194" s="616">
        <f>SUM(F133:F192)</f>
        <v>33.57</v>
      </c>
      <c r="G194" s="751"/>
      <c r="H194" s="616">
        <f>SUM(H133:H192)</f>
        <v>72.12</v>
      </c>
      <c r="I194" s="751"/>
      <c r="J194" s="616">
        <f>SUM(J133:J192)</f>
        <v>19.060000000000002</v>
      </c>
      <c r="K194" s="751"/>
      <c r="L194" s="616">
        <f>SUM(L133:L192)</f>
        <v>7.64</v>
      </c>
      <c r="M194" s="751"/>
      <c r="N194" s="616">
        <f>SUM(N133:N192)</f>
        <v>39.99</v>
      </c>
      <c r="O194" s="751"/>
      <c r="P194" s="616">
        <f>SUM(P133:P192)</f>
        <v>52.22</v>
      </c>
      <c r="Q194" s="751"/>
      <c r="R194" s="616">
        <f>SUM(R133:R192)</f>
        <v>64.22</v>
      </c>
      <c r="S194" s="751"/>
      <c r="T194" s="754">
        <f>SUM(T133:T192)</f>
        <v>0</v>
      </c>
      <c r="U194" s="751"/>
      <c r="V194" s="751">
        <f>SUM(B194:U194)</f>
        <v>1122.81</v>
      </c>
    </row>
    <row r="195" spans="1:27" ht="24" customHeight="1" x14ac:dyDescent="0.35">
      <c r="A195" s="1189"/>
      <c r="B195" s="597"/>
      <c r="C195" s="756"/>
      <c r="D195" s="756"/>
      <c r="E195" s="756"/>
      <c r="F195" s="756"/>
      <c r="G195" s="756"/>
      <c r="H195" s="756"/>
      <c r="I195" s="756"/>
      <c r="J195" s="756"/>
      <c r="K195" s="756"/>
      <c r="L195" s="756"/>
      <c r="M195" s="756"/>
      <c r="N195" s="756"/>
      <c r="O195" s="756"/>
      <c r="P195" s="756"/>
      <c r="Q195" s="756"/>
      <c r="R195" s="756"/>
      <c r="S195" s="756"/>
      <c r="T195" s="756"/>
      <c r="U195" s="756"/>
      <c r="V195" s="751">
        <f>V193+Z126</f>
        <v>44669556</v>
      </c>
      <c r="X195" s="579"/>
    </row>
    <row r="196" spans="1:27" ht="21.75" customHeight="1" x14ac:dyDescent="0.35">
      <c r="A196" s="757" t="s">
        <v>151</v>
      </c>
      <c r="B196" s="1204" t="s">
        <v>206</v>
      </c>
      <c r="C196" s="1204"/>
      <c r="D196" s="1204"/>
      <c r="E196" s="1204"/>
      <c r="F196" s="1204"/>
      <c r="G196" s="1204"/>
      <c r="H196" s="1204"/>
      <c r="I196" s="1204"/>
      <c r="J196" s="1204"/>
      <c r="K196" s="1204"/>
      <c r="L196" s="758"/>
      <c r="M196" s="601"/>
      <c r="N196" s="758"/>
      <c r="O196" s="601"/>
      <c r="P196" s="759"/>
      <c r="Q196" s="601"/>
      <c r="R196" s="758"/>
      <c r="S196" s="601"/>
      <c r="T196" s="758"/>
      <c r="U196" s="601"/>
      <c r="V196" s="794">
        <v>44679556</v>
      </c>
      <c r="W196" s="638">
        <f>V195-V196</f>
        <v>-10000</v>
      </c>
      <c r="X196" s="639"/>
      <c r="Y196" s="638"/>
      <c r="Z196" s="638"/>
    </row>
    <row r="197" spans="1:27" ht="22" customHeight="1" x14ac:dyDescent="0.35">
      <c r="A197" s="757" t="s">
        <v>153</v>
      </c>
      <c r="B197" s="760"/>
      <c r="C197" s="1148"/>
      <c r="D197" s="1148"/>
      <c r="E197" s="1148"/>
      <c r="F197" s="761"/>
      <c r="G197" s="601"/>
      <c r="H197" s="758"/>
      <c r="L197" s="758"/>
      <c r="M197" s="601"/>
      <c r="N197" s="758"/>
      <c r="O197" s="1149" t="s">
        <v>154</v>
      </c>
      <c r="P197" s="1149"/>
      <c r="Q197" s="1149"/>
      <c r="R197" s="758"/>
      <c r="S197" s="601"/>
      <c r="T197" s="758"/>
      <c r="U197" s="601"/>
      <c r="V197" s="758"/>
      <c r="W197" s="638"/>
      <c r="X197" s="639"/>
      <c r="Y197" s="638"/>
      <c r="Z197" s="641"/>
      <c r="AA197" s="641"/>
    </row>
    <row r="198" spans="1:27" ht="22" customHeight="1" x14ac:dyDescent="0.35">
      <c r="A198" s="757"/>
      <c r="B198" s="760"/>
      <c r="C198" s="851"/>
      <c r="D198" s="851"/>
      <c r="E198" s="851"/>
      <c r="F198" s="761"/>
      <c r="G198" s="601"/>
      <c r="H198" s="758"/>
      <c r="L198" s="758"/>
      <c r="M198" s="601"/>
      <c r="N198" s="758"/>
      <c r="O198" s="852"/>
      <c r="P198" s="852"/>
      <c r="Q198" s="852"/>
      <c r="R198" s="758"/>
      <c r="S198" s="601"/>
      <c r="T198" s="758"/>
      <c r="U198" s="601"/>
      <c r="V198" s="758"/>
      <c r="W198" s="638"/>
      <c r="X198" s="639"/>
      <c r="Y198" s="638"/>
      <c r="Z198" s="641"/>
      <c r="AA198" s="641"/>
    </row>
    <row r="199" spans="1:27" ht="22" customHeight="1" x14ac:dyDescent="0.35">
      <c r="A199" s="757"/>
      <c r="B199" s="760"/>
      <c r="C199" s="851"/>
      <c r="D199" s="851"/>
      <c r="E199" s="851"/>
      <c r="F199" s="761"/>
      <c r="G199" s="601"/>
      <c r="H199" s="758"/>
      <c r="L199" s="758"/>
      <c r="M199" s="601"/>
      <c r="N199" s="758"/>
      <c r="O199" s="786"/>
      <c r="P199" s="786"/>
      <c r="Q199" s="786"/>
      <c r="R199" s="758"/>
      <c r="S199" s="601"/>
      <c r="T199" s="758"/>
      <c r="U199" s="601"/>
      <c r="V199" s="758"/>
      <c r="W199" s="638"/>
      <c r="X199" s="639"/>
      <c r="Y199" s="638"/>
      <c r="Z199" s="641"/>
      <c r="AA199" s="641"/>
    </row>
    <row r="200" spans="1:27" ht="22" customHeight="1" x14ac:dyDescent="0.35">
      <c r="A200" s="757"/>
      <c r="B200" s="760"/>
      <c r="C200" s="851"/>
      <c r="D200" s="851"/>
      <c r="E200" s="851"/>
      <c r="F200" s="761"/>
      <c r="G200" s="601"/>
      <c r="H200" s="758"/>
      <c r="L200" s="758"/>
      <c r="M200" s="601"/>
      <c r="N200" s="758"/>
      <c r="O200" s="786"/>
      <c r="P200" s="786"/>
      <c r="Q200" s="786"/>
      <c r="R200" s="758"/>
      <c r="S200" s="601"/>
      <c r="T200" s="758"/>
      <c r="U200" s="601"/>
      <c r="V200" s="758"/>
      <c r="W200" s="638"/>
      <c r="X200" s="639"/>
      <c r="Y200" s="638"/>
      <c r="Z200" s="641"/>
      <c r="AA200" s="641"/>
    </row>
    <row r="201" spans="1:27" ht="22" customHeight="1" x14ac:dyDescent="0.35">
      <c r="A201" s="757"/>
      <c r="B201" s="760"/>
      <c r="C201" s="762"/>
      <c r="D201" s="761"/>
      <c r="E201" s="762"/>
      <c r="F201" s="761"/>
      <c r="G201" s="601"/>
      <c r="H201" s="758"/>
      <c r="L201" s="758"/>
      <c r="M201" s="601"/>
      <c r="N201" s="758"/>
      <c r="O201" s="787"/>
      <c r="P201" s="788"/>
      <c r="Q201" s="787"/>
      <c r="R201" s="758"/>
      <c r="S201" s="601"/>
      <c r="T201" s="758"/>
      <c r="U201" s="601"/>
      <c r="V201" s="758"/>
      <c r="W201" s="638"/>
      <c r="X201" s="639"/>
      <c r="Y201" s="642"/>
      <c r="Z201" s="638"/>
      <c r="AA201" s="638"/>
    </row>
    <row r="202" spans="1:27" ht="22" customHeight="1" x14ac:dyDescent="0.35">
      <c r="B202" s="763"/>
      <c r="C202" s="1150"/>
      <c r="D202" s="1150"/>
      <c r="E202" s="1150"/>
      <c r="F202" s="758"/>
      <c r="G202" s="601"/>
      <c r="H202" s="758"/>
      <c r="L202" s="758"/>
      <c r="M202" s="601"/>
      <c r="N202" s="758"/>
      <c r="O202" s="1151" t="s">
        <v>155</v>
      </c>
      <c r="P202" s="1151"/>
      <c r="Q202" s="1151"/>
      <c r="R202" s="758"/>
      <c r="S202" s="601"/>
      <c r="T202" s="758"/>
      <c r="U202" s="601"/>
      <c r="V202" s="758"/>
      <c r="W202" s="638"/>
      <c r="X202" s="639"/>
      <c r="Y202" s="639"/>
      <c r="Z202" s="638"/>
      <c r="AA202" s="638"/>
    </row>
    <row r="203" spans="1:27" ht="22" customHeight="1" x14ac:dyDescent="0.35">
      <c r="U203" s="687"/>
      <c r="V203" s="758"/>
      <c r="W203" s="688"/>
      <c r="X203" s="690"/>
      <c r="Y203" s="690"/>
      <c r="Z203" s="688"/>
      <c r="AA203" s="688"/>
    </row>
    <row r="204" spans="1:27" ht="32.25" customHeight="1" x14ac:dyDescent="0.35">
      <c r="A204" s="764"/>
      <c r="B204" s="765"/>
      <c r="C204" s="1184"/>
      <c r="D204" s="1184"/>
      <c r="E204" s="1184"/>
      <c r="F204" s="766"/>
      <c r="S204" s="679"/>
      <c r="T204" s="705"/>
      <c r="U204" s="579">
        <v>45474648</v>
      </c>
      <c r="V204" s="579">
        <f>U204-V195</f>
        <v>805092</v>
      </c>
      <c r="W204" s="1185"/>
      <c r="X204" s="1185"/>
      <c r="Y204" s="1185"/>
      <c r="Z204" s="849"/>
      <c r="AA204" s="849"/>
    </row>
    <row r="205" spans="1:27" ht="22" customHeight="1" x14ac:dyDescent="0.35">
      <c r="C205" s="1186" t="s">
        <v>156</v>
      </c>
      <c r="D205" s="1186"/>
      <c r="E205" s="1186" t="s">
        <v>157</v>
      </c>
      <c r="F205" s="1186"/>
      <c r="G205" s="1186" t="s">
        <v>158</v>
      </c>
      <c r="H205" s="1186"/>
      <c r="I205" s="1186" t="s">
        <v>159</v>
      </c>
      <c r="J205" s="1186"/>
      <c r="K205" s="1186" t="s">
        <v>160</v>
      </c>
      <c r="L205" s="1186"/>
      <c r="M205" s="1187" t="s">
        <v>161</v>
      </c>
      <c r="N205" s="1188"/>
      <c r="P205" s="687"/>
      <c r="V205" s="579"/>
      <c r="W205" s="688"/>
      <c r="X205" s="579"/>
    </row>
    <row r="206" spans="1:27" ht="22" customHeight="1" x14ac:dyDescent="0.35">
      <c r="C206" s="672" t="s">
        <v>30</v>
      </c>
      <c r="D206" s="850" t="s">
        <v>27</v>
      </c>
      <c r="E206" s="672" t="s">
        <v>30</v>
      </c>
      <c r="F206" s="850" t="s">
        <v>27</v>
      </c>
      <c r="G206" s="672" t="s">
        <v>30</v>
      </c>
      <c r="H206" s="850" t="s">
        <v>27</v>
      </c>
      <c r="I206" s="672" t="s">
        <v>30</v>
      </c>
      <c r="J206" s="850" t="s">
        <v>27</v>
      </c>
      <c r="K206" s="672" t="s">
        <v>30</v>
      </c>
      <c r="L206" s="850" t="s">
        <v>27</v>
      </c>
      <c r="M206" s="672" t="s">
        <v>30</v>
      </c>
      <c r="N206" s="850" t="s">
        <v>27</v>
      </c>
      <c r="P206" s="687"/>
      <c r="V206" s="579"/>
      <c r="W206" s="688"/>
      <c r="X206" s="579"/>
    </row>
    <row r="207" spans="1:27" ht="22" customHeight="1" x14ac:dyDescent="0.35">
      <c r="C207" s="767">
        <f>B127</f>
        <v>743.44000000000017</v>
      </c>
      <c r="D207" s="768">
        <f>C126</f>
        <v>7434400</v>
      </c>
      <c r="E207" s="769">
        <f>H127</f>
        <v>160</v>
      </c>
      <c r="F207" s="770">
        <f>I126</f>
        <v>1088000</v>
      </c>
      <c r="G207" s="703">
        <f>N127</f>
        <v>86.449999999999989</v>
      </c>
      <c r="H207" s="770">
        <f>O126</f>
        <v>864500</v>
      </c>
      <c r="I207" s="771">
        <f>B194</f>
        <v>390.75999999999993</v>
      </c>
      <c r="J207" s="770">
        <f>C193</f>
        <v>2657226</v>
      </c>
      <c r="K207" s="727">
        <f>P194</f>
        <v>52.22</v>
      </c>
      <c r="L207" s="770">
        <f>Q193</f>
        <v>522200</v>
      </c>
      <c r="M207" s="704"/>
      <c r="N207" s="704"/>
      <c r="P207" s="687"/>
      <c r="V207" s="579"/>
      <c r="W207" s="688"/>
      <c r="X207" s="579"/>
    </row>
    <row r="208" spans="1:27" ht="22" customHeight="1" x14ac:dyDescent="0.35">
      <c r="C208" s="767">
        <f>D127</f>
        <v>752.39</v>
      </c>
      <c r="D208" s="768">
        <f>E126</f>
        <v>7523900</v>
      </c>
      <c r="E208" s="772">
        <f>J127</f>
        <v>220</v>
      </c>
      <c r="F208" s="704">
        <f>K126</f>
        <v>2750000</v>
      </c>
      <c r="G208" s="769">
        <f>P127</f>
        <v>481.28</v>
      </c>
      <c r="H208" s="704">
        <f>Q126</f>
        <v>6016000</v>
      </c>
      <c r="I208" s="769">
        <f>D194</f>
        <v>443.22999999999996</v>
      </c>
      <c r="J208" s="704">
        <f>E193</f>
        <v>3013970</v>
      </c>
      <c r="K208" s="773"/>
      <c r="L208" s="727"/>
      <c r="M208" s="704"/>
      <c r="N208" s="704"/>
      <c r="P208" s="687"/>
      <c r="V208" s="579"/>
      <c r="W208" s="688"/>
      <c r="X208" s="579"/>
    </row>
    <row r="209" spans="1:24" ht="22" customHeight="1" x14ac:dyDescent="0.35">
      <c r="A209" s="774"/>
      <c r="B209" s="775"/>
      <c r="C209" s="767">
        <f>F127</f>
        <v>581.93999999999994</v>
      </c>
      <c r="D209" s="776">
        <f>G126</f>
        <v>5819400</v>
      </c>
      <c r="E209" s="769">
        <f>L127</f>
        <v>349.95</v>
      </c>
      <c r="F209" s="704">
        <f>M126</f>
        <v>2379660</v>
      </c>
      <c r="G209" s="777">
        <f>R127</f>
        <v>28.36</v>
      </c>
      <c r="H209" s="778">
        <f>S126</f>
        <v>283600</v>
      </c>
      <c r="I209" s="777">
        <f>F194</f>
        <v>33.57</v>
      </c>
      <c r="J209" s="778">
        <f>G193</f>
        <v>335700</v>
      </c>
      <c r="K209" s="779"/>
      <c r="L209" s="780"/>
      <c r="M209" s="781"/>
      <c r="N209" s="781"/>
      <c r="P209" s="687"/>
      <c r="S209" s="1183"/>
      <c r="T209" s="1183"/>
      <c r="U209" s="1183"/>
      <c r="V209" s="782"/>
      <c r="W209" s="701"/>
      <c r="X209" s="579"/>
    </row>
    <row r="210" spans="1:24" ht="22" customHeight="1" x14ac:dyDescent="0.35">
      <c r="C210" s="773"/>
      <c r="D210" s="768"/>
      <c r="E210" s="783"/>
      <c r="F210" s="727"/>
      <c r="G210" s="769">
        <f>T127</f>
        <v>103.42</v>
      </c>
      <c r="H210" s="704">
        <f>U126</f>
        <v>1034200</v>
      </c>
      <c r="I210" s="769">
        <f>H194</f>
        <v>72.12</v>
      </c>
      <c r="J210" s="704">
        <f>I193</f>
        <v>721200</v>
      </c>
      <c r="K210" s="773"/>
      <c r="L210" s="727"/>
      <c r="M210" s="704"/>
      <c r="N210" s="704"/>
      <c r="P210" s="687"/>
      <c r="V210" s="579"/>
      <c r="W210" s="688"/>
      <c r="X210" s="579"/>
    </row>
    <row r="211" spans="1:24" ht="22" customHeight="1" x14ac:dyDescent="0.35">
      <c r="C211" s="773"/>
      <c r="D211" s="768"/>
      <c r="E211" s="783"/>
      <c r="F211" s="727"/>
      <c r="G211" s="769">
        <f>V127</f>
        <v>71.650000000000006</v>
      </c>
      <c r="H211" s="704">
        <f>W126</f>
        <v>716500</v>
      </c>
      <c r="I211" s="769">
        <f>J194</f>
        <v>19.060000000000002</v>
      </c>
      <c r="J211" s="704">
        <f>K193</f>
        <v>190600</v>
      </c>
      <c r="K211" s="779"/>
      <c r="L211" s="780"/>
      <c r="M211" s="704"/>
      <c r="N211" s="704"/>
      <c r="P211" s="687"/>
      <c r="V211" s="579"/>
      <c r="W211" s="688"/>
      <c r="X211" s="579"/>
    </row>
    <row r="212" spans="1:24" ht="22" customHeight="1" x14ac:dyDescent="0.35">
      <c r="C212" s="773"/>
      <c r="D212" s="768"/>
      <c r="E212" s="773"/>
      <c r="F212" s="727"/>
      <c r="G212" s="769">
        <f>X127</f>
        <v>20</v>
      </c>
      <c r="H212" s="704">
        <f>Y126</f>
        <v>200000</v>
      </c>
      <c r="I212" s="769">
        <f>N194</f>
        <v>39.99</v>
      </c>
      <c r="J212" s="704">
        <f>O193</f>
        <v>399900</v>
      </c>
      <c r="K212" s="779"/>
      <c r="L212" s="780"/>
      <c r="M212" s="704"/>
      <c r="N212" s="704"/>
      <c r="P212" s="687"/>
      <c r="V212" s="579"/>
      <c r="W212" s="688"/>
      <c r="X212" s="579"/>
    </row>
    <row r="213" spans="1:24" ht="22" customHeight="1" x14ac:dyDescent="0.35">
      <c r="C213" s="773"/>
      <c r="D213" s="784"/>
      <c r="E213" s="773"/>
      <c r="F213" s="727"/>
      <c r="G213" s="773"/>
      <c r="H213" s="785"/>
      <c r="I213" s="769">
        <f>L194</f>
        <v>7.64</v>
      </c>
      <c r="J213" s="704">
        <f>M193</f>
        <v>76400</v>
      </c>
      <c r="K213" s="773"/>
      <c r="L213" s="727"/>
      <c r="M213" s="704"/>
      <c r="N213" s="704"/>
      <c r="P213" s="687"/>
      <c r="V213" s="579"/>
      <c r="W213" s="688"/>
      <c r="X213" s="579"/>
    </row>
    <row r="214" spans="1:24" ht="24" customHeight="1" x14ac:dyDescent="0.35">
      <c r="C214" s="703">
        <f t="shared" ref="C214:L214" si="0">SUM(C207:C213)</f>
        <v>2077.77</v>
      </c>
      <c r="D214" s="704">
        <f t="shared" si="0"/>
        <v>20777700</v>
      </c>
      <c r="E214" s="703">
        <f t="shared" si="0"/>
        <v>729.95</v>
      </c>
      <c r="F214" s="704">
        <f t="shared" si="0"/>
        <v>6217660</v>
      </c>
      <c r="G214" s="703">
        <f t="shared" si="0"/>
        <v>791.16</v>
      </c>
      <c r="H214" s="704">
        <f t="shared" si="0"/>
        <v>9114800</v>
      </c>
      <c r="I214" s="703">
        <f t="shared" si="0"/>
        <v>1006.37</v>
      </c>
      <c r="J214" s="704">
        <f>SUM(J207:J213)</f>
        <v>7394996</v>
      </c>
      <c r="K214" s="703">
        <f t="shared" si="0"/>
        <v>52.22</v>
      </c>
      <c r="L214" s="704">
        <f t="shared" si="0"/>
        <v>522200</v>
      </c>
      <c r="M214" s="704">
        <f>K214+I214+G214+E214+C214</f>
        <v>4657.4699999999993</v>
      </c>
      <c r="N214" s="704">
        <f>D214+F214+H214+J214+L214</f>
        <v>44027356</v>
      </c>
      <c r="P214" s="687"/>
      <c r="V214" s="579"/>
      <c r="X214" s="579"/>
    </row>
    <row r="215" spans="1:24" x14ac:dyDescent="0.35">
      <c r="Q215" s="579" t="s">
        <v>162</v>
      </c>
      <c r="R215" s="579"/>
    </row>
    <row r="216" spans="1:24" ht="15" x14ac:dyDescent="0.35">
      <c r="D216" s="687" t="s">
        <v>28</v>
      </c>
      <c r="I216" s="706"/>
      <c r="J216" s="707"/>
    </row>
    <row r="217" spans="1:24" ht="15" x14ac:dyDescent="0.35">
      <c r="D217" s="708" t="s">
        <v>17</v>
      </c>
      <c r="I217" s="709"/>
      <c r="J217" s="710"/>
      <c r="R217" s="711"/>
    </row>
    <row r="218" spans="1:24" ht="15" x14ac:dyDescent="0.35">
      <c r="D218" s="687" t="s">
        <v>19</v>
      </c>
      <c r="I218" s="119"/>
      <c r="J218"/>
      <c r="L218" s="710"/>
      <c r="M218" s="119"/>
      <c r="N218" s="710"/>
      <c r="O218" s="119"/>
      <c r="P218" s="712"/>
      <c r="R218" s="711"/>
    </row>
    <row r="219" spans="1:24" ht="15" x14ac:dyDescent="0.35">
      <c r="I219" s="119"/>
      <c r="J219"/>
      <c r="L219" s="710"/>
      <c r="M219" s="119"/>
      <c r="N219" s="710"/>
      <c r="O219" s="119"/>
      <c r="P219" s="712"/>
      <c r="R219" s="711"/>
    </row>
    <row r="220" spans="1:24" ht="14.5" x14ac:dyDescent="0.35">
      <c r="I220" s="433"/>
      <c r="J220"/>
      <c r="R220" s="710"/>
    </row>
    <row r="221" spans="1:24" x14ac:dyDescent="0.35">
      <c r="B221" s="687"/>
      <c r="H221" s="579"/>
      <c r="J221" s="579"/>
      <c r="L221" s="579"/>
      <c r="N221" s="579"/>
      <c r="P221" s="579"/>
      <c r="R221" s="579"/>
      <c r="T221" s="579"/>
      <c r="V221" s="579"/>
      <c r="X221" s="579"/>
    </row>
    <row r="222" spans="1:24" x14ac:dyDescent="0.35">
      <c r="B222" s="687"/>
      <c r="H222" s="579"/>
      <c r="J222" s="579"/>
      <c r="L222" s="579"/>
      <c r="N222" s="579"/>
      <c r="P222" s="579"/>
      <c r="R222" s="579"/>
      <c r="T222" s="579"/>
      <c r="V222" s="579"/>
      <c r="X222" s="579"/>
    </row>
    <row r="223" spans="1:24" x14ac:dyDescent="0.35">
      <c r="B223" s="687"/>
      <c r="H223" s="579"/>
      <c r="J223" s="579"/>
      <c r="L223" s="579"/>
      <c r="N223" s="579"/>
      <c r="P223" s="579"/>
      <c r="R223" s="579"/>
      <c r="T223" s="579"/>
      <c r="V223" s="579"/>
      <c r="X223" s="579"/>
    </row>
    <row r="224" spans="1:24" x14ac:dyDescent="0.35">
      <c r="B224" s="687"/>
      <c r="H224" s="579"/>
      <c r="J224" s="579"/>
      <c r="L224" s="579"/>
      <c r="N224" s="579"/>
      <c r="P224" s="579"/>
      <c r="R224" s="579"/>
      <c r="T224" s="579"/>
      <c r="V224" s="579"/>
      <c r="X224" s="579"/>
    </row>
    <row r="225" spans="1:24" x14ac:dyDescent="0.35">
      <c r="B225" s="687"/>
      <c r="H225" s="579"/>
      <c r="J225" s="579"/>
      <c r="L225" s="579"/>
      <c r="N225" s="579"/>
      <c r="P225" s="579"/>
      <c r="R225" s="579"/>
      <c r="T225" s="579"/>
      <c r="V225" s="579"/>
      <c r="X225" s="579"/>
    </row>
    <row r="226" spans="1:24" s="687" customFormat="1" x14ac:dyDescent="0.35">
      <c r="A226" s="579"/>
      <c r="C226" s="579"/>
      <c r="E226" s="579"/>
      <c r="G226" s="579"/>
      <c r="H226" s="579"/>
      <c r="I226" s="579"/>
      <c r="J226" s="579"/>
      <c r="K226" s="579"/>
      <c r="L226" s="579"/>
      <c r="M226" s="579"/>
      <c r="N226" s="579"/>
    </row>
    <row r="227" spans="1:24" x14ac:dyDescent="0.35">
      <c r="B227" s="687"/>
      <c r="H227" s="579"/>
      <c r="J227" s="579"/>
      <c r="L227" s="579"/>
      <c r="N227" s="579"/>
      <c r="P227" s="579"/>
      <c r="R227" s="579"/>
      <c r="T227" s="579"/>
      <c r="V227" s="579"/>
      <c r="X227" s="579"/>
    </row>
    <row r="228" spans="1:24" x14ac:dyDescent="0.35">
      <c r="B228" s="687"/>
      <c r="H228" s="579"/>
      <c r="J228" s="579"/>
      <c r="L228" s="579"/>
      <c r="N228" s="579"/>
      <c r="P228" s="579"/>
      <c r="R228" s="579"/>
      <c r="T228" s="579"/>
      <c r="V228" s="579"/>
      <c r="X228" s="579"/>
    </row>
    <row r="229" spans="1:24" x14ac:dyDescent="0.35">
      <c r="B229" s="687"/>
      <c r="H229" s="579"/>
      <c r="J229" s="579"/>
      <c r="L229" s="579"/>
      <c r="N229" s="579"/>
      <c r="P229" s="579"/>
      <c r="R229" s="579"/>
      <c r="T229" s="579"/>
      <c r="V229" s="579"/>
      <c r="X229" s="579"/>
    </row>
    <row r="230" spans="1:24" x14ac:dyDescent="0.35">
      <c r="B230" s="687"/>
      <c r="H230" s="579"/>
      <c r="J230" s="579"/>
      <c r="L230" s="579"/>
      <c r="N230" s="579"/>
      <c r="P230" s="579"/>
      <c r="R230" s="579"/>
      <c r="T230" s="579"/>
      <c r="V230" s="579"/>
      <c r="X230" s="579"/>
    </row>
    <row r="231" spans="1:24" x14ac:dyDescent="0.35">
      <c r="B231" s="687"/>
      <c r="H231" s="579"/>
      <c r="J231" s="579"/>
      <c r="L231" s="579"/>
      <c r="N231" s="579"/>
      <c r="P231" s="579"/>
      <c r="R231" s="579"/>
      <c r="T231" s="579"/>
      <c r="V231" s="579"/>
      <c r="X231" s="579"/>
    </row>
    <row r="232" spans="1:24" x14ac:dyDescent="0.35">
      <c r="B232" s="687"/>
      <c r="H232" s="579"/>
      <c r="J232" s="579"/>
      <c r="L232" s="579"/>
      <c r="N232" s="579"/>
      <c r="P232" s="579"/>
      <c r="R232" s="579"/>
      <c r="T232" s="579"/>
      <c r="V232" s="579"/>
      <c r="X232" s="579"/>
    </row>
    <row r="233" spans="1:24" x14ac:dyDescent="0.35">
      <c r="B233" s="687"/>
      <c r="H233" s="579"/>
      <c r="J233" s="579"/>
      <c r="L233" s="579"/>
      <c r="N233" s="579"/>
      <c r="P233" s="579"/>
      <c r="R233" s="579"/>
      <c r="T233" s="579"/>
      <c r="V233" s="579"/>
      <c r="X233" s="579"/>
    </row>
    <row r="234" spans="1:24" x14ac:dyDescent="0.35">
      <c r="B234" s="687"/>
      <c r="H234" s="579"/>
      <c r="J234" s="579"/>
      <c r="L234" s="579"/>
      <c r="N234" s="579"/>
      <c r="P234" s="579"/>
      <c r="R234" s="579"/>
      <c r="T234" s="579"/>
      <c r="V234" s="579"/>
      <c r="X234" s="579"/>
    </row>
    <row r="235" spans="1:24" x14ac:dyDescent="0.35">
      <c r="B235" s="687"/>
      <c r="H235" s="579"/>
      <c r="J235" s="579"/>
      <c r="L235" s="579"/>
      <c r="N235" s="579"/>
      <c r="P235" s="579"/>
      <c r="R235" s="579"/>
      <c r="T235" s="579"/>
      <c r="V235" s="579"/>
      <c r="X235" s="579"/>
    </row>
    <row r="236" spans="1:24" x14ac:dyDescent="0.35">
      <c r="B236" s="687"/>
      <c r="H236" s="579"/>
      <c r="J236" s="579"/>
      <c r="L236" s="579"/>
      <c r="N236" s="579"/>
      <c r="P236" s="579"/>
      <c r="R236" s="579"/>
      <c r="T236" s="579"/>
      <c r="V236" s="579"/>
      <c r="X236" s="579"/>
    </row>
    <row r="237" spans="1:24" x14ac:dyDescent="0.35">
      <c r="B237" s="687"/>
      <c r="H237" s="579"/>
      <c r="J237" s="579"/>
      <c r="L237" s="579"/>
      <c r="N237" s="579"/>
      <c r="P237" s="579"/>
      <c r="R237" s="579"/>
      <c r="T237" s="579"/>
      <c r="V237" s="579"/>
      <c r="X237" s="579"/>
    </row>
    <row r="238" spans="1:24" x14ac:dyDescent="0.35">
      <c r="B238" s="687"/>
      <c r="H238" s="579"/>
      <c r="J238" s="579"/>
      <c r="L238" s="579"/>
      <c r="N238" s="579"/>
      <c r="P238" s="579"/>
      <c r="R238" s="579"/>
      <c r="T238" s="579"/>
      <c r="V238" s="579"/>
      <c r="X238" s="579"/>
    </row>
    <row r="239" spans="1:24" x14ac:dyDescent="0.35">
      <c r="B239" s="687"/>
      <c r="H239" s="579"/>
      <c r="J239" s="579"/>
      <c r="L239" s="579"/>
      <c r="N239" s="579"/>
      <c r="P239" s="579"/>
      <c r="R239" s="579"/>
      <c r="T239" s="579"/>
      <c r="V239" s="579"/>
      <c r="X239" s="579"/>
    </row>
    <row r="240" spans="1:24" x14ac:dyDescent="0.35">
      <c r="B240" s="687"/>
      <c r="H240" s="579"/>
      <c r="J240" s="579"/>
      <c r="L240" s="579"/>
      <c r="N240" s="579"/>
      <c r="P240" s="579"/>
      <c r="R240" s="579"/>
      <c r="T240" s="579"/>
      <c r="V240" s="579"/>
      <c r="X240" s="579"/>
    </row>
    <row r="241" spans="2:24" x14ac:dyDescent="0.35">
      <c r="B241" s="687"/>
      <c r="H241" s="579"/>
      <c r="J241" s="579"/>
      <c r="L241" s="579"/>
      <c r="N241" s="579"/>
      <c r="P241" s="579"/>
      <c r="R241" s="579"/>
      <c r="T241" s="579"/>
      <c r="V241" s="579"/>
      <c r="X241" s="579"/>
    </row>
    <row r="242" spans="2:24" x14ac:dyDescent="0.35">
      <c r="B242" s="687"/>
      <c r="H242" s="579"/>
      <c r="J242" s="579"/>
      <c r="L242" s="579"/>
      <c r="N242" s="579"/>
      <c r="P242" s="579"/>
      <c r="R242" s="579"/>
      <c r="T242" s="579"/>
      <c r="V242" s="579"/>
      <c r="X242" s="579"/>
    </row>
    <row r="243" spans="2:24" x14ac:dyDescent="0.35">
      <c r="B243" s="687"/>
      <c r="H243" s="579"/>
      <c r="J243" s="579"/>
      <c r="L243" s="579"/>
      <c r="N243" s="579"/>
      <c r="P243" s="579"/>
      <c r="R243" s="579"/>
      <c r="T243" s="579"/>
      <c r="V243" s="579"/>
      <c r="X243" s="579"/>
    </row>
    <row r="244" spans="2:24" x14ac:dyDescent="0.35">
      <c r="B244" s="687"/>
      <c r="H244" s="579"/>
      <c r="J244" s="579"/>
      <c r="L244" s="579"/>
      <c r="N244" s="579"/>
      <c r="P244" s="579"/>
      <c r="R244" s="579"/>
      <c r="T244" s="579"/>
      <c r="V244" s="579"/>
      <c r="X244" s="579"/>
    </row>
    <row r="245" spans="2:24" x14ac:dyDescent="0.35">
      <c r="B245" s="687"/>
      <c r="H245" s="579"/>
      <c r="J245" s="579"/>
      <c r="L245" s="579"/>
      <c r="N245" s="579"/>
      <c r="P245" s="579"/>
      <c r="R245" s="579"/>
      <c r="T245" s="579"/>
      <c r="V245" s="579"/>
      <c r="X245" s="579"/>
    </row>
    <row r="246" spans="2:24" x14ac:dyDescent="0.35">
      <c r="B246" s="687"/>
      <c r="H246" s="579"/>
      <c r="J246" s="579"/>
      <c r="L246" s="579"/>
      <c r="N246" s="579"/>
      <c r="P246" s="579"/>
      <c r="R246" s="579"/>
      <c r="T246" s="579"/>
      <c r="V246" s="579"/>
      <c r="X246" s="579"/>
    </row>
    <row r="247" spans="2:24" x14ac:dyDescent="0.35">
      <c r="B247" s="687"/>
      <c r="H247" s="579"/>
      <c r="J247" s="579"/>
      <c r="L247" s="579"/>
      <c r="N247" s="579"/>
      <c r="P247" s="579"/>
      <c r="R247" s="579"/>
      <c r="T247" s="579"/>
      <c r="V247" s="579"/>
      <c r="X247" s="579"/>
    </row>
    <row r="248" spans="2:24" x14ac:dyDescent="0.35">
      <c r="B248" s="687"/>
      <c r="H248" s="579"/>
      <c r="J248" s="579"/>
      <c r="L248" s="579"/>
      <c r="N248" s="579"/>
      <c r="P248" s="579"/>
      <c r="R248" s="579"/>
      <c r="T248" s="579"/>
      <c r="V248" s="579"/>
      <c r="X248" s="579"/>
    </row>
    <row r="270" spans="10:10" x14ac:dyDescent="0.35">
      <c r="J270" s="713"/>
    </row>
  </sheetData>
  <mergeCells count="111"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  <mergeCell ref="A6:A9"/>
    <mergeCell ref="A10:A13"/>
    <mergeCell ref="A14:A17"/>
    <mergeCell ref="A18:A21"/>
    <mergeCell ref="A22:A25"/>
    <mergeCell ref="A26:A29"/>
    <mergeCell ref="Z3:Z4"/>
    <mergeCell ref="B4:C4"/>
    <mergeCell ref="D4:E4"/>
    <mergeCell ref="F4:G4"/>
    <mergeCell ref="H4:I4"/>
    <mergeCell ref="J4:K4"/>
    <mergeCell ref="L4:M4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102:A105"/>
    <mergeCell ref="A106:A109"/>
    <mergeCell ref="A110:A113"/>
    <mergeCell ref="A114:A117"/>
    <mergeCell ref="A118:A121"/>
    <mergeCell ref="A122:A125"/>
    <mergeCell ref="A78:A81"/>
    <mergeCell ref="A82:A85"/>
    <mergeCell ref="A86:A89"/>
    <mergeCell ref="A90:A93"/>
    <mergeCell ref="A94:A97"/>
    <mergeCell ref="A98:A101"/>
    <mergeCell ref="A126:A127"/>
    <mergeCell ref="A128:V128"/>
    <mergeCell ref="A129:V129"/>
    <mergeCell ref="A130:A132"/>
    <mergeCell ref="B130:E130"/>
    <mergeCell ref="F130:G130"/>
    <mergeCell ref="H130:O130"/>
    <mergeCell ref="P130:U130"/>
    <mergeCell ref="V130:V131"/>
    <mergeCell ref="T131:U131"/>
    <mergeCell ref="A139:A140"/>
    <mergeCell ref="A141:A142"/>
    <mergeCell ref="A143:A144"/>
    <mergeCell ref="A145:A146"/>
    <mergeCell ref="A147:A148"/>
    <mergeCell ref="N131:O131"/>
    <mergeCell ref="P131:Q131"/>
    <mergeCell ref="R131:S131"/>
    <mergeCell ref="A161:A162"/>
    <mergeCell ref="A133:A134"/>
    <mergeCell ref="A135:A136"/>
    <mergeCell ref="B131:C131"/>
    <mergeCell ref="D131:E131"/>
    <mergeCell ref="F131:G131"/>
    <mergeCell ref="H131:I131"/>
    <mergeCell ref="J131:K131"/>
    <mergeCell ref="L131:M131"/>
    <mergeCell ref="A137:A138"/>
    <mergeCell ref="A163:A164"/>
    <mergeCell ref="A165:A166"/>
    <mergeCell ref="A167:A168"/>
    <mergeCell ref="A169:A170"/>
    <mergeCell ref="A171:A172"/>
    <mergeCell ref="A149:A150"/>
    <mergeCell ref="A151:A152"/>
    <mergeCell ref="A153:A154"/>
    <mergeCell ref="A155:A156"/>
    <mergeCell ref="A157:A158"/>
    <mergeCell ref="A159:A160"/>
    <mergeCell ref="A185:A186"/>
    <mergeCell ref="A187:A188"/>
    <mergeCell ref="A189:A190"/>
    <mergeCell ref="A191:A192"/>
    <mergeCell ref="A193:A195"/>
    <mergeCell ref="A173:A174"/>
    <mergeCell ref="A175:A176"/>
    <mergeCell ref="A177:A178"/>
    <mergeCell ref="A179:A180"/>
    <mergeCell ref="A181:A182"/>
    <mergeCell ref="A183:A184"/>
    <mergeCell ref="S209:U209"/>
    <mergeCell ref="W204:Y204"/>
    <mergeCell ref="C205:D205"/>
    <mergeCell ref="E205:F205"/>
    <mergeCell ref="G205:H205"/>
    <mergeCell ref="I205:J205"/>
    <mergeCell ref="K205:L205"/>
    <mergeCell ref="M205:N205"/>
    <mergeCell ref="B196:K196"/>
    <mergeCell ref="C197:E197"/>
    <mergeCell ref="O197:Q197"/>
    <mergeCell ref="C202:E202"/>
    <mergeCell ref="O202:Q202"/>
    <mergeCell ref="C204:E204"/>
  </mergeCells>
  <printOptions horizontalCentered="1"/>
  <pageMargins left="0.22" right="0.55000000000000004" top="0.75" bottom="0.48" header="0.3" footer="0.3"/>
  <pageSetup paperSize="9" scale="28" fitToHeight="0" orientation="landscape" horizontalDpi="360" verticalDpi="360" r:id="rId1"/>
  <rowBreaks count="1" manualBreakCount="1">
    <brk id="116" max="2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276"/>
  <sheetViews>
    <sheetView topLeftCell="H181" zoomScale="70" zoomScaleNormal="70" zoomScaleSheetLayoutView="40" workbookViewId="0">
      <selection activeCell="J22" sqref="J22"/>
    </sheetView>
  </sheetViews>
  <sheetFormatPr defaultColWidth="9.1796875" defaultRowHeight="14" x14ac:dyDescent="0.35"/>
  <cols>
    <col min="1" max="1" width="12.81640625" style="579" customWidth="1"/>
    <col min="2" max="2" width="13" style="702" customWidth="1"/>
    <col min="3" max="3" width="16.453125" style="579" customWidth="1"/>
    <col min="4" max="4" width="14.453125" style="687" bestFit="1" customWidth="1"/>
    <col min="5" max="5" width="17.453125" style="579" customWidth="1"/>
    <col min="6" max="6" width="13.81640625" style="687" customWidth="1"/>
    <col min="7" max="7" width="16.1796875" style="579" customWidth="1"/>
    <col min="8" max="8" width="12" style="687" customWidth="1"/>
    <col min="9" max="9" width="16.453125" style="579" customWidth="1"/>
    <col min="10" max="10" width="14" style="687" customWidth="1"/>
    <col min="11" max="11" width="14.81640625" style="579" bestFit="1" customWidth="1"/>
    <col min="12" max="12" width="13.1796875" style="687" customWidth="1"/>
    <col min="13" max="13" width="14.81640625" style="579" bestFit="1" customWidth="1"/>
    <col min="14" max="14" width="17.453125" style="687" customWidth="1"/>
    <col min="15" max="15" width="17" style="579" customWidth="1"/>
    <col min="16" max="16" width="14.453125" style="705" customWidth="1"/>
    <col min="17" max="17" width="23" style="579" customWidth="1"/>
    <col min="18" max="18" width="16.1796875" style="687" customWidth="1"/>
    <col min="19" max="19" width="19" style="579" customWidth="1"/>
    <col min="20" max="20" width="19.453125" style="687" customWidth="1"/>
    <col min="21" max="21" width="19" style="579" customWidth="1"/>
    <col min="22" max="22" width="22.453125" style="687" customWidth="1"/>
    <col min="23" max="23" width="19.453125" style="579" customWidth="1"/>
    <col min="24" max="24" width="14.453125" style="687" customWidth="1"/>
    <col min="25" max="25" width="20.453125" style="579" customWidth="1"/>
    <col min="26" max="26" width="33.453125" style="579" customWidth="1"/>
    <col min="27" max="27" width="21.453125" style="579" customWidth="1"/>
    <col min="28" max="28" width="10.453125" style="579" bestFit="1" customWidth="1"/>
    <col min="29" max="29" width="16.81640625" style="579" bestFit="1" customWidth="1"/>
    <col min="30" max="30" width="12" style="579" bestFit="1" customWidth="1"/>
    <col min="31" max="31" width="14.1796875" style="579" bestFit="1" customWidth="1"/>
    <col min="32" max="32" width="10.453125" style="579" customWidth="1"/>
    <col min="33" max="34" width="14.1796875" style="579" bestFit="1" customWidth="1"/>
    <col min="35" max="35" width="17.453125" style="579" bestFit="1" customWidth="1"/>
    <col min="36" max="36" width="14.1796875" style="579" customWidth="1"/>
    <col min="37" max="37" width="14.453125" style="579" bestFit="1" customWidth="1"/>
    <col min="38" max="38" width="14.1796875" style="579" customWidth="1"/>
    <col min="39" max="39" width="16.81640625" style="579" bestFit="1" customWidth="1"/>
    <col min="40" max="40" width="21.81640625" style="579" bestFit="1" customWidth="1"/>
    <col min="41" max="41" width="9.1796875" style="579"/>
    <col min="42" max="42" width="14" style="579" bestFit="1" customWidth="1"/>
    <col min="43" max="16384" width="9.1796875" style="579"/>
  </cols>
  <sheetData>
    <row r="1" spans="1:49" ht="22" customHeight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856"/>
    </row>
    <row r="2" spans="1:49" ht="18" x14ac:dyDescent="0.35">
      <c r="A2" s="1160" t="s">
        <v>207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856"/>
    </row>
    <row r="3" spans="1:49" s="663" customFormat="1" ht="22.5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70"/>
      <c r="N3" s="1171" t="s">
        <v>5</v>
      </c>
      <c r="O3" s="1172"/>
      <c r="P3" s="1171" t="s">
        <v>6</v>
      </c>
      <c r="Q3" s="1172"/>
      <c r="R3" s="1168" t="s">
        <v>7</v>
      </c>
      <c r="S3" s="1170"/>
      <c r="T3" s="1171" t="s">
        <v>8</v>
      </c>
      <c r="U3" s="1194"/>
      <c r="V3" s="1194"/>
      <c r="W3" s="1172"/>
      <c r="X3" s="1168" t="s">
        <v>7</v>
      </c>
      <c r="Y3" s="1170"/>
      <c r="Z3" s="1202" t="s">
        <v>9</v>
      </c>
      <c r="AA3" s="661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</row>
    <row r="4" spans="1:49" s="669" customFormat="1" ht="20.25" customHeight="1" x14ac:dyDescent="0.35">
      <c r="A4" s="1168"/>
      <c r="B4" s="1168" t="s">
        <v>188</v>
      </c>
      <c r="C4" s="1170"/>
      <c r="D4" s="1168" t="s">
        <v>189</v>
      </c>
      <c r="E4" s="1170"/>
      <c r="F4" s="1168" t="s">
        <v>190</v>
      </c>
      <c r="G4" s="1170"/>
      <c r="H4" s="1168" t="s">
        <v>13</v>
      </c>
      <c r="I4" s="1170"/>
      <c r="J4" s="1168" t="s">
        <v>175</v>
      </c>
      <c r="K4" s="1170"/>
      <c r="L4" s="1168" t="s">
        <v>16</v>
      </c>
      <c r="M4" s="1170"/>
      <c r="N4" s="664" t="s">
        <v>17</v>
      </c>
      <c r="O4" s="842" t="s">
        <v>192</v>
      </c>
      <c r="P4" s="665" t="s">
        <v>19</v>
      </c>
      <c r="Q4" s="666" t="s">
        <v>20</v>
      </c>
      <c r="R4" s="664" t="s">
        <v>21</v>
      </c>
      <c r="S4" s="843" t="s">
        <v>22</v>
      </c>
      <c r="T4" s="664" t="s">
        <v>17</v>
      </c>
      <c r="U4" s="667" t="s">
        <v>193</v>
      </c>
      <c r="V4" s="664" t="s">
        <v>17</v>
      </c>
      <c r="W4" s="843" t="s">
        <v>24</v>
      </c>
      <c r="X4" s="664" t="s">
        <v>17</v>
      </c>
      <c r="Y4" s="842" t="s">
        <v>194</v>
      </c>
      <c r="Z4" s="1203"/>
      <c r="AA4" s="661"/>
      <c r="AB4" s="668"/>
      <c r="AC4" s="668"/>
      <c r="AD4" s="668"/>
      <c r="AE4" s="668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</row>
    <row r="5" spans="1:49" s="669" customFormat="1" ht="17.25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2" t="s">
        <v>164</v>
      </c>
      <c r="K5" s="850" t="s">
        <v>27</v>
      </c>
      <c r="L5" s="672" t="s">
        <v>21</v>
      </c>
      <c r="M5" s="850" t="s">
        <v>27</v>
      </c>
      <c r="N5" s="672" t="s">
        <v>30</v>
      </c>
      <c r="O5" s="850" t="s">
        <v>27</v>
      </c>
      <c r="P5" s="672" t="s">
        <v>31</v>
      </c>
      <c r="Q5" s="850" t="s">
        <v>27</v>
      </c>
      <c r="R5" s="675" t="s">
        <v>30</v>
      </c>
      <c r="S5" s="844" t="s">
        <v>27</v>
      </c>
      <c r="T5" s="676" t="s">
        <v>30</v>
      </c>
      <c r="U5" s="677" t="s">
        <v>27</v>
      </c>
      <c r="V5" s="676" t="s">
        <v>32</v>
      </c>
      <c r="W5" s="844" t="s">
        <v>27</v>
      </c>
      <c r="X5" s="675" t="s">
        <v>30</v>
      </c>
      <c r="Y5" s="850" t="s">
        <v>27</v>
      </c>
      <c r="Z5" s="845"/>
      <c r="AA5" s="678"/>
      <c r="AG5" s="679"/>
      <c r="AH5" s="679"/>
      <c r="AI5" s="679"/>
      <c r="AJ5" s="679"/>
      <c r="AK5" s="679"/>
      <c r="AL5" s="679"/>
    </row>
    <row r="6" spans="1:49" ht="15" customHeight="1" x14ac:dyDescent="0.35">
      <c r="A6" s="1173">
        <v>45047</v>
      </c>
      <c r="B6" s="680"/>
      <c r="C6" s="545"/>
      <c r="D6" s="544"/>
      <c r="E6" s="545"/>
      <c r="F6" s="544"/>
      <c r="G6" s="681"/>
      <c r="H6" s="682"/>
      <c r="I6" s="681"/>
      <c r="J6" s="682"/>
      <c r="K6" s="681"/>
      <c r="L6" s="682"/>
      <c r="M6" s="547"/>
      <c r="N6" s="549"/>
      <c r="O6" s="547"/>
      <c r="P6" s="546"/>
      <c r="Q6" s="547"/>
      <c r="R6" s="549"/>
      <c r="S6" s="547"/>
      <c r="T6" s="683"/>
      <c r="U6" s="728"/>
      <c r="V6" s="683"/>
      <c r="W6" s="547"/>
      <c r="X6" s="549"/>
      <c r="Y6" s="547"/>
      <c r="Z6" s="547"/>
      <c r="AA6" s="684"/>
      <c r="AG6" s="685"/>
    </row>
    <row r="7" spans="1:49" ht="15" customHeight="1" x14ac:dyDescent="0.35">
      <c r="A7" s="1174"/>
      <c r="B7" s="591"/>
      <c r="C7" s="592"/>
      <c r="D7" s="593"/>
      <c r="E7" s="592"/>
      <c r="F7" s="593"/>
      <c r="G7" s="585"/>
      <c r="H7" s="586"/>
      <c r="I7" s="585"/>
      <c r="J7" s="586"/>
      <c r="K7" s="585"/>
      <c r="L7" s="586"/>
      <c r="M7" s="587"/>
      <c r="N7" s="584"/>
      <c r="O7" s="587"/>
      <c r="P7" s="588"/>
      <c r="Q7" s="587"/>
      <c r="R7" s="584"/>
      <c r="S7" s="587"/>
      <c r="T7" s="589"/>
      <c r="U7" s="594"/>
      <c r="V7" s="589"/>
      <c r="W7" s="587"/>
      <c r="X7" s="584"/>
      <c r="Y7" s="587"/>
      <c r="Z7" s="587"/>
      <c r="AA7" s="612"/>
      <c r="AG7" s="685"/>
    </row>
    <row r="8" spans="1:49" ht="15" customHeight="1" x14ac:dyDescent="0.35">
      <c r="A8" s="1174"/>
      <c r="B8" s="591"/>
      <c r="C8" s="592"/>
      <c r="D8" s="593"/>
      <c r="E8" s="592"/>
      <c r="F8" s="593">
        <v>21.07</v>
      </c>
      <c r="G8" s="585">
        <v>210700</v>
      </c>
      <c r="H8" s="586"/>
      <c r="I8" s="585"/>
      <c r="J8" s="586"/>
      <c r="K8" s="585"/>
      <c r="L8" s="586"/>
      <c r="M8" s="587"/>
      <c r="N8" s="584"/>
      <c r="O8" s="587"/>
      <c r="P8" s="588"/>
      <c r="Q8" s="587"/>
      <c r="R8" s="584"/>
      <c r="S8" s="587"/>
      <c r="T8" s="589"/>
      <c r="U8" s="594"/>
      <c r="V8" s="589"/>
      <c r="W8" s="587"/>
      <c r="X8" s="584"/>
      <c r="Y8" s="587"/>
      <c r="Z8" s="587"/>
      <c r="AA8" s="612"/>
    </row>
    <row r="9" spans="1:49" ht="15" customHeight="1" x14ac:dyDescent="0.35">
      <c r="A9" s="1175"/>
      <c r="B9" s="591">
        <v>28.72</v>
      </c>
      <c r="C9" s="592">
        <v>287200</v>
      </c>
      <c r="D9" s="593"/>
      <c r="E9" s="592"/>
      <c r="F9" s="593"/>
      <c r="G9" s="585"/>
      <c r="H9" s="586"/>
      <c r="I9" s="585"/>
      <c r="J9" s="586"/>
      <c r="K9" s="585"/>
      <c r="L9" s="586"/>
      <c r="M9" s="587"/>
      <c r="N9" s="584"/>
      <c r="O9" s="587"/>
      <c r="P9" s="588"/>
      <c r="Q9" s="587"/>
      <c r="R9" s="584"/>
      <c r="S9" s="587"/>
      <c r="T9" s="589"/>
      <c r="U9" s="594"/>
      <c r="V9" s="589"/>
      <c r="W9" s="587"/>
      <c r="X9" s="584"/>
      <c r="Y9" s="587"/>
      <c r="Z9" s="587"/>
      <c r="AA9" s="612"/>
      <c r="AG9" s="685"/>
    </row>
    <row r="10" spans="1:49" ht="15" customHeight="1" x14ac:dyDescent="0.35">
      <c r="A10" s="1173">
        <v>45048</v>
      </c>
      <c r="B10" s="595"/>
      <c r="C10" s="592"/>
      <c r="D10" s="593"/>
      <c r="E10" s="592"/>
      <c r="F10" s="593"/>
      <c r="G10" s="585"/>
      <c r="H10" s="586"/>
      <c r="I10" s="587"/>
      <c r="J10" s="586"/>
      <c r="K10" s="585"/>
      <c r="L10" s="586"/>
      <c r="M10" s="587"/>
      <c r="N10" s="584"/>
      <c r="O10" s="587"/>
      <c r="P10" s="588"/>
      <c r="Q10" s="587"/>
      <c r="R10" s="584"/>
      <c r="S10" s="587"/>
      <c r="T10" s="589"/>
      <c r="U10" s="594"/>
      <c r="V10" s="589"/>
      <c r="W10" s="587"/>
      <c r="X10" s="584"/>
      <c r="Y10" s="587"/>
      <c r="Z10" s="587"/>
      <c r="AA10" s="612"/>
    </row>
    <row r="11" spans="1:49" ht="15" customHeight="1" x14ac:dyDescent="0.35">
      <c r="A11" s="1174"/>
      <c r="B11" s="591"/>
      <c r="C11" s="592"/>
      <c r="D11" s="593"/>
      <c r="E11" s="592"/>
      <c r="F11" s="593"/>
      <c r="G11" s="585"/>
      <c r="H11" s="586"/>
      <c r="I11" s="585"/>
      <c r="J11" s="586"/>
      <c r="K11" s="585"/>
      <c r="L11" s="586"/>
      <c r="M11" s="587"/>
      <c r="N11" s="584"/>
      <c r="O11" s="587"/>
      <c r="P11" s="588"/>
      <c r="Q11" s="587"/>
      <c r="R11" s="584"/>
      <c r="S11" s="587"/>
      <c r="T11" s="589"/>
      <c r="U11" s="596"/>
      <c r="V11" s="597"/>
      <c r="W11" s="583"/>
      <c r="X11" s="598"/>
      <c r="Y11" s="587"/>
      <c r="Z11" s="587"/>
      <c r="AA11" s="612"/>
    </row>
    <row r="12" spans="1:49" ht="15" customHeight="1" x14ac:dyDescent="0.35">
      <c r="A12" s="1174"/>
      <c r="B12" s="591"/>
      <c r="C12" s="592"/>
      <c r="D12" s="593"/>
      <c r="E12" s="592"/>
      <c r="F12" s="593"/>
      <c r="G12" s="585"/>
      <c r="H12" s="586"/>
      <c r="I12" s="585"/>
      <c r="J12" s="586"/>
      <c r="K12" s="585"/>
      <c r="L12" s="586"/>
      <c r="M12" s="587"/>
      <c r="N12" s="584"/>
      <c r="O12" s="587"/>
      <c r="P12" s="588"/>
      <c r="Q12" s="587"/>
      <c r="R12" s="584"/>
      <c r="S12" s="587"/>
      <c r="T12" s="589"/>
      <c r="U12" s="596"/>
      <c r="V12" s="597"/>
      <c r="W12" s="583"/>
      <c r="X12" s="598"/>
      <c r="Y12" s="587"/>
      <c r="Z12" s="587"/>
      <c r="AA12" s="612"/>
    </row>
    <row r="13" spans="1:49" ht="15" customHeight="1" x14ac:dyDescent="0.35">
      <c r="A13" s="1175"/>
      <c r="B13" s="591">
        <v>21.59</v>
      </c>
      <c r="C13" s="592">
        <v>215900</v>
      </c>
      <c r="D13" s="593">
        <v>30.56</v>
      </c>
      <c r="E13" s="592">
        <v>305600</v>
      </c>
      <c r="F13" s="593">
        <v>17.8</v>
      </c>
      <c r="G13" s="585">
        <v>178000</v>
      </c>
      <c r="H13" s="586">
        <v>20</v>
      </c>
      <c r="I13" s="585">
        <v>136000</v>
      </c>
      <c r="J13" s="586">
        <v>30</v>
      </c>
      <c r="K13" s="585">
        <v>399000</v>
      </c>
      <c r="L13" s="586">
        <v>20</v>
      </c>
      <c r="M13" s="587">
        <v>136000</v>
      </c>
      <c r="N13" s="584"/>
      <c r="O13" s="587"/>
      <c r="P13" s="588">
        <v>20</v>
      </c>
      <c r="Q13" s="587">
        <v>266000</v>
      </c>
      <c r="R13" s="584"/>
      <c r="S13" s="587"/>
      <c r="T13" s="589"/>
      <c r="U13" s="594"/>
      <c r="V13" s="589"/>
      <c r="W13" s="587"/>
      <c r="X13" s="584"/>
      <c r="Y13" s="587"/>
      <c r="Z13" s="587"/>
      <c r="AA13" s="612"/>
    </row>
    <row r="14" spans="1:49" ht="15" customHeight="1" x14ac:dyDescent="0.35">
      <c r="A14" s="1173">
        <v>45049</v>
      </c>
      <c r="B14" s="591"/>
      <c r="C14" s="592"/>
      <c r="D14" s="593"/>
      <c r="E14" s="592"/>
      <c r="F14" s="593"/>
      <c r="G14" s="585"/>
      <c r="H14" s="586"/>
      <c r="I14" s="585"/>
      <c r="J14" s="586"/>
      <c r="K14" s="585"/>
      <c r="L14" s="586"/>
      <c r="M14" s="587"/>
      <c r="N14" s="584"/>
      <c r="O14" s="587"/>
      <c r="P14" s="588"/>
      <c r="Q14" s="587"/>
      <c r="R14" s="584"/>
      <c r="S14" s="587"/>
      <c r="T14" s="589"/>
      <c r="U14" s="594"/>
      <c r="V14" s="589"/>
      <c r="W14" s="587"/>
      <c r="X14" s="584"/>
      <c r="Y14" s="587"/>
      <c r="Z14" s="587"/>
      <c r="AA14" s="612"/>
    </row>
    <row r="15" spans="1:49" ht="15" customHeight="1" x14ac:dyDescent="0.35">
      <c r="A15" s="1174"/>
      <c r="B15" s="591"/>
      <c r="C15" s="592"/>
      <c r="D15" s="593"/>
      <c r="E15" s="592"/>
      <c r="F15" s="593"/>
      <c r="G15" s="585"/>
      <c r="H15" s="586"/>
      <c r="I15" s="585"/>
      <c r="J15" s="586"/>
      <c r="K15" s="585"/>
      <c r="L15" s="586"/>
      <c r="M15" s="587"/>
      <c r="N15" s="584"/>
      <c r="O15" s="587"/>
      <c r="P15" s="588"/>
      <c r="Q15" s="587"/>
      <c r="R15" s="584"/>
      <c r="S15" s="587"/>
      <c r="T15" s="589"/>
      <c r="U15" s="594"/>
      <c r="V15" s="589"/>
      <c r="W15" s="587"/>
      <c r="X15" s="584"/>
      <c r="Y15" s="587"/>
      <c r="Z15" s="587"/>
      <c r="AA15" s="612"/>
    </row>
    <row r="16" spans="1:49" ht="15" customHeight="1" x14ac:dyDescent="0.35">
      <c r="A16" s="1174"/>
      <c r="B16" s="591"/>
      <c r="C16" s="592"/>
      <c r="D16" s="593"/>
      <c r="E16" s="592"/>
      <c r="F16" s="593"/>
      <c r="G16" s="585"/>
      <c r="H16" s="586"/>
      <c r="I16" s="585"/>
      <c r="J16" s="586"/>
      <c r="K16" s="585"/>
      <c r="L16" s="586"/>
      <c r="M16" s="587"/>
      <c r="N16" s="584"/>
      <c r="O16" s="587"/>
      <c r="P16" s="588"/>
      <c r="Q16" s="587"/>
      <c r="R16" s="584"/>
      <c r="S16" s="587"/>
      <c r="T16" s="589"/>
      <c r="U16" s="594"/>
      <c r="V16" s="589"/>
      <c r="W16" s="587"/>
      <c r="X16" s="584"/>
      <c r="Y16" s="587"/>
      <c r="Z16" s="587"/>
      <c r="AA16" s="612"/>
    </row>
    <row r="17" spans="1:27" ht="15" customHeight="1" x14ac:dyDescent="0.35">
      <c r="A17" s="1175"/>
      <c r="B17" s="591">
        <v>23.65</v>
      </c>
      <c r="C17" s="592">
        <v>236500</v>
      </c>
      <c r="D17" s="593">
        <v>24.8</v>
      </c>
      <c r="E17" s="585">
        <v>248000</v>
      </c>
      <c r="F17" s="586">
        <v>20.77</v>
      </c>
      <c r="G17" s="585">
        <v>207700</v>
      </c>
      <c r="H17" s="586"/>
      <c r="I17" s="585"/>
      <c r="J17" s="586"/>
      <c r="K17" s="585"/>
      <c r="L17" s="586"/>
      <c r="M17" s="587"/>
      <c r="N17" s="584"/>
      <c r="O17" s="587"/>
      <c r="P17" s="588">
        <v>20</v>
      </c>
      <c r="Q17" s="587">
        <v>266000</v>
      </c>
      <c r="R17" s="584"/>
      <c r="S17" s="587"/>
      <c r="T17" s="589">
        <v>46.67</v>
      </c>
      <c r="U17" s="594">
        <v>466700</v>
      </c>
      <c r="V17" s="589"/>
      <c r="W17" s="587"/>
      <c r="X17" s="584"/>
      <c r="Y17" s="587"/>
      <c r="Z17" s="587"/>
      <c r="AA17" s="612"/>
    </row>
    <row r="18" spans="1:27" ht="15" customHeight="1" x14ac:dyDescent="0.35">
      <c r="A18" s="1173">
        <v>45050</v>
      </c>
      <c r="B18" s="591"/>
      <c r="C18" s="592"/>
      <c r="D18" s="593"/>
      <c r="E18" s="592"/>
      <c r="F18" s="593"/>
      <c r="G18" s="585"/>
      <c r="H18" s="586"/>
      <c r="I18" s="585"/>
      <c r="J18" s="586"/>
      <c r="K18" s="585"/>
      <c r="L18" s="586"/>
      <c r="M18" s="587"/>
      <c r="N18" s="584"/>
      <c r="O18" s="587"/>
      <c r="P18" s="588"/>
      <c r="Q18" s="587"/>
      <c r="R18" s="584"/>
      <c r="S18" s="587"/>
      <c r="T18" s="589"/>
      <c r="U18" s="594"/>
      <c r="V18" s="589"/>
      <c r="W18" s="587"/>
      <c r="X18" s="584"/>
      <c r="Y18" s="587"/>
      <c r="Z18" s="587"/>
      <c r="AA18" s="612"/>
    </row>
    <row r="19" spans="1:27" ht="15" customHeight="1" x14ac:dyDescent="0.35">
      <c r="A19" s="1174"/>
      <c r="B19" s="591"/>
      <c r="C19" s="592"/>
      <c r="D19" s="593"/>
      <c r="E19" s="592"/>
      <c r="F19" s="593"/>
      <c r="G19" s="585"/>
      <c r="H19" s="586"/>
      <c r="I19" s="585"/>
      <c r="J19" s="586"/>
      <c r="K19" s="585"/>
      <c r="L19" s="586"/>
      <c r="M19" s="587"/>
      <c r="N19" s="598"/>
      <c r="O19" s="583"/>
      <c r="P19" s="584"/>
      <c r="Q19" s="587"/>
      <c r="R19" s="584"/>
      <c r="S19" s="587"/>
      <c r="T19" s="589"/>
      <c r="U19" s="594"/>
      <c r="V19" s="589"/>
      <c r="W19" s="587"/>
      <c r="X19" s="584"/>
      <c r="Y19" s="587"/>
      <c r="Z19" s="587"/>
      <c r="AA19" s="612"/>
    </row>
    <row r="20" spans="1:27" ht="15" customHeight="1" x14ac:dyDescent="0.35">
      <c r="A20" s="1174"/>
      <c r="B20" s="591"/>
      <c r="C20" s="592"/>
      <c r="D20" s="593"/>
      <c r="E20" s="592"/>
      <c r="F20" s="593"/>
      <c r="G20" s="585"/>
      <c r="H20" s="586"/>
      <c r="I20" s="585"/>
      <c r="J20" s="586"/>
      <c r="K20" s="585"/>
      <c r="L20" s="586"/>
      <c r="M20" s="587"/>
      <c r="N20" s="584"/>
      <c r="O20" s="587"/>
      <c r="P20" s="588"/>
      <c r="Q20" s="587"/>
      <c r="R20" s="584"/>
      <c r="S20" s="587"/>
      <c r="T20" s="589"/>
      <c r="U20" s="594"/>
      <c r="V20" s="589"/>
      <c r="W20" s="587"/>
      <c r="X20" s="584"/>
      <c r="Y20" s="587"/>
      <c r="Z20" s="587"/>
      <c r="AA20" s="612"/>
    </row>
    <row r="21" spans="1:27" ht="15" customHeight="1" x14ac:dyDescent="0.35">
      <c r="A21" s="1175"/>
      <c r="B21" s="591"/>
      <c r="C21" s="592"/>
      <c r="D21" s="593">
        <v>24.91</v>
      </c>
      <c r="E21" s="592">
        <v>249100</v>
      </c>
      <c r="F21" s="593">
        <v>29.36</v>
      </c>
      <c r="G21" s="585">
        <v>293600</v>
      </c>
      <c r="H21" s="586">
        <v>20</v>
      </c>
      <c r="I21" s="585">
        <v>136000</v>
      </c>
      <c r="J21" s="586">
        <v>30</v>
      </c>
      <c r="K21" s="585">
        <v>399000</v>
      </c>
      <c r="L21" s="586"/>
      <c r="M21" s="587"/>
      <c r="N21" s="584"/>
      <c r="O21" s="587"/>
      <c r="P21" s="588">
        <v>20</v>
      </c>
      <c r="Q21" s="587">
        <v>266000</v>
      </c>
      <c r="R21" s="584"/>
      <c r="S21" s="587"/>
      <c r="T21" s="589"/>
      <c r="U21" s="594"/>
      <c r="V21" s="589"/>
      <c r="W21" s="587"/>
      <c r="X21" s="584"/>
      <c r="Y21" s="587"/>
      <c r="Z21" s="587"/>
      <c r="AA21" s="612"/>
    </row>
    <row r="22" spans="1:27" ht="15" customHeight="1" x14ac:dyDescent="0.35">
      <c r="A22" s="1173">
        <v>45051</v>
      </c>
      <c r="B22" s="591"/>
      <c r="C22" s="592"/>
      <c r="D22" s="593"/>
      <c r="E22" s="592"/>
      <c r="F22" s="593"/>
      <c r="G22" s="585"/>
      <c r="H22" s="586"/>
      <c r="I22" s="585"/>
      <c r="J22" s="586"/>
      <c r="K22" s="585"/>
      <c r="L22" s="586"/>
      <c r="M22" s="587"/>
      <c r="N22" s="584"/>
      <c r="O22" s="587"/>
      <c r="P22" s="588"/>
      <c r="Q22" s="587"/>
      <c r="R22" s="584"/>
      <c r="S22" s="587"/>
      <c r="T22" s="589"/>
      <c r="U22" s="594"/>
      <c r="V22" s="589"/>
      <c r="W22" s="587"/>
      <c r="X22" s="584"/>
      <c r="Y22" s="587"/>
      <c r="Z22" s="587"/>
      <c r="AA22" s="612"/>
    </row>
    <row r="23" spans="1:27" ht="15" customHeight="1" x14ac:dyDescent="0.35">
      <c r="A23" s="1174"/>
      <c r="B23" s="591"/>
      <c r="C23" s="592"/>
      <c r="D23" s="593"/>
      <c r="E23" s="592"/>
      <c r="F23" s="593"/>
      <c r="G23" s="585"/>
      <c r="H23" s="586"/>
      <c r="I23" s="585"/>
      <c r="J23" s="586"/>
      <c r="K23" s="585"/>
      <c r="L23" s="586"/>
      <c r="M23" s="587"/>
      <c r="N23" s="584"/>
      <c r="O23" s="587"/>
      <c r="P23" s="588"/>
      <c r="Q23" s="587"/>
      <c r="R23" s="584"/>
      <c r="S23" s="587"/>
      <c r="T23" s="589"/>
      <c r="U23" s="594"/>
      <c r="V23" s="589"/>
      <c r="W23" s="587"/>
      <c r="X23" s="584"/>
      <c r="Y23" s="587"/>
      <c r="Z23" s="587"/>
      <c r="AA23" s="612"/>
    </row>
    <row r="24" spans="1:27" ht="15" customHeight="1" x14ac:dyDescent="0.35">
      <c r="A24" s="1174"/>
      <c r="B24" s="591"/>
      <c r="C24" s="592"/>
      <c r="D24" s="593"/>
      <c r="E24" s="592"/>
      <c r="F24" s="593"/>
      <c r="G24" s="585"/>
      <c r="H24" s="586"/>
      <c r="I24" s="585"/>
      <c r="J24" s="586"/>
      <c r="K24" s="585"/>
      <c r="L24" s="586"/>
      <c r="M24" s="587"/>
      <c r="N24" s="584"/>
      <c r="O24" s="587"/>
      <c r="P24" s="588"/>
      <c r="Q24" s="587"/>
      <c r="R24" s="584"/>
      <c r="S24" s="587"/>
      <c r="T24" s="589">
        <v>28.02</v>
      </c>
      <c r="U24" s="594">
        <v>280200</v>
      </c>
      <c r="V24" s="589"/>
      <c r="W24" s="587"/>
      <c r="X24" s="584"/>
      <c r="Y24" s="587"/>
      <c r="Z24" s="587"/>
      <c r="AA24" s="612"/>
    </row>
    <row r="25" spans="1:27" ht="15" customHeight="1" x14ac:dyDescent="0.35">
      <c r="A25" s="1175"/>
      <c r="B25" s="591">
        <v>33.1</v>
      </c>
      <c r="C25" s="592">
        <v>331000</v>
      </c>
      <c r="D25" s="593">
        <v>21.9</v>
      </c>
      <c r="E25" s="592">
        <v>219000</v>
      </c>
      <c r="F25" s="593">
        <v>25.04</v>
      </c>
      <c r="G25" s="585">
        <v>250400</v>
      </c>
      <c r="H25" s="586"/>
      <c r="I25" s="585"/>
      <c r="J25" s="586">
        <v>30</v>
      </c>
      <c r="K25" s="585">
        <v>399000</v>
      </c>
      <c r="L25" s="586">
        <v>20</v>
      </c>
      <c r="M25" s="587">
        <v>136000</v>
      </c>
      <c r="N25" s="584"/>
      <c r="O25" s="587"/>
      <c r="P25" s="588">
        <v>20</v>
      </c>
      <c r="Q25" s="587">
        <v>266000</v>
      </c>
      <c r="R25" s="584"/>
      <c r="S25" s="587"/>
      <c r="T25" s="589"/>
      <c r="U25" s="594"/>
      <c r="V25" s="589">
        <v>24.12</v>
      </c>
      <c r="W25" s="587">
        <v>241200</v>
      </c>
      <c r="X25" s="584"/>
      <c r="Y25" s="587"/>
      <c r="Z25" s="587"/>
      <c r="AA25" s="612"/>
    </row>
    <row r="26" spans="1:27" ht="15" customHeight="1" x14ac:dyDescent="0.35">
      <c r="A26" s="1173">
        <v>45052</v>
      </c>
      <c r="B26" s="591"/>
      <c r="C26" s="592"/>
      <c r="D26" s="593"/>
      <c r="E26" s="592"/>
      <c r="F26" s="593"/>
      <c r="G26" s="585"/>
      <c r="H26" s="586"/>
      <c r="I26" s="585"/>
      <c r="J26" s="586"/>
      <c r="K26" s="585"/>
      <c r="L26" s="586"/>
      <c r="M26" s="587"/>
      <c r="N26" s="584"/>
      <c r="O26" s="587"/>
      <c r="P26" s="588"/>
      <c r="Q26" s="587"/>
      <c r="R26" s="584"/>
      <c r="S26" s="587"/>
      <c r="T26" s="589"/>
      <c r="U26" s="594"/>
      <c r="V26" s="589"/>
      <c r="W26" s="587"/>
      <c r="X26" s="584"/>
      <c r="Y26" s="587"/>
      <c r="Z26" s="587"/>
      <c r="AA26" s="612"/>
    </row>
    <row r="27" spans="1:27" ht="15" customHeight="1" x14ac:dyDescent="0.35">
      <c r="A27" s="1174"/>
      <c r="B27" s="591"/>
      <c r="C27" s="592"/>
      <c r="D27" s="593"/>
      <c r="E27" s="592"/>
      <c r="F27" s="593"/>
      <c r="G27" s="585"/>
      <c r="H27" s="586"/>
      <c r="I27" s="585"/>
      <c r="J27" s="586"/>
      <c r="K27" s="585"/>
      <c r="L27" s="586"/>
      <c r="M27" s="587"/>
      <c r="N27" s="584"/>
      <c r="O27" s="587"/>
      <c r="P27" s="588"/>
      <c r="Q27" s="587"/>
      <c r="R27" s="584"/>
      <c r="S27" s="587"/>
      <c r="T27" s="589"/>
      <c r="U27" s="594"/>
      <c r="V27" s="589"/>
      <c r="W27" s="587"/>
      <c r="X27" s="584"/>
      <c r="Y27" s="587"/>
      <c r="Z27" s="587"/>
      <c r="AA27" s="612"/>
    </row>
    <row r="28" spans="1:27" ht="15" customHeight="1" x14ac:dyDescent="0.35">
      <c r="A28" s="1174"/>
      <c r="B28" s="591"/>
      <c r="C28" s="592"/>
      <c r="D28" s="593"/>
      <c r="E28" s="592"/>
      <c r="F28" s="593"/>
      <c r="G28" s="585"/>
      <c r="H28" s="586"/>
      <c r="I28" s="585"/>
      <c r="J28" s="586"/>
      <c r="K28" s="585"/>
      <c r="L28" s="586"/>
      <c r="M28" s="587"/>
      <c r="N28" s="584"/>
      <c r="O28" s="587"/>
      <c r="P28" s="588"/>
      <c r="Q28" s="587"/>
      <c r="R28" s="584"/>
      <c r="S28" s="587"/>
      <c r="T28" s="589"/>
      <c r="U28" s="590"/>
      <c r="V28" s="599"/>
      <c r="W28" s="600"/>
      <c r="X28" s="588"/>
      <c r="Y28" s="587"/>
      <c r="Z28" s="587"/>
      <c r="AA28" s="612"/>
    </row>
    <row r="29" spans="1:27" ht="15" customHeight="1" x14ac:dyDescent="0.35">
      <c r="A29" s="1175"/>
      <c r="B29" s="591">
        <v>29.13</v>
      </c>
      <c r="C29" s="592">
        <v>291800</v>
      </c>
      <c r="D29" s="593">
        <v>26.5</v>
      </c>
      <c r="E29" s="592">
        <v>265000</v>
      </c>
      <c r="F29" s="593">
        <v>29.4</v>
      </c>
      <c r="G29" s="585">
        <v>294000</v>
      </c>
      <c r="H29" s="586"/>
      <c r="I29" s="585"/>
      <c r="J29" s="586"/>
      <c r="K29" s="585"/>
      <c r="L29" s="586"/>
      <c r="M29" s="587"/>
      <c r="N29" s="584"/>
      <c r="O29" s="587"/>
      <c r="P29" s="588"/>
      <c r="Q29" s="587"/>
      <c r="R29" s="584"/>
      <c r="S29" s="587"/>
      <c r="T29" s="589"/>
      <c r="U29" s="590"/>
      <c r="V29" s="599"/>
      <c r="W29" s="600"/>
      <c r="X29" s="588"/>
      <c r="Y29" s="587"/>
      <c r="Z29" s="587"/>
      <c r="AA29" s="612"/>
    </row>
    <row r="30" spans="1:27" ht="15" customHeight="1" x14ac:dyDescent="0.35">
      <c r="A30" s="1173">
        <v>45053</v>
      </c>
      <c r="B30" s="591"/>
      <c r="C30" s="592"/>
      <c r="D30" s="593"/>
      <c r="E30" s="592"/>
      <c r="F30" s="593"/>
      <c r="G30" s="585"/>
      <c r="H30" s="586"/>
      <c r="I30" s="585"/>
      <c r="J30" s="586"/>
      <c r="K30" s="585"/>
      <c r="L30" s="586"/>
      <c r="M30" s="587"/>
      <c r="N30" s="584"/>
      <c r="O30" s="587"/>
      <c r="P30" s="588"/>
      <c r="Q30" s="587"/>
      <c r="R30" s="584"/>
      <c r="S30" s="587"/>
      <c r="T30" s="589"/>
      <c r="U30" s="594"/>
      <c r="V30" s="589"/>
      <c r="W30" s="587"/>
      <c r="X30" s="584"/>
      <c r="Y30" s="587"/>
      <c r="Z30" s="587"/>
      <c r="AA30" s="612"/>
    </row>
    <row r="31" spans="1:27" ht="15" customHeight="1" x14ac:dyDescent="0.35">
      <c r="A31" s="1174"/>
      <c r="B31" s="591"/>
      <c r="C31" s="592"/>
      <c r="D31" s="593"/>
      <c r="E31" s="592"/>
      <c r="F31" s="593"/>
      <c r="G31" s="585"/>
      <c r="H31" s="586"/>
      <c r="I31" s="585"/>
      <c r="J31" s="586"/>
      <c r="K31" s="585"/>
      <c r="L31" s="586"/>
      <c r="M31" s="587"/>
      <c r="N31" s="584"/>
      <c r="O31" s="587"/>
      <c r="P31" s="588"/>
      <c r="Q31" s="587"/>
      <c r="R31" s="584"/>
      <c r="S31" s="587"/>
      <c r="T31" s="589"/>
      <c r="U31" s="594"/>
      <c r="V31" s="589"/>
      <c r="W31" s="587"/>
      <c r="X31" s="584"/>
      <c r="Y31" s="587"/>
      <c r="Z31" s="587"/>
      <c r="AA31" s="612"/>
    </row>
    <row r="32" spans="1:27" ht="15" customHeight="1" x14ac:dyDescent="0.35">
      <c r="A32" s="1174"/>
      <c r="B32" s="591"/>
      <c r="C32" s="592"/>
      <c r="D32" s="593"/>
      <c r="E32" s="592"/>
      <c r="F32" s="593"/>
      <c r="G32" s="585"/>
      <c r="H32" s="586"/>
      <c r="I32" s="585"/>
      <c r="J32" s="586"/>
      <c r="K32" s="585"/>
      <c r="L32" s="586"/>
      <c r="M32" s="587"/>
      <c r="N32" s="584"/>
      <c r="O32" s="587"/>
      <c r="P32" s="588"/>
      <c r="Q32" s="587"/>
      <c r="R32" s="584"/>
      <c r="S32" s="587"/>
      <c r="T32" s="589"/>
      <c r="U32" s="594"/>
      <c r="V32" s="589"/>
      <c r="W32" s="587"/>
      <c r="X32" s="584"/>
      <c r="Y32" s="587"/>
      <c r="Z32" s="587"/>
      <c r="AA32" s="612"/>
    </row>
    <row r="33" spans="1:27" ht="15" customHeight="1" x14ac:dyDescent="0.35">
      <c r="A33" s="1175"/>
      <c r="B33" s="591">
        <v>26.08</v>
      </c>
      <c r="C33" s="592">
        <v>260800</v>
      </c>
      <c r="D33" s="593">
        <v>20.23</v>
      </c>
      <c r="E33" s="592">
        <v>202300</v>
      </c>
      <c r="F33" s="593">
        <v>26.99</v>
      </c>
      <c r="G33" s="585">
        <v>269900</v>
      </c>
      <c r="H33" s="586"/>
      <c r="I33" s="585"/>
      <c r="J33" s="586"/>
      <c r="K33" s="585"/>
      <c r="L33" s="586"/>
      <c r="M33" s="587"/>
      <c r="N33" s="584"/>
      <c r="O33" s="587"/>
      <c r="P33" s="588"/>
      <c r="Q33" s="587"/>
      <c r="R33" s="584"/>
      <c r="S33" s="587"/>
      <c r="T33" s="589"/>
      <c r="U33" s="594"/>
      <c r="V33" s="589"/>
      <c r="W33" s="587"/>
      <c r="X33" s="584"/>
      <c r="Y33" s="587"/>
      <c r="Z33" s="587"/>
      <c r="AA33" s="612"/>
    </row>
    <row r="34" spans="1:27" ht="15" customHeight="1" x14ac:dyDescent="0.35">
      <c r="A34" s="1173">
        <v>45054</v>
      </c>
      <c r="B34" s="591"/>
      <c r="C34" s="592"/>
      <c r="D34" s="593"/>
      <c r="E34" s="592"/>
      <c r="F34" s="593"/>
      <c r="G34" s="585"/>
      <c r="H34" s="586"/>
      <c r="I34" s="585"/>
      <c r="J34" s="586"/>
      <c r="K34" s="585"/>
      <c r="L34" s="586"/>
      <c r="M34" s="587"/>
      <c r="N34" s="584"/>
      <c r="O34" s="587"/>
      <c r="P34" s="588"/>
      <c r="Q34" s="587"/>
      <c r="R34" s="584"/>
      <c r="S34" s="587"/>
      <c r="T34" s="589"/>
      <c r="U34" s="594"/>
      <c r="V34" s="589"/>
      <c r="W34" s="587"/>
      <c r="X34" s="584"/>
      <c r="Y34" s="587"/>
      <c r="Z34" s="587"/>
      <c r="AA34" s="612"/>
    </row>
    <row r="35" spans="1:27" ht="15" customHeight="1" x14ac:dyDescent="0.35">
      <c r="A35" s="1174"/>
      <c r="B35" s="591"/>
      <c r="C35" s="592"/>
      <c r="D35" s="593"/>
      <c r="E35" s="592"/>
      <c r="F35" s="593"/>
      <c r="G35" s="585"/>
      <c r="H35" s="586"/>
      <c r="I35" s="585"/>
      <c r="J35" s="586"/>
      <c r="K35" s="585"/>
      <c r="L35" s="586"/>
      <c r="M35" s="587"/>
      <c r="N35" s="584"/>
      <c r="O35" s="587"/>
      <c r="P35" s="588"/>
      <c r="Q35" s="587"/>
      <c r="R35" s="584"/>
      <c r="S35" s="587"/>
      <c r="T35" s="589"/>
      <c r="U35" s="594"/>
      <c r="V35" s="589"/>
      <c r="W35" s="587"/>
      <c r="X35" s="584"/>
      <c r="Y35" s="587"/>
      <c r="Z35" s="587"/>
      <c r="AA35" s="612"/>
    </row>
    <row r="36" spans="1:27" ht="15" customHeight="1" x14ac:dyDescent="0.35">
      <c r="A36" s="1174"/>
      <c r="B36" s="591"/>
      <c r="C36" s="592"/>
      <c r="D36" s="593"/>
      <c r="E36" s="592"/>
      <c r="F36" s="593"/>
      <c r="G36" s="585"/>
      <c r="H36" s="586"/>
      <c r="I36" s="585"/>
      <c r="J36" s="586"/>
      <c r="K36" s="585"/>
      <c r="L36" s="586"/>
      <c r="M36" s="587"/>
      <c r="N36" s="584"/>
      <c r="O36" s="587"/>
      <c r="P36" s="588"/>
      <c r="Q36" s="587"/>
      <c r="R36" s="584"/>
      <c r="S36" s="587"/>
      <c r="T36" s="589"/>
      <c r="U36" s="594"/>
      <c r="V36" s="589"/>
      <c r="W36" s="587"/>
      <c r="X36" s="584"/>
      <c r="Y36" s="587"/>
      <c r="Z36" s="587"/>
      <c r="AA36" s="612"/>
    </row>
    <row r="37" spans="1:27" ht="15" customHeight="1" x14ac:dyDescent="0.35">
      <c r="A37" s="1175"/>
      <c r="B37" s="591">
        <v>32.65</v>
      </c>
      <c r="C37" s="592">
        <v>326500</v>
      </c>
      <c r="D37" s="593">
        <v>18.68</v>
      </c>
      <c r="E37" s="592">
        <v>186800</v>
      </c>
      <c r="F37" s="593">
        <v>29.31</v>
      </c>
      <c r="G37" s="585">
        <v>293100</v>
      </c>
      <c r="H37" s="586">
        <v>20</v>
      </c>
      <c r="I37" s="585">
        <v>136000</v>
      </c>
      <c r="J37" s="586">
        <v>15</v>
      </c>
      <c r="K37" s="585">
        <v>199500</v>
      </c>
      <c r="L37" s="586">
        <v>20</v>
      </c>
      <c r="M37" s="587">
        <v>136000</v>
      </c>
      <c r="N37" s="584"/>
      <c r="O37" s="587"/>
      <c r="P37" s="588">
        <v>20</v>
      </c>
      <c r="Q37" s="587">
        <v>266000</v>
      </c>
      <c r="R37" s="584"/>
      <c r="S37" s="587"/>
      <c r="T37" s="589"/>
      <c r="U37" s="594"/>
      <c r="V37" s="589"/>
      <c r="W37" s="587"/>
      <c r="X37" s="584"/>
      <c r="Y37" s="587"/>
      <c r="Z37" s="587"/>
      <c r="AA37" s="612"/>
    </row>
    <row r="38" spans="1:27" ht="15" customHeight="1" x14ac:dyDescent="0.35">
      <c r="A38" s="1173">
        <v>45055</v>
      </c>
      <c r="B38" s="591"/>
      <c r="C38" s="592"/>
      <c r="D38" s="593"/>
      <c r="E38" s="592"/>
      <c r="F38" s="593"/>
      <c r="G38" s="585"/>
      <c r="H38" s="586"/>
      <c r="I38" s="585"/>
      <c r="J38" s="586"/>
      <c r="K38" s="585"/>
      <c r="L38" s="586"/>
      <c r="M38" s="587"/>
      <c r="N38" s="584"/>
      <c r="O38" s="587"/>
      <c r="P38" s="588"/>
      <c r="Q38" s="587"/>
      <c r="R38" s="584"/>
      <c r="S38" s="587"/>
      <c r="T38" s="589"/>
      <c r="U38" s="594"/>
      <c r="V38" s="589"/>
      <c r="W38" s="587"/>
      <c r="X38" s="584"/>
      <c r="Y38" s="587"/>
      <c r="Z38" s="587"/>
      <c r="AA38" s="612"/>
    </row>
    <row r="39" spans="1:27" ht="15" customHeight="1" x14ac:dyDescent="0.35">
      <c r="A39" s="1174"/>
      <c r="B39" s="591"/>
      <c r="C39" s="592"/>
      <c r="D39" s="593"/>
      <c r="E39" s="592"/>
      <c r="F39" s="593"/>
      <c r="G39" s="585"/>
      <c r="H39" s="586"/>
      <c r="I39" s="585"/>
      <c r="J39" s="586"/>
      <c r="K39" s="585"/>
      <c r="L39" s="586"/>
      <c r="M39" s="587"/>
      <c r="N39" s="584"/>
      <c r="O39" s="587"/>
      <c r="P39" s="588"/>
      <c r="Q39" s="587"/>
      <c r="R39" s="584"/>
      <c r="S39" s="587"/>
      <c r="T39" s="589"/>
      <c r="U39" s="594"/>
      <c r="V39" s="589"/>
      <c r="W39" s="587"/>
      <c r="X39" s="584"/>
      <c r="Y39" s="587"/>
      <c r="Z39" s="587"/>
      <c r="AA39" s="612"/>
    </row>
    <row r="40" spans="1:27" ht="15" customHeight="1" x14ac:dyDescent="0.35">
      <c r="A40" s="1174"/>
      <c r="B40" s="591"/>
      <c r="C40" s="592"/>
      <c r="D40" s="593"/>
      <c r="E40" s="592"/>
      <c r="F40" s="593"/>
      <c r="G40" s="585"/>
      <c r="H40" s="586"/>
      <c r="I40" s="585"/>
      <c r="J40" s="586"/>
      <c r="K40" s="585"/>
      <c r="L40" s="586"/>
      <c r="M40" s="587"/>
      <c r="N40" s="584"/>
      <c r="O40" s="587"/>
      <c r="P40" s="588"/>
      <c r="Q40" s="587"/>
      <c r="R40" s="584"/>
      <c r="S40" s="587"/>
      <c r="T40" s="589"/>
      <c r="U40" s="594"/>
      <c r="V40" s="589"/>
      <c r="W40" s="587"/>
      <c r="X40" s="584"/>
      <c r="Y40" s="587"/>
      <c r="Z40" s="587"/>
      <c r="AA40" s="612"/>
    </row>
    <row r="41" spans="1:27" ht="15" customHeight="1" x14ac:dyDescent="0.35">
      <c r="A41" s="1175"/>
      <c r="B41" s="591">
        <v>27.19</v>
      </c>
      <c r="C41" s="592">
        <v>271900</v>
      </c>
      <c r="D41" s="593">
        <v>12.46</v>
      </c>
      <c r="E41" s="592">
        <v>124600</v>
      </c>
      <c r="F41" s="793">
        <v>28.57</v>
      </c>
      <c r="G41" s="585">
        <v>285700</v>
      </c>
      <c r="H41" s="586">
        <v>20</v>
      </c>
      <c r="I41" s="585">
        <v>136000</v>
      </c>
      <c r="J41" s="586">
        <v>30</v>
      </c>
      <c r="K41" s="585">
        <v>399000</v>
      </c>
      <c r="L41" s="586">
        <v>20</v>
      </c>
      <c r="M41" s="587">
        <v>136000</v>
      </c>
      <c r="N41" s="584"/>
      <c r="O41" s="587"/>
      <c r="P41" s="588">
        <v>20</v>
      </c>
      <c r="Q41" s="587">
        <v>266000</v>
      </c>
      <c r="R41" s="584"/>
      <c r="S41" s="587"/>
      <c r="T41" s="589"/>
      <c r="U41" s="594"/>
      <c r="V41" s="589"/>
      <c r="W41" s="587"/>
      <c r="X41" s="584"/>
      <c r="Y41" s="587"/>
      <c r="Z41" s="587"/>
      <c r="AA41" s="612"/>
    </row>
    <row r="42" spans="1:27" ht="15" customHeight="1" x14ac:dyDescent="0.35">
      <c r="A42" s="1173">
        <v>45056</v>
      </c>
      <c r="B42" s="591"/>
      <c r="C42" s="592"/>
      <c r="D42" s="593"/>
      <c r="E42" s="592"/>
      <c r="F42" s="593"/>
      <c r="G42" s="585"/>
      <c r="H42" s="586"/>
      <c r="I42" s="585"/>
      <c r="J42" s="586"/>
      <c r="K42" s="585"/>
      <c r="L42" s="586"/>
      <c r="M42" s="587"/>
      <c r="N42" s="584"/>
      <c r="O42" s="587"/>
      <c r="P42" s="588"/>
      <c r="Q42" s="587"/>
      <c r="R42" s="584"/>
      <c r="S42" s="587"/>
      <c r="T42" s="589"/>
      <c r="U42" s="594"/>
      <c r="V42" s="589"/>
      <c r="W42" s="587"/>
      <c r="X42" s="584"/>
      <c r="Y42" s="587"/>
      <c r="Z42" s="587"/>
      <c r="AA42" s="612"/>
    </row>
    <row r="43" spans="1:27" ht="15" customHeight="1" x14ac:dyDescent="0.35">
      <c r="A43" s="1174"/>
      <c r="B43" s="591"/>
      <c r="C43" s="592"/>
      <c r="D43" s="593"/>
      <c r="E43" s="592"/>
      <c r="F43" s="593"/>
      <c r="G43" s="585"/>
      <c r="H43" s="586"/>
      <c r="I43" s="585"/>
      <c r="J43" s="586"/>
      <c r="K43" s="585"/>
      <c r="L43" s="586"/>
      <c r="M43" s="587"/>
      <c r="N43" s="584"/>
      <c r="O43" s="587"/>
      <c r="P43" s="588"/>
      <c r="Q43" s="587"/>
      <c r="R43" s="584"/>
      <c r="S43" s="587"/>
      <c r="T43" s="589"/>
      <c r="U43" s="594"/>
      <c r="V43" s="589"/>
      <c r="W43" s="587"/>
      <c r="X43" s="584"/>
      <c r="Y43" s="587"/>
      <c r="Z43" s="587"/>
      <c r="AA43" s="612"/>
    </row>
    <row r="44" spans="1:27" ht="15" customHeight="1" x14ac:dyDescent="0.35">
      <c r="A44" s="1174"/>
      <c r="B44" s="591"/>
      <c r="C44" s="592"/>
      <c r="D44" s="593"/>
      <c r="E44" s="592"/>
      <c r="F44" s="593"/>
      <c r="G44" s="585"/>
      <c r="H44" s="586"/>
      <c r="I44" s="585"/>
      <c r="J44" s="586"/>
      <c r="K44" s="585"/>
      <c r="L44" s="586"/>
      <c r="M44" s="587"/>
      <c r="N44" s="584"/>
      <c r="O44" s="587"/>
      <c r="P44" s="588"/>
      <c r="Q44" s="587"/>
      <c r="R44" s="584"/>
      <c r="S44" s="587"/>
      <c r="T44" s="589"/>
      <c r="U44" s="594"/>
      <c r="V44" s="589"/>
      <c r="W44" s="587"/>
      <c r="X44" s="584"/>
      <c r="Y44" s="587"/>
      <c r="Z44" s="587"/>
      <c r="AA44" s="612"/>
    </row>
    <row r="45" spans="1:27" ht="12.75" customHeight="1" x14ac:dyDescent="0.35">
      <c r="A45" s="1175"/>
      <c r="B45" s="591">
        <v>23.52</v>
      </c>
      <c r="C45" s="592">
        <v>235200</v>
      </c>
      <c r="D45" s="593">
        <v>19.02</v>
      </c>
      <c r="E45" s="592">
        <v>190200</v>
      </c>
      <c r="F45" s="593">
        <v>20.5</v>
      </c>
      <c r="G45" s="585">
        <v>205000</v>
      </c>
      <c r="H45" s="586">
        <v>20</v>
      </c>
      <c r="I45" s="585">
        <v>136000</v>
      </c>
      <c r="J45" s="586"/>
      <c r="K45" s="585"/>
      <c r="L45" s="586">
        <v>20</v>
      </c>
      <c r="M45" s="587">
        <v>136000</v>
      </c>
      <c r="N45" s="584"/>
      <c r="O45" s="587"/>
      <c r="P45" s="588">
        <v>20</v>
      </c>
      <c r="Q45" s="587">
        <v>266000</v>
      </c>
      <c r="R45" s="584"/>
      <c r="S45" s="587"/>
      <c r="T45" s="589"/>
      <c r="U45" s="594"/>
      <c r="V45" s="589"/>
      <c r="W45" s="587"/>
      <c r="X45" s="584"/>
      <c r="Y45" s="587"/>
      <c r="Z45" s="587"/>
      <c r="AA45" s="612"/>
    </row>
    <row r="46" spans="1:27" ht="15" customHeight="1" x14ac:dyDescent="0.35">
      <c r="A46" s="1173">
        <v>45057</v>
      </c>
      <c r="B46" s="591"/>
      <c r="C46" s="592"/>
      <c r="D46" s="593"/>
      <c r="E46" s="592"/>
      <c r="F46" s="593"/>
      <c r="G46" s="585"/>
      <c r="H46" s="586"/>
      <c r="I46" s="587"/>
      <c r="J46" s="586"/>
      <c r="K46" s="585"/>
      <c r="L46" s="586"/>
      <c r="M46" s="587"/>
      <c r="N46" s="584"/>
      <c r="O46" s="587"/>
      <c r="P46" s="588"/>
      <c r="Q46" s="587"/>
      <c r="R46" s="631"/>
      <c r="S46" s="587"/>
      <c r="T46" s="589"/>
      <c r="U46" s="594"/>
      <c r="V46" s="589"/>
      <c r="W46" s="587"/>
      <c r="X46" s="584"/>
      <c r="Y46" s="587"/>
      <c r="Z46" s="587"/>
      <c r="AA46" s="612"/>
    </row>
    <row r="47" spans="1:27" ht="15" customHeight="1" x14ac:dyDescent="0.35">
      <c r="A47" s="1174"/>
      <c r="B47" s="591"/>
      <c r="C47" s="592"/>
      <c r="D47" s="593"/>
      <c r="E47" s="592"/>
      <c r="F47" s="593"/>
      <c r="G47" s="585"/>
      <c r="H47" s="586"/>
      <c r="I47" s="585"/>
      <c r="J47" s="586"/>
      <c r="K47" s="585"/>
      <c r="L47" s="586"/>
      <c r="M47" s="587"/>
      <c r="N47" s="584"/>
      <c r="O47" s="587"/>
      <c r="P47" s="588"/>
      <c r="Q47" s="587"/>
      <c r="R47" s="584"/>
      <c r="S47" s="587"/>
      <c r="T47" s="589"/>
      <c r="U47" s="594"/>
      <c r="V47" s="589"/>
      <c r="W47" s="587"/>
      <c r="X47" s="584"/>
      <c r="Y47" s="587"/>
      <c r="Z47" s="587"/>
      <c r="AA47" s="612"/>
    </row>
    <row r="48" spans="1:27" ht="15" customHeight="1" x14ac:dyDescent="0.35">
      <c r="A48" s="1174"/>
      <c r="B48" s="591"/>
      <c r="C48" s="592"/>
      <c r="D48" s="593"/>
      <c r="E48" s="592"/>
      <c r="F48" s="593"/>
      <c r="G48" s="585"/>
      <c r="H48" s="586"/>
      <c r="I48" s="585"/>
      <c r="J48" s="586"/>
      <c r="K48" s="585"/>
      <c r="L48" s="586"/>
      <c r="M48" s="587"/>
      <c r="N48" s="584"/>
      <c r="O48" s="587"/>
      <c r="P48" s="588"/>
      <c r="Q48" s="587"/>
      <c r="R48" s="584"/>
      <c r="S48" s="587"/>
      <c r="T48" s="589"/>
      <c r="U48" s="594"/>
      <c r="V48" s="589"/>
      <c r="W48" s="587"/>
      <c r="X48" s="584"/>
      <c r="Y48" s="587"/>
      <c r="Z48" s="587"/>
      <c r="AA48" s="612"/>
    </row>
    <row r="49" spans="1:27" ht="15" customHeight="1" x14ac:dyDescent="0.35">
      <c r="A49" s="1175"/>
      <c r="B49" s="591">
        <v>26.71</v>
      </c>
      <c r="C49" s="592">
        <v>267100</v>
      </c>
      <c r="D49" s="593">
        <v>18.62</v>
      </c>
      <c r="E49" s="592">
        <v>186200</v>
      </c>
      <c r="F49" s="593">
        <v>21.56</v>
      </c>
      <c r="G49" s="585">
        <v>215600</v>
      </c>
      <c r="H49" s="586"/>
      <c r="I49" s="585"/>
      <c r="J49" s="586">
        <v>30</v>
      </c>
      <c r="K49" s="585">
        <v>399000</v>
      </c>
      <c r="L49" s="586">
        <v>20</v>
      </c>
      <c r="M49" s="587">
        <v>136000</v>
      </c>
      <c r="N49" s="584">
        <v>24.98</v>
      </c>
      <c r="O49" s="587">
        <v>249800</v>
      </c>
      <c r="P49" s="588">
        <v>20</v>
      </c>
      <c r="Q49" s="587">
        <v>266000</v>
      </c>
      <c r="R49" s="584"/>
      <c r="S49" s="587"/>
      <c r="T49" s="589"/>
      <c r="U49" s="594"/>
      <c r="V49" s="589">
        <v>18.52</v>
      </c>
      <c r="W49" s="587">
        <v>185200</v>
      </c>
      <c r="X49" s="584"/>
      <c r="Y49" s="587"/>
      <c r="Z49" s="587"/>
      <c r="AA49" s="612"/>
    </row>
    <row r="50" spans="1:27" ht="15" customHeight="1" x14ac:dyDescent="0.35">
      <c r="A50" s="1173">
        <v>45058</v>
      </c>
      <c r="B50" s="591"/>
      <c r="C50" s="592"/>
      <c r="D50" s="593"/>
      <c r="E50" s="592"/>
      <c r="F50" s="593"/>
      <c r="G50" s="585"/>
      <c r="H50" s="586"/>
      <c r="I50" s="585"/>
      <c r="J50" s="586"/>
      <c r="K50" s="585"/>
      <c r="L50" s="586"/>
      <c r="M50" s="587"/>
      <c r="N50" s="584"/>
      <c r="O50" s="587"/>
      <c r="P50" s="588"/>
      <c r="Q50" s="587"/>
      <c r="R50" s="584"/>
      <c r="S50" s="587"/>
      <c r="T50" s="589"/>
      <c r="U50" s="594"/>
      <c r="V50" s="589"/>
      <c r="W50" s="587"/>
      <c r="X50" s="584"/>
      <c r="Y50" s="587"/>
      <c r="Z50" s="587"/>
      <c r="AA50" s="612"/>
    </row>
    <row r="51" spans="1:27" ht="15" customHeight="1" x14ac:dyDescent="0.35">
      <c r="A51" s="1174"/>
      <c r="B51" s="591"/>
      <c r="C51" s="592"/>
      <c r="D51" s="593"/>
      <c r="E51" s="592"/>
      <c r="F51" s="593"/>
      <c r="G51" s="585"/>
      <c r="H51" s="586"/>
      <c r="I51" s="585"/>
      <c r="J51" s="586"/>
      <c r="K51" s="585"/>
      <c r="L51" s="586"/>
      <c r="M51" s="587"/>
      <c r="N51" s="584"/>
      <c r="O51" s="587"/>
      <c r="P51" s="588"/>
      <c r="Q51" s="587"/>
      <c r="R51" s="584"/>
      <c r="S51" s="587"/>
      <c r="T51" s="589"/>
      <c r="U51" s="594"/>
      <c r="V51" s="589"/>
      <c r="W51" s="587"/>
      <c r="X51" s="584"/>
      <c r="Y51" s="587"/>
      <c r="Z51" s="587"/>
      <c r="AA51" s="612"/>
    </row>
    <row r="52" spans="1:27" ht="15" customHeight="1" x14ac:dyDescent="0.35">
      <c r="A52" s="1174"/>
      <c r="B52" s="591"/>
      <c r="C52" s="592"/>
      <c r="D52" s="593"/>
      <c r="E52" s="592"/>
      <c r="F52" s="593"/>
      <c r="G52" s="585"/>
      <c r="H52" s="586"/>
      <c r="I52" s="585"/>
      <c r="J52" s="586"/>
      <c r="K52" s="585"/>
      <c r="L52" s="586"/>
      <c r="M52" s="587"/>
      <c r="N52" s="584"/>
      <c r="O52" s="587"/>
      <c r="P52" s="588"/>
      <c r="Q52" s="587"/>
      <c r="R52" s="584"/>
      <c r="S52" s="587"/>
      <c r="T52" s="589"/>
      <c r="U52" s="594"/>
      <c r="V52" s="589"/>
      <c r="W52" s="587"/>
      <c r="X52" s="584"/>
      <c r="Y52" s="587"/>
      <c r="Z52" s="587"/>
      <c r="AA52" s="612"/>
    </row>
    <row r="53" spans="1:27" ht="15" customHeight="1" x14ac:dyDescent="0.35">
      <c r="A53" s="1175"/>
      <c r="B53" s="591">
        <v>28.14</v>
      </c>
      <c r="C53" s="592">
        <v>281400</v>
      </c>
      <c r="D53" s="593">
        <v>15.73</v>
      </c>
      <c r="E53" s="592">
        <v>157300</v>
      </c>
      <c r="F53" s="793">
        <v>30.9</v>
      </c>
      <c r="G53" s="585">
        <v>309000</v>
      </c>
      <c r="H53" s="586"/>
      <c r="I53" s="585"/>
      <c r="J53" s="591">
        <v>30</v>
      </c>
      <c r="K53" s="592">
        <v>399000</v>
      </c>
      <c r="L53" s="586">
        <v>18.39</v>
      </c>
      <c r="M53" s="587">
        <v>125052</v>
      </c>
      <c r="N53" s="584"/>
      <c r="O53" s="587"/>
      <c r="P53" s="588">
        <v>20</v>
      </c>
      <c r="Q53" s="587">
        <v>266000</v>
      </c>
      <c r="R53" s="584">
        <v>20</v>
      </c>
      <c r="S53" s="587">
        <v>136000</v>
      </c>
      <c r="T53" s="589"/>
      <c r="U53" s="594"/>
      <c r="V53" s="589"/>
      <c r="W53" s="587"/>
      <c r="X53" s="584"/>
      <c r="Y53" s="587"/>
      <c r="Z53" s="587"/>
      <c r="AA53" s="612"/>
    </row>
    <row r="54" spans="1:27" ht="15" customHeight="1" x14ac:dyDescent="0.35">
      <c r="A54" s="1173">
        <v>45059</v>
      </c>
      <c r="B54" s="591"/>
      <c r="C54" s="592"/>
      <c r="D54" s="593"/>
      <c r="E54" s="592"/>
      <c r="F54" s="593"/>
      <c r="G54" s="585"/>
      <c r="H54" s="586"/>
      <c r="I54" s="585"/>
      <c r="J54" s="586"/>
      <c r="K54" s="585"/>
      <c r="L54" s="586"/>
      <c r="M54" s="587"/>
      <c r="N54" s="584"/>
      <c r="O54" s="587"/>
      <c r="P54" s="588"/>
      <c r="Q54" s="587"/>
      <c r="R54" s="584"/>
      <c r="S54" s="587"/>
      <c r="T54" s="589"/>
      <c r="U54" s="594"/>
      <c r="V54" s="589"/>
      <c r="W54" s="587"/>
      <c r="X54" s="584"/>
      <c r="Y54" s="587"/>
      <c r="Z54" s="587"/>
      <c r="AA54" s="612"/>
    </row>
    <row r="55" spans="1:27" ht="15" customHeight="1" x14ac:dyDescent="0.35">
      <c r="A55" s="1174"/>
      <c r="B55" s="591"/>
      <c r="C55" s="592"/>
      <c r="D55" s="593"/>
      <c r="E55" s="592"/>
      <c r="F55" s="593"/>
      <c r="G55" s="585"/>
      <c r="H55" s="586"/>
      <c r="I55" s="585"/>
      <c r="J55" s="586"/>
      <c r="K55" s="585"/>
      <c r="L55" s="586"/>
      <c r="M55" s="587"/>
      <c r="N55" s="584"/>
      <c r="O55" s="587"/>
      <c r="P55" s="588"/>
      <c r="Q55" s="587"/>
      <c r="R55" s="584"/>
      <c r="S55" s="587"/>
      <c r="T55" s="589"/>
      <c r="U55" s="590"/>
      <c r="V55" s="599"/>
      <c r="W55" s="600"/>
      <c r="X55" s="588"/>
      <c r="Y55" s="587"/>
      <c r="Z55" s="587"/>
      <c r="AA55" s="612"/>
    </row>
    <row r="56" spans="1:27" ht="15" customHeight="1" x14ac:dyDescent="0.35">
      <c r="A56" s="1174"/>
      <c r="B56" s="591"/>
      <c r="C56" s="592"/>
      <c r="D56" s="593"/>
      <c r="E56" s="592"/>
      <c r="F56" s="593"/>
      <c r="G56" s="585"/>
      <c r="H56" s="586"/>
      <c r="I56" s="585"/>
      <c r="J56" s="586"/>
      <c r="K56" s="585"/>
      <c r="L56" s="586"/>
      <c r="M56" s="587"/>
      <c r="N56" s="584"/>
      <c r="O56" s="587"/>
      <c r="P56" s="588"/>
      <c r="Q56" s="587"/>
      <c r="R56" s="584"/>
      <c r="S56" s="587"/>
      <c r="T56" s="589"/>
      <c r="U56" s="590"/>
      <c r="V56" s="599"/>
      <c r="W56" s="600"/>
      <c r="X56" s="588"/>
      <c r="Y56" s="587"/>
      <c r="Z56" s="587"/>
      <c r="AA56" s="612"/>
    </row>
    <row r="57" spans="1:27" ht="15" customHeight="1" x14ac:dyDescent="0.35">
      <c r="A57" s="1175"/>
      <c r="B57" s="591">
        <v>29.49</v>
      </c>
      <c r="C57" s="592">
        <v>294900</v>
      </c>
      <c r="D57" s="593">
        <v>20.04</v>
      </c>
      <c r="E57" s="592">
        <v>200400</v>
      </c>
      <c r="F57" s="593">
        <v>24.95</v>
      </c>
      <c r="G57" s="585">
        <v>249500</v>
      </c>
      <c r="H57" s="586"/>
      <c r="I57" s="585"/>
      <c r="J57" s="586"/>
      <c r="K57" s="585"/>
      <c r="L57" s="586"/>
      <c r="M57" s="587"/>
      <c r="N57" s="584"/>
      <c r="O57" s="587"/>
      <c r="P57" s="588">
        <v>20</v>
      </c>
      <c r="Q57" s="587">
        <v>266000</v>
      </c>
      <c r="R57" s="584"/>
      <c r="S57" s="587"/>
      <c r="T57" s="589"/>
      <c r="U57" s="594"/>
      <c r="V57" s="589"/>
      <c r="W57" s="587"/>
      <c r="X57" s="584"/>
      <c r="Y57" s="587"/>
      <c r="Z57" s="587"/>
      <c r="AA57" s="612"/>
    </row>
    <row r="58" spans="1:27" ht="15" customHeight="1" x14ac:dyDescent="0.35">
      <c r="A58" s="1173">
        <v>45060</v>
      </c>
      <c r="B58" s="591"/>
      <c r="C58" s="585"/>
      <c r="D58" s="593"/>
      <c r="E58" s="592"/>
      <c r="F58" s="593"/>
      <c r="G58" s="585"/>
      <c r="H58" s="586"/>
      <c r="I58" s="585"/>
      <c r="J58" s="586"/>
      <c r="K58" s="585"/>
      <c r="L58" s="586"/>
      <c r="M58" s="587"/>
      <c r="N58" s="584"/>
      <c r="O58" s="587"/>
      <c r="P58" s="588"/>
      <c r="Q58" s="587"/>
      <c r="R58" s="584"/>
      <c r="S58" s="587"/>
      <c r="T58" s="589"/>
      <c r="U58" s="594"/>
      <c r="V58" s="589"/>
      <c r="W58" s="587"/>
      <c r="X58" s="584"/>
      <c r="Y58" s="587"/>
      <c r="Z58" s="587"/>
      <c r="AA58" s="612"/>
    </row>
    <row r="59" spans="1:27" ht="15" customHeight="1" x14ac:dyDescent="0.35">
      <c r="A59" s="1174"/>
      <c r="B59" s="591"/>
      <c r="C59" s="592"/>
      <c r="D59" s="593"/>
      <c r="E59" s="592"/>
      <c r="F59" s="593"/>
      <c r="G59" s="585"/>
      <c r="H59" s="586"/>
      <c r="I59" s="585"/>
      <c r="J59" s="586"/>
      <c r="K59" s="585"/>
      <c r="L59" s="586"/>
      <c r="M59" s="587"/>
      <c r="N59" s="584"/>
      <c r="O59" s="587"/>
      <c r="P59" s="588"/>
      <c r="Q59" s="587"/>
      <c r="R59" s="584"/>
      <c r="S59" s="587"/>
      <c r="T59" s="589"/>
      <c r="U59" s="590"/>
      <c r="V59" s="599"/>
      <c r="W59" s="600"/>
      <c r="X59" s="588"/>
      <c r="Y59" s="587"/>
      <c r="Z59" s="587"/>
      <c r="AA59" s="612"/>
    </row>
    <row r="60" spans="1:27" ht="15" customHeight="1" x14ac:dyDescent="0.35">
      <c r="A60" s="1174"/>
      <c r="B60" s="591"/>
      <c r="C60" s="592"/>
      <c r="D60" s="593"/>
      <c r="E60" s="592"/>
      <c r="F60" s="593"/>
      <c r="G60" s="585"/>
      <c r="H60" s="586"/>
      <c r="I60" s="585"/>
      <c r="J60" s="586"/>
      <c r="K60" s="585"/>
      <c r="L60" s="586"/>
      <c r="M60" s="587"/>
      <c r="N60" s="584"/>
      <c r="O60" s="587"/>
      <c r="P60" s="588"/>
      <c r="Q60" s="587"/>
      <c r="R60" s="584"/>
      <c r="S60" s="587"/>
      <c r="T60" s="589"/>
      <c r="U60" s="590"/>
      <c r="V60" s="599"/>
      <c r="W60" s="600"/>
      <c r="X60" s="588"/>
      <c r="Y60" s="587"/>
      <c r="Z60" s="587"/>
      <c r="AA60" s="612"/>
    </row>
    <row r="61" spans="1:27" ht="15" customHeight="1" x14ac:dyDescent="0.35">
      <c r="A61" s="1175"/>
      <c r="B61" s="591">
        <v>28.3</v>
      </c>
      <c r="C61" s="592">
        <v>283000</v>
      </c>
      <c r="D61" s="593">
        <v>21.14</v>
      </c>
      <c r="E61" s="592">
        <v>211400</v>
      </c>
      <c r="F61" s="593">
        <v>27.58</v>
      </c>
      <c r="G61" s="585">
        <v>275800</v>
      </c>
      <c r="H61" s="586"/>
      <c r="I61" s="585"/>
      <c r="J61" s="586"/>
      <c r="K61" s="585"/>
      <c r="L61" s="586"/>
      <c r="M61" s="587"/>
      <c r="N61" s="584"/>
      <c r="O61" s="587"/>
      <c r="P61" s="588"/>
      <c r="Q61" s="587"/>
      <c r="R61" s="584"/>
      <c r="S61" s="587"/>
      <c r="T61" s="589"/>
      <c r="U61" s="590"/>
      <c r="V61" s="599"/>
      <c r="W61" s="600"/>
      <c r="X61" s="588"/>
      <c r="Y61" s="587"/>
      <c r="Z61" s="587"/>
      <c r="AA61" s="612"/>
    </row>
    <row r="62" spans="1:27" ht="15" customHeight="1" x14ac:dyDescent="0.35">
      <c r="A62" s="1173">
        <v>45061</v>
      </c>
      <c r="B62" s="591"/>
      <c r="C62" s="592"/>
      <c r="D62" s="593"/>
      <c r="E62" s="592"/>
      <c r="F62" s="593"/>
      <c r="G62" s="585"/>
      <c r="H62" s="586">
        <v>20</v>
      </c>
      <c r="I62" s="585">
        <v>136000</v>
      </c>
      <c r="J62" s="586"/>
      <c r="K62" s="585"/>
      <c r="L62" s="586"/>
      <c r="M62" s="587"/>
      <c r="N62" s="584"/>
      <c r="O62" s="587"/>
      <c r="P62" s="588"/>
      <c r="Q62" s="587"/>
      <c r="R62" s="584"/>
      <c r="S62" s="587"/>
      <c r="T62" s="589"/>
      <c r="U62" s="594"/>
      <c r="V62" s="589"/>
      <c r="W62" s="587"/>
      <c r="X62" s="584"/>
      <c r="Y62" s="587"/>
      <c r="Z62" s="587"/>
      <c r="AA62" s="612"/>
    </row>
    <row r="63" spans="1:27" ht="15" customHeight="1" x14ac:dyDescent="0.35">
      <c r="A63" s="1174"/>
      <c r="B63" s="591"/>
      <c r="C63" s="592"/>
      <c r="D63" s="593"/>
      <c r="E63" s="592"/>
      <c r="F63" s="593"/>
      <c r="G63" s="585"/>
      <c r="H63" s="586"/>
      <c r="I63" s="585"/>
      <c r="J63" s="586"/>
      <c r="K63" s="585"/>
      <c r="L63" s="586"/>
      <c r="M63" s="587"/>
      <c r="N63" s="584"/>
      <c r="O63" s="587"/>
      <c r="P63" s="588"/>
      <c r="Q63" s="587"/>
      <c r="R63" s="584"/>
      <c r="S63" s="587"/>
      <c r="T63" s="589"/>
      <c r="U63" s="594"/>
      <c r="V63" s="589"/>
      <c r="W63" s="587"/>
      <c r="X63" s="584"/>
      <c r="Y63" s="587"/>
      <c r="Z63" s="587"/>
      <c r="AA63" s="612"/>
    </row>
    <row r="64" spans="1:27" ht="15" customHeight="1" x14ac:dyDescent="0.35">
      <c r="A64" s="1174"/>
      <c r="B64" s="591"/>
      <c r="C64" s="592"/>
      <c r="D64" s="593"/>
      <c r="E64" s="592"/>
      <c r="F64" s="593"/>
      <c r="G64" s="585"/>
      <c r="H64" s="586"/>
      <c r="I64" s="585"/>
      <c r="J64" s="586"/>
      <c r="K64" s="585"/>
      <c r="L64" s="586"/>
      <c r="M64" s="587"/>
      <c r="N64" s="584"/>
      <c r="O64" s="587"/>
      <c r="P64" s="588"/>
      <c r="Q64" s="587"/>
      <c r="R64" s="584"/>
      <c r="S64" s="587"/>
      <c r="T64" s="589"/>
      <c r="U64" s="594"/>
      <c r="V64" s="589"/>
      <c r="W64" s="587"/>
      <c r="X64" s="584"/>
      <c r="Y64" s="587"/>
      <c r="Z64" s="587"/>
      <c r="AA64" s="612"/>
    </row>
    <row r="65" spans="1:27" ht="15" customHeight="1" x14ac:dyDescent="0.35">
      <c r="A65" s="1175"/>
      <c r="B65" s="591">
        <v>23.21</v>
      </c>
      <c r="C65" s="592">
        <v>232100</v>
      </c>
      <c r="D65" s="593">
        <v>18.149999999999999</v>
      </c>
      <c r="E65" s="592">
        <v>181500</v>
      </c>
      <c r="F65" s="593">
        <v>28.2</v>
      </c>
      <c r="G65" s="585">
        <v>282000</v>
      </c>
      <c r="H65" s="586">
        <v>20</v>
      </c>
      <c r="I65" s="585">
        <v>136000</v>
      </c>
      <c r="J65" s="586">
        <v>30</v>
      </c>
      <c r="K65" s="585">
        <v>399000</v>
      </c>
      <c r="L65" s="586">
        <v>20</v>
      </c>
      <c r="M65" s="587">
        <v>136000</v>
      </c>
      <c r="N65" s="584"/>
      <c r="O65" s="587"/>
      <c r="P65" s="588">
        <v>20</v>
      </c>
      <c r="Q65" s="587">
        <v>266000</v>
      </c>
      <c r="R65" s="584"/>
      <c r="S65" s="587"/>
      <c r="T65" s="589"/>
      <c r="U65" s="594"/>
      <c r="V65" s="589"/>
      <c r="W65" s="587"/>
      <c r="X65" s="584"/>
      <c r="Y65" s="587"/>
      <c r="Z65" s="587"/>
      <c r="AA65" s="612"/>
    </row>
    <row r="66" spans="1:27" ht="15" customHeight="1" x14ac:dyDescent="0.35">
      <c r="A66" s="1173">
        <v>45062</v>
      </c>
      <c r="B66" s="591"/>
      <c r="C66" s="592"/>
      <c r="D66" s="593"/>
      <c r="E66" s="592"/>
      <c r="F66" s="593"/>
      <c r="G66" s="585"/>
      <c r="H66" s="586"/>
      <c r="I66" s="585"/>
      <c r="J66" s="586"/>
      <c r="K66" s="585"/>
      <c r="L66" s="586"/>
      <c r="M66" s="587"/>
      <c r="N66" s="584"/>
      <c r="O66" s="587"/>
      <c r="P66" s="588"/>
      <c r="Q66" s="587"/>
      <c r="R66" s="584"/>
      <c r="S66" s="587"/>
      <c r="T66" s="589"/>
      <c r="U66" s="594"/>
      <c r="V66" s="589"/>
      <c r="W66" s="587"/>
      <c r="X66" s="584"/>
      <c r="Y66" s="587"/>
      <c r="Z66" s="587"/>
      <c r="AA66" s="612"/>
    </row>
    <row r="67" spans="1:27" ht="15" customHeight="1" x14ac:dyDescent="0.35">
      <c r="A67" s="1174"/>
      <c r="B67" s="591">
        <v>25.44</v>
      </c>
      <c r="C67" s="592">
        <v>254400</v>
      </c>
      <c r="D67" s="593"/>
      <c r="E67" s="592"/>
      <c r="F67" s="593"/>
      <c r="G67" s="585"/>
      <c r="H67" s="586"/>
      <c r="I67" s="585"/>
      <c r="J67" s="586"/>
      <c r="K67" s="585"/>
      <c r="L67" s="586"/>
      <c r="M67" s="587"/>
      <c r="N67" s="584"/>
      <c r="O67" s="587"/>
      <c r="P67" s="588"/>
      <c r="Q67" s="587"/>
      <c r="R67" s="584"/>
      <c r="S67" s="587"/>
      <c r="T67" s="589"/>
      <c r="U67" s="594"/>
      <c r="V67" s="589"/>
      <c r="W67" s="587"/>
      <c r="X67" s="584"/>
      <c r="Y67" s="587"/>
      <c r="Z67" s="587"/>
      <c r="AA67" s="612"/>
    </row>
    <row r="68" spans="1:27" ht="15" customHeight="1" x14ac:dyDescent="0.35">
      <c r="A68" s="1174"/>
      <c r="B68" s="591"/>
      <c r="C68" s="592"/>
      <c r="D68" s="593"/>
      <c r="E68" s="592"/>
      <c r="F68" s="593"/>
      <c r="G68" s="585"/>
      <c r="H68" s="586"/>
      <c r="I68" s="585"/>
      <c r="J68" s="586"/>
      <c r="K68" s="585"/>
      <c r="L68" s="586"/>
      <c r="M68" s="587"/>
      <c r="N68" s="584"/>
      <c r="O68" s="587"/>
      <c r="P68" s="588"/>
      <c r="Q68" s="587"/>
      <c r="R68" s="584"/>
      <c r="S68" s="587"/>
      <c r="T68" s="589"/>
      <c r="U68" s="594"/>
      <c r="V68" s="589"/>
      <c r="W68" s="587"/>
      <c r="X68" s="584"/>
      <c r="Y68" s="587"/>
      <c r="Z68" s="587"/>
      <c r="AA68" s="612"/>
    </row>
    <row r="69" spans="1:27" ht="15" customHeight="1" x14ac:dyDescent="0.35">
      <c r="A69" s="1175"/>
      <c r="B69" s="591"/>
      <c r="C69" s="592"/>
      <c r="D69" s="593">
        <v>14</v>
      </c>
      <c r="E69" s="592">
        <v>140000</v>
      </c>
      <c r="F69" s="593">
        <v>24.95</v>
      </c>
      <c r="G69" s="585">
        <v>249500</v>
      </c>
      <c r="H69" s="586"/>
      <c r="I69" s="585"/>
      <c r="J69" s="591">
        <v>15</v>
      </c>
      <c r="K69" s="592">
        <v>199500</v>
      </c>
      <c r="L69" s="586"/>
      <c r="M69" s="587"/>
      <c r="N69" s="584"/>
      <c r="O69" s="587"/>
      <c r="P69" s="588">
        <v>20</v>
      </c>
      <c r="Q69" s="587">
        <v>266000</v>
      </c>
      <c r="R69" s="584"/>
      <c r="S69" s="587"/>
      <c r="T69" s="589"/>
      <c r="U69" s="594"/>
      <c r="V69" s="589"/>
      <c r="W69" s="587"/>
      <c r="X69" s="584"/>
      <c r="Y69" s="587"/>
      <c r="Z69" s="587"/>
      <c r="AA69" s="612"/>
    </row>
    <row r="70" spans="1:27" ht="15" customHeight="1" x14ac:dyDescent="0.35">
      <c r="A70" s="1173">
        <v>45063</v>
      </c>
      <c r="B70" s="591"/>
      <c r="C70" s="592"/>
      <c r="D70" s="593"/>
      <c r="E70" s="592"/>
      <c r="F70" s="593"/>
      <c r="G70" s="585"/>
      <c r="H70" s="586"/>
      <c r="I70" s="585"/>
      <c r="J70" s="586"/>
      <c r="K70" s="585"/>
      <c r="L70" s="586"/>
      <c r="M70" s="587"/>
      <c r="N70" s="584"/>
      <c r="O70" s="587"/>
      <c r="P70" s="588"/>
      <c r="Q70" s="587"/>
      <c r="R70" s="584"/>
      <c r="S70" s="587"/>
      <c r="T70" s="589"/>
      <c r="U70" s="594"/>
      <c r="V70" s="589"/>
      <c r="W70" s="587"/>
      <c r="X70" s="584"/>
      <c r="Y70" s="587"/>
      <c r="Z70" s="587"/>
      <c r="AA70" s="612"/>
    </row>
    <row r="71" spans="1:27" ht="15" customHeight="1" x14ac:dyDescent="0.35">
      <c r="A71" s="1174"/>
      <c r="B71" s="591"/>
      <c r="C71" s="592"/>
      <c r="D71" s="593"/>
      <c r="E71" s="592"/>
      <c r="F71" s="593"/>
      <c r="G71" s="585"/>
      <c r="H71" s="586"/>
      <c r="I71" s="585"/>
      <c r="J71" s="586"/>
      <c r="K71" s="585"/>
      <c r="L71" s="586"/>
      <c r="M71" s="587"/>
      <c r="N71" s="584"/>
      <c r="O71" s="587"/>
      <c r="P71" s="588"/>
      <c r="Q71" s="587"/>
      <c r="R71" s="584"/>
      <c r="S71" s="587"/>
      <c r="T71" s="589"/>
      <c r="U71" s="594"/>
      <c r="V71" s="589"/>
      <c r="W71" s="587"/>
      <c r="X71" s="584"/>
      <c r="Y71" s="587"/>
      <c r="Z71" s="587"/>
      <c r="AA71" s="612"/>
    </row>
    <row r="72" spans="1:27" ht="15" customHeight="1" x14ac:dyDescent="0.35">
      <c r="A72" s="1174"/>
      <c r="B72" s="591"/>
      <c r="C72" s="592"/>
      <c r="D72" s="593"/>
      <c r="E72" s="592"/>
      <c r="F72" s="593"/>
      <c r="G72" s="585"/>
      <c r="H72" s="586"/>
      <c r="I72" s="585"/>
      <c r="J72" s="586"/>
      <c r="K72" s="585"/>
      <c r="L72" s="586"/>
      <c r="M72" s="587"/>
      <c r="N72" s="584"/>
      <c r="O72" s="587"/>
      <c r="P72" s="588"/>
      <c r="Q72" s="587"/>
      <c r="R72" s="584"/>
      <c r="S72" s="587"/>
      <c r="T72" s="589"/>
      <c r="U72" s="594"/>
      <c r="V72" s="589"/>
      <c r="W72" s="587"/>
      <c r="X72" s="584"/>
      <c r="Y72" s="587"/>
      <c r="Z72" s="587"/>
      <c r="AA72" s="612"/>
    </row>
    <row r="73" spans="1:27" ht="15" customHeight="1" x14ac:dyDescent="0.35">
      <c r="A73" s="1175"/>
      <c r="B73" s="591">
        <v>20.63</v>
      </c>
      <c r="C73" s="592">
        <v>206300</v>
      </c>
      <c r="D73" s="593">
        <v>21.41</v>
      </c>
      <c r="E73" s="592">
        <v>214100</v>
      </c>
      <c r="F73" s="593">
        <v>26.92</v>
      </c>
      <c r="G73" s="585">
        <v>269200</v>
      </c>
      <c r="H73" s="586"/>
      <c r="I73" s="585"/>
      <c r="J73" s="586"/>
      <c r="K73" s="585"/>
      <c r="L73" s="586"/>
      <c r="M73" s="587"/>
      <c r="N73" s="584"/>
      <c r="O73" s="587"/>
      <c r="P73" s="588">
        <v>20</v>
      </c>
      <c r="Q73" s="587">
        <v>266000</v>
      </c>
      <c r="R73" s="584"/>
      <c r="S73" s="587"/>
      <c r="T73" s="589">
        <v>40.130000000000003</v>
      </c>
      <c r="U73" s="594">
        <v>401300</v>
      </c>
      <c r="V73" s="589"/>
      <c r="W73" s="587"/>
      <c r="X73" s="584"/>
      <c r="Y73" s="587"/>
      <c r="Z73" s="587"/>
      <c r="AA73" s="612"/>
    </row>
    <row r="74" spans="1:27" ht="15" customHeight="1" x14ac:dyDescent="0.35">
      <c r="A74" s="1173">
        <v>45064</v>
      </c>
      <c r="B74" s="591"/>
      <c r="C74" s="592"/>
      <c r="D74" s="593"/>
      <c r="E74" s="592"/>
      <c r="F74" s="593"/>
      <c r="G74" s="585"/>
      <c r="H74" s="586"/>
      <c r="I74" s="585"/>
      <c r="J74" s="586"/>
      <c r="K74" s="585"/>
      <c r="L74" s="586"/>
      <c r="M74" s="587"/>
      <c r="N74" s="584"/>
      <c r="O74" s="587"/>
      <c r="P74" s="588"/>
      <c r="Q74" s="587"/>
      <c r="R74" s="586"/>
      <c r="S74" s="587"/>
      <c r="T74" s="589"/>
      <c r="U74" s="594"/>
      <c r="V74" s="589"/>
      <c r="W74" s="587"/>
      <c r="X74" s="584"/>
      <c r="Y74" s="587"/>
      <c r="Z74" s="587"/>
      <c r="AA74" s="612"/>
    </row>
    <row r="75" spans="1:27" ht="15" customHeight="1" x14ac:dyDescent="0.35">
      <c r="A75" s="1174"/>
      <c r="B75" s="591"/>
      <c r="C75" s="592"/>
      <c r="D75" s="593"/>
      <c r="E75" s="592"/>
      <c r="F75" s="593"/>
      <c r="G75" s="585"/>
      <c r="H75" s="586"/>
      <c r="I75" s="585"/>
      <c r="J75" s="586"/>
      <c r="K75" s="585"/>
      <c r="L75" s="586"/>
      <c r="M75" s="587"/>
      <c r="N75" s="584"/>
      <c r="O75" s="587"/>
      <c r="P75" s="588"/>
      <c r="Q75" s="587"/>
      <c r="R75" s="586"/>
      <c r="S75" s="587"/>
      <c r="T75" s="589"/>
      <c r="U75" s="594"/>
      <c r="V75" s="589"/>
      <c r="W75" s="587"/>
      <c r="X75" s="584"/>
      <c r="Y75" s="587"/>
      <c r="Z75" s="587"/>
      <c r="AA75" s="612"/>
    </row>
    <row r="76" spans="1:27" ht="15" customHeight="1" x14ac:dyDescent="0.35">
      <c r="A76" s="1174"/>
      <c r="B76" s="591"/>
      <c r="C76" s="592"/>
      <c r="D76" s="593"/>
      <c r="E76" s="592"/>
      <c r="F76" s="593"/>
      <c r="G76" s="585"/>
      <c r="H76" s="586"/>
      <c r="I76" s="585"/>
      <c r="J76" s="586"/>
      <c r="K76" s="585"/>
      <c r="L76" s="586"/>
      <c r="M76" s="587"/>
      <c r="N76" s="584"/>
      <c r="O76" s="587"/>
      <c r="P76" s="588"/>
      <c r="Q76" s="587"/>
      <c r="R76" s="584"/>
      <c r="S76" s="587"/>
      <c r="T76" s="589"/>
      <c r="U76" s="590"/>
      <c r="V76" s="599"/>
      <c r="W76" s="600"/>
      <c r="X76" s="588"/>
      <c r="Y76" s="587"/>
      <c r="Z76" s="587"/>
      <c r="AA76" s="612"/>
    </row>
    <row r="77" spans="1:27" ht="15" customHeight="1" x14ac:dyDescent="0.35">
      <c r="A77" s="1175"/>
      <c r="B77" s="591"/>
      <c r="C77" s="592"/>
      <c r="D77" s="593">
        <v>29.02</v>
      </c>
      <c r="E77" s="592">
        <v>290200</v>
      </c>
      <c r="F77" s="593">
        <v>28.1</v>
      </c>
      <c r="G77" s="585">
        <v>281000</v>
      </c>
      <c r="H77" s="586"/>
      <c r="I77" s="587"/>
      <c r="J77" s="586"/>
      <c r="K77" s="585"/>
      <c r="L77" s="586"/>
      <c r="M77" s="587"/>
      <c r="N77" s="584"/>
      <c r="O77" s="587"/>
      <c r="P77" s="588">
        <v>20</v>
      </c>
      <c r="Q77" s="587">
        <v>266000</v>
      </c>
      <c r="R77" s="584"/>
      <c r="S77" s="587"/>
      <c r="T77" s="589"/>
      <c r="U77" s="594"/>
      <c r="V77" s="589"/>
      <c r="W77" s="587"/>
      <c r="X77" s="584"/>
      <c r="Y77" s="587"/>
      <c r="Z77" s="587"/>
      <c r="AA77" s="612"/>
    </row>
    <row r="78" spans="1:27" ht="15" customHeight="1" x14ac:dyDescent="0.35">
      <c r="A78" s="1173">
        <v>45065</v>
      </c>
      <c r="B78" s="591"/>
      <c r="C78" s="592"/>
      <c r="D78" s="593"/>
      <c r="E78" s="592"/>
      <c r="F78" s="593"/>
      <c r="G78" s="585"/>
      <c r="H78" s="586"/>
      <c r="I78" s="587"/>
      <c r="J78" s="586"/>
      <c r="K78" s="585"/>
      <c r="L78" s="586"/>
      <c r="M78" s="587"/>
      <c r="N78" s="584"/>
      <c r="O78" s="587"/>
      <c r="P78" s="588"/>
      <c r="Q78" s="587"/>
      <c r="R78" s="584"/>
      <c r="S78" s="587"/>
      <c r="T78" s="589"/>
      <c r="U78" s="594"/>
      <c r="V78" s="589"/>
      <c r="W78" s="587"/>
      <c r="X78" s="584"/>
      <c r="Y78" s="587"/>
      <c r="Z78" s="587"/>
      <c r="AA78" s="612"/>
    </row>
    <row r="79" spans="1:27" ht="15" customHeight="1" x14ac:dyDescent="0.35">
      <c r="A79" s="1174"/>
      <c r="B79" s="591"/>
      <c r="C79" s="592"/>
      <c r="D79" s="593"/>
      <c r="E79" s="592"/>
      <c r="F79" s="593"/>
      <c r="G79" s="585"/>
      <c r="H79" s="586"/>
      <c r="I79" s="585"/>
      <c r="J79" s="586"/>
      <c r="K79" s="585"/>
      <c r="L79" s="586"/>
      <c r="M79" s="587"/>
      <c r="N79" s="584"/>
      <c r="O79" s="587"/>
      <c r="P79" s="588"/>
      <c r="Q79" s="587"/>
      <c r="R79" s="584"/>
      <c r="S79" s="587"/>
      <c r="T79" s="589"/>
      <c r="U79" s="590"/>
      <c r="V79" s="599"/>
      <c r="W79" s="600"/>
      <c r="X79" s="588"/>
      <c r="Y79" s="587"/>
      <c r="Z79" s="587"/>
      <c r="AA79" s="612"/>
    </row>
    <row r="80" spans="1:27" ht="15" customHeight="1" x14ac:dyDescent="0.35">
      <c r="A80" s="1174"/>
      <c r="B80" s="591"/>
      <c r="C80" s="592"/>
      <c r="D80" s="593"/>
      <c r="E80" s="592"/>
      <c r="F80" s="593"/>
      <c r="G80" s="585"/>
      <c r="H80" s="586"/>
      <c r="I80" s="585"/>
      <c r="J80" s="586"/>
      <c r="K80" s="585"/>
      <c r="L80" s="586"/>
      <c r="M80" s="587"/>
      <c r="N80" s="584"/>
      <c r="O80" s="587"/>
      <c r="P80" s="588"/>
      <c r="Q80" s="587"/>
      <c r="R80" s="584"/>
      <c r="S80" s="587"/>
      <c r="T80" s="589"/>
      <c r="U80" s="590"/>
      <c r="V80" s="599"/>
      <c r="W80" s="600"/>
      <c r="X80" s="588"/>
      <c r="Y80" s="587"/>
      <c r="Z80" s="587"/>
      <c r="AA80" s="612"/>
    </row>
    <row r="81" spans="1:27" ht="15" customHeight="1" x14ac:dyDescent="0.35">
      <c r="A81" s="1175"/>
      <c r="B81" s="591"/>
      <c r="C81" s="592"/>
      <c r="D81" s="593">
        <v>29.1</v>
      </c>
      <c r="E81" s="592">
        <v>291000</v>
      </c>
      <c r="F81" s="593">
        <v>24.85</v>
      </c>
      <c r="G81" s="585">
        <v>248500</v>
      </c>
      <c r="H81" s="586">
        <v>20</v>
      </c>
      <c r="I81" s="585">
        <v>136000</v>
      </c>
      <c r="J81" s="586">
        <v>30</v>
      </c>
      <c r="K81" s="585">
        <v>399000</v>
      </c>
      <c r="L81" s="586">
        <v>20</v>
      </c>
      <c r="M81" s="587">
        <v>136000</v>
      </c>
      <c r="N81" s="584"/>
      <c r="O81" s="587"/>
      <c r="P81" s="588">
        <v>20</v>
      </c>
      <c r="Q81" s="587">
        <v>266000</v>
      </c>
      <c r="R81" s="584"/>
      <c r="S81" s="587"/>
      <c r="T81" s="589"/>
      <c r="U81" s="594"/>
      <c r="V81" s="589">
        <v>23.38</v>
      </c>
      <c r="W81" s="587">
        <v>233800</v>
      </c>
      <c r="X81" s="584"/>
      <c r="Y81" s="587"/>
      <c r="Z81" s="587"/>
      <c r="AA81" s="612"/>
    </row>
    <row r="82" spans="1:27" ht="15" customHeight="1" x14ac:dyDescent="0.35">
      <c r="A82" s="1173">
        <v>45066</v>
      </c>
      <c r="B82" s="591"/>
      <c r="C82" s="592"/>
      <c r="D82" s="591"/>
      <c r="E82" s="592"/>
      <c r="F82" s="593"/>
      <c r="G82" s="585"/>
      <c r="H82" s="586"/>
      <c r="I82" s="585"/>
      <c r="J82" s="586"/>
      <c r="K82" s="585"/>
      <c r="L82" s="586"/>
      <c r="M82" s="587"/>
      <c r="N82" s="584"/>
      <c r="O82" s="587"/>
      <c r="P82" s="588"/>
      <c r="Q82" s="587"/>
      <c r="R82" s="584"/>
      <c r="S82" s="587"/>
      <c r="T82" s="589"/>
      <c r="U82" s="594"/>
      <c r="V82" s="589"/>
      <c r="W82" s="587"/>
      <c r="X82" s="584"/>
      <c r="Y82" s="587"/>
      <c r="Z82" s="587"/>
      <c r="AA82" s="612"/>
    </row>
    <row r="83" spans="1:27" ht="15" customHeight="1" x14ac:dyDescent="0.35">
      <c r="A83" s="1174"/>
      <c r="B83" s="591"/>
      <c r="C83" s="592"/>
      <c r="D83" s="591"/>
      <c r="E83" s="592"/>
      <c r="F83" s="593"/>
      <c r="G83" s="585"/>
      <c r="H83" s="586"/>
      <c r="I83" s="585"/>
      <c r="J83" s="586"/>
      <c r="K83" s="585"/>
      <c r="L83" s="586"/>
      <c r="M83" s="587"/>
      <c r="N83" s="584"/>
      <c r="O83" s="587"/>
      <c r="P83" s="588"/>
      <c r="Q83" s="587"/>
      <c r="R83" s="584"/>
      <c r="S83" s="587"/>
      <c r="T83" s="589"/>
      <c r="U83" s="594"/>
      <c r="V83" s="589"/>
      <c r="W83" s="587"/>
      <c r="X83" s="584"/>
      <c r="Y83" s="587"/>
      <c r="Z83" s="587"/>
      <c r="AA83" s="612"/>
    </row>
    <row r="84" spans="1:27" ht="15" customHeight="1" x14ac:dyDescent="0.35">
      <c r="A84" s="1174"/>
      <c r="B84" s="591"/>
      <c r="C84" s="592"/>
      <c r="D84" s="591"/>
      <c r="E84" s="592"/>
      <c r="F84" s="593"/>
      <c r="G84" s="585"/>
      <c r="H84" s="586"/>
      <c r="I84" s="585"/>
      <c r="J84" s="586"/>
      <c r="K84" s="585"/>
      <c r="L84" s="586"/>
      <c r="M84" s="587"/>
      <c r="N84" s="584"/>
      <c r="O84" s="587"/>
      <c r="P84" s="588"/>
      <c r="Q84" s="587"/>
      <c r="R84" s="584"/>
      <c r="S84" s="587"/>
      <c r="T84" s="589"/>
      <c r="U84" s="594"/>
      <c r="V84" s="589"/>
      <c r="W84" s="587"/>
      <c r="X84" s="584"/>
      <c r="Y84" s="587"/>
      <c r="Z84" s="587"/>
      <c r="AA84" s="612"/>
    </row>
    <row r="85" spans="1:27" ht="15" customHeight="1" x14ac:dyDescent="0.35">
      <c r="A85" s="1175"/>
      <c r="B85" s="591"/>
      <c r="C85" s="592"/>
      <c r="D85" s="792">
        <v>27.88</v>
      </c>
      <c r="E85" s="592">
        <v>278800</v>
      </c>
      <c r="F85" s="593">
        <v>26.87</v>
      </c>
      <c r="G85" s="585">
        <v>268700</v>
      </c>
      <c r="H85" s="586">
        <v>20</v>
      </c>
      <c r="I85" s="585">
        <v>136000</v>
      </c>
      <c r="J85" s="586"/>
      <c r="K85" s="585"/>
      <c r="L85" s="586"/>
      <c r="M85" s="587"/>
      <c r="N85" s="584"/>
      <c r="O85" s="587"/>
      <c r="P85" s="588">
        <v>20</v>
      </c>
      <c r="Q85" s="587">
        <v>266000</v>
      </c>
      <c r="R85" s="584"/>
      <c r="S85" s="587"/>
      <c r="T85" s="589"/>
      <c r="U85" s="594"/>
      <c r="V85" s="589"/>
      <c r="W85" s="587"/>
      <c r="X85" s="584"/>
      <c r="Y85" s="587"/>
      <c r="Z85" s="587"/>
      <c r="AA85" s="612"/>
    </row>
    <row r="86" spans="1:27" ht="15" customHeight="1" x14ac:dyDescent="0.35">
      <c r="A86" s="1173">
        <v>45067</v>
      </c>
      <c r="B86" s="591"/>
      <c r="C86" s="592"/>
      <c r="D86" s="593"/>
      <c r="E86" s="592"/>
      <c r="F86" s="593"/>
      <c r="G86" s="587"/>
      <c r="H86" s="584"/>
      <c r="I86" s="585"/>
      <c r="J86" s="586"/>
      <c r="K86" s="585"/>
      <c r="L86" s="586"/>
      <c r="M86" s="587"/>
      <c r="N86" s="584"/>
      <c r="O86" s="587"/>
      <c r="P86" s="588"/>
      <c r="Q86" s="587"/>
      <c r="R86" s="584"/>
      <c r="S86" s="587"/>
      <c r="T86" s="724"/>
      <c r="U86" s="594"/>
      <c r="V86" s="589"/>
      <c r="W86" s="587"/>
      <c r="X86" s="584"/>
      <c r="Y86" s="587"/>
      <c r="Z86" s="587"/>
      <c r="AA86" s="612"/>
    </row>
    <row r="87" spans="1:27" ht="15" customHeight="1" x14ac:dyDescent="0.35">
      <c r="A87" s="1174"/>
      <c r="B87" s="591"/>
      <c r="C87" s="592"/>
      <c r="D87" s="593"/>
      <c r="E87" s="592"/>
      <c r="F87" s="593"/>
      <c r="G87" s="587"/>
      <c r="H87" s="584"/>
      <c r="I87" s="585"/>
      <c r="J87" s="586"/>
      <c r="K87" s="585"/>
      <c r="L87" s="586"/>
      <c r="M87" s="587"/>
      <c r="N87" s="584"/>
      <c r="O87" s="587"/>
      <c r="P87" s="588"/>
      <c r="Q87" s="587"/>
      <c r="R87" s="584"/>
      <c r="S87" s="587"/>
      <c r="T87" s="589"/>
      <c r="U87" s="594"/>
      <c r="V87" s="589"/>
      <c r="W87" s="587"/>
      <c r="X87" s="584"/>
      <c r="Y87" s="587"/>
      <c r="Z87" s="587"/>
      <c r="AA87" s="612"/>
    </row>
    <row r="88" spans="1:27" ht="15" customHeight="1" x14ac:dyDescent="0.35">
      <c r="A88" s="1174"/>
      <c r="B88" s="591"/>
      <c r="C88" s="592"/>
      <c r="D88" s="593"/>
      <c r="E88" s="592"/>
      <c r="F88" s="593"/>
      <c r="G88" s="587"/>
      <c r="H88" s="584"/>
      <c r="I88" s="585"/>
      <c r="J88" s="586"/>
      <c r="K88" s="585"/>
      <c r="L88" s="586"/>
      <c r="M88" s="587"/>
      <c r="N88" s="584"/>
      <c r="O88" s="587"/>
      <c r="P88" s="588"/>
      <c r="Q88" s="587"/>
      <c r="R88" s="584"/>
      <c r="S88" s="587"/>
      <c r="T88" s="589"/>
      <c r="U88" s="590"/>
      <c r="V88" s="599"/>
      <c r="W88" s="600"/>
      <c r="X88" s="588"/>
      <c r="Y88" s="587"/>
      <c r="Z88" s="587"/>
      <c r="AA88" s="612"/>
    </row>
    <row r="89" spans="1:27" ht="15" customHeight="1" x14ac:dyDescent="0.35">
      <c r="A89" s="1175"/>
      <c r="B89" s="591"/>
      <c r="C89" s="592"/>
      <c r="D89" s="593">
        <v>27</v>
      </c>
      <c r="E89" s="592">
        <v>270000</v>
      </c>
      <c r="F89" s="593">
        <v>25.68</v>
      </c>
      <c r="G89" s="585">
        <v>256800</v>
      </c>
      <c r="H89" s="586"/>
      <c r="I89" s="585"/>
      <c r="J89" s="586"/>
      <c r="K89" s="585"/>
      <c r="L89" s="586"/>
      <c r="M89" s="587"/>
      <c r="N89" s="584"/>
      <c r="O89" s="587"/>
      <c r="P89" s="588"/>
      <c r="Q89" s="587"/>
      <c r="R89" s="584"/>
      <c r="S89" s="587"/>
      <c r="T89" s="589"/>
      <c r="U89" s="594"/>
      <c r="V89" s="589"/>
      <c r="W89" s="587"/>
      <c r="X89" s="584"/>
      <c r="Y89" s="587"/>
      <c r="Z89" s="587"/>
      <c r="AA89" s="612"/>
    </row>
    <row r="90" spans="1:27" ht="17.25" customHeight="1" x14ac:dyDescent="0.35">
      <c r="A90" s="1173">
        <v>45068</v>
      </c>
      <c r="B90" s="591"/>
      <c r="C90" s="592"/>
      <c r="D90" s="593"/>
      <c r="E90" s="592"/>
      <c r="F90" s="593"/>
      <c r="G90" s="585"/>
      <c r="H90" s="586"/>
      <c r="I90" s="585"/>
      <c r="J90" s="586"/>
      <c r="K90" s="585"/>
      <c r="L90" s="586"/>
      <c r="M90" s="587"/>
      <c r="N90" s="584"/>
      <c r="O90" s="587"/>
      <c r="P90" s="588"/>
      <c r="Q90" s="587"/>
      <c r="R90" s="584"/>
      <c r="S90" s="587"/>
      <c r="T90" s="589"/>
      <c r="U90" s="594"/>
      <c r="V90" s="589"/>
      <c r="W90" s="587"/>
      <c r="X90" s="584"/>
      <c r="Y90" s="587"/>
      <c r="Z90" s="587"/>
      <c r="AA90" s="612"/>
    </row>
    <row r="91" spans="1:27" ht="17.25" customHeight="1" x14ac:dyDescent="0.35">
      <c r="A91" s="1174"/>
      <c r="B91" s="591"/>
      <c r="C91" s="592"/>
      <c r="D91" s="593"/>
      <c r="E91" s="592"/>
      <c r="F91" s="593"/>
      <c r="G91" s="585"/>
      <c r="H91" s="586"/>
      <c r="I91" s="585"/>
      <c r="J91" s="586"/>
      <c r="K91" s="585"/>
      <c r="L91" s="586"/>
      <c r="M91" s="587"/>
      <c r="N91" s="584"/>
      <c r="O91" s="587"/>
      <c r="P91" s="588"/>
      <c r="Q91" s="587"/>
      <c r="R91" s="584"/>
      <c r="S91" s="587"/>
      <c r="T91" s="589"/>
      <c r="U91" s="594"/>
      <c r="V91" s="589"/>
      <c r="W91" s="587"/>
      <c r="X91" s="584"/>
      <c r="Y91" s="587"/>
      <c r="Z91" s="587"/>
      <c r="AA91" s="612"/>
    </row>
    <row r="92" spans="1:27" ht="17.25" customHeight="1" x14ac:dyDescent="0.35">
      <c r="A92" s="1174"/>
      <c r="B92" s="591"/>
      <c r="C92" s="592"/>
      <c r="D92" s="593"/>
      <c r="E92" s="592"/>
      <c r="F92" s="593"/>
      <c r="G92" s="585"/>
      <c r="H92" s="586"/>
      <c r="I92" s="585"/>
      <c r="J92" s="586"/>
      <c r="K92" s="585"/>
      <c r="L92" s="586"/>
      <c r="M92" s="587"/>
      <c r="N92" s="584"/>
      <c r="O92" s="587"/>
      <c r="P92" s="588"/>
      <c r="Q92" s="587"/>
      <c r="R92" s="584"/>
      <c r="S92" s="587"/>
      <c r="T92" s="589"/>
      <c r="U92" s="594"/>
      <c r="V92" s="589"/>
      <c r="W92" s="587"/>
      <c r="X92" s="584"/>
      <c r="Y92" s="587"/>
      <c r="Z92" s="587"/>
      <c r="AA92" s="612"/>
    </row>
    <row r="93" spans="1:27" ht="15" customHeight="1" x14ac:dyDescent="0.35">
      <c r="A93" s="1175"/>
      <c r="B93" s="591">
        <v>23.71</v>
      </c>
      <c r="C93" s="592">
        <v>237100</v>
      </c>
      <c r="D93" s="593">
        <v>26.55</v>
      </c>
      <c r="E93" s="592">
        <v>265500</v>
      </c>
      <c r="F93" s="593">
        <v>28.82</v>
      </c>
      <c r="G93" s="585">
        <v>288200</v>
      </c>
      <c r="H93" s="586"/>
      <c r="I93" s="585"/>
      <c r="J93" s="586">
        <v>30</v>
      </c>
      <c r="K93" s="585">
        <v>399000</v>
      </c>
      <c r="L93" s="586"/>
      <c r="M93" s="587"/>
      <c r="N93" s="584"/>
      <c r="O93" s="587"/>
      <c r="P93" s="588">
        <v>20</v>
      </c>
      <c r="Q93" s="587">
        <v>266000</v>
      </c>
      <c r="R93" s="584"/>
      <c r="S93" s="587"/>
      <c r="T93" s="589"/>
      <c r="U93" s="594"/>
      <c r="V93" s="589"/>
      <c r="W93" s="587"/>
      <c r="X93" s="584"/>
      <c r="Y93" s="587"/>
      <c r="Z93" s="587"/>
      <c r="AA93" s="612"/>
    </row>
    <row r="94" spans="1:27" ht="15" customHeight="1" x14ac:dyDescent="0.35">
      <c r="A94" s="1173">
        <v>45069</v>
      </c>
      <c r="B94" s="591"/>
      <c r="C94" s="592"/>
      <c r="D94" s="593"/>
      <c r="E94" s="592"/>
      <c r="F94" s="593"/>
      <c r="G94" s="585"/>
      <c r="H94" s="586"/>
      <c r="I94" s="585"/>
      <c r="J94" s="586"/>
      <c r="K94" s="585"/>
      <c r="L94" s="586"/>
      <c r="M94" s="587"/>
      <c r="N94" s="584"/>
      <c r="O94" s="587"/>
      <c r="P94" s="588"/>
      <c r="Q94" s="587"/>
      <c r="R94" s="584"/>
      <c r="S94" s="587"/>
      <c r="T94" s="589"/>
      <c r="U94" s="594"/>
      <c r="V94" s="589"/>
      <c r="W94" s="587"/>
      <c r="X94" s="584"/>
      <c r="Y94" s="587"/>
      <c r="Z94" s="587"/>
      <c r="AA94" s="612"/>
    </row>
    <row r="95" spans="1:27" ht="15" customHeight="1" x14ac:dyDescent="0.35">
      <c r="A95" s="1174"/>
      <c r="B95" s="591"/>
      <c r="C95" s="592"/>
      <c r="D95" s="593"/>
      <c r="E95" s="592"/>
      <c r="F95" s="593"/>
      <c r="G95" s="585"/>
      <c r="H95" s="586"/>
      <c r="I95" s="585"/>
      <c r="J95" s="586"/>
      <c r="K95" s="585"/>
      <c r="L95" s="586"/>
      <c r="M95" s="587"/>
      <c r="N95" s="584"/>
      <c r="O95" s="587"/>
      <c r="P95" s="588"/>
      <c r="Q95" s="587"/>
      <c r="R95" s="584"/>
      <c r="S95" s="587"/>
      <c r="T95" s="589"/>
      <c r="U95" s="594"/>
      <c r="V95" s="589"/>
      <c r="W95" s="587"/>
      <c r="X95" s="584"/>
      <c r="Y95" s="587"/>
      <c r="Z95" s="587"/>
      <c r="AA95" s="612"/>
    </row>
    <row r="96" spans="1:27" ht="15" customHeight="1" x14ac:dyDescent="0.35">
      <c r="A96" s="1174"/>
      <c r="B96" s="591"/>
      <c r="C96" s="592"/>
      <c r="D96" s="593"/>
      <c r="E96" s="592"/>
      <c r="F96" s="593"/>
      <c r="G96" s="585"/>
      <c r="H96" s="586"/>
      <c r="I96" s="585"/>
      <c r="J96" s="586"/>
      <c r="K96" s="585"/>
      <c r="L96" s="586"/>
      <c r="M96" s="587"/>
      <c r="N96" s="584"/>
      <c r="O96" s="587"/>
      <c r="P96" s="588"/>
      <c r="Q96" s="587"/>
      <c r="R96" s="584"/>
      <c r="S96" s="587"/>
      <c r="T96" s="589"/>
      <c r="U96" s="594"/>
      <c r="V96" s="589"/>
      <c r="W96" s="587"/>
      <c r="X96" s="584"/>
      <c r="Y96" s="587"/>
      <c r="Z96" s="587"/>
      <c r="AA96" s="612"/>
    </row>
    <row r="97" spans="1:33" ht="15" customHeight="1" x14ac:dyDescent="0.35">
      <c r="A97" s="1175"/>
      <c r="B97" s="792">
        <v>23.22</v>
      </c>
      <c r="C97" s="592">
        <v>232200</v>
      </c>
      <c r="D97" s="593">
        <v>22.91</v>
      </c>
      <c r="E97" s="592">
        <v>229100</v>
      </c>
      <c r="F97" s="593">
        <v>25.82</v>
      </c>
      <c r="G97" s="585">
        <v>258200</v>
      </c>
      <c r="H97" s="586">
        <v>54.08</v>
      </c>
      <c r="I97" s="585">
        <v>367744</v>
      </c>
      <c r="J97" s="586"/>
      <c r="K97" s="585"/>
      <c r="L97" s="586"/>
      <c r="M97" s="587"/>
      <c r="N97" s="584"/>
      <c r="O97" s="587"/>
      <c r="P97" s="588">
        <v>20</v>
      </c>
      <c r="Q97" s="587">
        <v>266000</v>
      </c>
      <c r="R97" s="584"/>
      <c r="S97" s="587"/>
      <c r="T97" s="589"/>
      <c r="U97" s="594"/>
      <c r="V97" s="589"/>
      <c r="W97" s="587"/>
      <c r="X97" s="584"/>
      <c r="Y97" s="587"/>
      <c r="Z97" s="587"/>
      <c r="AA97" s="612"/>
    </row>
    <row r="98" spans="1:33" ht="15" customHeight="1" x14ac:dyDescent="0.35">
      <c r="A98" s="1173">
        <v>45070</v>
      </c>
      <c r="B98" s="591"/>
      <c r="C98" s="592"/>
      <c r="D98" s="593"/>
      <c r="E98" s="592"/>
      <c r="F98" s="593"/>
      <c r="G98" s="585"/>
      <c r="H98" s="586"/>
      <c r="I98" s="585"/>
      <c r="J98" s="586"/>
      <c r="K98" s="585"/>
      <c r="L98" s="586"/>
      <c r="M98" s="587"/>
      <c r="N98" s="584"/>
      <c r="O98" s="587"/>
      <c r="P98" s="588"/>
      <c r="Q98" s="587"/>
      <c r="R98" s="584"/>
      <c r="S98" s="587"/>
      <c r="T98" s="589"/>
      <c r="U98" s="594"/>
      <c r="V98" s="589"/>
      <c r="W98" s="587"/>
      <c r="X98" s="584"/>
      <c r="Y98" s="587"/>
      <c r="Z98" s="587"/>
      <c r="AA98" s="612"/>
    </row>
    <row r="99" spans="1:33" ht="15" customHeight="1" x14ac:dyDescent="0.35">
      <c r="A99" s="1174"/>
      <c r="B99" s="591"/>
      <c r="C99" s="592"/>
      <c r="D99" s="593"/>
      <c r="E99" s="592"/>
      <c r="F99" s="593"/>
      <c r="G99" s="585"/>
      <c r="H99" s="586"/>
      <c r="I99" s="585"/>
      <c r="J99" s="586"/>
      <c r="K99" s="585"/>
      <c r="L99" s="586"/>
      <c r="M99" s="587"/>
      <c r="N99" s="584"/>
      <c r="O99" s="587"/>
      <c r="P99" s="588"/>
      <c r="Q99" s="587"/>
      <c r="R99" s="584"/>
      <c r="S99" s="587"/>
      <c r="T99" s="589"/>
      <c r="U99" s="594"/>
      <c r="V99" s="589"/>
      <c r="W99" s="587"/>
      <c r="X99" s="584"/>
      <c r="Y99" s="587"/>
      <c r="Z99" s="587"/>
      <c r="AA99" s="612"/>
    </row>
    <row r="100" spans="1:33" ht="14.25" customHeight="1" x14ac:dyDescent="0.35">
      <c r="A100" s="1174"/>
      <c r="B100" s="591"/>
      <c r="C100" s="592"/>
      <c r="D100" s="593"/>
      <c r="E100" s="592"/>
      <c r="F100" s="593">
        <v>22.74</v>
      </c>
      <c r="G100" s="585">
        <v>227400</v>
      </c>
      <c r="H100" s="586"/>
      <c r="I100" s="585"/>
      <c r="J100" s="586"/>
      <c r="K100" s="585"/>
      <c r="L100" s="586"/>
      <c r="M100" s="587"/>
      <c r="N100" s="584"/>
      <c r="O100" s="587"/>
      <c r="P100" s="588"/>
      <c r="Q100" s="587"/>
      <c r="R100" s="584"/>
      <c r="S100" s="587"/>
      <c r="T100" s="589"/>
      <c r="U100" s="590"/>
      <c r="V100" s="599"/>
      <c r="W100" s="600"/>
      <c r="X100" s="588"/>
      <c r="Y100" s="587"/>
      <c r="Z100" s="587"/>
      <c r="AA100" s="612"/>
    </row>
    <row r="101" spans="1:33" ht="15" customHeight="1" x14ac:dyDescent="0.35">
      <c r="A101" s="1175"/>
      <c r="B101" s="591">
        <v>24.97</v>
      </c>
      <c r="C101" s="592">
        <v>249700</v>
      </c>
      <c r="D101" s="593"/>
      <c r="E101" s="592"/>
      <c r="F101" s="593"/>
      <c r="G101" s="585"/>
      <c r="H101" s="586">
        <v>20</v>
      </c>
      <c r="I101" s="585">
        <v>136000</v>
      </c>
      <c r="J101" s="586">
        <v>20</v>
      </c>
      <c r="K101" s="585">
        <v>266000</v>
      </c>
      <c r="L101" s="586">
        <v>20</v>
      </c>
      <c r="M101" s="587">
        <v>136000</v>
      </c>
      <c r="N101" s="584"/>
      <c r="O101" s="587"/>
      <c r="P101" s="588">
        <v>20</v>
      </c>
      <c r="Q101" s="587">
        <v>266000</v>
      </c>
      <c r="R101" s="589"/>
      <c r="S101" s="594"/>
      <c r="T101" s="598"/>
      <c r="U101" s="601"/>
      <c r="V101" s="584"/>
      <c r="W101" s="587"/>
      <c r="X101" s="727"/>
      <c r="Y101" s="704"/>
      <c r="Z101" s="587"/>
      <c r="AA101" s="612"/>
    </row>
    <row r="102" spans="1:33" ht="15" customHeight="1" x14ac:dyDescent="0.35">
      <c r="A102" s="1173">
        <v>45071</v>
      </c>
      <c r="B102" s="591"/>
      <c r="C102" s="592"/>
      <c r="D102" s="593"/>
      <c r="E102" s="592"/>
      <c r="F102" s="593"/>
      <c r="G102" s="585"/>
      <c r="H102" s="586"/>
      <c r="I102" s="585"/>
      <c r="J102" s="586"/>
      <c r="K102" s="660"/>
      <c r="L102" s="586"/>
      <c r="M102" s="585"/>
      <c r="N102" s="584"/>
      <c r="O102" s="587"/>
      <c r="P102" s="588"/>
      <c r="Q102" s="587"/>
      <c r="R102" s="584"/>
      <c r="S102" s="587"/>
      <c r="T102" s="589"/>
      <c r="U102" s="594"/>
      <c r="V102" s="589"/>
      <c r="W102" s="587"/>
      <c r="X102" s="584"/>
      <c r="Y102" s="587"/>
      <c r="Z102" s="587"/>
      <c r="AA102" s="612"/>
    </row>
    <row r="103" spans="1:33" ht="15" customHeight="1" x14ac:dyDescent="0.35">
      <c r="A103" s="1174"/>
      <c r="B103" s="591"/>
      <c r="C103" s="592"/>
      <c r="D103" s="593"/>
      <c r="E103" s="592"/>
      <c r="F103" s="593"/>
      <c r="G103" s="585"/>
      <c r="H103" s="586"/>
      <c r="I103" s="585"/>
      <c r="J103" s="586"/>
      <c r="K103" s="592"/>
      <c r="L103" s="586"/>
      <c r="M103" s="587"/>
      <c r="N103" s="584"/>
      <c r="O103" s="587"/>
      <c r="P103" s="588"/>
      <c r="Q103" s="587"/>
      <c r="R103" s="584"/>
      <c r="S103" s="587"/>
      <c r="T103" s="589"/>
      <c r="U103" s="594"/>
      <c r="V103" s="589"/>
      <c r="W103" s="587"/>
      <c r="X103" s="584"/>
      <c r="Y103" s="587"/>
      <c r="Z103" s="587"/>
      <c r="AA103" s="612"/>
    </row>
    <row r="104" spans="1:33" ht="15" customHeight="1" x14ac:dyDescent="0.35">
      <c r="A104" s="1174"/>
      <c r="B104" s="586"/>
      <c r="C104" s="587"/>
      <c r="D104" s="593"/>
      <c r="E104" s="592"/>
      <c r="F104" s="593"/>
      <c r="G104" s="585"/>
      <c r="H104" s="586"/>
      <c r="I104" s="585"/>
      <c r="J104" s="586"/>
      <c r="K104" s="592"/>
      <c r="L104" s="586"/>
      <c r="M104" s="587"/>
      <c r="N104" s="584"/>
      <c r="O104" s="587"/>
      <c r="P104" s="588"/>
      <c r="Q104" s="587"/>
      <c r="R104" s="584"/>
      <c r="S104" s="587"/>
      <c r="T104" s="589"/>
      <c r="U104" s="594"/>
      <c r="V104" s="589"/>
      <c r="W104" s="587"/>
      <c r="X104" s="584"/>
      <c r="Y104" s="587"/>
      <c r="Z104" s="587"/>
      <c r="AA104" s="612"/>
    </row>
    <row r="105" spans="1:33" ht="15" customHeight="1" x14ac:dyDescent="0.35">
      <c r="A105" s="1175"/>
      <c r="B105" s="591">
        <v>27.04</v>
      </c>
      <c r="C105" s="592">
        <v>270400</v>
      </c>
      <c r="D105" s="593">
        <v>23.11</v>
      </c>
      <c r="E105" s="592">
        <v>231100</v>
      </c>
      <c r="F105" s="593">
        <v>28.73</v>
      </c>
      <c r="G105" s="585">
        <v>287300</v>
      </c>
      <c r="H105" s="586"/>
      <c r="I105" s="587"/>
      <c r="J105" s="586"/>
      <c r="K105" s="587"/>
      <c r="L105" s="586">
        <v>20</v>
      </c>
      <c r="M105" s="587">
        <v>136000</v>
      </c>
      <c r="N105" s="584"/>
      <c r="O105" s="587"/>
      <c r="P105" s="588">
        <v>20</v>
      </c>
      <c r="Q105" s="587">
        <v>266000</v>
      </c>
      <c r="R105" s="584"/>
      <c r="S105" s="587"/>
      <c r="T105" s="589"/>
      <c r="U105" s="594"/>
      <c r="V105" s="589">
        <v>21.62</v>
      </c>
      <c r="W105" s="587">
        <v>216200</v>
      </c>
      <c r="X105" s="584"/>
      <c r="Y105" s="587"/>
      <c r="Z105" s="587"/>
      <c r="AA105" s="612"/>
      <c r="AG105" s="685"/>
    </row>
    <row r="106" spans="1:33" ht="15" customHeight="1" x14ac:dyDescent="0.35">
      <c r="A106" s="1173">
        <v>45072</v>
      </c>
      <c r="B106" s="591"/>
      <c r="C106" s="592"/>
      <c r="D106" s="593"/>
      <c r="E106" s="592"/>
      <c r="F106" s="593"/>
      <c r="G106" s="585"/>
      <c r="H106" s="586"/>
      <c r="I106" s="587"/>
      <c r="J106" s="586"/>
      <c r="K106" s="585"/>
      <c r="L106" s="586"/>
      <c r="M106" s="587"/>
      <c r="N106" s="584"/>
      <c r="O106" s="587"/>
      <c r="P106" s="588"/>
      <c r="Q106" s="587"/>
      <c r="R106" s="584"/>
      <c r="S106" s="587"/>
      <c r="T106" s="589"/>
      <c r="U106" s="594"/>
      <c r="V106" s="727"/>
      <c r="W106" s="704"/>
      <c r="X106" s="584"/>
      <c r="Y106" s="587"/>
      <c r="Z106" s="587"/>
      <c r="AA106" s="612"/>
      <c r="AG106" s="685"/>
    </row>
    <row r="107" spans="1:33" ht="15" customHeight="1" x14ac:dyDescent="0.35">
      <c r="A107" s="1174"/>
      <c r="B107" s="591"/>
      <c r="C107" s="592"/>
      <c r="D107" s="593"/>
      <c r="E107" s="592"/>
      <c r="F107" s="593"/>
      <c r="G107" s="585"/>
      <c r="H107" s="586"/>
      <c r="I107" s="585"/>
      <c r="J107" s="586"/>
      <c r="K107" s="585"/>
      <c r="L107" s="586"/>
      <c r="M107" s="587"/>
      <c r="N107" s="584"/>
      <c r="O107" s="587"/>
      <c r="P107" s="599"/>
      <c r="Q107" s="587"/>
      <c r="R107" s="584"/>
      <c r="S107" s="587"/>
      <c r="T107" s="589"/>
      <c r="U107" s="594"/>
      <c r="V107" s="589"/>
      <c r="W107" s="587"/>
      <c r="X107" s="584"/>
      <c r="Y107" s="587"/>
      <c r="Z107" s="587"/>
      <c r="AA107" s="612"/>
      <c r="AG107" s="685"/>
    </row>
    <row r="108" spans="1:33" ht="15" customHeight="1" x14ac:dyDescent="0.35">
      <c r="A108" s="1174"/>
      <c r="B108" s="591"/>
      <c r="C108" s="592"/>
      <c r="D108" s="593"/>
      <c r="E108" s="592"/>
      <c r="F108" s="593"/>
      <c r="G108" s="585"/>
      <c r="H108" s="586"/>
      <c r="I108" s="585"/>
      <c r="J108" s="586"/>
      <c r="K108" s="585"/>
      <c r="L108" s="586"/>
      <c r="M108" s="587"/>
      <c r="N108" s="584"/>
      <c r="O108" s="587"/>
      <c r="P108" s="588"/>
      <c r="Q108" s="587"/>
      <c r="R108" s="584"/>
      <c r="S108" s="587"/>
      <c r="T108" s="589"/>
      <c r="U108" s="594"/>
      <c r="V108" s="589"/>
      <c r="W108" s="587"/>
      <c r="X108" s="584"/>
      <c r="Y108" s="587"/>
      <c r="Z108" s="587"/>
      <c r="AA108" s="612"/>
      <c r="AG108" s="685"/>
    </row>
    <row r="109" spans="1:33" ht="15" customHeight="1" x14ac:dyDescent="0.35">
      <c r="A109" s="1175"/>
      <c r="B109" s="591">
        <v>23.07</v>
      </c>
      <c r="C109" s="592">
        <v>230700</v>
      </c>
      <c r="D109" s="593">
        <v>17.829999999999998</v>
      </c>
      <c r="E109" s="592">
        <v>178300</v>
      </c>
      <c r="F109" s="593">
        <v>23.66</v>
      </c>
      <c r="G109" s="585">
        <v>236600</v>
      </c>
      <c r="H109" s="586">
        <v>20</v>
      </c>
      <c r="I109" s="585">
        <v>136000</v>
      </c>
      <c r="J109" s="586"/>
      <c r="K109" s="585"/>
      <c r="L109" s="586">
        <v>20</v>
      </c>
      <c r="M109" s="587">
        <v>136000</v>
      </c>
      <c r="N109" s="584"/>
      <c r="O109" s="587"/>
      <c r="P109" s="588">
        <v>20</v>
      </c>
      <c r="Q109" s="587">
        <v>266000</v>
      </c>
      <c r="R109" s="584"/>
      <c r="S109" s="587"/>
      <c r="T109" s="589"/>
      <c r="U109" s="594"/>
      <c r="V109" s="589"/>
      <c r="W109" s="587"/>
      <c r="X109" s="584"/>
      <c r="Y109" s="587"/>
      <c r="Z109" s="587"/>
      <c r="AA109" s="612"/>
    </row>
    <row r="110" spans="1:33" ht="15" customHeight="1" x14ac:dyDescent="0.35">
      <c r="A110" s="1173">
        <v>45073</v>
      </c>
      <c r="B110" s="591"/>
      <c r="C110" s="592"/>
      <c r="D110" s="593"/>
      <c r="E110" s="592"/>
      <c r="F110" s="593"/>
      <c r="G110" s="585"/>
      <c r="H110" s="586"/>
      <c r="I110" s="585"/>
      <c r="J110" s="586"/>
      <c r="K110" s="585"/>
      <c r="L110" s="586"/>
      <c r="M110" s="587"/>
      <c r="N110" s="584"/>
      <c r="O110" s="587"/>
      <c r="P110" s="588"/>
      <c r="Q110" s="587"/>
      <c r="R110" s="584"/>
      <c r="S110" s="587"/>
      <c r="T110" s="584"/>
      <c r="U110" s="587"/>
      <c r="V110" s="589"/>
      <c r="W110" s="587"/>
      <c r="X110" s="584"/>
      <c r="Y110" s="587"/>
      <c r="Z110" s="587"/>
      <c r="AA110" s="612"/>
    </row>
    <row r="111" spans="1:33" ht="15" customHeight="1" x14ac:dyDescent="0.35">
      <c r="A111" s="1174"/>
      <c r="B111" s="591"/>
      <c r="C111" s="592"/>
      <c r="D111" s="593"/>
      <c r="E111" s="592"/>
      <c r="F111" s="593"/>
      <c r="G111" s="585"/>
      <c r="H111" s="586"/>
      <c r="I111" s="585"/>
      <c r="J111" s="586"/>
      <c r="K111" s="585"/>
      <c r="L111" s="586"/>
      <c r="M111" s="587"/>
      <c r="N111" s="584"/>
      <c r="O111" s="587"/>
      <c r="P111" s="588"/>
      <c r="Q111" s="587"/>
      <c r="R111" s="584"/>
      <c r="S111" s="587"/>
      <c r="T111" s="589"/>
      <c r="U111" s="594"/>
      <c r="V111" s="589"/>
      <c r="W111" s="587"/>
      <c r="X111" s="584"/>
      <c r="Y111" s="587"/>
      <c r="Z111" s="587"/>
      <c r="AA111" s="612"/>
    </row>
    <row r="112" spans="1:33" ht="15" customHeight="1" x14ac:dyDescent="0.35">
      <c r="A112" s="1174"/>
      <c r="B112" s="591"/>
      <c r="C112" s="592"/>
      <c r="D112" s="593"/>
      <c r="E112" s="592"/>
      <c r="F112" s="593"/>
      <c r="G112" s="585"/>
      <c r="H112" s="586"/>
      <c r="I112" s="585"/>
      <c r="J112" s="586"/>
      <c r="K112" s="585"/>
      <c r="L112" s="586"/>
      <c r="M112" s="587"/>
      <c r="N112" s="584"/>
      <c r="O112" s="587"/>
      <c r="P112" s="588"/>
      <c r="Q112" s="587"/>
      <c r="R112" s="584"/>
      <c r="S112" s="587"/>
      <c r="T112" s="589"/>
      <c r="U112" s="594"/>
      <c r="V112" s="589"/>
      <c r="W112" s="587"/>
      <c r="X112" s="584"/>
      <c r="Y112" s="587"/>
      <c r="Z112" s="587"/>
      <c r="AA112" s="612"/>
    </row>
    <row r="113" spans="1:27" ht="15" customHeight="1" x14ac:dyDescent="0.35">
      <c r="A113" s="1175"/>
      <c r="B113" s="591">
        <v>35.28</v>
      </c>
      <c r="C113" s="592">
        <v>352800</v>
      </c>
      <c r="D113" s="593">
        <v>23.49</v>
      </c>
      <c r="E113" s="592">
        <v>234900</v>
      </c>
      <c r="F113" s="593">
        <v>30.23</v>
      </c>
      <c r="G113" s="585">
        <v>302300</v>
      </c>
      <c r="H113" s="586"/>
      <c r="I113" s="585"/>
      <c r="J113" s="586"/>
      <c r="K113" s="585"/>
      <c r="L113" s="586">
        <v>20</v>
      </c>
      <c r="M113" s="585">
        <v>136000</v>
      </c>
      <c r="N113" s="584"/>
      <c r="O113" s="587"/>
      <c r="P113" s="588">
        <v>20</v>
      </c>
      <c r="Q113" s="587">
        <v>266000</v>
      </c>
      <c r="R113" s="588"/>
      <c r="S113" s="587"/>
      <c r="T113" s="589"/>
      <c r="U113" s="594"/>
      <c r="V113" s="589"/>
      <c r="W113" s="587"/>
      <c r="X113" s="584"/>
      <c r="Y113" s="587"/>
      <c r="Z113" s="587"/>
      <c r="AA113" s="612"/>
    </row>
    <row r="114" spans="1:27" ht="15" customHeight="1" x14ac:dyDescent="0.35">
      <c r="A114" s="1173">
        <v>45074</v>
      </c>
      <c r="B114" s="591"/>
      <c r="C114" s="592"/>
      <c r="D114" s="593"/>
      <c r="E114" s="592"/>
      <c r="F114" s="593"/>
      <c r="G114" s="585"/>
      <c r="H114" s="586"/>
      <c r="I114" s="585"/>
      <c r="J114" s="586"/>
      <c r="K114" s="585"/>
      <c r="L114" s="586"/>
      <c r="M114" s="587"/>
      <c r="N114" s="584"/>
      <c r="O114" s="587"/>
      <c r="P114" s="588"/>
      <c r="Q114" s="587"/>
      <c r="R114" s="588"/>
      <c r="S114" s="587"/>
      <c r="T114" s="589"/>
      <c r="U114" s="594"/>
      <c r="V114" s="589"/>
      <c r="W114" s="587"/>
      <c r="X114" s="584"/>
      <c r="Y114" s="587"/>
      <c r="Z114" s="587"/>
      <c r="AA114" s="612"/>
    </row>
    <row r="115" spans="1:27" ht="15" customHeight="1" x14ac:dyDescent="0.35">
      <c r="A115" s="1174"/>
      <c r="B115" s="591"/>
      <c r="C115" s="592"/>
      <c r="D115" s="593"/>
      <c r="E115" s="592"/>
      <c r="F115" s="593"/>
      <c r="G115" s="585"/>
      <c r="H115" s="586"/>
      <c r="I115" s="585"/>
      <c r="J115" s="586"/>
      <c r="K115" s="585"/>
      <c r="L115" s="586"/>
      <c r="M115" s="587"/>
      <c r="N115" s="584"/>
      <c r="O115" s="587"/>
      <c r="P115" s="588"/>
      <c r="Q115" s="587"/>
      <c r="R115" s="584"/>
      <c r="S115" s="587"/>
      <c r="T115" s="589"/>
      <c r="U115" s="594"/>
      <c r="V115" s="589"/>
      <c r="W115" s="587"/>
      <c r="X115" s="584"/>
      <c r="Y115" s="587"/>
      <c r="Z115" s="587"/>
      <c r="AA115" s="612"/>
    </row>
    <row r="116" spans="1:27" ht="15" customHeight="1" x14ac:dyDescent="0.35">
      <c r="A116" s="1174"/>
      <c r="B116" s="591"/>
      <c r="C116" s="592"/>
      <c r="D116" s="593"/>
      <c r="E116" s="592"/>
      <c r="F116" s="593"/>
      <c r="G116" s="585"/>
      <c r="H116" s="586"/>
      <c r="I116" s="585"/>
      <c r="J116" s="586"/>
      <c r="K116" s="585"/>
      <c r="L116" s="586"/>
      <c r="M116" s="587"/>
      <c r="N116" s="584"/>
      <c r="O116" s="587"/>
      <c r="P116" s="588"/>
      <c r="Q116" s="587"/>
      <c r="R116" s="584"/>
      <c r="S116" s="587"/>
      <c r="T116" s="589"/>
      <c r="U116" s="590"/>
      <c r="V116" s="599"/>
      <c r="W116" s="600"/>
      <c r="X116" s="588"/>
      <c r="Y116" s="587"/>
      <c r="Z116" s="587"/>
      <c r="AA116" s="612"/>
    </row>
    <row r="117" spans="1:27" ht="18" customHeight="1" x14ac:dyDescent="0.35">
      <c r="A117" s="1175"/>
      <c r="B117" s="591">
        <v>32.700000000000003</v>
      </c>
      <c r="C117" s="592">
        <v>327000</v>
      </c>
      <c r="D117" s="593">
        <v>29.39</v>
      </c>
      <c r="E117" s="592">
        <v>293900</v>
      </c>
      <c r="F117" s="593">
        <v>29.21</v>
      </c>
      <c r="G117" s="585">
        <v>292100</v>
      </c>
      <c r="H117" s="586"/>
      <c r="I117" s="585"/>
      <c r="J117" s="586"/>
      <c r="K117" s="585"/>
      <c r="L117" s="586"/>
      <c r="M117" s="587"/>
      <c r="N117" s="584"/>
      <c r="O117" s="587"/>
      <c r="P117" s="588"/>
      <c r="Q117" s="587"/>
      <c r="R117" s="584"/>
      <c r="S117" s="587"/>
      <c r="T117" s="589"/>
      <c r="U117" s="594"/>
      <c r="V117" s="589"/>
      <c r="W117" s="587"/>
      <c r="X117" s="584"/>
      <c r="Y117" s="587"/>
      <c r="Z117" s="587"/>
      <c r="AA117" s="612"/>
    </row>
    <row r="118" spans="1:27" ht="18" customHeight="1" x14ac:dyDescent="0.35">
      <c r="A118" s="1173">
        <v>45075</v>
      </c>
      <c r="B118" s="591"/>
      <c r="C118" s="592"/>
      <c r="D118" s="593"/>
      <c r="E118" s="592"/>
      <c r="F118" s="593"/>
      <c r="G118" s="585"/>
      <c r="H118" s="586"/>
      <c r="I118" s="585"/>
      <c r="J118" s="586"/>
      <c r="K118" s="585"/>
      <c r="L118" s="586"/>
      <c r="M118" s="587"/>
      <c r="N118" s="584"/>
      <c r="O118" s="587"/>
      <c r="P118" s="588"/>
      <c r="Q118" s="587"/>
      <c r="R118" s="584"/>
      <c r="S118" s="587"/>
      <c r="T118" s="589"/>
      <c r="U118" s="594"/>
      <c r="V118" s="589"/>
      <c r="W118" s="587"/>
      <c r="X118" s="584"/>
      <c r="Y118" s="587"/>
      <c r="Z118" s="587"/>
      <c r="AA118" s="612"/>
    </row>
    <row r="119" spans="1:27" ht="18" customHeight="1" x14ac:dyDescent="0.35">
      <c r="A119" s="1174"/>
      <c r="B119" s="591"/>
      <c r="C119" s="592"/>
      <c r="D119" s="593"/>
      <c r="E119" s="592"/>
      <c r="F119" s="593"/>
      <c r="G119" s="585"/>
      <c r="H119" s="586"/>
      <c r="I119" s="585"/>
      <c r="J119" s="586"/>
      <c r="K119" s="585"/>
      <c r="L119" s="586"/>
      <c r="M119" s="587"/>
      <c r="N119" s="584"/>
      <c r="O119" s="587"/>
      <c r="P119" s="588"/>
      <c r="Q119" s="587"/>
      <c r="R119" s="584"/>
      <c r="S119" s="587"/>
      <c r="T119" s="589"/>
      <c r="U119" s="594"/>
      <c r="V119" s="589"/>
      <c r="W119" s="587"/>
      <c r="X119" s="584"/>
      <c r="Y119" s="587"/>
      <c r="Z119" s="587"/>
      <c r="AA119" s="612"/>
    </row>
    <row r="120" spans="1:27" ht="18" customHeight="1" x14ac:dyDescent="0.35">
      <c r="A120" s="1174"/>
      <c r="B120" s="591"/>
      <c r="C120" s="592"/>
      <c r="D120" s="593"/>
      <c r="E120" s="592"/>
      <c r="F120" s="593"/>
      <c r="G120" s="585"/>
      <c r="H120" s="586"/>
      <c r="I120" s="585"/>
      <c r="J120" s="586"/>
      <c r="K120" s="585"/>
      <c r="L120" s="586"/>
      <c r="M120" s="587"/>
      <c r="N120" s="584"/>
      <c r="O120" s="587"/>
      <c r="P120" s="588"/>
      <c r="Q120" s="587"/>
      <c r="R120" s="584"/>
      <c r="S120" s="587"/>
      <c r="T120" s="589"/>
      <c r="U120" s="594"/>
      <c r="V120" s="589"/>
      <c r="W120" s="587"/>
      <c r="X120" s="584"/>
      <c r="Y120" s="587"/>
      <c r="Z120" s="587"/>
      <c r="AA120" s="612"/>
    </row>
    <row r="121" spans="1:27" ht="18" customHeight="1" x14ac:dyDescent="0.35">
      <c r="A121" s="1175"/>
      <c r="B121" s="591">
        <v>27.47</v>
      </c>
      <c r="C121" s="592">
        <v>274700</v>
      </c>
      <c r="D121" s="593">
        <v>24.46</v>
      </c>
      <c r="E121" s="585">
        <v>244600</v>
      </c>
      <c r="F121" s="593">
        <v>27.2</v>
      </c>
      <c r="G121" s="585">
        <v>272500</v>
      </c>
      <c r="H121" s="586">
        <v>31.75</v>
      </c>
      <c r="I121" s="585">
        <v>215900</v>
      </c>
      <c r="J121" s="586">
        <v>20</v>
      </c>
      <c r="K121" s="585">
        <v>266000</v>
      </c>
      <c r="L121" s="586">
        <v>20</v>
      </c>
      <c r="M121" s="587">
        <v>136000</v>
      </c>
      <c r="N121" s="584"/>
      <c r="O121" s="587"/>
      <c r="P121" s="588">
        <v>20</v>
      </c>
      <c r="Q121" s="587">
        <v>266000</v>
      </c>
      <c r="R121" s="584"/>
      <c r="S121" s="587"/>
      <c r="T121" s="589"/>
      <c r="U121" s="594"/>
      <c r="V121" s="589"/>
      <c r="W121" s="587"/>
      <c r="X121" s="584"/>
      <c r="Y121" s="587"/>
      <c r="Z121" s="587"/>
      <c r="AA121" s="612"/>
    </row>
    <row r="122" spans="1:27" ht="18" customHeight="1" x14ac:dyDescent="0.35">
      <c r="A122" s="1173">
        <v>45076</v>
      </c>
      <c r="B122" s="591"/>
      <c r="C122" s="592"/>
      <c r="D122" s="593"/>
      <c r="E122" s="592"/>
      <c r="F122" s="593"/>
      <c r="G122" s="585"/>
      <c r="H122" s="586"/>
      <c r="I122" s="585"/>
      <c r="J122" s="586"/>
      <c r="K122" s="585"/>
      <c r="L122" s="586"/>
      <c r="M122" s="587"/>
      <c r="N122" s="584"/>
      <c r="O122" s="587"/>
      <c r="P122" s="588"/>
      <c r="Q122" s="587"/>
      <c r="R122" s="584"/>
      <c r="S122" s="587"/>
      <c r="T122" s="589"/>
      <c r="U122" s="594"/>
      <c r="V122" s="589"/>
      <c r="W122" s="587"/>
      <c r="X122" s="584"/>
      <c r="Y122" s="587"/>
      <c r="Z122" s="587"/>
      <c r="AA122" s="612"/>
    </row>
    <row r="123" spans="1:27" ht="18" customHeight="1" x14ac:dyDescent="0.35">
      <c r="A123" s="1174"/>
      <c r="B123" s="591"/>
      <c r="C123" s="592"/>
      <c r="D123" s="593"/>
      <c r="E123" s="592"/>
      <c r="F123" s="593"/>
      <c r="G123" s="585"/>
      <c r="H123" s="586"/>
      <c r="I123" s="585"/>
      <c r="J123" s="586"/>
      <c r="K123" s="585"/>
      <c r="L123" s="586"/>
      <c r="M123" s="587"/>
      <c r="N123" s="584"/>
      <c r="O123" s="587"/>
      <c r="P123" s="588"/>
      <c r="Q123" s="587"/>
      <c r="R123" s="584"/>
      <c r="S123" s="587"/>
      <c r="T123" s="589"/>
      <c r="U123" s="594"/>
      <c r="V123" s="589"/>
      <c r="W123" s="587"/>
      <c r="X123" s="584"/>
      <c r="Y123" s="587"/>
      <c r="Z123" s="587"/>
      <c r="AA123" s="612"/>
    </row>
    <row r="124" spans="1:27" ht="18" customHeight="1" x14ac:dyDescent="0.35">
      <c r="A124" s="1174"/>
      <c r="B124" s="591"/>
      <c r="C124" s="592"/>
      <c r="D124" s="593"/>
      <c r="E124" s="592"/>
      <c r="F124" s="593"/>
      <c r="G124" s="585"/>
      <c r="H124" s="586"/>
      <c r="I124" s="585"/>
      <c r="J124" s="586"/>
      <c r="K124" s="585"/>
      <c r="L124" s="586"/>
      <c r="M124" s="587"/>
      <c r="N124" s="584"/>
      <c r="O124" s="587"/>
      <c r="P124" s="588"/>
      <c r="Q124" s="587"/>
      <c r="R124" s="584"/>
      <c r="S124" s="587"/>
      <c r="T124" s="589"/>
      <c r="U124" s="594"/>
      <c r="V124" s="589"/>
      <c r="W124" s="587"/>
      <c r="X124" s="584"/>
      <c r="Y124" s="587"/>
      <c r="Z124" s="587"/>
      <c r="AA124" s="612"/>
    </row>
    <row r="125" spans="1:27" ht="17.25" customHeight="1" x14ac:dyDescent="0.35">
      <c r="A125" s="1175"/>
      <c r="B125" s="591">
        <v>23.74</v>
      </c>
      <c r="C125" s="592">
        <v>237400</v>
      </c>
      <c r="D125" s="593">
        <v>22.21</v>
      </c>
      <c r="E125" s="592">
        <v>222100</v>
      </c>
      <c r="F125" s="593">
        <v>27.24</v>
      </c>
      <c r="G125" s="585">
        <v>272400</v>
      </c>
      <c r="H125" s="586">
        <v>20</v>
      </c>
      <c r="I125" s="585">
        <v>136000</v>
      </c>
      <c r="J125" s="586">
        <v>20</v>
      </c>
      <c r="K125" s="585">
        <v>266000</v>
      </c>
      <c r="L125" s="586">
        <v>20</v>
      </c>
      <c r="M125" s="587">
        <v>136000</v>
      </c>
      <c r="N125" s="584">
        <v>23.38</v>
      </c>
      <c r="O125" s="587">
        <v>233800</v>
      </c>
      <c r="P125" s="588">
        <v>20</v>
      </c>
      <c r="Q125" s="587">
        <v>266000</v>
      </c>
      <c r="R125" s="584"/>
      <c r="S125" s="587"/>
      <c r="T125" s="589">
        <v>40</v>
      </c>
      <c r="U125" s="594">
        <v>400000</v>
      </c>
      <c r="V125" s="589"/>
      <c r="W125" s="587"/>
      <c r="X125" s="584"/>
      <c r="Y125" s="587"/>
      <c r="Z125" s="587"/>
      <c r="AA125" s="612"/>
    </row>
    <row r="126" spans="1:27" ht="18" customHeight="1" x14ac:dyDescent="0.35">
      <c r="A126" s="1173">
        <v>45077</v>
      </c>
      <c r="B126" s="591"/>
      <c r="C126" s="592"/>
      <c r="D126" s="593"/>
      <c r="E126" s="592"/>
      <c r="F126" s="593"/>
      <c r="G126" s="585"/>
      <c r="H126" s="586"/>
      <c r="I126" s="585"/>
      <c r="J126" s="586"/>
      <c r="K126" s="585"/>
      <c r="L126" s="586"/>
      <c r="M126" s="587"/>
      <c r="N126" s="584"/>
      <c r="O126" s="587"/>
      <c r="P126" s="588"/>
      <c r="Q126" s="587"/>
      <c r="R126" s="584"/>
      <c r="S126" s="587"/>
      <c r="T126" s="589"/>
      <c r="U126" s="594"/>
      <c r="V126" s="589"/>
      <c r="W126" s="587"/>
      <c r="X126" s="584"/>
      <c r="Y126" s="587"/>
      <c r="Z126" s="587"/>
      <c r="AA126" s="612"/>
    </row>
    <row r="127" spans="1:27" ht="18" customHeight="1" x14ac:dyDescent="0.35">
      <c r="A127" s="1174"/>
      <c r="B127" s="591"/>
      <c r="C127" s="592"/>
      <c r="D127" s="593"/>
      <c r="E127" s="592"/>
      <c r="F127" s="593"/>
      <c r="G127" s="585"/>
      <c r="H127" s="586"/>
      <c r="I127" s="585"/>
      <c r="J127" s="586"/>
      <c r="K127" s="585"/>
      <c r="L127" s="586"/>
      <c r="M127" s="587"/>
      <c r="N127" s="584"/>
      <c r="O127" s="587"/>
      <c r="P127" s="588"/>
      <c r="Q127" s="587"/>
      <c r="R127" s="584"/>
      <c r="S127" s="587"/>
      <c r="T127" s="589"/>
      <c r="U127" s="594"/>
      <c r="V127" s="589"/>
      <c r="W127" s="587"/>
      <c r="X127" s="584"/>
      <c r="Y127" s="587"/>
      <c r="Z127" s="587"/>
      <c r="AA127" s="612"/>
    </row>
    <row r="128" spans="1:27" ht="18" customHeight="1" x14ac:dyDescent="0.35">
      <c r="A128" s="1174"/>
      <c r="B128" s="591"/>
      <c r="C128" s="592"/>
      <c r="D128" s="593"/>
      <c r="E128" s="592"/>
      <c r="F128" s="593"/>
      <c r="G128" s="585"/>
      <c r="H128" s="586"/>
      <c r="I128" s="585"/>
      <c r="J128" s="586"/>
      <c r="K128" s="585"/>
      <c r="L128" s="586"/>
      <c r="M128" s="587"/>
      <c r="N128" s="584"/>
      <c r="O128" s="587"/>
      <c r="P128" s="588"/>
      <c r="Q128" s="587"/>
      <c r="R128" s="584"/>
      <c r="S128" s="587"/>
      <c r="T128" s="589"/>
      <c r="U128" s="594"/>
      <c r="V128" s="589"/>
      <c r="W128" s="587"/>
      <c r="X128" s="584"/>
      <c r="Y128" s="587"/>
      <c r="Z128" s="587"/>
      <c r="AA128" s="612"/>
    </row>
    <row r="129" spans="1:27" ht="17.25" customHeight="1" x14ac:dyDescent="0.35">
      <c r="A129" s="1175"/>
      <c r="B129" s="591">
        <v>28.99</v>
      </c>
      <c r="C129" s="592">
        <v>289900</v>
      </c>
      <c r="D129" s="593">
        <v>27.82</v>
      </c>
      <c r="E129" s="592">
        <v>278200</v>
      </c>
      <c r="F129" s="593">
        <v>29.09</v>
      </c>
      <c r="G129" s="585">
        <v>290900</v>
      </c>
      <c r="H129" s="586"/>
      <c r="I129" s="585"/>
      <c r="J129" s="586"/>
      <c r="K129" s="585"/>
      <c r="L129" s="586"/>
      <c r="M129" s="587"/>
      <c r="N129" s="584"/>
      <c r="O129" s="587"/>
      <c r="P129" s="588">
        <v>20</v>
      </c>
      <c r="Q129" s="587">
        <v>266000</v>
      </c>
      <c r="R129" s="584"/>
      <c r="S129" s="587"/>
      <c r="T129" s="589"/>
      <c r="U129" s="594"/>
      <c r="V129" s="589">
        <v>28.37</v>
      </c>
      <c r="W129" s="587">
        <v>283700</v>
      </c>
      <c r="X129" s="584"/>
      <c r="Y129" s="587"/>
      <c r="Z129" s="587"/>
      <c r="AA129" s="612"/>
    </row>
    <row r="130" spans="1:27" s="663" customFormat="1" ht="27" customHeight="1" x14ac:dyDescent="0.35">
      <c r="A130" s="1205" t="s">
        <v>113</v>
      </c>
      <c r="B130" s="602"/>
      <c r="C130" s="603">
        <f>SUM(C6:C129)</f>
        <v>6977900</v>
      </c>
      <c r="D130" s="603"/>
      <c r="E130" s="603">
        <f>SUM(E6:E129)</f>
        <v>6589200</v>
      </c>
      <c r="F130" s="603"/>
      <c r="G130" s="603">
        <f>SUM(G6:G129)</f>
        <v>8121600</v>
      </c>
      <c r="H130" s="603"/>
      <c r="I130" s="603">
        <f>SUM(I6:I129)</f>
        <v>2215644</v>
      </c>
      <c r="J130" s="603"/>
      <c r="K130" s="603">
        <f>SUM(K6:K129)</f>
        <v>4788000</v>
      </c>
      <c r="L130" s="603"/>
      <c r="M130" s="603">
        <f>SUM(M6:M129)</f>
        <v>2029052</v>
      </c>
      <c r="N130" s="603"/>
      <c r="O130" s="603">
        <f>SUM(O6:O129)</f>
        <v>483600</v>
      </c>
      <c r="P130" s="603"/>
      <c r="Q130" s="603">
        <f>SUM(Q6:Q129)</f>
        <v>6650000</v>
      </c>
      <c r="R130" s="603"/>
      <c r="S130" s="603">
        <f>SUM(S6:S129)</f>
        <v>136000</v>
      </c>
      <c r="T130" s="603"/>
      <c r="U130" s="603">
        <f>SUM(U6:U129)</f>
        <v>1548200</v>
      </c>
      <c r="V130" s="603"/>
      <c r="W130" s="603">
        <f>SUM(W6:W129)</f>
        <v>1160100</v>
      </c>
      <c r="X130" s="603"/>
      <c r="Y130" s="603">
        <f>SUM(Y6:Y129)</f>
        <v>0</v>
      </c>
      <c r="Z130" s="603">
        <f>SUM(B130:Y130)</f>
        <v>40699296</v>
      </c>
      <c r="AA130" s="610"/>
    </row>
    <row r="131" spans="1:27" s="663" customFormat="1" ht="34.5" customHeight="1" x14ac:dyDescent="0.35">
      <c r="A131" s="1205"/>
      <c r="B131" s="602">
        <f>SUM(B6:B129)</f>
        <v>697.74</v>
      </c>
      <c r="C131" s="604"/>
      <c r="D131" s="605">
        <f>SUM(D6:D130)</f>
        <v>658.92000000000019</v>
      </c>
      <c r="E131" s="603"/>
      <c r="F131" s="605">
        <f>SUM(F6:F130)</f>
        <v>812.11000000000013</v>
      </c>
      <c r="G131" s="603"/>
      <c r="H131" s="606">
        <f>SUM(H6:H130)</f>
        <v>325.83</v>
      </c>
      <c r="I131" s="603"/>
      <c r="J131" s="606">
        <f>SUM(J6:J130)</f>
        <v>360</v>
      </c>
      <c r="K131" s="603"/>
      <c r="L131" s="606">
        <f>SUM(L7:L130)</f>
        <v>298.39</v>
      </c>
      <c r="M131" s="603"/>
      <c r="N131" s="605">
        <f>SUM(N6:N130)</f>
        <v>48.36</v>
      </c>
      <c r="O131" s="603"/>
      <c r="P131" s="606">
        <f>SUM(P6:P130)</f>
        <v>500</v>
      </c>
      <c r="Q131" s="603"/>
      <c r="R131" s="605">
        <f>SUM(R6:R130)</f>
        <v>20</v>
      </c>
      <c r="S131" s="603"/>
      <c r="T131" s="605">
        <f>SUM(T5:T130)</f>
        <v>154.82</v>
      </c>
      <c r="U131" s="603"/>
      <c r="V131" s="605">
        <f>SUM(V6:V130)</f>
        <v>116.01</v>
      </c>
      <c r="W131" s="603"/>
      <c r="X131" s="605">
        <f>SUM(X6:X130)</f>
        <v>0</v>
      </c>
      <c r="Y131" s="607"/>
      <c r="Z131" s="647">
        <f>SUM(B131:Y131)</f>
        <v>3992.1800000000007</v>
      </c>
      <c r="AA131" s="651"/>
    </row>
    <row r="132" spans="1:27" s="663" customFormat="1" ht="34.5" customHeight="1" x14ac:dyDescent="0.35">
      <c r="A132" s="1160" t="s">
        <v>0</v>
      </c>
      <c r="B132" s="1160"/>
      <c r="C132" s="1160"/>
      <c r="D132" s="1160"/>
      <c r="E132" s="1160"/>
      <c r="F132" s="1160"/>
      <c r="G132" s="1160"/>
      <c r="H132" s="1160"/>
      <c r="I132" s="1160"/>
      <c r="J132" s="1160"/>
      <c r="K132" s="1160"/>
      <c r="L132" s="1160"/>
      <c r="M132" s="1160"/>
      <c r="N132" s="1160"/>
      <c r="O132" s="1160"/>
      <c r="P132" s="1160"/>
      <c r="Q132" s="1160"/>
      <c r="R132" s="1160"/>
      <c r="S132" s="1160"/>
      <c r="T132" s="1160"/>
      <c r="U132" s="1160"/>
      <c r="V132" s="1160"/>
      <c r="W132" s="721"/>
      <c r="X132" s="721"/>
      <c r="Y132" s="721"/>
      <c r="Z132" s="721"/>
      <c r="AA132" s="651"/>
    </row>
    <row r="133" spans="1:27" ht="26.25" customHeight="1" thickBot="1" x14ac:dyDescent="0.4">
      <c r="A133" s="1160" t="s">
        <v>207</v>
      </c>
      <c r="B133" s="1160"/>
      <c r="C133" s="1160"/>
      <c r="D133" s="1160"/>
      <c r="E133" s="1160"/>
      <c r="F133" s="1160"/>
      <c r="G133" s="1160"/>
      <c r="H133" s="1160"/>
      <c r="I133" s="1160"/>
      <c r="J133" s="1160"/>
      <c r="K133" s="1160"/>
      <c r="L133" s="1160"/>
      <c r="M133" s="1160"/>
      <c r="N133" s="1160"/>
      <c r="O133" s="1160"/>
      <c r="P133" s="1160"/>
      <c r="Q133" s="1160"/>
      <c r="R133" s="1160"/>
      <c r="S133" s="1160"/>
      <c r="T133" s="1160"/>
      <c r="U133" s="1160"/>
      <c r="V133" s="1160"/>
      <c r="W133" s="721"/>
      <c r="X133" s="721"/>
      <c r="Y133" s="721"/>
      <c r="Z133" s="721"/>
      <c r="AA133" s="612"/>
    </row>
    <row r="134" spans="1:27" s="663" customFormat="1" ht="48" customHeight="1" x14ac:dyDescent="0.35">
      <c r="A134" s="1206" t="s">
        <v>2</v>
      </c>
      <c r="B134" s="1207" t="s">
        <v>114</v>
      </c>
      <c r="C134" s="1208"/>
      <c r="D134" s="1208"/>
      <c r="E134" s="1209"/>
      <c r="F134" s="1210" t="s">
        <v>176</v>
      </c>
      <c r="G134" s="1210"/>
      <c r="H134" s="1211" t="s">
        <v>115</v>
      </c>
      <c r="I134" s="1212"/>
      <c r="J134" s="1212"/>
      <c r="K134" s="1212"/>
      <c r="L134" s="1212"/>
      <c r="M134" s="1212"/>
      <c r="N134" s="1212"/>
      <c r="O134" s="1213"/>
      <c r="P134" s="1211" t="s">
        <v>116</v>
      </c>
      <c r="Q134" s="1212"/>
      <c r="R134" s="1212"/>
      <c r="S134" s="1212"/>
      <c r="T134" s="1212"/>
      <c r="U134" s="1212"/>
      <c r="V134" s="1214" t="s">
        <v>9</v>
      </c>
    </row>
    <row r="135" spans="1:27" s="663" customFormat="1" ht="15" customHeight="1" x14ac:dyDescent="0.35">
      <c r="A135" s="1179"/>
      <c r="B135" s="1132" t="s">
        <v>195</v>
      </c>
      <c r="C135" s="1133"/>
      <c r="D135" s="1132" t="s">
        <v>196</v>
      </c>
      <c r="E135" s="1133"/>
      <c r="F135" s="1132" t="s">
        <v>177</v>
      </c>
      <c r="G135" s="1133"/>
      <c r="H135" s="1132" t="s">
        <v>197</v>
      </c>
      <c r="I135" s="1133"/>
      <c r="J135" s="1132" t="s">
        <v>198</v>
      </c>
      <c r="K135" s="1133"/>
      <c r="L135" s="1132" t="s">
        <v>199</v>
      </c>
      <c r="M135" s="1133"/>
      <c r="N135" s="1132" t="s">
        <v>123</v>
      </c>
      <c r="O135" s="1133"/>
      <c r="P135" s="1132" t="s">
        <v>125</v>
      </c>
      <c r="Q135" s="1133"/>
      <c r="R135" s="1132" t="s">
        <v>208</v>
      </c>
      <c r="S135" s="1133"/>
      <c r="T135" s="1132" t="s">
        <v>201</v>
      </c>
      <c r="U135" s="1137"/>
      <c r="V135" s="1141"/>
    </row>
    <row r="136" spans="1:27" s="663" customFormat="1" ht="15" customHeight="1" x14ac:dyDescent="0.35">
      <c r="A136" s="1180"/>
      <c r="B136" s="615" t="s">
        <v>21</v>
      </c>
      <c r="C136" s="854" t="s">
        <v>27</v>
      </c>
      <c r="D136" s="615" t="s">
        <v>21</v>
      </c>
      <c r="E136" s="854" t="s">
        <v>27</v>
      </c>
      <c r="F136" s="617" t="s">
        <v>26</v>
      </c>
      <c r="G136" s="618" t="s">
        <v>27</v>
      </c>
      <c r="H136" s="619" t="s">
        <v>128</v>
      </c>
      <c r="I136" s="618" t="s">
        <v>27</v>
      </c>
      <c r="J136" s="619" t="s">
        <v>128</v>
      </c>
      <c r="K136" s="618" t="s">
        <v>27</v>
      </c>
      <c r="L136" s="619" t="s">
        <v>128</v>
      </c>
      <c r="M136" s="618" t="s">
        <v>27</v>
      </c>
      <c r="N136" s="619" t="s">
        <v>128</v>
      </c>
      <c r="O136" s="618" t="s">
        <v>27</v>
      </c>
      <c r="P136" s="619" t="s">
        <v>19</v>
      </c>
      <c r="Q136" s="618" t="s">
        <v>27</v>
      </c>
      <c r="R136" s="619" t="s">
        <v>30</v>
      </c>
      <c r="S136" s="618" t="s">
        <v>27</v>
      </c>
      <c r="T136" s="619" t="s">
        <v>30</v>
      </c>
      <c r="U136" s="618" t="s">
        <v>27</v>
      </c>
      <c r="V136" s="648"/>
    </row>
    <row r="137" spans="1:27" s="663" customFormat="1" ht="15" customHeight="1" x14ac:dyDescent="0.35">
      <c r="A137" s="1181">
        <v>45047</v>
      </c>
      <c r="B137" s="738"/>
      <c r="C137" s="621"/>
      <c r="D137" s="620"/>
      <c r="E137" s="621"/>
      <c r="F137" s="620"/>
      <c r="G137" s="621"/>
      <c r="H137" s="620"/>
      <c r="I137" s="621"/>
      <c r="J137" s="620"/>
      <c r="K137" s="854"/>
      <c r="L137" s="620"/>
      <c r="M137" s="621"/>
      <c r="N137" s="620"/>
      <c r="O137" s="621"/>
      <c r="P137" s="620"/>
      <c r="Q137" s="854"/>
      <c r="R137" s="620"/>
      <c r="S137" s="854"/>
      <c r="T137" s="620"/>
      <c r="U137" s="621"/>
      <c r="V137" s="854"/>
    </row>
    <row r="138" spans="1:27" x14ac:dyDescent="0.35">
      <c r="A138" s="1182"/>
      <c r="B138" s="738"/>
      <c r="C138" s="583"/>
      <c r="D138" s="598">
        <v>20</v>
      </c>
      <c r="E138" s="740">
        <v>136000</v>
      </c>
      <c r="F138" s="741"/>
      <c r="G138" s="583"/>
      <c r="H138" s="598"/>
      <c r="I138" s="583"/>
      <c r="J138" s="598"/>
      <c r="K138" s="583"/>
      <c r="L138" s="598"/>
      <c r="M138" s="583"/>
      <c r="N138" s="598"/>
      <c r="O138" s="583"/>
      <c r="P138" s="620"/>
      <c r="Q138" s="583"/>
      <c r="R138" s="620"/>
      <c r="S138" s="583"/>
      <c r="T138" s="598"/>
      <c r="U138" s="583"/>
      <c r="V138" s="742"/>
      <c r="X138" s="579"/>
    </row>
    <row r="139" spans="1:27" ht="15" customHeight="1" x14ac:dyDescent="0.35">
      <c r="A139" s="1181">
        <v>45048</v>
      </c>
      <c r="B139" s="625">
        <v>20</v>
      </c>
      <c r="C139" s="583">
        <v>136000</v>
      </c>
      <c r="D139" s="625"/>
      <c r="E139" s="740"/>
      <c r="F139" s="743"/>
      <c r="G139" s="742"/>
      <c r="H139" s="744"/>
      <c r="I139" s="742"/>
      <c r="J139" s="744"/>
      <c r="K139" s="742"/>
      <c r="L139" s="744"/>
      <c r="M139" s="742"/>
      <c r="N139" s="744"/>
      <c r="O139" s="742"/>
      <c r="P139" s="745"/>
      <c r="Q139" s="742"/>
      <c r="R139" s="745"/>
      <c r="S139" s="742"/>
      <c r="T139" s="744"/>
      <c r="U139" s="742"/>
      <c r="V139" s="742"/>
      <c r="X139" s="579"/>
    </row>
    <row r="140" spans="1:27" ht="15" customHeight="1" x14ac:dyDescent="0.35">
      <c r="A140" s="1182"/>
      <c r="B140" s="738">
        <v>20</v>
      </c>
      <c r="C140" s="583">
        <v>136000</v>
      </c>
      <c r="D140" s="598">
        <v>20</v>
      </c>
      <c r="E140" s="583">
        <v>136000</v>
      </c>
      <c r="F140" s="741"/>
      <c r="G140" s="583"/>
      <c r="H140" s="598"/>
      <c r="I140" s="583"/>
      <c r="J140" s="598"/>
      <c r="K140" s="583"/>
      <c r="L140" s="598"/>
      <c r="M140" s="583"/>
      <c r="N140" s="598"/>
      <c r="O140" s="583"/>
      <c r="P140" s="620"/>
      <c r="Q140" s="583"/>
      <c r="R140" s="620"/>
      <c r="S140" s="583"/>
      <c r="T140" s="598"/>
      <c r="U140" s="583"/>
      <c r="V140" s="583"/>
      <c r="X140" s="579"/>
    </row>
    <row r="141" spans="1:27" ht="15" customHeight="1" x14ac:dyDescent="0.35">
      <c r="A141" s="1181">
        <v>45049</v>
      </c>
      <c r="B141" s="738"/>
      <c r="C141" s="583"/>
      <c r="D141" s="598"/>
      <c r="E141" s="740"/>
      <c r="F141" s="741"/>
      <c r="G141" s="583"/>
      <c r="H141" s="598"/>
      <c r="I141" s="583"/>
      <c r="J141" s="598"/>
      <c r="K141" s="583"/>
      <c r="L141" s="598"/>
      <c r="M141" s="583"/>
      <c r="N141" s="598"/>
      <c r="O141" s="583"/>
      <c r="P141" s="620"/>
      <c r="Q141" s="583"/>
      <c r="R141" s="620"/>
      <c r="S141" s="583"/>
      <c r="T141" s="598"/>
      <c r="U141" s="583"/>
      <c r="V141" s="583"/>
      <c r="X141" s="579"/>
    </row>
    <row r="142" spans="1:27" ht="15" customHeight="1" x14ac:dyDescent="0.35">
      <c r="A142" s="1182"/>
      <c r="B142" s="625">
        <v>20</v>
      </c>
      <c r="C142" s="583">
        <v>136000</v>
      </c>
      <c r="D142" s="598">
        <v>20</v>
      </c>
      <c r="E142" s="740">
        <v>136000</v>
      </c>
      <c r="F142" s="738">
        <v>10</v>
      </c>
      <c r="G142" s="583">
        <v>100000</v>
      </c>
      <c r="H142" s="598">
        <v>10</v>
      </c>
      <c r="I142" s="583">
        <v>100000</v>
      </c>
      <c r="J142" s="598">
        <v>11.71</v>
      </c>
      <c r="K142" s="583">
        <v>117100</v>
      </c>
      <c r="L142" s="598">
        <v>10</v>
      </c>
      <c r="M142" s="583">
        <v>100000</v>
      </c>
      <c r="N142" s="598"/>
      <c r="O142" s="583"/>
      <c r="P142" s="620"/>
      <c r="Q142" s="583"/>
      <c r="R142" s="620"/>
      <c r="S142" s="583"/>
      <c r="T142" s="598"/>
      <c r="U142" s="583"/>
      <c r="V142" s="583"/>
      <c r="X142" s="579"/>
    </row>
    <row r="143" spans="1:27" ht="15" customHeight="1" x14ac:dyDescent="0.35">
      <c r="A143" s="1181">
        <v>45050</v>
      </c>
      <c r="B143" s="625"/>
      <c r="C143" s="583"/>
      <c r="D143" s="625"/>
      <c r="E143" s="740"/>
      <c r="F143" s="741"/>
      <c r="G143" s="583"/>
      <c r="H143" s="598"/>
      <c r="I143" s="583"/>
      <c r="J143" s="598"/>
      <c r="K143" s="583"/>
      <c r="L143" s="598"/>
      <c r="M143" s="583"/>
      <c r="N143" s="598"/>
      <c r="O143" s="583"/>
      <c r="P143" s="620"/>
      <c r="Q143" s="583"/>
      <c r="R143" s="620"/>
      <c r="S143" s="583"/>
      <c r="T143" s="598"/>
      <c r="U143" s="583"/>
      <c r="V143" s="583"/>
      <c r="X143" s="579"/>
    </row>
    <row r="144" spans="1:27" ht="15" customHeight="1" x14ac:dyDescent="0.35">
      <c r="A144" s="1182"/>
      <c r="B144" s="738"/>
      <c r="C144" s="583"/>
      <c r="D144" s="737">
        <v>20</v>
      </c>
      <c r="E144" s="583">
        <v>136000</v>
      </c>
      <c r="F144" s="741"/>
      <c r="G144" s="583"/>
      <c r="H144" s="598"/>
      <c r="I144" s="583"/>
      <c r="J144" s="598"/>
      <c r="K144" s="583"/>
      <c r="L144" s="598"/>
      <c r="M144" s="583"/>
      <c r="N144" s="598"/>
      <c r="O144" s="583"/>
      <c r="P144" s="620"/>
      <c r="Q144" s="583"/>
      <c r="R144" s="620"/>
      <c r="S144" s="583"/>
      <c r="T144" s="598"/>
      <c r="U144" s="583"/>
      <c r="V144" s="583"/>
      <c r="X144" s="579"/>
    </row>
    <row r="145" spans="1:24" ht="15" customHeight="1" x14ac:dyDescent="0.35">
      <c r="A145" s="1181">
        <v>45051</v>
      </c>
      <c r="B145" s="738"/>
      <c r="C145" s="583"/>
      <c r="D145" s="598"/>
      <c r="E145" s="740"/>
      <c r="F145" s="741"/>
      <c r="G145" s="583"/>
      <c r="H145" s="598"/>
      <c r="I145" s="583"/>
      <c r="J145" s="598"/>
      <c r="K145" s="583"/>
      <c r="L145" s="598"/>
      <c r="M145" s="583"/>
      <c r="N145" s="598"/>
      <c r="O145" s="583"/>
      <c r="P145" s="620"/>
      <c r="Q145" s="583"/>
      <c r="R145" s="620"/>
      <c r="S145" s="583"/>
      <c r="T145" s="598"/>
      <c r="U145" s="583"/>
      <c r="V145" s="583"/>
      <c r="X145" s="579"/>
    </row>
    <row r="146" spans="1:24" ht="15" customHeight="1" x14ac:dyDescent="0.35">
      <c r="A146" s="1182"/>
      <c r="B146" s="738">
        <v>20</v>
      </c>
      <c r="C146" s="583">
        <v>136000</v>
      </c>
      <c r="D146" s="598"/>
      <c r="E146" s="740"/>
      <c r="F146" s="741"/>
      <c r="G146" s="583"/>
      <c r="H146" s="598"/>
      <c r="I146" s="583"/>
      <c r="J146" s="598"/>
      <c r="K146" s="583"/>
      <c r="L146" s="598"/>
      <c r="M146" s="583"/>
      <c r="N146" s="598"/>
      <c r="O146" s="583"/>
      <c r="P146" s="620"/>
      <c r="Q146" s="583"/>
      <c r="R146" s="620"/>
      <c r="S146" s="583"/>
      <c r="T146" s="598"/>
      <c r="U146" s="583"/>
      <c r="V146" s="583"/>
      <c r="X146" s="579"/>
    </row>
    <row r="147" spans="1:24" ht="15" customHeight="1" x14ac:dyDescent="0.35">
      <c r="A147" s="1181">
        <v>45052</v>
      </c>
      <c r="B147" s="625"/>
      <c r="C147" s="740"/>
      <c r="D147" s="598"/>
      <c r="E147" s="740"/>
      <c r="F147" s="741"/>
      <c r="G147" s="583"/>
      <c r="H147" s="598"/>
      <c r="I147" s="583"/>
      <c r="J147" s="598"/>
      <c r="K147" s="583"/>
      <c r="L147" s="598"/>
      <c r="M147" s="583"/>
      <c r="N147" s="598"/>
      <c r="O147" s="583"/>
      <c r="P147" s="620"/>
      <c r="Q147" s="583"/>
      <c r="R147" s="620"/>
      <c r="S147" s="583"/>
      <c r="T147" s="598"/>
      <c r="U147" s="583"/>
      <c r="V147" s="583"/>
      <c r="X147" s="579"/>
    </row>
    <row r="148" spans="1:24" ht="15" customHeight="1" x14ac:dyDescent="0.35">
      <c r="A148" s="1182"/>
      <c r="B148" s="738"/>
      <c r="C148" s="583"/>
      <c r="D148" s="598"/>
      <c r="E148" s="583"/>
      <c r="F148" s="741"/>
      <c r="G148" s="583"/>
      <c r="H148" s="598">
        <v>10</v>
      </c>
      <c r="I148" s="583">
        <v>100000</v>
      </c>
      <c r="J148" s="598">
        <v>10</v>
      </c>
      <c r="K148" s="583">
        <v>100000</v>
      </c>
      <c r="L148" s="598"/>
      <c r="M148" s="583"/>
      <c r="N148" s="598"/>
      <c r="O148" s="583"/>
      <c r="P148" s="620"/>
      <c r="Q148" s="583"/>
      <c r="R148" s="620"/>
      <c r="S148" s="583"/>
      <c r="T148" s="598"/>
      <c r="U148" s="583"/>
      <c r="V148" s="583"/>
      <c r="X148" s="579"/>
    </row>
    <row r="149" spans="1:24" ht="15" customHeight="1" x14ac:dyDescent="0.35">
      <c r="A149" s="1181">
        <v>45053</v>
      </c>
      <c r="B149" s="738"/>
      <c r="C149" s="583"/>
      <c r="D149" s="598"/>
      <c r="E149" s="740"/>
      <c r="F149" s="741"/>
      <c r="G149" s="583"/>
      <c r="H149" s="598"/>
      <c r="I149" s="583"/>
      <c r="J149" s="598"/>
      <c r="K149" s="583"/>
      <c r="L149" s="598"/>
      <c r="M149" s="583"/>
      <c r="N149" s="598"/>
      <c r="O149" s="583"/>
      <c r="P149" s="620"/>
      <c r="Q149" s="583"/>
      <c r="R149" s="620"/>
      <c r="S149" s="583"/>
      <c r="T149" s="597"/>
      <c r="U149" s="748"/>
      <c r="V149" s="583"/>
      <c r="X149" s="579"/>
    </row>
    <row r="150" spans="1:24" ht="15" customHeight="1" x14ac:dyDescent="0.35">
      <c r="A150" s="1182"/>
      <c r="B150" s="738"/>
      <c r="C150" s="583"/>
      <c r="D150" s="598"/>
      <c r="E150" s="740"/>
      <c r="F150" s="741"/>
      <c r="G150" s="583"/>
      <c r="H150" s="598"/>
      <c r="I150" s="583"/>
      <c r="J150" s="598"/>
      <c r="K150" s="583"/>
      <c r="L150" s="598"/>
      <c r="M150" s="583"/>
      <c r="N150" s="598"/>
      <c r="O150" s="583"/>
      <c r="P150" s="620"/>
      <c r="Q150" s="583"/>
      <c r="R150" s="620"/>
      <c r="S150" s="583"/>
      <c r="T150" s="598"/>
      <c r="U150" s="583"/>
      <c r="V150" s="583"/>
      <c r="X150" s="579"/>
    </row>
    <row r="151" spans="1:24" ht="15" customHeight="1" x14ac:dyDescent="0.35">
      <c r="A151" s="1181">
        <v>45054</v>
      </c>
      <c r="B151" s="738">
        <v>20</v>
      </c>
      <c r="C151" s="583">
        <v>136000</v>
      </c>
      <c r="D151" s="598">
        <v>20</v>
      </c>
      <c r="E151" s="740">
        <v>136000</v>
      </c>
      <c r="F151" s="741"/>
      <c r="G151" s="583"/>
      <c r="H151" s="598"/>
      <c r="I151" s="583"/>
      <c r="J151" s="598"/>
      <c r="K151" s="583"/>
      <c r="L151" s="598"/>
      <c r="M151" s="583"/>
      <c r="N151" s="598"/>
      <c r="O151" s="583"/>
      <c r="P151" s="620"/>
      <c r="Q151" s="583"/>
      <c r="R151" s="620"/>
      <c r="S151" s="583"/>
      <c r="T151" s="598"/>
      <c r="U151" s="583"/>
      <c r="V151" s="583"/>
      <c r="X151" s="579"/>
    </row>
    <row r="152" spans="1:24" ht="15" customHeight="1" x14ac:dyDescent="0.35">
      <c r="A152" s="1182"/>
      <c r="B152" s="625">
        <v>20</v>
      </c>
      <c r="C152" s="583">
        <v>136000</v>
      </c>
      <c r="D152" s="598">
        <v>20</v>
      </c>
      <c r="E152" s="740">
        <v>136000</v>
      </c>
      <c r="F152" s="741"/>
      <c r="G152" s="583"/>
      <c r="H152" s="598"/>
      <c r="I152" s="583"/>
      <c r="J152" s="598"/>
      <c r="K152" s="583"/>
      <c r="L152" s="598"/>
      <c r="M152" s="583"/>
      <c r="N152" s="598">
        <v>10</v>
      </c>
      <c r="O152" s="583">
        <v>100000</v>
      </c>
      <c r="P152" s="620"/>
      <c r="Q152" s="583"/>
      <c r="R152" s="620"/>
      <c r="S152" s="583"/>
      <c r="T152" s="598"/>
      <c r="U152" s="583"/>
      <c r="V152" s="583"/>
      <c r="X152" s="579"/>
    </row>
    <row r="153" spans="1:24" ht="15" customHeight="1" x14ac:dyDescent="0.35">
      <c r="A153" s="1181">
        <v>45055</v>
      </c>
      <c r="B153" s="738"/>
      <c r="C153" s="583"/>
      <c r="D153" s="598"/>
      <c r="E153" s="740"/>
      <c r="F153" s="741"/>
      <c r="G153" s="583"/>
      <c r="H153" s="598"/>
      <c r="I153" s="583"/>
      <c r="J153" s="598"/>
      <c r="K153" s="583"/>
      <c r="L153" s="598"/>
      <c r="M153" s="583"/>
      <c r="N153" s="598"/>
      <c r="O153" s="583"/>
      <c r="P153" s="620"/>
      <c r="Q153" s="583"/>
      <c r="R153" s="620"/>
      <c r="S153" s="583"/>
      <c r="T153" s="598"/>
      <c r="U153" s="583"/>
      <c r="V153" s="583"/>
      <c r="X153" s="579"/>
    </row>
    <row r="154" spans="1:24" ht="15" customHeight="1" x14ac:dyDescent="0.35">
      <c r="A154" s="1182"/>
      <c r="B154" s="625"/>
      <c r="C154" s="583"/>
      <c r="D154" s="598"/>
      <c r="E154" s="740"/>
      <c r="F154" s="741">
        <v>5</v>
      </c>
      <c r="G154" s="583">
        <v>50000</v>
      </c>
      <c r="H154" s="598">
        <v>10</v>
      </c>
      <c r="I154" s="583">
        <v>100000</v>
      </c>
      <c r="J154" s="598"/>
      <c r="K154" s="583"/>
      <c r="L154" s="598">
        <v>10</v>
      </c>
      <c r="M154" s="583">
        <v>100000</v>
      </c>
      <c r="N154" s="598"/>
      <c r="O154" s="583"/>
      <c r="P154" s="620"/>
      <c r="Q154" s="583"/>
      <c r="R154" s="620"/>
      <c r="S154" s="583"/>
      <c r="T154" s="598"/>
      <c r="U154" s="583"/>
      <c r="V154" s="583"/>
      <c r="X154" s="579"/>
    </row>
    <row r="155" spans="1:24" ht="15" customHeight="1" x14ac:dyDescent="0.35">
      <c r="A155" s="1181">
        <v>45056</v>
      </c>
      <c r="B155" s="738"/>
      <c r="C155" s="583"/>
      <c r="D155" s="598"/>
      <c r="E155" s="740"/>
      <c r="F155" s="741"/>
      <c r="G155" s="583"/>
      <c r="H155" s="598"/>
      <c r="I155" s="583"/>
      <c r="J155" s="598"/>
      <c r="K155" s="583"/>
      <c r="L155" s="598"/>
      <c r="M155" s="583"/>
      <c r="N155" s="598"/>
      <c r="O155" s="583"/>
      <c r="P155" s="620"/>
      <c r="Q155" s="583"/>
      <c r="R155" s="620"/>
      <c r="S155" s="583"/>
      <c r="T155" s="598"/>
      <c r="U155" s="583"/>
      <c r="V155" s="583"/>
      <c r="X155" s="579"/>
    </row>
    <row r="156" spans="1:24" ht="15" customHeight="1" x14ac:dyDescent="0.35">
      <c r="A156" s="1182"/>
      <c r="B156" s="738"/>
      <c r="C156" s="583"/>
      <c r="D156" s="598">
        <v>20</v>
      </c>
      <c r="E156" s="740">
        <v>136000</v>
      </c>
      <c r="F156" s="598"/>
      <c r="G156" s="583"/>
      <c r="H156" s="598"/>
      <c r="I156" s="583"/>
      <c r="J156" s="598"/>
      <c r="K156" s="583"/>
      <c r="L156" s="598"/>
      <c r="M156" s="583"/>
      <c r="N156" s="598"/>
      <c r="O156" s="583"/>
      <c r="P156" s="620"/>
      <c r="Q156" s="583"/>
      <c r="R156" s="620"/>
      <c r="S156" s="583"/>
      <c r="T156" s="598"/>
      <c r="U156" s="583"/>
      <c r="V156" s="583"/>
      <c r="X156" s="579"/>
    </row>
    <row r="157" spans="1:24" ht="15" customHeight="1" x14ac:dyDescent="0.35">
      <c r="A157" s="1181">
        <v>45057</v>
      </c>
      <c r="B157" s="738"/>
      <c r="C157" s="583"/>
      <c r="D157" s="598"/>
      <c r="E157" s="740"/>
      <c r="F157" s="741"/>
      <c r="G157" s="583"/>
      <c r="H157" s="598"/>
      <c r="I157" s="583"/>
      <c r="J157" s="598"/>
      <c r="K157" s="583"/>
      <c r="L157" s="598"/>
      <c r="M157" s="583"/>
      <c r="N157" s="598"/>
      <c r="O157" s="583"/>
      <c r="P157" s="597"/>
      <c r="Q157" s="748"/>
      <c r="R157" s="597"/>
      <c r="S157" s="748"/>
      <c r="T157" s="598"/>
      <c r="U157" s="583"/>
      <c r="V157" s="583"/>
      <c r="X157" s="579"/>
    </row>
    <row r="158" spans="1:24" ht="15" customHeight="1" x14ac:dyDescent="0.35">
      <c r="A158" s="1182"/>
      <c r="B158" s="738"/>
      <c r="C158" s="583"/>
      <c r="D158" s="598"/>
      <c r="E158" s="740"/>
      <c r="F158" s="741">
        <v>9.18</v>
      </c>
      <c r="G158" s="583">
        <v>91800</v>
      </c>
      <c r="H158" s="598"/>
      <c r="I158" s="583"/>
      <c r="J158" s="598"/>
      <c r="K158" s="583"/>
      <c r="L158" s="598">
        <v>10</v>
      </c>
      <c r="M158" s="583">
        <v>100000</v>
      </c>
      <c r="N158" s="598"/>
      <c r="O158" s="583"/>
      <c r="P158" s="620"/>
      <c r="Q158" s="583"/>
      <c r="R158" s="620">
        <v>35.549999999999997</v>
      </c>
      <c r="S158" s="583">
        <v>355500</v>
      </c>
      <c r="T158" s="598"/>
      <c r="U158" s="583"/>
      <c r="V158" s="583"/>
      <c r="X158" s="579"/>
    </row>
    <row r="159" spans="1:24" ht="15" customHeight="1" x14ac:dyDescent="0.35">
      <c r="A159" s="1181">
        <v>45058</v>
      </c>
      <c r="B159" s="738"/>
      <c r="C159" s="583"/>
      <c r="D159" s="598"/>
      <c r="E159" s="740"/>
      <c r="F159" s="741"/>
      <c r="G159" s="583"/>
      <c r="H159" s="598"/>
      <c r="I159" s="583"/>
      <c r="J159" s="598"/>
      <c r="K159" s="583"/>
      <c r="L159" s="598"/>
      <c r="M159" s="583"/>
      <c r="N159" s="598"/>
      <c r="O159" s="583"/>
      <c r="P159" s="620"/>
      <c r="Q159" s="583"/>
      <c r="R159" s="620"/>
      <c r="S159" s="583"/>
      <c r="T159" s="598"/>
      <c r="U159" s="583"/>
      <c r="V159" s="583"/>
      <c r="X159" s="579"/>
    </row>
    <row r="160" spans="1:24" ht="15" customHeight="1" x14ac:dyDescent="0.35">
      <c r="A160" s="1182"/>
      <c r="B160" s="738">
        <v>20</v>
      </c>
      <c r="C160" s="583">
        <v>136000</v>
      </c>
      <c r="D160" s="598">
        <v>20</v>
      </c>
      <c r="E160" s="740">
        <v>136000</v>
      </c>
      <c r="F160" s="741">
        <v>10</v>
      </c>
      <c r="G160" s="583">
        <v>100000</v>
      </c>
      <c r="H160" s="598"/>
      <c r="I160" s="583"/>
      <c r="J160" s="598"/>
      <c r="K160" s="583"/>
      <c r="L160" s="598"/>
      <c r="M160" s="583"/>
      <c r="N160" s="598"/>
      <c r="O160" s="583"/>
      <c r="P160" s="620"/>
      <c r="Q160" s="583"/>
      <c r="R160" s="620"/>
      <c r="S160" s="583"/>
      <c r="T160" s="598"/>
      <c r="U160" s="583"/>
      <c r="V160" s="583"/>
      <c r="X160" s="579"/>
    </row>
    <row r="161" spans="1:24" ht="15" customHeight="1" x14ac:dyDescent="0.35">
      <c r="A161" s="1181">
        <v>45059</v>
      </c>
      <c r="B161" s="738"/>
      <c r="C161" s="583"/>
      <c r="D161" s="598"/>
      <c r="E161" s="740"/>
      <c r="F161" s="741"/>
      <c r="G161" s="583"/>
      <c r="H161" s="598"/>
      <c r="I161" s="583"/>
      <c r="J161" s="598"/>
      <c r="K161" s="583"/>
      <c r="L161" s="598"/>
      <c r="M161" s="583"/>
      <c r="N161" s="598"/>
      <c r="O161" s="583"/>
      <c r="P161" s="620"/>
      <c r="Q161" s="583"/>
      <c r="R161" s="620"/>
      <c r="S161" s="583"/>
      <c r="T161" s="598"/>
      <c r="U161" s="583"/>
      <c r="V161" s="583"/>
      <c r="X161" s="579"/>
    </row>
    <row r="162" spans="1:24" s="601" customFormat="1" ht="15" customHeight="1" x14ac:dyDescent="0.35">
      <c r="A162" s="1182"/>
      <c r="B162" s="582"/>
      <c r="C162" s="583"/>
      <c r="D162" s="598"/>
      <c r="E162" s="740"/>
      <c r="F162" s="741"/>
      <c r="G162" s="583"/>
      <c r="H162" s="598"/>
      <c r="I162" s="583"/>
      <c r="J162" s="598"/>
      <c r="K162" s="583"/>
      <c r="L162" s="598"/>
      <c r="M162" s="583"/>
      <c r="N162" s="598"/>
      <c r="O162" s="583"/>
      <c r="P162" s="620"/>
      <c r="Q162" s="583"/>
      <c r="R162" s="620"/>
      <c r="S162" s="583"/>
      <c r="T162" s="598"/>
      <c r="U162" s="583"/>
      <c r="V162" s="583"/>
    </row>
    <row r="163" spans="1:24" ht="15" customHeight="1" x14ac:dyDescent="0.35">
      <c r="A163" s="1181">
        <v>45060</v>
      </c>
      <c r="B163" s="738"/>
      <c r="C163" s="583"/>
      <c r="D163" s="598"/>
      <c r="E163" s="740"/>
      <c r="F163" s="741"/>
      <c r="G163" s="583"/>
      <c r="H163" s="598"/>
      <c r="I163" s="583"/>
      <c r="J163" s="598"/>
      <c r="K163" s="583"/>
      <c r="L163" s="598"/>
      <c r="M163" s="583"/>
      <c r="N163" s="598"/>
      <c r="O163" s="583"/>
      <c r="P163" s="620"/>
      <c r="Q163" s="583"/>
      <c r="R163" s="620"/>
      <c r="S163" s="583"/>
      <c r="T163" s="598"/>
      <c r="U163" s="583"/>
      <c r="V163" s="583"/>
      <c r="X163" s="579"/>
    </row>
    <row r="164" spans="1:24" ht="15" customHeight="1" x14ac:dyDescent="0.35">
      <c r="A164" s="1182"/>
      <c r="B164" s="738"/>
      <c r="C164" s="583"/>
      <c r="D164" s="598"/>
      <c r="E164" s="740"/>
      <c r="F164" s="741">
        <v>7</v>
      </c>
      <c r="G164" s="583">
        <v>70000</v>
      </c>
      <c r="H164" s="598"/>
      <c r="I164" s="583"/>
      <c r="J164" s="598"/>
      <c r="K164" s="583"/>
      <c r="L164" s="598"/>
      <c r="M164" s="583"/>
      <c r="N164" s="598"/>
      <c r="O164" s="583"/>
      <c r="P164" s="620"/>
      <c r="Q164" s="583"/>
      <c r="R164" s="620"/>
      <c r="S164" s="583"/>
      <c r="T164" s="598"/>
      <c r="U164" s="583"/>
      <c r="V164" s="583"/>
      <c r="X164" s="579"/>
    </row>
    <row r="165" spans="1:24" ht="15" customHeight="1" x14ac:dyDescent="0.35">
      <c r="A165" s="1181">
        <v>45061</v>
      </c>
      <c r="B165" s="738"/>
      <c r="C165" s="583"/>
      <c r="D165" s="598"/>
      <c r="E165" s="740"/>
      <c r="F165" s="741"/>
      <c r="G165" s="583"/>
      <c r="H165" s="598"/>
      <c r="I165" s="583"/>
      <c r="J165" s="598"/>
      <c r="K165" s="583"/>
      <c r="L165" s="598"/>
      <c r="M165" s="583"/>
      <c r="N165" s="598"/>
      <c r="O165" s="583"/>
      <c r="P165" s="620"/>
      <c r="Q165" s="583"/>
      <c r="R165" s="620"/>
      <c r="S165" s="583"/>
      <c r="T165" s="598"/>
      <c r="U165" s="583"/>
      <c r="V165" s="583"/>
      <c r="X165" s="579"/>
    </row>
    <row r="166" spans="1:24" ht="15" customHeight="1" x14ac:dyDescent="0.35">
      <c r="A166" s="1182"/>
      <c r="B166" s="738">
        <v>20</v>
      </c>
      <c r="C166" s="583">
        <v>136000</v>
      </c>
      <c r="D166" s="598"/>
      <c r="E166" s="740"/>
      <c r="F166" s="741"/>
      <c r="G166" s="583"/>
      <c r="H166" s="598"/>
      <c r="I166" s="583"/>
      <c r="J166" s="598"/>
      <c r="K166" s="583"/>
      <c r="L166" s="598"/>
      <c r="M166" s="583"/>
      <c r="N166" s="598"/>
      <c r="O166" s="583"/>
      <c r="P166" s="620"/>
      <c r="Q166" s="583"/>
      <c r="R166" s="620"/>
      <c r="S166" s="583"/>
      <c r="T166" s="598"/>
      <c r="U166" s="583"/>
      <c r="V166" s="583"/>
      <c r="X166" s="579"/>
    </row>
    <row r="167" spans="1:24" ht="15" customHeight="1" x14ac:dyDescent="0.35">
      <c r="A167" s="1181">
        <v>45062</v>
      </c>
      <c r="B167" s="738"/>
      <c r="C167" s="583"/>
      <c r="D167" s="598"/>
      <c r="E167" s="740"/>
      <c r="F167" s="741"/>
      <c r="G167" s="583"/>
      <c r="H167" s="598"/>
      <c r="I167" s="583"/>
      <c r="J167" s="598"/>
      <c r="K167" s="583"/>
      <c r="L167" s="598"/>
      <c r="M167" s="583"/>
      <c r="N167" s="598"/>
      <c r="O167" s="583"/>
      <c r="P167" s="620"/>
      <c r="Q167" s="583"/>
      <c r="R167" s="620"/>
      <c r="S167" s="583"/>
      <c r="T167" s="598"/>
      <c r="U167" s="583"/>
      <c r="V167" s="583"/>
      <c r="X167" s="579"/>
    </row>
    <row r="168" spans="1:24" ht="15" customHeight="1" x14ac:dyDescent="0.35">
      <c r="A168" s="1182"/>
      <c r="B168" s="738"/>
      <c r="C168" s="583"/>
      <c r="D168" s="598"/>
      <c r="E168" s="740"/>
      <c r="F168" s="741">
        <v>10</v>
      </c>
      <c r="G168" s="583">
        <v>100000</v>
      </c>
      <c r="H168" s="598">
        <v>10</v>
      </c>
      <c r="I168" s="583">
        <v>100000</v>
      </c>
      <c r="J168" s="598">
        <v>10</v>
      </c>
      <c r="K168" s="583">
        <v>100000</v>
      </c>
      <c r="L168" s="598"/>
      <c r="M168" s="583"/>
      <c r="N168" s="598"/>
      <c r="O168" s="583"/>
      <c r="P168" s="620"/>
      <c r="Q168" s="583"/>
      <c r="R168" s="620"/>
      <c r="S168" s="583"/>
      <c r="T168" s="598"/>
      <c r="U168" s="583"/>
      <c r="V168" s="583"/>
      <c r="X168" s="579"/>
    </row>
    <row r="169" spans="1:24" ht="15" customHeight="1" x14ac:dyDescent="0.35">
      <c r="A169" s="1181">
        <v>45063</v>
      </c>
      <c r="B169" s="738"/>
      <c r="C169" s="583"/>
      <c r="D169" s="598"/>
      <c r="E169" s="740"/>
      <c r="F169" s="741"/>
      <c r="G169" s="583"/>
      <c r="H169" s="598"/>
      <c r="I169" s="583"/>
      <c r="J169" s="598"/>
      <c r="K169" s="583"/>
      <c r="L169" s="598"/>
      <c r="M169" s="583"/>
      <c r="N169" s="598"/>
      <c r="O169" s="583"/>
      <c r="P169" s="620"/>
      <c r="Q169" s="583"/>
      <c r="R169" s="620"/>
      <c r="S169" s="583"/>
      <c r="T169" s="598"/>
      <c r="U169" s="583"/>
      <c r="V169" s="583"/>
      <c r="X169" s="579"/>
    </row>
    <row r="170" spans="1:24" ht="15" customHeight="1" x14ac:dyDescent="0.35">
      <c r="A170" s="1182"/>
      <c r="B170" s="738"/>
      <c r="C170" s="583"/>
      <c r="D170" s="598">
        <v>20</v>
      </c>
      <c r="E170" s="740">
        <v>136000</v>
      </c>
      <c r="F170" s="741"/>
      <c r="G170" s="583"/>
      <c r="H170" s="598"/>
      <c r="I170" s="583"/>
      <c r="J170" s="598"/>
      <c r="K170" s="583"/>
      <c r="L170" s="598"/>
      <c r="M170" s="583"/>
      <c r="N170" s="598"/>
      <c r="O170" s="583"/>
      <c r="P170" s="620"/>
      <c r="Q170" s="583"/>
      <c r="R170" s="620"/>
      <c r="S170" s="583"/>
      <c r="T170" s="598"/>
      <c r="U170" s="583"/>
      <c r="V170" s="583"/>
      <c r="X170" s="579"/>
    </row>
    <row r="171" spans="1:24" ht="15" customHeight="1" x14ac:dyDescent="0.35">
      <c r="A171" s="1181">
        <v>45064</v>
      </c>
      <c r="B171" s="738"/>
      <c r="C171" s="583"/>
      <c r="D171" s="598"/>
      <c r="E171" s="740"/>
      <c r="F171" s="741"/>
      <c r="G171" s="583"/>
      <c r="H171" s="598"/>
      <c r="I171" s="583"/>
      <c r="J171" s="598"/>
      <c r="K171" s="583"/>
      <c r="L171" s="598"/>
      <c r="M171" s="583"/>
      <c r="N171" s="598"/>
      <c r="O171" s="583"/>
      <c r="P171" s="620"/>
      <c r="Q171" s="583"/>
      <c r="R171" s="620"/>
      <c r="S171" s="583"/>
      <c r="T171" s="598"/>
      <c r="U171" s="583"/>
      <c r="V171" s="583"/>
      <c r="X171" s="579"/>
    </row>
    <row r="172" spans="1:24" ht="15" customHeight="1" x14ac:dyDescent="0.35">
      <c r="A172" s="1182"/>
      <c r="B172" s="738">
        <v>20</v>
      </c>
      <c r="C172" s="583">
        <v>136000</v>
      </c>
      <c r="D172" s="598">
        <v>20</v>
      </c>
      <c r="E172" s="740">
        <v>136000</v>
      </c>
      <c r="F172" s="741"/>
      <c r="G172" s="583"/>
      <c r="H172" s="598"/>
      <c r="I172" s="583"/>
      <c r="J172" s="598">
        <v>9.4499999999999993</v>
      </c>
      <c r="K172" s="583">
        <v>94500</v>
      </c>
      <c r="L172" s="598"/>
      <c r="M172" s="583"/>
      <c r="N172" s="598"/>
      <c r="O172" s="583"/>
      <c r="P172" s="620"/>
      <c r="Q172" s="583"/>
      <c r="R172" s="620"/>
      <c r="S172" s="583"/>
      <c r="T172" s="598"/>
      <c r="U172" s="583"/>
      <c r="V172" s="583"/>
      <c r="X172" s="579"/>
    </row>
    <row r="173" spans="1:24" ht="15" customHeight="1" x14ac:dyDescent="0.35">
      <c r="A173" s="1181">
        <v>45065</v>
      </c>
      <c r="B173" s="738"/>
      <c r="C173" s="583"/>
      <c r="D173" s="598"/>
      <c r="E173" s="740"/>
      <c r="F173" s="741"/>
      <c r="G173" s="583"/>
      <c r="H173" s="598"/>
      <c r="I173" s="583"/>
      <c r="J173" s="598"/>
      <c r="K173" s="583"/>
      <c r="L173" s="598"/>
      <c r="M173" s="583"/>
      <c r="N173" s="598"/>
      <c r="O173" s="583"/>
      <c r="P173" s="620"/>
      <c r="Q173" s="583"/>
      <c r="R173" s="620"/>
      <c r="S173" s="583"/>
      <c r="T173" s="598"/>
      <c r="U173" s="583"/>
      <c r="V173" s="583"/>
      <c r="X173" s="579"/>
    </row>
    <row r="174" spans="1:24" ht="15" customHeight="1" x14ac:dyDescent="0.35">
      <c r="A174" s="1182"/>
      <c r="B174" s="738">
        <v>20</v>
      </c>
      <c r="C174" s="583">
        <v>136000</v>
      </c>
      <c r="D174" s="598"/>
      <c r="E174" s="740"/>
      <c r="F174" s="741"/>
      <c r="G174" s="583"/>
      <c r="H174" s="598"/>
      <c r="I174" s="583"/>
      <c r="J174" s="598"/>
      <c r="K174" s="583"/>
      <c r="L174" s="598"/>
      <c r="M174" s="583"/>
      <c r="N174" s="598"/>
      <c r="O174" s="583"/>
      <c r="P174" s="620"/>
      <c r="Q174" s="583"/>
      <c r="R174" s="620"/>
      <c r="S174" s="583"/>
      <c r="T174" s="598"/>
      <c r="U174" s="583"/>
      <c r="V174" s="583"/>
      <c r="X174" s="579"/>
    </row>
    <row r="175" spans="1:24" ht="15" customHeight="1" x14ac:dyDescent="0.35">
      <c r="A175" s="1181">
        <v>45066</v>
      </c>
      <c r="B175" s="738"/>
      <c r="C175" s="583"/>
      <c r="D175" s="598"/>
      <c r="E175" s="740"/>
      <c r="F175" s="741"/>
      <c r="G175" s="583"/>
      <c r="H175" s="598"/>
      <c r="I175" s="583"/>
      <c r="J175" s="598"/>
      <c r="K175" s="583"/>
      <c r="L175" s="598"/>
      <c r="M175" s="583"/>
      <c r="N175" s="598"/>
      <c r="O175" s="583"/>
      <c r="P175" s="620"/>
      <c r="Q175" s="583"/>
      <c r="R175" s="620"/>
      <c r="S175" s="583"/>
      <c r="T175" s="598"/>
      <c r="U175" s="583"/>
      <c r="V175" s="583"/>
      <c r="X175" s="579"/>
    </row>
    <row r="176" spans="1:24" ht="15" customHeight="1" x14ac:dyDescent="0.35">
      <c r="A176" s="1182"/>
      <c r="B176" s="738"/>
      <c r="C176" s="583"/>
      <c r="D176" s="598">
        <v>20</v>
      </c>
      <c r="E176" s="740">
        <v>136000</v>
      </c>
      <c r="F176" s="741"/>
      <c r="G176" s="583"/>
      <c r="H176" s="598"/>
      <c r="I176" s="583"/>
      <c r="J176" s="598"/>
      <c r="K176" s="583"/>
      <c r="L176" s="598">
        <v>9.5</v>
      </c>
      <c r="M176" s="583">
        <v>95000</v>
      </c>
      <c r="N176" s="598"/>
      <c r="O176" s="583"/>
      <c r="P176" s="598">
        <v>13.21</v>
      </c>
      <c r="Q176" s="583">
        <v>175693</v>
      </c>
      <c r="R176" s="620"/>
      <c r="S176" s="583"/>
      <c r="T176" s="598"/>
      <c r="U176" s="583"/>
      <c r="V176" s="583"/>
      <c r="X176" s="579"/>
    </row>
    <row r="177" spans="1:24" ht="15" customHeight="1" x14ac:dyDescent="0.35">
      <c r="A177" s="1181">
        <v>45067</v>
      </c>
      <c r="B177" s="738"/>
      <c r="C177" s="583"/>
      <c r="D177" s="598"/>
      <c r="E177" s="740"/>
      <c r="F177" s="741"/>
      <c r="G177" s="583"/>
      <c r="H177" s="598"/>
      <c r="I177" s="583"/>
      <c r="J177" s="598"/>
      <c r="K177" s="583"/>
      <c r="L177" s="598"/>
      <c r="M177" s="583"/>
      <c r="N177" s="598"/>
      <c r="O177" s="583"/>
      <c r="P177" s="620"/>
      <c r="Q177" s="583"/>
      <c r="R177" s="620"/>
      <c r="S177" s="583"/>
      <c r="T177" s="597"/>
      <c r="U177" s="748"/>
      <c r="V177" s="583"/>
      <c r="X177" s="579"/>
    </row>
    <row r="178" spans="1:24" ht="15" customHeight="1" x14ac:dyDescent="0.35">
      <c r="A178" s="1182"/>
      <c r="B178" s="738"/>
      <c r="C178" s="583"/>
      <c r="D178" s="598"/>
      <c r="E178" s="740"/>
      <c r="F178" s="741"/>
      <c r="G178" s="583"/>
      <c r="H178" s="598"/>
      <c r="I178" s="583"/>
      <c r="J178" s="598"/>
      <c r="K178" s="583"/>
      <c r="L178" s="598"/>
      <c r="M178" s="583"/>
      <c r="N178" s="598"/>
      <c r="O178" s="583"/>
      <c r="P178" s="620"/>
      <c r="Q178" s="583"/>
      <c r="R178" s="620"/>
      <c r="S178" s="583"/>
      <c r="T178" s="598"/>
      <c r="U178" s="583"/>
      <c r="V178" s="583"/>
      <c r="X178" s="579"/>
    </row>
    <row r="179" spans="1:24" ht="15" customHeight="1" x14ac:dyDescent="0.35">
      <c r="A179" s="1181">
        <v>45068</v>
      </c>
      <c r="B179" s="738"/>
      <c r="C179" s="583"/>
      <c r="D179" s="598"/>
      <c r="E179" s="740"/>
      <c r="F179" s="741"/>
      <c r="G179" s="583"/>
      <c r="H179" s="598"/>
      <c r="I179" s="583"/>
      <c r="J179" s="598"/>
      <c r="K179" s="583"/>
      <c r="L179" s="598"/>
      <c r="M179" s="583"/>
      <c r="N179" s="598"/>
      <c r="O179" s="583"/>
      <c r="P179" s="620"/>
      <c r="Q179" s="583"/>
      <c r="R179" s="620"/>
      <c r="S179" s="583"/>
      <c r="T179" s="598"/>
      <c r="U179" s="583"/>
      <c r="V179" s="583"/>
      <c r="X179" s="579"/>
    </row>
    <row r="180" spans="1:24" ht="18" customHeight="1" x14ac:dyDescent="0.35">
      <c r="A180" s="1182"/>
      <c r="B180" s="738"/>
      <c r="C180" s="583"/>
      <c r="D180" s="598"/>
      <c r="E180" s="740"/>
      <c r="F180" s="741"/>
      <c r="G180" s="583"/>
      <c r="H180" s="598"/>
      <c r="I180" s="583"/>
      <c r="J180" s="598"/>
      <c r="K180" s="583"/>
      <c r="L180" s="598"/>
      <c r="M180" s="583"/>
      <c r="N180" s="598"/>
      <c r="O180" s="583"/>
      <c r="P180" s="620"/>
      <c r="Q180" s="583"/>
      <c r="R180" s="620"/>
      <c r="S180" s="583"/>
      <c r="T180" s="598"/>
      <c r="U180" s="583"/>
      <c r="V180" s="583"/>
      <c r="X180" s="579"/>
    </row>
    <row r="181" spans="1:24" ht="15" customHeight="1" x14ac:dyDescent="0.35">
      <c r="A181" s="1181">
        <v>45069</v>
      </c>
      <c r="B181" s="738"/>
      <c r="C181" s="583"/>
      <c r="D181" s="598"/>
      <c r="E181" s="740"/>
      <c r="F181" s="741"/>
      <c r="G181" s="583"/>
      <c r="H181" s="598"/>
      <c r="I181" s="583"/>
      <c r="J181" s="598"/>
      <c r="K181" s="583"/>
      <c r="L181" s="598"/>
      <c r="M181" s="583"/>
      <c r="N181" s="598"/>
      <c r="O181" s="583"/>
      <c r="P181" s="620"/>
      <c r="Q181" s="583"/>
      <c r="R181" s="620"/>
      <c r="S181" s="583"/>
      <c r="T181" s="598"/>
      <c r="U181" s="583"/>
      <c r="V181" s="583"/>
      <c r="X181" s="579"/>
    </row>
    <row r="182" spans="1:24" ht="15" customHeight="1" x14ac:dyDescent="0.35">
      <c r="A182" s="1182"/>
      <c r="B182" s="625">
        <v>54.67</v>
      </c>
      <c r="C182" s="583">
        <v>371756</v>
      </c>
      <c r="D182" s="598">
        <v>58.57</v>
      </c>
      <c r="E182" s="740">
        <v>398276</v>
      </c>
      <c r="F182" s="738">
        <v>10</v>
      </c>
      <c r="G182" s="583">
        <v>100000</v>
      </c>
      <c r="H182" s="598"/>
      <c r="I182" s="583"/>
      <c r="J182" s="598">
        <v>13.42</v>
      </c>
      <c r="K182" s="583">
        <v>134200</v>
      </c>
      <c r="L182" s="598"/>
      <c r="M182" s="583"/>
      <c r="N182" s="598"/>
      <c r="O182" s="583"/>
      <c r="P182" s="620"/>
      <c r="Q182" s="583"/>
      <c r="R182" s="620"/>
      <c r="S182" s="583"/>
      <c r="T182" s="598"/>
      <c r="U182" s="583"/>
      <c r="V182" s="583"/>
      <c r="X182" s="579"/>
    </row>
    <row r="183" spans="1:24" ht="15" customHeight="1" x14ac:dyDescent="0.35">
      <c r="A183" s="1181">
        <v>45070</v>
      </c>
      <c r="B183" s="625"/>
      <c r="C183" s="583"/>
      <c r="D183" s="598"/>
      <c r="E183" s="740"/>
      <c r="F183" s="741"/>
      <c r="G183" s="583"/>
      <c r="H183" s="598"/>
      <c r="I183" s="583"/>
      <c r="J183" s="598"/>
      <c r="K183" s="583"/>
      <c r="L183" s="598"/>
      <c r="M183" s="583"/>
      <c r="N183" s="598"/>
      <c r="O183" s="583"/>
      <c r="P183" s="620"/>
      <c r="Q183" s="583"/>
      <c r="R183" s="620"/>
      <c r="S183" s="583"/>
      <c r="T183" s="598"/>
      <c r="U183" s="583"/>
      <c r="V183" s="583"/>
      <c r="X183" s="579"/>
    </row>
    <row r="184" spans="1:24" ht="15" customHeight="1" x14ac:dyDescent="0.35">
      <c r="A184" s="1182"/>
      <c r="B184" s="738"/>
      <c r="C184" s="583"/>
      <c r="D184" s="598"/>
      <c r="E184" s="740"/>
      <c r="F184" s="741"/>
      <c r="G184" s="583"/>
      <c r="H184" s="598"/>
      <c r="I184" s="583"/>
      <c r="J184" s="598"/>
      <c r="K184" s="583"/>
      <c r="L184" s="598"/>
      <c r="M184" s="583"/>
      <c r="N184" s="598"/>
      <c r="O184" s="583"/>
      <c r="P184" s="620"/>
      <c r="Q184" s="583"/>
      <c r="R184" s="620"/>
      <c r="S184" s="583"/>
      <c r="T184" s="598"/>
      <c r="U184" s="583"/>
      <c r="V184" s="583"/>
      <c r="X184" s="579"/>
    </row>
    <row r="185" spans="1:24" ht="15" customHeight="1" x14ac:dyDescent="0.35">
      <c r="A185" s="1181">
        <v>45071</v>
      </c>
      <c r="B185" s="738"/>
      <c r="C185" s="583"/>
      <c r="D185" s="598"/>
      <c r="E185" s="740"/>
      <c r="F185" s="741"/>
      <c r="G185" s="583"/>
      <c r="H185" s="598"/>
      <c r="I185" s="583"/>
      <c r="J185" s="598"/>
      <c r="K185" s="583"/>
      <c r="L185" s="598"/>
      <c r="M185" s="583"/>
      <c r="N185" s="598"/>
      <c r="O185" s="583"/>
      <c r="P185" s="620"/>
      <c r="Q185" s="583"/>
      <c r="R185" s="620"/>
      <c r="S185" s="583"/>
      <c r="T185" s="598"/>
      <c r="U185" s="583"/>
      <c r="V185" s="583"/>
      <c r="X185" s="579"/>
    </row>
    <row r="186" spans="1:24" ht="15" customHeight="1" x14ac:dyDescent="0.35">
      <c r="A186" s="1182"/>
      <c r="B186" s="738">
        <v>49.82</v>
      </c>
      <c r="C186" s="583">
        <v>338776</v>
      </c>
      <c r="D186" s="598">
        <v>51.25</v>
      </c>
      <c r="E186" s="740">
        <v>348500</v>
      </c>
      <c r="F186" s="741">
        <v>10</v>
      </c>
      <c r="G186" s="583">
        <v>100000</v>
      </c>
      <c r="H186" s="598"/>
      <c r="I186" s="583"/>
      <c r="J186" s="598"/>
      <c r="K186" s="583"/>
      <c r="L186" s="598"/>
      <c r="M186" s="583"/>
      <c r="N186" s="598"/>
      <c r="O186" s="583"/>
      <c r="P186" s="620"/>
      <c r="Q186" s="583"/>
      <c r="R186" s="620"/>
      <c r="S186" s="583"/>
      <c r="T186" s="598"/>
      <c r="U186" s="583"/>
      <c r="V186" s="583"/>
      <c r="X186" s="579"/>
    </row>
    <row r="187" spans="1:24" ht="15" customHeight="1" x14ac:dyDescent="0.35">
      <c r="A187" s="1181">
        <v>45072</v>
      </c>
      <c r="B187" s="738"/>
      <c r="C187" s="583"/>
      <c r="D187" s="598"/>
      <c r="E187" s="740"/>
      <c r="F187" s="741"/>
      <c r="G187" s="583"/>
      <c r="H187" s="598"/>
      <c r="I187" s="583"/>
      <c r="J187" s="598"/>
      <c r="K187" s="583"/>
      <c r="L187" s="598"/>
      <c r="M187" s="583"/>
      <c r="N187" s="598"/>
      <c r="O187" s="583"/>
      <c r="P187" s="620"/>
      <c r="Q187" s="583"/>
      <c r="R187" s="620"/>
      <c r="S187" s="583"/>
      <c r="T187" s="598"/>
      <c r="U187" s="583"/>
      <c r="V187" s="583"/>
      <c r="X187" s="579"/>
    </row>
    <row r="188" spans="1:24" ht="15" customHeight="1" x14ac:dyDescent="0.35">
      <c r="A188" s="1182"/>
      <c r="B188" s="738"/>
      <c r="C188" s="583"/>
      <c r="D188" s="598"/>
      <c r="E188" s="740"/>
      <c r="F188" s="741"/>
      <c r="G188" s="583"/>
      <c r="H188" s="598"/>
      <c r="I188" s="583"/>
      <c r="J188" s="598"/>
      <c r="K188" s="583"/>
      <c r="L188" s="598"/>
      <c r="M188" s="583"/>
      <c r="N188" s="598">
        <v>10</v>
      </c>
      <c r="O188" s="583">
        <v>100000</v>
      </c>
      <c r="P188" s="620"/>
      <c r="Q188" s="583"/>
      <c r="R188" s="620"/>
      <c r="S188" s="583"/>
      <c r="T188" s="598"/>
      <c r="U188" s="583"/>
      <c r="V188" s="583"/>
      <c r="X188" s="579"/>
    </row>
    <row r="189" spans="1:24" ht="15" customHeight="1" x14ac:dyDescent="0.35">
      <c r="A189" s="1181">
        <v>45073</v>
      </c>
      <c r="B189" s="738"/>
      <c r="C189" s="583"/>
      <c r="D189" s="598"/>
      <c r="E189" s="740"/>
      <c r="F189" s="741"/>
      <c r="G189" s="583"/>
      <c r="H189" s="598"/>
      <c r="I189" s="583"/>
      <c r="J189" s="598"/>
      <c r="K189" s="583"/>
      <c r="L189" s="598"/>
      <c r="M189" s="583"/>
      <c r="N189" s="598"/>
      <c r="O189" s="583"/>
      <c r="P189" s="620"/>
      <c r="Q189" s="583"/>
      <c r="R189" s="620"/>
      <c r="S189" s="583"/>
      <c r="T189" s="598"/>
      <c r="U189" s="583"/>
      <c r="V189" s="583"/>
      <c r="X189" s="579"/>
    </row>
    <row r="190" spans="1:24" ht="15" customHeight="1" x14ac:dyDescent="0.35">
      <c r="A190" s="1182"/>
      <c r="B190" s="749"/>
      <c r="C190" s="583"/>
      <c r="D190" s="598"/>
      <c r="E190" s="740"/>
      <c r="F190" s="741"/>
      <c r="G190" s="583"/>
      <c r="H190" s="741"/>
      <c r="I190" s="583"/>
      <c r="J190" s="598"/>
      <c r="K190" s="583"/>
      <c r="L190" s="598"/>
      <c r="M190" s="583"/>
      <c r="N190" s="598"/>
      <c r="O190" s="583"/>
      <c r="P190" s="620"/>
      <c r="Q190" s="583"/>
      <c r="R190" s="620"/>
      <c r="S190" s="583"/>
      <c r="T190" s="598"/>
      <c r="U190" s="583"/>
      <c r="V190" s="583"/>
      <c r="X190" s="579"/>
    </row>
    <row r="191" spans="1:24" ht="15" customHeight="1" x14ac:dyDescent="0.35">
      <c r="A191" s="1181">
        <v>45074</v>
      </c>
      <c r="B191" s="749"/>
      <c r="C191" s="583"/>
      <c r="D191" s="598"/>
      <c r="E191" s="740"/>
      <c r="F191" s="741"/>
      <c r="G191" s="583"/>
      <c r="H191" s="598"/>
      <c r="I191" s="583"/>
      <c r="J191" s="598"/>
      <c r="K191" s="583"/>
      <c r="L191" s="598"/>
      <c r="M191" s="583"/>
      <c r="N191" s="598"/>
      <c r="O191" s="583"/>
      <c r="P191" s="620"/>
      <c r="Q191" s="583"/>
      <c r="R191" s="620"/>
      <c r="S191" s="583"/>
      <c r="T191" s="598"/>
      <c r="U191" s="583"/>
      <c r="V191" s="583"/>
      <c r="X191" s="579"/>
    </row>
    <row r="192" spans="1:24" ht="15" customHeight="1" x14ac:dyDescent="0.35">
      <c r="A192" s="1182"/>
      <c r="B192" s="749"/>
      <c r="C192" s="583"/>
      <c r="D192" s="598"/>
      <c r="E192" s="740"/>
      <c r="F192" s="741"/>
      <c r="G192" s="583"/>
      <c r="H192" s="598"/>
      <c r="I192" s="583"/>
      <c r="J192" s="598"/>
      <c r="K192" s="583"/>
      <c r="L192" s="598"/>
      <c r="M192" s="583"/>
      <c r="N192" s="598"/>
      <c r="O192" s="583"/>
      <c r="P192" s="620"/>
      <c r="Q192" s="583"/>
      <c r="R192" s="620"/>
      <c r="S192" s="583"/>
      <c r="T192" s="598"/>
      <c r="U192" s="583"/>
      <c r="V192" s="583"/>
      <c r="X192" s="579"/>
    </row>
    <row r="193" spans="1:27" ht="15" customHeight="1" x14ac:dyDescent="0.35">
      <c r="A193" s="1181">
        <v>45075</v>
      </c>
      <c r="B193" s="749"/>
      <c r="C193" s="583"/>
      <c r="D193" s="598"/>
      <c r="E193" s="740"/>
      <c r="F193" s="741"/>
      <c r="G193" s="583"/>
      <c r="H193" s="598"/>
      <c r="I193" s="583"/>
      <c r="J193" s="598"/>
      <c r="K193" s="583"/>
      <c r="L193" s="598"/>
      <c r="M193" s="583"/>
      <c r="N193" s="598"/>
      <c r="O193" s="583"/>
      <c r="P193" s="620"/>
      <c r="Q193" s="583"/>
      <c r="R193" s="620"/>
      <c r="S193" s="583"/>
      <c r="T193" s="598"/>
      <c r="U193" s="583"/>
      <c r="V193" s="583"/>
      <c r="X193" s="579"/>
    </row>
    <row r="194" spans="1:27" ht="15" customHeight="1" x14ac:dyDescent="0.35">
      <c r="A194" s="1182"/>
      <c r="B194" s="749"/>
      <c r="C194" s="583"/>
      <c r="D194" s="598"/>
      <c r="E194" s="740"/>
      <c r="F194" s="741"/>
      <c r="G194" s="583"/>
      <c r="H194" s="598">
        <v>10.79</v>
      </c>
      <c r="I194" s="583">
        <v>107900</v>
      </c>
      <c r="J194" s="598"/>
      <c r="K194" s="583"/>
      <c r="L194" s="598"/>
      <c r="M194" s="583"/>
      <c r="N194" s="598"/>
      <c r="O194" s="583"/>
      <c r="P194" s="620"/>
      <c r="Q194" s="583"/>
      <c r="R194" s="620"/>
      <c r="S194" s="583"/>
      <c r="T194" s="598"/>
      <c r="U194" s="583"/>
      <c r="V194" s="583"/>
      <c r="X194" s="579"/>
    </row>
    <row r="195" spans="1:27" ht="15" customHeight="1" x14ac:dyDescent="0.35">
      <c r="A195" s="1181">
        <v>45076</v>
      </c>
      <c r="B195" s="749"/>
      <c r="C195" s="583"/>
      <c r="D195" s="598"/>
      <c r="E195" s="740"/>
      <c r="F195" s="741"/>
      <c r="G195" s="583"/>
      <c r="H195" s="598"/>
      <c r="I195" s="583"/>
      <c r="J195" s="598"/>
      <c r="K195" s="583"/>
      <c r="L195" s="598"/>
      <c r="M195" s="583"/>
      <c r="N195" s="598"/>
      <c r="O195" s="583"/>
      <c r="P195" s="620"/>
      <c r="Q195" s="583"/>
      <c r="R195" s="620"/>
      <c r="S195" s="583"/>
      <c r="T195" s="598"/>
      <c r="U195" s="583"/>
      <c r="V195" s="583"/>
      <c r="X195" s="579"/>
    </row>
    <row r="196" spans="1:27" ht="15" customHeight="1" x14ac:dyDescent="0.35">
      <c r="A196" s="1182"/>
      <c r="B196" s="749"/>
      <c r="C196" s="583"/>
      <c r="D196" s="598"/>
      <c r="E196" s="740"/>
      <c r="F196" s="741"/>
      <c r="G196" s="583"/>
      <c r="H196" s="598"/>
      <c r="I196" s="583"/>
      <c r="J196" s="598"/>
      <c r="K196" s="583"/>
      <c r="L196" s="598"/>
      <c r="M196" s="583"/>
      <c r="N196" s="598"/>
      <c r="O196" s="583"/>
      <c r="P196" s="620"/>
      <c r="Q196" s="583"/>
      <c r="R196" s="620"/>
      <c r="S196" s="583"/>
      <c r="T196" s="598"/>
      <c r="U196" s="583"/>
      <c r="V196" s="583"/>
      <c r="X196" s="579"/>
    </row>
    <row r="197" spans="1:27" ht="15" customHeight="1" x14ac:dyDescent="0.35">
      <c r="A197" s="1181">
        <v>45077</v>
      </c>
      <c r="B197" s="749"/>
      <c r="C197" s="583"/>
      <c r="D197" s="598">
        <v>56.27</v>
      </c>
      <c r="E197" s="740">
        <v>382640</v>
      </c>
      <c r="F197" s="741"/>
      <c r="G197" s="583"/>
      <c r="H197" s="598"/>
      <c r="I197" s="583"/>
      <c r="J197" s="598"/>
      <c r="K197" s="583"/>
      <c r="L197" s="598"/>
      <c r="M197" s="583"/>
      <c r="N197" s="598"/>
      <c r="O197" s="583"/>
      <c r="P197" s="620"/>
      <c r="Q197" s="583"/>
      <c r="R197" s="620"/>
      <c r="S197" s="583"/>
      <c r="T197" s="598"/>
      <c r="U197" s="583"/>
      <c r="V197" s="583"/>
      <c r="X197" s="579"/>
    </row>
    <row r="198" spans="1:27" ht="15" customHeight="1" x14ac:dyDescent="0.35">
      <c r="A198" s="1182"/>
      <c r="B198" s="749">
        <v>51.87</v>
      </c>
      <c r="C198" s="583">
        <v>352716</v>
      </c>
      <c r="D198" s="598">
        <v>54.28</v>
      </c>
      <c r="E198" s="740">
        <v>369104</v>
      </c>
      <c r="F198" s="741">
        <v>10</v>
      </c>
      <c r="G198" s="583">
        <v>100000</v>
      </c>
      <c r="H198" s="598"/>
      <c r="I198" s="583"/>
      <c r="J198" s="598"/>
      <c r="K198" s="583"/>
      <c r="L198" s="598"/>
      <c r="M198" s="583"/>
      <c r="N198" s="598"/>
      <c r="O198" s="583"/>
      <c r="P198" s="620"/>
      <c r="Q198" s="583"/>
      <c r="R198" s="620"/>
      <c r="S198" s="583"/>
      <c r="T198" s="598"/>
      <c r="U198" s="583"/>
      <c r="V198" s="583"/>
      <c r="X198" s="579"/>
    </row>
    <row r="199" spans="1:27" s="663" customFormat="1" ht="22" customHeight="1" x14ac:dyDescent="0.35">
      <c r="A199" s="1189" t="s">
        <v>113</v>
      </c>
      <c r="B199" s="750"/>
      <c r="C199" s="751">
        <f>SUM(C137:C198)</f>
        <v>2423248</v>
      </c>
      <c r="D199" s="616"/>
      <c r="E199" s="751">
        <f>SUM(E137:E198)</f>
        <v>2994520</v>
      </c>
      <c r="F199" s="616"/>
      <c r="G199" s="751">
        <f>SUM(G137:G198)</f>
        <v>811800</v>
      </c>
      <c r="H199" s="616"/>
      <c r="I199" s="751">
        <f>SUM(I137:I198)</f>
        <v>507900</v>
      </c>
      <c r="J199" s="616"/>
      <c r="K199" s="751">
        <f>SUM(K137:K198)</f>
        <v>545800</v>
      </c>
      <c r="L199" s="616"/>
      <c r="M199" s="751">
        <f>SUM(M137:M198)</f>
        <v>395000</v>
      </c>
      <c r="N199" s="616"/>
      <c r="O199" s="751">
        <f>SUM(O137:O198)</f>
        <v>200000</v>
      </c>
      <c r="P199" s="616"/>
      <c r="Q199" s="751">
        <f>SUM(Q137:Q198)</f>
        <v>175693</v>
      </c>
      <c r="R199" s="616"/>
      <c r="S199" s="751">
        <f>SUM(S137:S198)</f>
        <v>355500</v>
      </c>
      <c r="T199" s="616"/>
      <c r="U199" s="751">
        <f>SUM(U137:U198)</f>
        <v>0</v>
      </c>
      <c r="V199" s="751">
        <f>SUM(B199:U199)</f>
        <v>8409461</v>
      </c>
    </row>
    <row r="200" spans="1:27" s="663" customFormat="1" ht="22" customHeight="1" x14ac:dyDescent="0.35">
      <c r="A200" s="1189"/>
      <c r="B200" s="797">
        <f>SUM(B137:B198)</f>
        <v>356.36</v>
      </c>
      <c r="C200" s="751"/>
      <c r="D200" s="616">
        <f>SUM(D137:D198)</f>
        <v>440.37</v>
      </c>
      <c r="E200" s="751"/>
      <c r="F200" s="616">
        <f>SUM(F137:F198)</f>
        <v>81.180000000000007</v>
      </c>
      <c r="G200" s="751"/>
      <c r="H200" s="616">
        <f>SUM(H137:H198)</f>
        <v>50.79</v>
      </c>
      <c r="I200" s="751"/>
      <c r="J200" s="616">
        <f>SUM(J137:J198)</f>
        <v>54.58</v>
      </c>
      <c r="K200" s="751"/>
      <c r="L200" s="616">
        <f>SUM(L137:L198)</f>
        <v>39.5</v>
      </c>
      <c r="M200" s="751"/>
      <c r="N200" s="616">
        <f>SUM(N137:N198)</f>
        <v>20</v>
      </c>
      <c r="O200" s="751"/>
      <c r="P200" s="616">
        <f>SUM(P137:P198)</f>
        <v>13.21</v>
      </c>
      <c r="Q200" s="751"/>
      <c r="R200" s="616">
        <f>SUM(R137:R198)</f>
        <v>35.549999999999997</v>
      </c>
      <c r="S200" s="751"/>
      <c r="T200" s="754">
        <f>SUM(T137:T198)</f>
        <v>0</v>
      </c>
      <c r="U200" s="751"/>
      <c r="V200" s="751">
        <f>SUM(B200:U200)</f>
        <v>1091.5400000000002</v>
      </c>
    </row>
    <row r="201" spans="1:27" ht="24" customHeight="1" x14ac:dyDescent="0.35">
      <c r="A201" s="1189"/>
      <c r="B201" s="597"/>
      <c r="C201" s="756"/>
      <c r="D201" s="756"/>
      <c r="E201" s="756"/>
      <c r="F201" s="756"/>
      <c r="G201" s="756"/>
      <c r="H201" s="756"/>
      <c r="I201" s="756"/>
      <c r="J201" s="756"/>
      <c r="K201" s="756"/>
      <c r="L201" s="756"/>
      <c r="M201" s="756"/>
      <c r="N201" s="756"/>
      <c r="O201" s="756"/>
      <c r="P201" s="756"/>
      <c r="Q201" s="756"/>
      <c r="R201" s="756"/>
      <c r="S201" s="756"/>
      <c r="T201" s="756"/>
      <c r="U201" s="756"/>
      <c r="V201" s="751">
        <f>V199+Z130</f>
        <v>49108757</v>
      </c>
      <c r="X201" s="579"/>
    </row>
    <row r="202" spans="1:27" ht="21.75" customHeight="1" x14ac:dyDescent="0.35">
      <c r="A202" s="757" t="s">
        <v>151</v>
      </c>
      <c r="B202" s="1204" t="s">
        <v>206</v>
      </c>
      <c r="C202" s="1204"/>
      <c r="D202" s="1204"/>
      <c r="E202" s="1204"/>
      <c r="F202" s="1204"/>
      <c r="G202" s="1204"/>
      <c r="H202" s="1204"/>
      <c r="I202" s="1204"/>
      <c r="J202" s="1204"/>
      <c r="K202" s="1204"/>
      <c r="L202" s="758"/>
      <c r="M202" s="601"/>
      <c r="N202" s="758"/>
      <c r="O202" s="601"/>
      <c r="P202" s="759"/>
      <c r="Q202" s="601"/>
      <c r="R202" s="758"/>
      <c r="S202" s="601"/>
      <c r="T202" s="758"/>
      <c r="U202" s="601"/>
      <c r="V202" s="794">
        <f>V201-W201</f>
        <v>49108757</v>
      </c>
      <c r="W202" s="638"/>
      <c r="X202" s="639"/>
      <c r="Y202" s="638"/>
      <c r="Z202" s="638"/>
    </row>
    <row r="203" spans="1:27" ht="22" customHeight="1" x14ac:dyDescent="0.35">
      <c r="A203" s="757" t="s">
        <v>153</v>
      </c>
      <c r="B203" s="760"/>
      <c r="C203" s="1148"/>
      <c r="D203" s="1148"/>
      <c r="E203" s="1148"/>
      <c r="F203" s="761"/>
      <c r="G203" s="601"/>
      <c r="H203" s="758"/>
      <c r="L203" s="758"/>
      <c r="M203" s="601"/>
      <c r="N203" s="758"/>
      <c r="O203" s="1149" t="s">
        <v>154</v>
      </c>
      <c r="P203" s="1149"/>
      <c r="Q203" s="1149"/>
      <c r="R203" s="758"/>
      <c r="S203" s="601"/>
      <c r="T203" s="758"/>
      <c r="U203" s="601"/>
      <c r="V203" s="758"/>
      <c r="W203" s="638"/>
      <c r="X203" s="639"/>
      <c r="Y203" s="638"/>
      <c r="Z203" s="641"/>
      <c r="AA203" s="641"/>
    </row>
    <row r="204" spans="1:27" ht="22" customHeight="1" x14ac:dyDescent="0.35">
      <c r="A204" s="757"/>
      <c r="B204" s="760"/>
      <c r="C204" s="851"/>
      <c r="D204" s="851"/>
      <c r="E204" s="851"/>
      <c r="F204" s="761"/>
      <c r="G204" s="601"/>
      <c r="H204" s="758"/>
      <c r="L204" s="758"/>
      <c r="M204" s="601"/>
      <c r="N204" s="758"/>
      <c r="O204" s="852"/>
      <c r="P204" s="852"/>
      <c r="Q204" s="852"/>
      <c r="R204" s="758"/>
      <c r="S204" s="601"/>
      <c r="T204" s="758"/>
      <c r="U204" s="601"/>
      <c r="V204" s="758"/>
      <c r="W204" s="638"/>
      <c r="X204" s="639"/>
      <c r="Y204" s="638"/>
      <c r="Z204" s="641"/>
      <c r="AA204" s="641"/>
    </row>
    <row r="205" spans="1:27" ht="22" customHeight="1" x14ac:dyDescent="0.35">
      <c r="A205" s="757"/>
      <c r="B205" s="760"/>
      <c r="C205" s="851"/>
      <c r="D205" s="851"/>
      <c r="E205" s="851"/>
      <c r="F205" s="761"/>
      <c r="G205" s="601"/>
      <c r="H205" s="758"/>
      <c r="L205" s="758"/>
      <c r="M205" s="601"/>
      <c r="N205" s="758"/>
      <c r="O205" s="786"/>
      <c r="P205" s="786"/>
      <c r="Q205" s="786"/>
      <c r="R205" s="758"/>
      <c r="S205" s="601"/>
      <c r="T205" s="758"/>
      <c r="U205" s="601"/>
      <c r="V205" s="758"/>
      <c r="W205" s="638"/>
      <c r="X205" s="639"/>
      <c r="Y205" s="638"/>
      <c r="Z205" s="641"/>
      <c r="AA205" s="641"/>
    </row>
    <row r="206" spans="1:27" ht="22" customHeight="1" x14ac:dyDescent="0.35">
      <c r="A206" s="757"/>
      <c r="B206" s="760"/>
      <c r="C206" s="851"/>
      <c r="D206" s="851"/>
      <c r="E206" s="851"/>
      <c r="F206" s="761"/>
      <c r="G206" s="601"/>
      <c r="H206" s="758"/>
      <c r="L206" s="758"/>
      <c r="M206" s="601"/>
      <c r="N206" s="758"/>
      <c r="O206" s="786"/>
      <c r="P206" s="786"/>
      <c r="Q206" s="786"/>
      <c r="R206" s="758"/>
      <c r="S206" s="601"/>
      <c r="T206" s="758"/>
      <c r="U206" s="601"/>
      <c r="V206" s="758"/>
      <c r="W206" s="638"/>
      <c r="X206" s="639"/>
      <c r="Y206" s="638"/>
      <c r="Z206" s="641"/>
      <c r="AA206" s="641"/>
    </row>
    <row r="207" spans="1:27" ht="22" customHeight="1" x14ac:dyDescent="0.35">
      <c r="A207" s="757"/>
      <c r="B207" s="760"/>
      <c r="C207" s="762"/>
      <c r="D207" s="761"/>
      <c r="E207" s="762"/>
      <c r="F207" s="761"/>
      <c r="G207" s="601"/>
      <c r="H207" s="758"/>
      <c r="L207" s="758"/>
      <c r="M207" s="601"/>
      <c r="N207" s="758"/>
      <c r="O207" s="787"/>
      <c r="P207" s="788"/>
      <c r="Q207" s="787"/>
      <c r="R207" s="758"/>
      <c r="S207" s="601"/>
      <c r="T207" s="758"/>
      <c r="U207" s="601"/>
      <c r="V207" s="758"/>
      <c r="W207" s="638"/>
      <c r="X207" s="639"/>
      <c r="Y207" s="642"/>
      <c r="Z207" s="638"/>
      <c r="AA207" s="638"/>
    </row>
    <row r="208" spans="1:27" ht="22" customHeight="1" x14ac:dyDescent="0.35">
      <c r="B208" s="763"/>
      <c r="C208" s="1150"/>
      <c r="D208" s="1150"/>
      <c r="E208" s="1150"/>
      <c r="F208" s="758"/>
      <c r="G208" s="601"/>
      <c r="H208" s="758"/>
      <c r="L208" s="758"/>
      <c r="M208" s="601"/>
      <c r="N208" s="758"/>
      <c r="O208" s="1151" t="s">
        <v>155</v>
      </c>
      <c r="P208" s="1151"/>
      <c r="Q208" s="1151"/>
      <c r="R208" s="758"/>
      <c r="S208" s="601"/>
      <c r="T208" s="758"/>
      <c r="U208" s="601"/>
      <c r="V208" s="758"/>
      <c r="W208" s="638"/>
      <c r="X208" s="639"/>
      <c r="Y208" s="639"/>
      <c r="Z208" s="638"/>
      <c r="AA208" s="638"/>
    </row>
    <row r="209" spans="1:27" ht="22" customHeight="1" x14ac:dyDescent="0.35">
      <c r="U209" s="687"/>
      <c r="V209" s="758"/>
      <c r="W209" s="688"/>
      <c r="X209" s="690"/>
      <c r="Y209" s="690"/>
      <c r="Z209" s="688"/>
      <c r="AA209" s="688"/>
    </row>
    <row r="210" spans="1:27" ht="32.25" customHeight="1" x14ac:dyDescent="0.35">
      <c r="A210" s="764"/>
      <c r="B210" s="765"/>
      <c r="C210" s="1184"/>
      <c r="D210" s="1184"/>
      <c r="E210" s="1184"/>
      <c r="F210" s="766"/>
      <c r="S210" s="679"/>
      <c r="T210" s="705"/>
      <c r="U210" s="579">
        <v>45474648</v>
      </c>
      <c r="V210" s="579">
        <f>U210-V201</f>
        <v>-3634109</v>
      </c>
      <c r="W210" s="1185"/>
      <c r="X210" s="1185"/>
      <c r="Y210" s="1185"/>
      <c r="Z210" s="849"/>
      <c r="AA210" s="849"/>
    </row>
    <row r="211" spans="1:27" ht="22" customHeight="1" x14ac:dyDescent="0.35">
      <c r="C211" s="1186" t="s">
        <v>156</v>
      </c>
      <c r="D211" s="1186"/>
      <c r="E211" s="1186" t="s">
        <v>157</v>
      </c>
      <c r="F211" s="1186"/>
      <c r="G211" s="1186" t="s">
        <v>158</v>
      </c>
      <c r="H211" s="1186"/>
      <c r="I211" s="1186" t="s">
        <v>159</v>
      </c>
      <c r="J211" s="1186"/>
      <c r="K211" s="1186" t="s">
        <v>160</v>
      </c>
      <c r="L211" s="1186"/>
      <c r="M211" s="1187" t="s">
        <v>161</v>
      </c>
      <c r="N211" s="1188"/>
      <c r="P211" s="687"/>
      <c r="V211" s="579"/>
      <c r="W211" s="688"/>
      <c r="X211" s="579"/>
    </row>
    <row r="212" spans="1:27" ht="22" customHeight="1" x14ac:dyDescent="0.35">
      <c r="C212" s="672" t="s">
        <v>30</v>
      </c>
      <c r="D212" s="850" t="s">
        <v>27</v>
      </c>
      <c r="E212" s="672" t="s">
        <v>30</v>
      </c>
      <c r="F212" s="850" t="s">
        <v>27</v>
      </c>
      <c r="G212" s="672" t="s">
        <v>30</v>
      </c>
      <c r="H212" s="850" t="s">
        <v>27</v>
      </c>
      <c r="I212" s="672" t="s">
        <v>30</v>
      </c>
      <c r="J212" s="850" t="s">
        <v>27</v>
      </c>
      <c r="K212" s="672" t="s">
        <v>30</v>
      </c>
      <c r="L212" s="850" t="s">
        <v>27</v>
      </c>
      <c r="M212" s="672" t="s">
        <v>30</v>
      </c>
      <c r="N212" s="850" t="s">
        <v>27</v>
      </c>
      <c r="P212" s="687"/>
      <c r="V212" s="579"/>
      <c r="W212" s="688"/>
      <c r="X212" s="579"/>
    </row>
    <row r="213" spans="1:27" ht="22" customHeight="1" x14ac:dyDescent="0.35">
      <c r="C213" s="767">
        <f>B131</f>
        <v>697.74</v>
      </c>
      <c r="D213" s="768">
        <f>C130</f>
        <v>6977900</v>
      </c>
      <c r="E213" s="769">
        <f>H131</f>
        <v>325.83</v>
      </c>
      <c r="F213" s="770">
        <f>I130</f>
        <v>2215644</v>
      </c>
      <c r="G213" s="703">
        <f>N131</f>
        <v>48.36</v>
      </c>
      <c r="H213" s="770">
        <f>O130</f>
        <v>483600</v>
      </c>
      <c r="I213" s="771">
        <f>B200</f>
        <v>356.36</v>
      </c>
      <c r="J213" s="770">
        <f>C199</f>
        <v>2423248</v>
      </c>
      <c r="K213" s="727">
        <f>P200</f>
        <v>13.21</v>
      </c>
      <c r="L213" s="770">
        <f>Q199</f>
        <v>175693</v>
      </c>
      <c r="M213" s="704"/>
      <c r="N213" s="704"/>
      <c r="P213" s="687"/>
      <c r="V213" s="579"/>
      <c r="W213" s="688"/>
      <c r="X213" s="579"/>
    </row>
    <row r="214" spans="1:27" ht="22" customHeight="1" x14ac:dyDescent="0.35">
      <c r="C214" s="767">
        <f>D131</f>
        <v>658.92000000000019</v>
      </c>
      <c r="D214" s="768">
        <f>E130</f>
        <v>6589200</v>
      </c>
      <c r="E214" s="772">
        <f>J131</f>
        <v>360</v>
      </c>
      <c r="F214" s="704">
        <f>K130</f>
        <v>4788000</v>
      </c>
      <c r="G214" s="769">
        <f>P131</f>
        <v>500</v>
      </c>
      <c r="H214" s="704">
        <f>Q130</f>
        <v>6650000</v>
      </c>
      <c r="I214" s="769">
        <f>D200</f>
        <v>440.37</v>
      </c>
      <c r="J214" s="704">
        <f>E199</f>
        <v>2994520</v>
      </c>
      <c r="K214" s="773"/>
      <c r="L214" s="727"/>
      <c r="M214" s="704"/>
      <c r="N214" s="704"/>
      <c r="P214" s="687"/>
      <c r="V214" s="579"/>
      <c r="W214" s="688"/>
      <c r="X214" s="579"/>
    </row>
    <row r="215" spans="1:27" ht="22" customHeight="1" x14ac:dyDescent="0.35">
      <c r="A215" s="774"/>
      <c r="B215" s="775"/>
      <c r="C215" s="767">
        <f>F131</f>
        <v>812.11000000000013</v>
      </c>
      <c r="D215" s="776">
        <f>G130</f>
        <v>8121600</v>
      </c>
      <c r="E215" s="769">
        <f>L131</f>
        <v>298.39</v>
      </c>
      <c r="F215" s="704">
        <f>M130</f>
        <v>2029052</v>
      </c>
      <c r="G215" s="777">
        <f>R131</f>
        <v>20</v>
      </c>
      <c r="H215" s="778">
        <f>S130</f>
        <v>136000</v>
      </c>
      <c r="I215" s="777">
        <f>F200</f>
        <v>81.180000000000007</v>
      </c>
      <c r="J215" s="778">
        <f>G199</f>
        <v>811800</v>
      </c>
      <c r="K215" s="779"/>
      <c r="L215" s="780"/>
      <c r="M215" s="781"/>
      <c r="N215" s="781"/>
      <c r="P215" s="687"/>
      <c r="S215" s="1183"/>
      <c r="T215" s="1183"/>
      <c r="U215" s="1183"/>
      <c r="V215" s="782"/>
      <c r="W215" s="701"/>
      <c r="X215" s="579"/>
    </row>
    <row r="216" spans="1:27" ht="22" customHeight="1" x14ac:dyDescent="0.35">
      <c r="C216" s="773"/>
      <c r="D216" s="768"/>
      <c r="E216" s="783"/>
      <c r="F216" s="727"/>
      <c r="G216" s="769">
        <f>T131</f>
        <v>154.82</v>
      </c>
      <c r="H216" s="704">
        <f>U130</f>
        <v>1548200</v>
      </c>
      <c r="I216" s="769">
        <f>H200</f>
        <v>50.79</v>
      </c>
      <c r="J216" s="704">
        <f>I199</f>
        <v>507900</v>
      </c>
      <c r="K216" s="773"/>
      <c r="L216" s="727"/>
      <c r="M216" s="704"/>
      <c r="N216" s="704"/>
      <c r="P216" s="687"/>
      <c r="V216" s="579"/>
      <c r="W216" s="688"/>
      <c r="X216" s="579"/>
    </row>
    <row r="217" spans="1:27" ht="22" customHeight="1" x14ac:dyDescent="0.35">
      <c r="C217" s="773"/>
      <c r="D217" s="768"/>
      <c r="E217" s="783"/>
      <c r="F217" s="727"/>
      <c r="G217" s="769">
        <f>V131</f>
        <v>116.01</v>
      </c>
      <c r="H217" s="704">
        <f>W130</f>
        <v>1160100</v>
      </c>
      <c r="I217" s="769">
        <f>J200</f>
        <v>54.58</v>
      </c>
      <c r="J217" s="704">
        <f>K199</f>
        <v>545800</v>
      </c>
      <c r="K217" s="779"/>
      <c r="L217" s="780"/>
      <c r="M217" s="704"/>
      <c r="N217" s="704"/>
      <c r="P217" s="687"/>
      <c r="V217" s="579"/>
      <c r="W217" s="688"/>
      <c r="X217" s="579"/>
    </row>
    <row r="218" spans="1:27" ht="22" customHeight="1" x14ac:dyDescent="0.35">
      <c r="C218" s="773"/>
      <c r="D218" s="768"/>
      <c r="E218" s="773"/>
      <c r="F218" s="727"/>
      <c r="G218" s="769">
        <f>X131</f>
        <v>0</v>
      </c>
      <c r="H218" s="704">
        <f>Y130</f>
        <v>0</v>
      </c>
      <c r="I218" s="769">
        <f>N200</f>
        <v>20</v>
      </c>
      <c r="J218" s="704">
        <f>O199</f>
        <v>200000</v>
      </c>
      <c r="K218" s="779"/>
      <c r="L218" s="780"/>
      <c r="M218" s="704"/>
      <c r="N218" s="704"/>
      <c r="P218" s="687"/>
      <c r="V218" s="579"/>
      <c r="W218" s="688"/>
      <c r="X218" s="579"/>
    </row>
    <row r="219" spans="1:27" ht="22" customHeight="1" x14ac:dyDescent="0.35">
      <c r="C219" s="773"/>
      <c r="D219" s="784"/>
      <c r="E219" s="773"/>
      <c r="F219" s="727"/>
      <c r="G219" s="773"/>
      <c r="H219" s="785"/>
      <c r="I219" s="769">
        <f>L200</f>
        <v>39.5</v>
      </c>
      <c r="J219" s="704">
        <f>M199</f>
        <v>395000</v>
      </c>
      <c r="K219" s="773"/>
      <c r="L219" s="727"/>
      <c r="M219" s="704"/>
      <c r="N219" s="704"/>
      <c r="P219" s="687"/>
      <c r="V219" s="579"/>
      <c r="W219" s="688"/>
      <c r="X219" s="579"/>
    </row>
    <row r="220" spans="1:27" ht="24" customHeight="1" x14ac:dyDescent="0.35">
      <c r="C220" s="703">
        <f t="shared" ref="C220:L220" si="0">SUM(C213:C219)</f>
        <v>2168.7700000000004</v>
      </c>
      <c r="D220" s="704">
        <f t="shared" si="0"/>
        <v>21688700</v>
      </c>
      <c r="E220" s="703">
        <f t="shared" si="0"/>
        <v>984.21999999999991</v>
      </c>
      <c r="F220" s="704">
        <f t="shared" si="0"/>
        <v>9032696</v>
      </c>
      <c r="G220" s="703">
        <f t="shared" si="0"/>
        <v>839.19</v>
      </c>
      <c r="H220" s="704">
        <f t="shared" si="0"/>
        <v>9977900</v>
      </c>
      <c r="I220" s="703">
        <f t="shared" si="0"/>
        <v>1042.7800000000002</v>
      </c>
      <c r="J220" s="704">
        <f>SUM(J213:J219)</f>
        <v>7878268</v>
      </c>
      <c r="K220" s="703">
        <f t="shared" si="0"/>
        <v>13.21</v>
      </c>
      <c r="L220" s="704">
        <f t="shared" si="0"/>
        <v>175693</v>
      </c>
      <c r="M220" s="704">
        <f>K220+I220+G220+E220+C220</f>
        <v>5048.17</v>
      </c>
      <c r="N220" s="704">
        <f>D220+F220+H220+J220+L220</f>
        <v>48753257</v>
      </c>
      <c r="P220" s="687"/>
      <c r="V220" s="579"/>
      <c r="X220" s="579"/>
    </row>
    <row r="221" spans="1:27" x14ac:dyDescent="0.35">
      <c r="Q221" s="579" t="s">
        <v>162</v>
      </c>
      <c r="R221" s="579"/>
    </row>
    <row r="222" spans="1:27" ht="15" x14ac:dyDescent="0.35">
      <c r="D222" s="687" t="s">
        <v>28</v>
      </c>
      <c r="I222" s="706"/>
      <c r="J222" s="707"/>
    </row>
    <row r="223" spans="1:27" ht="15" x14ac:dyDescent="0.35">
      <c r="D223" s="708" t="s">
        <v>17</v>
      </c>
      <c r="I223" s="709"/>
      <c r="J223" s="710"/>
      <c r="R223" s="711"/>
    </row>
    <row r="224" spans="1:27" ht="15" x14ac:dyDescent="0.35">
      <c r="D224" s="687" t="s">
        <v>19</v>
      </c>
      <c r="I224" s="119"/>
      <c r="J224"/>
      <c r="L224" s="710"/>
      <c r="M224" s="119"/>
      <c r="N224" s="710"/>
      <c r="O224" s="119"/>
      <c r="P224" s="712"/>
      <c r="R224" s="711"/>
    </row>
    <row r="225" spans="1:24" ht="15" x14ac:dyDescent="0.35">
      <c r="I225" s="119"/>
      <c r="J225"/>
      <c r="L225" s="710"/>
      <c r="M225" s="119"/>
      <c r="N225" s="710"/>
      <c r="O225" s="119"/>
      <c r="P225" s="712"/>
      <c r="R225" s="711"/>
    </row>
    <row r="226" spans="1:24" ht="14.5" x14ac:dyDescent="0.35">
      <c r="I226" s="433"/>
      <c r="J226"/>
      <c r="R226" s="710"/>
    </row>
    <row r="227" spans="1:24" x14ac:dyDescent="0.35">
      <c r="B227" s="687"/>
      <c r="H227" s="579"/>
      <c r="J227" s="579"/>
      <c r="L227" s="579"/>
      <c r="N227" s="579"/>
      <c r="P227" s="579"/>
      <c r="R227" s="579"/>
      <c r="T227" s="579"/>
      <c r="V227" s="579"/>
      <c r="X227" s="579"/>
    </row>
    <row r="228" spans="1:24" x14ac:dyDescent="0.35">
      <c r="B228" s="687"/>
      <c r="H228" s="579"/>
      <c r="J228" s="579"/>
      <c r="L228" s="579"/>
      <c r="N228" s="579"/>
      <c r="P228" s="579"/>
      <c r="R228" s="579"/>
      <c r="T228" s="579"/>
      <c r="V228" s="579"/>
      <c r="X228" s="579"/>
    </row>
    <row r="229" spans="1:24" x14ac:dyDescent="0.35">
      <c r="B229" s="687"/>
      <c r="H229" s="579"/>
      <c r="J229" s="579"/>
      <c r="L229" s="579"/>
      <c r="N229" s="579"/>
      <c r="P229" s="579"/>
      <c r="R229" s="579"/>
      <c r="T229" s="579"/>
      <c r="V229" s="579"/>
      <c r="X229" s="579"/>
    </row>
    <row r="230" spans="1:24" x14ac:dyDescent="0.35">
      <c r="B230" s="687"/>
      <c r="H230" s="579"/>
      <c r="J230" s="579"/>
      <c r="L230" s="579"/>
      <c r="N230" s="579"/>
      <c r="P230" s="579"/>
      <c r="R230" s="579"/>
      <c r="T230" s="579"/>
      <c r="V230" s="579"/>
      <c r="X230" s="579"/>
    </row>
    <row r="231" spans="1:24" x14ac:dyDescent="0.35">
      <c r="B231" s="687"/>
      <c r="H231" s="579"/>
      <c r="J231" s="579"/>
      <c r="L231" s="579"/>
      <c r="N231" s="579"/>
      <c r="P231" s="579"/>
      <c r="R231" s="579"/>
      <c r="T231" s="579"/>
      <c r="V231" s="579"/>
      <c r="X231" s="579"/>
    </row>
    <row r="232" spans="1:24" s="687" customFormat="1" x14ac:dyDescent="0.35">
      <c r="A232" s="579"/>
      <c r="C232" s="579"/>
      <c r="E232" s="579"/>
      <c r="G232" s="579"/>
      <c r="H232" s="579"/>
      <c r="I232" s="579"/>
      <c r="J232" s="579"/>
      <c r="K232" s="579"/>
      <c r="L232" s="579"/>
      <c r="M232" s="579"/>
      <c r="N232" s="579"/>
    </row>
    <row r="233" spans="1:24" x14ac:dyDescent="0.35">
      <c r="B233" s="687"/>
      <c r="H233" s="579"/>
      <c r="J233" s="579"/>
      <c r="L233" s="579"/>
      <c r="N233" s="579"/>
      <c r="P233" s="579"/>
      <c r="R233" s="579"/>
      <c r="T233" s="579"/>
      <c r="V233" s="579"/>
      <c r="X233" s="579"/>
    </row>
    <row r="234" spans="1:24" x14ac:dyDescent="0.35">
      <c r="B234" s="687"/>
      <c r="H234" s="579"/>
      <c r="J234" s="579"/>
      <c r="L234" s="579"/>
      <c r="N234" s="579"/>
      <c r="P234" s="579"/>
      <c r="R234" s="579"/>
      <c r="T234" s="579"/>
      <c r="V234" s="579"/>
      <c r="X234" s="579"/>
    </row>
    <row r="235" spans="1:24" x14ac:dyDescent="0.35">
      <c r="B235" s="687"/>
      <c r="H235" s="579"/>
      <c r="J235" s="579"/>
      <c r="L235" s="579"/>
      <c r="N235" s="579"/>
      <c r="P235" s="579"/>
      <c r="R235" s="579"/>
      <c r="T235" s="579"/>
      <c r="V235" s="579"/>
      <c r="X235" s="579"/>
    </row>
    <row r="236" spans="1:24" x14ac:dyDescent="0.35">
      <c r="B236" s="687"/>
      <c r="H236" s="579"/>
      <c r="J236" s="579"/>
      <c r="L236" s="579"/>
      <c r="N236" s="579"/>
      <c r="P236" s="579"/>
      <c r="R236" s="579"/>
      <c r="T236" s="579"/>
      <c r="V236" s="579"/>
      <c r="X236" s="579"/>
    </row>
    <row r="237" spans="1:24" x14ac:dyDescent="0.35">
      <c r="B237" s="687"/>
      <c r="H237" s="579"/>
      <c r="J237" s="579"/>
      <c r="L237" s="579"/>
      <c r="N237" s="579"/>
      <c r="P237" s="579"/>
      <c r="R237" s="579"/>
      <c r="T237" s="579"/>
      <c r="V237" s="579"/>
      <c r="X237" s="579"/>
    </row>
    <row r="238" spans="1:24" x14ac:dyDescent="0.35">
      <c r="B238" s="687"/>
      <c r="H238" s="579"/>
      <c r="J238" s="579"/>
      <c r="L238" s="579"/>
      <c r="N238" s="579"/>
      <c r="P238" s="579"/>
      <c r="R238" s="579"/>
      <c r="T238" s="579"/>
      <c r="V238" s="579"/>
      <c r="X238" s="579"/>
    </row>
    <row r="239" spans="1:24" x14ac:dyDescent="0.35">
      <c r="B239" s="687"/>
      <c r="H239" s="579"/>
      <c r="J239" s="579"/>
      <c r="L239" s="579"/>
      <c r="N239" s="579"/>
      <c r="P239" s="579"/>
      <c r="R239" s="579"/>
      <c r="T239" s="579"/>
      <c r="V239" s="579"/>
      <c r="X239" s="579"/>
    </row>
    <row r="240" spans="1:24" x14ac:dyDescent="0.35">
      <c r="B240" s="687"/>
      <c r="H240" s="579"/>
      <c r="J240" s="579"/>
      <c r="L240" s="579"/>
      <c r="N240" s="579"/>
      <c r="P240" s="579"/>
      <c r="R240" s="579"/>
      <c r="T240" s="579"/>
      <c r="V240" s="579"/>
      <c r="X240" s="579"/>
    </row>
    <row r="241" spans="2:24" x14ac:dyDescent="0.35">
      <c r="B241" s="687"/>
      <c r="H241" s="579"/>
      <c r="J241" s="579"/>
      <c r="L241" s="579"/>
      <c r="N241" s="579"/>
      <c r="P241" s="579"/>
      <c r="R241" s="579"/>
      <c r="T241" s="579"/>
      <c r="V241" s="579"/>
      <c r="X241" s="579"/>
    </row>
    <row r="242" spans="2:24" x14ac:dyDescent="0.35">
      <c r="B242" s="687"/>
      <c r="H242" s="579"/>
      <c r="J242" s="579"/>
      <c r="L242" s="579"/>
      <c r="N242" s="579"/>
      <c r="P242" s="579"/>
      <c r="R242" s="579"/>
      <c r="T242" s="579"/>
      <c r="V242" s="579"/>
      <c r="X242" s="579"/>
    </row>
    <row r="243" spans="2:24" x14ac:dyDescent="0.35">
      <c r="B243" s="687"/>
      <c r="H243" s="579"/>
      <c r="J243" s="579"/>
      <c r="L243" s="579"/>
      <c r="N243" s="579"/>
      <c r="P243" s="579"/>
      <c r="R243" s="579"/>
      <c r="T243" s="579"/>
      <c r="V243" s="579"/>
      <c r="X243" s="579"/>
    </row>
    <row r="244" spans="2:24" x14ac:dyDescent="0.35">
      <c r="B244" s="687"/>
      <c r="H244" s="579"/>
      <c r="J244" s="579"/>
      <c r="L244" s="579"/>
      <c r="N244" s="579"/>
      <c r="P244" s="579"/>
      <c r="R244" s="579"/>
      <c r="T244" s="579"/>
      <c r="V244" s="579"/>
      <c r="X244" s="579"/>
    </row>
    <row r="245" spans="2:24" x14ac:dyDescent="0.35">
      <c r="B245" s="687"/>
      <c r="H245" s="579"/>
      <c r="J245" s="579"/>
      <c r="L245" s="579"/>
      <c r="N245" s="579"/>
      <c r="P245" s="579"/>
      <c r="R245" s="579"/>
      <c r="T245" s="579"/>
      <c r="V245" s="579"/>
      <c r="X245" s="579"/>
    </row>
    <row r="246" spans="2:24" x14ac:dyDescent="0.35">
      <c r="B246" s="687"/>
      <c r="H246" s="579"/>
      <c r="J246" s="579"/>
      <c r="L246" s="579"/>
      <c r="N246" s="579"/>
      <c r="P246" s="579"/>
      <c r="R246" s="579"/>
      <c r="T246" s="579"/>
      <c r="V246" s="579"/>
      <c r="X246" s="579"/>
    </row>
    <row r="247" spans="2:24" x14ac:dyDescent="0.35">
      <c r="B247" s="687"/>
      <c r="H247" s="579"/>
      <c r="J247" s="579"/>
      <c r="L247" s="579"/>
      <c r="N247" s="579"/>
      <c r="P247" s="579"/>
      <c r="R247" s="579"/>
      <c r="T247" s="579"/>
      <c r="V247" s="579"/>
      <c r="X247" s="579"/>
    </row>
    <row r="248" spans="2:24" x14ac:dyDescent="0.35">
      <c r="B248" s="687"/>
      <c r="H248" s="579"/>
      <c r="J248" s="579"/>
      <c r="L248" s="579"/>
      <c r="N248" s="579"/>
      <c r="P248" s="579"/>
      <c r="R248" s="579"/>
      <c r="T248" s="579"/>
      <c r="V248" s="579"/>
      <c r="X248" s="579"/>
    </row>
    <row r="249" spans="2:24" x14ac:dyDescent="0.35">
      <c r="B249" s="687"/>
      <c r="H249" s="579"/>
      <c r="J249" s="579"/>
      <c r="L249" s="579"/>
      <c r="N249" s="579"/>
      <c r="P249" s="579"/>
      <c r="R249" s="579"/>
      <c r="T249" s="579"/>
      <c r="V249" s="579"/>
      <c r="X249" s="579"/>
    </row>
    <row r="250" spans="2:24" x14ac:dyDescent="0.35">
      <c r="B250" s="687"/>
      <c r="H250" s="579"/>
      <c r="J250" s="579"/>
      <c r="L250" s="579"/>
      <c r="N250" s="579"/>
      <c r="P250" s="579"/>
      <c r="R250" s="579"/>
      <c r="T250" s="579"/>
      <c r="V250" s="579"/>
      <c r="X250" s="579"/>
    </row>
    <row r="251" spans="2:24" x14ac:dyDescent="0.35">
      <c r="B251" s="687"/>
      <c r="H251" s="579"/>
      <c r="J251" s="579"/>
      <c r="L251" s="579"/>
      <c r="N251" s="579"/>
      <c r="P251" s="579"/>
      <c r="R251" s="579"/>
      <c r="T251" s="579"/>
      <c r="V251" s="579"/>
      <c r="X251" s="579"/>
    </row>
    <row r="252" spans="2:24" x14ac:dyDescent="0.35">
      <c r="B252" s="687"/>
      <c r="H252" s="579"/>
      <c r="J252" s="579"/>
      <c r="L252" s="579"/>
      <c r="N252" s="579"/>
      <c r="P252" s="579"/>
      <c r="R252" s="579"/>
      <c r="T252" s="579"/>
      <c r="V252" s="579"/>
      <c r="X252" s="579"/>
    </row>
    <row r="253" spans="2:24" x14ac:dyDescent="0.35">
      <c r="B253" s="687"/>
      <c r="H253" s="579"/>
      <c r="J253" s="579"/>
      <c r="L253" s="579"/>
      <c r="N253" s="579"/>
      <c r="P253" s="579"/>
      <c r="R253" s="579"/>
      <c r="T253" s="579"/>
      <c r="V253" s="579"/>
      <c r="X253" s="579"/>
    </row>
    <row r="254" spans="2:24" x14ac:dyDescent="0.35">
      <c r="B254" s="687"/>
      <c r="H254" s="579"/>
      <c r="J254" s="579"/>
      <c r="L254" s="579"/>
      <c r="N254" s="579"/>
      <c r="P254" s="579"/>
      <c r="R254" s="579"/>
      <c r="T254" s="579"/>
      <c r="V254" s="579"/>
      <c r="X254" s="579"/>
    </row>
    <row r="276" spans="10:10" x14ac:dyDescent="0.35">
      <c r="J276" s="713"/>
    </row>
  </sheetData>
  <mergeCells count="113">
    <mergeCell ref="A126:A129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  <mergeCell ref="A6:A9"/>
    <mergeCell ref="A10:A13"/>
    <mergeCell ref="A14:A17"/>
    <mergeCell ref="A18:A21"/>
    <mergeCell ref="A22:A25"/>
    <mergeCell ref="A26:A29"/>
    <mergeCell ref="Z3:Z4"/>
    <mergeCell ref="B4:C4"/>
    <mergeCell ref="D4:E4"/>
    <mergeCell ref="F4:G4"/>
    <mergeCell ref="H4:I4"/>
    <mergeCell ref="J4:K4"/>
    <mergeCell ref="L4:M4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102:A105"/>
    <mergeCell ref="A106:A109"/>
    <mergeCell ref="A110:A113"/>
    <mergeCell ref="A114:A117"/>
    <mergeCell ref="A118:A121"/>
    <mergeCell ref="A122:A125"/>
    <mergeCell ref="A78:A81"/>
    <mergeCell ref="A82:A85"/>
    <mergeCell ref="A86:A89"/>
    <mergeCell ref="A90:A93"/>
    <mergeCell ref="A94:A97"/>
    <mergeCell ref="A98:A101"/>
    <mergeCell ref="A130:A131"/>
    <mergeCell ref="A132:V132"/>
    <mergeCell ref="A133:V133"/>
    <mergeCell ref="A134:A136"/>
    <mergeCell ref="B134:E134"/>
    <mergeCell ref="F134:G134"/>
    <mergeCell ref="H134:O134"/>
    <mergeCell ref="P134:U134"/>
    <mergeCell ref="V134:V135"/>
    <mergeCell ref="T135:U135"/>
    <mergeCell ref="A143:A144"/>
    <mergeCell ref="A145:A146"/>
    <mergeCell ref="A147:A148"/>
    <mergeCell ref="A149:A150"/>
    <mergeCell ref="A151:A152"/>
    <mergeCell ref="N135:O135"/>
    <mergeCell ref="P135:Q135"/>
    <mergeCell ref="R135:S135"/>
    <mergeCell ref="A165:A166"/>
    <mergeCell ref="A137:A138"/>
    <mergeCell ref="A139:A140"/>
    <mergeCell ref="B135:C135"/>
    <mergeCell ref="D135:E135"/>
    <mergeCell ref="F135:G135"/>
    <mergeCell ref="H135:I135"/>
    <mergeCell ref="J135:K135"/>
    <mergeCell ref="L135:M135"/>
    <mergeCell ref="A141:A142"/>
    <mergeCell ref="A167:A168"/>
    <mergeCell ref="A169:A170"/>
    <mergeCell ref="A171:A172"/>
    <mergeCell ref="A173:A174"/>
    <mergeCell ref="A175:A176"/>
    <mergeCell ref="A153:A154"/>
    <mergeCell ref="A155:A156"/>
    <mergeCell ref="A157:A158"/>
    <mergeCell ref="A159:A160"/>
    <mergeCell ref="A161:A162"/>
    <mergeCell ref="A163:A164"/>
    <mergeCell ref="A189:A190"/>
    <mergeCell ref="A191:A192"/>
    <mergeCell ref="A193:A194"/>
    <mergeCell ref="A195:A196"/>
    <mergeCell ref="A199:A201"/>
    <mergeCell ref="A177:A178"/>
    <mergeCell ref="A179:A180"/>
    <mergeCell ref="A181:A182"/>
    <mergeCell ref="A183:A184"/>
    <mergeCell ref="A185:A186"/>
    <mergeCell ref="A187:A188"/>
    <mergeCell ref="A197:A198"/>
    <mergeCell ref="S215:U215"/>
    <mergeCell ref="W210:Y210"/>
    <mergeCell ref="C211:D211"/>
    <mergeCell ref="E211:F211"/>
    <mergeCell ref="G211:H211"/>
    <mergeCell ref="I211:J211"/>
    <mergeCell ref="K211:L211"/>
    <mergeCell ref="M211:N211"/>
    <mergeCell ref="B202:K202"/>
    <mergeCell ref="C203:E203"/>
    <mergeCell ref="O203:Q203"/>
    <mergeCell ref="C208:E208"/>
    <mergeCell ref="O208:Q208"/>
    <mergeCell ref="C210:E210"/>
  </mergeCells>
  <printOptions horizontalCentered="1"/>
  <pageMargins left="0.22" right="0.55000000000000004" top="0.75" bottom="0.48" header="0.3" footer="0.3"/>
  <pageSetup paperSize="9" scale="28" fitToHeight="0" orientation="landscape" horizontalDpi="360" verticalDpi="360" r:id="rId1"/>
  <rowBreaks count="1" manualBreakCount="1">
    <brk id="116" max="2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276"/>
  <sheetViews>
    <sheetView view="pageBreakPreview" zoomScale="70" zoomScaleNormal="70" zoomScaleSheetLayoutView="70" workbookViewId="0">
      <pane xSplit="1" ySplit="5" topLeftCell="M186" activePane="bottomRight" state="frozen"/>
      <selection pane="topRight" activeCell="B1" sqref="B1"/>
      <selection pane="bottomLeft" activeCell="A6" sqref="A6"/>
      <selection pane="bottomRight" activeCell="G22" sqref="G22"/>
    </sheetView>
  </sheetViews>
  <sheetFormatPr defaultColWidth="9.1796875" defaultRowHeight="14" x14ac:dyDescent="0.35"/>
  <cols>
    <col min="1" max="1" width="12.81640625" style="579" customWidth="1"/>
    <col min="2" max="2" width="13" style="702" customWidth="1"/>
    <col min="3" max="3" width="16.453125" style="579" customWidth="1"/>
    <col min="4" max="4" width="14.453125" style="687" bestFit="1" customWidth="1"/>
    <col min="5" max="5" width="17.453125" style="579" customWidth="1"/>
    <col min="6" max="6" width="13.81640625" style="687" customWidth="1"/>
    <col min="7" max="7" width="16.1796875" style="579" customWidth="1"/>
    <col min="8" max="8" width="12" style="687" customWidth="1"/>
    <col min="9" max="9" width="16.453125" style="579" customWidth="1"/>
    <col min="10" max="10" width="14" style="687" customWidth="1"/>
    <col min="11" max="11" width="14.81640625" style="579" bestFit="1" customWidth="1"/>
    <col min="12" max="12" width="13.1796875" style="687" customWidth="1"/>
    <col min="13" max="13" width="14.81640625" style="579" bestFit="1" customWidth="1"/>
    <col min="14" max="14" width="17.453125" style="687" customWidth="1"/>
    <col min="15" max="15" width="17" style="579" customWidth="1"/>
    <col min="16" max="16" width="14.453125" style="705" customWidth="1"/>
    <col min="17" max="17" width="23" style="579" customWidth="1"/>
    <col min="18" max="18" width="16.1796875" style="687" customWidth="1"/>
    <col min="19" max="19" width="19" style="579" customWidth="1"/>
    <col min="20" max="20" width="19.453125" style="687" customWidth="1"/>
    <col min="21" max="21" width="19" style="579" customWidth="1"/>
    <col min="22" max="22" width="22.453125" style="687" customWidth="1"/>
    <col min="23" max="23" width="19.453125" style="579" customWidth="1"/>
    <col min="24" max="24" width="14.453125" style="687" customWidth="1"/>
    <col min="25" max="25" width="20.453125" style="579" customWidth="1"/>
    <col min="26" max="26" width="33.453125" style="579" customWidth="1"/>
    <col min="27" max="27" width="21.453125" style="579" customWidth="1"/>
    <col min="28" max="28" width="10.453125" style="579" bestFit="1" customWidth="1"/>
    <col min="29" max="29" width="16.81640625" style="579" bestFit="1" customWidth="1"/>
    <col min="30" max="30" width="12" style="579" bestFit="1" customWidth="1"/>
    <col min="31" max="31" width="14.1796875" style="579" bestFit="1" customWidth="1"/>
    <col min="32" max="32" width="10.453125" style="579" customWidth="1"/>
    <col min="33" max="34" width="14.1796875" style="579" bestFit="1" customWidth="1"/>
    <col min="35" max="35" width="17.453125" style="579" bestFit="1" customWidth="1"/>
    <col min="36" max="36" width="14.1796875" style="579" customWidth="1"/>
    <col min="37" max="37" width="14.453125" style="579" bestFit="1" customWidth="1"/>
    <col min="38" max="38" width="14.1796875" style="579" customWidth="1"/>
    <col min="39" max="39" width="16.81640625" style="579" bestFit="1" customWidth="1"/>
    <col min="40" max="40" width="21.81640625" style="579" bestFit="1" customWidth="1"/>
    <col min="41" max="41" width="9.1796875" style="579"/>
    <col min="42" max="42" width="14" style="579" bestFit="1" customWidth="1"/>
    <col min="43" max="16384" width="9.1796875" style="579"/>
  </cols>
  <sheetData>
    <row r="1" spans="1:49" ht="22" customHeight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856"/>
    </row>
    <row r="2" spans="1:49" ht="18" x14ac:dyDescent="0.35">
      <c r="A2" s="1160" t="s">
        <v>209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856"/>
    </row>
    <row r="3" spans="1:49" s="663" customFormat="1" ht="22.5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70"/>
      <c r="N3" s="1171" t="s">
        <v>5</v>
      </c>
      <c r="O3" s="1172"/>
      <c r="P3" s="1171" t="s">
        <v>6</v>
      </c>
      <c r="Q3" s="1172"/>
      <c r="R3" s="1168" t="s">
        <v>7</v>
      </c>
      <c r="S3" s="1170"/>
      <c r="T3" s="1171" t="s">
        <v>8</v>
      </c>
      <c r="U3" s="1194"/>
      <c r="V3" s="1194"/>
      <c r="W3" s="1172"/>
      <c r="X3" s="1168" t="s">
        <v>7</v>
      </c>
      <c r="Y3" s="1170"/>
      <c r="Z3" s="1202" t="s">
        <v>9</v>
      </c>
      <c r="AA3" s="661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</row>
    <row r="4" spans="1:49" s="669" customFormat="1" ht="20.25" customHeight="1" x14ac:dyDescent="0.35">
      <c r="A4" s="1168"/>
      <c r="B4" s="1168" t="s">
        <v>188</v>
      </c>
      <c r="C4" s="1170"/>
      <c r="D4" s="1168" t="s">
        <v>189</v>
      </c>
      <c r="E4" s="1170"/>
      <c r="F4" s="1168" t="s">
        <v>190</v>
      </c>
      <c r="G4" s="1170"/>
      <c r="H4" s="1168" t="s">
        <v>13</v>
      </c>
      <c r="I4" s="1170"/>
      <c r="J4" s="1168" t="s">
        <v>175</v>
      </c>
      <c r="K4" s="1170"/>
      <c r="L4" s="1168" t="s">
        <v>16</v>
      </c>
      <c r="M4" s="1170"/>
      <c r="N4" s="664" t="s">
        <v>17</v>
      </c>
      <c r="O4" s="842" t="s">
        <v>192</v>
      </c>
      <c r="P4" s="665" t="s">
        <v>19</v>
      </c>
      <c r="Q4" s="666" t="s">
        <v>20</v>
      </c>
      <c r="R4" s="664" t="s">
        <v>21</v>
      </c>
      <c r="S4" s="843" t="s">
        <v>22</v>
      </c>
      <c r="T4" s="664" t="s">
        <v>17</v>
      </c>
      <c r="U4" s="667" t="s">
        <v>193</v>
      </c>
      <c r="V4" s="664" t="s">
        <v>17</v>
      </c>
      <c r="W4" s="843" t="s">
        <v>24</v>
      </c>
      <c r="X4" s="664" t="s">
        <v>17</v>
      </c>
      <c r="Y4" s="842" t="s">
        <v>194</v>
      </c>
      <c r="Z4" s="1203"/>
      <c r="AA4" s="661"/>
      <c r="AB4" s="668"/>
      <c r="AC4" s="668"/>
      <c r="AD4" s="668"/>
      <c r="AE4" s="668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</row>
    <row r="5" spans="1:49" s="669" customFormat="1" ht="17.25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2" t="s">
        <v>164</v>
      </c>
      <c r="K5" s="850" t="s">
        <v>27</v>
      </c>
      <c r="L5" s="672" t="s">
        <v>21</v>
      </c>
      <c r="M5" s="850" t="s">
        <v>27</v>
      </c>
      <c r="N5" s="672" t="s">
        <v>30</v>
      </c>
      <c r="O5" s="850" t="s">
        <v>27</v>
      </c>
      <c r="P5" s="672" t="s">
        <v>31</v>
      </c>
      <c r="Q5" s="850" t="s">
        <v>27</v>
      </c>
      <c r="R5" s="675" t="s">
        <v>30</v>
      </c>
      <c r="S5" s="844" t="s">
        <v>27</v>
      </c>
      <c r="T5" s="676" t="s">
        <v>30</v>
      </c>
      <c r="U5" s="677" t="s">
        <v>27</v>
      </c>
      <c r="V5" s="676" t="s">
        <v>32</v>
      </c>
      <c r="W5" s="844" t="s">
        <v>27</v>
      </c>
      <c r="X5" s="675" t="s">
        <v>30</v>
      </c>
      <c r="Y5" s="850" t="s">
        <v>27</v>
      </c>
      <c r="Z5" s="845"/>
      <c r="AA5" s="678"/>
      <c r="AG5" s="679"/>
      <c r="AH5" s="679"/>
      <c r="AI5" s="679"/>
      <c r="AJ5" s="679"/>
      <c r="AK5" s="679"/>
      <c r="AL5" s="679"/>
    </row>
    <row r="6" spans="1:49" ht="15" customHeight="1" x14ac:dyDescent="0.35">
      <c r="A6" s="1173">
        <v>44986</v>
      </c>
      <c r="B6" s="680"/>
      <c r="C6" s="545"/>
      <c r="D6" s="544"/>
      <c r="E6" s="545"/>
      <c r="F6" s="544"/>
      <c r="G6" s="681"/>
      <c r="H6" s="682"/>
      <c r="I6" s="681"/>
      <c r="J6" s="682"/>
      <c r="K6" s="681"/>
      <c r="L6" s="682"/>
      <c r="M6" s="547"/>
      <c r="N6" s="549"/>
      <c r="O6" s="547"/>
      <c r="P6" s="546"/>
      <c r="Q6" s="547"/>
      <c r="R6" s="549"/>
      <c r="S6" s="547"/>
      <c r="T6" s="683"/>
      <c r="U6" s="728"/>
      <c r="V6" s="683"/>
      <c r="W6" s="547"/>
      <c r="X6" s="549"/>
      <c r="Y6" s="547"/>
      <c r="Z6" s="547"/>
      <c r="AA6" s="684"/>
      <c r="AG6" s="685"/>
    </row>
    <row r="7" spans="1:49" ht="15" customHeight="1" x14ac:dyDescent="0.35">
      <c r="A7" s="1174"/>
      <c r="B7" s="591"/>
      <c r="C7" s="592"/>
      <c r="D7" s="593"/>
      <c r="E7" s="592"/>
      <c r="F7" s="593"/>
      <c r="G7" s="585"/>
      <c r="H7" s="586"/>
      <c r="I7" s="585"/>
      <c r="J7" s="586"/>
      <c r="K7" s="585"/>
      <c r="L7" s="586"/>
      <c r="M7" s="587"/>
      <c r="N7" s="584"/>
      <c r="O7" s="587"/>
      <c r="P7" s="588"/>
      <c r="Q7" s="587"/>
      <c r="R7" s="584"/>
      <c r="S7" s="587"/>
      <c r="T7" s="589"/>
      <c r="U7" s="594"/>
      <c r="V7" s="589"/>
      <c r="W7" s="587"/>
      <c r="X7" s="584"/>
      <c r="Y7" s="587"/>
      <c r="Z7" s="587"/>
      <c r="AA7" s="612"/>
      <c r="AG7" s="685"/>
    </row>
    <row r="8" spans="1:49" ht="15" customHeight="1" x14ac:dyDescent="0.35">
      <c r="A8" s="1174"/>
      <c r="B8" s="591"/>
      <c r="C8" s="592"/>
      <c r="D8" s="593">
        <v>21.04</v>
      </c>
      <c r="E8" s="791">
        <v>210400</v>
      </c>
      <c r="F8" s="593"/>
      <c r="G8" s="585"/>
      <c r="H8" s="586"/>
      <c r="I8" s="585"/>
      <c r="J8" s="586"/>
      <c r="K8" s="585"/>
      <c r="L8" s="586"/>
      <c r="M8" s="587"/>
      <c r="N8" s="584"/>
      <c r="O8" s="587"/>
      <c r="P8" s="588"/>
      <c r="Q8" s="587"/>
      <c r="R8" s="584"/>
      <c r="S8" s="587"/>
      <c r="T8" s="589"/>
      <c r="U8" s="594"/>
      <c r="V8" s="589"/>
      <c r="W8" s="587"/>
      <c r="X8" s="584"/>
      <c r="Y8" s="587"/>
      <c r="Z8" s="587"/>
      <c r="AA8" s="612"/>
    </row>
    <row r="9" spans="1:49" ht="15" customHeight="1" x14ac:dyDescent="0.35">
      <c r="A9" s="1175"/>
      <c r="B9" s="591">
        <v>24.89</v>
      </c>
      <c r="C9" s="791">
        <v>248900</v>
      </c>
      <c r="D9" s="593"/>
      <c r="E9" s="592"/>
      <c r="F9" s="593">
        <v>19.559999999999999</v>
      </c>
      <c r="G9" s="736">
        <v>195600</v>
      </c>
      <c r="H9" s="586">
        <v>20</v>
      </c>
      <c r="I9" s="585">
        <v>136000</v>
      </c>
      <c r="J9" s="586"/>
      <c r="K9" s="585"/>
      <c r="L9" s="586">
        <v>20</v>
      </c>
      <c r="M9" s="587">
        <v>136000</v>
      </c>
      <c r="N9" s="584"/>
      <c r="O9" s="587"/>
      <c r="P9" s="588">
        <v>20</v>
      </c>
      <c r="Q9" s="657">
        <v>266000</v>
      </c>
      <c r="R9" s="584"/>
      <c r="S9" s="587"/>
      <c r="T9" s="589"/>
      <c r="U9" s="594"/>
      <c r="V9" s="589"/>
      <c r="W9" s="587"/>
      <c r="X9" s="584"/>
      <c r="Y9" s="587"/>
      <c r="Z9" s="587"/>
      <c r="AA9" s="612"/>
      <c r="AG9" s="685"/>
    </row>
    <row r="10" spans="1:49" ht="15" customHeight="1" x14ac:dyDescent="0.35">
      <c r="A10" s="1173">
        <v>44987</v>
      </c>
      <c r="B10" s="595"/>
      <c r="C10" s="592"/>
      <c r="D10" s="593"/>
      <c r="E10" s="592"/>
      <c r="F10" s="593"/>
      <c r="G10" s="585"/>
      <c r="H10" s="586"/>
      <c r="I10" s="587"/>
      <c r="J10" s="586"/>
      <c r="K10" s="585"/>
      <c r="L10" s="586"/>
      <c r="M10" s="587"/>
      <c r="N10" s="584"/>
      <c r="O10" s="587"/>
      <c r="P10" s="588"/>
      <c r="Q10" s="587"/>
      <c r="R10" s="584"/>
      <c r="S10" s="587"/>
      <c r="T10" s="589"/>
      <c r="U10" s="594"/>
      <c r="V10" s="589"/>
      <c r="W10" s="587"/>
      <c r="X10" s="584"/>
      <c r="Y10" s="587"/>
      <c r="Z10" s="587"/>
      <c r="AA10" s="612"/>
    </row>
    <row r="11" spans="1:49" ht="15" customHeight="1" x14ac:dyDescent="0.35">
      <c r="A11" s="1174"/>
      <c r="B11" s="591"/>
      <c r="C11" s="592"/>
      <c r="D11" s="593"/>
      <c r="E11" s="592"/>
      <c r="F11" s="593"/>
      <c r="G11" s="585"/>
      <c r="H11" s="586"/>
      <c r="I11" s="585"/>
      <c r="J11" s="586"/>
      <c r="K11" s="585"/>
      <c r="L11" s="586"/>
      <c r="M11" s="587"/>
      <c r="N11" s="584"/>
      <c r="O11" s="587"/>
      <c r="P11" s="588"/>
      <c r="Q11" s="587"/>
      <c r="R11" s="584"/>
      <c r="S11" s="587"/>
      <c r="T11" s="589"/>
      <c r="U11" s="596"/>
      <c r="V11" s="597"/>
      <c r="W11" s="583"/>
      <c r="X11" s="598"/>
      <c r="Y11" s="587"/>
      <c r="Z11" s="587"/>
      <c r="AA11" s="612"/>
    </row>
    <row r="12" spans="1:49" ht="15" customHeight="1" x14ac:dyDescent="0.35">
      <c r="A12" s="1174"/>
      <c r="B12" s="591"/>
      <c r="C12" s="592"/>
      <c r="D12" s="593">
        <v>26.18</v>
      </c>
      <c r="E12" s="791">
        <v>261800</v>
      </c>
      <c r="F12" s="593">
        <v>19.34</v>
      </c>
      <c r="G12" s="736">
        <v>193400</v>
      </c>
      <c r="H12" s="586"/>
      <c r="I12" s="585"/>
      <c r="J12" s="586"/>
      <c r="K12" s="585"/>
      <c r="L12" s="586"/>
      <c r="M12" s="587"/>
      <c r="N12" s="584"/>
      <c r="O12" s="587"/>
      <c r="P12" s="588"/>
      <c r="Q12" s="587"/>
      <c r="R12" s="584"/>
      <c r="S12" s="587"/>
      <c r="T12" s="589"/>
      <c r="U12" s="596"/>
      <c r="V12" s="597"/>
      <c r="W12" s="583"/>
      <c r="X12" s="598"/>
      <c r="Y12" s="587"/>
      <c r="Z12" s="587"/>
      <c r="AA12" s="612"/>
    </row>
    <row r="13" spans="1:49" ht="15" customHeight="1" x14ac:dyDescent="0.35">
      <c r="A13" s="1175"/>
      <c r="B13" s="591">
        <v>20.68</v>
      </c>
      <c r="C13" s="791">
        <v>206800</v>
      </c>
      <c r="D13" s="593"/>
      <c r="E13" s="592"/>
      <c r="F13" s="593"/>
      <c r="G13" s="585"/>
      <c r="H13" s="586">
        <v>20</v>
      </c>
      <c r="I13" s="585">
        <v>136000</v>
      </c>
      <c r="J13" s="586">
        <v>30</v>
      </c>
      <c r="K13" s="736">
        <v>399000</v>
      </c>
      <c r="L13" s="586">
        <v>20</v>
      </c>
      <c r="M13" s="587">
        <v>136000</v>
      </c>
      <c r="N13" s="584"/>
      <c r="O13" s="587"/>
      <c r="P13" s="588">
        <v>20</v>
      </c>
      <c r="Q13" s="657">
        <v>266000</v>
      </c>
      <c r="R13" s="584"/>
      <c r="S13" s="587"/>
      <c r="T13" s="589"/>
      <c r="U13" s="594"/>
      <c r="V13" s="589"/>
      <c r="W13" s="587"/>
      <c r="X13" s="584"/>
      <c r="Y13" s="587"/>
      <c r="Z13" s="587"/>
      <c r="AA13" s="612"/>
    </row>
    <row r="14" spans="1:49" ht="15" customHeight="1" x14ac:dyDescent="0.35">
      <c r="A14" s="1173">
        <v>44988</v>
      </c>
      <c r="B14" s="591"/>
      <c r="C14" s="592"/>
      <c r="D14" s="593"/>
      <c r="E14" s="592"/>
      <c r="F14" s="593"/>
      <c r="G14" s="585"/>
      <c r="H14" s="586"/>
      <c r="I14" s="585"/>
      <c r="J14" s="586"/>
      <c r="K14" s="585"/>
      <c r="L14" s="586"/>
      <c r="M14" s="587"/>
      <c r="N14" s="584"/>
      <c r="O14" s="587"/>
      <c r="P14" s="588"/>
      <c r="Q14" s="587"/>
      <c r="R14" s="584"/>
      <c r="S14" s="587"/>
      <c r="T14" s="589"/>
      <c r="U14" s="594"/>
      <c r="V14" s="589"/>
      <c r="W14" s="587"/>
      <c r="X14" s="584"/>
      <c r="Y14" s="587"/>
      <c r="Z14" s="587"/>
      <c r="AA14" s="612"/>
    </row>
    <row r="15" spans="1:49" ht="15" customHeight="1" x14ac:dyDescent="0.35">
      <c r="A15" s="1174"/>
      <c r="B15" s="591"/>
      <c r="C15" s="592"/>
      <c r="D15" s="593"/>
      <c r="E15" s="592"/>
      <c r="F15" s="593"/>
      <c r="G15" s="585"/>
      <c r="H15" s="586"/>
      <c r="I15" s="585"/>
      <c r="J15" s="586"/>
      <c r="K15" s="585"/>
      <c r="L15" s="586"/>
      <c r="M15" s="587"/>
      <c r="N15" s="584"/>
      <c r="O15" s="587"/>
      <c r="P15" s="588"/>
      <c r="Q15" s="587"/>
      <c r="R15" s="584"/>
      <c r="S15" s="587"/>
      <c r="T15" s="589"/>
      <c r="U15" s="594"/>
      <c r="V15" s="589"/>
      <c r="W15" s="587"/>
      <c r="X15" s="584"/>
      <c r="Y15" s="587"/>
      <c r="Z15" s="587"/>
      <c r="AA15" s="612"/>
    </row>
    <row r="16" spans="1:49" ht="15" customHeight="1" x14ac:dyDescent="0.35">
      <c r="A16" s="1174"/>
      <c r="B16" s="591"/>
      <c r="C16" s="592"/>
      <c r="D16" s="593"/>
      <c r="E16" s="592"/>
      <c r="F16" s="593"/>
      <c r="G16" s="585"/>
      <c r="H16" s="586"/>
      <c r="I16" s="585"/>
      <c r="J16" s="586"/>
      <c r="K16" s="585"/>
      <c r="L16" s="586"/>
      <c r="M16" s="587"/>
      <c r="N16" s="584"/>
      <c r="O16" s="587"/>
      <c r="P16" s="588"/>
      <c r="Q16" s="587"/>
      <c r="R16" s="584"/>
      <c r="S16" s="587"/>
      <c r="T16" s="589"/>
      <c r="U16" s="594"/>
      <c r="V16" s="589"/>
      <c r="W16" s="587"/>
      <c r="X16" s="584"/>
      <c r="Y16" s="587"/>
      <c r="Z16" s="587"/>
      <c r="AA16" s="612"/>
    </row>
    <row r="17" spans="1:27" ht="15" customHeight="1" x14ac:dyDescent="0.35">
      <c r="A17" s="1175"/>
      <c r="B17" s="591">
        <v>23.06</v>
      </c>
      <c r="C17" s="791">
        <v>230600</v>
      </c>
      <c r="D17" s="593">
        <v>19.09</v>
      </c>
      <c r="E17" s="736">
        <v>190900</v>
      </c>
      <c r="F17" s="586">
        <v>22.12</v>
      </c>
      <c r="G17" s="736">
        <v>221200</v>
      </c>
      <c r="H17" s="586">
        <v>20</v>
      </c>
      <c r="I17" s="585">
        <v>136000</v>
      </c>
      <c r="J17" s="586">
        <v>15</v>
      </c>
      <c r="K17" s="736">
        <v>199500</v>
      </c>
      <c r="L17" s="586">
        <v>20</v>
      </c>
      <c r="M17" s="587">
        <v>136000</v>
      </c>
      <c r="N17" s="584"/>
      <c r="O17" s="587"/>
      <c r="P17" s="588">
        <v>20</v>
      </c>
      <c r="Q17" s="657">
        <v>266000</v>
      </c>
      <c r="R17" s="584"/>
      <c r="S17" s="587"/>
      <c r="T17" s="589">
        <v>39.94</v>
      </c>
      <c r="U17" s="795">
        <v>399400</v>
      </c>
      <c r="V17" s="589"/>
      <c r="W17" s="587"/>
      <c r="X17" s="584"/>
      <c r="Y17" s="587"/>
      <c r="Z17" s="587"/>
      <c r="AA17" s="612"/>
    </row>
    <row r="18" spans="1:27" ht="15" customHeight="1" x14ac:dyDescent="0.35">
      <c r="A18" s="1173">
        <v>44989</v>
      </c>
      <c r="B18" s="591"/>
      <c r="C18" s="592"/>
      <c r="D18" s="593"/>
      <c r="E18" s="592"/>
      <c r="F18" s="593"/>
      <c r="G18" s="585"/>
      <c r="H18" s="586"/>
      <c r="I18" s="585"/>
      <c r="J18" s="586"/>
      <c r="K18" s="585"/>
      <c r="L18" s="586"/>
      <c r="M18" s="587"/>
      <c r="N18" s="584"/>
      <c r="O18" s="587"/>
      <c r="P18" s="588"/>
      <c r="Q18" s="587"/>
      <c r="R18" s="584"/>
      <c r="S18" s="587"/>
      <c r="T18" s="589"/>
      <c r="U18" s="594"/>
      <c r="V18" s="589"/>
      <c r="W18" s="587"/>
      <c r="X18" s="584"/>
      <c r="Y18" s="587"/>
      <c r="Z18" s="587"/>
      <c r="AA18" s="612"/>
    </row>
    <row r="19" spans="1:27" ht="15" customHeight="1" x14ac:dyDescent="0.35">
      <c r="A19" s="1174"/>
      <c r="B19" s="591"/>
      <c r="C19" s="592"/>
      <c r="D19" s="593"/>
      <c r="E19" s="592"/>
      <c r="F19" s="593"/>
      <c r="G19" s="585"/>
      <c r="H19" s="586"/>
      <c r="I19" s="585"/>
      <c r="J19" s="586"/>
      <c r="K19" s="585"/>
      <c r="L19" s="586"/>
      <c r="M19" s="587"/>
      <c r="N19" s="598"/>
      <c r="O19" s="583"/>
      <c r="P19" s="584"/>
      <c r="Q19" s="587"/>
      <c r="R19" s="584"/>
      <c r="S19" s="587"/>
      <c r="T19" s="589"/>
      <c r="U19" s="594"/>
      <c r="V19" s="589"/>
      <c r="W19" s="587"/>
      <c r="X19" s="584"/>
      <c r="Y19" s="587"/>
      <c r="Z19" s="587"/>
      <c r="AA19" s="612"/>
    </row>
    <row r="20" spans="1:27" ht="15" customHeight="1" x14ac:dyDescent="0.35">
      <c r="A20" s="1174"/>
      <c r="B20" s="591"/>
      <c r="C20" s="592"/>
      <c r="D20" s="593"/>
      <c r="E20" s="592"/>
      <c r="F20" s="593"/>
      <c r="G20" s="585"/>
      <c r="H20" s="586"/>
      <c r="I20" s="585"/>
      <c r="J20" s="586"/>
      <c r="K20" s="585"/>
      <c r="L20" s="586"/>
      <c r="M20" s="587"/>
      <c r="N20" s="584"/>
      <c r="O20" s="587"/>
      <c r="P20" s="588"/>
      <c r="Q20" s="587"/>
      <c r="R20" s="584"/>
      <c r="S20" s="587"/>
      <c r="T20" s="589"/>
      <c r="U20" s="594"/>
      <c r="V20" s="589"/>
      <c r="W20" s="587"/>
      <c r="X20" s="584"/>
      <c r="Y20" s="587"/>
      <c r="Z20" s="587"/>
      <c r="AA20" s="612"/>
    </row>
    <row r="21" spans="1:27" ht="15" customHeight="1" x14ac:dyDescent="0.35">
      <c r="A21" s="1175"/>
      <c r="B21" s="591">
        <v>27.79</v>
      </c>
      <c r="C21" s="791">
        <v>277900</v>
      </c>
      <c r="D21" s="593">
        <v>31.49</v>
      </c>
      <c r="E21" s="791">
        <v>314900</v>
      </c>
      <c r="F21" s="593">
        <v>23.82</v>
      </c>
      <c r="G21" s="736">
        <v>238200</v>
      </c>
      <c r="H21" s="586">
        <v>30</v>
      </c>
      <c r="I21" s="585">
        <v>399000</v>
      </c>
      <c r="J21" s="586"/>
      <c r="K21" s="585"/>
      <c r="L21" s="586"/>
      <c r="M21" s="587"/>
      <c r="N21" s="584"/>
      <c r="O21" s="587"/>
      <c r="P21" s="588">
        <v>20</v>
      </c>
      <c r="Q21" s="657">
        <v>266000</v>
      </c>
      <c r="R21" s="584">
        <v>20</v>
      </c>
      <c r="S21" s="657">
        <v>136000</v>
      </c>
      <c r="T21" s="589"/>
      <c r="U21" s="594"/>
      <c r="V21" s="589"/>
      <c r="W21" s="587"/>
      <c r="X21" s="584"/>
      <c r="Y21" s="587"/>
      <c r="Z21" s="587"/>
      <c r="AA21" s="612"/>
    </row>
    <row r="22" spans="1:27" ht="15" customHeight="1" x14ac:dyDescent="0.35">
      <c r="A22" s="1173">
        <v>44990</v>
      </c>
      <c r="B22" s="591"/>
      <c r="C22" s="592"/>
      <c r="D22" s="593"/>
      <c r="E22" s="592"/>
      <c r="F22" s="593"/>
      <c r="G22" s="585"/>
      <c r="H22" s="586"/>
      <c r="I22" s="585"/>
      <c r="J22" s="586"/>
      <c r="K22" s="585"/>
      <c r="L22" s="586"/>
      <c r="M22" s="587"/>
      <c r="N22" s="584"/>
      <c r="O22" s="587"/>
      <c r="P22" s="588"/>
      <c r="Q22" s="587"/>
      <c r="R22" s="584"/>
      <c r="S22" s="587"/>
      <c r="T22" s="589"/>
      <c r="U22" s="594"/>
      <c r="V22" s="589"/>
      <c r="W22" s="587"/>
      <c r="X22" s="584"/>
      <c r="Y22" s="587"/>
      <c r="Z22" s="587"/>
      <c r="AA22" s="612"/>
    </row>
    <row r="23" spans="1:27" ht="15" customHeight="1" x14ac:dyDescent="0.35">
      <c r="A23" s="1174"/>
      <c r="B23" s="591"/>
      <c r="C23" s="592"/>
      <c r="D23" s="593"/>
      <c r="E23" s="592"/>
      <c r="F23" s="593"/>
      <c r="G23" s="585"/>
      <c r="H23" s="586"/>
      <c r="I23" s="585"/>
      <c r="J23" s="586"/>
      <c r="K23" s="585"/>
      <c r="L23" s="586"/>
      <c r="M23" s="587"/>
      <c r="N23" s="584"/>
      <c r="O23" s="587"/>
      <c r="P23" s="588"/>
      <c r="Q23" s="587"/>
      <c r="R23" s="584"/>
      <c r="S23" s="587"/>
      <c r="T23" s="589"/>
      <c r="U23" s="594"/>
      <c r="V23" s="589"/>
      <c r="W23" s="587"/>
      <c r="X23" s="584"/>
      <c r="Y23" s="587"/>
      <c r="Z23" s="587"/>
      <c r="AA23" s="612"/>
    </row>
    <row r="24" spans="1:27" ht="15" customHeight="1" x14ac:dyDescent="0.35">
      <c r="A24" s="1174"/>
      <c r="B24" s="591"/>
      <c r="C24" s="592"/>
      <c r="D24" s="593"/>
      <c r="E24" s="592"/>
      <c r="F24" s="593"/>
      <c r="G24" s="585"/>
      <c r="H24" s="586"/>
      <c r="I24" s="585"/>
      <c r="J24" s="586"/>
      <c r="K24" s="585"/>
      <c r="L24" s="586"/>
      <c r="M24" s="587"/>
      <c r="N24" s="584"/>
      <c r="O24" s="587"/>
      <c r="P24" s="588"/>
      <c r="Q24" s="587"/>
      <c r="R24" s="584"/>
      <c r="S24" s="587"/>
      <c r="T24" s="589"/>
      <c r="U24" s="594"/>
      <c r="V24" s="589"/>
      <c r="W24" s="587"/>
      <c r="X24" s="584"/>
      <c r="Y24" s="587"/>
      <c r="Z24" s="587"/>
      <c r="AA24" s="612"/>
    </row>
    <row r="25" spans="1:27" ht="15" customHeight="1" x14ac:dyDescent="0.35">
      <c r="A25" s="1175"/>
      <c r="B25" s="591">
        <v>24.51</v>
      </c>
      <c r="C25" s="791">
        <v>245100</v>
      </c>
      <c r="D25" s="593">
        <v>17.46</v>
      </c>
      <c r="E25" s="791">
        <v>174600</v>
      </c>
      <c r="F25" s="593">
        <v>17.16</v>
      </c>
      <c r="G25" s="736">
        <v>171600</v>
      </c>
      <c r="H25" s="586"/>
      <c r="I25" s="585"/>
      <c r="J25" s="586"/>
      <c r="K25" s="585"/>
      <c r="L25" s="586"/>
      <c r="M25" s="587"/>
      <c r="N25" s="584"/>
      <c r="O25" s="587"/>
      <c r="P25" s="588"/>
      <c r="Q25" s="587"/>
      <c r="R25" s="584"/>
      <c r="S25" s="587"/>
      <c r="T25" s="589"/>
      <c r="U25" s="594"/>
      <c r="V25" s="589"/>
      <c r="W25" s="587"/>
      <c r="X25" s="584"/>
      <c r="Y25" s="587"/>
      <c r="Z25" s="587"/>
      <c r="AA25" s="612"/>
    </row>
    <row r="26" spans="1:27" ht="15" customHeight="1" x14ac:dyDescent="0.35">
      <c r="A26" s="1173">
        <v>44991</v>
      </c>
      <c r="B26" s="591"/>
      <c r="C26" s="592"/>
      <c r="D26" s="593"/>
      <c r="E26" s="592"/>
      <c r="F26" s="593"/>
      <c r="G26" s="585"/>
      <c r="H26" s="586"/>
      <c r="I26" s="585"/>
      <c r="J26" s="586"/>
      <c r="K26" s="585"/>
      <c r="L26" s="586"/>
      <c r="M26" s="587"/>
      <c r="N26" s="584"/>
      <c r="O26" s="587"/>
      <c r="P26" s="588"/>
      <c r="Q26" s="587"/>
      <c r="R26" s="584"/>
      <c r="S26" s="587"/>
      <c r="T26" s="589"/>
      <c r="U26" s="594"/>
      <c r="V26" s="589"/>
      <c r="W26" s="587"/>
      <c r="X26" s="584"/>
      <c r="Y26" s="587"/>
      <c r="Z26" s="587"/>
      <c r="AA26" s="612"/>
    </row>
    <row r="27" spans="1:27" ht="15" customHeight="1" x14ac:dyDescent="0.35">
      <c r="A27" s="1174"/>
      <c r="B27" s="591"/>
      <c r="C27" s="592"/>
      <c r="D27" s="593"/>
      <c r="E27" s="592"/>
      <c r="F27" s="593"/>
      <c r="G27" s="585"/>
      <c r="H27" s="586"/>
      <c r="I27" s="585"/>
      <c r="J27" s="586"/>
      <c r="K27" s="585"/>
      <c r="L27" s="586"/>
      <c r="M27" s="587"/>
      <c r="N27" s="584"/>
      <c r="O27" s="587"/>
      <c r="P27" s="588"/>
      <c r="Q27" s="587"/>
      <c r="R27" s="584"/>
      <c r="S27" s="587"/>
      <c r="T27" s="589"/>
      <c r="U27" s="594"/>
      <c r="V27" s="589"/>
      <c r="W27" s="587"/>
      <c r="X27" s="584"/>
      <c r="Y27" s="587"/>
      <c r="Z27" s="587"/>
      <c r="AA27" s="612"/>
    </row>
    <row r="28" spans="1:27" ht="15" customHeight="1" x14ac:dyDescent="0.35">
      <c r="A28" s="1174"/>
      <c r="B28" s="591"/>
      <c r="C28" s="592"/>
      <c r="D28" s="593"/>
      <c r="E28" s="592"/>
      <c r="F28" s="593"/>
      <c r="G28" s="585"/>
      <c r="H28" s="586"/>
      <c r="I28" s="585"/>
      <c r="J28" s="586"/>
      <c r="K28" s="585"/>
      <c r="L28" s="586"/>
      <c r="M28" s="587"/>
      <c r="N28" s="584"/>
      <c r="O28" s="587"/>
      <c r="P28" s="588"/>
      <c r="Q28" s="587"/>
      <c r="R28" s="584"/>
      <c r="S28" s="587"/>
      <c r="T28" s="589"/>
      <c r="U28" s="590"/>
      <c r="V28" s="599"/>
      <c r="W28" s="600"/>
      <c r="X28" s="588"/>
      <c r="Y28" s="587"/>
      <c r="Z28" s="587"/>
      <c r="AA28" s="612"/>
    </row>
    <row r="29" spans="1:27" ht="15" customHeight="1" x14ac:dyDescent="0.35">
      <c r="A29" s="1175"/>
      <c r="B29" s="591">
        <v>18.920000000000002</v>
      </c>
      <c r="C29" s="791">
        <v>189200</v>
      </c>
      <c r="D29" s="593">
        <v>16.93</v>
      </c>
      <c r="E29" s="791">
        <v>169300</v>
      </c>
      <c r="F29" s="593">
        <v>16.07</v>
      </c>
      <c r="G29" s="736">
        <v>160700</v>
      </c>
      <c r="H29" s="586">
        <v>20</v>
      </c>
      <c r="I29" s="585">
        <v>136000</v>
      </c>
      <c r="J29" s="586"/>
      <c r="K29" s="585"/>
      <c r="L29" s="586">
        <v>20</v>
      </c>
      <c r="M29" s="587">
        <v>136000</v>
      </c>
      <c r="N29" s="584"/>
      <c r="O29" s="587"/>
      <c r="P29" s="588">
        <v>20</v>
      </c>
      <c r="Q29" s="657">
        <v>266000</v>
      </c>
      <c r="R29" s="584"/>
      <c r="S29" s="587"/>
      <c r="T29" s="589"/>
      <c r="U29" s="590"/>
      <c r="V29" s="599"/>
      <c r="W29" s="600"/>
      <c r="X29" s="588"/>
      <c r="Y29" s="587"/>
      <c r="Z29" s="587"/>
      <c r="AA29" s="612"/>
    </row>
    <row r="30" spans="1:27" ht="15" customHeight="1" x14ac:dyDescent="0.35">
      <c r="A30" s="1173">
        <v>44992</v>
      </c>
      <c r="B30" s="591"/>
      <c r="C30" s="592"/>
      <c r="D30" s="593"/>
      <c r="E30" s="592"/>
      <c r="F30" s="593"/>
      <c r="G30" s="585"/>
      <c r="H30" s="586"/>
      <c r="I30" s="585"/>
      <c r="J30" s="586"/>
      <c r="K30" s="585"/>
      <c r="L30" s="586"/>
      <c r="M30" s="587"/>
      <c r="N30" s="584"/>
      <c r="O30" s="587"/>
      <c r="P30" s="588"/>
      <c r="Q30" s="587"/>
      <c r="R30" s="584"/>
      <c r="S30" s="587"/>
      <c r="T30" s="589"/>
      <c r="U30" s="594"/>
      <c r="V30" s="589"/>
      <c r="W30" s="587"/>
      <c r="X30" s="584"/>
      <c r="Y30" s="587"/>
      <c r="Z30" s="587"/>
      <c r="AA30" s="612"/>
    </row>
    <row r="31" spans="1:27" ht="15" customHeight="1" x14ac:dyDescent="0.35">
      <c r="A31" s="1174"/>
      <c r="B31" s="591"/>
      <c r="C31" s="592"/>
      <c r="D31" s="593"/>
      <c r="E31" s="592"/>
      <c r="F31" s="593"/>
      <c r="G31" s="585"/>
      <c r="H31" s="586"/>
      <c r="I31" s="585"/>
      <c r="J31" s="586"/>
      <c r="K31" s="585"/>
      <c r="L31" s="586"/>
      <c r="M31" s="587"/>
      <c r="N31" s="584"/>
      <c r="O31" s="587"/>
      <c r="P31" s="588"/>
      <c r="Q31" s="587"/>
      <c r="R31" s="584"/>
      <c r="S31" s="587"/>
      <c r="T31" s="589"/>
      <c r="U31" s="594"/>
      <c r="V31" s="589"/>
      <c r="W31" s="587"/>
      <c r="X31" s="584"/>
      <c r="Y31" s="587"/>
      <c r="Z31" s="587"/>
      <c r="AA31" s="612"/>
    </row>
    <row r="32" spans="1:27" ht="15" customHeight="1" x14ac:dyDescent="0.35">
      <c r="A32" s="1174"/>
      <c r="B32" s="591"/>
      <c r="C32" s="592"/>
      <c r="D32" s="593"/>
      <c r="E32" s="592"/>
      <c r="F32" s="593"/>
      <c r="G32" s="585"/>
      <c r="H32" s="586"/>
      <c r="I32" s="585"/>
      <c r="J32" s="586"/>
      <c r="K32" s="585"/>
      <c r="L32" s="586"/>
      <c r="M32" s="587"/>
      <c r="N32" s="584"/>
      <c r="O32" s="587"/>
      <c r="P32" s="588"/>
      <c r="Q32" s="587"/>
      <c r="R32" s="584"/>
      <c r="S32" s="587"/>
      <c r="T32" s="589"/>
      <c r="U32" s="594"/>
      <c r="V32" s="589"/>
      <c r="W32" s="587"/>
      <c r="X32" s="584"/>
      <c r="Y32" s="587"/>
      <c r="Z32" s="587"/>
      <c r="AA32" s="612"/>
    </row>
    <row r="33" spans="1:27" ht="15" customHeight="1" x14ac:dyDescent="0.35">
      <c r="A33" s="1175"/>
      <c r="B33" s="591">
        <v>30.45</v>
      </c>
      <c r="C33" s="791">
        <v>304500</v>
      </c>
      <c r="D33" s="593">
        <v>24.03</v>
      </c>
      <c r="E33" s="791">
        <v>240300</v>
      </c>
      <c r="F33" s="593">
        <v>17.98</v>
      </c>
      <c r="G33" s="736">
        <v>179800</v>
      </c>
      <c r="H33" s="586">
        <v>20</v>
      </c>
      <c r="I33" s="585">
        <v>136000</v>
      </c>
      <c r="J33" s="586">
        <v>30</v>
      </c>
      <c r="K33" s="736">
        <v>399000</v>
      </c>
      <c r="L33" s="586"/>
      <c r="M33" s="587"/>
      <c r="N33" s="584"/>
      <c r="O33" s="587"/>
      <c r="P33" s="588">
        <v>20</v>
      </c>
      <c r="Q33" s="657">
        <v>266000</v>
      </c>
      <c r="R33" s="584"/>
      <c r="S33" s="587"/>
      <c r="T33" s="589"/>
      <c r="U33" s="594"/>
      <c r="V33" s="589">
        <v>19.39</v>
      </c>
      <c r="W33" s="657">
        <v>193900</v>
      </c>
      <c r="X33" s="584"/>
      <c r="Y33" s="587"/>
      <c r="Z33" s="587"/>
      <c r="AA33" s="612"/>
    </row>
    <row r="34" spans="1:27" ht="15" customHeight="1" x14ac:dyDescent="0.35">
      <c r="A34" s="1173">
        <v>44993</v>
      </c>
      <c r="B34" s="591"/>
      <c r="C34" s="592"/>
      <c r="D34" s="593"/>
      <c r="E34" s="592"/>
      <c r="F34" s="593"/>
      <c r="G34" s="585"/>
      <c r="H34" s="586"/>
      <c r="I34" s="585"/>
      <c r="J34" s="586"/>
      <c r="K34" s="585"/>
      <c r="L34" s="586"/>
      <c r="M34" s="587"/>
      <c r="N34" s="584"/>
      <c r="O34" s="587"/>
      <c r="P34" s="588"/>
      <c r="Q34" s="587"/>
      <c r="R34" s="584"/>
      <c r="S34" s="587"/>
      <c r="T34" s="589"/>
      <c r="U34" s="594"/>
      <c r="V34" s="589"/>
      <c r="W34" s="587"/>
      <c r="X34" s="584"/>
      <c r="Y34" s="587"/>
      <c r="Z34" s="587"/>
      <c r="AA34" s="612"/>
    </row>
    <row r="35" spans="1:27" ht="15" customHeight="1" x14ac:dyDescent="0.35">
      <c r="A35" s="1174"/>
      <c r="B35" s="591"/>
      <c r="C35" s="592"/>
      <c r="D35" s="593"/>
      <c r="E35" s="592"/>
      <c r="F35" s="593"/>
      <c r="G35" s="585"/>
      <c r="H35" s="586"/>
      <c r="I35" s="585"/>
      <c r="J35" s="586"/>
      <c r="K35" s="585"/>
      <c r="L35" s="586"/>
      <c r="M35" s="587"/>
      <c r="N35" s="584"/>
      <c r="O35" s="587"/>
      <c r="P35" s="588"/>
      <c r="Q35" s="587"/>
      <c r="R35" s="584"/>
      <c r="S35" s="587"/>
      <c r="T35" s="589"/>
      <c r="U35" s="594"/>
      <c r="V35" s="589"/>
      <c r="W35" s="587"/>
      <c r="X35" s="584"/>
      <c r="Y35" s="587"/>
      <c r="Z35" s="587"/>
      <c r="AA35" s="612"/>
    </row>
    <row r="36" spans="1:27" ht="15" customHeight="1" x14ac:dyDescent="0.35">
      <c r="A36" s="1174"/>
      <c r="B36" s="591"/>
      <c r="C36" s="592"/>
      <c r="D36" s="593"/>
      <c r="E36" s="592"/>
      <c r="F36" s="593"/>
      <c r="G36" s="585"/>
      <c r="H36" s="586"/>
      <c r="I36" s="585"/>
      <c r="J36" s="586"/>
      <c r="K36" s="585"/>
      <c r="L36" s="586"/>
      <c r="M36" s="587"/>
      <c r="N36" s="584"/>
      <c r="O36" s="587"/>
      <c r="P36" s="588"/>
      <c r="Q36" s="587"/>
      <c r="R36" s="584"/>
      <c r="S36" s="587"/>
      <c r="T36" s="589"/>
      <c r="U36" s="594"/>
      <c r="V36" s="589"/>
      <c r="W36" s="587"/>
      <c r="X36" s="584"/>
      <c r="Y36" s="587"/>
      <c r="Z36" s="587"/>
      <c r="AA36" s="612"/>
    </row>
    <row r="37" spans="1:27" ht="15" customHeight="1" x14ac:dyDescent="0.35">
      <c r="A37" s="1175"/>
      <c r="B37" s="591"/>
      <c r="C37" s="592"/>
      <c r="D37" s="593">
        <v>22.28</v>
      </c>
      <c r="E37" s="791">
        <v>222800</v>
      </c>
      <c r="F37" s="593">
        <v>21.07</v>
      </c>
      <c r="G37" s="736">
        <v>210700</v>
      </c>
      <c r="H37" s="586">
        <v>20</v>
      </c>
      <c r="I37" s="585">
        <v>136000</v>
      </c>
      <c r="J37" s="586">
        <v>15</v>
      </c>
      <c r="K37" s="736">
        <v>199500</v>
      </c>
      <c r="L37" s="586">
        <v>20</v>
      </c>
      <c r="M37" s="587">
        <v>136000</v>
      </c>
      <c r="N37" s="584"/>
      <c r="O37" s="587"/>
      <c r="P37" s="588">
        <v>20</v>
      </c>
      <c r="Q37" s="657">
        <v>266000</v>
      </c>
      <c r="R37" s="584"/>
      <c r="S37" s="587"/>
      <c r="T37" s="589"/>
      <c r="U37" s="594"/>
      <c r="V37" s="589"/>
      <c r="W37" s="587"/>
      <c r="X37" s="584"/>
      <c r="Y37" s="587"/>
      <c r="Z37" s="587"/>
      <c r="AA37" s="612"/>
    </row>
    <row r="38" spans="1:27" ht="15" customHeight="1" x14ac:dyDescent="0.35">
      <c r="A38" s="1173">
        <v>44994</v>
      </c>
      <c r="B38" s="591"/>
      <c r="C38" s="592"/>
      <c r="D38" s="593"/>
      <c r="E38" s="592"/>
      <c r="F38" s="593"/>
      <c r="G38" s="585"/>
      <c r="H38" s="586"/>
      <c r="I38" s="585"/>
      <c r="J38" s="586"/>
      <c r="K38" s="585"/>
      <c r="L38" s="586"/>
      <c r="M38" s="587"/>
      <c r="N38" s="584"/>
      <c r="O38" s="587"/>
      <c r="P38" s="588"/>
      <c r="Q38" s="587"/>
      <c r="R38" s="584"/>
      <c r="S38" s="587"/>
      <c r="T38" s="589"/>
      <c r="U38" s="594"/>
      <c r="V38" s="589"/>
      <c r="W38" s="587"/>
      <c r="X38" s="584"/>
      <c r="Y38" s="587"/>
      <c r="Z38" s="587"/>
      <c r="AA38" s="612"/>
    </row>
    <row r="39" spans="1:27" ht="15" customHeight="1" x14ac:dyDescent="0.35">
      <c r="A39" s="1174"/>
      <c r="B39" s="591"/>
      <c r="C39" s="592"/>
      <c r="D39" s="593"/>
      <c r="E39" s="592"/>
      <c r="F39" s="593"/>
      <c r="G39" s="585"/>
      <c r="H39" s="586"/>
      <c r="I39" s="585"/>
      <c r="J39" s="586"/>
      <c r="K39" s="585"/>
      <c r="L39" s="586"/>
      <c r="M39" s="587"/>
      <c r="N39" s="584"/>
      <c r="O39" s="587"/>
      <c r="P39" s="588"/>
      <c r="Q39" s="587"/>
      <c r="R39" s="584"/>
      <c r="S39" s="587"/>
      <c r="T39" s="589"/>
      <c r="U39" s="594"/>
      <c r="V39" s="589"/>
      <c r="W39" s="587"/>
      <c r="X39" s="584"/>
      <c r="Y39" s="587"/>
      <c r="Z39" s="587"/>
      <c r="AA39" s="612"/>
    </row>
    <row r="40" spans="1:27" ht="15" customHeight="1" x14ac:dyDescent="0.35">
      <c r="A40" s="1174"/>
      <c r="B40" s="591"/>
      <c r="C40" s="592"/>
      <c r="D40" s="593"/>
      <c r="E40" s="592"/>
      <c r="F40" s="593"/>
      <c r="G40" s="585"/>
      <c r="H40" s="586"/>
      <c r="I40" s="585"/>
      <c r="J40" s="586"/>
      <c r="K40" s="585"/>
      <c r="L40" s="586"/>
      <c r="M40" s="587"/>
      <c r="N40" s="584"/>
      <c r="O40" s="587"/>
      <c r="P40" s="588"/>
      <c r="Q40" s="587"/>
      <c r="R40" s="584"/>
      <c r="S40" s="587"/>
      <c r="T40" s="589"/>
      <c r="U40" s="594"/>
      <c r="V40" s="589"/>
      <c r="W40" s="587"/>
      <c r="X40" s="584"/>
      <c r="Y40" s="587"/>
      <c r="Z40" s="587"/>
      <c r="AA40" s="612"/>
    </row>
    <row r="41" spans="1:27" ht="15" customHeight="1" x14ac:dyDescent="0.35">
      <c r="A41" s="1175"/>
      <c r="B41" s="591">
        <v>27.54</v>
      </c>
      <c r="C41" s="791">
        <v>275400</v>
      </c>
      <c r="D41" s="593">
        <v>28.38</v>
      </c>
      <c r="E41" s="791">
        <v>283800</v>
      </c>
      <c r="F41" s="793">
        <v>36.14</v>
      </c>
      <c r="G41" s="736">
        <v>361400</v>
      </c>
      <c r="H41" s="586">
        <v>20</v>
      </c>
      <c r="I41" s="585">
        <v>136000</v>
      </c>
      <c r="J41" s="586"/>
      <c r="K41" s="585"/>
      <c r="L41" s="586"/>
      <c r="M41" s="587"/>
      <c r="N41" s="584">
        <v>25.69</v>
      </c>
      <c r="O41" s="657">
        <v>256900</v>
      </c>
      <c r="P41" s="588">
        <v>20</v>
      </c>
      <c r="Q41" s="657">
        <v>266000</v>
      </c>
      <c r="R41" s="584"/>
      <c r="S41" s="587"/>
      <c r="T41" s="589"/>
      <c r="U41" s="594"/>
      <c r="V41" s="589"/>
      <c r="W41" s="587"/>
      <c r="X41" s="584"/>
      <c r="Y41" s="587"/>
      <c r="Z41" s="587"/>
      <c r="AA41" s="612"/>
    </row>
    <row r="42" spans="1:27" ht="15" customHeight="1" x14ac:dyDescent="0.35">
      <c r="A42" s="1173">
        <v>44995</v>
      </c>
      <c r="B42" s="591"/>
      <c r="C42" s="592"/>
      <c r="D42" s="593"/>
      <c r="E42" s="592"/>
      <c r="F42" s="593"/>
      <c r="G42" s="585"/>
      <c r="H42" s="586"/>
      <c r="I42" s="585"/>
      <c r="J42" s="586"/>
      <c r="K42" s="585"/>
      <c r="L42" s="586"/>
      <c r="M42" s="587"/>
      <c r="N42" s="584"/>
      <c r="O42" s="587"/>
      <c r="P42" s="588"/>
      <c r="Q42" s="587"/>
      <c r="R42" s="584"/>
      <c r="S42" s="587"/>
      <c r="T42" s="589"/>
      <c r="U42" s="594"/>
      <c r="V42" s="589"/>
      <c r="W42" s="587"/>
      <c r="X42" s="584"/>
      <c r="Y42" s="587"/>
      <c r="Z42" s="587"/>
      <c r="AA42" s="612"/>
    </row>
    <row r="43" spans="1:27" ht="15" customHeight="1" x14ac:dyDescent="0.35">
      <c r="A43" s="1174"/>
      <c r="B43" s="591"/>
      <c r="C43" s="592"/>
      <c r="D43" s="593"/>
      <c r="E43" s="592"/>
      <c r="F43" s="593"/>
      <c r="G43" s="585"/>
      <c r="H43" s="586"/>
      <c r="I43" s="585"/>
      <c r="J43" s="586"/>
      <c r="K43" s="585"/>
      <c r="L43" s="586"/>
      <c r="M43" s="587"/>
      <c r="N43" s="584"/>
      <c r="O43" s="587"/>
      <c r="P43" s="588"/>
      <c r="Q43" s="587"/>
      <c r="R43" s="584"/>
      <c r="S43" s="587"/>
      <c r="T43" s="589"/>
      <c r="U43" s="594"/>
      <c r="V43" s="589"/>
      <c r="W43" s="587"/>
      <c r="X43" s="584"/>
      <c r="Y43" s="587"/>
      <c r="Z43" s="587"/>
      <c r="AA43" s="612"/>
    </row>
    <row r="44" spans="1:27" ht="15" customHeight="1" x14ac:dyDescent="0.35">
      <c r="A44" s="1174"/>
      <c r="B44" s="591">
        <v>27.56</v>
      </c>
      <c r="C44" s="791">
        <v>275600</v>
      </c>
      <c r="D44" s="593">
        <v>33.11</v>
      </c>
      <c r="E44" s="791">
        <v>331100</v>
      </c>
      <c r="F44" s="593"/>
      <c r="G44" s="585"/>
      <c r="H44" s="586"/>
      <c r="I44" s="585"/>
      <c r="J44" s="586"/>
      <c r="K44" s="585"/>
      <c r="L44" s="586"/>
      <c r="M44" s="587"/>
      <c r="N44" s="584"/>
      <c r="O44" s="587"/>
      <c r="P44" s="588"/>
      <c r="Q44" s="587"/>
      <c r="R44" s="584"/>
      <c r="S44" s="587"/>
      <c r="T44" s="589"/>
      <c r="U44" s="594"/>
      <c r="V44" s="589"/>
      <c r="W44" s="587"/>
      <c r="X44" s="584"/>
      <c r="Y44" s="587"/>
      <c r="Z44" s="587"/>
      <c r="AA44" s="612"/>
    </row>
    <row r="45" spans="1:27" ht="12.75" customHeight="1" x14ac:dyDescent="0.35">
      <c r="A45" s="1175"/>
      <c r="B45" s="591"/>
      <c r="C45" s="592"/>
      <c r="D45" s="593"/>
      <c r="E45" s="592"/>
      <c r="F45" s="593"/>
      <c r="G45" s="585"/>
      <c r="H45" s="586"/>
      <c r="I45" s="585"/>
      <c r="J45" s="586"/>
      <c r="K45" s="585"/>
      <c r="L45" s="586"/>
      <c r="M45" s="587"/>
      <c r="N45" s="584"/>
      <c r="O45" s="587"/>
      <c r="P45" s="588">
        <v>20</v>
      </c>
      <c r="Q45" s="657">
        <v>266000</v>
      </c>
      <c r="R45" s="584"/>
      <c r="S45" s="587"/>
      <c r="T45" s="589"/>
      <c r="U45" s="594"/>
      <c r="V45" s="589"/>
      <c r="W45" s="587"/>
      <c r="X45" s="584"/>
      <c r="Y45" s="587"/>
      <c r="Z45" s="587"/>
      <c r="AA45" s="612"/>
    </row>
    <row r="46" spans="1:27" ht="15" customHeight="1" x14ac:dyDescent="0.35">
      <c r="A46" s="1173">
        <v>44996</v>
      </c>
      <c r="B46" s="591">
        <v>27.99</v>
      </c>
      <c r="C46" s="791">
        <v>279900</v>
      </c>
      <c r="D46" s="593">
        <v>23.04</v>
      </c>
      <c r="E46" s="791">
        <v>230400</v>
      </c>
      <c r="F46" s="593"/>
      <c r="G46" s="585"/>
      <c r="H46" s="586"/>
      <c r="I46" s="587"/>
      <c r="J46" s="586"/>
      <c r="K46" s="585"/>
      <c r="L46" s="586"/>
      <c r="M46" s="587"/>
      <c r="N46" s="584"/>
      <c r="O46" s="587"/>
      <c r="P46" s="588"/>
      <c r="Q46" s="587"/>
      <c r="R46" s="631"/>
      <c r="S46" s="587"/>
      <c r="T46" s="589"/>
      <c r="U46" s="594"/>
      <c r="V46" s="589"/>
      <c r="W46" s="587"/>
      <c r="X46" s="584"/>
      <c r="Y46" s="587"/>
      <c r="Z46" s="587"/>
      <c r="AA46" s="612"/>
    </row>
    <row r="47" spans="1:27" ht="15" customHeight="1" x14ac:dyDescent="0.35">
      <c r="A47" s="1174"/>
      <c r="B47" s="591"/>
      <c r="C47" s="592"/>
      <c r="D47" s="593"/>
      <c r="E47" s="592"/>
      <c r="F47" s="593"/>
      <c r="G47" s="585"/>
      <c r="H47" s="586"/>
      <c r="I47" s="585"/>
      <c r="J47" s="586"/>
      <c r="K47" s="585"/>
      <c r="L47" s="586"/>
      <c r="M47" s="587"/>
      <c r="N47" s="584"/>
      <c r="O47" s="587"/>
      <c r="P47" s="588"/>
      <c r="Q47" s="587"/>
      <c r="R47" s="584"/>
      <c r="S47" s="587"/>
      <c r="T47" s="589"/>
      <c r="U47" s="594"/>
      <c r="V47" s="589"/>
      <c r="W47" s="587"/>
      <c r="X47" s="584"/>
      <c r="Y47" s="587"/>
      <c r="Z47" s="587"/>
      <c r="AA47" s="612"/>
    </row>
    <row r="48" spans="1:27" ht="15" customHeight="1" x14ac:dyDescent="0.35">
      <c r="A48" s="1174"/>
      <c r="B48" s="591"/>
      <c r="C48" s="592"/>
      <c r="D48" s="593"/>
      <c r="E48" s="592"/>
      <c r="F48" s="593"/>
      <c r="G48" s="585"/>
      <c r="H48" s="586"/>
      <c r="I48" s="585"/>
      <c r="J48" s="586"/>
      <c r="K48" s="585"/>
      <c r="L48" s="586"/>
      <c r="M48" s="587"/>
      <c r="N48" s="584"/>
      <c r="O48" s="587"/>
      <c r="P48" s="588"/>
      <c r="Q48" s="587"/>
      <c r="R48" s="584"/>
      <c r="S48" s="587"/>
      <c r="T48" s="589"/>
      <c r="U48" s="594"/>
      <c r="V48" s="589"/>
      <c r="W48" s="587"/>
      <c r="X48" s="584"/>
      <c r="Y48" s="587"/>
      <c r="Z48" s="587"/>
      <c r="AA48" s="612"/>
    </row>
    <row r="49" spans="1:27" ht="15" customHeight="1" x14ac:dyDescent="0.35">
      <c r="A49" s="1175"/>
      <c r="B49" s="591">
        <v>15</v>
      </c>
      <c r="C49" s="791">
        <v>199500</v>
      </c>
      <c r="D49" s="593"/>
      <c r="E49" s="592"/>
      <c r="F49" s="593">
        <v>29.47</v>
      </c>
      <c r="G49" s="736">
        <v>294700</v>
      </c>
      <c r="H49" s="586"/>
      <c r="I49" s="585"/>
      <c r="J49" s="586"/>
      <c r="K49" s="585"/>
      <c r="L49" s="586">
        <v>20</v>
      </c>
      <c r="M49" s="587">
        <v>136000</v>
      </c>
      <c r="N49" s="584"/>
      <c r="O49" s="587"/>
      <c r="P49" s="588">
        <v>20</v>
      </c>
      <c r="Q49" s="657">
        <v>266000</v>
      </c>
      <c r="R49" s="584"/>
      <c r="S49" s="587"/>
      <c r="T49" s="589"/>
      <c r="U49" s="594"/>
      <c r="V49" s="589"/>
      <c r="W49" s="587"/>
      <c r="X49" s="584"/>
      <c r="Y49" s="587"/>
      <c r="Z49" s="587"/>
      <c r="AA49" s="612"/>
    </row>
    <row r="50" spans="1:27" ht="15" customHeight="1" x14ac:dyDescent="0.35">
      <c r="A50" s="1173">
        <v>44997</v>
      </c>
      <c r="B50" s="591"/>
      <c r="C50" s="592"/>
      <c r="D50" s="593"/>
      <c r="E50" s="592"/>
      <c r="F50" s="593"/>
      <c r="G50" s="585"/>
      <c r="H50" s="586"/>
      <c r="I50" s="585"/>
      <c r="J50" s="586"/>
      <c r="K50" s="585"/>
      <c r="L50" s="586"/>
      <c r="M50" s="587"/>
      <c r="N50" s="584"/>
      <c r="O50" s="587"/>
      <c r="P50" s="588"/>
      <c r="Q50" s="587"/>
      <c r="R50" s="584"/>
      <c r="S50" s="587"/>
      <c r="T50" s="589"/>
      <c r="U50" s="594"/>
      <c r="V50" s="589"/>
      <c r="W50" s="587"/>
      <c r="X50" s="584"/>
      <c r="Y50" s="587"/>
      <c r="Z50" s="587"/>
      <c r="AA50" s="612"/>
    </row>
    <row r="51" spans="1:27" ht="15" customHeight="1" x14ac:dyDescent="0.35">
      <c r="A51" s="1174"/>
      <c r="B51" s="591"/>
      <c r="C51" s="592"/>
      <c r="D51" s="593"/>
      <c r="E51" s="592"/>
      <c r="F51" s="593"/>
      <c r="G51" s="585"/>
      <c r="H51" s="586"/>
      <c r="I51" s="585"/>
      <c r="J51" s="586"/>
      <c r="K51" s="585"/>
      <c r="L51" s="586"/>
      <c r="M51" s="587"/>
      <c r="N51" s="584"/>
      <c r="O51" s="587"/>
      <c r="P51" s="588"/>
      <c r="Q51" s="587"/>
      <c r="R51" s="584"/>
      <c r="S51" s="587"/>
      <c r="T51" s="589"/>
      <c r="U51" s="594"/>
      <c r="V51" s="589"/>
      <c r="W51" s="587"/>
      <c r="X51" s="584"/>
      <c r="Y51" s="587"/>
      <c r="Z51" s="587"/>
      <c r="AA51" s="612"/>
    </row>
    <row r="52" spans="1:27" ht="15" customHeight="1" x14ac:dyDescent="0.35">
      <c r="A52" s="1174"/>
      <c r="B52" s="591"/>
      <c r="C52" s="592"/>
      <c r="D52" s="593"/>
      <c r="E52" s="592"/>
      <c r="F52" s="593"/>
      <c r="G52" s="585"/>
      <c r="H52" s="586"/>
      <c r="I52" s="585"/>
      <c r="J52" s="586"/>
      <c r="K52" s="585"/>
      <c r="L52" s="586"/>
      <c r="M52" s="587"/>
      <c r="N52" s="584"/>
      <c r="O52" s="587"/>
      <c r="P52" s="588"/>
      <c r="Q52" s="587"/>
      <c r="R52" s="584"/>
      <c r="S52" s="587"/>
      <c r="T52" s="589"/>
      <c r="U52" s="594"/>
      <c r="V52" s="589"/>
      <c r="W52" s="587"/>
      <c r="X52" s="584"/>
      <c r="Y52" s="587"/>
      <c r="Z52" s="587"/>
      <c r="AA52" s="612"/>
    </row>
    <row r="53" spans="1:27" ht="15" customHeight="1" x14ac:dyDescent="0.35">
      <c r="A53" s="1175"/>
      <c r="B53" s="591">
        <v>28.01</v>
      </c>
      <c r="C53" s="791">
        <v>280100</v>
      </c>
      <c r="D53" s="593">
        <v>29.15</v>
      </c>
      <c r="E53" s="791">
        <v>291500</v>
      </c>
      <c r="F53" s="793">
        <v>18.7</v>
      </c>
      <c r="G53" s="736">
        <v>187000</v>
      </c>
      <c r="H53" s="586">
        <v>20</v>
      </c>
      <c r="I53" s="585">
        <v>136000</v>
      </c>
      <c r="J53" s="586"/>
      <c r="K53" s="585"/>
      <c r="L53" s="586"/>
      <c r="M53" s="587"/>
      <c r="N53" s="584"/>
      <c r="O53" s="587"/>
      <c r="P53" s="588"/>
      <c r="Q53" s="587"/>
      <c r="R53" s="584"/>
      <c r="S53" s="587"/>
      <c r="T53" s="589"/>
      <c r="U53" s="594"/>
      <c r="V53" s="589"/>
      <c r="W53" s="587"/>
      <c r="X53" s="584"/>
      <c r="Y53" s="587"/>
      <c r="Z53" s="587"/>
      <c r="AA53" s="612"/>
    </row>
    <row r="54" spans="1:27" ht="15" customHeight="1" x14ac:dyDescent="0.35">
      <c r="A54" s="1173">
        <v>44998</v>
      </c>
      <c r="B54" s="591"/>
      <c r="C54" s="592"/>
      <c r="D54" s="593"/>
      <c r="E54" s="592"/>
      <c r="F54" s="593"/>
      <c r="G54" s="585"/>
      <c r="H54" s="586"/>
      <c r="I54" s="585"/>
      <c r="J54" s="586"/>
      <c r="K54" s="585"/>
      <c r="L54" s="586"/>
      <c r="M54" s="587"/>
      <c r="N54" s="584"/>
      <c r="O54" s="587"/>
      <c r="P54" s="588"/>
      <c r="Q54" s="587"/>
      <c r="R54" s="584"/>
      <c r="S54" s="587"/>
      <c r="T54" s="589"/>
      <c r="U54" s="594"/>
      <c r="V54" s="589"/>
      <c r="W54" s="587"/>
      <c r="X54" s="584"/>
      <c r="Y54" s="587"/>
      <c r="Z54" s="587"/>
      <c r="AA54" s="612"/>
    </row>
    <row r="55" spans="1:27" ht="15" customHeight="1" x14ac:dyDescent="0.35">
      <c r="A55" s="1174"/>
      <c r="B55" s="591"/>
      <c r="C55" s="592"/>
      <c r="D55" s="593"/>
      <c r="E55" s="592"/>
      <c r="F55" s="593"/>
      <c r="G55" s="585"/>
      <c r="H55" s="586"/>
      <c r="I55" s="585"/>
      <c r="J55" s="586"/>
      <c r="K55" s="585"/>
      <c r="L55" s="586"/>
      <c r="M55" s="587"/>
      <c r="N55" s="584"/>
      <c r="O55" s="587"/>
      <c r="P55" s="588"/>
      <c r="Q55" s="587"/>
      <c r="R55" s="584"/>
      <c r="S55" s="587"/>
      <c r="T55" s="589"/>
      <c r="U55" s="590"/>
      <c r="V55" s="599"/>
      <c r="W55" s="600"/>
      <c r="X55" s="588"/>
      <c r="Y55" s="587"/>
      <c r="Z55" s="587"/>
      <c r="AA55" s="612"/>
    </row>
    <row r="56" spans="1:27" ht="15" customHeight="1" x14ac:dyDescent="0.35">
      <c r="A56" s="1174"/>
      <c r="B56" s="591"/>
      <c r="C56" s="592"/>
      <c r="D56" s="593"/>
      <c r="E56" s="592"/>
      <c r="F56" s="593"/>
      <c r="G56" s="585"/>
      <c r="H56" s="586"/>
      <c r="I56" s="585"/>
      <c r="J56" s="586"/>
      <c r="K56" s="585"/>
      <c r="L56" s="586"/>
      <c r="M56" s="587"/>
      <c r="N56" s="584"/>
      <c r="O56" s="587"/>
      <c r="P56" s="588"/>
      <c r="Q56" s="587"/>
      <c r="R56" s="584"/>
      <c r="S56" s="587"/>
      <c r="T56" s="589"/>
      <c r="U56" s="590"/>
      <c r="V56" s="599"/>
      <c r="W56" s="600"/>
      <c r="X56" s="588"/>
      <c r="Y56" s="587"/>
      <c r="Z56" s="587"/>
      <c r="AA56" s="612"/>
    </row>
    <row r="57" spans="1:27" ht="15" customHeight="1" x14ac:dyDescent="0.35">
      <c r="A57" s="1175"/>
      <c r="B57" s="591">
        <v>30.65</v>
      </c>
      <c r="C57" s="791">
        <v>306500</v>
      </c>
      <c r="D57" s="593">
        <v>25.81</v>
      </c>
      <c r="E57" s="791">
        <v>258100</v>
      </c>
      <c r="F57" s="593">
        <v>17.09</v>
      </c>
      <c r="G57" s="736">
        <v>170900</v>
      </c>
      <c r="H57" s="586"/>
      <c r="I57" s="585"/>
      <c r="J57" s="586">
        <v>30</v>
      </c>
      <c r="K57" s="736">
        <v>399000</v>
      </c>
      <c r="L57" s="586">
        <v>20</v>
      </c>
      <c r="M57" s="587">
        <v>136000</v>
      </c>
      <c r="N57" s="584"/>
      <c r="O57" s="587"/>
      <c r="P57" s="588">
        <v>20</v>
      </c>
      <c r="Q57" s="657">
        <v>266000</v>
      </c>
      <c r="R57" s="584"/>
      <c r="S57" s="587"/>
      <c r="T57" s="589"/>
      <c r="U57" s="594"/>
      <c r="V57" s="589">
        <v>18.059999999999999</v>
      </c>
      <c r="W57" s="657">
        <v>180600</v>
      </c>
      <c r="X57" s="584"/>
      <c r="Y57" s="587"/>
      <c r="Z57" s="587"/>
      <c r="AA57" s="612"/>
    </row>
    <row r="58" spans="1:27" ht="15" customHeight="1" x14ac:dyDescent="0.35">
      <c r="A58" s="1173">
        <v>44999</v>
      </c>
      <c r="B58" s="591"/>
      <c r="C58" s="585"/>
      <c r="D58" s="593"/>
      <c r="E58" s="592"/>
      <c r="F58" s="593"/>
      <c r="G58" s="585"/>
      <c r="H58" s="586"/>
      <c r="I58" s="585"/>
      <c r="J58" s="586"/>
      <c r="K58" s="585"/>
      <c r="L58" s="586"/>
      <c r="M58" s="587"/>
      <c r="N58" s="584"/>
      <c r="O58" s="587"/>
      <c r="P58" s="588"/>
      <c r="Q58" s="587"/>
      <c r="R58" s="584"/>
      <c r="S58" s="587"/>
      <c r="T58" s="589"/>
      <c r="U58" s="594"/>
      <c r="V58" s="589"/>
      <c r="W58" s="587"/>
      <c r="X58" s="584"/>
      <c r="Y58" s="587"/>
      <c r="Z58" s="587"/>
      <c r="AA58" s="612"/>
    </row>
    <row r="59" spans="1:27" ht="15" customHeight="1" x14ac:dyDescent="0.35">
      <c r="A59" s="1174"/>
      <c r="B59" s="591"/>
      <c r="C59" s="592"/>
      <c r="D59" s="593"/>
      <c r="E59" s="592"/>
      <c r="F59" s="593"/>
      <c r="G59" s="585"/>
      <c r="H59" s="586"/>
      <c r="I59" s="585"/>
      <c r="J59" s="586"/>
      <c r="K59" s="585"/>
      <c r="L59" s="586"/>
      <c r="M59" s="587"/>
      <c r="N59" s="584"/>
      <c r="O59" s="587"/>
      <c r="P59" s="588"/>
      <c r="Q59" s="587"/>
      <c r="R59" s="584"/>
      <c r="S59" s="587"/>
      <c r="T59" s="589"/>
      <c r="U59" s="590"/>
      <c r="V59" s="599"/>
      <c r="W59" s="600"/>
      <c r="X59" s="588"/>
      <c r="Y59" s="587"/>
      <c r="Z59" s="587"/>
      <c r="AA59" s="612"/>
    </row>
    <row r="60" spans="1:27" ht="15" customHeight="1" x14ac:dyDescent="0.35">
      <c r="A60" s="1174"/>
      <c r="B60" s="591"/>
      <c r="C60" s="592"/>
      <c r="D60" s="593">
        <v>25.56</v>
      </c>
      <c r="E60" s="791">
        <v>255600</v>
      </c>
      <c r="F60" s="593"/>
      <c r="G60" s="585"/>
      <c r="H60" s="586"/>
      <c r="I60" s="585"/>
      <c r="J60" s="586">
        <v>15</v>
      </c>
      <c r="K60" s="736">
        <v>199500</v>
      </c>
      <c r="L60" s="586"/>
      <c r="M60" s="587"/>
      <c r="N60" s="584"/>
      <c r="O60" s="587"/>
      <c r="P60" s="588">
        <v>20</v>
      </c>
      <c r="Q60" s="657">
        <v>266000</v>
      </c>
      <c r="R60" s="584"/>
      <c r="S60" s="587"/>
      <c r="T60" s="589"/>
      <c r="U60" s="590"/>
      <c r="V60" s="599"/>
      <c r="W60" s="600"/>
      <c r="X60" s="588"/>
      <c r="Y60" s="587"/>
      <c r="Z60" s="587"/>
      <c r="AA60" s="612"/>
    </row>
    <row r="61" spans="1:27" ht="15" customHeight="1" x14ac:dyDescent="0.35">
      <c r="A61" s="1175"/>
      <c r="B61" s="591">
        <v>27.7</v>
      </c>
      <c r="C61" s="791">
        <v>277000</v>
      </c>
      <c r="D61" s="593"/>
      <c r="E61" s="592"/>
      <c r="F61" s="593">
        <v>21.8</v>
      </c>
      <c r="G61" s="736">
        <v>218000</v>
      </c>
      <c r="H61" s="586"/>
      <c r="I61" s="585"/>
      <c r="J61" s="586"/>
      <c r="K61" s="585"/>
      <c r="L61" s="586">
        <v>20</v>
      </c>
      <c r="M61" s="587">
        <v>136000</v>
      </c>
      <c r="N61" s="584"/>
      <c r="O61" s="587"/>
      <c r="P61" s="588"/>
      <c r="Q61" s="587"/>
      <c r="R61" s="584"/>
      <c r="S61" s="587"/>
      <c r="T61" s="589"/>
      <c r="U61" s="590"/>
      <c r="V61" s="599"/>
      <c r="W61" s="600"/>
      <c r="X61" s="588"/>
      <c r="Y61" s="587"/>
      <c r="Z61" s="587"/>
      <c r="AA61" s="612"/>
    </row>
    <row r="62" spans="1:27" ht="15" customHeight="1" x14ac:dyDescent="0.35">
      <c r="A62" s="1173">
        <v>45000</v>
      </c>
      <c r="B62" s="591"/>
      <c r="C62" s="592"/>
      <c r="D62" s="593"/>
      <c r="E62" s="592"/>
      <c r="F62" s="593"/>
      <c r="G62" s="585"/>
      <c r="H62" s="586">
        <v>20</v>
      </c>
      <c r="I62" s="585">
        <v>136000</v>
      </c>
      <c r="J62" s="586"/>
      <c r="K62" s="585"/>
      <c r="L62" s="586"/>
      <c r="M62" s="587"/>
      <c r="N62" s="584"/>
      <c r="O62" s="587"/>
      <c r="P62" s="588"/>
      <c r="Q62" s="587"/>
      <c r="R62" s="584"/>
      <c r="S62" s="587"/>
      <c r="T62" s="589"/>
      <c r="U62" s="594"/>
      <c r="V62" s="589"/>
      <c r="W62" s="587"/>
      <c r="X62" s="584"/>
      <c r="Y62" s="587"/>
      <c r="Z62" s="587"/>
      <c r="AA62" s="612"/>
    </row>
    <row r="63" spans="1:27" ht="15" customHeight="1" x14ac:dyDescent="0.35">
      <c r="A63" s="1174"/>
      <c r="B63" s="591"/>
      <c r="C63" s="592"/>
      <c r="D63" s="593"/>
      <c r="E63" s="592"/>
      <c r="F63" s="593"/>
      <c r="G63" s="585"/>
      <c r="H63" s="586"/>
      <c r="I63" s="585"/>
      <c r="J63" s="586"/>
      <c r="K63" s="585"/>
      <c r="L63" s="586"/>
      <c r="M63" s="587"/>
      <c r="N63" s="584"/>
      <c r="O63" s="587"/>
      <c r="P63" s="588">
        <v>20</v>
      </c>
      <c r="Q63" s="657">
        <v>266000</v>
      </c>
      <c r="R63" s="584"/>
      <c r="S63" s="587"/>
      <c r="T63" s="589"/>
      <c r="U63" s="594"/>
      <c r="V63" s="589"/>
      <c r="W63" s="587"/>
      <c r="X63" s="584"/>
      <c r="Y63" s="587"/>
      <c r="Z63" s="587"/>
      <c r="AA63" s="612"/>
    </row>
    <row r="64" spans="1:27" ht="15" customHeight="1" x14ac:dyDescent="0.35">
      <c r="A64" s="1174"/>
      <c r="B64" s="591"/>
      <c r="C64" s="592"/>
      <c r="D64" s="593"/>
      <c r="E64" s="592"/>
      <c r="F64" s="593"/>
      <c r="G64" s="585"/>
      <c r="H64" s="586"/>
      <c r="I64" s="585"/>
      <c r="J64" s="586"/>
      <c r="K64" s="585"/>
      <c r="L64" s="586"/>
      <c r="M64" s="587"/>
      <c r="N64" s="584"/>
      <c r="O64" s="587"/>
      <c r="P64" s="588"/>
      <c r="Q64" s="587"/>
      <c r="R64" s="584"/>
      <c r="S64" s="587"/>
      <c r="T64" s="589"/>
      <c r="U64" s="594"/>
      <c r="V64" s="589"/>
      <c r="W64" s="587"/>
      <c r="X64" s="584"/>
      <c r="Y64" s="587"/>
      <c r="Z64" s="587"/>
      <c r="AA64" s="612"/>
    </row>
    <row r="65" spans="1:27" ht="15" customHeight="1" x14ac:dyDescent="0.35">
      <c r="A65" s="1175"/>
      <c r="B65" s="591">
        <v>19.13</v>
      </c>
      <c r="C65" s="791">
        <v>191300</v>
      </c>
      <c r="D65" s="593">
        <v>27.32</v>
      </c>
      <c r="E65" s="791">
        <v>273200</v>
      </c>
      <c r="F65" s="593">
        <v>19.55</v>
      </c>
      <c r="G65" s="736">
        <v>195500</v>
      </c>
      <c r="H65" s="586">
        <v>20</v>
      </c>
      <c r="I65" s="585">
        <v>136000</v>
      </c>
      <c r="J65" s="586"/>
      <c r="K65" s="585"/>
      <c r="L65" s="586"/>
      <c r="M65" s="587"/>
      <c r="N65" s="584"/>
      <c r="O65" s="587"/>
      <c r="P65" s="588"/>
      <c r="Q65" s="587"/>
      <c r="R65" s="584">
        <v>20</v>
      </c>
      <c r="S65" s="657">
        <v>136000</v>
      </c>
      <c r="T65" s="589">
        <v>30</v>
      </c>
      <c r="U65" s="795">
        <v>300000</v>
      </c>
      <c r="V65" s="589"/>
      <c r="W65" s="587"/>
      <c r="X65" s="584"/>
      <c r="Y65" s="587"/>
      <c r="Z65" s="587"/>
      <c r="AA65" s="612"/>
    </row>
    <row r="66" spans="1:27" ht="15" customHeight="1" x14ac:dyDescent="0.35">
      <c r="A66" s="1173">
        <v>45001</v>
      </c>
      <c r="B66" s="591"/>
      <c r="C66" s="592"/>
      <c r="D66" s="593"/>
      <c r="E66" s="592"/>
      <c r="F66" s="593"/>
      <c r="G66" s="585"/>
      <c r="H66" s="586"/>
      <c r="I66" s="585"/>
      <c r="J66" s="586"/>
      <c r="K66" s="585"/>
      <c r="L66" s="586"/>
      <c r="M66" s="587"/>
      <c r="N66" s="584"/>
      <c r="O66" s="587"/>
      <c r="P66" s="588"/>
      <c r="Q66" s="587"/>
      <c r="R66" s="584"/>
      <c r="S66" s="587"/>
      <c r="T66" s="589"/>
      <c r="U66" s="594"/>
      <c r="V66" s="589"/>
      <c r="W66" s="587"/>
      <c r="X66" s="584"/>
      <c r="Y66" s="587"/>
      <c r="Z66" s="587"/>
      <c r="AA66" s="612"/>
    </row>
    <row r="67" spans="1:27" ht="15" customHeight="1" x14ac:dyDescent="0.35">
      <c r="A67" s="1174"/>
      <c r="B67" s="591"/>
      <c r="C67" s="592"/>
      <c r="D67" s="593"/>
      <c r="E67" s="592"/>
      <c r="F67" s="593"/>
      <c r="G67" s="585"/>
      <c r="H67" s="586"/>
      <c r="I67" s="585"/>
      <c r="J67" s="586"/>
      <c r="K67" s="585"/>
      <c r="L67" s="586"/>
      <c r="M67" s="587"/>
      <c r="N67" s="584"/>
      <c r="O67" s="587"/>
      <c r="P67" s="588"/>
      <c r="Q67" s="587"/>
      <c r="R67" s="584"/>
      <c r="S67" s="587"/>
      <c r="T67" s="589"/>
      <c r="U67" s="594"/>
      <c r="V67" s="589"/>
      <c r="W67" s="587"/>
      <c r="X67" s="584"/>
      <c r="Y67" s="587"/>
      <c r="Z67" s="587"/>
      <c r="AA67" s="612"/>
    </row>
    <row r="68" spans="1:27" ht="15" customHeight="1" x14ac:dyDescent="0.35">
      <c r="A68" s="1174"/>
      <c r="B68" s="591"/>
      <c r="C68" s="592"/>
      <c r="D68" s="593"/>
      <c r="E68" s="592"/>
      <c r="F68" s="593"/>
      <c r="G68" s="585"/>
      <c r="H68" s="586"/>
      <c r="I68" s="585"/>
      <c r="J68" s="586"/>
      <c r="K68" s="585"/>
      <c r="L68" s="586"/>
      <c r="M68" s="587"/>
      <c r="N68" s="584"/>
      <c r="O68" s="587"/>
      <c r="P68" s="588"/>
      <c r="Q68" s="587"/>
      <c r="R68" s="584"/>
      <c r="S68" s="587"/>
      <c r="T68" s="589"/>
      <c r="U68" s="594"/>
      <c r="V68" s="589"/>
      <c r="W68" s="587"/>
      <c r="X68" s="584"/>
      <c r="Y68" s="587"/>
      <c r="Z68" s="587"/>
      <c r="AA68" s="612"/>
    </row>
    <row r="69" spans="1:27" ht="15" customHeight="1" x14ac:dyDescent="0.35">
      <c r="A69" s="1175"/>
      <c r="B69" s="591">
        <v>33.01</v>
      </c>
      <c r="C69" s="791">
        <v>330100</v>
      </c>
      <c r="D69" s="593">
        <v>31.48</v>
      </c>
      <c r="E69" s="791">
        <v>314800</v>
      </c>
      <c r="F69" s="593"/>
      <c r="G69" s="585"/>
      <c r="H69" s="586"/>
      <c r="I69" s="585"/>
      <c r="J69" s="586"/>
      <c r="K69" s="585"/>
      <c r="L69" s="586"/>
      <c r="M69" s="587"/>
      <c r="N69" s="584"/>
      <c r="O69" s="587"/>
      <c r="P69" s="588">
        <v>20</v>
      </c>
      <c r="Q69" s="657">
        <v>266000</v>
      </c>
      <c r="R69" s="584"/>
      <c r="S69" s="587"/>
      <c r="T69" s="589"/>
      <c r="U69" s="594"/>
      <c r="V69" s="589"/>
      <c r="W69" s="587"/>
      <c r="X69" s="584"/>
      <c r="Y69" s="587"/>
      <c r="Z69" s="587"/>
      <c r="AA69" s="612"/>
    </row>
    <row r="70" spans="1:27" ht="15" customHeight="1" x14ac:dyDescent="0.35">
      <c r="A70" s="1173">
        <v>45002</v>
      </c>
      <c r="B70" s="591"/>
      <c r="C70" s="592"/>
      <c r="D70" s="593"/>
      <c r="E70" s="592"/>
      <c r="F70" s="593"/>
      <c r="G70" s="585"/>
      <c r="H70" s="586"/>
      <c r="I70" s="585"/>
      <c r="J70" s="586"/>
      <c r="K70" s="585"/>
      <c r="L70" s="586"/>
      <c r="M70" s="587"/>
      <c r="N70" s="584"/>
      <c r="O70" s="587"/>
      <c r="P70" s="588"/>
      <c r="Q70" s="587"/>
      <c r="R70" s="584"/>
      <c r="S70" s="587"/>
      <c r="T70" s="589"/>
      <c r="U70" s="594"/>
      <c r="V70" s="589"/>
      <c r="W70" s="587"/>
      <c r="X70" s="584"/>
      <c r="Y70" s="587"/>
      <c r="Z70" s="587"/>
      <c r="AA70" s="612"/>
    </row>
    <row r="71" spans="1:27" ht="15" customHeight="1" x14ac:dyDescent="0.35">
      <c r="A71" s="1174"/>
      <c r="B71" s="591"/>
      <c r="C71" s="592"/>
      <c r="D71" s="593"/>
      <c r="E71" s="592"/>
      <c r="F71" s="593"/>
      <c r="G71" s="585"/>
      <c r="H71" s="586"/>
      <c r="I71" s="585"/>
      <c r="J71" s="586"/>
      <c r="K71" s="585"/>
      <c r="L71" s="586"/>
      <c r="M71" s="587"/>
      <c r="N71" s="584"/>
      <c r="O71" s="587"/>
      <c r="P71" s="588"/>
      <c r="Q71" s="587"/>
      <c r="R71" s="584"/>
      <c r="S71" s="587"/>
      <c r="T71" s="589"/>
      <c r="U71" s="594"/>
      <c r="V71" s="589"/>
      <c r="W71" s="587"/>
      <c r="X71" s="584"/>
      <c r="Y71" s="587"/>
      <c r="Z71" s="587"/>
      <c r="AA71" s="612"/>
    </row>
    <row r="72" spans="1:27" ht="15" customHeight="1" x14ac:dyDescent="0.35">
      <c r="A72" s="1174"/>
      <c r="B72" s="591"/>
      <c r="C72" s="592"/>
      <c r="D72" s="593"/>
      <c r="E72" s="592"/>
      <c r="F72" s="593"/>
      <c r="G72" s="585"/>
      <c r="H72" s="586"/>
      <c r="I72" s="585"/>
      <c r="J72" s="586"/>
      <c r="K72" s="585"/>
      <c r="L72" s="586"/>
      <c r="M72" s="587"/>
      <c r="N72" s="584"/>
      <c r="O72" s="587"/>
      <c r="P72" s="588"/>
      <c r="Q72" s="587"/>
      <c r="R72" s="584"/>
      <c r="S72" s="587"/>
      <c r="T72" s="589"/>
      <c r="U72" s="594"/>
      <c r="V72" s="589"/>
      <c r="W72" s="587"/>
      <c r="X72" s="584"/>
      <c r="Y72" s="587"/>
      <c r="Z72" s="587"/>
      <c r="AA72" s="612"/>
    </row>
    <row r="73" spans="1:27" ht="15" customHeight="1" x14ac:dyDescent="0.35">
      <c r="A73" s="1175"/>
      <c r="B73" s="591">
        <v>29.25</v>
      </c>
      <c r="C73" s="791">
        <v>292500</v>
      </c>
      <c r="D73" s="593">
        <v>25.78</v>
      </c>
      <c r="E73" s="791">
        <v>257800</v>
      </c>
      <c r="F73" s="593">
        <v>41.81</v>
      </c>
      <c r="G73" s="736">
        <v>418100</v>
      </c>
      <c r="H73" s="586">
        <v>20</v>
      </c>
      <c r="I73" s="585">
        <v>136000</v>
      </c>
      <c r="J73" s="586">
        <v>30</v>
      </c>
      <c r="K73" s="736">
        <v>399000</v>
      </c>
      <c r="L73" s="586">
        <v>20</v>
      </c>
      <c r="M73" s="587">
        <v>136000</v>
      </c>
      <c r="N73" s="584"/>
      <c r="O73" s="587"/>
      <c r="P73" s="588">
        <v>20</v>
      </c>
      <c r="Q73" s="657">
        <v>266000</v>
      </c>
      <c r="R73" s="584"/>
      <c r="S73" s="587"/>
      <c r="T73" s="589"/>
      <c r="U73" s="594"/>
      <c r="V73" s="589"/>
      <c r="W73" s="587"/>
      <c r="X73" s="584"/>
      <c r="Y73" s="587"/>
      <c r="Z73" s="587"/>
      <c r="AA73" s="612"/>
    </row>
    <row r="74" spans="1:27" ht="15" customHeight="1" x14ac:dyDescent="0.35">
      <c r="A74" s="1173">
        <v>45003</v>
      </c>
      <c r="B74" s="591"/>
      <c r="C74" s="592"/>
      <c r="D74" s="593"/>
      <c r="E74" s="592"/>
      <c r="F74" s="593"/>
      <c r="G74" s="585"/>
      <c r="H74" s="586"/>
      <c r="I74" s="585"/>
      <c r="J74" s="586"/>
      <c r="K74" s="585"/>
      <c r="L74" s="586"/>
      <c r="M74" s="587"/>
      <c r="N74" s="584"/>
      <c r="O74" s="587"/>
      <c r="P74" s="588"/>
      <c r="Q74" s="587"/>
      <c r="R74" s="586"/>
      <c r="S74" s="587"/>
      <c r="T74" s="589"/>
      <c r="U74" s="594"/>
      <c r="V74" s="589"/>
      <c r="W74" s="587"/>
      <c r="X74" s="584"/>
      <c r="Y74" s="587"/>
      <c r="Z74" s="587"/>
      <c r="AA74" s="612"/>
    </row>
    <row r="75" spans="1:27" ht="15" customHeight="1" x14ac:dyDescent="0.35">
      <c r="A75" s="1174"/>
      <c r="B75" s="591"/>
      <c r="C75" s="592"/>
      <c r="D75" s="593"/>
      <c r="E75" s="592"/>
      <c r="F75" s="593"/>
      <c r="G75" s="585"/>
      <c r="H75" s="586"/>
      <c r="I75" s="585"/>
      <c r="J75" s="586"/>
      <c r="K75" s="585"/>
      <c r="L75" s="586"/>
      <c r="M75" s="587"/>
      <c r="N75" s="584"/>
      <c r="O75" s="587"/>
      <c r="P75" s="588"/>
      <c r="Q75" s="587"/>
      <c r="R75" s="586"/>
      <c r="S75" s="587"/>
      <c r="T75" s="589"/>
      <c r="U75" s="594"/>
      <c r="V75" s="589"/>
      <c r="W75" s="587"/>
      <c r="X75" s="584"/>
      <c r="Y75" s="587"/>
      <c r="Z75" s="587"/>
      <c r="AA75" s="612"/>
    </row>
    <row r="76" spans="1:27" ht="15" customHeight="1" x14ac:dyDescent="0.35">
      <c r="A76" s="1174"/>
      <c r="B76" s="591"/>
      <c r="C76" s="592"/>
      <c r="D76" s="593"/>
      <c r="E76" s="592"/>
      <c r="F76" s="593"/>
      <c r="G76" s="585"/>
      <c r="H76" s="586"/>
      <c r="I76" s="585"/>
      <c r="J76" s="586"/>
      <c r="K76" s="585"/>
      <c r="L76" s="586"/>
      <c r="M76" s="587"/>
      <c r="N76" s="584"/>
      <c r="O76" s="587"/>
      <c r="P76" s="588"/>
      <c r="Q76" s="587"/>
      <c r="R76" s="584"/>
      <c r="S76" s="587"/>
      <c r="T76" s="589"/>
      <c r="U76" s="590"/>
      <c r="V76" s="599"/>
      <c r="W76" s="600"/>
      <c r="X76" s="588"/>
      <c r="Y76" s="587"/>
      <c r="Z76" s="587"/>
      <c r="AA76" s="612"/>
    </row>
    <row r="77" spans="1:27" ht="15" customHeight="1" x14ac:dyDescent="0.35">
      <c r="A77" s="1175"/>
      <c r="B77" s="591">
        <v>25.04</v>
      </c>
      <c r="C77" s="791">
        <v>250400</v>
      </c>
      <c r="D77" s="593">
        <v>27.45</v>
      </c>
      <c r="E77" s="791">
        <v>274500</v>
      </c>
      <c r="F77" s="593"/>
      <c r="G77" s="585"/>
      <c r="H77" s="586">
        <v>20</v>
      </c>
      <c r="I77" s="587">
        <v>136000</v>
      </c>
      <c r="J77" s="586">
        <v>15</v>
      </c>
      <c r="K77" s="736">
        <v>199500</v>
      </c>
      <c r="L77" s="586">
        <v>20</v>
      </c>
      <c r="M77" s="587">
        <v>136000</v>
      </c>
      <c r="N77" s="584"/>
      <c r="O77" s="587"/>
      <c r="P77" s="588">
        <v>20</v>
      </c>
      <c r="Q77" s="657">
        <v>266000</v>
      </c>
      <c r="R77" s="584"/>
      <c r="S77" s="587"/>
      <c r="T77" s="589"/>
      <c r="U77" s="594"/>
      <c r="V77" s="589"/>
      <c r="W77" s="587"/>
      <c r="X77" s="584"/>
      <c r="Y77" s="587"/>
      <c r="Z77" s="587"/>
      <c r="AA77" s="612"/>
    </row>
    <row r="78" spans="1:27" ht="15" customHeight="1" x14ac:dyDescent="0.35">
      <c r="A78" s="1173">
        <v>45004</v>
      </c>
      <c r="B78" s="591"/>
      <c r="C78" s="592"/>
      <c r="D78" s="593"/>
      <c r="E78" s="592"/>
      <c r="F78" s="593"/>
      <c r="G78" s="585"/>
      <c r="H78" s="586"/>
      <c r="I78" s="587"/>
      <c r="J78" s="586"/>
      <c r="K78" s="585"/>
      <c r="L78" s="586"/>
      <c r="M78" s="587"/>
      <c r="N78" s="584"/>
      <c r="O78" s="587"/>
      <c r="P78" s="588"/>
      <c r="Q78" s="587"/>
      <c r="R78" s="584"/>
      <c r="S78" s="587"/>
      <c r="T78" s="589"/>
      <c r="U78" s="594"/>
      <c r="V78" s="589"/>
      <c r="W78" s="587"/>
      <c r="X78" s="584"/>
      <c r="Y78" s="587"/>
      <c r="Z78" s="587"/>
      <c r="AA78" s="612"/>
    </row>
    <row r="79" spans="1:27" ht="15" customHeight="1" x14ac:dyDescent="0.35">
      <c r="A79" s="1174"/>
      <c r="B79" s="591"/>
      <c r="C79" s="592"/>
      <c r="D79" s="593"/>
      <c r="E79" s="592"/>
      <c r="F79" s="593"/>
      <c r="G79" s="585"/>
      <c r="H79" s="586"/>
      <c r="I79" s="585"/>
      <c r="J79" s="586"/>
      <c r="K79" s="585"/>
      <c r="L79" s="586"/>
      <c r="M79" s="587"/>
      <c r="N79" s="584"/>
      <c r="O79" s="587"/>
      <c r="P79" s="588"/>
      <c r="Q79" s="587"/>
      <c r="R79" s="584"/>
      <c r="S79" s="587"/>
      <c r="T79" s="589"/>
      <c r="U79" s="590"/>
      <c r="V79" s="599"/>
      <c r="W79" s="600"/>
      <c r="X79" s="588"/>
      <c r="Y79" s="587"/>
      <c r="Z79" s="587"/>
      <c r="AA79" s="612"/>
    </row>
    <row r="80" spans="1:27" ht="15" customHeight="1" x14ac:dyDescent="0.35">
      <c r="A80" s="1174"/>
      <c r="B80" s="591"/>
      <c r="C80" s="592"/>
      <c r="D80" s="593"/>
      <c r="E80" s="592"/>
      <c r="F80" s="593"/>
      <c r="G80" s="585"/>
      <c r="H80" s="586"/>
      <c r="I80" s="585"/>
      <c r="J80" s="586"/>
      <c r="K80" s="585"/>
      <c r="L80" s="586"/>
      <c r="M80" s="587"/>
      <c r="N80" s="584"/>
      <c r="O80" s="587"/>
      <c r="P80" s="588"/>
      <c r="Q80" s="587"/>
      <c r="R80" s="584"/>
      <c r="S80" s="587"/>
      <c r="T80" s="589"/>
      <c r="U80" s="590"/>
      <c r="V80" s="599"/>
      <c r="W80" s="600"/>
      <c r="X80" s="588"/>
      <c r="Y80" s="587"/>
      <c r="Z80" s="587"/>
      <c r="AA80" s="612"/>
    </row>
    <row r="81" spans="1:27" ht="15" customHeight="1" x14ac:dyDescent="0.35">
      <c r="A81" s="1175"/>
      <c r="B81" s="591">
        <v>24.46</v>
      </c>
      <c r="C81" s="791">
        <v>244600</v>
      </c>
      <c r="D81" s="593">
        <v>28.41</v>
      </c>
      <c r="E81" s="791">
        <v>284100</v>
      </c>
      <c r="F81" s="593">
        <v>39.54</v>
      </c>
      <c r="G81" s="736">
        <v>395400</v>
      </c>
      <c r="H81" s="586"/>
      <c r="I81" s="585"/>
      <c r="J81" s="586"/>
      <c r="K81" s="585"/>
      <c r="L81" s="586"/>
      <c r="M81" s="587"/>
      <c r="N81" s="584"/>
      <c r="O81" s="587"/>
      <c r="P81" s="588"/>
      <c r="Q81" s="587"/>
      <c r="R81" s="584"/>
      <c r="S81" s="587"/>
      <c r="T81" s="589"/>
      <c r="U81" s="594"/>
      <c r="V81" s="589"/>
      <c r="W81" s="587"/>
      <c r="X81" s="584"/>
      <c r="Y81" s="587"/>
      <c r="Z81" s="587"/>
      <c r="AA81" s="612"/>
    </row>
    <row r="82" spans="1:27" ht="15" customHeight="1" x14ac:dyDescent="0.35">
      <c r="A82" s="1173">
        <v>45005</v>
      </c>
      <c r="B82" s="591"/>
      <c r="C82" s="592"/>
      <c r="D82" s="591"/>
      <c r="E82" s="592"/>
      <c r="F82" s="593"/>
      <c r="G82" s="585"/>
      <c r="H82" s="586"/>
      <c r="I82" s="585"/>
      <c r="J82" s="586"/>
      <c r="K82" s="585"/>
      <c r="L82" s="586"/>
      <c r="M82" s="587"/>
      <c r="N82" s="584"/>
      <c r="O82" s="587"/>
      <c r="P82" s="588"/>
      <c r="Q82" s="587"/>
      <c r="R82" s="584"/>
      <c r="S82" s="587"/>
      <c r="T82" s="589"/>
      <c r="U82" s="594"/>
      <c r="V82" s="589"/>
      <c r="W82" s="587"/>
      <c r="X82" s="584"/>
      <c r="Y82" s="587"/>
      <c r="Z82" s="587"/>
      <c r="AA82" s="612"/>
    </row>
    <row r="83" spans="1:27" ht="15" customHeight="1" x14ac:dyDescent="0.35">
      <c r="A83" s="1174"/>
      <c r="B83" s="591"/>
      <c r="C83" s="592"/>
      <c r="D83" s="591"/>
      <c r="E83" s="592"/>
      <c r="F83" s="593"/>
      <c r="G83" s="585"/>
      <c r="H83" s="586"/>
      <c r="I83" s="585"/>
      <c r="J83" s="586"/>
      <c r="K83" s="585"/>
      <c r="L83" s="586"/>
      <c r="M83" s="587"/>
      <c r="N83" s="584"/>
      <c r="O83" s="587"/>
      <c r="P83" s="588"/>
      <c r="Q83" s="587"/>
      <c r="R83" s="584"/>
      <c r="S83" s="587"/>
      <c r="T83" s="589"/>
      <c r="U83" s="594"/>
      <c r="V83" s="589"/>
      <c r="W83" s="587"/>
      <c r="X83" s="584"/>
      <c r="Y83" s="587"/>
      <c r="Z83" s="587"/>
      <c r="AA83" s="612"/>
    </row>
    <row r="84" spans="1:27" ht="15" customHeight="1" x14ac:dyDescent="0.35">
      <c r="A84" s="1174"/>
      <c r="B84" s="591"/>
      <c r="C84" s="592"/>
      <c r="D84" s="591"/>
      <c r="E84" s="592"/>
      <c r="F84" s="593"/>
      <c r="G84" s="585"/>
      <c r="H84" s="586"/>
      <c r="I84" s="585"/>
      <c r="J84" s="586"/>
      <c r="K84" s="585"/>
      <c r="L84" s="586"/>
      <c r="M84" s="587"/>
      <c r="N84" s="584"/>
      <c r="O84" s="587"/>
      <c r="P84" s="588"/>
      <c r="Q84" s="587"/>
      <c r="R84" s="584"/>
      <c r="S84" s="587"/>
      <c r="T84" s="589"/>
      <c r="U84" s="594"/>
      <c r="V84" s="589"/>
      <c r="W84" s="587"/>
      <c r="X84" s="584"/>
      <c r="Y84" s="587"/>
      <c r="Z84" s="587"/>
      <c r="AA84" s="612"/>
    </row>
    <row r="85" spans="1:27" ht="15" customHeight="1" x14ac:dyDescent="0.35">
      <c r="A85" s="1175"/>
      <c r="B85" s="591">
        <v>32.1</v>
      </c>
      <c r="C85" s="791">
        <v>321000</v>
      </c>
      <c r="D85" s="792">
        <v>28.35</v>
      </c>
      <c r="E85" s="791">
        <v>283500</v>
      </c>
      <c r="F85" s="593">
        <v>24.87</v>
      </c>
      <c r="G85" s="736">
        <v>248700</v>
      </c>
      <c r="H85" s="586">
        <v>20</v>
      </c>
      <c r="I85" s="585">
        <v>136000</v>
      </c>
      <c r="J85" s="586">
        <v>15</v>
      </c>
      <c r="K85" s="736">
        <v>199500</v>
      </c>
      <c r="L85" s="586">
        <v>20</v>
      </c>
      <c r="M85" s="587">
        <v>136000</v>
      </c>
      <c r="N85" s="584"/>
      <c r="O85" s="587"/>
      <c r="P85" s="588">
        <v>20</v>
      </c>
      <c r="Q85" s="657">
        <v>266000</v>
      </c>
      <c r="R85" s="584"/>
      <c r="S85" s="587"/>
      <c r="T85" s="589">
        <v>20.81</v>
      </c>
      <c r="U85" s="795">
        <v>208100</v>
      </c>
      <c r="V85" s="589">
        <v>22.96</v>
      </c>
      <c r="W85" s="657">
        <v>229600</v>
      </c>
      <c r="X85" s="584"/>
      <c r="Y85" s="587"/>
      <c r="Z85" s="587"/>
      <c r="AA85" s="612"/>
    </row>
    <row r="86" spans="1:27" ht="15" customHeight="1" x14ac:dyDescent="0.35">
      <c r="A86" s="1173">
        <v>45006</v>
      </c>
      <c r="B86" s="591"/>
      <c r="C86" s="592"/>
      <c r="D86" s="593"/>
      <c r="E86" s="592"/>
      <c r="F86" s="593"/>
      <c r="G86" s="587"/>
      <c r="H86" s="584"/>
      <c r="I86" s="585"/>
      <c r="J86" s="586"/>
      <c r="K86" s="585"/>
      <c r="L86" s="586"/>
      <c r="M86" s="587"/>
      <c r="N86" s="584"/>
      <c r="O86" s="587"/>
      <c r="P86" s="588"/>
      <c r="Q86" s="587"/>
      <c r="R86" s="584"/>
      <c r="S86" s="587"/>
      <c r="T86" s="724"/>
      <c r="U86" s="594"/>
      <c r="V86" s="589"/>
      <c r="W86" s="587"/>
      <c r="X86" s="584"/>
      <c r="Y86" s="587"/>
      <c r="Z86" s="587"/>
      <c r="AA86" s="612"/>
    </row>
    <row r="87" spans="1:27" ht="15" customHeight="1" x14ac:dyDescent="0.35">
      <c r="A87" s="1174"/>
      <c r="B87" s="591"/>
      <c r="C87" s="592"/>
      <c r="D87" s="593"/>
      <c r="E87" s="592"/>
      <c r="F87" s="593"/>
      <c r="G87" s="587"/>
      <c r="H87" s="584"/>
      <c r="I87" s="585"/>
      <c r="J87" s="586"/>
      <c r="K87" s="585"/>
      <c r="L87" s="586"/>
      <c r="M87" s="587"/>
      <c r="N87" s="584"/>
      <c r="O87" s="587"/>
      <c r="P87" s="588"/>
      <c r="Q87" s="587"/>
      <c r="R87" s="584"/>
      <c r="S87" s="587"/>
      <c r="T87" s="589"/>
      <c r="U87" s="594"/>
      <c r="V87" s="589"/>
      <c r="W87" s="587"/>
      <c r="X87" s="584"/>
      <c r="Y87" s="587"/>
      <c r="Z87" s="587"/>
      <c r="AA87" s="612"/>
    </row>
    <row r="88" spans="1:27" ht="15" customHeight="1" x14ac:dyDescent="0.35">
      <c r="A88" s="1174"/>
      <c r="B88" s="591"/>
      <c r="C88" s="592"/>
      <c r="D88" s="593"/>
      <c r="E88" s="592"/>
      <c r="F88" s="593"/>
      <c r="G88" s="587"/>
      <c r="H88" s="584"/>
      <c r="I88" s="585"/>
      <c r="J88" s="586"/>
      <c r="K88" s="585"/>
      <c r="L88" s="586"/>
      <c r="M88" s="587"/>
      <c r="N88" s="584"/>
      <c r="O88" s="587"/>
      <c r="P88" s="588"/>
      <c r="Q88" s="587"/>
      <c r="R88" s="584"/>
      <c r="S88" s="587"/>
      <c r="T88" s="589"/>
      <c r="U88" s="590"/>
      <c r="V88" s="599"/>
      <c r="W88" s="600"/>
      <c r="X88" s="588"/>
      <c r="Y88" s="587"/>
      <c r="Z88" s="587"/>
      <c r="AA88" s="612"/>
    </row>
    <row r="89" spans="1:27" ht="15" customHeight="1" x14ac:dyDescent="0.35">
      <c r="A89" s="1175"/>
      <c r="B89" s="591">
        <v>28.23</v>
      </c>
      <c r="C89" s="791">
        <v>282300</v>
      </c>
      <c r="D89" s="593">
        <v>26.02</v>
      </c>
      <c r="E89" s="791">
        <v>260200</v>
      </c>
      <c r="F89" s="593">
        <v>19.5</v>
      </c>
      <c r="G89" s="736">
        <v>195000</v>
      </c>
      <c r="H89" s="586"/>
      <c r="I89" s="585"/>
      <c r="J89" s="586"/>
      <c r="K89" s="585"/>
      <c r="L89" s="586"/>
      <c r="M89" s="587"/>
      <c r="N89" s="584"/>
      <c r="O89" s="587"/>
      <c r="P89" s="588">
        <v>20</v>
      </c>
      <c r="Q89" s="657">
        <v>266000</v>
      </c>
      <c r="R89" s="584">
        <v>20</v>
      </c>
      <c r="S89" s="657">
        <v>136000</v>
      </c>
      <c r="T89" s="589"/>
      <c r="U89" s="594"/>
      <c r="V89" s="589"/>
      <c r="W89" s="587"/>
      <c r="X89" s="584"/>
      <c r="Y89" s="587"/>
      <c r="Z89" s="587"/>
      <c r="AA89" s="612"/>
    </row>
    <row r="90" spans="1:27" ht="17.25" customHeight="1" x14ac:dyDescent="0.35">
      <c r="A90" s="1173">
        <v>45007</v>
      </c>
      <c r="B90" s="591"/>
      <c r="C90" s="592"/>
      <c r="D90" s="593"/>
      <c r="E90" s="592"/>
      <c r="F90" s="593"/>
      <c r="G90" s="585"/>
      <c r="H90" s="586"/>
      <c r="I90" s="585"/>
      <c r="J90" s="586"/>
      <c r="K90" s="585"/>
      <c r="L90" s="586"/>
      <c r="M90" s="587"/>
      <c r="N90" s="584"/>
      <c r="O90" s="587"/>
      <c r="P90" s="588"/>
      <c r="Q90" s="587"/>
      <c r="R90" s="584"/>
      <c r="S90" s="587"/>
      <c r="T90" s="589"/>
      <c r="U90" s="594"/>
      <c r="V90" s="589"/>
      <c r="W90" s="587"/>
      <c r="X90" s="584"/>
      <c r="Y90" s="587"/>
      <c r="Z90" s="587"/>
      <c r="AA90" s="612"/>
    </row>
    <row r="91" spans="1:27" ht="17.25" customHeight="1" x14ac:dyDescent="0.35">
      <c r="A91" s="1174"/>
      <c r="B91" s="591"/>
      <c r="C91" s="592"/>
      <c r="D91" s="593"/>
      <c r="E91" s="592"/>
      <c r="F91" s="593"/>
      <c r="G91" s="585"/>
      <c r="H91" s="586"/>
      <c r="I91" s="585"/>
      <c r="J91" s="586"/>
      <c r="K91" s="585"/>
      <c r="L91" s="586"/>
      <c r="M91" s="587"/>
      <c r="N91" s="584"/>
      <c r="O91" s="587"/>
      <c r="P91" s="588"/>
      <c r="Q91" s="587"/>
      <c r="R91" s="584"/>
      <c r="S91" s="587"/>
      <c r="T91" s="589"/>
      <c r="U91" s="594"/>
      <c r="V91" s="589"/>
      <c r="W91" s="587"/>
      <c r="X91" s="584"/>
      <c r="Y91" s="587"/>
      <c r="Z91" s="587"/>
      <c r="AA91" s="612"/>
    </row>
    <row r="92" spans="1:27" ht="17.25" customHeight="1" x14ac:dyDescent="0.35">
      <c r="A92" s="1174"/>
      <c r="B92" s="591"/>
      <c r="C92" s="592"/>
      <c r="D92" s="593"/>
      <c r="E92" s="592"/>
      <c r="F92" s="593"/>
      <c r="G92" s="585"/>
      <c r="H92" s="586"/>
      <c r="I92" s="585"/>
      <c r="J92" s="586"/>
      <c r="K92" s="585"/>
      <c r="L92" s="586"/>
      <c r="M92" s="587"/>
      <c r="N92" s="584"/>
      <c r="O92" s="587"/>
      <c r="P92" s="588"/>
      <c r="Q92" s="587"/>
      <c r="R92" s="584"/>
      <c r="S92" s="587"/>
      <c r="T92" s="589"/>
      <c r="U92" s="594"/>
      <c r="V92" s="589"/>
      <c r="W92" s="587"/>
      <c r="X92" s="584"/>
      <c r="Y92" s="587"/>
      <c r="Z92" s="587"/>
      <c r="AA92" s="612"/>
    </row>
    <row r="93" spans="1:27" ht="15" customHeight="1" x14ac:dyDescent="0.35">
      <c r="A93" s="1175"/>
      <c r="B93" s="591">
        <v>25.56</v>
      </c>
      <c r="C93" s="791">
        <v>255600</v>
      </c>
      <c r="D93" s="593">
        <v>28.8</v>
      </c>
      <c r="E93" s="791">
        <v>288000</v>
      </c>
      <c r="F93" s="593">
        <v>21.97</v>
      </c>
      <c r="G93" s="736">
        <v>219700</v>
      </c>
      <c r="H93" s="586">
        <v>20</v>
      </c>
      <c r="I93" s="585">
        <v>136000</v>
      </c>
      <c r="J93" s="586"/>
      <c r="K93" s="585"/>
      <c r="L93" s="586"/>
      <c r="M93" s="587"/>
      <c r="N93" s="584"/>
      <c r="O93" s="587"/>
      <c r="P93" s="588"/>
      <c r="Q93" s="587"/>
      <c r="R93" s="584"/>
      <c r="S93" s="587"/>
      <c r="T93" s="589"/>
      <c r="U93" s="594"/>
      <c r="V93" s="589"/>
      <c r="W93" s="587"/>
      <c r="X93" s="584"/>
      <c r="Y93" s="587"/>
      <c r="Z93" s="587"/>
      <c r="AA93" s="612"/>
    </row>
    <row r="94" spans="1:27" ht="15" customHeight="1" x14ac:dyDescent="0.35">
      <c r="A94" s="1173">
        <v>45008</v>
      </c>
      <c r="B94" s="591"/>
      <c r="C94" s="592"/>
      <c r="D94" s="593"/>
      <c r="E94" s="592"/>
      <c r="F94" s="593"/>
      <c r="G94" s="585"/>
      <c r="H94" s="586"/>
      <c r="I94" s="585"/>
      <c r="J94" s="586"/>
      <c r="K94" s="585"/>
      <c r="L94" s="586"/>
      <c r="M94" s="587"/>
      <c r="N94" s="584"/>
      <c r="O94" s="587"/>
      <c r="P94" s="588"/>
      <c r="Q94" s="587"/>
      <c r="R94" s="584"/>
      <c r="S94" s="587"/>
      <c r="T94" s="589"/>
      <c r="U94" s="594"/>
      <c r="V94" s="589"/>
      <c r="W94" s="587"/>
      <c r="X94" s="584"/>
      <c r="Y94" s="587"/>
      <c r="Z94" s="587"/>
      <c r="AA94" s="612"/>
    </row>
    <row r="95" spans="1:27" ht="15" customHeight="1" x14ac:dyDescent="0.35">
      <c r="A95" s="1174"/>
      <c r="B95" s="591"/>
      <c r="C95" s="592"/>
      <c r="D95" s="593"/>
      <c r="E95" s="592"/>
      <c r="F95" s="593"/>
      <c r="G95" s="585"/>
      <c r="H95" s="586"/>
      <c r="I95" s="585"/>
      <c r="J95" s="586"/>
      <c r="K95" s="585"/>
      <c r="L95" s="586"/>
      <c r="M95" s="587"/>
      <c r="N95" s="584"/>
      <c r="O95" s="587"/>
      <c r="P95" s="588"/>
      <c r="Q95" s="587"/>
      <c r="R95" s="584"/>
      <c r="S95" s="587"/>
      <c r="T95" s="589"/>
      <c r="U95" s="594"/>
      <c r="V95" s="589"/>
      <c r="W95" s="587"/>
      <c r="X95" s="584"/>
      <c r="Y95" s="587"/>
      <c r="Z95" s="587"/>
      <c r="AA95" s="612"/>
    </row>
    <row r="96" spans="1:27" ht="15" customHeight="1" x14ac:dyDescent="0.35">
      <c r="A96" s="1174"/>
      <c r="B96" s="591"/>
      <c r="C96" s="592"/>
      <c r="D96" s="593"/>
      <c r="E96" s="592"/>
      <c r="F96" s="593"/>
      <c r="G96" s="585"/>
      <c r="H96" s="586"/>
      <c r="I96" s="585"/>
      <c r="J96" s="586"/>
      <c r="K96" s="585"/>
      <c r="L96" s="586"/>
      <c r="M96" s="587"/>
      <c r="N96" s="584"/>
      <c r="O96" s="587"/>
      <c r="P96" s="588"/>
      <c r="Q96" s="587"/>
      <c r="R96" s="584"/>
      <c r="S96" s="587"/>
      <c r="T96" s="589"/>
      <c r="U96" s="594"/>
      <c r="V96" s="589"/>
      <c r="W96" s="587"/>
      <c r="X96" s="584"/>
      <c r="Y96" s="587"/>
      <c r="Z96" s="587"/>
      <c r="AA96" s="612"/>
    </row>
    <row r="97" spans="1:33" ht="15" customHeight="1" x14ac:dyDescent="0.35">
      <c r="A97" s="1175"/>
      <c r="B97" s="792">
        <v>23.34</v>
      </c>
      <c r="C97" s="791">
        <v>233400</v>
      </c>
      <c r="D97" s="593">
        <v>26.37</v>
      </c>
      <c r="E97" s="791">
        <v>263700</v>
      </c>
      <c r="F97" s="593">
        <v>20.67</v>
      </c>
      <c r="G97" s="736">
        <v>206700</v>
      </c>
      <c r="H97" s="586"/>
      <c r="I97" s="585"/>
      <c r="J97" s="586"/>
      <c r="K97" s="585"/>
      <c r="L97" s="586"/>
      <c r="M97" s="587"/>
      <c r="N97" s="584"/>
      <c r="O97" s="587"/>
      <c r="P97" s="588">
        <v>20</v>
      </c>
      <c r="Q97" s="657">
        <v>266000</v>
      </c>
      <c r="R97" s="584"/>
      <c r="S97" s="587"/>
      <c r="T97" s="589"/>
      <c r="U97" s="594"/>
      <c r="V97" s="589"/>
      <c r="W97" s="587"/>
      <c r="X97" s="584"/>
      <c r="Y97" s="587"/>
      <c r="Z97" s="587"/>
      <c r="AA97" s="612"/>
    </row>
    <row r="98" spans="1:33" ht="15" customHeight="1" x14ac:dyDescent="0.35">
      <c r="A98" s="1173">
        <v>45009</v>
      </c>
      <c r="B98" s="591"/>
      <c r="C98" s="592"/>
      <c r="D98" s="593"/>
      <c r="E98" s="592"/>
      <c r="F98" s="593"/>
      <c r="G98" s="585"/>
      <c r="H98" s="586"/>
      <c r="I98" s="585"/>
      <c r="J98" s="586"/>
      <c r="K98" s="585"/>
      <c r="L98" s="586"/>
      <c r="M98" s="587"/>
      <c r="N98" s="584"/>
      <c r="O98" s="587"/>
      <c r="P98" s="588"/>
      <c r="Q98" s="587"/>
      <c r="R98" s="584"/>
      <c r="S98" s="587"/>
      <c r="T98" s="589"/>
      <c r="U98" s="594"/>
      <c r="V98" s="589"/>
      <c r="W98" s="587"/>
      <c r="X98" s="584"/>
      <c r="Y98" s="587"/>
      <c r="Z98" s="587"/>
      <c r="AA98" s="612"/>
    </row>
    <row r="99" spans="1:33" ht="15" customHeight="1" x14ac:dyDescent="0.35">
      <c r="A99" s="1174"/>
      <c r="B99" s="591"/>
      <c r="C99" s="592"/>
      <c r="D99" s="593"/>
      <c r="E99" s="592"/>
      <c r="F99" s="593"/>
      <c r="G99" s="585"/>
      <c r="H99" s="586"/>
      <c r="I99" s="585"/>
      <c r="J99" s="586"/>
      <c r="K99" s="585"/>
      <c r="L99" s="586"/>
      <c r="M99" s="587"/>
      <c r="N99" s="584"/>
      <c r="O99" s="587"/>
      <c r="P99" s="588"/>
      <c r="Q99" s="587"/>
      <c r="R99" s="584"/>
      <c r="S99" s="587"/>
      <c r="T99" s="589"/>
      <c r="U99" s="594"/>
      <c r="V99" s="589"/>
      <c r="W99" s="587"/>
      <c r="X99" s="584"/>
      <c r="Y99" s="587"/>
      <c r="Z99" s="587"/>
      <c r="AA99" s="612"/>
    </row>
    <row r="100" spans="1:33" ht="14.25" customHeight="1" x14ac:dyDescent="0.35">
      <c r="A100" s="1174"/>
      <c r="B100" s="591"/>
      <c r="C100" s="592"/>
      <c r="D100" s="593"/>
      <c r="E100" s="592"/>
      <c r="F100" s="593"/>
      <c r="G100" s="585"/>
      <c r="H100" s="586"/>
      <c r="I100" s="585"/>
      <c r="J100" s="586"/>
      <c r="K100" s="585"/>
      <c r="L100" s="586"/>
      <c r="M100" s="587"/>
      <c r="N100" s="584"/>
      <c r="O100" s="587"/>
      <c r="P100" s="588"/>
      <c r="Q100" s="587"/>
      <c r="R100" s="584"/>
      <c r="S100" s="587"/>
      <c r="T100" s="589"/>
      <c r="U100" s="590"/>
      <c r="V100" s="599"/>
      <c r="W100" s="600"/>
      <c r="X100" s="588"/>
      <c r="Y100" s="587"/>
      <c r="Z100" s="587"/>
      <c r="AA100" s="612"/>
    </row>
    <row r="101" spans="1:33" ht="15" customHeight="1" x14ac:dyDescent="0.35">
      <c r="A101" s="1175"/>
      <c r="B101" s="591">
        <v>22.43</v>
      </c>
      <c r="C101" s="791">
        <v>224300</v>
      </c>
      <c r="D101" s="593">
        <v>27.39</v>
      </c>
      <c r="E101" s="791">
        <v>273900</v>
      </c>
      <c r="F101" s="593">
        <v>18.61</v>
      </c>
      <c r="G101" s="736">
        <v>186100</v>
      </c>
      <c r="H101" s="586"/>
      <c r="I101" s="585"/>
      <c r="J101" s="586">
        <v>30</v>
      </c>
      <c r="K101" s="736">
        <v>399000</v>
      </c>
      <c r="L101" s="586">
        <v>47.86</v>
      </c>
      <c r="M101" s="587">
        <v>325450</v>
      </c>
      <c r="N101" s="584"/>
      <c r="O101" s="587"/>
      <c r="P101" s="588">
        <v>20</v>
      </c>
      <c r="Q101" s="657">
        <v>266000</v>
      </c>
      <c r="R101" s="589"/>
      <c r="S101" s="594"/>
      <c r="T101" s="598"/>
      <c r="U101" s="601"/>
      <c r="V101" s="584"/>
      <c r="W101" s="587"/>
      <c r="X101" s="727"/>
      <c r="Y101" s="704"/>
      <c r="Z101" s="587"/>
      <c r="AA101" s="612"/>
    </row>
    <row r="102" spans="1:33" ht="15" customHeight="1" x14ac:dyDescent="0.35">
      <c r="A102" s="1173">
        <v>45010</v>
      </c>
      <c r="B102" s="591"/>
      <c r="C102" s="592"/>
      <c r="D102" s="593"/>
      <c r="E102" s="592"/>
      <c r="F102" s="593"/>
      <c r="G102" s="585"/>
      <c r="H102" s="586"/>
      <c r="I102" s="585"/>
      <c r="J102" s="586"/>
      <c r="K102" s="660"/>
      <c r="L102" s="586"/>
      <c r="M102" s="585"/>
      <c r="N102" s="584"/>
      <c r="O102" s="587"/>
      <c r="P102" s="588"/>
      <c r="Q102" s="587"/>
      <c r="R102" s="584"/>
      <c r="S102" s="587"/>
      <c r="T102" s="589"/>
      <c r="U102" s="594"/>
      <c r="V102" s="589"/>
      <c r="W102" s="587"/>
      <c r="X102" s="584"/>
      <c r="Y102" s="587"/>
      <c r="Z102" s="587"/>
      <c r="AA102" s="612"/>
    </row>
    <row r="103" spans="1:33" ht="15" customHeight="1" x14ac:dyDescent="0.35">
      <c r="A103" s="1174"/>
      <c r="B103" s="591"/>
      <c r="C103" s="592"/>
      <c r="D103" s="593"/>
      <c r="E103" s="592"/>
      <c r="F103" s="593"/>
      <c r="G103" s="585"/>
      <c r="H103" s="586"/>
      <c r="I103" s="585"/>
      <c r="J103" s="586"/>
      <c r="K103" s="592"/>
      <c r="L103" s="586"/>
      <c r="M103" s="587"/>
      <c r="N103" s="584"/>
      <c r="O103" s="587"/>
      <c r="P103" s="588"/>
      <c r="Q103" s="587"/>
      <c r="R103" s="584"/>
      <c r="S103" s="587"/>
      <c r="T103" s="589"/>
      <c r="U103" s="594"/>
      <c r="V103" s="589"/>
      <c r="W103" s="587"/>
      <c r="X103" s="584"/>
      <c r="Y103" s="587"/>
      <c r="Z103" s="587"/>
      <c r="AA103" s="612"/>
    </row>
    <row r="104" spans="1:33" ht="15" customHeight="1" x14ac:dyDescent="0.35">
      <c r="A104" s="1174"/>
      <c r="B104" s="586">
        <v>27.42</v>
      </c>
      <c r="C104" s="655">
        <v>274200</v>
      </c>
      <c r="D104" s="593"/>
      <c r="E104" s="592"/>
      <c r="F104" s="593"/>
      <c r="G104" s="585"/>
      <c r="H104" s="586"/>
      <c r="I104" s="585"/>
      <c r="J104" s="586"/>
      <c r="K104" s="592"/>
      <c r="L104" s="586"/>
      <c r="M104" s="587"/>
      <c r="N104" s="584"/>
      <c r="O104" s="587"/>
      <c r="P104" s="588"/>
      <c r="Q104" s="587"/>
      <c r="R104" s="584"/>
      <c r="S104" s="587"/>
      <c r="T104" s="589"/>
      <c r="U104" s="594"/>
      <c r="V104" s="589"/>
      <c r="W104" s="587"/>
      <c r="X104" s="584"/>
      <c r="Y104" s="587"/>
      <c r="Z104" s="587"/>
      <c r="AA104" s="612"/>
    </row>
    <row r="105" spans="1:33" ht="15" customHeight="1" x14ac:dyDescent="0.35">
      <c r="A105" s="1175"/>
      <c r="B105" s="591"/>
      <c r="C105" s="592"/>
      <c r="D105" s="593">
        <v>28.5</v>
      </c>
      <c r="E105" s="791">
        <v>285000</v>
      </c>
      <c r="F105" s="593">
        <v>19.239999999999998</v>
      </c>
      <c r="G105" s="736">
        <v>192400</v>
      </c>
      <c r="H105" s="586"/>
      <c r="I105" s="587"/>
      <c r="J105" s="586"/>
      <c r="K105" s="587"/>
      <c r="L105" s="586">
        <v>20</v>
      </c>
      <c r="M105" s="587">
        <v>136000</v>
      </c>
      <c r="N105" s="584">
        <v>30</v>
      </c>
      <c r="O105" s="657">
        <v>300000</v>
      </c>
      <c r="P105" s="588">
        <v>20</v>
      </c>
      <c r="Q105" s="657">
        <v>266000</v>
      </c>
      <c r="R105" s="584"/>
      <c r="S105" s="587"/>
      <c r="T105" s="589"/>
      <c r="U105" s="594"/>
      <c r="V105" s="589"/>
      <c r="W105" s="587"/>
      <c r="X105" s="584"/>
      <c r="Y105" s="587"/>
      <c r="Z105" s="587"/>
      <c r="AA105" s="612"/>
      <c r="AG105" s="685"/>
    </row>
    <row r="106" spans="1:33" ht="15" customHeight="1" x14ac:dyDescent="0.35">
      <c r="A106" s="1173">
        <v>45011</v>
      </c>
      <c r="B106" s="591"/>
      <c r="C106" s="592"/>
      <c r="D106" s="593"/>
      <c r="E106" s="592"/>
      <c r="F106" s="593"/>
      <c r="G106" s="585"/>
      <c r="H106" s="586"/>
      <c r="I106" s="587"/>
      <c r="J106" s="586"/>
      <c r="K106" s="585"/>
      <c r="L106" s="586"/>
      <c r="M106" s="587"/>
      <c r="N106" s="584"/>
      <c r="O106" s="587"/>
      <c r="P106" s="588"/>
      <c r="Q106" s="587"/>
      <c r="R106" s="584"/>
      <c r="S106" s="587"/>
      <c r="T106" s="589"/>
      <c r="U106" s="594"/>
      <c r="V106" s="727"/>
      <c r="W106" s="704"/>
      <c r="X106" s="584"/>
      <c r="Y106" s="587"/>
      <c r="Z106" s="587"/>
      <c r="AA106" s="612"/>
      <c r="AG106" s="685"/>
    </row>
    <row r="107" spans="1:33" ht="15" customHeight="1" x14ac:dyDescent="0.35">
      <c r="A107" s="1174"/>
      <c r="B107" s="591"/>
      <c r="C107" s="592"/>
      <c r="D107" s="593"/>
      <c r="E107" s="592"/>
      <c r="F107" s="593"/>
      <c r="G107" s="585"/>
      <c r="H107" s="586"/>
      <c r="I107" s="585"/>
      <c r="J107" s="586"/>
      <c r="K107" s="585"/>
      <c r="L107" s="586"/>
      <c r="M107" s="587"/>
      <c r="N107" s="584"/>
      <c r="O107" s="587"/>
      <c r="P107" s="599"/>
      <c r="Q107" s="587"/>
      <c r="R107" s="584"/>
      <c r="S107" s="587"/>
      <c r="T107" s="589"/>
      <c r="U107" s="594"/>
      <c r="V107" s="589"/>
      <c r="W107" s="587"/>
      <c r="X107" s="584"/>
      <c r="Y107" s="587"/>
      <c r="Z107" s="587"/>
      <c r="AA107" s="612"/>
      <c r="AG107" s="685"/>
    </row>
    <row r="108" spans="1:33" ht="15" customHeight="1" x14ac:dyDescent="0.35">
      <c r="A108" s="1174"/>
      <c r="B108" s="591"/>
      <c r="C108" s="592"/>
      <c r="D108" s="593"/>
      <c r="E108" s="592"/>
      <c r="F108" s="593"/>
      <c r="G108" s="585"/>
      <c r="H108" s="586"/>
      <c r="I108" s="585"/>
      <c r="J108" s="586"/>
      <c r="K108" s="585"/>
      <c r="L108" s="586"/>
      <c r="M108" s="587"/>
      <c r="N108" s="584"/>
      <c r="O108" s="587"/>
      <c r="P108" s="588"/>
      <c r="Q108" s="587"/>
      <c r="R108" s="584"/>
      <c r="S108" s="587"/>
      <c r="T108" s="589"/>
      <c r="U108" s="594"/>
      <c r="V108" s="589"/>
      <c r="W108" s="587"/>
      <c r="X108" s="584"/>
      <c r="Y108" s="587"/>
      <c r="Z108" s="587"/>
      <c r="AA108" s="612"/>
      <c r="AG108" s="685"/>
    </row>
    <row r="109" spans="1:33" ht="15" customHeight="1" x14ac:dyDescent="0.35">
      <c r="A109" s="1175"/>
      <c r="B109" s="591">
        <v>25.1</v>
      </c>
      <c r="C109" s="791">
        <v>251000</v>
      </c>
      <c r="D109" s="593">
        <v>23.44</v>
      </c>
      <c r="E109" s="791">
        <v>234400</v>
      </c>
      <c r="F109" s="593">
        <v>20.86</v>
      </c>
      <c r="G109" s="736">
        <v>208600</v>
      </c>
      <c r="H109" s="586">
        <v>20</v>
      </c>
      <c r="I109" s="585">
        <v>136000</v>
      </c>
      <c r="J109" s="586"/>
      <c r="K109" s="585"/>
      <c r="L109" s="586"/>
      <c r="M109" s="587"/>
      <c r="N109" s="584"/>
      <c r="O109" s="587"/>
      <c r="P109" s="588"/>
      <c r="Q109" s="587"/>
      <c r="R109" s="584"/>
      <c r="S109" s="587"/>
      <c r="T109" s="589">
        <v>11.03</v>
      </c>
      <c r="U109" s="795">
        <v>110300</v>
      </c>
      <c r="V109" s="589"/>
      <c r="W109" s="587"/>
      <c r="X109" s="584"/>
      <c r="Y109" s="587"/>
      <c r="Z109" s="587"/>
      <c r="AA109" s="612"/>
    </row>
    <row r="110" spans="1:33" ht="15" customHeight="1" x14ac:dyDescent="0.35">
      <c r="A110" s="1173">
        <v>45012</v>
      </c>
      <c r="B110" s="591"/>
      <c r="C110" s="592"/>
      <c r="D110" s="593"/>
      <c r="E110" s="592"/>
      <c r="F110" s="593"/>
      <c r="G110" s="585"/>
      <c r="H110" s="586"/>
      <c r="I110" s="585"/>
      <c r="J110" s="586"/>
      <c r="K110" s="585"/>
      <c r="L110" s="586"/>
      <c r="M110" s="587"/>
      <c r="N110" s="584"/>
      <c r="O110" s="587"/>
      <c r="P110" s="588"/>
      <c r="Q110" s="587"/>
      <c r="R110" s="584"/>
      <c r="S110" s="587"/>
      <c r="T110" s="584"/>
      <c r="U110" s="587"/>
      <c r="V110" s="589"/>
      <c r="W110" s="587"/>
      <c r="X110" s="584"/>
      <c r="Y110" s="587"/>
      <c r="Z110" s="587"/>
      <c r="AA110" s="612"/>
    </row>
    <row r="111" spans="1:33" ht="15" customHeight="1" x14ac:dyDescent="0.35">
      <c r="A111" s="1174"/>
      <c r="B111" s="591"/>
      <c r="C111" s="592"/>
      <c r="D111" s="593"/>
      <c r="E111" s="592"/>
      <c r="F111" s="593"/>
      <c r="G111" s="585"/>
      <c r="H111" s="586"/>
      <c r="I111" s="585"/>
      <c r="J111" s="586"/>
      <c r="K111" s="585"/>
      <c r="L111" s="586"/>
      <c r="M111" s="587"/>
      <c r="N111" s="584"/>
      <c r="O111" s="587"/>
      <c r="P111" s="588"/>
      <c r="Q111" s="587"/>
      <c r="R111" s="584"/>
      <c r="S111" s="587"/>
      <c r="T111" s="589"/>
      <c r="U111" s="594"/>
      <c r="V111" s="589"/>
      <c r="W111" s="587"/>
      <c r="X111" s="584"/>
      <c r="Y111" s="587"/>
      <c r="Z111" s="587"/>
      <c r="AA111" s="612"/>
    </row>
    <row r="112" spans="1:33" ht="15" customHeight="1" x14ac:dyDescent="0.35">
      <c r="A112" s="1174"/>
      <c r="B112" s="591"/>
      <c r="C112" s="592"/>
      <c r="D112" s="593"/>
      <c r="E112" s="592"/>
      <c r="F112" s="593"/>
      <c r="G112" s="585"/>
      <c r="H112" s="586"/>
      <c r="I112" s="585"/>
      <c r="J112" s="586"/>
      <c r="K112" s="585"/>
      <c r="L112" s="586"/>
      <c r="M112" s="587"/>
      <c r="N112" s="584"/>
      <c r="O112" s="587"/>
      <c r="P112" s="588"/>
      <c r="Q112" s="587"/>
      <c r="R112" s="584"/>
      <c r="S112" s="587"/>
      <c r="T112" s="589"/>
      <c r="U112" s="594"/>
      <c r="V112" s="589"/>
      <c r="W112" s="587"/>
      <c r="X112" s="584"/>
      <c r="Y112" s="587"/>
      <c r="Z112" s="587"/>
      <c r="AA112" s="612"/>
    </row>
    <row r="113" spans="1:27" ht="15" customHeight="1" x14ac:dyDescent="0.35">
      <c r="A113" s="1175"/>
      <c r="B113" s="591">
        <v>19.37</v>
      </c>
      <c r="C113" s="791">
        <v>193700</v>
      </c>
      <c r="D113" s="593">
        <v>24.28</v>
      </c>
      <c r="E113" s="791">
        <v>242800</v>
      </c>
      <c r="F113" s="593">
        <v>14.94</v>
      </c>
      <c r="G113" s="736">
        <v>149400</v>
      </c>
      <c r="H113" s="586"/>
      <c r="I113" s="585"/>
      <c r="J113" s="586">
        <v>30</v>
      </c>
      <c r="K113" s="736">
        <v>399000</v>
      </c>
      <c r="L113" s="586"/>
      <c r="M113" s="585"/>
      <c r="N113" s="584"/>
      <c r="O113" s="587"/>
      <c r="P113" s="588">
        <v>20</v>
      </c>
      <c r="Q113" s="657">
        <v>266000</v>
      </c>
      <c r="R113" s="588"/>
      <c r="S113" s="587"/>
      <c r="T113" s="589"/>
      <c r="U113" s="594"/>
      <c r="V113" s="589">
        <v>21.74</v>
      </c>
      <c r="W113" s="657">
        <v>217400</v>
      </c>
      <c r="X113" s="584"/>
      <c r="Y113" s="587"/>
      <c r="Z113" s="587"/>
      <c r="AA113" s="612"/>
    </row>
    <row r="114" spans="1:27" ht="15" customHeight="1" x14ac:dyDescent="0.35">
      <c r="A114" s="1173">
        <v>45013</v>
      </c>
      <c r="B114" s="591"/>
      <c r="C114" s="592"/>
      <c r="D114" s="593"/>
      <c r="E114" s="592"/>
      <c r="F114" s="593"/>
      <c r="G114" s="585"/>
      <c r="H114" s="586"/>
      <c r="I114" s="585"/>
      <c r="J114" s="586"/>
      <c r="K114" s="585"/>
      <c r="L114" s="586"/>
      <c r="M114" s="587"/>
      <c r="N114" s="584"/>
      <c r="O114" s="587"/>
      <c r="P114" s="588"/>
      <c r="Q114" s="587"/>
      <c r="R114" s="588"/>
      <c r="S114" s="587"/>
      <c r="T114" s="589"/>
      <c r="U114" s="594"/>
      <c r="V114" s="589"/>
      <c r="W114" s="587"/>
      <c r="X114" s="584"/>
      <c r="Y114" s="587"/>
      <c r="Z114" s="587"/>
      <c r="AA114" s="612"/>
    </row>
    <row r="115" spans="1:27" ht="15" customHeight="1" x14ac:dyDescent="0.35">
      <c r="A115" s="1174"/>
      <c r="B115" s="591"/>
      <c r="C115" s="592"/>
      <c r="D115" s="593"/>
      <c r="E115" s="592"/>
      <c r="F115" s="593"/>
      <c r="G115" s="585"/>
      <c r="H115" s="586"/>
      <c r="I115" s="585"/>
      <c r="J115" s="586"/>
      <c r="K115" s="585"/>
      <c r="L115" s="586"/>
      <c r="M115" s="587"/>
      <c r="N115" s="584"/>
      <c r="O115" s="587"/>
      <c r="P115" s="588"/>
      <c r="Q115" s="587"/>
      <c r="R115" s="584"/>
      <c r="S115" s="587"/>
      <c r="T115" s="589"/>
      <c r="U115" s="594"/>
      <c r="V115" s="589"/>
      <c r="W115" s="587"/>
      <c r="X115" s="584"/>
      <c r="Y115" s="587"/>
      <c r="Z115" s="587"/>
      <c r="AA115" s="612"/>
    </row>
    <row r="116" spans="1:27" ht="15" customHeight="1" x14ac:dyDescent="0.35">
      <c r="A116" s="1174"/>
      <c r="B116" s="591"/>
      <c r="C116" s="592"/>
      <c r="D116" s="593"/>
      <c r="E116" s="592"/>
      <c r="F116" s="593"/>
      <c r="G116" s="585"/>
      <c r="H116" s="586"/>
      <c r="I116" s="585"/>
      <c r="J116" s="586"/>
      <c r="K116" s="585"/>
      <c r="L116" s="586"/>
      <c r="M116" s="587"/>
      <c r="N116" s="584"/>
      <c r="O116" s="587"/>
      <c r="P116" s="588"/>
      <c r="Q116" s="587"/>
      <c r="R116" s="584"/>
      <c r="S116" s="587"/>
      <c r="T116" s="589"/>
      <c r="U116" s="590"/>
      <c r="V116" s="599"/>
      <c r="W116" s="600"/>
      <c r="X116" s="588"/>
      <c r="Y116" s="587"/>
      <c r="Z116" s="587"/>
      <c r="AA116" s="612"/>
    </row>
    <row r="117" spans="1:27" ht="18" customHeight="1" x14ac:dyDescent="0.35">
      <c r="A117" s="1175"/>
      <c r="B117" s="591">
        <v>27.72</v>
      </c>
      <c r="C117" s="791">
        <v>277200</v>
      </c>
      <c r="D117" s="593">
        <v>24.7</v>
      </c>
      <c r="E117" s="791">
        <v>247000</v>
      </c>
      <c r="F117" s="593">
        <v>22.4</v>
      </c>
      <c r="G117" s="736">
        <v>224000</v>
      </c>
      <c r="H117" s="586">
        <v>20</v>
      </c>
      <c r="I117" s="585">
        <v>136000</v>
      </c>
      <c r="J117" s="586">
        <v>15</v>
      </c>
      <c r="K117" s="736">
        <v>199500</v>
      </c>
      <c r="L117" s="586">
        <v>20</v>
      </c>
      <c r="M117" s="587">
        <v>136000</v>
      </c>
      <c r="N117" s="584"/>
      <c r="O117" s="587"/>
      <c r="P117" s="588">
        <v>20</v>
      </c>
      <c r="Q117" s="657">
        <v>266000</v>
      </c>
      <c r="R117" s="584"/>
      <c r="S117" s="587"/>
      <c r="T117" s="589"/>
      <c r="U117" s="594"/>
      <c r="V117" s="589"/>
      <c r="W117" s="587"/>
      <c r="X117" s="584"/>
      <c r="Y117" s="587"/>
      <c r="Z117" s="587"/>
      <c r="AA117" s="612"/>
    </row>
    <row r="118" spans="1:27" ht="18" customHeight="1" x14ac:dyDescent="0.35">
      <c r="A118" s="1173">
        <v>45014</v>
      </c>
      <c r="B118" s="591"/>
      <c r="C118" s="592"/>
      <c r="D118" s="593"/>
      <c r="E118" s="592"/>
      <c r="F118" s="593"/>
      <c r="G118" s="585"/>
      <c r="H118" s="586"/>
      <c r="I118" s="585"/>
      <c r="J118" s="586"/>
      <c r="K118" s="585"/>
      <c r="L118" s="586"/>
      <c r="M118" s="587"/>
      <c r="N118" s="584"/>
      <c r="O118" s="587"/>
      <c r="P118" s="588"/>
      <c r="Q118" s="587"/>
      <c r="R118" s="584"/>
      <c r="S118" s="587"/>
      <c r="T118" s="589"/>
      <c r="U118" s="594"/>
      <c r="V118" s="589"/>
      <c r="W118" s="587"/>
      <c r="X118" s="584"/>
      <c r="Y118" s="587"/>
      <c r="Z118" s="587"/>
      <c r="AA118" s="612"/>
    </row>
    <row r="119" spans="1:27" ht="18" customHeight="1" x14ac:dyDescent="0.35">
      <c r="A119" s="1174"/>
      <c r="B119" s="591"/>
      <c r="C119" s="592"/>
      <c r="D119" s="593"/>
      <c r="E119" s="592"/>
      <c r="F119" s="593"/>
      <c r="G119" s="585"/>
      <c r="H119" s="586"/>
      <c r="I119" s="585"/>
      <c r="J119" s="586"/>
      <c r="K119" s="585"/>
      <c r="L119" s="586"/>
      <c r="M119" s="587"/>
      <c r="N119" s="584"/>
      <c r="O119" s="587"/>
      <c r="P119" s="588"/>
      <c r="Q119" s="587"/>
      <c r="R119" s="584"/>
      <c r="S119" s="587"/>
      <c r="T119" s="589"/>
      <c r="U119" s="594"/>
      <c r="V119" s="589"/>
      <c r="W119" s="587"/>
      <c r="X119" s="584"/>
      <c r="Y119" s="587"/>
      <c r="Z119" s="587"/>
      <c r="AA119" s="612"/>
    </row>
    <row r="120" spans="1:27" ht="18" customHeight="1" x14ac:dyDescent="0.35">
      <c r="A120" s="1174"/>
      <c r="B120" s="591"/>
      <c r="C120" s="592"/>
      <c r="D120" s="593">
        <v>27.2</v>
      </c>
      <c r="E120" s="791">
        <v>272000</v>
      </c>
      <c r="F120" s="593"/>
      <c r="G120" s="585"/>
      <c r="H120" s="586"/>
      <c r="I120" s="585"/>
      <c r="J120" s="586"/>
      <c r="K120" s="585"/>
      <c r="L120" s="586"/>
      <c r="M120" s="587"/>
      <c r="N120" s="584"/>
      <c r="O120" s="587"/>
      <c r="P120" s="588"/>
      <c r="Q120" s="587"/>
      <c r="R120" s="584"/>
      <c r="S120" s="587"/>
      <c r="T120" s="589"/>
      <c r="U120" s="594"/>
      <c r="V120" s="589"/>
      <c r="W120" s="587"/>
      <c r="X120" s="584"/>
      <c r="Y120" s="587"/>
      <c r="Z120" s="587"/>
      <c r="AA120" s="612"/>
    </row>
    <row r="121" spans="1:27" ht="18" customHeight="1" x14ac:dyDescent="0.35">
      <c r="A121" s="1175"/>
      <c r="B121" s="591">
        <v>30.01</v>
      </c>
      <c r="C121" s="791">
        <v>300100</v>
      </c>
      <c r="D121" s="593"/>
      <c r="E121" s="592"/>
      <c r="F121" s="593">
        <v>22.7</v>
      </c>
      <c r="G121" s="736">
        <v>227000</v>
      </c>
      <c r="H121" s="586"/>
      <c r="I121" s="585"/>
      <c r="J121" s="586"/>
      <c r="K121" s="585"/>
      <c r="L121" s="586"/>
      <c r="M121" s="587"/>
      <c r="N121" s="584"/>
      <c r="O121" s="587"/>
      <c r="P121" s="588">
        <v>20</v>
      </c>
      <c r="Q121" s="657">
        <v>266000</v>
      </c>
      <c r="R121" s="584">
        <v>20</v>
      </c>
      <c r="S121" s="657">
        <v>136000</v>
      </c>
      <c r="T121" s="589"/>
      <c r="U121" s="594"/>
      <c r="V121" s="589"/>
      <c r="W121" s="587"/>
      <c r="X121" s="584"/>
      <c r="Y121" s="587"/>
      <c r="Z121" s="587"/>
      <c r="AA121" s="612"/>
    </row>
    <row r="122" spans="1:27" ht="18" customHeight="1" x14ac:dyDescent="0.35">
      <c r="A122" s="1173">
        <v>45015</v>
      </c>
      <c r="B122" s="591"/>
      <c r="C122" s="592"/>
      <c r="D122" s="593"/>
      <c r="E122" s="592"/>
      <c r="F122" s="593"/>
      <c r="G122" s="585"/>
      <c r="H122" s="586"/>
      <c r="I122" s="585"/>
      <c r="J122" s="586"/>
      <c r="K122" s="585"/>
      <c r="L122" s="586"/>
      <c r="M122" s="587"/>
      <c r="N122" s="584"/>
      <c r="O122" s="587"/>
      <c r="P122" s="588"/>
      <c r="Q122" s="587"/>
      <c r="R122" s="584"/>
      <c r="S122" s="587"/>
      <c r="T122" s="589"/>
      <c r="U122" s="594"/>
      <c r="V122" s="589"/>
      <c r="W122" s="587"/>
      <c r="X122" s="584"/>
      <c r="Y122" s="587"/>
      <c r="Z122" s="587"/>
      <c r="AA122" s="612"/>
    </row>
    <row r="123" spans="1:27" ht="18" customHeight="1" x14ac:dyDescent="0.35">
      <c r="A123" s="1174"/>
      <c r="B123" s="591"/>
      <c r="C123" s="592"/>
      <c r="D123" s="593"/>
      <c r="E123" s="592"/>
      <c r="F123" s="593"/>
      <c r="G123" s="585"/>
      <c r="H123" s="586"/>
      <c r="I123" s="585"/>
      <c r="J123" s="586"/>
      <c r="K123" s="585"/>
      <c r="L123" s="586"/>
      <c r="M123" s="587"/>
      <c r="N123" s="584"/>
      <c r="O123" s="587"/>
      <c r="P123" s="588"/>
      <c r="Q123" s="587"/>
      <c r="R123" s="584"/>
      <c r="S123" s="587"/>
      <c r="T123" s="589"/>
      <c r="U123" s="594"/>
      <c r="V123" s="589"/>
      <c r="W123" s="587"/>
      <c r="X123" s="584"/>
      <c r="Y123" s="587"/>
      <c r="Z123" s="587"/>
      <c r="AA123" s="612"/>
    </row>
    <row r="124" spans="1:27" ht="18" customHeight="1" x14ac:dyDescent="0.35">
      <c r="A124" s="1174"/>
      <c r="B124" s="591"/>
      <c r="C124" s="592"/>
      <c r="D124" s="593"/>
      <c r="E124" s="592"/>
      <c r="F124" s="593"/>
      <c r="G124" s="585"/>
      <c r="H124" s="586"/>
      <c r="I124" s="585"/>
      <c r="J124" s="586">
        <v>30</v>
      </c>
      <c r="K124" s="736">
        <v>399000</v>
      </c>
      <c r="L124" s="586"/>
      <c r="M124" s="587"/>
      <c r="N124" s="584"/>
      <c r="O124" s="587"/>
      <c r="P124" s="588"/>
      <c r="Q124" s="587"/>
      <c r="R124" s="584"/>
      <c r="S124" s="587"/>
      <c r="T124" s="589"/>
      <c r="U124" s="594"/>
      <c r="V124" s="589"/>
      <c r="W124" s="587"/>
      <c r="X124" s="584"/>
      <c r="Y124" s="587"/>
      <c r="Z124" s="587"/>
      <c r="AA124" s="612"/>
    </row>
    <row r="125" spans="1:27" ht="17.25" customHeight="1" x14ac:dyDescent="0.35">
      <c r="A125" s="1175"/>
      <c r="B125" s="591">
        <v>23.93</v>
      </c>
      <c r="C125" s="791">
        <v>239300</v>
      </c>
      <c r="D125" s="593">
        <v>27.85</v>
      </c>
      <c r="E125" s="791">
        <v>278500</v>
      </c>
      <c r="F125" s="593">
        <v>16.7</v>
      </c>
      <c r="G125" s="736">
        <v>167000</v>
      </c>
      <c r="H125" s="586"/>
      <c r="I125" s="585"/>
      <c r="J125" s="586"/>
      <c r="K125" s="585"/>
      <c r="L125" s="586">
        <v>20</v>
      </c>
      <c r="M125" s="587">
        <v>136000</v>
      </c>
      <c r="N125" s="584"/>
      <c r="O125" s="587"/>
      <c r="P125" s="588">
        <v>20</v>
      </c>
      <c r="Q125" s="657">
        <v>266000</v>
      </c>
      <c r="R125" s="584"/>
      <c r="S125" s="587"/>
      <c r="T125" s="589"/>
      <c r="U125" s="594"/>
      <c r="V125" s="589"/>
      <c r="W125" s="587"/>
      <c r="X125" s="584"/>
      <c r="Y125" s="587"/>
      <c r="Z125" s="587"/>
      <c r="AA125" s="612"/>
    </row>
    <row r="126" spans="1:27" ht="18" customHeight="1" x14ac:dyDescent="0.35">
      <c r="A126" s="1173">
        <v>45016</v>
      </c>
      <c r="B126" s="591"/>
      <c r="C126" s="592"/>
      <c r="D126" s="593"/>
      <c r="E126" s="592"/>
      <c r="F126" s="593"/>
      <c r="G126" s="585"/>
      <c r="H126" s="586"/>
      <c r="I126" s="585"/>
      <c r="J126" s="586">
        <v>15</v>
      </c>
      <c r="K126" s="736">
        <v>199500</v>
      </c>
      <c r="L126" s="586"/>
      <c r="M126" s="587"/>
      <c r="N126" s="584"/>
      <c r="O126" s="587"/>
      <c r="P126" s="588"/>
      <c r="Q126" s="587"/>
      <c r="R126" s="584"/>
      <c r="S126" s="587"/>
      <c r="T126" s="589"/>
      <c r="U126" s="594"/>
      <c r="V126" s="589"/>
      <c r="W126" s="587"/>
      <c r="X126" s="584"/>
      <c r="Y126" s="587"/>
      <c r="Z126" s="587"/>
      <c r="AA126" s="612"/>
    </row>
    <row r="127" spans="1:27" ht="18" customHeight="1" x14ac:dyDescent="0.35">
      <c r="A127" s="1174"/>
      <c r="B127" s="780"/>
      <c r="C127" s="704"/>
      <c r="D127" s="593"/>
      <c r="E127" s="592"/>
      <c r="F127" s="593"/>
      <c r="G127" s="585"/>
      <c r="H127" s="586"/>
      <c r="I127" s="585"/>
      <c r="J127" s="586"/>
      <c r="K127" s="585"/>
      <c r="L127" s="586">
        <v>15.98</v>
      </c>
      <c r="M127" s="587">
        <v>108660</v>
      </c>
      <c r="N127" s="584"/>
      <c r="O127" s="587"/>
      <c r="P127" s="588"/>
      <c r="Q127" s="587"/>
      <c r="R127" s="584"/>
      <c r="S127" s="587"/>
      <c r="T127" s="589"/>
      <c r="U127" s="594"/>
      <c r="V127" s="589"/>
      <c r="W127" s="587"/>
      <c r="X127" s="584"/>
      <c r="Y127" s="587"/>
      <c r="Z127" s="587"/>
      <c r="AA127" s="612"/>
    </row>
    <row r="128" spans="1:27" ht="18" customHeight="1" x14ac:dyDescent="0.35">
      <c r="A128" s="1174"/>
      <c r="B128" s="591"/>
      <c r="C128" s="592"/>
      <c r="D128" s="593"/>
      <c r="E128" s="592"/>
      <c r="F128" s="593"/>
      <c r="G128" s="585"/>
      <c r="H128" s="586"/>
      <c r="I128" s="585"/>
      <c r="J128" s="586"/>
      <c r="K128" s="585"/>
      <c r="L128" s="586"/>
      <c r="M128" s="587"/>
      <c r="N128" s="584"/>
      <c r="O128" s="587"/>
      <c r="P128" s="588"/>
      <c r="Q128" s="587"/>
      <c r="R128" s="584"/>
      <c r="S128" s="587"/>
      <c r="T128" s="589"/>
      <c r="U128" s="594"/>
      <c r="V128" s="589"/>
      <c r="W128" s="587"/>
      <c r="X128" s="584"/>
      <c r="Y128" s="587"/>
      <c r="Z128" s="587"/>
      <c r="AA128" s="612"/>
    </row>
    <row r="129" spans="1:27" ht="18" customHeight="1" x14ac:dyDescent="0.35">
      <c r="A129" s="1175"/>
      <c r="B129" s="591">
        <v>21.78</v>
      </c>
      <c r="C129" s="791">
        <v>217800</v>
      </c>
      <c r="D129" s="591">
        <v>22.98</v>
      </c>
      <c r="E129" s="791">
        <v>229800</v>
      </c>
      <c r="F129" s="593">
        <v>26.53</v>
      </c>
      <c r="G129" s="736">
        <v>265300</v>
      </c>
      <c r="H129" s="586">
        <v>20</v>
      </c>
      <c r="I129" s="585">
        <v>136000</v>
      </c>
      <c r="J129" s="586"/>
      <c r="K129" s="585"/>
      <c r="L129" s="586"/>
      <c r="M129" s="587"/>
      <c r="N129" s="584"/>
      <c r="O129" s="587"/>
      <c r="P129" s="588">
        <v>20</v>
      </c>
      <c r="Q129" s="657">
        <v>266000</v>
      </c>
      <c r="R129" s="584"/>
      <c r="S129" s="587"/>
      <c r="T129" s="589"/>
      <c r="U129" s="594"/>
      <c r="V129" s="589"/>
      <c r="W129" s="587"/>
      <c r="X129" s="584"/>
      <c r="Y129" s="587"/>
      <c r="Z129" s="587"/>
      <c r="AA129" s="612"/>
    </row>
    <row r="130" spans="1:27" s="663" customFormat="1" ht="27" customHeight="1" x14ac:dyDescent="0.35">
      <c r="A130" s="1205" t="s">
        <v>113</v>
      </c>
      <c r="B130" s="602"/>
      <c r="C130" s="723">
        <f>SUM(C6:C129)</f>
        <v>7975800</v>
      </c>
      <c r="D130" s="723"/>
      <c r="E130" s="723">
        <f>SUM(E6:E129)</f>
        <v>7998700</v>
      </c>
      <c r="F130" s="723"/>
      <c r="G130" s="723">
        <f>SUM(G6:G129)</f>
        <v>6302100</v>
      </c>
      <c r="H130" s="603"/>
      <c r="I130" s="723">
        <f>SUM(I6:I129)</f>
        <v>2711000</v>
      </c>
      <c r="J130" s="603"/>
      <c r="K130" s="723">
        <f>SUM(K6:K129)</f>
        <v>4189500</v>
      </c>
      <c r="L130" s="603"/>
      <c r="M130" s="723">
        <f>SUM(M6:M129)</f>
        <v>2338110</v>
      </c>
      <c r="N130" s="603"/>
      <c r="O130" s="723">
        <f>SUM(O6:O129)</f>
        <v>556900</v>
      </c>
      <c r="P130" s="603"/>
      <c r="Q130" s="603">
        <f>SUM(Q6:Q129)</f>
        <v>6916000</v>
      </c>
      <c r="R130" s="603"/>
      <c r="S130" s="723">
        <f>SUM(S6:S129)</f>
        <v>544000</v>
      </c>
      <c r="T130" s="603"/>
      <c r="U130" s="723">
        <f>SUM(U6:U129)</f>
        <v>1017800</v>
      </c>
      <c r="V130" s="603"/>
      <c r="W130" s="723">
        <f>SUM(W6:W129)</f>
        <v>821500</v>
      </c>
      <c r="X130" s="603"/>
      <c r="Y130" s="603">
        <f>SUM(Y6:Y129)</f>
        <v>0</v>
      </c>
      <c r="Z130" s="603">
        <f>SUM(B130:Y130)</f>
        <v>41371410</v>
      </c>
      <c r="AA130" s="610"/>
    </row>
    <row r="131" spans="1:27" s="663" customFormat="1" ht="34.5" customHeight="1" x14ac:dyDescent="0.35">
      <c r="A131" s="1205"/>
      <c r="B131" s="790">
        <f>SUM(B6:B129)</f>
        <v>792.62999999999977</v>
      </c>
      <c r="C131" s="604"/>
      <c r="D131" s="722">
        <f>SUM(D6:D130)</f>
        <v>799.87000000000012</v>
      </c>
      <c r="E131" s="603"/>
      <c r="F131" s="722">
        <f>SUM(F6:F130)</f>
        <v>630.21000000000015</v>
      </c>
      <c r="G131" s="603"/>
      <c r="H131" s="789">
        <f>SUM(H6:H130)</f>
        <v>370</v>
      </c>
      <c r="I131" s="603"/>
      <c r="J131" s="789">
        <f>SUM(J6:J130)</f>
        <v>315</v>
      </c>
      <c r="K131" s="603"/>
      <c r="L131" s="789">
        <f>SUM(L7:L130)</f>
        <v>343.84000000000003</v>
      </c>
      <c r="M131" s="603"/>
      <c r="N131" s="722">
        <f>SUM(N6:N130)</f>
        <v>55.69</v>
      </c>
      <c r="O131" s="603"/>
      <c r="P131" s="789">
        <f>SUM(P6:P130)</f>
        <v>520</v>
      </c>
      <c r="Q131" s="603"/>
      <c r="R131" s="722">
        <f>SUM(R6:R130)</f>
        <v>80</v>
      </c>
      <c r="S131" s="603"/>
      <c r="T131" s="722">
        <f>SUM(T5:T130)</f>
        <v>101.78</v>
      </c>
      <c r="U131" s="603"/>
      <c r="V131" s="722">
        <f>SUM(V6:V130)</f>
        <v>82.15</v>
      </c>
      <c r="W131" s="603"/>
      <c r="X131" s="605">
        <f>SUM(X6:X130)</f>
        <v>0</v>
      </c>
      <c r="Y131" s="607"/>
      <c r="Z131" s="647">
        <f>SUM(B131:Y131)</f>
        <v>4091.1700000000005</v>
      </c>
      <c r="AA131" s="651"/>
    </row>
    <row r="132" spans="1:27" s="663" customFormat="1" ht="34.5" customHeight="1" x14ac:dyDescent="0.35">
      <c r="A132" s="1160" t="s">
        <v>0</v>
      </c>
      <c r="B132" s="1160"/>
      <c r="C132" s="1160"/>
      <c r="D132" s="1160"/>
      <c r="E132" s="1160"/>
      <c r="F132" s="1160"/>
      <c r="G132" s="1160"/>
      <c r="H132" s="1160"/>
      <c r="I132" s="1160"/>
      <c r="J132" s="1160"/>
      <c r="K132" s="1160"/>
      <c r="L132" s="1160"/>
      <c r="M132" s="1160"/>
      <c r="N132" s="1160"/>
      <c r="O132" s="1160"/>
      <c r="P132" s="1160"/>
      <c r="Q132" s="1160"/>
      <c r="R132" s="1160"/>
      <c r="S132" s="1160"/>
      <c r="T132" s="1160"/>
      <c r="U132" s="1160"/>
      <c r="V132" s="1160"/>
      <c r="W132" s="721"/>
      <c r="X132" s="721"/>
      <c r="Y132" s="721"/>
      <c r="Z132" s="721"/>
      <c r="AA132" s="651"/>
    </row>
    <row r="133" spans="1:27" ht="26.25" customHeight="1" thickBot="1" x14ac:dyDescent="0.4">
      <c r="A133" s="1160" t="s">
        <v>209</v>
      </c>
      <c r="B133" s="1160"/>
      <c r="C133" s="1160"/>
      <c r="D133" s="1160"/>
      <c r="E133" s="1160"/>
      <c r="F133" s="1160"/>
      <c r="G133" s="1160"/>
      <c r="H133" s="1160"/>
      <c r="I133" s="1160"/>
      <c r="J133" s="1160"/>
      <c r="K133" s="1160"/>
      <c r="L133" s="1160"/>
      <c r="M133" s="1160"/>
      <c r="N133" s="1160"/>
      <c r="O133" s="1160"/>
      <c r="P133" s="1160"/>
      <c r="Q133" s="1160"/>
      <c r="R133" s="1160"/>
      <c r="S133" s="1160"/>
      <c r="T133" s="1160"/>
      <c r="U133" s="1160"/>
      <c r="V133" s="1160"/>
      <c r="W133" s="721"/>
      <c r="X133" s="721"/>
      <c r="Y133" s="721"/>
      <c r="Z133" s="721"/>
      <c r="AA133" s="612"/>
    </row>
    <row r="134" spans="1:27" s="663" customFormat="1" ht="48" customHeight="1" x14ac:dyDescent="0.35">
      <c r="A134" s="1206" t="s">
        <v>2</v>
      </c>
      <c r="B134" s="1207" t="s">
        <v>114</v>
      </c>
      <c r="C134" s="1208"/>
      <c r="D134" s="1208"/>
      <c r="E134" s="1209"/>
      <c r="F134" s="1210" t="s">
        <v>176</v>
      </c>
      <c r="G134" s="1210"/>
      <c r="H134" s="1211" t="s">
        <v>115</v>
      </c>
      <c r="I134" s="1212"/>
      <c r="J134" s="1212"/>
      <c r="K134" s="1212"/>
      <c r="L134" s="1212"/>
      <c r="M134" s="1212"/>
      <c r="N134" s="1212"/>
      <c r="O134" s="1213"/>
      <c r="P134" s="1211" t="s">
        <v>116</v>
      </c>
      <c r="Q134" s="1212"/>
      <c r="R134" s="1212"/>
      <c r="S134" s="1212"/>
      <c r="T134" s="1212"/>
      <c r="U134" s="1212"/>
      <c r="V134" s="1214" t="s">
        <v>9</v>
      </c>
    </row>
    <row r="135" spans="1:27" s="663" customFormat="1" ht="15" customHeight="1" x14ac:dyDescent="0.35">
      <c r="A135" s="1179"/>
      <c r="B135" s="1132" t="s">
        <v>195</v>
      </c>
      <c r="C135" s="1133"/>
      <c r="D135" s="1132" t="s">
        <v>196</v>
      </c>
      <c r="E135" s="1133"/>
      <c r="F135" s="1132" t="s">
        <v>177</v>
      </c>
      <c r="G135" s="1133"/>
      <c r="H135" s="1132" t="s">
        <v>197</v>
      </c>
      <c r="I135" s="1133"/>
      <c r="J135" s="1132" t="s">
        <v>198</v>
      </c>
      <c r="K135" s="1133"/>
      <c r="L135" s="1132" t="s">
        <v>199</v>
      </c>
      <c r="M135" s="1133"/>
      <c r="N135" s="1132" t="s">
        <v>123</v>
      </c>
      <c r="O135" s="1133"/>
      <c r="P135" s="1132" t="s">
        <v>210</v>
      </c>
      <c r="Q135" s="1133"/>
      <c r="R135" s="1132" t="s">
        <v>211</v>
      </c>
      <c r="S135" s="1133"/>
      <c r="T135" s="1132" t="s">
        <v>201</v>
      </c>
      <c r="U135" s="1137"/>
      <c r="V135" s="1141"/>
    </row>
    <row r="136" spans="1:27" s="663" customFormat="1" ht="15" customHeight="1" x14ac:dyDescent="0.35">
      <c r="A136" s="1180"/>
      <c r="B136" s="615" t="s">
        <v>21</v>
      </c>
      <c r="C136" s="854" t="s">
        <v>27</v>
      </c>
      <c r="D136" s="615" t="s">
        <v>21</v>
      </c>
      <c r="E136" s="854" t="s">
        <v>27</v>
      </c>
      <c r="F136" s="617" t="s">
        <v>26</v>
      </c>
      <c r="G136" s="618" t="s">
        <v>27</v>
      </c>
      <c r="H136" s="619" t="s">
        <v>128</v>
      </c>
      <c r="I136" s="618" t="s">
        <v>27</v>
      </c>
      <c r="J136" s="619" t="s">
        <v>128</v>
      </c>
      <c r="K136" s="618" t="s">
        <v>27</v>
      </c>
      <c r="L136" s="619" t="s">
        <v>128</v>
      </c>
      <c r="M136" s="618" t="s">
        <v>27</v>
      </c>
      <c r="N136" s="619" t="s">
        <v>128</v>
      </c>
      <c r="O136" s="618" t="s">
        <v>27</v>
      </c>
      <c r="P136" s="619" t="s">
        <v>30</v>
      </c>
      <c r="Q136" s="618" t="s">
        <v>27</v>
      </c>
      <c r="R136" s="619" t="s">
        <v>30</v>
      </c>
      <c r="S136" s="618" t="s">
        <v>27</v>
      </c>
      <c r="T136" s="619" t="s">
        <v>30</v>
      </c>
      <c r="U136" s="618" t="s">
        <v>27</v>
      </c>
      <c r="V136" s="648"/>
    </row>
    <row r="137" spans="1:27" s="663" customFormat="1" ht="15" customHeight="1" x14ac:dyDescent="0.35">
      <c r="A137" s="1181">
        <v>44986</v>
      </c>
      <c r="B137" s="738"/>
      <c r="C137" s="621"/>
      <c r="D137" s="620"/>
      <c r="E137" s="621"/>
      <c r="F137" s="620"/>
      <c r="G137" s="621"/>
      <c r="H137" s="620"/>
      <c r="I137" s="621"/>
      <c r="J137" s="620"/>
      <c r="K137" s="854"/>
      <c r="L137" s="620"/>
      <c r="M137" s="621"/>
      <c r="N137" s="620"/>
      <c r="O137" s="621"/>
      <c r="P137" s="620"/>
      <c r="Q137" s="854"/>
      <c r="R137" s="616"/>
      <c r="S137" s="621"/>
      <c r="T137" s="620"/>
      <c r="U137" s="621"/>
      <c r="V137" s="854"/>
    </row>
    <row r="138" spans="1:27" x14ac:dyDescent="0.35">
      <c r="A138" s="1182"/>
      <c r="B138" s="738">
        <v>20</v>
      </c>
      <c r="C138" s="796">
        <v>136000</v>
      </c>
      <c r="D138" s="598">
        <v>20</v>
      </c>
      <c r="E138" s="740">
        <v>136000</v>
      </c>
      <c r="F138" s="741"/>
      <c r="G138" s="583"/>
      <c r="H138" s="598"/>
      <c r="I138" s="583"/>
      <c r="J138" s="598"/>
      <c r="K138" s="583"/>
      <c r="L138" s="598"/>
      <c r="M138" s="583"/>
      <c r="N138" s="598"/>
      <c r="O138" s="583"/>
      <c r="P138" s="620"/>
      <c r="Q138" s="583"/>
      <c r="R138" s="598"/>
      <c r="S138" s="583"/>
      <c r="T138" s="598"/>
      <c r="U138" s="583"/>
      <c r="V138" s="742"/>
      <c r="X138" s="579"/>
    </row>
    <row r="139" spans="1:27" ht="15" customHeight="1" x14ac:dyDescent="0.35">
      <c r="A139" s="1181">
        <v>44987</v>
      </c>
      <c r="B139" s="625"/>
      <c r="C139" s="583"/>
      <c r="D139" s="625"/>
      <c r="E139" s="740"/>
      <c r="F139" s="743"/>
      <c r="G139" s="742"/>
      <c r="H139" s="744"/>
      <c r="I139" s="742"/>
      <c r="J139" s="744"/>
      <c r="K139" s="742"/>
      <c r="L139" s="744"/>
      <c r="M139" s="742"/>
      <c r="N139" s="744"/>
      <c r="O139" s="742"/>
      <c r="P139" s="745"/>
      <c r="Q139" s="742"/>
      <c r="R139" s="744"/>
      <c r="S139" s="742"/>
      <c r="T139" s="744"/>
      <c r="U139" s="742"/>
      <c r="V139" s="742"/>
      <c r="X139" s="579"/>
    </row>
    <row r="140" spans="1:27" ht="15" customHeight="1" x14ac:dyDescent="0.35">
      <c r="A140" s="1182"/>
      <c r="B140" s="738">
        <v>20</v>
      </c>
      <c r="C140" s="583">
        <v>136000</v>
      </c>
      <c r="D140" s="598">
        <v>20</v>
      </c>
      <c r="E140" s="583">
        <v>136000</v>
      </c>
      <c r="F140" s="741"/>
      <c r="G140" s="583"/>
      <c r="H140" s="598"/>
      <c r="I140" s="583"/>
      <c r="J140" s="598"/>
      <c r="K140" s="583"/>
      <c r="L140" s="598"/>
      <c r="M140" s="583"/>
      <c r="N140" s="598">
        <v>12.24</v>
      </c>
      <c r="O140" s="583">
        <v>122400</v>
      </c>
      <c r="P140" s="620"/>
      <c r="Q140" s="583"/>
      <c r="R140" s="598"/>
      <c r="S140" s="583"/>
      <c r="T140" s="598"/>
      <c r="U140" s="583"/>
      <c r="V140" s="583"/>
      <c r="X140" s="579"/>
    </row>
    <row r="141" spans="1:27" ht="15" customHeight="1" x14ac:dyDescent="0.35">
      <c r="A141" s="1181">
        <v>44988</v>
      </c>
      <c r="B141" s="738"/>
      <c r="C141" s="583"/>
      <c r="D141" s="598"/>
      <c r="E141" s="740"/>
      <c r="F141" s="741"/>
      <c r="G141" s="583"/>
      <c r="H141" s="598"/>
      <c r="I141" s="583"/>
      <c r="J141" s="598"/>
      <c r="K141" s="583"/>
      <c r="L141" s="598"/>
      <c r="M141" s="583"/>
      <c r="N141" s="598"/>
      <c r="O141" s="583"/>
      <c r="P141" s="620"/>
      <c r="Q141" s="583"/>
      <c r="R141" s="598"/>
      <c r="S141" s="583"/>
      <c r="T141" s="598"/>
      <c r="U141" s="583"/>
      <c r="V141" s="583"/>
      <c r="X141" s="579"/>
    </row>
    <row r="142" spans="1:27" ht="15" customHeight="1" x14ac:dyDescent="0.35">
      <c r="A142" s="1182"/>
      <c r="B142" s="625"/>
      <c r="C142" s="583"/>
      <c r="D142" s="598"/>
      <c r="E142" s="740"/>
      <c r="F142" s="738"/>
      <c r="G142" s="583"/>
      <c r="H142" s="598"/>
      <c r="I142" s="583"/>
      <c r="J142" s="598"/>
      <c r="K142" s="583"/>
      <c r="L142" s="598">
        <v>9.32</v>
      </c>
      <c r="M142" s="583">
        <v>93200</v>
      </c>
      <c r="N142" s="598">
        <v>9.2200000000000006</v>
      </c>
      <c r="O142" s="583">
        <v>92200</v>
      </c>
      <c r="P142" s="620"/>
      <c r="Q142" s="583"/>
      <c r="R142" s="598"/>
      <c r="S142" s="583"/>
      <c r="T142" s="598"/>
      <c r="U142" s="583"/>
      <c r="V142" s="583"/>
      <c r="X142" s="579"/>
    </row>
    <row r="143" spans="1:27" ht="15" customHeight="1" x14ac:dyDescent="0.35">
      <c r="A143" s="1181">
        <v>44989</v>
      </c>
      <c r="B143" s="625"/>
      <c r="C143" s="583"/>
      <c r="D143" s="625"/>
      <c r="E143" s="740"/>
      <c r="F143" s="741"/>
      <c r="G143" s="583"/>
      <c r="H143" s="598"/>
      <c r="I143" s="583"/>
      <c r="J143" s="598"/>
      <c r="K143" s="583"/>
      <c r="L143" s="598"/>
      <c r="M143" s="583"/>
      <c r="N143" s="598"/>
      <c r="O143" s="583"/>
      <c r="P143" s="620"/>
      <c r="Q143" s="583"/>
      <c r="R143" s="598"/>
      <c r="S143" s="583"/>
      <c r="T143" s="598"/>
      <c r="U143" s="583"/>
      <c r="V143" s="583"/>
      <c r="X143" s="579"/>
    </row>
    <row r="144" spans="1:27" ht="15" customHeight="1" x14ac:dyDescent="0.35">
      <c r="A144" s="1182"/>
      <c r="B144" s="738"/>
      <c r="C144" s="583"/>
      <c r="D144" s="737"/>
      <c r="E144" s="583"/>
      <c r="F144" s="741"/>
      <c r="G144" s="583"/>
      <c r="H144" s="598"/>
      <c r="I144" s="583"/>
      <c r="J144" s="598"/>
      <c r="K144" s="583"/>
      <c r="L144" s="598"/>
      <c r="M144" s="583"/>
      <c r="N144" s="598"/>
      <c r="O144" s="583"/>
      <c r="P144" s="620"/>
      <c r="Q144" s="583"/>
      <c r="R144" s="598"/>
      <c r="S144" s="583"/>
      <c r="T144" s="598"/>
      <c r="U144" s="583"/>
      <c r="V144" s="583"/>
      <c r="X144" s="579"/>
    </row>
    <row r="145" spans="1:24" ht="15" customHeight="1" x14ac:dyDescent="0.35">
      <c r="A145" s="1181">
        <v>44990</v>
      </c>
      <c r="B145" s="738"/>
      <c r="C145" s="583"/>
      <c r="D145" s="598"/>
      <c r="E145" s="740"/>
      <c r="F145" s="741"/>
      <c r="G145" s="583"/>
      <c r="H145" s="598"/>
      <c r="I145" s="583"/>
      <c r="J145" s="598"/>
      <c r="K145" s="583"/>
      <c r="L145" s="598"/>
      <c r="M145" s="583"/>
      <c r="N145" s="598"/>
      <c r="O145" s="583"/>
      <c r="P145" s="620"/>
      <c r="Q145" s="583"/>
      <c r="R145" s="598"/>
      <c r="S145" s="583"/>
      <c r="T145" s="598"/>
      <c r="U145" s="583"/>
      <c r="V145" s="583"/>
      <c r="X145" s="579"/>
    </row>
    <row r="146" spans="1:24" ht="15" customHeight="1" x14ac:dyDescent="0.35">
      <c r="A146" s="1182"/>
      <c r="B146" s="738"/>
      <c r="C146" s="583"/>
      <c r="D146" s="598"/>
      <c r="E146" s="740"/>
      <c r="F146" s="741"/>
      <c r="G146" s="583"/>
      <c r="H146" s="598"/>
      <c r="I146" s="583"/>
      <c r="J146" s="598"/>
      <c r="K146" s="583"/>
      <c r="L146" s="598"/>
      <c r="M146" s="583"/>
      <c r="N146" s="598"/>
      <c r="O146" s="583"/>
      <c r="P146" s="620"/>
      <c r="Q146" s="583"/>
      <c r="R146" s="598"/>
      <c r="S146" s="583"/>
      <c r="T146" s="598"/>
      <c r="U146" s="583"/>
      <c r="V146" s="583"/>
      <c r="X146" s="579"/>
    </row>
    <row r="147" spans="1:24" ht="15" customHeight="1" x14ac:dyDescent="0.35">
      <c r="A147" s="1181">
        <v>44991</v>
      </c>
      <c r="B147" s="625"/>
      <c r="C147" s="740"/>
      <c r="D147" s="598"/>
      <c r="E147" s="740"/>
      <c r="F147" s="741"/>
      <c r="G147" s="583"/>
      <c r="H147" s="598"/>
      <c r="I147" s="583"/>
      <c r="J147" s="598"/>
      <c r="K147" s="583"/>
      <c r="L147" s="598"/>
      <c r="M147" s="583"/>
      <c r="N147" s="598"/>
      <c r="O147" s="583"/>
      <c r="P147" s="620"/>
      <c r="Q147" s="583"/>
      <c r="R147" s="598"/>
      <c r="S147" s="583"/>
      <c r="T147" s="598"/>
      <c r="U147" s="583"/>
      <c r="V147" s="583"/>
      <c r="X147" s="579"/>
    </row>
    <row r="148" spans="1:24" ht="15" customHeight="1" x14ac:dyDescent="0.35">
      <c r="A148" s="1182"/>
      <c r="B148" s="738">
        <v>20</v>
      </c>
      <c r="C148" s="583">
        <v>136000</v>
      </c>
      <c r="D148" s="598">
        <v>20</v>
      </c>
      <c r="E148" s="583">
        <v>136000</v>
      </c>
      <c r="F148" s="741"/>
      <c r="G148" s="583"/>
      <c r="H148" s="598">
        <v>9.68</v>
      </c>
      <c r="I148" s="583">
        <v>96800</v>
      </c>
      <c r="J148" s="598"/>
      <c r="K148" s="583"/>
      <c r="L148" s="598"/>
      <c r="M148" s="583"/>
      <c r="N148" s="598"/>
      <c r="O148" s="583"/>
      <c r="P148" s="620"/>
      <c r="Q148" s="583"/>
      <c r="R148" s="598"/>
      <c r="S148" s="583"/>
      <c r="T148" s="598"/>
      <c r="U148" s="583"/>
      <c r="V148" s="583"/>
      <c r="X148" s="579"/>
    </row>
    <row r="149" spans="1:24" ht="15" customHeight="1" x14ac:dyDescent="0.35">
      <c r="A149" s="1181">
        <v>44992</v>
      </c>
      <c r="B149" s="738"/>
      <c r="C149" s="583"/>
      <c r="D149" s="598"/>
      <c r="E149" s="740"/>
      <c r="F149" s="741"/>
      <c r="G149" s="583"/>
      <c r="H149" s="598"/>
      <c r="I149" s="583"/>
      <c r="J149" s="598"/>
      <c r="K149" s="583"/>
      <c r="L149" s="598"/>
      <c r="M149" s="583"/>
      <c r="N149" s="598"/>
      <c r="O149" s="583"/>
      <c r="P149" s="620"/>
      <c r="Q149" s="583"/>
      <c r="R149" s="598"/>
      <c r="S149" s="583"/>
      <c r="T149" s="597"/>
      <c r="U149" s="748"/>
      <c r="V149" s="583"/>
      <c r="X149" s="579"/>
    </row>
    <row r="150" spans="1:24" ht="15" customHeight="1" x14ac:dyDescent="0.35">
      <c r="A150" s="1182"/>
      <c r="B150" s="738"/>
      <c r="C150" s="583"/>
      <c r="D150" s="598"/>
      <c r="E150" s="740"/>
      <c r="F150" s="741"/>
      <c r="G150" s="583"/>
      <c r="H150" s="598"/>
      <c r="I150" s="583"/>
      <c r="J150" s="598"/>
      <c r="K150" s="583"/>
      <c r="L150" s="598"/>
      <c r="M150" s="583"/>
      <c r="N150" s="598"/>
      <c r="O150" s="583"/>
      <c r="P150" s="620"/>
      <c r="Q150" s="583"/>
      <c r="R150" s="598"/>
      <c r="S150" s="583"/>
      <c r="T150" s="598"/>
      <c r="U150" s="583"/>
      <c r="V150" s="583"/>
      <c r="X150" s="579"/>
    </row>
    <row r="151" spans="1:24" ht="15" customHeight="1" x14ac:dyDescent="0.35">
      <c r="A151" s="1181">
        <v>44993</v>
      </c>
      <c r="B151" s="738">
        <v>20</v>
      </c>
      <c r="C151" s="583">
        <v>136000</v>
      </c>
      <c r="D151" s="598">
        <v>20</v>
      </c>
      <c r="E151" s="740">
        <v>136000</v>
      </c>
      <c r="F151" s="741"/>
      <c r="G151" s="583"/>
      <c r="H151" s="598"/>
      <c r="I151" s="583"/>
      <c r="J151" s="598"/>
      <c r="K151" s="583"/>
      <c r="L151" s="598"/>
      <c r="M151" s="583"/>
      <c r="N151" s="598"/>
      <c r="O151" s="583"/>
      <c r="P151" s="620"/>
      <c r="Q151" s="583"/>
      <c r="R151" s="598"/>
      <c r="S151" s="583"/>
      <c r="T151" s="598"/>
      <c r="U151" s="583"/>
      <c r="V151" s="583"/>
      <c r="X151" s="579"/>
    </row>
    <row r="152" spans="1:24" ht="15" customHeight="1" x14ac:dyDescent="0.35">
      <c r="A152" s="1182"/>
      <c r="B152" s="625">
        <v>20</v>
      </c>
      <c r="C152" s="583">
        <v>136000</v>
      </c>
      <c r="D152" s="598">
        <v>20</v>
      </c>
      <c r="E152" s="740">
        <v>136000</v>
      </c>
      <c r="F152" s="741"/>
      <c r="G152" s="583"/>
      <c r="H152" s="598"/>
      <c r="I152" s="583"/>
      <c r="J152" s="598">
        <v>10</v>
      </c>
      <c r="K152" s="583">
        <v>100000</v>
      </c>
      <c r="L152" s="598">
        <v>6.97</v>
      </c>
      <c r="M152" s="583">
        <v>69700</v>
      </c>
      <c r="N152" s="598"/>
      <c r="O152" s="583"/>
      <c r="P152" s="620"/>
      <c r="Q152" s="583"/>
      <c r="R152" s="598"/>
      <c r="S152" s="583"/>
      <c r="T152" s="598"/>
      <c r="U152" s="583"/>
      <c r="V152" s="583"/>
      <c r="X152" s="579"/>
    </row>
    <row r="153" spans="1:24" ht="15" customHeight="1" x14ac:dyDescent="0.35">
      <c r="A153" s="1181">
        <v>44994</v>
      </c>
      <c r="B153" s="738"/>
      <c r="C153" s="583"/>
      <c r="D153" s="598"/>
      <c r="E153" s="740"/>
      <c r="F153" s="741"/>
      <c r="G153" s="583"/>
      <c r="H153" s="598"/>
      <c r="I153" s="583"/>
      <c r="J153" s="598"/>
      <c r="K153" s="583"/>
      <c r="L153" s="598"/>
      <c r="M153" s="583"/>
      <c r="N153" s="598"/>
      <c r="O153" s="583"/>
      <c r="P153" s="620"/>
      <c r="Q153" s="583"/>
      <c r="R153" s="598"/>
      <c r="S153" s="583"/>
      <c r="T153" s="598"/>
      <c r="U153" s="583"/>
      <c r="V153" s="583"/>
      <c r="X153" s="579"/>
    </row>
    <row r="154" spans="1:24" ht="15" customHeight="1" x14ac:dyDescent="0.35">
      <c r="A154" s="1182"/>
      <c r="B154" s="625"/>
      <c r="C154" s="583"/>
      <c r="D154" s="598">
        <v>20</v>
      </c>
      <c r="E154" s="740">
        <v>136000</v>
      </c>
      <c r="F154" s="738"/>
      <c r="G154" s="583"/>
      <c r="H154" s="598"/>
      <c r="I154" s="583"/>
      <c r="J154" s="598"/>
      <c r="K154" s="583"/>
      <c r="L154" s="598"/>
      <c r="M154" s="583"/>
      <c r="N154" s="598"/>
      <c r="O154" s="583"/>
      <c r="P154" s="620"/>
      <c r="Q154" s="583"/>
      <c r="R154" s="598"/>
      <c r="S154" s="583"/>
      <c r="T154" s="598"/>
      <c r="U154" s="583"/>
      <c r="V154" s="583"/>
      <c r="X154" s="579"/>
    </row>
    <row r="155" spans="1:24" ht="15" customHeight="1" x14ac:dyDescent="0.35">
      <c r="A155" s="1181">
        <v>44995</v>
      </c>
      <c r="B155" s="738"/>
      <c r="C155" s="583"/>
      <c r="D155" s="598"/>
      <c r="E155" s="740"/>
      <c r="F155" s="741"/>
      <c r="G155" s="583"/>
      <c r="H155" s="598"/>
      <c r="I155" s="583"/>
      <c r="J155" s="598"/>
      <c r="K155" s="583"/>
      <c r="L155" s="598"/>
      <c r="M155" s="583"/>
      <c r="N155" s="598"/>
      <c r="O155" s="583"/>
      <c r="P155" s="620"/>
      <c r="Q155" s="583"/>
      <c r="R155" s="598"/>
      <c r="S155" s="583"/>
      <c r="T155" s="598"/>
      <c r="U155" s="583"/>
      <c r="V155" s="583"/>
      <c r="X155" s="579"/>
    </row>
    <row r="156" spans="1:24" ht="15" customHeight="1" x14ac:dyDescent="0.35">
      <c r="A156" s="1182"/>
      <c r="B156" s="738">
        <v>20</v>
      </c>
      <c r="C156" s="583">
        <v>136000</v>
      </c>
      <c r="D156" s="598"/>
      <c r="E156" s="740"/>
      <c r="F156" s="598"/>
      <c r="G156" s="583"/>
      <c r="H156" s="598"/>
      <c r="I156" s="583"/>
      <c r="J156" s="598"/>
      <c r="K156" s="583"/>
      <c r="L156" s="598"/>
      <c r="M156" s="583"/>
      <c r="N156" s="598">
        <v>8.73</v>
      </c>
      <c r="O156" s="583">
        <v>87300</v>
      </c>
      <c r="P156" s="620">
        <v>20</v>
      </c>
      <c r="Q156" s="583">
        <v>200000</v>
      </c>
      <c r="R156" s="598"/>
      <c r="S156" s="583"/>
      <c r="T156" s="598"/>
      <c r="U156" s="583"/>
      <c r="V156" s="583"/>
      <c r="X156" s="579"/>
    </row>
    <row r="157" spans="1:24" ht="15" customHeight="1" x14ac:dyDescent="0.35">
      <c r="A157" s="1181">
        <v>44996</v>
      </c>
      <c r="B157" s="738"/>
      <c r="C157" s="583"/>
      <c r="D157" s="598"/>
      <c r="E157" s="740"/>
      <c r="F157" s="741"/>
      <c r="G157" s="583"/>
      <c r="H157" s="598"/>
      <c r="I157" s="583"/>
      <c r="J157" s="598"/>
      <c r="K157" s="583"/>
      <c r="L157" s="598"/>
      <c r="M157" s="583"/>
      <c r="N157" s="598"/>
      <c r="O157" s="583"/>
      <c r="P157" s="597"/>
      <c r="Q157" s="748"/>
      <c r="R157" s="598"/>
      <c r="S157" s="583"/>
      <c r="T157" s="598"/>
      <c r="U157" s="583"/>
      <c r="V157" s="583"/>
      <c r="X157" s="579"/>
    </row>
    <row r="158" spans="1:24" ht="15" customHeight="1" x14ac:dyDescent="0.35">
      <c r="A158" s="1182"/>
      <c r="B158" s="738"/>
      <c r="C158" s="583"/>
      <c r="D158" s="598"/>
      <c r="E158" s="740"/>
      <c r="F158" s="741"/>
      <c r="G158" s="583"/>
      <c r="H158" s="598">
        <v>7</v>
      </c>
      <c r="I158" s="583">
        <v>70000</v>
      </c>
      <c r="J158" s="598">
        <v>10</v>
      </c>
      <c r="K158" s="583">
        <v>100000</v>
      </c>
      <c r="L158" s="598"/>
      <c r="M158" s="583"/>
      <c r="N158" s="598"/>
      <c r="O158" s="583"/>
      <c r="P158" s="620"/>
      <c r="Q158" s="583"/>
      <c r="R158" s="598"/>
      <c r="S158" s="583"/>
      <c r="T158" s="598"/>
      <c r="U158" s="583"/>
      <c r="V158" s="583"/>
      <c r="X158" s="579"/>
    </row>
    <row r="159" spans="1:24" ht="15" customHeight="1" x14ac:dyDescent="0.35">
      <c r="A159" s="1181">
        <v>44997</v>
      </c>
      <c r="B159" s="738"/>
      <c r="C159" s="583"/>
      <c r="D159" s="598"/>
      <c r="E159" s="740"/>
      <c r="F159" s="741"/>
      <c r="G159" s="583"/>
      <c r="H159" s="598"/>
      <c r="I159" s="583"/>
      <c r="J159" s="598"/>
      <c r="K159" s="583"/>
      <c r="L159" s="598"/>
      <c r="M159" s="583"/>
      <c r="N159" s="598"/>
      <c r="O159" s="583"/>
      <c r="P159" s="620"/>
      <c r="Q159" s="583"/>
      <c r="R159" s="598"/>
      <c r="S159" s="583"/>
      <c r="T159" s="598"/>
      <c r="U159" s="583"/>
      <c r="V159" s="583"/>
      <c r="X159" s="579"/>
    </row>
    <row r="160" spans="1:24" ht="15" customHeight="1" x14ac:dyDescent="0.35">
      <c r="A160" s="1182"/>
      <c r="B160" s="738"/>
      <c r="C160" s="583"/>
      <c r="D160" s="598"/>
      <c r="E160" s="740"/>
      <c r="F160" s="741"/>
      <c r="G160" s="583"/>
      <c r="H160" s="598"/>
      <c r="I160" s="583"/>
      <c r="J160" s="598"/>
      <c r="K160" s="583"/>
      <c r="L160" s="598"/>
      <c r="M160" s="583"/>
      <c r="N160" s="598"/>
      <c r="O160" s="583"/>
      <c r="P160" s="620"/>
      <c r="Q160" s="583"/>
      <c r="R160" s="598"/>
      <c r="S160" s="583"/>
      <c r="T160" s="598"/>
      <c r="U160" s="583"/>
      <c r="V160" s="583"/>
      <c r="X160" s="579"/>
    </row>
    <row r="161" spans="1:24" ht="15" customHeight="1" x14ac:dyDescent="0.35">
      <c r="A161" s="1181">
        <v>44998</v>
      </c>
      <c r="B161" s="738"/>
      <c r="C161" s="583"/>
      <c r="D161" s="598">
        <v>20</v>
      </c>
      <c r="E161" s="740">
        <v>136000</v>
      </c>
      <c r="F161" s="741"/>
      <c r="G161" s="583"/>
      <c r="H161" s="598"/>
      <c r="I161" s="583"/>
      <c r="J161" s="598"/>
      <c r="K161" s="583"/>
      <c r="L161" s="598"/>
      <c r="M161" s="583"/>
      <c r="N161" s="598"/>
      <c r="O161" s="583"/>
      <c r="P161" s="620"/>
      <c r="Q161" s="583"/>
      <c r="R161" s="598"/>
      <c r="S161" s="583"/>
      <c r="T161" s="598"/>
      <c r="U161" s="583"/>
      <c r="V161" s="583"/>
      <c r="X161" s="579"/>
    </row>
    <row r="162" spans="1:24" s="601" customFormat="1" ht="15" customHeight="1" x14ac:dyDescent="0.35">
      <c r="A162" s="1182"/>
      <c r="B162" s="582">
        <v>20</v>
      </c>
      <c r="C162" s="583">
        <v>136000</v>
      </c>
      <c r="D162" s="598"/>
      <c r="E162" s="740"/>
      <c r="F162" s="741"/>
      <c r="G162" s="583"/>
      <c r="H162" s="598"/>
      <c r="I162" s="583"/>
      <c r="J162" s="598"/>
      <c r="K162" s="583"/>
      <c r="L162" s="598"/>
      <c r="M162" s="583"/>
      <c r="N162" s="598"/>
      <c r="O162" s="583"/>
      <c r="P162" s="620"/>
      <c r="Q162" s="583"/>
      <c r="R162" s="598"/>
      <c r="S162" s="583"/>
      <c r="T162" s="598"/>
      <c r="U162" s="583"/>
      <c r="V162" s="583"/>
    </row>
    <row r="163" spans="1:24" ht="15" customHeight="1" x14ac:dyDescent="0.35">
      <c r="A163" s="1181">
        <v>44999</v>
      </c>
      <c r="B163" s="738"/>
      <c r="C163" s="583"/>
      <c r="D163" s="598">
        <v>20</v>
      </c>
      <c r="E163" s="740">
        <v>136000</v>
      </c>
      <c r="F163" s="741"/>
      <c r="G163" s="583"/>
      <c r="H163" s="598"/>
      <c r="I163" s="583"/>
      <c r="J163" s="598"/>
      <c r="K163" s="583"/>
      <c r="L163" s="598"/>
      <c r="M163" s="583"/>
      <c r="N163" s="598"/>
      <c r="O163" s="583"/>
      <c r="P163" s="620"/>
      <c r="Q163" s="583"/>
      <c r="R163" s="598"/>
      <c r="S163" s="583"/>
      <c r="T163" s="598"/>
      <c r="U163" s="583"/>
      <c r="V163" s="583"/>
      <c r="X163" s="579"/>
    </row>
    <row r="164" spans="1:24" ht="15" customHeight="1" x14ac:dyDescent="0.35">
      <c r="A164" s="1182"/>
      <c r="B164" s="738">
        <v>20</v>
      </c>
      <c r="C164" s="583">
        <v>136000</v>
      </c>
      <c r="D164" s="598">
        <v>20</v>
      </c>
      <c r="E164" s="740">
        <v>136000</v>
      </c>
      <c r="F164" s="741"/>
      <c r="G164" s="583"/>
      <c r="H164" s="598">
        <v>7</v>
      </c>
      <c r="I164" s="583">
        <v>70000</v>
      </c>
      <c r="J164" s="598">
        <v>10</v>
      </c>
      <c r="K164" s="583">
        <v>100000</v>
      </c>
      <c r="L164" s="598"/>
      <c r="M164" s="583"/>
      <c r="N164" s="598"/>
      <c r="O164" s="583"/>
      <c r="P164" s="620"/>
      <c r="Q164" s="583"/>
      <c r="R164" s="598"/>
      <c r="S164" s="583"/>
      <c r="T164" s="598"/>
      <c r="U164" s="583"/>
      <c r="V164" s="583"/>
      <c r="X164" s="579"/>
    </row>
    <row r="165" spans="1:24" ht="15" customHeight="1" x14ac:dyDescent="0.35">
      <c r="A165" s="1181">
        <v>45000</v>
      </c>
      <c r="B165" s="738"/>
      <c r="C165" s="583"/>
      <c r="D165" s="598"/>
      <c r="E165" s="740"/>
      <c r="F165" s="741"/>
      <c r="G165" s="583"/>
      <c r="H165" s="598"/>
      <c r="I165" s="583"/>
      <c r="J165" s="598"/>
      <c r="K165" s="583"/>
      <c r="L165" s="598"/>
      <c r="M165" s="583"/>
      <c r="N165" s="598"/>
      <c r="O165" s="583"/>
      <c r="P165" s="620"/>
      <c r="Q165" s="583"/>
      <c r="R165" s="598"/>
      <c r="S165" s="583"/>
      <c r="T165" s="598"/>
      <c r="U165" s="583"/>
      <c r="V165" s="583"/>
      <c r="X165" s="579"/>
    </row>
    <row r="166" spans="1:24" ht="15" customHeight="1" x14ac:dyDescent="0.35">
      <c r="A166" s="1182"/>
      <c r="B166" s="738">
        <v>20</v>
      </c>
      <c r="C166" s="583">
        <v>136000</v>
      </c>
      <c r="D166" s="598"/>
      <c r="E166" s="740"/>
      <c r="F166" s="741"/>
      <c r="G166" s="583"/>
      <c r="H166" s="598"/>
      <c r="I166" s="583"/>
      <c r="J166" s="598"/>
      <c r="K166" s="583"/>
      <c r="L166" s="598"/>
      <c r="M166" s="583"/>
      <c r="N166" s="598"/>
      <c r="O166" s="583"/>
      <c r="P166" s="620">
        <v>31.87</v>
      </c>
      <c r="Q166" s="583">
        <v>318700</v>
      </c>
      <c r="R166" s="598"/>
      <c r="S166" s="583"/>
      <c r="T166" s="598"/>
      <c r="U166" s="583"/>
      <c r="V166" s="583"/>
      <c r="X166" s="579"/>
    </row>
    <row r="167" spans="1:24" ht="15" customHeight="1" x14ac:dyDescent="0.35">
      <c r="A167" s="1181">
        <v>45001</v>
      </c>
      <c r="B167" s="738"/>
      <c r="C167" s="583"/>
      <c r="D167" s="598"/>
      <c r="E167" s="740"/>
      <c r="F167" s="741"/>
      <c r="G167" s="583"/>
      <c r="H167" s="598"/>
      <c r="I167" s="583"/>
      <c r="J167" s="598"/>
      <c r="K167" s="583"/>
      <c r="L167" s="598"/>
      <c r="M167" s="583"/>
      <c r="N167" s="598"/>
      <c r="O167" s="583"/>
      <c r="P167" s="620"/>
      <c r="Q167" s="583"/>
      <c r="R167" s="598"/>
      <c r="S167" s="583"/>
      <c r="T167" s="598"/>
      <c r="U167" s="583"/>
      <c r="V167" s="583"/>
      <c r="X167" s="579"/>
    </row>
    <row r="168" spans="1:24" ht="15" customHeight="1" x14ac:dyDescent="0.35">
      <c r="A168" s="1182"/>
      <c r="B168" s="738"/>
      <c r="C168" s="583"/>
      <c r="D168" s="598">
        <v>20</v>
      </c>
      <c r="E168" s="740">
        <v>136000</v>
      </c>
      <c r="F168" s="741"/>
      <c r="G168" s="583"/>
      <c r="H168" s="598"/>
      <c r="I168" s="583"/>
      <c r="J168" s="598"/>
      <c r="K168" s="583"/>
      <c r="L168" s="598"/>
      <c r="M168" s="583"/>
      <c r="N168" s="598"/>
      <c r="O168" s="583"/>
      <c r="P168" s="620"/>
      <c r="Q168" s="583"/>
      <c r="R168" s="598"/>
      <c r="S168" s="583"/>
      <c r="T168" s="598"/>
      <c r="U168" s="583"/>
      <c r="V168" s="583"/>
      <c r="X168" s="579"/>
    </row>
    <row r="169" spans="1:24" ht="15" customHeight="1" x14ac:dyDescent="0.35">
      <c r="A169" s="1181">
        <v>45002</v>
      </c>
      <c r="B169" s="738"/>
      <c r="C169" s="583"/>
      <c r="D169" s="598"/>
      <c r="E169" s="740"/>
      <c r="F169" s="741"/>
      <c r="G169" s="583"/>
      <c r="H169" s="598"/>
      <c r="I169" s="583"/>
      <c r="J169" s="598"/>
      <c r="K169" s="583"/>
      <c r="L169" s="598"/>
      <c r="M169" s="583"/>
      <c r="N169" s="598"/>
      <c r="O169" s="583"/>
      <c r="P169" s="620"/>
      <c r="Q169" s="583"/>
      <c r="R169" s="598"/>
      <c r="S169" s="583"/>
      <c r="T169" s="598"/>
      <c r="U169" s="583"/>
      <c r="V169" s="583"/>
      <c r="X169" s="579"/>
    </row>
    <row r="170" spans="1:24" ht="15" customHeight="1" x14ac:dyDescent="0.35">
      <c r="A170" s="1182"/>
      <c r="B170" s="738">
        <v>20</v>
      </c>
      <c r="C170" s="583">
        <v>136000</v>
      </c>
      <c r="D170" s="598">
        <v>20</v>
      </c>
      <c r="E170" s="740">
        <v>136000</v>
      </c>
      <c r="F170" s="741"/>
      <c r="G170" s="583"/>
      <c r="H170" s="598"/>
      <c r="I170" s="583"/>
      <c r="J170" s="598">
        <v>10</v>
      </c>
      <c r="K170" s="583">
        <v>100000</v>
      </c>
      <c r="L170" s="598"/>
      <c r="M170" s="583"/>
      <c r="N170" s="598"/>
      <c r="O170" s="583"/>
      <c r="P170" s="620"/>
      <c r="Q170" s="583"/>
      <c r="R170" s="598"/>
      <c r="S170" s="583"/>
      <c r="T170" s="598"/>
      <c r="U170" s="583"/>
      <c r="V170" s="583"/>
      <c r="X170" s="579"/>
    </row>
    <row r="171" spans="1:24" ht="15" customHeight="1" x14ac:dyDescent="0.35">
      <c r="A171" s="1181">
        <v>45003</v>
      </c>
      <c r="B171" s="738"/>
      <c r="C171" s="583"/>
      <c r="D171" s="598"/>
      <c r="E171" s="740"/>
      <c r="F171" s="741"/>
      <c r="G171" s="583"/>
      <c r="H171" s="598"/>
      <c r="I171" s="583"/>
      <c r="J171" s="598"/>
      <c r="K171" s="583"/>
      <c r="L171" s="598"/>
      <c r="M171" s="583"/>
      <c r="N171" s="598"/>
      <c r="O171" s="583"/>
      <c r="P171" s="620"/>
      <c r="Q171" s="583"/>
      <c r="R171" s="598"/>
      <c r="S171" s="583"/>
      <c r="T171" s="598"/>
      <c r="U171" s="583"/>
      <c r="V171" s="583"/>
      <c r="X171" s="579"/>
    </row>
    <row r="172" spans="1:24" ht="15" customHeight="1" x14ac:dyDescent="0.35">
      <c r="A172" s="1182"/>
      <c r="B172" s="738"/>
      <c r="C172" s="583"/>
      <c r="D172" s="598"/>
      <c r="E172" s="740"/>
      <c r="F172" s="741"/>
      <c r="G172" s="583"/>
      <c r="H172" s="598"/>
      <c r="I172" s="583"/>
      <c r="J172" s="598"/>
      <c r="K172" s="583"/>
      <c r="L172" s="598"/>
      <c r="M172" s="583"/>
      <c r="N172" s="598"/>
      <c r="O172" s="583"/>
      <c r="P172" s="620"/>
      <c r="Q172" s="583"/>
      <c r="R172" s="598"/>
      <c r="S172" s="583"/>
      <c r="T172" s="598"/>
      <c r="U172" s="583"/>
      <c r="V172" s="583"/>
      <c r="X172" s="579"/>
    </row>
    <row r="173" spans="1:24" ht="15" customHeight="1" x14ac:dyDescent="0.35">
      <c r="A173" s="1181">
        <v>45004</v>
      </c>
      <c r="B173" s="738"/>
      <c r="C173" s="583"/>
      <c r="D173" s="598"/>
      <c r="E173" s="740"/>
      <c r="F173" s="741"/>
      <c r="G173" s="583"/>
      <c r="H173" s="598"/>
      <c r="I173" s="583"/>
      <c r="J173" s="598"/>
      <c r="K173" s="583"/>
      <c r="L173" s="598"/>
      <c r="M173" s="583"/>
      <c r="N173" s="598"/>
      <c r="O173" s="583"/>
      <c r="P173" s="620"/>
      <c r="Q173" s="583"/>
      <c r="R173" s="598"/>
      <c r="S173" s="583"/>
      <c r="T173" s="598"/>
      <c r="U173" s="583"/>
      <c r="V173" s="583"/>
      <c r="X173" s="579"/>
    </row>
    <row r="174" spans="1:24" ht="15" customHeight="1" x14ac:dyDescent="0.35">
      <c r="A174" s="1182"/>
      <c r="B174" s="738"/>
      <c r="C174" s="583"/>
      <c r="D174" s="598"/>
      <c r="E174" s="740"/>
      <c r="F174" s="741"/>
      <c r="G174" s="583"/>
      <c r="H174" s="598"/>
      <c r="I174" s="583"/>
      <c r="J174" s="598"/>
      <c r="K174" s="583"/>
      <c r="L174" s="598">
        <v>10</v>
      </c>
      <c r="M174" s="583">
        <v>100000</v>
      </c>
      <c r="N174" s="598"/>
      <c r="O174" s="583"/>
      <c r="P174" s="620"/>
      <c r="Q174" s="583"/>
      <c r="R174" s="598"/>
      <c r="S174" s="583"/>
      <c r="T174" s="598"/>
      <c r="U174" s="583"/>
      <c r="V174" s="583"/>
      <c r="X174" s="579"/>
    </row>
    <row r="175" spans="1:24" ht="15" customHeight="1" x14ac:dyDescent="0.35">
      <c r="A175" s="1181">
        <v>45005</v>
      </c>
      <c r="B175" s="738"/>
      <c r="C175" s="583"/>
      <c r="D175" s="598"/>
      <c r="E175" s="740"/>
      <c r="F175" s="741"/>
      <c r="G175" s="583"/>
      <c r="H175" s="598"/>
      <c r="I175" s="583"/>
      <c r="J175" s="598"/>
      <c r="K175" s="583"/>
      <c r="L175" s="598"/>
      <c r="M175" s="583"/>
      <c r="N175" s="598"/>
      <c r="O175" s="583"/>
      <c r="P175" s="620"/>
      <c r="Q175" s="583"/>
      <c r="R175" s="598"/>
      <c r="S175" s="583"/>
      <c r="T175" s="598"/>
      <c r="U175" s="583"/>
      <c r="V175" s="583"/>
      <c r="X175" s="579"/>
    </row>
    <row r="176" spans="1:24" ht="15" customHeight="1" x14ac:dyDescent="0.35">
      <c r="A176" s="1182"/>
      <c r="B176" s="738"/>
      <c r="C176" s="583"/>
      <c r="D176" s="598"/>
      <c r="E176" s="740"/>
      <c r="F176" s="741"/>
      <c r="G176" s="583"/>
      <c r="H176" s="598">
        <v>10</v>
      </c>
      <c r="I176" s="583">
        <v>100000</v>
      </c>
      <c r="J176" s="598"/>
      <c r="K176" s="583"/>
      <c r="L176" s="598"/>
      <c r="M176" s="583"/>
      <c r="N176" s="598"/>
      <c r="O176" s="583"/>
      <c r="P176" s="620"/>
      <c r="Q176" s="583"/>
      <c r="R176" s="598"/>
      <c r="S176" s="583"/>
      <c r="T176" s="598"/>
      <c r="U176" s="583"/>
      <c r="V176" s="583"/>
      <c r="X176" s="579"/>
    </row>
    <row r="177" spans="1:24" ht="15" customHeight="1" x14ac:dyDescent="0.35">
      <c r="A177" s="1181">
        <v>45006</v>
      </c>
      <c r="B177" s="738"/>
      <c r="C177" s="583"/>
      <c r="D177" s="598"/>
      <c r="E177" s="740"/>
      <c r="F177" s="741"/>
      <c r="G177" s="583"/>
      <c r="H177" s="598"/>
      <c r="I177" s="583"/>
      <c r="J177" s="598"/>
      <c r="K177" s="583"/>
      <c r="L177" s="598"/>
      <c r="M177" s="583"/>
      <c r="N177" s="598"/>
      <c r="O177" s="583"/>
      <c r="P177" s="620"/>
      <c r="Q177" s="583"/>
      <c r="R177" s="598"/>
      <c r="S177" s="583"/>
      <c r="T177" s="597"/>
      <c r="U177" s="748"/>
      <c r="V177" s="583"/>
      <c r="X177" s="579"/>
    </row>
    <row r="178" spans="1:24" ht="15" customHeight="1" x14ac:dyDescent="0.35">
      <c r="A178" s="1182"/>
      <c r="B178" s="738">
        <v>20</v>
      </c>
      <c r="C178" s="583">
        <v>136000</v>
      </c>
      <c r="D178" s="598">
        <v>20</v>
      </c>
      <c r="E178" s="740">
        <v>136000</v>
      </c>
      <c r="F178" s="741"/>
      <c r="G178" s="583"/>
      <c r="H178" s="598"/>
      <c r="I178" s="583"/>
      <c r="J178" s="598"/>
      <c r="K178" s="583"/>
      <c r="L178" s="598"/>
      <c r="M178" s="583"/>
      <c r="N178" s="598"/>
      <c r="O178" s="583"/>
      <c r="P178" s="620"/>
      <c r="Q178" s="583"/>
      <c r="R178" s="598"/>
      <c r="S178" s="583"/>
      <c r="T178" s="598"/>
      <c r="U178" s="583"/>
      <c r="V178" s="583"/>
      <c r="X178" s="579"/>
    </row>
    <row r="179" spans="1:24" ht="15" customHeight="1" x14ac:dyDescent="0.35">
      <c r="A179" s="1181">
        <v>45007</v>
      </c>
      <c r="B179" s="738"/>
      <c r="C179" s="583"/>
      <c r="D179" s="598"/>
      <c r="E179" s="740"/>
      <c r="F179" s="741"/>
      <c r="G179" s="583"/>
      <c r="H179" s="598"/>
      <c r="I179" s="583"/>
      <c r="J179" s="598"/>
      <c r="K179" s="583"/>
      <c r="L179" s="598"/>
      <c r="M179" s="583"/>
      <c r="N179" s="598"/>
      <c r="O179" s="583"/>
      <c r="P179" s="620"/>
      <c r="Q179" s="583"/>
      <c r="R179" s="598"/>
      <c r="S179" s="583"/>
      <c r="T179" s="598"/>
      <c r="U179" s="583"/>
      <c r="V179" s="583"/>
      <c r="X179" s="579"/>
    </row>
    <row r="180" spans="1:24" ht="18" customHeight="1" x14ac:dyDescent="0.35">
      <c r="A180" s="1182"/>
      <c r="B180" s="738"/>
      <c r="C180" s="583"/>
      <c r="D180" s="598"/>
      <c r="E180" s="740"/>
      <c r="F180" s="741"/>
      <c r="G180" s="583"/>
      <c r="H180" s="598">
        <v>10</v>
      </c>
      <c r="I180" s="583">
        <v>100000</v>
      </c>
      <c r="J180" s="598"/>
      <c r="K180" s="583"/>
      <c r="L180" s="598"/>
      <c r="M180" s="583"/>
      <c r="N180" s="598"/>
      <c r="O180" s="583"/>
      <c r="P180" s="620"/>
      <c r="Q180" s="583"/>
      <c r="R180" s="598"/>
      <c r="S180" s="583"/>
      <c r="T180" s="598"/>
      <c r="U180" s="583"/>
      <c r="V180" s="583"/>
      <c r="X180" s="579"/>
    </row>
    <row r="181" spans="1:24" ht="15" customHeight="1" x14ac:dyDescent="0.35">
      <c r="A181" s="1181">
        <v>45008</v>
      </c>
      <c r="B181" s="738"/>
      <c r="C181" s="583"/>
      <c r="D181" s="598">
        <v>20</v>
      </c>
      <c r="E181" s="740">
        <v>136000</v>
      </c>
      <c r="F181" s="741"/>
      <c r="G181" s="583"/>
      <c r="H181" s="598"/>
      <c r="I181" s="583"/>
      <c r="J181" s="598"/>
      <c r="K181" s="583"/>
      <c r="L181" s="598"/>
      <c r="M181" s="583"/>
      <c r="N181" s="598"/>
      <c r="O181" s="583"/>
      <c r="P181" s="620"/>
      <c r="Q181" s="583"/>
      <c r="R181" s="598"/>
      <c r="S181" s="583"/>
      <c r="T181" s="598"/>
      <c r="U181" s="583"/>
      <c r="V181" s="583"/>
      <c r="X181" s="579"/>
    </row>
    <row r="182" spans="1:24" ht="15" customHeight="1" x14ac:dyDescent="0.35">
      <c r="A182" s="1182"/>
      <c r="B182" s="625"/>
      <c r="C182" s="583"/>
      <c r="D182" s="598"/>
      <c r="E182" s="740"/>
      <c r="F182" s="738"/>
      <c r="G182" s="583"/>
      <c r="H182" s="598"/>
      <c r="I182" s="583"/>
      <c r="J182" s="598"/>
      <c r="K182" s="583"/>
      <c r="L182" s="598"/>
      <c r="M182" s="583"/>
      <c r="N182" s="598"/>
      <c r="O182" s="583"/>
      <c r="P182" s="620"/>
      <c r="Q182" s="583"/>
      <c r="R182" s="598"/>
      <c r="S182" s="583"/>
      <c r="T182" s="598"/>
      <c r="U182" s="583"/>
      <c r="V182" s="583"/>
      <c r="X182" s="579"/>
    </row>
    <row r="183" spans="1:24" ht="15" customHeight="1" x14ac:dyDescent="0.35">
      <c r="A183" s="1181">
        <v>45009</v>
      </c>
      <c r="B183" s="625">
        <v>20</v>
      </c>
      <c r="C183" s="583">
        <v>136000</v>
      </c>
      <c r="D183" s="598">
        <v>20</v>
      </c>
      <c r="E183" s="740">
        <v>136000</v>
      </c>
      <c r="F183" s="741"/>
      <c r="G183" s="583"/>
      <c r="H183" s="598"/>
      <c r="I183" s="583"/>
      <c r="J183" s="598"/>
      <c r="K183" s="583"/>
      <c r="L183" s="598"/>
      <c r="M183" s="583"/>
      <c r="N183" s="598"/>
      <c r="O183" s="583"/>
      <c r="P183" s="620"/>
      <c r="Q183" s="583"/>
      <c r="R183" s="598"/>
      <c r="S183" s="583"/>
      <c r="T183" s="598"/>
      <c r="U183" s="583"/>
      <c r="V183" s="583"/>
      <c r="X183" s="579"/>
    </row>
    <row r="184" spans="1:24" ht="15" customHeight="1" x14ac:dyDescent="0.35">
      <c r="A184" s="1182"/>
      <c r="B184" s="738">
        <v>20</v>
      </c>
      <c r="C184" s="583">
        <v>136000</v>
      </c>
      <c r="D184" s="598">
        <v>20</v>
      </c>
      <c r="E184" s="740">
        <v>136000</v>
      </c>
      <c r="F184" s="741"/>
      <c r="G184" s="583"/>
      <c r="H184" s="598"/>
      <c r="I184" s="583"/>
      <c r="J184" s="598"/>
      <c r="K184" s="583"/>
      <c r="L184" s="598"/>
      <c r="M184" s="583"/>
      <c r="N184" s="598"/>
      <c r="O184" s="583"/>
      <c r="P184" s="620"/>
      <c r="Q184" s="583"/>
      <c r="R184" s="598"/>
      <c r="S184" s="583"/>
      <c r="T184" s="598"/>
      <c r="U184" s="583"/>
      <c r="V184" s="583"/>
      <c r="X184" s="579"/>
    </row>
    <row r="185" spans="1:24" ht="15" customHeight="1" x14ac:dyDescent="0.35">
      <c r="A185" s="1181">
        <v>45010</v>
      </c>
      <c r="B185" s="738"/>
      <c r="C185" s="583"/>
      <c r="D185" s="598"/>
      <c r="E185" s="740"/>
      <c r="F185" s="741"/>
      <c r="G185" s="583"/>
      <c r="H185" s="598"/>
      <c r="I185" s="583"/>
      <c r="J185" s="598"/>
      <c r="K185" s="583"/>
      <c r="L185" s="598"/>
      <c r="M185" s="583"/>
      <c r="N185" s="598"/>
      <c r="O185" s="583"/>
      <c r="P185" s="620"/>
      <c r="Q185" s="583"/>
      <c r="R185" s="598"/>
      <c r="S185" s="583"/>
      <c r="T185" s="598"/>
      <c r="U185" s="583"/>
      <c r="V185" s="583"/>
      <c r="X185" s="579"/>
    </row>
    <row r="186" spans="1:24" ht="15" customHeight="1" x14ac:dyDescent="0.35">
      <c r="A186" s="1182"/>
      <c r="B186" s="738">
        <v>20</v>
      </c>
      <c r="C186" s="583">
        <v>136000</v>
      </c>
      <c r="D186" s="598">
        <v>20</v>
      </c>
      <c r="E186" s="740">
        <v>136000</v>
      </c>
      <c r="F186" s="741"/>
      <c r="G186" s="583"/>
      <c r="H186" s="598">
        <v>10</v>
      </c>
      <c r="I186" s="583">
        <v>100000</v>
      </c>
      <c r="J186" s="598"/>
      <c r="K186" s="583"/>
      <c r="L186" s="598"/>
      <c r="M186" s="583"/>
      <c r="N186" s="598"/>
      <c r="O186" s="583"/>
      <c r="P186" s="620"/>
      <c r="Q186" s="583"/>
      <c r="R186" s="598"/>
      <c r="S186" s="583"/>
      <c r="T186" s="598"/>
      <c r="U186" s="583"/>
      <c r="V186" s="583"/>
      <c r="X186" s="579"/>
    </row>
    <row r="187" spans="1:24" ht="15" customHeight="1" x14ac:dyDescent="0.35">
      <c r="A187" s="1181">
        <v>45011</v>
      </c>
      <c r="B187" s="738"/>
      <c r="C187" s="583"/>
      <c r="D187" s="598"/>
      <c r="E187" s="740"/>
      <c r="F187" s="741"/>
      <c r="G187" s="583"/>
      <c r="H187" s="598"/>
      <c r="I187" s="583"/>
      <c r="J187" s="598"/>
      <c r="K187" s="583"/>
      <c r="L187" s="598"/>
      <c r="M187" s="583"/>
      <c r="N187" s="598"/>
      <c r="O187" s="583"/>
      <c r="P187" s="620"/>
      <c r="Q187" s="583"/>
      <c r="R187" s="598"/>
      <c r="S187" s="583"/>
      <c r="T187" s="598"/>
      <c r="U187" s="583"/>
      <c r="V187" s="583"/>
      <c r="X187" s="579"/>
    </row>
    <row r="188" spans="1:24" ht="15" customHeight="1" x14ac:dyDescent="0.35">
      <c r="A188" s="1182"/>
      <c r="B188" s="738"/>
      <c r="C188" s="583"/>
      <c r="D188" s="598"/>
      <c r="E188" s="740"/>
      <c r="F188" s="741"/>
      <c r="G188" s="583"/>
      <c r="H188" s="598"/>
      <c r="I188" s="583"/>
      <c r="J188" s="598"/>
      <c r="K188" s="583"/>
      <c r="L188" s="598"/>
      <c r="M188" s="583"/>
      <c r="N188" s="598"/>
      <c r="O188" s="583"/>
      <c r="P188" s="620"/>
      <c r="Q188" s="583"/>
      <c r="R188" s="598"/>
      <c r="S188" s="583"/>
      <c r="T188" s="598"/>
      <c r="U188" s="583"/>
      <c r="V188" s="583"/>
      <c r="X188" s="579"/>
    </row>
    <row r="189" spans="1:24" ht="15" customHeight="1" x14ac:dyDescent="0.35">
      <c r="A189" s="1181">
        <v>45012</v>
      </c>
      <c r="B189" s="738"/>
      <c r="C189" s="583"/>
      <c r="D189" s="598"/>
      <c r="E189" s="740"/>
      <c r="F189" s="741"/>
      <c r="G189" s="583"/>
      <c r="H189" s="598"/>
      <c r="I189" s="583"/>
      <c r="J189" s="598"/>
      <c r="K189" s="583"/>
      <c r="L189" s="598"/>
      <c r="M189" s="583"/>
      <c r="N189" s="598"/>
      <c r="O189" s="583"/>
      <c r="P189" s="620"/>
      <c r="Q189" s="583"/>
      <c r="R189" s="598"/>
      <c r="S189" s="583"/>
      <c r="T189" s="598"/>
      <c r="U189" s="583"/>
      <c r="V189" s="583"/>
      <c r="X189" s="579"/>
    </row>
    <row r="190" spans="1:24" ht="15" customHeight="1" x14ac:dyDescent="0.35">
      <c r="A190" s="1182"/>
      <c r="B190" s="749"/>
      <c r="C190" s="583"/>
      <c r="D190" s="598"/>
      <c r="E190" s="740"/>
      <c r="F190" s="741"/>
      <c r="G190" s="583"/>
      <c r="H190" s="741"/>
      <c r="I190" s="583"/>
      <c r="J190" s="598"/>
      <c r="K190" s="583"/>
      <c r="L190" s="598"/>
      <c r="M190" s="583"/>
      <c r="N190" s="598"/>
      <c r="O190" s="583"/>
      <c r="P190" s="620"/>
      <c r="Q190" s="583"/>
      <c r="R190" s="598"/>
      <c r="S190" s="583"/>
      <c r="T190" s="598"/>
      <c r="U190" s="583"/>
      <c r="V190" s="583"/>
      <c r="X190" s="579"/>
    </row>
    <row r="191" spans="1:24" ht="15" customHeight="1" x14ac:dyDescent="0.35">
      <c r="A191" s="1181">
        <v>45013</v>
      </c>
      <c r="B191" s="749"/>
      <c r="C191" s="583"/>
      <c r="D191" s="598"/>
      <c r="E191" s="740"/>
      <c r="F191" s="741"/>
      <c r="G191" s="583"/>
      <c r="H191" s="598"/>
      <c r="I191" s="583"/>
      <c r="J191" s="598"/>
      <c r="K191" s="583"/>
      <c r="L191" s="598"/>
      <c r="M191" s="583"/>
      <c r="N191" s="598"/>
      <c r="O191" s="583"/>
      <c r="P191" s="620"/>
      <c r="Q191" s="583"/>
      <c r="R191" s="598"/>
      <c r="S191" s="583"/>
      <c r="T191" s="598"/>
      <c r="U191" s="583"/>
      <c r="V191" s="583"/>
      <c r="X191" s="579"/>
    </row>
    <row r="192" spans="1:24" ht="15" customHeight="1" x14ac:dyDescent="0.35">
      <c r="A192" s="1182"/>
      <c r="B192" s="749"/>
      <c r="C192" s="583"/>
      <c r="D192" s="598"/>
      <c r="E192" s="740"/>
      <c r="F192" s="741"/>
      <c r="G192" s="583"/>
      <c r="H192" s="598"/>
      <c r="I192" s="583"/>
      <c r="J192" s="598"/>
      <c r="K192" s="583"/>
      <c r="L192" s="598"/>
      <c r="M192" s="583"/>
      <c r="N192" s="598"/>
      <c r="O192" s="583"/>
      <c r="P192" s="620"/>
      <c r="Q192" s="583"/>
      <c r="R192" s="598"/>
      <c r="S192" s="583"/>
      <c r="T192" s="598"/>
      <c r="U192" s="583"/>
      <c r="V192" s="583"/>
      <c r="X192" s="579"/>
    </row>
    <row r="193" spans="1:27" ht="15" customHeight="1" x14ac:dyDescent="0.35">
      <c r="A193" s="1181">
        <v>45014</v>
      </c>
      <c r="B193" s="749"/>
      <c r="C193" s="583"/>
      <c r="D193" s="598"/>
      <c r="E193" s="740"/>
      <c r="F193" s="741"/>
      <c r="G193" s="583"/>
      <c r="H193" s="598"/>
      <c r="I193" s="583"/>
      <c r="J193" s="598"/>
      <c r="K193" s="583"/>
      <c r="L193" s="598"/>
      <c r="M193" s="583"/>
      <c r="N193" s="598"/>
      <c r="O193" s="583"/>
      <c r="P193" s="620"/>
      <c r="Q193" s="583"/>
      <c r="R193" s="598"/>
      <c r="S193" s="583"/>
      <c r="T193" s="598"/>
      <c r="U193" s="583"/>
      <c r="V193" s="583"/>
      <c r="X193" s="579"/>
    </row>
    <row r="194" spans="1:27" ht="15" customHeight="1" x14ac:dyDescent="0.35">
      <c r="A194" s="1182"/>
      <c r="B194" s="749">
        <v>20</v>
      </c>
      <c r="C194" s="583">
        <v>136000</v>
      </c>
      <c r="D194" s="598"/>
      <c r="E194" s="740"/>
      <c r="F194" s="741"/>
      <c r="G194" s="583"/>
      <c r="H194" s="598"/>
      <c r="I194" s="583"/>
      <c r="J194" s="598">
        <v>10.62</v>
      </c>
      <c r="K194" s="583">
        <v>106200</v>
      </c>
      <c r="L194" s="598">
        <v>10</v>
      </c>
      <c r="M194" s="583">
        <v>100000</v>
      </c>
      <c r="N194" s="598">
        <v>10</v>
      </c>
      <c r="O194" s="583">
        <v>100000</v>
      </c>
      <c r="P194" s="620"/>
      <c r="Q194" s="583"/>
      <c r="R194" s="598"/>
      <c r="S194" s="583"/>
      <c r="T194" s="598"/>
      <c r="U194" s="583"/>
      <c r="V194" s="583"/>
      <c r="X194" s="579"/>
    </row>
    <row r="195" spans="1:27" ht="15" customHeight="1" x14ac:dyDescent="0.35">
      <c r="A195" s="1181">
        <v>45015</v>
      </c>
      <c r="B195" s="749"/>
      <c r="C195" s="583"/>
      <c r="D195" s="598"/>
      <c r="E195" s="740"/>
      <c r="F195" s="741"/>
      <c r="G195" s="583"/>
      <c r="H195" s="598"/>
      <c r="I195" s="583"/>
      <c r="J195" s="598"/>
      <c r="K195" s="583"/>
      <c r="L195" s="598"/>
      <c r="M195" s="583"/>
      <c r="N195" s="598"/>
      <c r="O195" s="583"/>
      <c r="P195" s="620"/>
      <c r="Q195" s="583"/>
      <c r="R195" s="598"/>
      <c r="S195" s="583"/>
      <c r="T195" s="598"/>
      <c r="U195" s="583"/>
      <c r="V195" s="583"/>
      <c r="X195" s="579"/>
    </row>
    <row r="196" spans="1:27" ht="15" customHeight="1" x14ac:dyDescent="0.35">
      <c r="A196" s="1182"/>
      <c r="B196" s="749">
        <v>20</v>
      </c>
      <c r="C196" s="583">
        <v>136000</v>
      </c>
      <c r="D196" s="598">
        <v>20</v>
      </c>
      <c r="E196" s="740">
        <v>136000</v>
      </c>
      <c r="F196" s="741"/>
      <c r="G196" s="583"/>
      <c r="H196" s="598"/>
      <c r="I196" s="583"/>
      <c r="J196" s="598"/>
      <c r="K196" s="583"/>
      <c r="L196" s="598"/>
      <c r="M196" s="583"/>
      <c r="N196" s="598"/>
      <c r="O196" s="583"/>
      <c r="P196" s="620"/>
      <c r="Q196" s="583"/>
      <c r="R196" s="598"/>
      <c r="S196" s="583"/>
      <c r="T196" s="598"/>
      <c r="U196" s="583"/>
      <c r="V196" s="583"/>
      <c r="X196" s="579"/>
    </row>
    <row r="197" spans="1:27" ht="15" customHeight="1" x14ac:dyDescent="0.35">
      <c r="A197" s="1181">
        <v>45016</v>
      </c>
      <c r="B197" s="749"/>
      <c r="C197" s="583"/>
      <c r="D197" s="598"/>
      <c r="E197" s="740"/>
      <c r="F197" s="741"/>
      <c r="G197" s="583"/>
      <c r="H197" s="598"/>
      <c r="I197" s="583"/>
      <c r="J197" s="598"/>
      <c r="K197" s="583"/>
      <c r="L197" s="598"/>
      <c r="M197" s="583"/>
      <c r="N197" s="598"/>
      <c r="O197" s="583"/>
      <c r="P197" s="620"/>
      <c r="Q197" s="583"/>
      <c r="R197" s="598"/>
      <c r="S197" s="583"/>
      <c r="T197" s="598"/>
      <c r="U197" s="583"/>
      <c r="V197" s="583"/>
      <c r="X197" s="579"/>
    </row>
    <row r="198" spans="1:27" ht="15" customHeight="1" x14ac:dyDescent="0.35">
      <c r="A198" s="1182"/>
      <c r="B198" s="749"/>
      <c r="C198" s="583"/>
      <c r="D198" s="598"/>
      <c r="E198" s="740"/>
      <c r="F198" s="741"/>
      <c r="G198" s="583"/>
      <c r="H198" s="598"/>
      <c r="I198" s="583"/>
      <c r="J198" s="598"/>
      <c r="K198" s="583"/>
      <c r="L198" s="598"/>
      <c r="M198" s="583"/>
      <c r="N198" s="598"/>
      <c r="O198" s="583"/>
      <c r="P198" s="620"/>
      <c r="Q198" s="583"/>
      <c r="R198" s="598"/>
      <c r="S198" s="583"/>
      <c r="T198" s="598"/>
      <c r="U198" s="583"/>
      <c r="V198" s="583"/>
      <c r="X198" s="579"/>
    </row>
    <row r="199" spans="1:27" s="663" customFormat="1" ht="22" customHeight="1" x14ac:dyDescent="0.35">
      <c r="A199" s="1189" t="s">
        <v>113</v>
      </c>
      <c r="B199" s="750"/>
      <c r="C199" s="751">
        <f>SUM(C137:C198)</f>
        <v>2176000</v>
      </c>
      <c r="D199" s="616"/>
      <c r="E199" s="751">
        <f>SUM(E137:E198)</f>
        <v>2312000</v>
      </c>
      <c r="F199" s="616"/>
      <c r="G199" s="751">
        <f>SUM(G137:G198)</f>
        <v>0</v>
      </c>
      <c r="H199" s="616"/>
      <c r="I199" s="751">
        <f>SUM(I137:I198)</f>
        <v>536800</v>
      </c>
      <c r="J199" s="616"/>
      <c r="K199" s="751">
        <f>SUM(K137:K198)</f>
        <v>506200</v>
      </c>
      <c r="L199" s="616"/>
      <c r="M199" s="751">
        <f>SUM(M137:M198)</f>
        <v>362900</v>
      </c>
      <c r="N199" s="616"/>
      <c r="O199" s="751">
        <f>SUM(O137:O198)</f>
        <v>401900</v>
      </c>
      <c r="P199" s="616"/>
      <c r="Q199" s="751">
        <f>SUM(Q137:Q198)</f>
        <v>518700</v>
      </c>
      <c r="R199" s="616"/>
      <c r="S199" s="751">
        <f>SUM(S137:S198)</f>
        <v>0</v>
      </c>
      <c r="T199" s="616"/>
      <c r="U199" s="751">
        <f>SUM(U137:U198)</f>
        <v>0</v>
      </c>
      <c r="V199" s="751">
        <f>SUM(B199:U199)</f>
        <v>6814500</v>
      </c>
    </row>
    <row r="200" spans="1:27" s="663" customFormat="1" ht="22" customHeight="1" x14ac:dyDescent="0.35">
      <c r="A200" s="1189"/>
      <c r="B200" s="752">
        <f>SUM(B137:B198)</f>
        <v>320</v>
      </c>
      <c r="C200" s="751"/>
      <c r="D200" s="753">
        <f>SUM(D137:D198)</f>
        <v>340</v>
      </c>
      <c r="E200" s="751"/>
      <c r="F200" s="753">
        <f>SUM(F137:F198)</f>
        <v>0</v>
      </c>
      <c r="G200" s="751"/>
      <c r="H200" s="753">
        <f>SUM(H137:H198)</f>
        <v>53.68</v>
      </c>
      <c r="I200" s="751"/>
      <c r="J200" s="753">
        <f>SUM(J137:J198)</f>
        <v>50.62</v>
      </c>
      <c r="K200" s="751"/>
      <c r="L200" s="753">
        <f>SUM(L137:L198)</f>
        <v>36.29</v>
      </c>
      <c r="M200" s="751"/>
      <c r="N200" s="753">
        <f>SUM(N137:N198)</f>
        <v>40.19</v>
      </c>
      <c r="O200" s="751"/>
      <c r="P200" s="616">
        <f>SUM(P137:P198)</f>
        <v>51.870000000000005</v>
      </c>
      <c r="Q200" s="751"/>
      <c r="R200" s="616">
        <f>SUM(R137:R198)</f>
        <v>0</v>
      </c>
      <c r="S200" s="751"/>
      <c r="T200" s="754">
        <f>SUM(T137:T198)</f>
        <v>0</v>
      </c>
      <c r="U200" s="751"/>
      <c r="V200" s="755">
        <f>SUM(B200:U200)</f>
        <v>892.65</v>
      </c>
    </row>
    <row r="201" spans="1:27" ht="24" customHeight="1" x14ac:dyDescent="0.35">
      <c r="A201" s="1189"/>
      <c r="B201" s="597"/>
      <c r="C201" s="756"/>
      <c r="D201" s="756"/>
      <c r="E201" s="756"/>
      <c r="F201" s="756"/>
      <c r="G201" s="756"/>
      <c r="H201" s="756"/>
      <c r="I201" s="756"/>
      <c r="J201" s="756"/>
      <c r="K201" s="756"/>
      <c r="L201" s="756"/>
      <c r="M201" s="756"/>
      <c r="N201" s="756"/>
      <c r="O201" s="756"/>
      <c r="P201" s="756"/>
      <c r="Q201" s="756"/>
      <c r="R201" s="756"/>
      <c r="S201" s="756"/>
      <c r="T201" s="756"/>
      <c r="U201" s="756"/>
      <c r="V201" s="751">
        <f>V199+Z130</f>
        <v>48185910</v>
      </c>
      <c r="X201" s="579"/>
    </row>
    <row r="202" spans="1:27" ht="21.75" customHeight="1" x14ac:dyDescent="0.35">
      <c r="A202" s="757" t="s">
        <v>151</v>
      </c>
      <c r="B202" s="1204" t="s">
        <v>212</v>
      </c>
      <c r="C202" s="1204"/>
      <c r="D202" s="1204"/>
      <c r="E202" s="1204"/>
      <c r="F202" s="1204"/>
      <c r="G202" s="1204"/>
      <c r="H202" s="1204"/>
      <c r="I202" s="1204"/>
      <c r="J202" s="1204"/>
      <c r="K202" s="1204"/>
      <c r="L202" s="758"/>
      <c r="M202" s="601"/>
      <c r="N202" s="758"/>
      <c r="O202" s="601"/>
      <c r="P202" s="759"/>
      <c r="Q202" s="601"/>
      <c r="R202" s="758"/>
      <c r="S202" s="601"/>
      <c r="T202" s="758"/>
      <c r="U202" s="601"/>
      <c r="V202" s="794"/>
      <c r="W202" s="638"/>
      <c r="X202" s="639"/>
      <c r="Y202" s="638"/>
      <c r="Z202" s="638"/>
    </row>
    <row r="203" spans="1:27" ht="22" customHeight="1" x14ac:dyDescent="0.35">
      <c r="A203" s="757" t="s">
        <v>153</v>
      </c>
      <c r="B203" s="760"/>
      <c r="C203" s="1148"/>
      <c r="D203" s="1148"/>
      <c r="E203" s="1148"/>
      <c r="F203" s="761"/>
      <c r="G203" s="601"/>
      <c r="H203" s="758"/>
      <c r="L203" s="758"/>
      <c r="M203" s="601"/>
      <c r="N203" s="758"/>
      <c r="O203" s="1149" t="s">
        <v>154</v>
      </c>
      <c r="P203" s="1149"/>
      <c r="Q203" s="1149"/>
      <c r="R203" s="758"/>
      <c r="S203" s="601"/>
      <c r="T203" s="758"/>
      <c r="U203" s="601"/>
      <c r="V203" s="758"/>
      <c r="W203" s="638"/>
      <c r="X203" s="639"/>
      <c r="Y203" s="638"/>
      <c r="Z203" s="641"/>
      <c r="AA203" s="641"/>
    </row>
    <row r="204" spans="1:27" ht="22" customHeight="1" x14ac:dyDescent="0.35">
      <c r="A204" s="757"/>
      <c r="B204" s="760"/>
      <c r="C204" s="851"/>
      <c r="D204" s="851"/>
      <c r="E204" s="851"/>
      <c r="F204" s="761"/>
      <c r="G204" s="601"/>
      <c r="H204" s="758"/>
      <c r="L204" s="758"/>
      <c r="M204" s="601"/>
      <c r="N204" s="758"/>
      <c r="O204" s="852"/>
      <c r="P204" s="852"/>
      <c r="Q204" s="852"/>
      <c r="R204" s="758"/>
      <c r="S204" s="601"/>
      <c r="T204" s="758"/>
      <c r="U204" s="601"/>
      <c r="V204" s="758"/>
      <c r="W204" s="638"/>
      <c r="X204" s="639"/>
      <c r="Y204" s="638"/>
      <c r="Z204" s="641"/>
      <c r="AA204" s="641"/>
    </row>
    <row r="205" spans="1:27" ht="22" customHeight="1" x14ac:dyDescent="0.35">
      <c r="A205" s="757"/>
      <c r="B205" s="760"/>
      <c r="C205" s="851"/>
      <c r="D205" s="851"/>
      <c r="E205" s="851"/>
      <c r="F205" s="761"/>
      <c r="G205" s="601"/>
      <c r="H205" s="758"/>
      <c r="L205" s="758"/>
      <c r="M205" s="601"/>
      <c r="N205" s="758"/>
      <c r="O205" s="786"/>
      <c r="P205" s="786"/>
      <c r="Q205" s="786"/>
      <c r="R205" s="758"/>
      <c r="S205" s="601"/>
      <c r="T205" s="758"/>
      <c r="U205" s="601"/>
      <c r="V205" s="758"/>
      <c r="W205" s="638"/>
      <c r="X205" s="639"/>
      <c r="Y205" s="638"/>
      <c r="Z205" s="641"/>
      <c r="AA205" s="641"/>
    </row>
    <row r="206" spans="1:27" ht="22" customHeight="1" x14ac:dyDescent="0.35">
      <c r="A206" s="757"/>
      <c r="B206" s="760"/>
      <c r="C206" s="851"/>
      <c r="D206" s="851"/>
      <c r="E206" s="851"/>
      <c r="F206" s="761"/>
      <c r="G206" s="601"/>
      <c r="H206" s="758"/>
      <c r="L206" s="758"/>
      <c r="M206" s="601"/>
      <c r="N206" s="758"/>
      <c r="O206" s="786"/>
      <c r="P206" s="786"/>
      <c r="Q206" s="786"/>
      <c r="R206" s="758"/>
      <c r="S206" s="601"/>
      <c r="T206" s="758"/>
      <c r="U206" s="601"/>
      <c r="V206" s="758"/>
      <c r="W206" s="638"/>
      <c r="X206" s="639"/>
      <c r="Y206" s="638"/>
      <c r="Z206" s="641"/>
      <c r="AA206" s="641"/>
    </row>
    <row r="207" spans="1:27" ht="22" customHeight="1" x14ac:dyDescent="0.35">
      <c r="A207" s="757"/>
      <c r="B207" s="760"/>
      <c r="C207" s="762"/>
      <c r="D207" s="761"/>
      <c r="E207" s="762"/>
      <c r="F207" s="761"/>
      <c r="G207" s="601"/>
      <c r="H207" s="758"/>
      <c r="L207" s="758"/>
      <c r="M207" s="601"/>
      <c r="N207" s="758"/>
      <c r="O207" s="787"/>
      <c r="P207" s="788"/>
      <c r="Q207" s="787"/>
      <c r="R207" s="758"/>
      <c r="S207" s="601"/>
      <c r="T207" s="758"/>
      <c r="U207" s="601"/>
      <c r="V207" s="758"/>
      <c r="W207" s="638"/>
      <c r="X207" s="639"/>
      <c r="Y207" s="642"/>
      <c r="Z207" s="638"/>
      <c r="AA207" s="638"/>
    </row>
    <row r="208" spans="1:27" ht="22" customHeight="1" x14ac:dyDescent="0.35">
      <c r="B208" s="763"/>
      <c r="C208" s="1150"/>
      <c r="D208" s="1150"/>
      <c r="E208" s="1150"/>
      <c r="F208" s="758"/>
      <c r="G208" s="601"/>
      <c r="H208" s="758"/>
      <c r="L208" s="758"/>
      <c r="M208" s="601"/>
      <c r="N208" s="758"/>
      <c r="O208" s="1151" t="s">
        <v>155</v>
      </c>
      <c r="P208" s="1151"/>
      <c r="Q208" s="1151"/>
      <c r="R208" s="758"/>
      <c r="S208" s="601"/>
      <c r="T208" s="758"/>
      <c r="U208" s="601"/>
      <c r="V208" s="758"/>
      <c r="W208" s="638"/>
      <c r="X208" s="639"/>
      <c r="Y208" s="639"/>
      <c r="Z208" s="638"/>
      <c r="AA208" s="638"/>
    </row>
    <row r="209" spans="1:27" ht="22" customHeight="1" x14ac:dyDescent="0.35">
      <c r="U209" s="687"/>
      <c r="V209" s="758"/>
      <c r="W209" s="688"/>
      <c r="X209" s="690"/>
      <c r="Y209" s="690"/>
      <c r="Z209" s="688"/>
      <c r="AA209" s="688"/>
    </row>
    <row r="210" spans="1:27" ht="32.25" customHeight="1" x14ac:dyDescent="0.35">
      <c r="A210" s="764"/>
      <c r="B210" s="765"/>
      <c r="C210" s="1184"/>
      <c r="D210" s="1184"/>
      <c r="E210" s="1184"/>
      <c r="F210" s="766"/>
      <c r="S210" s="679"/>
      <c r="T210" s="705"/>
      <c r="U210" s="579">
        <v>45474648</v>
      </c>
      <c r="V210" s="579">
        <f>U210-V201</f>
        <v>-2711262</v>
      </c>
      <c r="W210" s="1185"/>
      <c r="X210" s="1185"/>
      <c r="Y210" s="1185"/>
      <c r="Z210" s="849"/>
      <c r="AA210" s="849"/>
    </row>
    <row r="211" spans="1:27" ht="22" customHeight="1" x14ac:dyDescent="0.35">
      <c r="C211" s="1186" t="s">
        <v>156</v>
      </c>
      <c r="D211" s="1186"/>
      <c r="E211" s="1186" t="s">
        <v>157</v>
      </c>
      <c r="F211" s="1186"/>
      <c r="G211" s="1186" t="s">
        <v>158</v>
      </c>
      <c r="H211" s="1186"/>
      <c r="I211" s="1186" t="s">
        <v>159</v>
      </c>
      <c r="J211" s="1186"/>
      <c r="K211" s="1186" t="s">
        <v>160</v>
      </c>
      <c r="L211" s="1186"/>
      <c r="M211" s="1187" t="s">
        <v>161</v>
      </c>
      <c r="N211" s="1188"/>
      <c r="P211" s="687"/>
      <c r="V211" s="579"/>
      <c r="W211" s="688"/>
      <c r="X211" s="579"/>
    </row>
    <row r="212" spans="1:27" ht="22" customHeight="1" x14ac:dyDescent="0.35">
      <c r="C212" s="672" t="s">
        <v>30</v>
      </c>
      <c r="D212" s="850" t="s">
        <v>27</v>
      </c>
      <c r="E212" s="672" t="s">
        <v>30</v>
      </c>
      <c r="F212" s="850" t="s">
        <v>27</v>
      </c>
      <c r="G212" s="672" t="s">
        <v>30</v>
      </c>
      <c r="H212" s="850" t="s">
        <v>27</v>
      </c>
      <c r="I212" s="672" t="s">
        <v>30</v>
      </c>
      <c r="J212" s="850" t="s">
        <v>27</v>
      </c>
      <c r="K212" s="672" t="s">
        <v>30</v>
      </c>
      <c r="L212" s="850" t="s">
        <v>27</v>
      </c>
      <c r="M212" s="672" t="s">
        <v>30</v>
      </c>
      <c r="N212" s="850" t="s">
        <v>27</v>
      </c>
      <c r="P212" s="687"/>
      <c r="V212" s="579"/>
      <c r="W212" s="688"/>
      <c r="X212" s="579"/>
    </row>
    <row r="213" spans="1:27" ht="22" customHeight="1" x14ac:dyDescent="0.35">
      <c r="C213" s="767">
        <f>B131</f>
        <v>792.62999999999977</v>
      </c>
      <c r="D213" s="768">
        <f>C130</f>
        <v>7975800</v>
      </c>
      <c r="E213" s="769">
        <f>H131</f>
        <v>370</v>
      </c>
      <c r="F213" s="770">
        <f>I130</f>
        <v>2711000</v>
      </c>
      <c r="G213" s="703">
        <f>N131</f>
        <v>55.69</v>
      </c>
      <c r="H213" s="770">
        <f>O130</f>
        <v>556900</v>
      </c>
      <c r="I213" s="771">
        <f>B200</f>
        <v>320</v>
      </c>
      <c r="J213" s="770">
        <f>C199</f>
        <v>2176000</v>
      </c>
      <c r="K213" s="727">
        <f>P200</f>
        <v>51.870000000000005</v>
      </c>
      <c r="L213" s="770">
        <f>Q199</f>
        <v>518700</v>
      </c>
      <c r="M213" s="704"/>
      <c r="N213" s="704"/>
      <c r="P213" s="687"/>
      <c r="V213" s="579"/>
      <c r="W213" s="688"/>
      <c r="X213" s="579"/>
    </row>
    <row r="214" spans="1:27" ht="22" customHeight="1" x14ac:dyDescent="0.35">
      <c r="C214" s="767">
        <f>D131</f>
        <v>799.87000000000012</v>
      </c>
      <c r="D214" s="768">
        <f>E130</f>
        <v>7998700</v>
      </c>
      <c r="E214" s="772">
        <f>J131</f>
        <v>315</v>
      </c>
      <c r="F214" s="704">
        <f>K130</f>
        <v>4189500</v>
      </c>
      <c r="G214" s="769">
        <f>P131</f>
        <v>520</v>
      </c>
      <c r="H214" s="704">
        <f>Q130</f>
        <v>6916000</v>
      </c>
      <c r="I214" s="769">
        <f>D200</f>
        <v>340</v>
      </c>
      <c r="J214" s="704">
        <f>E199</f>
        <v>2312000</v>
      </c>
      <c r="K214" s="773"/>
      <c r="L214" s="727"/>
      <c r="M214" s="704"/>
      <c r="N214" s="704"/>
      <c r="P214" s="687"/>
      <c r="V214" s="579"/>
      <c r="W214" s="688"/>
      <c r="X214" s="579"/>
    </row>
    <row r="215" spans="1:27" ht="22" customHeight="1" x14ac:dyDescent="0.35">
      <c r="A215" s="774"/>
      <c r="B215" s="775"/>
      <c r="C215" s="767">
        <f>F131</f>
        <v>630.21000000000015</v>
      </c>
      <c r="D215" s="776">
        <f>G130</f>
        <v>6302100</v>
      </c>
      <c r="E215" s="769">
        <f>L131</f>
        <v>343.84000000000003</v>
      </c>
      <c r="F215" s="704">
        <f>M130</f>
        <v>2338110</v>
      </c>
      <c r="G215" s="777">
        <f>R131</f>
        <v>80</v>
      </c>
      <c r="H215" s="778">
        <f>S130</f>
        <v>544000</v>
      </c>
      <c r="I215" s="777">
        <f>F200</f>
        <v>0</v>
      </c>
      <c r="J215" s="778">
        <f>G199</f>
        <v>0</v>
      </c>
      <c r="K215" s="779"/>
      <c r="L215" s="780"/>
      <c r="M215" s="781"/>
      <c r="N215" s="781"/>
      <c r="P215" s="687"/>
      <c r="S215" s="1183"/>
      <c r="T215" s="1183"/>
      <c r="U215" s="1183"/>
      <c r="V215" s="782"/>
      <c r="W215" s="701"/>
      <c r="X215" s="579"/>
    </row>
    <row r="216" spans="1:27" ht="22" customHeight="1" x14ac:dyDescent="0.35">
      <c r="C216" s="773"/>
      <c r="D216" s="768"/>
      <c r="E216" s="783"/>
      <c r="F216" s="727"/>
      <c r="G216" s="769">
        <f>T131</f>
        <v>101.78</v>
      </c>
      <c r="H216" s="704">
        <f>U130</f>
        <v>1017800</v>
      </c>
      <c r="I216" s="769">
        <f>H200</f>
        <v>53.68</v>
      </c>
      <c r="J216" s="704">
        <f>I199</f>
        <v>536800</v>
      </c>
      <c r="K216" s="773"/>
      <c r="L216" s="727"/>
      <c r="M216" s="704"/>
      <c r="N216" s="704"/>
      <c r="P216" s="687"/>
      <c r="V216" s="579"/>
      <c r="W216" s="688"/>
      <c r="X216" s="579"/>
    </row>
    <row r="217" spans="1:27" ht="22" customHeight="1" x14ac:dyDescent="0.35">
      <c r="C217" s="773"/>
      <c r="D217" s="768"/>
      <c r="E217" s="783"/>
      <c r="F217" s="727"/>
      <c r="G217" s="769">
        <f>V131</f>
        <v>82.15</v>
      </c>
      <c r="H217" s="704">
        <f>W130</f>
        <v>821500</v>
      </c>
      <c r="I217" s="769">
        <f>J200</f>
        <v>50.62</v>
      </c>
      <c r="J217" s="704">
        <f>K199</f>
        <v>506200</v>
      </c>
      <c r="K217" s="779"/>
      <c r="L217" s="780"/>
      <c r="M217" s="704"/>
      <c r="N217" s="704"/>
      <c r="P217" s="687"/>
      <c r="V217" s="579"/>
      <c r="W217" s="688"/>
      <c r="X217" s="579"/>
    </row>
    <row r="218" spans="1:27" ht="22" customHeight="1" x14ac:dyDescent="0.35">
      <c r="C218" s="773"/>
      <c r="D218" s="768"/>
      <c r="E218" s="773"/>
      <c r="F218" s="727"/>
      <c r="G218" s="769">
        <f>X131</f>
        <v>0</v>
      </c>
      <c r="H218" s="704">
        <f>Y130</f>
        <v>0</v>
      </c>
      <c r="I218" s="769">
        <f>N200</f>
        <v>40.19</v>
      </c>
      <c r="J218" s="704">
        <f>O199</f>
        <v>401900</v>
      </c>
      <c r="K218" s="779"/>
      <c r="L218" s="780"/>
      <c r="M218" s="704"/>
      <c r="N218" s="704"/>
      <c r="P218" s="687"/>
      <c r="V218" s="579"/>
      <c r="W218" s="688"/>
      <c r="X218" s="579"/>
    </row>
    <row r="219" spans="1:27" ht="22" customHeight="1" x14ac:dyDescent="0.35">
      <c r="C219" s="773"/>
      <c r="D219" s="784"/>
      <c r="E219" s="773"/>
      <c r="F219" s="727"/>
      <c r="G219" s="773"/>
      <c r="H219" s="785"/>
      <c r="I219" s="769">
        <f>L200</f>
        <v>36.29</v>
      </c>
      <c r="J219" s="704">
        <f>M199</f>
        <v>362900</v>
      </c>
      <c r="K219" s="773"/>
      <c r="L219" s="727"/>
      <c r="M219" s="704"/>
      <c r="N219" s="704"/>
      <c r="P219" s="687"/>
      <c r="V219" s="579"/>
      <c r="W219" s="688"/>
      <c r="X219" s="579"/>
    </row>
    <row r="220" spans="1:27" ht="24" customHeight="1" x14ac:dyDescent="0.35">
      <c r="C220" s="703">
        <f t="shared" ref="C220:L220" si="0">SUM(C213:C219)</f>
        <v>2222.71</v>
      </c>
      <c r="D220" s="704">
        <f t="shared" si="0"/>
        <v>22276600</v>
      </c>
      <c r="E220" s="703">
        <f t="shared" si="0"/>
        <v>1028.8400000000001</v>
      </c>
      <c r="F220" s="704">
        <f t="shared" si="0"/>
        <v>9238610</v>
      </c>
      <c r="G220" s="703">
        <f t="shared" si="0"/>
        <v>839.62</v>
      </c>
      <c r="H220" s="704">
        <f t="shared" si="0"/>
        <v>9856200</v>
      </c>
      <c r="I220" s="703">
        <f t="shared" si="0"/>
        <v>840.78</v>
      </c>
      <c r="J220" s="704">
        <f>SUM(J213:J219)</f>
        <v>6295800</v>
      </c>
      <c r="K220" s="703">
        <f t="shared" si="0"/>
        <v>51.870000000000005</v>
      </c>
      <c r="L220" s="704">
        <f t="shared" si="0"/>
        <v>518700</v>
      </c>
      <c r="M220" s="704">
        <f>K220+I220+G220+E220+C220</f>
        <v>4983.82</v>
      </c>
      <c r="N220" s="704">
        <f>D220+F220+H220+J220+L220</f>
        <v>48185910</v>
      </c>
      <c r="P220" s="687"/>
      <c r="V220" s="579"/>
      <c r="X220" s="579"/>
    </row>
    <row r="221" spans="1:27" x14ac:dyDescent="0.35">
      <c r="Q221" s="579" t="s">
        <v>162</v>
      </c>
      <c r="R221" s="579"/>
    </row>
    <row r="222" spans="1:27" ht="15" x14ac:dyDescent="0.35">
      <c r="D222" s="687" t="s">
        <v>28</v>
      </c>
      <c r="I222" s="706"/>
      <c r="J222" s="707"/>
    </row>
    <row r="223" spans="1:27" ht="15" x14ac:dyDescent="0.35">
      <c r="D223" s="708" t="s">
        <v>17</v>
      </c>
      <c r="I223" s="709"/>
      <c r="J223" s="710"/>
      <c r="R223" s="711"/>
    </row>
    <row r="224" spans="1:27" ht="15" x14ac:dyDescent="0.35">
      <c r="D224" s="687" t="s">
        <v>19</v>
      </c>
      <c r="I224" s="119"/>
      <c r="J224"/>
      <c r="L224" s="710"/>
      <c r="M224" s="119"/>
      <c r="N224" s="710"/>
      <c r="O224" s="119"/>
      <c r="P224" s="712"/>
      <c r="R224" s="711"/>
    </row>
    <row r="225" spans="1:24" ht="15" x14ac:dyDescent="0.35">
      <c r="I225" s="119"/>
      <c r="J225"/>
      <c r="L225" s="710"/>
      <c r="M225" s="119"/>
      <c r="N225" s="710"/>
      <c r="O225" s="119"/>
      <c r="P225" s="712"/>
      <c r="R225" s="711"/>
    </row>
    <row r="226" spans="1:24" ht="14.5" x14ac:dyDescent="0.35">
      <c r="I226" s="433"/>
      <c r="J226"/>
      <c r="R226" s="710"/>
    </row>
    <row r="227" spans="1:24" x14ac:dyDescent="0.35">
      <c r="B227" s="687"/>
      <c r="H227" s="579"/>
      <c r="J227" s="579"/>
      <c r="L227" s="579"/>
      <c r="N227" s="579"/>
      <c r="P227" s="579"/>
      <c r="R227" s="579"/>
      <c r="T227" s="579"/>
      <c r="V227" s="579"/>
      <c r="X227" s="579"/>
    </row>
    <row r="228" spans="1:24" x14ac:dyDescent="0.35">
      <c r="B228" s="687"/>
      <c r="H228" s="579"/>
      <c r="J228" s="579"/>
      <c r="L228" s="579"/>
      <c r="N228" s="579"/>
      <c r="P228" s="579"/>
      <c r="R228" s="579"/>
      <c r="T228" s="579"/>
      <c r="V228" s="579"/>
      <c r="X228" s="579"/>
    </row>
    <row r="229" spans="1:24" x14ac:dyDescent="0.35">
      <c r="B229" s="687"/>
      <c r="H229" s="579"/>
      <c r="J229" s="579"/>
      <c r="L229" s="579"/>
      <c r="N229" s="579"/>
      <c r="P229" s="579"/>
      <c r="R229" s="579"/>
      <c r="T229" s="579"/>
      <c r="V229" s="579"/>
      <c r="X229" s="579"/>
    </row>
    <row r="230" spans="1:24" x14ac:dyDescent="0.35">
      <c r="B230" s="687"/>
      <c r="H230" s="579"/>
      <c r="J230" s="579"/>
      <c r="L230" s="579"/>
      <c r="N230" s="579"/>
      <c r="P230" s="579"/>
      <c r="R230" s="579"/>
      <c r="T230" s="579"/>
      <c r="V230" s="579"/>
      <c r="X230" s="579"/>
    </row>
    <row r="231" spans="1:24" x14ac:dyDescent="0.35">
      <c r="B231" s="687"/>
      <c r="H231" s="579"/>
      <c r="J231" s="579"/>
      <c r="L231" s="579"/>
      <c r="N231" s="579"/>
      <c r="P231" s="579"/>
      <c r="R231" s="579"/>
      <c r="T231" s="579"/>
      <c r="V231" s="579"/>
      <c r="X231" s="579"/>
    </row>
    <row r="232" spans="1:24" s="687" customFormat="1" x14ac:dyDescent="0.35">
      <c r="A232" s="579"/>
      <c r="C232" s="579"/>
      <c r="E232" s="579"/>
      <c r="G232" s="579"/>
      <c r="H232" s="579"/>
      <c r="I232" s="579"/>
      <c r="J232" s="579"/>
      <c r="K232" s="579"/>
      <c r="L232" s="579"/>
      <c r="M232" s="579"/>
      <c r="N232" s="579"/>
    </row>
    <row r="233" spans="1:24" x14ac:dyDescent="0.35">
      <c r="B233" s="687"/>
      <c r="H233" s="579"/>
      <c r="J233" s="579"/>
      <c r="L233" s="579"/>
      <c r="N233" s="579"/>
      <c r="P233" s="579"/>
      <c r="R233" s="579"/>
      <c r="T233" s="579"/>
      <c r="V233" s="579"/>
      <c r="X233" s="579"/>
    </row>
    <row r="234" spans="1:24" x14ac:dyDescent="0.35">
      <c r="B234" s="687"/>
      <c r="H234" s="579"/>
      <c r="J234" s="579"/>
      <c r="L234" s="579"/>
      <c r="N234" s="579"/>
      <c r="P234" s="579"/>
      <c r="R234" s="579"/>
      <c r="T234" s="579"/>
      <c r="V234" s="579"/>
      <c r="X234" s="579"/>
    </row>
    <row r="235" spans="1:24" x14ac:dyDescent="0.35">
      <c r="B235" s="687"/>
      <c r="H235" s="579"/>
      <c r="J235" s="579"/>
      <c r="L235" s="579"/>
      <c r="N235" s="579"/>
      <c r="P235" s="579"/>
      <c r="R235" s="579"/>
      <c r="T235" s="579"/>
      <c r="V235" s="579"/>
      <c r="X235" s="579"/>
    </row>
    <row r="236" spans="1:24" x14ac:dyDescent="0.35">
      <c r="B236" s="687"/>
      <c r="H236" s="579"/>
      <c r="J236" s="579"/>
      <c r="L236" s="579"/>
      <c r="N236" s="579"/>
      <c r="P236" s="579"/>
      <c r="R236" s="579"/>
      <c r="T236" s="579"/>
      <c r="V236" s="579"/>
      <c r="X236" s="579"/>
    </row>
    <row r="237" spans="1:24" x14ac:dyDescent="0.35">
      <c r="B237" s="687"/>
      <c r="H237" s="579"/>
      <c r="J237" s="579"/>
      <c r="L237" s="579"/>
      <c r="N237" s="579"/>
      <c r="P237" s="579"/>
      <c r="R237" s="579"/>
      <c r="T237" s="579"/>
      <c r="V237" s="579"/>
      <c r="X237" s="579"/>
    </row>
    <row r="238" spans="1:24" x14ac:dyDescent="0.35">
      <c r="B238" s="687"/>
      <c r="H238" s="579"/>
      <c r="J238" s="579"/>
      <c r="L238" s="579"/>
      <c r="N238" s="579"/>
      <c r="P238" s="579"/>
      <c r="R238" s="579"/>
      <c r="T238" s="579"/>
      <c r="V238" s="579"/>
      <c r="X238" s="579"/>
    </row>
    <row r="239" spans="1:24" x14ac:dyDescent="0.35">
      <c r="B239" s="687"/>
      <c r="H239" s="579"/>
      <c r="J239" s="579"/>
      <c r="L239" s="579"/>
      <c r="N239" s="579"/>
      <c r="P239" s="579"/>
      <c r="R239" s="579"/>
      <c r="T239" s="579"/>
      <c r="V239" s="579"/>
      <c r="X239" s="579"/>
    </row>
    <row r="240" spans="1:24" x14ac:dyDescent="0.35">
      <c r="B240" s="687"/>
      <c r="H240" s="579"/>
      <c r="J240" s="579"/>
      <c r="L240" s="579"/>
      <c r="N240" s="579"/>
      <c r="P240" s="579"/>
      <c r="R240" s="579"/>
      <c r="T240" s="579"/>
      <c r="V240" s="579"/>
      <c r="X240" s="579"/>
    </row>
    <row r="241" spans="2:24" x14ac:dyDescent="0.35">
      <c r="B241" s="687"/>
      <c r="H241" s="579"/>
      <c r="J241" s="579"/>
      <c r="L241" s="579"/>
      <c r="N241" s="579"/>
      <c r="P241" s="579"/>
      <c r="R241" s="579"/>
      <c r="T241" s="579"/>
      <c r="V241" s="579"/>
      <c r="X241" s="579"/>
    </row>
    <row r="242" spans="2:24" x14ac:dyDescent="0.35">
      <c r="B242" s="687"/>
      <c r="H242" s="579"/>
      <c r="J242" s="579"/>
      <c r="L242" s="579"/>
      <c r="N242" s="579"/>
      <c r="P242" s="579"/>
      <c r="R242" s="579"/>
      <c r="T242" s="579"/>
      <c r="V242" s="579"/>
      <c r="X242" s="579"/>
    </row>
    <row r="243" spans="2:24" x14ac:dyDescent="0.35">
      <c r="B243" s="687"/>
      <c r="H243" s="579"/>
      <c r="J243" s="579"/>
      <c r="L243" s="579"/>
      <c r="N243" s="579"/>
      <c r="P243" s="579"/>
      <c r="R243" s="579"/>
      <c r="T243" s="579"/>
      <c r="V243" s="579"/>
      <c r="X243" s="579"/>
    </row>
    <row r="244" spans="2:24" x14ac:dyDescent="0.35">
      <c r="B244" s="687"/>
      <c r="H244" s="579"/>
      <c r="J244" s="579"/>
      <c r="L244" s="579"/>
      <c r="N244" s="579"/>
      <c r="P244" s="579"/>
      <c r="R244" s="579"/>
      <c r="T244" s="579"/>
      <c r="V244" s="579"/>
      <c r="X244" s="579"/>
    </row>
    <row r="245" spans="2:24" x14ac:dyDescent="0.35">
      <c r="B245" s="687"/>
      <c r="H245" s="579"/>
      <c r="J245" s="579"/>
      <c r="L245" s="579"/>
      <c r="N245" s="579"/>
      <c r="P245" s="579"/>
      <c r="R245" s="579"/>
      <c r="T245" s="579"/>
      <c r="V245" s="579"/>
      <c r="X245" s="579"/>
    </row>
    <row r="246" spans="2:24" x14ac:dyDescent="0.35">
      <c r="B246" s="687"/>
      <c r="H246" s="579"/>
      <c r="J246" s="579"/>
      <c r="L246" s="579"/>
      <c r="N246" s="579"/>
      <c r="P246" s="579"/>
      <c r="R246" s="579"/>
      <c r="T246" s="579"/>
      <c r="V246" s="579"/>
      <c r="X246" s="579"/>
    </row>
    <row r="247" spans="2:24" x14ac:dyDescent="0.35">
      <c r="B247" s="687"/>
      <c r="H247" s="579"/>
      <c r="J247" s="579"/>
      <c r="L247" s="579"/>
      <c r="N247" s="579"/>
      <c r="P247" s="579"/>
      <c r="R247" s="579"/>
      <c r="T247" s="579"/>
      <c r="V247" s="579"/>
      <c r="X247" s="579"/>
    </row>
    <row r="248" spans="2:24" x14ac:dyDescent="0.35">
      <c r="B248" s="687"/>
      <c r="H248" s="579"/>
      <c r="J248" s="579"/>
      <c r="L248" s="579"/>
      <c r="N248" s="579"/>
      <c r="P248" s="579"/>
      <c r="R248" s="579"/>
      <c r="T248" s="579"/>
      <c r="V248" s="579"/>
      <c r="X248" s="579"/>
    </row>
    <row r="249" spans="2:24" x14ac:dyDescent="0.35">
      <c r="B249" s="687"/>
      <c r="H249" s="579"/>
      <c r="J249" s="579"/>
      <c r="L249" s="579"/>
      <c r="N249" s="579"/>
      <c r="P249" s="579"/>
      <c r="R249" s="579"/>
      <c r="T249" s="579"/>
      <c r="V249" s="579"/>
      <c r="X249" s="579"/>
    </row>
    <row r="250" spans="2:24" x14ac:dyDescent="0.35">
      <c r="B250" s="687"/>
      <c r="H250" s="579"/>
      <c r="J250" s="579"/>
      <c r="L250" s="579"/>
      <c r="N250" s="579"/>
      <c r="P250" s="579"/>
      <c r="R250" s="579"/>
      <c r="T250" s="579"/>
      <c r="V250" s="579"/>
      <c r="X250" s="579"/>
    </row>
    <row r="251" spans="2:24" x14ac:dyDescent="0.35">
      <c r="B251" s="687"/>
      <c r="H251" s="579"/>
      <c r="J251" s="579"/>
      <c r="L251" s="579"/>
      <c r="N251" s="579"/>
      <c r="P251" s="579"/>
      <c r="R251" s="579"/>
      <c r="T251" s="579"/>
      <c r="V251" s="579"/>
      <c r="X251" s="579"/>
    </row>
    <row r="252" spans="2:24" x14ac:dyDescent="0.35">
      <c r="B252" s="687"/>
      <c r="H252" s="579"/>
      <c r="J252" s="579"/>
      <c r="L252" s="579"/>
      <c r="N252" s="579"/>
      <c r="P252" s="579"/>
      <c r="R252" s="579"/>
      <c r="T252" s="579"/>
      <c r="V252" s="579"/>
      <c r="X252" s="579"/>
    </row>
    <row r="253" spans="2:24" x14ac:dyDescent="0.35">
      <c r="B253" s="687"/>
      <c r="H253" s="579"/>
      <c r="J253" s="579"/>
      <c r="L253" s="579"/>
      <c r="N253" s="579"/>
      <c r="P253" s="579"/>
      <c r="R253" s="579"/>
      <c r="T253" s="579"/>
      <c r="V253" s="579"/>
      <c r="X253" s="579"/>
    </row>
    <row r="254" spans="2:24" x14ac:dyDescent="0.35">
      <c r="B254" s="687"/>
      <c r="H254" s="579"/>
      <c r="J254" s="579"/>
      <c r="L254" s="579"/>
      <c r="N254" s="579"/>
      <c r="P254" s="579"/>
      <c r="R254" s="579"/>
      <c r="T254" s="579"/>
      <c r="V254" s="579"/>
      <c r="X254" s="579"/>
    </row>
    <row r="276" spans="10:10" x14ac:dyDescent="0.35">
      <c r="J276" s="713"/>
    </row>
  </sheetData>
  <mergeCells count="113">
    <mergeCell ref="S215:U215"/>
    <mergeCell ref="A118:A121"/>
    <mergeCell ref="A122:A125"/>
    <mergeCell ref="A126:A129"/>
    <mergeCell ref="A191:A192"/>
    <mergeCell ref="A193:A194"/>
    <mergeCell ref="A195:A196"/>
    <mergeCell ref="A197:A198"/>
    <mergeCell ref="W210:Y210"/>
    <mergeCell ref="C211:D211"/>
    <mergeCell ref="E211:F211"/>
    <mergeCell ref="G211:H211"/>
    <mergeCell ref="I211:J211"/>
    <mergeCell ref="K211:L211"/>
    <mergeCell ref="M211:N211"/>
    <mergeCell ref="B202:K202"/>
    <mergeCell ref="C203:E203"/>
    <mergeCell ref="O203:Q203"/>
    <mergeCell ref="C208:E208"/>
    <mergeCell ref="O208:Q208"/>
    <mergeCell ref="C210:E210"/>
    <mergeCell ref="A183:A184"/>
    <mergeCell ref="A185:A186"/>
    <mergeCell ref="A187:A188"/>
    <mergeCell ref="A189:A190"/>
    <mergeCell ref="A199:A201"/>
    <mergeCell ref="A171:A172"/>
    <mergeCell ref="A173:A174"/>
    <mergeCell ref="A175:A176"/>
    <mergeCell ref="A177:A178"/>
    <mergeCell ref="A179:A180"/>
    <mergeCell ref="A181:A182"/>
    <mergeCell ref="A159:A160"/>
    <mergeCell ref="A161:A162"/>
    <mergeCell ref="A163:A164"/>
    <mergeCell ref="A165:A166"/>
    <mergeCell ref="A167:A168"/>
    <mergeCell ref="A169:A170"/>
    <mergeCell ref="A147:A148"/>
    <mergeCell ref="A149:A150"/>
    <mergeCell ref="A151:A152"/>
    <mergeCell ref="A153:A154"/>
    <mergeCell ref="A155:A156"/>
    <mergeCell ref="A157:A158"/>
    <mergeCell ref="T135:U135"/>
    <mergeCell ref="A137:A138"/>
    <mergeCell ref="A139:A140"/>
    <mergeCell ref="A141:A142"/>
    <mergeCell ref="A143:A144"/>
    <mergeCell ref="A145:A146"/>
    <mergeCell ref="H135:I135"/>
    <mergeCell ref="J135:K135"/>
    <mergeCell ref="L135:M135"/>
    <mergeCell ref="N135:O135"/>
    <mergeCell ref="P135:Q135"/>
    <mergeCell ref="R135:S135"/>
    <mergeCell ref="A133:V133"/>
    <mergeCell ref="A134:A136"/>
    <mergeCell ref="B134:E134"/>
    <mergeCell ref="F134:G134"/>
    <mergeCell ref="H134:O134"/>
    <mergeCell ref="P134:U134"/>
    <mergeCell ref="V134:V135"/>
    <mergeCell ref="B135:C135"/>
    <mergeCell ref="D135:E135"/>
    <mergeCell ref="F135:G135"/>
    <mergeCell ref="A102:A105"/>
    <mergeCell ref="A106:A109"/>
    <mergeCell ref="A110:A113"/>
    <mergeCell ref="A114:A117"/>
    <mergeCell ref="A130:A131"/>
    <mergeCell ref="A132:V132"/>
    <mergeCell ref="A78:A81"/>
    <mergeCell ref="A82:A85"/>
    <mergeCell ref="A86:A89"/>
    <mergeCell ref="A90:A93"/>
    <mergeCell ref="A94:A97"/>
    <mergeCell ref="A98:A101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6:A9"/>
    <mergeCell ref="A10:A13"/>
    <mergeCell ref="A14:A17"/>
    <mergeCell ref="A18:A21"/>
    <mergeCell ref="A22:A25"/>
    <mergeCell ref="A26:A29"/>
    <mergeCell ref="Z3:Z4"/>
    <mergeCell ref="B4:C4"/>
    <mergeCell ref="D4:E4"/>
    <mergeCell ref="F4:G4"/>
    <mergeCell ref="H4:I4"/>
    <mergeCell ref="J4:K4"/>
    <mergeCell ref="L4:M4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</mergeCells>
  <printOptions horizontalCentered="1"/>
  <pageMargins left="0.22" right="0.55000000000000004" top="0.75" bottom="0.48" header="0.3" footer="0.3"/>
  <pageSetup paperSize="9" scale="31" fitToHeight="0" orientation="landscape" horizontalDpi="360" verticalDpi="360" r:id="rId1"/>
  <rowBreaks count="1" manualBreakCount="1">
    <brk id="101" max="2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258"/>
  <sheetViews>
    <sheetView view="pageBreakPreview" topLeftCell="I173" zoomScale="70" zoomScaleNormal="70" zoomScaleSheetLayoutView="70" workbookViewId="0">
      <selection activeCell="O173" sqref="O173"/>
    </sheetView>
  </sheetViews>
  <sheetFormatPr defaultColWidth="9.1796875" defaultRowHeight="14" x14ac:dyDescent="0.35"/>
  <cols>
    <col min="1" max="1" width="12.81640625" style="579" customWidth="1"/>
    <col min="2" max="2" width="13" style="702" customWidth="1"/>
    <col min="3" max="3" width="16.453125" style="579" customWidth="1"/>
    <col min="4" max="4" width="12.453125" style="687" customWidth="1"/>
    <col min="5" max="5" width="17.453125" style="579" customWidth="1"/>
    <col min="6" max="6" width="13.81640625" style="687" customWidth="1"/>
    <col min="7" max="7" width="16.1796875" style="579" customWidth="1"/>
    <col min="8" max="8" width="12" style="687" customWidth="1"/>
    <col min="9" max="9" width="16.453125" style="579" customWidth="1"/>
    <col min="10" max="10" width="14" style="687" customWidth="1"/>
    <col min="11" max="11" width="16.453125" style="579" customWidth="1"/>
    <col min="12" max="12" width="13.1796875" style="687" customWidth="1"/>
    <col min="13" max="13" width="18.453125" style="579" customWidth="1"/>
    <col min="14" max="14" width="17.453125" style="687" customWidth="1"/>
    <col min="15" max="15" width="17" style="579" customWidth="1"/>
    <col min="16" max="16" width="16.1796875" style="705" customWidth="1"/>
    <col min="17" max="17" width="23" style="579" customWidth="1"/>
    <col min="18" max="18" width="16.1796875" style="687" customWidth="1"/>
    <col min="19" max="19" width="19" style="579" customWidth="1"/>
    <col min="20" max="20" width="19.453125" style="687" customWidth="1"/>
    <col min="21" max="21" width="19" style="579" customWidth="1"/>
    <col min="22" max="22" width="22.453125" style="687" customWidth="1"/>
    <col min="23" max="23" width="19.453125" style="579" customWidth="1"/>
    <col min="24" max="24" width="14.453125" style="687" customWidth="1"/>
    <col min="25" max="25" width="20.453125" style="579" customWidth="1"/>
    <col min="26" max="26" width="33.453125" style="579" customWidth="1"/>
    <col min="27" max="27" width="21.453125" style="579" customWidth="1"/>
    <col min="28" max="28" width="10.453125" style="579" bestFit="1" customWidth="1"/>
    <col min="29" max="29" width="16.81640625" style="579" bestFit="1" customWidth="1"/>
    <col min="30" max="30" width="12" style="579" bestFit="1" customWidth="1"/>
    <col min="31" max="31" width="14.1796875" style="579" bestFit="1" customWidth="1"/>
    <col min="32" max="32" width="10.453125" style="579" customWidth="1"/>
    <col min="33" max="34" width="14.1796875" style="579" bestFit="1" customWidth="1"/>
    <col min="35" max="35" width="17.453125" style="579" bestFit="1" customWidth="1"/>
    <col min="36" max="36" width="14.1796875" style="579" customWidth="1"/>
    <col min="37" max="37" width="14.453125" style="579" bestFit="1" customWidth="1"/>
    <col min="38" max="38" width="14.1796875" style="579" customWidth="1"/>
    <col min="39" max="39" width="16.81640625" style="579" bestFit="1" customWidth="1"/>
    <col min="40" max="40" width="21.81640625" style="579" bestFit="1" customWidth="1"/>
    <col min="41" max="41" width="9.1796875" style="579"/>
    <col min="42" max="42" width="14" style="579" bestFit="1" customWidth="1"/>
    <col min="43" max="16384" width="9.1796875" style="579"/>
  </cols>
  <sheetData>
    <row r="1" spans="1:49" ht="22" customHeight="1" x14ac:dyDescent="0.3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0"/>
      <c r="Z1" s="1160"/>
      <c r="AA1" s="856"/>
    </row>
    <row r="2" spans="1:49" ht="18" x14ac:dyDescent="0.35">
      <c r="A2" s="1160" t="s">
        <v>213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W2" s="1160"/>
      <c r="X2" s="1160"/>
      <c r="Y2" s="1160"/>
      <c r="Z2" s="1160"/>
      <c r="AA2" s="856"/>
    </row>
    <row r="3" spans="1:49" s="663" customFormat="1" ht="22.5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70"/>
      <c r="N3" s="1171" t="s">
        <v>5</v>
      </c>
      <c r="O3" s="1172"/>
      <c r="P3" s="1171" t="s">
        <v>6</v>
      </c>
      <c r="Q3" s="1172"/>
      <c r="R3" s="1168" t="s">
        <v>7</v>
      </c>
      <c r="S3" s="1170"/>
      <c r="T3" s="1171" t="s">
        <v>8</v>
      </c>
      <c r="U3" s="1194"/>
      <c r="V3" s="1194"/>
      <c r="W3" s="1172"/>
      <c r="X3" s="1168" t="s">
        <v>7</v>
      </c>
      <c r="Y3" s="1170"/>
      <c r="Z3" s="1202" t="s">
        <v>9</v>
      </c>
      <c r="AA3" s="661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</row>
    <row r="4" spans="1:49" s="669" customFormat="1" ht="20.25" customHeight="1" x14ac:dyDescent="0.35">
      <c r="A4" s="1168"/>
      <c r="B4" s="1168" t="s">
        <v>188</v>
      </c>
      <c r="C4" s="1170"/>
      <c r="D4" s="1168" t="s">
        <v>189</v>
      </c>
      <c r="E4" s="1170"/>
      <c r="F4" s="1168" t="s">
        <v>190</v>
      </c>
      <c r="G4" s="1170"/>
      <c r="H4" s="1168" t="s">
        <v>13</v>
      </c>
      <c r="I4" s="1170"/>
      <c r="J4" s="1168" t="s">
        <v>175</v>
      </c>
      <c r="K4" s="1170"/>
      <c r="L4" s="1168" t="s">
        <v>16</v>
      </c>
      <c r="M4" s="1170"/>
      <c r="N4" s="664" t="s">
        <v>17</v>
      </c>
      <c r="O4" s="842" t="s">
        <v>192</v>
      </c>
      <c r="P4" s="665" t="s">
        <v>19</v>
      </c>
      <c r="Q4" s="666" t="s">
        <v>20</v>
      </c>
      <c r="R4" s="664" t="s">
        <v>21</v>
      </c>
      <c r="S4" s="843" t="s">
        <v>22</v>
      </c>
      <c r="T4" s="664" t="s">
        <v>17</v>
      </c>
      <c r="U4" s="667" t="s">
        <v>193</v>
      </c>
      <c r="V4" s="664" t="s">
        <v>17</v>
      </c>
      <c r="W4" s="843" t="s">
        <v>24</v>
      </c>
      <c r="X4" s="664" t="s">
        <v>17</v>
      </c>
      <c r="Y4" s="842" t="s">
        <v>194</v>
      </c>
      <c r="Z4" s="1203"/>
      <c r="AA4" s="661"/>
      <c r="AB4" s="668"/>
      <c r="AC4" s="668"/>
      <c r="AD4" s="668"/>
      <c r="AE4" s="668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</row>
    <row r="5" spans="1:49" s="669" customFormat="1" ht="17.25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2" t="s">
        <v>164</v>
      </c>
      <c r="K5" s="850" t="s">
        <v>27</v>
      </c>
      <c r="L5" s="672" t="s">
        <v>21</v>
      </c>
      <c r="M5" s="850" t="s">
        <v>27</v>
      </c>
      <c r="N5" s="672" t="s">
        <v>30</v>
      </c>
      <c r="O5" s="850" t="s">
        <v>27</v>
      </c>
      <c r="P5" s="672" t="s">
        <v>31</v>
      </c>
      <c r="Q5" s="850" t="s">
        <v>27</v>
      </c>
      <c r="R5" s="675" t="s">
        <v>30</v>
      </c>
      <c r="S5" s="844" t="s">
        <v>27</v>
      </c>
      <c r="T5" s="676" t="s">
        <v>30</v>
      </c>
      <c r="U5" s="677" t="s">
        <v>27</v>
      </c>
      <c r="V5" s="676" t="s">
        <v>32</v>
      </c>
      <c r="W5" s="844" t="s">
        <v>27</v>
      </c>
      <c r="X5" s="675" t="s">
        <v>30</v>
      </c>
      <c r="Y5" s="850" t="s">
        <v>27</v>
      </c>
      <c r="Z5" s="845"/>
      <c r="AA5" s="678"/>
      <c r="AG5" s="679"/>
      <c r="AH5" s="679"/>
      <c r="AI5" s="679"/>
      <c r="AJ5" s="679"/>
      <c r="AK5" s="679"/>
      <c r="AL5" s="679"/>
    </row>
    <row r="6" spans="1:49" ht="15" customHeight="1" x14ac:dyDescent="0.35">
      <c r="A6" s="1173">
        <v>44958</v>
      </c>
      <c r="B6" s="680"/>
      <c r="C6" s="545"/>
      <c r="D6" s="544"/>
      <c r="E6" s="545"/>
      <c r="F6" s="544"/>
      <c r="G6" s="681"/>
      <c r="H6" s="682"/>
      <c r="I6" s="681"/>
      <c r="J6" s="682"/>
      <c r="K6" s="681"/>
      <c r="L6" s="682"/>
      <c r="M6" s="547"/>
      <c r="N6" s="549"/>
      <c r="O6" s="547"/>
      <c r="P6" s="546"/>
      <c r="Q6" s="547"/>
      <c r="R6" s="549">
        <v>20</v>
      </c>
      <c r="S6" s="547">
        <v>136000</v>
      </c>
      <c r="T6" s="683"/>
      <c r="U6" s="728"/>
      <c r="V6" s="683"/>
      <c r="W6" s="547"/>
      <c r="X6" s="549"/>
      <c r="Y6" s="547"/>
      <c r="Z6" s="547"/>
      <c r="AA6" s="684"/>
      <c r="AG6" s="685"/>
    </row>
    <row r="7" spans="1:49" ht="15" customHeight="1" x14ac:dyDescent="0.35">
      <c r="A7" s="1174"/>
      <c r="B7" s="591"/>
      <c r="C7" s="592"/>
      <c r="D7" s="593"/>
      <c r="E7" s="592"/>
      <c r="F7" s="593"/>
      <c r="G7" s="585"/>
      <c r="H7" s="586"/>
      <c r="I7" s="585"/>
      <c r="J7" s="586"/>
      <c r="K7" s="585"/>
      <c r="L7" s="586"/>
      <c r="M7" s="587"/>
      <c r="N7" s="584"/>
      <c r="O7" s="587"/>
      <c r="P7" s="588"/>
      <c r="Q7" s="587"/>
      <c r="R7" s="584"/>
      <c r="S7" s="587"/>
      <c r="T7" s="589"/>
      <c r="U7" s="594"/>
      <c r="V7" s="589"/>
      <c r="W7" s="587"/>
      <c r="X7" s="584"/>
      <c r="Y7" s="587"/>
      <c r="Z7" s="587"/>
      <c r="AA7" s="612"/>
      <c r="AG7" s="685"/>
    </row>
    <row r="8" spans="1:49" ht="15" customHeight="1" x14ac:dyDescent="0.35">
      <c r="A8" s="1174"/>
      <c r="B8" s="591"/>
      <c r="C8" s="592"/>
      <c r="D8" s="593"/>
      <c r="E8" s="592"/>
      <c r="F8" s="593"/>
      <c r="G8" s="585"/>
      <c r="H8" s="586"/>
      <c r="I8" s="585"/>
      <c r="J8" s="586"/>
      <c r="K8" s="585"/>
      <c r="L8" s="586"/>
      <c r="M8" s="587"/>
      <c r="N8" s="584"/>
      <c r="O8" s="587"/>
      <c r="P8" s="588"/>
      <c r="Q8" s="587"/>
      <c r="R8" s="584"/>
      <c r="S8" s="587"/>
      <c r="T8" s="589"/>
      <c r="U8" s="594"/>
      <c r="V8" s="589"/>
      <c r="W8" s="587"/>
      <c r="X8" s="584"/>
      <c r="Y8" s="587"/>
      <c r="Z8" s="587"/>
      <c r="AA8" s="612"/>
    </row>
    <row r="9" spans="1:49" ht="15" customHeight="1" x14ac:dyDescent="0.35">
      <c r="A9" s="1175"/>
      <c r="B9" s="591">
        <v>23.46</v>
      </c>
      <c r="C9" s="791">
        <v>234600</v>
      </c>
      <c r="D9" s="593">
        <v>21.84</v>
      </c>
      <c r="E9" s="791">
        <v>218400</v>
      </c>
      <c r="F9" s="593"/>
      <c r="G9" s="585"/>
      <c r="H9" s="586"/>
      <c r="I9" s="585"/>
      <c r="J9" s="586"/>
      <c r="K9" s="585"/>
      <c r="L9" s="586"/>
      <c r="M9" s="587"/>
      <c r="N9" s="584"/>
      <c r="O9" s="587"/>
      <c r="P9" s="588">
        <v>20</v>
      </c>
      <c r="Q9" s="587">
        <v>256000</v>
      </c>
      <c r="R9" s="584"/>
      <c r="S9" s="587"/>
      <c r="T9" s="589"/>
      <c r="U9" s="594"/>
      <c r="V9" s="589"/>
      <c r="W9" s="587"/>
      <c r="X9" s="584"/>
      <c r="Y9" s="587"/>
      <c r="Z9" s="587"/>
      <c r="AA9" s="612"/>
      <c r="AG9" s="685"/>
    </row>
    <row r="10" spans="1:49" ht="15" customHeight="1" x14ac:dyDescent="0.35">
      <c r="A10" s="1173">
        <v>44959</v>
      </c>
      <c r="B10" s="595"/>
      <c r="C10" s="592"/>
      <c r="D10" s="593"/>
      <c r="E10" s="592"/>
      <c r="F10" s="593">
        <v>20.37</v>
      </c>
      <c r="G10" s="736">
        <v>203700</v>
      </c>
      <c r="H10" s="586"/>
      <c r="I10" s="587"/>
      <c r="J10" s="586"/>
      <c r="K10" s="585"/>
      <c r="L10" s="586"/>
      <c r="M10" s="587"/>
      <c r="N10" s="584"/>
      <c r="O10" s="587"/>
      <c r="P10" s="588"/>
      <c r="Q10" s="587"/>
      <c r="R10" s="584"/>
      <c r="S10" s="587"/>
      <c r="T10" s="589"/>
      <c r="U10" s="594"/>
      <c r="V10" s="589"/>
      <c r="W10" s="587"/>
      <c r="X10" s="584"/>
      <c r="Y10" s="587"/>
      <c r="Z10" s="587"/>
      <c r="AA10" s="612"/>
    </row>
    <row r="11" spans="1:49" ht="15" customHeight="1" x14ac:dyDescent="0.35">
      <c r="A11" s="1174"/>
      <c r="B11" s="591"/>
      <c r="C11" s="592"/>
      <c r="D11" s="593">
        <v>19.649999999999999</v>
      </c>
      <c r="E11" s="791">
        <v>196500</v>
      </c>
      <c r="F11" s="593"/>
      <c r="G11" s="585"/>
      <c r="H11" s="586"/>
      <c r="I11" s="585"/>
      <c r="J11" s="586"/>
      <c r="K11" s="585"/>
      <c r="L11" s="586"/>
      <c r="M11" s="587"/>
      <c r="N11" s="584"/>
      <c r="O11" s="587"/>
      <c r="P11" s="588"/>
      <c r="Q11" s="587"/>
      <c r="R11" s="584"/>
      <c r="S11" s="587"/>
      <c r="T11" s="589"/>
      <c r="U11" s="596"/>
      <c r="V11" s="597"/>
      <c r="W11" s="583"/>
      <c r="X11" s="598"/>
      <c r="Y11" s="587"/>
      <c r="Z11" s="587"/>
      <c r="AA11" s="612"/>
    </row>
    <row r="12" spans="1:49" ht="15" customHeight="1" x14ac:dyDescent="0.35">
      <c r="A12" s="1174"/>
      <c r="B12" s="591"/>
      <c r="C12" s="592"/>
      <c r="D12" s="593"/>
      <c r="E12" s="592"/>
      <c r="F12" s="593"/>
      <c r="G12" s="585"/>
      <c r="H12" s="586"/>
      <c r="I12" s="585"/>
      <c r="J12" s="586"/>
      <c r="K12" s="585"/>
      <c r="L12" s="586"/>
      <c r="M12" s="587"/>
      <c r="N12" s="584"/>
      <c r="O12" s="587"/>
      <c r="P12" s="588"/>
      <c r="Q12" s="587"/>
      <c r="R12" s="584"/>
      <c r="S12" s="587"/>
      <c r="T12" s="589"/>
      <c r="U12" s="596"/>
      <c r="V12" s="597"/>
      <c r="W12" s="583"/>
      <c r="X12" s="598"/>
      <c r="Y12" s="587"/>
      <c r="Z12" s="587"/>
      <c r="AA12" s="612"/>
    </row>
    <row r="13" spans="1:49" ht="15" customHeight="1" x14ac:dyDescent="0.35">
      <c r="A13" s="1175"/>
      <c r="B13" s="591">
        <v>27.35</v>
      </c>
      <c r="C13" s="791">
        <v>273500</v>
      </c>
      <c r="D13" s="593">
        <v>37.18</v>
      </c>
      <c r="E13" s="791">
        <v>371800</v>
      </c>
      <c r="F13" s="593">
        <v>43.04</v>
      </c>
      <c r="G13" s="736">
        <v>430400</v>
      </c>
      <c r="H13" s="586"/>
      <c r="I13" s="585"/>
      <c r="J13" s="586">
        <v>30</v>
      </c>
      <c r="K13" s="585">
        <v>384000</v>
      </c>
      <c r="L13" s="586"/>
      <c r="M13" s="587"/>
      <c r="N13" s="584"/>
      <c r="O13" s="587"/>
      <c r="P13" s="588">
        <v>20</v>
      </c>
      <c r="Q13" s="587">
        <v>256000</v>
      </c>
      <c r="R13" s="584"/>
      <c r="S13" s="587"/>
      <c r="T13" s="589"/>
      <c r="U13" s="594"/>
      <c r="V13" s="589"/>
      <c r="W13" s="587"/>
      <c r="X13" s="584"/>
      <c r="Y13" s="587"/>
      <c r="Z13" s="587"/>
      <c r="AA13" s="612"/>
    </row>
    <row r="14" spans="1:49" ht="15" customHeight="1" x14ac:dyDescent="0.35">
      <c r="A14" s="1173">
        <v>44960</v>
      </c>
      <c r="B14" s="591"/>
      <c r="C14" s="592"/>
      <c r="D14" s="593"/>
      <c r="E14" s="592"/>
      <c r="F14" s="593"/>
      <c r="G14" s="585"/>
      <c r="H14" s="586">
        <v>20</v>
      </c>
      <c r="I14" s="585">
        <v>136000</v>
      </c>
      <c r="J14" s="586"/>
      <c r="K14" s="585"/>
      <c r="L14" s="586"/>
      <c r="M14" s="587"/>
      <c r="N14" s="584"/>
      <c r="O14" s="587"/>
      <c r="P14" s="588"/>
      <c r="Q14" s="587"/>
      <c r="R14" s="584"/>
      <c r="S14" s="587"/>
      <c r="T14" s="589"/>
      <c r="U14" s="594"/>
      <c r="V14" s="589"/>
      <c r="W14" s="587"/>
      <c r="X14" s="584"/>
      <c r="Y14" s="587"/>
      <c r="Z14" s="587"/>
      <c r="AA14" s="612"/>
    </row>
    <row r="15" spans="1:49" ht="15" customHeight="1" x14ac:dyDescent="0.35">
      <c r="A15" s="1174"/>
      <c r="B15" s="591"/>
      <c r="C15" s="592"/>
      <c r="D15" s="593"/>
      <c r="E15" s="592"/>
      <c r="F15" s="593"/>
      <c r="G15" s="585"/>
      <c r="H15" s="586"/>
      <c r="I15" s="585"/>
      <c r="J15" s="586"/>
      <c r="K15" s="585"/>
      <c r="L15" s="586"/>
      <c r="M15" s="587"/>
      <c r="N15" s="584"/>
      <c r="O15" s="587"/>
      <c r="P15" s="588"/>
      <c r="Q15" s="587"/>
      <c r="R15" s="584"/>
      <c r="S15" s="587"/>
      <c r="T15" s="589"/>
      <c r="U15" s="594"/>
      <c r="V15" s="589"/>
      <c r="W15" s="587"/>
      <c r="X15" s="584"/>
      <c r="Y15" s="587"/>
      <c r="Z15" s="587"/>
      <c r="AA15" s="612"/>
    </row>
    <row r="16" spans="1:49" ht="15" customHeight="1" x14ac:dyDescent="0.35">
      <c r="A16" s="1174"/>
      <c r="B16" s="591"/>
      <c r="C16" s="592"/>
      <c r="D16" s="593"/>
      <c r="E16" s="592"/>
      <c r="F16" s="593"/>
      <c r="G16" s="585"/>
      <c r="H16" s="586"/>
      <c r="I16" s="585"/>
      <c r="J16" s="586"/>
      <c r="K16" s="585"/>
      <c r="L16" s="586"/>
      <c r="M16" s="587"/>
      <c r="N16" s="584"/>
      <c r="O16" s="587"/>
      <c r="P16" s="588"/>
      <c r="Q16" s="587"/>
      <c r="R16" s="584"/>
      <c r="S16" s="587"/>
      <c r="T16" s="589"/>
      <c r="U16" s="594"/>
      <c r="V16" s="589"/>
      <c r="W16" s="587"/>
      <c r="X16" s="584"/>
      <c r="Y16" s="587"/>
      <c r="Z16" s="587"/>
      <c r="AA16" s="612"/>
    </row>
    <row r="17" spans="1:27" ht="15" customHeight="1" x14ac:dyDescent="0.35">
      <c r="A17" s="1175"/>
      <c r="B17" s="591">
        <v>41.21</v>
      </c>
      <c r="C17" s="791">
        <v>412100</v>
      </c>
      <c r="D17" s="593"/>
      <c r="E17" s="585"/>
      <c r="F17" s="586"/>
      <c r="G17" s="585"/>
      <c r="H17" s="586">
        <v>20</v>
      </c>
      <c r="I17" s="585">
        <v>136000</v>
      </c>
      <c r="J17" s="586">
        <v>15</v>
      </c>
      <c r="K17" s="585">
        <v>192000</v>
      </c>
      <c r="L17" s="586">
        <v>20</v>
      </c>
      <c r="M17" s="587">
        <v>136000</v>
      </c>
      <c r="N17" s="584"/>
      <c r="O17" s="587"/>
      <c r="P17" s="588">
        <v>20</v>
      </c>
      <c r="Q17" s="587">
        <v>256000</v>
      </c>
      <c r="R17" s="584"/>
      <c r="S17" s="587"/>
      <c r="T17" s="589"/>
      <c r="U17" s="594"/>
      <c r="V17" s="589"/>
      <c r="W17" s="587"/>
      <c r="X17" s="584"/>
      <c r="Y17" s="587"/>
      <c r="Z17" s="587"/>
      <c r="AA17" s="612"/>
    </row>
    <row r="18" spans="1:27" ht="15" customHeight="1" x14ac:dyDescent="0.35">
      <c r="A18" s="1173">
        <v>44961</v>
      </c>
      <c r="B18" s="591"/>
      <c r="C18" s="592"/>
      <c r="D18" s="593"/>
      <c r="E18" s="592"/>
      <c r="F18" s="593"/>
      <c r="G18" s="585"/>
      <c r="H18" s="586"/>
      <c r="I18" s="585"/>
      <c r="J18" s="586"/>
      <c r="K18" s="585"/>
      <c r="L18" s="586"/>
      <c r="M18" s="587"/>
      <c r="N18" s="584"/>
      <c r="O18" s="587"/>
      <c r="P18" s="588"/>
      <c r="Q18" s="587"/>
      <c r="R18" s="584"/>
      <c r="S18" s="587"/>
      <c r="T18" s="589"/>
      <c r="U18" s="594"/>
      <c r="V18" s="589"/>
      <c r="W18" s="587"/>
      <c r="X18" s="584"/>
      <c r="Y18" s="587"/>
      <c r="Z18" s="587"/>
      <c r="AA18" s="612"/>
    </row>
    <row r="19" spans="1:27" ht="15" customHeight="1" x14ac:dyDescent="0.35">
      <c r="A19" s="1174"/>
      <c r="B19" s="591"/>
      <c r="C19" s="592"/>
      <c r="D19" s="593"/>
      <c r="E19" s="592"/>
      <c r="F19" s="593"/>
      <c r="G19" s="585"/>
      <c r="H19" s="586"/>
      <c r="I19" s="585"/>
      <c r="J19" s="586"/>
      <c r="K19" s="585"/>
      <c r="L19" s="586">
        <v>20</v>
      </c>
      <c r="M19" s="587">
        <v>136000</v>
      </c>
      <c r="N19" s="598"/>
      <c r="O19" s="583"/>
      <c r="P19" s="584"/>
      <c r="Q19" s="587"/>
      <c r="R19" s="584"/>
      <c r="S19" s="587"/>
      <c r="T19" s="589"/>
      <c r="U19" s="594"/>
      <c r="V19" s="589"/>
      <c r="W19" s="587"/>
      <c r="X19" s="584"/>
      <c r="Y19" s="587"/>
      <c r="Z19" s="587"/>
      <c r="AA19" s="612"/>
    </row>
    <row r="20" spans="1:27" ht="15" customHeight="1" x14ac:dyDescent="0.35">
      <c r="A20" s="1174"/>
      <c r="B20" s="591"/>
      <c r="C20" s="592"/>
      <c r="D20" s="593"/>
      <c r="E20" s="592"/>
      <c r="F20" s="593"/>
      <c r="G20" s="585"/>
      <c r="H20" s="586"/>
      <c r="I20" s="585"/>
      <c r="J20" s="586"/>
      <c r="K20" s="585"/>
      <c r="L20" s="586"/>
      <c r="M20" s="587"/>
      <c r="N20" s="584"/>
      <c r="O20" s="587"/>
      <c r="P20" s="588"/>
      <c r="Q20" s="587"/>
      <c r="R20" s="584"/>
      <c r="S20" s="587"/>
      <c r="T20" s="589"/>
      <c r="U20" s="594"/>
      <c r="V20" s="589"/>
      <c r="W20" s="587"/>
      <c r="X20" s="584"/>
      <c r="Y20" s="587"/>
      <c r="Z20" s="587"/>
      <c r="AA20" s="612"/>
    </row>
    <row r="21" spans="1:27" ht="15" customHeight="1" x14ac:dyDescent="0.35">
      <c r="A21" s="1175"/>
      <c r="B21" s="591">
        <v>22.27</v>
      </c>
      <c r="C21" s="791">
        <v>222700</v>
      </c>
      <c r="D21" s="593">
        <v>31.61</v>
      </c>
      <c r="E21" s="791">
        <v>316100</v>
      </c>
      <c r="F21" s="593">
        <v>22.16</v>
      </c>
      <c r="G21" s="736">
        <v>221600</v>
      </c>
      <c r="H21" s="586"/>
      <c r="I21" s="585"/>
      <c r="J21" s="586">
        <v>15</v>
      </c>
      <c r="K21" s="585">
        <v>192000</v>
      </c>
      <c r="L21" s="586">
        <v>20</v>
      </c>
      <c r="M21" s="587">
        <v>136000</v>
      </c>
      <c r="N21" s="584"/>
      <c r="O21" s="587"/>
      <c r="P21" s="588">
        <v>20</v>
      </c>
      <c r="Q21" s="587">
        <v>256000</v>
      </c>
      <c r="R21" s="584"/>
      <c r="S21" s="587"/>
      <c r="T21" s="589">
        <v>10</v>
      </c>
      <c r="U21" s="594">
        <v>100000</v>
      </c>
      <c r="V21" s="589"/>
      <c r="W21" s="587"/>
      <c r="X21" s="584"/>
      <c r="Y21" s="587"/>
      <c r="Z21" s="587"/>
      <c r="AA21" s="612"/>
    </row>
    <row r="22" spans="1:27" ht="15" customHeight="1" x14ac:dyDescent="0.35">
      <c r="A22" s="1173">
        <v>44962</v>
      </c>
      <c r="B22" s="591"/>
      <c r="C22" s="592"/>
      <c r="D22" s="593"/>
      <c r="E22" s="592"/>
      <c r="F22" s="593"/>
      <c r="G22" s="585"/>
      <c r="H22" s="586">
        <v>20</v>
      </c>
      <c r="I22" s="585">
        <v>136000</v>
      </c>
      <c r="J22" s="586"/>
      <c r="K22" s="585"/>
      <c r="L22" s="586"/>
      <c r="M22" s="587"/>
      <c r="N22" s="584"/>
      <c r="O22" s="587"/>
      <c r="P22" s="588"/>
      <c r="Q22" s="587"/>
      <c r="R22" s="584"/>
      <c r="S22" s="587"/>
      <c r="T22" s="589"/>
      <c r="U22" s="594"/>
      <c r="V22" s="589"/>
      <c r="W22" s="587"/>
      <c r="X22" s="584"/>
      <c r="Y22" s="587"/>
      <c r="Z22" s="587"/>
      <c r="AA22" s="612"/>
    </row>
    <row r="23" spans="1:27" ht="15" customHeight="1" x14ac:dyDescent="0.35">
      <c r="A23" s="1174"/>
      <c r="B23" s="591"/>
      <c r="C23" s="592"/>
      <c r="D23" s="593"/>
      <c r="E23" s="592"/>
      <c r="F23" s="593">
        <v>31.68</v>
      </c>
      <c r="G23" s="736">
        <v>316800</v>
      </c>
      <c r="H23" s="586"/>
      <c r="I23" s="585"/>
      <c r="J23" s="586"/>
      <c r="K23" s="585"/>
      <c r="L23" s="586"/>
      <c r="M23" s="587"/>
      <c r="N23" s="584"/>
      <c r="O23" s="587"/>
      <c r="P23" s="588"/>
      <c r="Q23" s="587"/>
      <c r="R23" s="584"/>
      <c r="S23" s="587"/>
      <c r="T23" s="589"/>
      <c r="U23" s="594"/>
      <c r="V23" s="589"/>
      <c r="W23" s="587"/>
      <c r="X23" s="584"/>
      <c r="Y23" s="587"/>
      <c r="Z23" s="587"/>
      <c r="AA23" s="612"/>
    </row>
    <row r="24" spans="1:27" ht="15" customHeight="1" x14ac:dyDescent="0.35">
      <c r="A24" s="1174"/>
      <c r="B24" s="591"/>
      <c r="C24" s="592"/>
      <c r="D24" s="593"/>
      <c r="E24" s="592"/>
      <c r="F24" s="593"/>
      <c r="G24" s="585"/>
      <c r="H24" s="586"/>
      <c r="I24" s="585"/>
      <c r="J24" s="586"/>
      <c r="K24" s="585"/>
      <c r="L24" s="586"/>
      <c r="M24" s="587"/>
      <c r="N24" s="584"/>
      <c r="O24" s="587"/>
      <c r="P24" s="588"/>
      <c r="Q24" s="587"/>
      <c r="R24" s="584"/>
      <c r="S24" s="587"/>
      <c r="T24" s="589"/>
      <c r="U24" s="594"/>
      <c r="V24" s="589"/>
      <c r="W24" s="587"/>
      <c r="X24" s="584"/>
      <c r="Y24" s="587"/>
      <c r="Z24" s="587"/>
      <c r="AA24" s="612"/>
    </row>
    <row r="25" spans="1:27" ht="15" customHeight="1" x14ac:dyDescent="0.35">
      <c r="A25" s="1175"/>
      <c r="B25" s="591">
        <v>18.62</v>
      </c>
      <c r="C25" s="791">
        <v>186200</v>
      </c>
      <c r="D25" s="593">
        <v>22.15</v>
      </c>
      <c r="E25" s="791">
        <v>221500</v>
      </c>
      <c r="F25" s="593">
        <v>20</v>
      </c>
      <c r="G25" s="585">
        <v>136000</v>
      </c>
      <c r="H25" s="586"/>
      <c r="I25" s="585"/>
      <c r="J25" s="586"/>
      <c r="K25" s="585"/>
      <c r="L25" s="586"/>
      <c r="M25" s="587"/>
      <c r="N25" s="584"/>
      <c r="O25" s="587"/>
      <c r="P25" s="588"/>
      <c r="Q25" s="587"/>
      <c r="R25" s="584"/>
      <c r="S25" s="587"/>
      <c r="T25" s="589"/>
      <c r="U25" s="594"/>
      <c r="V25" s="589"/>
      <c r="W25" s="587"/>
      <c r="X25" s="584"/>
      <c r="Y25" s="587"/>
      <c r="Z25" s="587"/>
      <c r="AA25" s="612"/>
    </row>
    <row r="26" spans="1:27" ht="15" customHeight="1" x14ac:dyDescent="0.35">
      <c r="A26" s="1173">
        <v>44963</v>
      </c>
      <c r="B26" s="591"/>
      <c r="C26" s="592"/>
      <c r="D26" s="593"/>
      <c r="E26" s="592"/>
      <c r="F26" s="593"/>
      <c r="G26" s="585"/>
      <c r="H26" s="586"/>
      <c r="I26" s="585"/>
      <c r="J26" s="586"/>
      <c r="K26" s="585"/>
      <c r="L26" s="586"/>
      <c r="M26" s="587"/>
      <c r="N26" s="584"/>
      <c r="O26" s="587"/>
      <c r="P26" s="588"/>
      <c r="Q26" s="587"/>
      <c r="R26" s="584"/>
      <c r="S26" s="587"/>
      <c r="T26" s="589"/>
      <c r="U26" s="594"/>
      <c r="V26" s="589"/>
      <c r="W26" s="587"/>
      <c r="X26" s="584"/>
      <c r="Y26" s="587"/>
      <c r="Z26" s="587"/>
      <c r="AA26" s="612"/>
    </row>
    <row r="27" spans="1:27" ht="15" customHeight="1" x14ac:dyDescent="0.35">
      <c r="A27" s="1174"/>
      <c r="B27" s="591"/>
      <c r="C27" s="592"/>
      <c r="D27" s="593"/>
      <c r="E27" s="592"/>
      <c r="F27" s="593"/>
      <c r="G27" s="585"/>
      <c r="H27" s="586"/>
      <c r="I27" s="585"/>
      <c r="J27" s="586"/>
      <c r="K27" s="585"/>
      <c r="L27" s="586"/>
      <c r="M27" s="587"/>
      <c r="N27" s="584"/>
      <c r="O27" s="587"/>
      <c r="P27" s="588"/>
      <c r="Q27" s="587"/>
      <c r="R27" s="584"/>
      <c r="S27" s="587"/>
      <c r="T27" s="589"/>
      <c r="U27" s="594"/>
      <c r="V27" s="589"/>
      <c r="W27" s="587"/>
      <c r="X27" s="584"/>
      <c r="Y27" s="587"/>
      <c r="Z27" s="587"/>
      <c r="AA27" s="612"/>
    </row>
    <row r="28" spans="1:27" ht="15" customHeight="1" x14ac:dyDescent="0.35">
      <c r="A28" s="1174"/>
      <c r="B28" s="591"/>
      <c r="C28" s="592"/>
      <c r="D28" s="593"/>
      <c r="E28" s="592"/>
      <c r="F28" s="593"/>
      <c r="G28" s="585"/>
      <c r="H28" s="586"/>
      <c r="I28" s="585"/>
      <c r="J28" s="586"/>
      <c r="K28" s="585"/>
      <c r="L28" s="586"/>
      <c r="M28" s="587"/>
      <c r="N28" s="584"/>
      <c r="O28" s="587"/>
      <c r="P28" s="588"/>
      <c r="Q28" s="587"/>
      <c r="R28" s="584"/>
      <c r="S28" s="587"/>
      <c r="T28" s="589"/>
      <c r="U28" s="590"/>
      <c r="V28" s="599"/>
      <c r="W28" s="600"/>
      <c r="X28" s="588"/>
      <c r="Y28" s="587"/>
      <c r="Z28" s="587"/>
      <c r="AA28" s="612"/>
    </row>
    <row r="29" spans="1:27" ht="15" customHeight="1" x14ac:dyDescent="0.35">
      <c r="A29" s="1175"/>
      <c r="B29" s="591">
        <v>22.33</v>
      </c>
      <c r="C29" s="791">
        <v>223300</v>
      </c>
      <c r="D29" s="593">
        <v>26.92</v>
      </c>
      <c r="E29" s="791">
        <v>269200</v>
      </c>
      <c r="F29" s="593">
        <v>22.62</v>
      </c>
      <c r="G29" s="736">
        <v>226200</v>
      </c>
      <c r="H29" s="586">
        <v>20</v>
      </c>
      <c r="I29" s="585">
        <v>136000</v>
      </c>
      <c r="J29" s="586">
        <v>15</v>
      </c>
      <c r="K29" s="585">
        <v>192000</v>
      </c>
      <c r="L29" s="586">
        <v>20</v>
      </c>
      <c r="M29" s="587">
        <v>136000</v>
      </c>
      <c r="N29" s="584"/>
      <c r="O29" s="587"/>
      <c r="P29" s="588">
        <v>20</v>
      </c>
      <c r="Q29" s="587">
        <v>256000</v>
      </c>
      <c r="R29" s="584">
        <v>20</v>
      </c>
      <c r="S29" s="587">
        <v>136000</v>
      </c>
      <c r="T29" s="589"/>
      <c r="U29" s="590"/>
      <c r="V29" s="599"/>
      <c r="W29" s="600"/>
      <c r="X29" s="588"/>
      <c r="Y29" s="587"/>
      <c r="Z29" s="587"/>
      <c r="AA29" s="612"/>
    </row>
    <row r="30" spans="1:27" ht="15" customHeight="1" x14ac:dyDescent="0.35">
      <c r="A30" s="1173">
        <v>44964</v>
      </c>
      <c r="B30" s="591"/>
      <c r="C30" s="592"/>
      <c r="D30" s="593"/>
      <c r="E30" s="592"/>
      <c r="F30" s="593"/>
      <c r="G30" s="585"/>
      <c r="H30" s="586"/>
      <c r="I30" s="585"/>
      <c r="J30" s="586"/>
      <c r="K30" s="585"/>
      <c r="L30" s="586"/>
      <c r="M30" s="587"/>
      <c r="N30" s="584"/>
      <c r="O30" s="587"/>
      <c r="P30" s="588"/>
      <c r="Q30" s="587"/>
      <c r="R30" s="584"/>
      <c r="S30" s="587"/>
      <c r="T30" s="589"/>
      <c r="U30" s="594"/>
      <c r="V30" s="589"/>
      <c r="W30" s="587"/>
      <c r="X30" s="584"/>
      <c r="Y30" s="587"/>
      <c r="Z30" s="587"/>
      <c r="AA30" s="612"/>
    </row>
    <row r="31" spans="1:27" ht="15" customHeight="1" x14ac:dyDescent="0.35">
      <c r="A31" s="1174"/>
      <c r="B31" s="591"/>
      <c r="C31" s="592"/>
      <c r="D31" s="593"/>
      <c r="E31" s="592"/>
      <c r="F31" s="593"/>
      <c r="G31" s="585"/>
      <c r="H31" s="586"/>
      <c r="I31" s="585"/>
      <c r="J31" s="586"/>
      <c r="K31" s="585"/>
      <c r="L31" s="586"/>
      <c r="M31" s="587"/>
      <c r="N31" s="584"/>
      <c r="O31" s="587"/>
      <c r="P31" s="588"/>
      <c r="Q31" s="587"/>
      <c r="R31" s="584"/>
      <c r="S31" s="587"/>
      <c r="T31" s="589"/>
      <c r="U31" s="594"/>
      <c r="V31" s="589"/>
      <c r="W31" s="587"/>
      <c r="X31" s="584"/>
      <c r="Y31" s="587"/>
      <c r="Z31" s="587"/>
      <c r="AA31" s="612"/>
    </row>
    <row r="32" spans="1:27" ht="15" customHeight="1" x14ac:dyDescent="0.35">
      <c r="A32" s="1174"/>
      <c r="B32" s="591"/>
      <c r="C32" s="592"/>
      <c r="D32" s="593"/>
      <c r="E32" s="592"/>
      <c r="F32" s="593"/>
      <c r="G32" s="585"/>
      <c r="H32" s="586"/>
      <c r="I32" s="585"/>
      <c r="J32" s="586"/>
      <c r="K32" s="585"/>
      <c r="L32" s="586"/>
      <c r="M32" s="587"/>
      <c r="N32" s="584"/>
      <c r="O32" s="587"/>
      <c r="P32" s="588"/>
      <c r="Q32" s="587"/>
      <c r="R32" s="584"/>
      <c r="S32" s="587"/>
      <c r="T32" s="589"/>
      <c r="U32" s="594"/>
      <c r="V32" s="589"/>
      <c r="W32" s="587"/>
      <c r="X32" s="584"/>
      <c r="Y32" s="587"/>
      <c r="Z32" s="587"/>
      <c r="AA32" s="612"/>
    </row>
    <row r="33" spans="1:27" ht="15" customHeight="1" x14ac:dyDescent="0.35">
      <c r="A33" s="1175"/>
      <c r="B33" s="591">
        <v>15.58</v>
      </c>
      <c r="C33" s="791">
        <v>155800</v>
      </c>
      <c r="D33" s="593">
        <v>20.76</v>
      </c>
      <c r="E33" s="791">
        <v>207600</v>
      </c>
      <c r="F33" s="593"/>
      <c r="G33" s="585"/>
      <c r="H33" s="586"/>
      <c r="I33" s="585"/>
      <c r="J33" s="586"/>
      <c r="K33" s="585"/>
      <c r="L33" s="586"/>
      <c r="M33" s="587"/>
      <c r="N33" s="584"/>
      <c r="O33" s="587"/>
      <c r="P33" s="588">
        <v>20</v>
      </c>
      <c r="Q33" s="587">
        <v>256000</v>
      </c>
      <c r="R33" s="584"/>
      <c r="S33" s="587"/>
      <c r="T33" s="589">
        <v>10.48</v>
      </c>
      <c r="U33" s="594">
        <v>104800</v>
      </c>
      <c r="V33" s="589"/>
      <c r="W33" s="587"/>
      <c r="X33" s="584"/>
      <c r="Y33" s="587"/>
      <c r="Z33" s="587"/>
      <c r="AA33" s="612"/>
    </row>
    <row r="34" spans="1:27" ht="15" customHeight="1" x14ac:dyDescent="0.35">
      <c r="A34" s="1173">
        <v>44965</v>
      </c>
      <c r="B34" s="591"/>
      <c r="C34" s="592"/>
      <c r="D34" s="593"/>
      <c r="E34" s="592"/>
      <c r="F34" s="593"/>
      <c r="G34" s="585"/>
      <c r="H34" s="586">
        <v>20</v>
      </c>
      <c r="I34" s="585">
        <v>136000</v>
      </c>
      <c r="J34" s="586"/>
      <c r="K34" s="585"/>
      <c r="L34" s="586"/>
      <c r="M34" s="587"/>
      <c r="N34" s="584"/>
      <c r="O34" s="587"/>
      <c r="P34" s="588"/>
      <c r="Q34" s="587"/>
      <c r="R34" s="584"/>
      <c r="S34" s="587"/>
      <c r="T34" s="589"/>
      <c r="U34" s="594"/>
      <c r="V34" s="589"/>
      <c r="W34" s="587"/>
      <c r="X34" s="584"/>
      <c r="Y34" s="587"/>
      <c r="Z34" s="587"/>
      <c r="AA34" s="612"/>
    </row>
    <row r="35" spans="1:27" ht="15" customHeight="1" x14ac:dyDescent="0.35">
      <c r="A35" s="1174"/>
      <c r="B35" s="591"/>
      <c r="C35" s="592"/>
      <c r="D35" s="593"/>
      <c r="E35" s="592"/>
      <c r="F35" s="593"/>
      <c r="G35" s="585"/>
      <c r="H35" s="586"/>
      <c r="I35" s="585"/>
      <c r="J35" s="586"/>
      <c r="K35" s="585"/>
      <c r="L35" s="586"/>
      <c r="M35" s="587"/>
      <c r="N35" s="584"/>
      <c r="O35" s="587"/>
      <c r="P35" s="588"/>
      <c r="Q35" s="587"/>
      <c r="R35" s="584"/>
      <c r="S35" s="587"/>
      <c r="T35" s="589"/>
      <c r="U35" s="594"/>
      <c r="V35" s="589"/>
      <c r="W35" s="587"/>
      <c r="X35" s="584"/>
      <c r="Y35" s="587"/>
      <c r="Z35" s="587"/>
      <c r="AA35" s="612"/>
    </row>
    <row r="36" spans="1:27" ht="15" customHeight="1" x14ac:dyDescent="0.35">
      <c r="A36" s="1174"/>
      <c r="B36" s="591"/>
      <c r="C36" s="592"/>
      <c r="D36" s="593"/>
      <c r="E36" s="592"/>
      <c r="F36" s="593"/>
      <c r="G36" s="585"/>
      <c r="H36" s="586"/>
      <c r="I36" s="585"/>
      <c r="J36" s="586"/>
      <c r="K36" s="585"/>
      <c r="L36" s="586"/>
      <c r="M36" s="587"/>
      <c r="N36" s="584"/>
      <c r="O36" s="587"/>
      <c r="P36" s="588"/>
      <c r="Q36" s="587"/>
      <c r="R36" s="584"/>
      <c r="S36" s="587"/>
      <c r="T36" s="589"/>
      <c r="U36" s="594"/>
      <c r="V36" s="589"/>
      <c r="W36" s="587"/>
      <c r="X36" s="584"/>
      <c r="Y36" s="587"/>
      <c r="Z36" s="587"/>
      <c r="AA36" s="612"/>
    </row>
    <row r="37" spans="1:27" ht="15" customHeight="1" x14ac:dyDescent="0.35">
      <c r="A37" s="1175"/>
      <c r="B37" s="591">
        <v>17.34</v>
      </c>
      <c r="C37" s="791">
        <v>173400</v>
      </c>
      <c r="D37" s="593">
        <v>18.32</v>
      </c>
      <c r="E37" s="791">
        <v>183200</v>
      </c>
      <c r="F37" s="593">
        <v>36.33</v>
      </c>
      <c r="G37" s="736">
        <v>363300</v>
      </c>
      <c r="H37" s="586">
        <v>20</v>
      </c>
      <c r="I37" s="585">
        <v>136000</v>
      </c>
      <c r="J37" s="586">
        <v>30</v>
      </c>
      <c r="K37" s="585">
        <v>384000</v>
      </c>
      <c r="L37" s="586">
        <v>20</v>
      </c>
      <c r="M37" s="587">
        <v>136000</v>
      </c>
      <c r="N37" s="584">
        <v>32.79</v>
      </c>
      <c r="O37" s="587">
        <v>327900</v>
      </c>
      <c r="P37" s="588">
        <v>20</v>
      </c>
      <c r="Q37" s="587">
        <v>256000</v>
      </c>
      <c r="R37" s="584"/>
      <c r="S37" s="587"/>
      <c r="T37" s="589"/>
      <c r="U37" s="594"/>
      <c r="V37" s="589"/>
      <c r="W37" s="587"/>
      <c r="X37" s="584"/>
      <c r="Y37" s="587"/>
      <c r="Z37" s="587"/>
      <c r="AA37" s="612"/>
    </row>
    <row r="38" spans="1:27" ht="15" customHeight="1" x14ac:dyDescent="0.35">
      <c r="A38" s="1173">
        <v>44966</v>
      </c>
      <c r="B38" s="591"/>
      <c r="C38" s="592"/>
      <c r="D38" s="593"/>
      <c r="E38" s="592"/>
      <c r="F38" s="593"/>
      <c r="G38" s="585"/>
      <c r="H38" s="586"/>
      <c r="I38" s="585"/>
      <c r="J38" s="586"/>
      <c r="K38" s="585"/>
      <c r="L38" s="586"/>
      <c r="M38" s="587"/>
      <c r="N38" s="584"/>
      <c r="O38" s="587"/>
      <c r="P38" s="588"/>
      <c r="Q38" s="587"/>
      <c r="R38" s="584"/>
      <c r="S38" s="587"/>
      <c r="T38" s="589"/>
      <c r="U38" s="594"/>
      <c r="V38" s="589"/>
      <c r="W38" s="587"/>
      <c r="X38" s="584"/>
      <c r="Y38" s="587"/>
      <c r="Z38" s="587"/>
      <c r="AA38" s="612"/>
    </row>
    <row r="39" spans="1:27" ht="15" customHeight="1" x14ac:dyDescent="0.35">
      <c r="A39" s="1174"/>
      <c r="B39" s="591"/>
      <c r="C39" s="592"/>
      <c r="D39" s="593"/>
      <c r="E39" s="592"/>
      <c r="F39" s="593"/>
      <c r="G39" s="585"/>
      <c r="H39" s="586"/>
      <c r="I39" s="585"/>
      <c r="J39" s="586"/>
      <c r="K39" s="585"/>
      <c r="L39" s="586"/>
      <c r="M39" s="587"/>
      <c r="N39" s="584"/>
      <c r="O39" s="587"/>
      <c r="P39" s="588"/>
      <c r="Q39" s="587"/>
      <c r="R39" s="584"/>
      <c r="S39" s="587"/>
      <c r="T39" s="589"/>
      <c r="U39" s="594"/>
      <c r="V39" s="589"/>
      <c r="W39" s="587"/>
      <c r="X39" s="584"/>
      <c r="Y39" s="587"/>
      <c r="Z39" s="587"/>
      <c r="AA39" s="612"/>
    </row>
    <row r="40" spans="1:27" ht="15" customHeight="1" x14ac:dyDescent="0.35">
      <c r="A40" s="1174"/>
      <c r="B40" s="591"/>
      <c r="C40" s="592"/>
      <c r="D40" s="593"/>
      <c r="E40" s="592"/>
      <c r="F40" s="593"/>
      <c r="G40" s="585"/>
      <c r="H40" s="586"/>
      <c r="I40" s="585"/>
      <c r="J40" s="586"/>
      <c r="K40" s="585"/>
      <c r="L40" s="586"/>
      <c r="M40" s="587"/>
      <c r="N40" s="584"/>
      <c r="O40" s="587"/>
      <c r="P40" s="588"/>
      <c r="Q40" s="587"/>
      <c r="R40" s="584"/>
      <c r="S40" s="587"/>
      <c r="T40" s="589"/>
      <c r="U40" s="594"/>
      <c r="V40" s="589"/>
      <c r="W40" s="587"/>
      <c r="X40" s="584"/>
      <c r="Y40" s="587"/>
      <c r="Z40" s="587"/>
      <c r="AA40" s="612"/>
    </row>
    <row r="41" spans="1:27" ht="15" customHeight="1" x14ac:dyDescent="0.35">
      <c r="A41" s="1175"/>
      <c r="B41" s="591">
        <v>18.420000000000002</v>
      </c>
      <c r="C41" s="791">
        <v>184200</v>
      </c>
      <c r="D41" s="593">
        <v>22.13</v>
      </c>
      <c r="E41" s="791">
        <v>221300</v>
      </c>
      <c r="F41" s="793">
        <v>21.8</v>
      </c>
      <c r="G41" s="736">
        <v>218000</v>
      </c>
      <c r="H41" s="586"/>
      <c r="I41" s="585"/>
      <c r="J41" s="586"/>
      <c r="K41" s="585"/>
      <c r="L41" s="586"/>
      <c r="M41" s="587"/>
      <c r="N41" s="584"/>
      <c r="O41" s="587"/>
      <c r="P41" s="588">
        <v>20</v>
      </c>
      <c r="Q41" s="587">
        <v>256000</v>
      </c>
      <c r="R41" s="584"/>
      <c r="S41" s="587"/>
      <c r="T41" s="589"/>
      <c r="U41" s="594"/>
      <c r="V41" s="589"/>
      <c r="W41" s="587"/>
      <c r="X41" s="584"/>
      <c r="Y41" s="587"/>
      <c r="Z41" s="587"/>
      <c r="AA41" s="612"/>
    </row>
    <row r="42" spans="1:27" ht="15" customHeight="1" x14ac:dyDescent="0.35">
      <c r="A42" s="1173">
        <v>44967</v>
      </c>
      <c r="B42" s="591"/>
      <c r="C42" s="592"/>
      <c r="D42" s="593"/>
      <c r="E42" s="592"/>
      <c r="F42" s="593"/>
      <c r="G42" s="585"/>
      <c r="H42" s="586"/>
      <c r="I42" s="585"/>
      <c r="J42" s="586"/>
      <c r="K42" s="585"/>
      <c r="L42" s="586"/>
      <c r="M42" s="587"/>
      <c r="N42" s="584"/>
      <c r="O42" s="587"/>
      <c r="P42" s="588"/>
      <c r="Q42" s="587"/>
      <c r="R42" s="584"/>
      <c r="S42" s="587"/>
      <c r="T42" s="589"/>
      <c r="U42" s="594"/>
      <c r="V42" s="589"/>
      <c r="W42" s="587"/>
      <c r="X42" s="584"/>
      <c r="Y42" s="587"/>
      <c r="Z42" s="587"/>
      <c r="AA42" s="612"/>
    </row>
    <row r="43" spans="1:27" ht="15" customHeight="1" x14ac:dyDescent="0.35">
      <c r="A43" s="1174"/>
      <c r="B43" s="591"/>
      <c r="C43" s="592"/>
      <c r="D43" s="593"/>
      <c r="E43" s="592"/>
      <c r="F43" s="593"/>
      <c r="G43" s="585"/>
      <c r="H43" s="586"/>
      <c r="I43" s="585"/>
      <c r="J43" s="586"/>
      <c r="K43" s="585"/>
      <c r="L43" s="586"/>
      <c r="M43" s="587"/>
      <c r="N43" s="584"/>
      <c r="O43" s="587"/>
      <c r="P43" s="588"/>
      <c r="Q43" s="587"/>
      <c r="R43" s="584"/>
      <c r="S43" s="587"/>
      <c r="T43" s="589"/>
      <c r="U43" s="594"/>
      <c r="V43" s="589"/>
      <c r="W43" s="587"/>
      <c r="X43" s="584"/>
      <c r="Y43" s="587"/>
      <c r="Z43" s="587"/>
      <c r="AA43" s="612"/>
    </row>
    <row r="44" spans="1:27" ht="15" customHeight="1" x14ac:dyDescent="0.35">
      <c r="A44" s="1174"/>
      <c r="B44" s="591"/>
      <c r="C44" s="592"/>
      <c r="D44" s="593"/>
      <c r="E44" s="592"/>
      <c r="F44" s="593"/>
      <c r="G44" s="585"/>
      <c r="H44" s="586"/>
      <c r="I44" s="585"/>
      <c r="J44" s="586"/>
      <c r="K44" s="585"/>
      <c r="L44" s="586"/>
      <c r="M44" s="587"/>
      <c r="N44" s="584"/>
      <c r="O44" s="587"/>
      <c r="P44" s="588"/>
      <c r="Q44" s="587"/>
      <c r="R44" s="584"/>
      <c r="S44" s="587"/>
      <c r="T44" s="589"/>
      <c r="U44" s="594"/>
      <c r="V44" s="589"/>
      <c r="W44" s="587"/>
      <c r="X44" s="584"/>
      <c r="Y44" s="587"/>
      <c r="Z44" s="587"/>
      <c r="AA44" s="612"/>
    </row>
    <row r="45" spans="1:27" ht="12.75" customHeight="1" x14ac:dyDescent="0.35">
      <c r="A45" s="1175"/>
      <c r="B45" s="591">
        <v>18.87</v>
      </c>
      <c r="C45" s="791">
        <v>188700</v>
      </c>
      <c r="D45" s="593">
        <v>21.64</v>
      </c>
      <c r="E45" s="791">
        <v>216400</v>
      </c>
      <c r="F45" s="593">
        <v>9.77</v>
      </c>
      <c r="G45" s="736">
        <v>97700</v>
      </c>
      <c r="H45" s="586"/>
      <c r="I45" s="585"/>
      <c r="J45" s="586"/>
      <c r="K45" s="585"/>
      <c r="L45" s="586"/>
      <c r="M45" s="587"/>
      <c r="N45" s="584"/>
      <c r="O45" s="587"/>
      <c r="P45" s="588">
        <v>20</v>
      </c>
      <c r="Q45" s="587">
        <v>256000</v>
      </c>
      <c r="R45" s="584"/>
      <c r="S45" s="587"/>
      <c r="T45" s="589"/>
      <c r="U45" s="594"/>
      <c r="V45" s="589"/>
      <c r="W45" s="587"/>
      <c r="X45" s="584"/>
      <c r="Y45" s="587"/>
      <c r="Z45" s="587"/>
      <c r="AA45" s="612"/>
    </row>
    <row r="46" spans="1:27" ht="15" customHeight="1" x14ac:dyDescent="0.35">
      <c r="A46" s="1173">
        <v>44968</v>
      </c>
      <c r="B46" s="591"/>
      <c r="C46" s="592"/>
      <c r="D46" s="593"/>
      <c r="E46" s="592"/>
      <c r="F46" s="593"/>
      <c r="G46" s="585"/>
      <c r="H46" s="586"/>
      <c r="I46" s="587"/>
      <c r="J46" s="586"/>
      <c r="K46" s="585"/>
      <c r="L46" s="586"/>
      <c r="M46" s="587"/>
      <c r="N46" s="584"/>
      <c r="O46" s="587"/>
      <c r="P46" s="588"/>
      <c r="Q46" s="587"/>
      <c r="R46" s="631"/>
      <c r="S46" s="587"/>
      <c r="T46" s="589"/>
      <c r="U46" s="594"/>
      <c r="V46" s="589"/>
      <c r="W46" s="587"/>
      <c r="X46" s="584"/>
      <c r="Y46" s="587"/>
      <c r="Z46" s="587"/>
      <c r="AA46" s="612"/>
    </row>
    <row r="47" spans="1:27" ht="15" customHeight="1" x14ac:dyDescent="0.35">
      <c r="A47" s="1174"/>
      <c r="B47" s="591"/>
      <c r="C47" s="592"/>
      <c r="D47" s="593"/>
      <c r="E47" s="592"/>
      <c r="F47" s="593"/>
      <c r="G47" s="585"/>
      <c r="H47" s="586"/>
      <c r="I47" s="585"/>
      <c r="J47" s="586"/>
      <c r="K47" s="585"/>
      <c r="L47" s="586"/>
      <c r="M47" s="587"/>
      <c r="N47" s="584"/>
      <c r="O47" s="587"/>
      <c r="P47" s="588"/>
      <c r="Q47" s="587"/>
      <c r="R47" s="584"/>
      <c r="S47" s="587"/>
      <c r="T47" s="589"/>
      <c r="U47" s="594"/>
      <c r="V47" s="589"/>
      <c r="W47" s="587"/>
      <c r="X47" s="584"/>
      <c r="Y47" s="587"/>
      <c r="Z47" s="587"/>
      <c r="AA47" s="612"/>
    </row>
    <row r="48" spans="1:27" ht="15" customHeight="1" x14ac:dyDescent="0.35">
      <c r="A48" s="1174"/>
      <c r="B48" s="591"/>
      <c r="C48" s="592"/>
      <c r="D48" s="593"/>
      <c r="E48" s="592"/>
      <c r="F48" s="593"/>
      <c r="G48" s="585"/>
      <c r="H48" s="586"/>
      <c r="I48" s="585"/>
      <c r="J48" s="586"/>
      <c r="K48" s="585"/>
      <c r="L48" s="586"/>
      <c r="M48" s="587"/>
      <c r="N48" s="584"/>
      <c r="O48" s="587"/>
      <c r="P48" s="588"/>
      <c r="Q48" s="587"/>
      <c r="R48" s="584"/>
      <c r="S48" s="587"/>
      <c r="T48" s="589"/>
      <c r="U48" s="594"/>
      <c r="V48" s="589"/>
      <c r="W48" s="587"/>
      <c r="X48" s="584"/>
      <c r="Y48" s="587"/>
      <c r="Z48" s="587"/>
      <c r="AA48" s="612"/>
    </row>
    <row r="49" spans="1:27" ht="15" customHeight="1" x14ac:dyDescent="0.35">
      <c r="A49" s="1175"/>
      <c r="B49" s="591">
        <v>23.8</v>
      </c>
      <c r="C49" s="791">
        <v>238000</v>
      </c>
      <c r="D49" s="593">
        <v>26.95</v>
      </c>
      <c r="E49" s="791">
        <v>269500</v>
      </c>
      <c r="F49" s="593">
        <v>19.59</v>
      </c>
      <c r="G49" s="736">
        <v>195900</v>
      </c>
      <c r="H49" s="586"/>
      <c r="I49" s="585"/>
      <c r="J49" s="586">
        <v>15</v>
      </c>
      <c r="K49" s="585">
        <v>192000</v>
      </c>
      <c r="L49" s="586">
        <v>20</v>
      </c>
      <c r="M49" s="587">
        <v>136000</v>
      </c>
      <c r="N49" s="584"/>
      <c r="O49" s="587"/>
      <c r="P49" s="588">
        <v>20</v>
      </c>
      <c r="Q49" s="587">
        <v>256000</v>
      </c>
      <c r="R49" s="584"/>
      <c r="S49" s="587"/>
      <c r="T49" s="589"/>
      <c r="U49" s="594"/>
      <c r="V49" s="589"/>
      <c r="W49" s="587"/>
      <c r="X49" s="584"/>
      <c r="Y49" s="587"/>
      <c r="Z49" s="587"/>
      <c r="AA49" s="612"/>
    </row>
    <row r="50" spans="1:27" ht="15" customHeight="1" x14ac:dyDescent="0.35">
      <c r="A50" s="1173">
        <v>44969</v>
      </c>
      <c r="B50" s="591"/>
      <c r="C50" s="592"/>
      <c r="D50" s="593"/>
      <c r="E50" s="592"/>
      <c r="F50" s="593"/>
      <c r="G50" s="585"/>
      <c r="H50" s="586"/>
      <c r="I50" s="585"/>
      <c r="J50" s="586"/>
      <c r="K50" s="585"/>
      <c r="L50" s="586"/>
      <c r="M50" s="587"/>
      <c r="N50" s="584"/>
      <c r="O50" s="587"/>
      <c r="P50" s="588"/>
      <c r="Q50" s="587"/>
      <c r="R50" s="584"/>
      <c r="S50" s="587"/>
      <c r="T50" s="589"/>
      <c r="U50" s="594"/>
      <c r="V50" s="589"/>
      <c r="W50" s="587"/>
      <c r="X50" s="584"/>
      <c r="Y50" s="587"/>
      <c r="Z50" s="587"/>
      <c r="AA50" s="612"/>
    </row>
    <row r="51" spans="1:27" ht="15" customHeight="1" x14ac:dyDescent="0.35">
      <c r="A51" s="1174"/>
      <c r="B51" s="591"/>
      <c r="C51" s="592"/>
      <c r="D51" s="593"/>
      <c r="E51" s="592"/>
      <c r="F51" s="593"/>
      <c r="G51" s="585"/>
      <c r="H51" s="586"/>
      <c r="I51" s="585"/>
      <c r="J51" s="586"/>
      <c r="K51" s="585"/>
      <c r="L51" s="586"/>
      <c r="M51" s="587"/>
      <c r="N51" s="584"/>
      <c r="O51" s="587"/>
      <c r="P51" s="588"/>
      <c r="Q51" s="587"/>
      <c r="R51" s="584"/>
      <c r="S51" s="587"/>
      <c r="T51" s="589"/>
      <c r="U51" s="594"/>
      <c r="V51" s="589"/>
      <c r="W51" s="587"/>
      <c r="X51" s="584"/>
      <c r="Y51" s="587"/>
      <c r="Z51" s="587"/>
      <c r="AA51" s="612"/>
    </row>
    <row r="52" spans="1:27" ht="15" customHeight="1" x14ac:dyDescent="0.35">
      <c r="A52" s="1174"/>
      <c r="B52" s="591"/>
      <c r="C52" s="592"/>
      <c r="D52" s="593"/>
      <c r="E52" s="592"/>
      <c r="F52" s="593"/>
      <c r="G52" s="585"/>
      <c r="H52" s="586"/>
      <c r="I52" s="585"/>
      <c r="J52" s="586"/>
      <c r="K52" s="585"/>
      <c r="L52" s="586"/>
      <c r="M52" s="587"/>
      <c r="N52" s="584"/>
      <c r="O52" s="587"/>
      <c r="P52" s="588"/>
      <c r="Q52" s="587"/>
      <c r="R52" s="584"/>
      <c r="S52" s="587"/>
      <c r="T52" s="589"/>
      <c r="U52" s="594"/>
      <c r="V52" s="589"/>
      <c r="W52" s="587"/>
      <c r="X52" s="584"/>
      <c r="Y52" s="587"/>
      <c r="Z52" s="587"/>
      <c r="AA52" s="612"/>
    </row>
    <row r="53" spans="1:27" ht="15" customHeight="1" x14ac:dyDescent="0.35">
      <c r="A53" s="1175"/>
      <c r="B53" s="591">
        <v>20.059999999999999</v>
      </c>
      <c r="C53" s="791">
        <v>200600</v>
      </c>
      <c r="D53" s="593">
        <v>25.09</v>
      </c>
      <c r="E53" s="791">
        <v>250900</v>
      </c>
      <c r="F53" s="793">
        <v>29.8</v>
      </c>
      <c r="G53" s="736">
        <v>298000</v>
      </c>
      <c r="H53" s="586">
        <v>20</v>
      </c>
      <c r="I53" s="585">
        <v>136000</v>
      </c>
      <c r="J53" s="586"/>
      <c r="K53" s="585"/>
      <c r="L53" s="586"/>
      <c r="M53" s="587"/>
      <c r="N53" s="584"/>
      <c r="O53" s="587"/>
      <c r="P53" s="588"/>
      <c r="Q53" s="587"/>
      <c r="R53" s="584"/>
      <c r="S53" s="587"/>
      <c r="T53" s="589"/>
      <c r="U53" s="594"/>
      <c r="V53" s="589"/>
      <c r="W53" s="587"/>
      <c r="X53" s="584"/>
      <c r="Y53" s="587"/>
      <c r="Z53" s="587"/>
      <c r="AA53" s="612"/>
    </row>
    <row r="54" spans="1:27" ht="15" customHeight="1" x14ac:dyDescent="0.35">
      <c r="A54" s="1173">
        <v>44970</v>
      </c>
      <c r="B54" s="591"/>
      <c r="C54" s="592"/>
      <c r="D54" s="593"/>
      <c r="E54" s="592"/>
      <c r="F54" s="593"/>
      <c r="G54" s="585"/>
      <c r="H54" s="586"/>
      <c r="I54" s="585"/>
      <c r="J54" s="586"/>
      <c r="K54" s="585"/>
      <c r="L54" s="586"/>
      <c r="M54" s="587"/>
      <c r="N54" s="584"/>
      <c r="O54" s="587"/>
      <c r="P54" s="588"/>
      <c r="Q54" s="587"/>
      <c r="R54" s="584"/>
      <c r="S54" s="587"/>
      <c r="T54" s="589"/>
      <c r="U54" s="594"/>
      <c r="V54" s="589"/>
      <c r="W54" s="587"/>
      <c r="X54" s="584"/>
      <c r="Y54" s="587"/>
      <c r="Z54" s="587"/>
      <c r="AA54" s="612"/>
    </row>
    <row r="55" spans="1:27" ht="15" customHeight="1" x14ac:dyDescent="0.35">
      <c r="A55" s="1174"/>
      <c r="B55" s="591"/>
      <c r="C55" s="592"/>
      <c r="D55" s="593"/>
      <c r="E55" s="592"/>
      <c r="F55" s="593"/>
      <c r="G55" s="585"/>
      <c r="H55" s="586"/>
      <c r="I55" s="585"/>
      <c r="J55" s="586"/>
      <c r="K55" s="585"/>
      <c r="L55" s="586"/>
      <c r="M55" s="587"/>
      <c r="N55" s="584"/>
      <c r="O55" s="587"/>
      <c r="P55" s="588"/>
      <c r="Q55" s="587"/>
      <c r="R55" s="584"/>
      <c r="S55" s="587"/>
      <c r="T55" s="589"/>
      <c r="U55" s="590"/>
      <c r="V55" s="599"/>
      <c r="W55" s="600"/>
      <c r="X55" s="588"/>
      <c r="Y55" s="587"/>
      <c r="Z55" s="587"/>
      <c r="AA55" s="612"/>
    </row>
    <row r="56" spans="1:27" ht="15" customHeight="1" x14ac:dyDescent="0.35">
      <c r="A56" s="1174"/>
      <c r="B56" s="591"/>
      <c r="C56" s="592"/>
      <c r="D56" s="593"/>
      <c r="E56" s="592"/>
      <c r="F56" s="593"/>
      <c r="G56" s="585"/>
      <c r="H56" s="586"/>
      <c r="I56" s="585"/>
      <c r="J56" s="586"/>
      <c r="K56" s="585"/>
      <c r="L56" s="586"/>
      <c r="M56" s="587"/>
      <c r="N56" s="584"/>
      <c r="O56" s="587"/>
      <c r="P56" s="588"/>
      <c r="Q56" s="587"/>
      <c r="R56" s="584"/>
      <c r="S56" s="587"/>
      <c r="T56" s="589"/>
      <c r="U56" s="590"/>
      <c r="V56" s="599"/>
      <c r="W56" s="600"/>
      <c r="X56" s="588"/>
      <c r="Y56" s="587"/>
      <c r="Z56" s="587"/>
      <c r="AA56" s="612"/>
    </row>
    <row r="57" spans="1:27" ht="15" customHeight="1" x14ac:dyDescent="0.35">
      <c r="A57" s="1175"/>
      <c r="B57" s="591">
        <v>20.190000000000001</v>
      </c>
      <c r="C57" s="791">
        <v>201900</v>
      </c>
      <c r="D57" s="593">
        <v>23.48</v>
      </c>
      <c r="E57" s="791">
        <v>234800</v>
      </c>
      <c r="F57" s="593">
        <v>17.420000000000002</v>
      </c>
      <c r="G57" s="736">
        <v>174200</v>
      </c>
      <c r="H57" s="586"/>
      <c r="I57" s="585"/>
      <c r="J57" s="586">
        <v>15</v>
      </c>
      <c r="K57" s="585">
        <v>192000</v>
      </c>
      <c r="L57" s="586">
        <v>20</v>
      </c>
      <c r="M57" s="587">
        <v>136000</v>
      </c>
      <c r="N57" s="584"/>
      <c r="O57" s="587"/>
      <c r="P57" s="588">
        <v>20</v>
      </c>
      <c r="Q57" s="587">
        <v>256000</v>
      </c>
      <c r="R57" s="584">
        <v>20</v>
      </c>
      <c r="S57" s="587">
        <v>136000</v>
      </c>
      <c r="T57" s="589"/>
      <c r="U57" s="594"/>
      <c r="V57" s="589"/>
      <c r="W57" s="587"/>
      <c r="X57" s="584"/>
      <c r="Y57" s="587"/>
      <c r="Z57" s="587"/>
      <c r="AA57" s="612"/>
    </row>
    <row r="58" spans="1:27" ht="15" customHeight="1" x14ac:dyDescent="0.35">
      <c r="A58" s="1173">
        <v>44971</v>
      </c>
      <c r="B58" s="591"/>
      <c r="C58" s="585"/>
      <c r="D58" s="593"/>
      <c r="E58" s="592"/>
      <c r="F58" s="593"/>
      <c r="G58" s="585"/>
      <c r="H58" s="586"/>
      <c r="I58" s="585"/>
      <c r="J58" s="586"/>
      <c r="K58" s="585"/>
      <c r="L58" s="586"/>
      <c r="M58" s="587"/>
      <c r="N58" s="584"/>
      <c r="O58" s="587"/>
      <c r="P58" s="588"/>
      <c r="Q58" s="587"/>
      <c r="R58" s="584"/>
      <c r="S58" s="587"/>
      <c r="T58" s="589"/>
      <c r="U58" s="594"/>
      <c r="V58" s="589"/>
      <c r="W58" s="587"/>
      <c r="X58" s="584"/>
      <c r="Y58" s="587"/>
      <c r="Z58" s="587"/>
      <c r="AA58" s="612"/>
    </row>
    <row r="59" spans="1:27" ht="15" customHeight="1" x14ac:dyDescent="0.35">
      <c r="A59" s="1174"/>
      <c r="B59" s="591"/>
      <c r="C59" s="592"/>
      <c r="D59" s="593"/>
      <c r="E59" s="592"/>
      <c r="F59" s="593"/>
      <c r="G59" s="585"/>
      <c r="H59" s="586"/>
      <c r="I59" s="585"/>
      <c r="J59" s="586"/>
      <c r="K59" s="585"/>
      <c r="L59" s="586"/>
      <c r="M59" s="587"/>
      <c r="N59" s="584"/>
      <c r="O59" s="587"/>
      <c r="P59" s="588"/>
      <c r="Q59" s="587"/>
      <c r="R59" s="584"/>
      <c r="S59" s="587"/>
      <c r="T59" s="589"/>
      <c r="U59" s="590"/>
      <c r="V59" s="599"/>
      <c r="W59" s="600"/>
      <c r="X59" s="588"/>
      <c r="Y59" s="587"/>
      <c r="Z59" s="587"/>
      <c r="AA59" s="612"/>
    </row>
    <row r="60" spans="1:27" ht="15" customHeight="1" x14ac:dyDescent="0.35">
      <c r="A60" s="1174"/>
      <c r="B60" s="591"/>
      <c r="C60" s="592"/>
      <c r="D60" s="593"/>
      <c r="E60" s="592"/>
      <c r="F60" s="593"/>
      <c r="G60" s="585"/>
      <c r="H60" s="586"/>
      <c r="I60" s="585"/>
      <c r="J60" s="586"/>
      <c r="K60" s="585"/>
      <c r="L60" s="586"/>
      <c r="M60" s="587"/>
      <c r="N60" s="584"/>
      <c r="O60" s="587"/>
      <c r="P60" s="588"/>
      <c r="Q60" s="587"/>
      <c r="R60" s="584"/>
      <c r="S60" s="587"/>
      <c r="T60" s="589"/>
      <c r="U60" s="590"/>
      <c r="V60" s="599"/>
      <c r="W60" s="600"/>
      <c r="X60" s="588"/>
      <c r="Y60" s="587"/>
      <c r="Z60" s="587"/>
      <c r="AA60" s="612"/>
    </row>
    <row r="61" spans="1:27" ht="15" customHeight="1" x14ac:dyDescent="0.35">
      <c r="A61" s="1175"/>
      <c r="B61" s="591">
        <v>22.97</v>
      </c>
      <c r="C61" s="791">
        <v>229700</v>
      </c>
      <c r="D61" s="593">
        <v>27.64</v>
      </c>
      <c r="E61" s="791">
        <v>276400</v>
      </c>
      <c r="F61" s="593">
        <v>28.07</v>
      </c>
      <c r="G61" s="736">
        <v>280700</v>
      </c>
      <c r="H61" s="586">
        <v>20</v>
      </c>
      <c r="I61" s="585">
        <v>136000</v>
      </c>
      <c r="J61" s="586">
        <v>30</v>
      </c>
      <c r="K61" s="585">
        <v>384000</v>
      </c>
      <c r="L61" s="586">
        <v>20</v>
      </c>
      <c r="M61" s="587">
        <v>136000</v>
      </c>
      <c r="N61" s="584"/>
      <c r="O61" s="587"/>
      <c r="P61" s="588">
        <v>20</v>
      </c>
      <c r="Q61" s="587">
        <v>256000</v>
      </c>
      <c r="R61" s="584"/>
      <c r="S61" s="587"/>
      <c r="T61" s="589">
        <v>10.49</v>
      </c>
      <c r="U61" s="590">
        <v>104900</v>
      </c>
      <c r="V61" s="599"/>
      <c r="W61" s="600"/>
      <c r="X61" s="588"/>
      <c r="Y61" s="587"/>
      <c r="Z61" s="587"/>
      <c r="AA61" s="612"/>
    </row>
    <row r="62" spans="1:27" ht="15" customHeight="1" x14ac:dyDescent="0.35">
      <c r="A62" s="1173">
        <v>44972</v>
      </c>
      <c r="B62" s="591"/>
      <c r="C62" s="592"/>
      <c r="D62" s="593"/>
      <c r="E62" s="592"/>
      <c r="F62" s="593"/>
      <c r="G62" s="585"/>
      <c r="H62" s="586"/>
      <c r="I62" s="585"/>
      <c r="J62" s="586"/>
      <c r="K62" s="585"/>
      <c r="L62" s="586"/>
      <c r="M62" s="587"/>
      <c r="N62" s="584"/>
      <c r="O62" s="587"/>
      <c r="P62" s="588"/>
      <c r="Q62" s="587"/>
      <c r="R62" s="584"/>
      <c r="S62" s="587"/>
      <c r="T62" s="589"/>
      <c r="U62" s="594"/>
      <c r="V62" s="589"/>
      <c r="W62" s="587"/>
      <c r="X62" s="584"/>
      <c r="Y62" s="587"/>
      <c r="Z62" s="587"/>
      <c r="AA62" s="612"/>
    </row>
    <row r="63" spans="1:27" ht="15" customHeight="1" x14ac:dyDescent="0.35">
      <c r="A63" s="1174"/>
      <c r="B63" s="591"/>
      <c r="C63" s="592"/>
      <c r="D63" s="593"/>
      <c r="E63" s="592"/>
      <c r="F63" s="593"/>
      <c r="G63" s="585"/>
      <c r="H63" s="586"/>
      <c r="I63" s="585"/>
      <c r="J63" s="586"/>
      <c r="K63" s="585"/>
      <c r="L63" s="586"/>
      <c r="M63" s="587"/>
      <c r="N63" s="584"/>
      <c r="O63" s="587"/>
      <c r="P63" s="588"/>
      <c r="Q63" s="587"/>
      <c r="R63" s="584"/>
      <c r="S63" s="587"/>
      <c r="T63" s="589"/>
      <c r="U63" s="594"/>
      <c r="V63" s="589"/>
      <c r="W63" s="587"/>
      <c r="X63" s="584"/>
      <c r="Y63" s="587"/>
      <c r="Z63" s="587"/>
      <c r="AA63" s="612"/>
    </row>
    <row r="64" spans="1:27" ht="15" customHeight="1" x14ac:dyDescent="0.35">
      <c r="A64" s="1174"/>
      <c r="B64" s="591"/>
      <c r="C64" s="592"/>
      <c r="D64" s="593"/>
      <c r="E64" s="592"/>
      <c r="F64" s="593"/>
      <c r="G64" s="585"/>
      <c r="H64" s="586"/>
      <c r="I64" s="585"/>
      <c r="J64" s="586"/>
      <c r="K64" s="585"/>
      <c r="L64" s="586"/>
      <c r="M64" s="587"/>
      <c r="N64" s="584"/>
      <c r="O64" s="587"/>
      <c r="P64" s="588"/>
      <c r="Q64" s="587"/>
      <c r="R64" s="584"/>
      <c r="S64" s="587"/>
      <c r="T64" s="589"/>
      <c r="U64" s="594"/>
      <c r="V64" s="589"/>
      <c r="W64" s="587"/>
      <c r="X64" s="584"/>
      <c r="Y64" s="587"/>
      <c r="Z64" s="587"/>
      <c r="AA64" s="612"/>
    </row>
    <row r="65" spans="1:27" ht="15" customHeight="1" x14ac:dyDescent="0.35">
      <c r="A65" s="1175"/>
      <c r="B65" s="591">
        <v>16.170000000000002</v>
      </c>
      <c r="C65" s="791">
        <v>161700</v>
      </c>
      <c r="D65" s="593">
        <v>19.010000000000002</v>
      </c>
      <c r="E65" s="791">
        <v>190100</v>
      </c>
      <c r="F65" s="593">
        <v>18.38</v>
      </c>
      <c r="G65" s="736">
        <v>183800</v>
      </c>
      <c r="H65" s="586"/>
      <c r="I65" s="585"/>
      <c r="J65" s="586"/>
      <c r="K65" s="585"/>
      <c r="L65" s="586"/>
      <c r="M65" s="587"/>
      <c r="N65" s="584"/>
      <c r="O65" s="587"/>
      <c r="P65" s="588">
        <v>20</v>
      </c>
      <c r="Q65" s="587">
        <v>256000</v>
      </c>
      <c r="R65" s="584"/>
      <c r="S65" s="587"/>
      <c r="T65" s="589"/>
      <c r="U65" s="594"/>
      <c r="V65" s="589"/>
      <c r="W65" s="587"/>
      <c r="X65" s="584"/>
      <c r="Y65" s="587"/>
      <c r="Z65" s="587"/>
      <c r="AA65" s="612"/>
    </row>
    <row r="66" spans="1:27" ht="15" customHeight="1" x14ac:dyDescent="0.35">
      <c r="A66" s="1173">
        <v>44973</v>
      </c>
      <c r="B66" s="591"/>
      <c r="C66" s="592"/>
      <c r="D66" s="593"/>
      <c r="E66" s="592"/>
      <c r="F66" s="593"/>
      <c r="G66" s="585"/>
      <c r="H66" s="586"/>
      <c r="I66" s="585"/>
      <c r="J66" s="586"/>
      <c r="K66" s="585"/>
      <c r="L66" s="586"/>
      <c r="M66" s="587"/>
      <c r="N66" s="584"/>
      <c r="O66" s="587"/>
      <c r="P66" s="588"/>
      <c r="Q66" s="587"/>
      <c r="R66" s="584"/>
      <c r="S66" s="587"/>
      <c r="T66" s="589"/>
      <c r="U66" s="594"/>
      <c r="V66" s="589"/>
      <c r="W66" s="587"/>
      <c r="X66" s="584"/>
      <c r="Y66" s="587"/>
      <c r="Z66" s="587"/>
      <c r="AA66" s="612"/>
    </row>
    <row r="67" spans="1:27" ht="15" customHeight="1" x14ac:dyDescent="0.35">
      <c r="A67" s="1174"/>
      <c r="B67" s="591"/>
      <c r="C67" s="592"/>
      <c r="D67" s="593"/>
      <c r="E67" s="592"/>
      <c r="F67" s="593"/>
      <c r="G67" s="585"/>
      <c r="H67" s="586"/>
      <c r="I67" s="585"/>
      <c r="J67" s="586"/>
      <c r="K67" s="585"/>
      <c r="L67" s="586"/>
      <c r="M67" s="587"/>
      <c r="N67" s="584"/>
      <c r="O67" s="587"/>
      <c r="P67" s="588"/>
      <c r="Q67" s="587"/>
      <c r="R67" s="584"/>
      <c r="S67" s="587"/>
      <c r="T67" s="589"/>
      <c r="U67" s="594"/>
      <c r="V67" s="589"/>
      <c r="W67" s="587"/>
      <c r="X67" s="584"/>
      <c r="Y67" s="587"/>
      <c r="Z67" s="587"/>
      <c r="AA67" s="612"/>
    </row>
    <row r="68" spans="1:27" ht="15" customHeight="1" x14ac:dyDescent="0.35">
      <c r="A68" s="1174"/>
      <c r="B68" s="591"/>
      <c r="C68" s="592"/>
      <c r="D68" s="593"/>
      <c r="E68" s="592"/>
      <c r="F68" s="593"/>
      <c r="G68" s="585"/>
      <c r="H68" s="586"/>
      <c r="I68" s="585"/>
      <c r="J68" s="586"/>
      <c r="K68" s="585"/>
      <c r="L68" s="586"/>
      <c r="M68" s="587"/>
      <c r="N68" s="584"/>
      <c r="O68" s="587"/>
      <c r="P68" s="588"/>
      <c r="Q68" s="587"/>
      <c r="R68" s="584"/>
      <c r="S68" s="587"/>
      <c r="T68" s="589"/>
      <c r="U68" s="594"/>
      <c r="V68" s="589"/>
      <c r="W68" s="587"/>
      <c r="X68" s="584"/>
      <c r="Y68" s="587"/>
      <c r="Z68" s="587"/>
      <c r="AA68" s="612"/>
    </row>
    <row r="69" spans="1:27" ht="15" customHeight="1" x14ac:dyDescent="0.35">
      <c r="A69" s="1175"/>
      <c r="B69" s="591">
        <v>16.91</v>
      </c>
      <c r="C69" s="791">
        <v>169100</v>
      </c>
      <c r="D69" s="593">
        <v>26.44</v>
      </c>
      <c r="E69" s="791">
        <v>264400</v>
      </c>
      <c r="F69" s="593">
        <v>21.63</v>
      </c>
      <c r="G69" s="736">
        <v>216300</v>
      </c>
      <c r="H69" s="586">
        <v>20</v>
      </c>
      <c r="I69" s="585">
        <v>136000</v>
      </c>
      <c r="J69" s="586">
        <v>15</v>
      </c>
      <c r="K69" s="585">
        <v>192000</v>
      </c>
      <c r="L69" s="586">
        <v>20</v>
      </c>
      <c r="M69" s="587">
        <v>136000</v>
      </c>
      <c r="N69" s="584"/>
      <c r="O69" s="587"/>
      <c r="P69" s="588">
        <v>20</v>
      </c>
      <c r="Q69" s="587">
        <v>256000</v>
      </c>
      <c r="R69" s="584"/>
      <c r="S69" s="587"/>
      <c r="T69" s="589"/>
      <c r="U69" s="594"/>
      <c r="V69" s="589"/>
      <c r="W69" s="587"/>
      <c r="X69" s="584"/>
      <c r="Y69" s="587"/>
      <c r="Z69" s="587"/>
      <c r="AA69" s="612"/>
    </row>
    <row r="70" spans="1:27" ht="15" customHeight="1" x14ac:dyDescent="0.35">
      <c r="A70" s="1173">
        <v>44974</v>
      </c>
      <c r="B70" s="591"/>
      <c r="C70" s="592"/>
      <c r="D70" s="593"/>
      <c r="E70" s="592"/>
      <c r="F70" s="593"/>
      <c r="G70" s="585"/>
      <c r="H70" s="586"/>
      <c r="I70" s="585"/>
      <c r="J70" s="586"/>
      <c r="K70" s="585"/>
      <c r="L70" s="586"/>
      <c r="M70" s="587"/>
      <c r="N70" s="584"/>
      <c r="O70" s="587"/>
      <c r="P70" s="588"/>
      <c r="Q70" s="587"/>
      <c r="R70" s="584"/>
      <c r="S70" s="587"/>
      <c r="T70" s="589"/>
      <c r="U70" s="594"/>
      <c r="V70" s="589"/>
      <c r="W70" s="587"/>
      <c r="X70" s="584"/>
      <c r="Y70" s="587"/>
      <c r="Z70" s="587"/>
      <c r="AA70" s="612"/>
    </row>
    <row r="71" spans="1:27" ht="15" customHeight="1" x14ac:dyDescent="0.35">
      <c r="A71" s="1174"/>
      <c r="B71" s="591"/>
      <c r="C71" s="592"/>
      <c r="D71" s="593"/>
      <c r="E71" s="592"/>
      <c r="F71" s="593"/>
      <c r="G71" s="585"/>
      <c r="H71" s="586"/>
      <c r="I71" s="585"/>
      <c r="J71" s="586"/>
      <c r="K71" s="585"/>
      <c r="L71" s="586"/>
      <c r="M71" s="587"/>
      <c r="N71" s="584"/>
      <c r="O71" s="587"/>
      <c r="P71" s="588"/>
      <c r="Q71" s="587"/>
      <c r="R71" s="584"/>
      <c r="S71" s="587"/>
      <c r="T71" s="589"/>
      <c r="U71" s="594"/>
      <c r="V71" s="589"/>
      <c r="W71" s="587"/>
      <c r="X71" s="584"/>
      <c r="Y71" s="587"/>
      <c r="Z71" s="587"/>
      <c r="AA71" s="612"/>
    </row>
    <row r="72" spans="1:27" ht="15" customHeight="1" x14ac:dyDescent="0.35">
      <c r="A72" s="1174"/>
      <c r="B72" s="591"/>
      <c r="C72" s="592"/>
      <c r="D72" s="593"/>
      <c r="E72" s="592"/>
      <c r="F72" s="593"/>
      <c r="G72" s="585"/>
      <c r="H72" s="586"/>
      <c r="I72" s="585"/>
      <c r="J72" s="586"/>
      <c r="K72" s="585"/>
      <c r="L72" s="586"/>
      <c r="M72" s="587"/>
      <c r="N72" s="584"/>
      <c r="O72" s="587"/>
      <c r="P72" s="588"/>
      <c r="Q72" s="587"/>
      <c r="R72" s="584"/>
      <c r="S72" s="587"/>
      <c r="T72" s="589"/>
      <c r="U72" s="594"/>
      <c r="V72" s="589"/>
      <c r="W72" s="587"/>
      <c r="X72" s="584"/>
      <c r="Y72" s="587"/>
      <c r="Z72" s="587"/>
      <c r="AA72" s="612"/>
    </row>
    <row r="73" spans="1:27" ht="15" customHeight="1" x14ac:dyDescent="0.35">
      <c r="A73" s="1175"/>
      <c r="B73" s="591">
        <v>18.559999999999999</v>
      </c>
      <c r="C73" s="791">
        <v>185600</v>
      </c>
      <c r="D73" s="593">
        <v>24.38</v>
      </c>
      <c r="E73" s="791">
        <v>243800</v>
      </c>
      <c r="F73" s="593">
        <v>19.59</v>
      </c>
      <c r="G73" s="736">
        <v>195900</v>
      </c>
      <c r="H73" s="586">
        <v>20</v>
      </c>
      <c r="I73" s="585">
        <v>136000</v>
      </c>
      <c r="J73" s="586">
        <v>15</v>
      </c>
      <c r="K73" s="585">
        <v>192000</v>
      </c>
      <c r="L73" s="586">
        <v>20</v>
      </c>
      <c r="M73" s="587">
        <v>136000</v>
      </c>
      <c r="N73" s="584"/>
      <c r="O73" s="587"/>
      <c r="P73" s="588">
        <v>20</v>
      </c>
      <c r="Q73" s="587">
        <v>256000</v>
      </c>
      <c r="R73" s="584"/>
      <c r="S73" s="587"/>
      <c r="T73" s="589"/>
      <c r="U73" s="594"/>
      <c r="V73" s="589"/>
      <c r="W73" s="587"/>
      <c r="X73" s="584"/>
      <c r="Y73" s="587"/>
      <c r="Z73" s="587"/>
      <c r="AA73" s="612"/>
    </row>
    <row r="74" spans="1:27" ht="15" customHeight="1" x14ac:dyDescent="0.35">
      <c r="A74" s="1173">
        <v>44975</v>
      </c>
      <c r="B74" s="591"/>
      <c r="C74" s="592"/>
      <c r="D74" s="593"/>
      <c r="E74" s="592"/>
      <c r="F74" s="593"/>
      <c r="G74" s="585"/>
      <c r="H74" s="586"/>
      <c r="I74" s="585"/>
      <c r="J74" s="586"/>
      <c r="K74" s="585"/>
      <c r="L74" s="586"/>
      <c r="M74" s="587"/>
      <c r="N74" s="584"/>
      <c r="O74" s="587"/>
      <c r="P74" s="588"/>
      <c r="Q74" s="587"/>
      <c r="R74" s="586"/>
      <c r="S74" s="587"/>
      <c r="T74" s="589"/>
      <c r="U74" s="594"/>
      <c r="V74" s="589"/>
      <c r="W74" s="587"/>
      <c r="X74" s="584"/>
      <c r="Y74" s="587"/>
      <c r="Z74" s="587"/>
      <c r="AA74" s="612"/>
    </row>
    <row r="75" spans="1:27" ht="15" customHeight="1" x14ac:dyDescent="0.35">
      <c r="A75" s="1174"/>
      <c r="B75" s="591"/>
      <c r="C75" s="592"/>
      <c r="D75" s="593"/>
      <c r="E75" s="592"/>
      <c r="F75" s="593"/>
      <c r="G75" s="585"/>
      <c r="H75" s="586"/>
      <c r="I75" s="585"/>
      <c r="J75" s="586"/>
      <c r="K75" s="585"/>
      <c r="L75" s="586"/>
      <c r="M75" s="587"/>
      <c r="N75" s="584"/>
      <c r="O75" s="587"/>
      <c r="P75" s="588"/>
      <c r="Q75" s="587"/>
      <c r="R75" s="586"/>
      <c r="S75" s="587"/>
      <c r="T75" s="589"/>
      <c r="U75" s="594"/>
      <c r="V75" s="589"/>
      <c r="W75" s="587"/>
      <c r="X75" s="584"/>
      <c r="Y75" s="587"/>
      <c r="Z75" s="587"/>
      <c r="AA75" s="612"/>
    </row>
    <row r="76" spans="1:27" ht="15" customHeight="1" x14ac:dyDescent="0.35">
      <c r="A76" s="1174"/>
      <c r="B76" s="591"/>
      <c r="C76" s="592"/>
      <c r="D76" s="593"/>
      <c r="E76" s="592"/>
      <c r="F76" s="593"/>
      <c r="G76" s="585"/>
      <c r="H76" s="586"/>
      <c r="I76" s="585"/>
      <c r="J76" s="586"/>
      <c r="K76" s="585"/>
      <c r="L76" s="586"/>
      <c r="M76" s="587"/>
      <c r="N76" s="584"/>
      <c r="O76" s="587"/>
      <c r="P76" s="588"/>
      <c r="Q76" s="587"/>
      <c r="R76" s="584"/>
      <c r="S76" s="587"/>
      <c r="T76" s="589"/>
      <c r="U76" s="590"/>
      <c r="V76" s="599"/>
      <c r="W76" s="600"/>
      <c r="X76" s="588"/>
      <c r="Y76" s="587"/>
      <c r="Z76" s="587"/>
      <c r="AA76" s="612"/>
    </row>
    <row r="77" spans="1:27" ht="15" customHeight="1" x14ac:dyDescent="0.35">
      <c r="A77" s="1175"/>
      <c r="B77" s="591"/>
      <c r="C77" s="592"/>
      <c r="D77" s="593">
        <v>22.85</v>
      </c>
      <c r="E77" s="791">
        <v>228500</v>
      </c>
      <c r="F77" s="593">
        <v>19.47</v>
      </c>
      <c r="G77" s="736">
        <v>194700</v>
      </c>
      <c r="H77" s="586"/>
      <c r="I77" s="585"/>
      <c r="J77" s="586"/>
      <c r="K77" s="585"/>
      <c r="L77" s="586"/>
      <c r="M77" s="587"/>
      <c r="N77" s="584">
        <v>35.22</v>
      </c>
      <c r="O77" s="587">
        <v>352200</v>
      </c>
      <c r="P77" s="588"/>
      <c r="Q77" s="587"/>
      <c r="R77" s="584"/>
      <c r="S77" s="587"/>
      <c r="T77" s="589"/>
      <c r="U77" s="594"/>
      <c r="V77" s="589"/>
      <c r="W77" s="587"/>
      <c r="X77" s="584"/>
      <c r="Y77" s="587"/>
      <c r="Z77" s="587"/>
      <c r="AA77" s="612"/>
    </row>
    <row r="78" spans="1:27" ht="15" customHeight="1" x14ac:dyDescent="0.35">
      <c r="A78" s="1173">
        <v>44976</v>
      </c>
      <c r="B78" s="591"/>
      <c r="C78" s="592"/>
      <c r="D78" s="593"/>
      <c r="E78" s="592"/>
      <c r="F78" s="593"/>
      <c r="G78" s="585"/>
      <c r="H78" s="586"/>
      <c r="I78" s="587"/>
      <c r="J78" s="586"/>
      <c r="K78" s="585"/>
      <c r="L78" s="586"/>
      <c r="M78" s="587"/>
      <c r="N78" s="584"/>
      <c r="O78" s="587"/>
      <c r="P78" s="588"/>
      <c r="Q78" s="587"/>
      <c r="R78" s="584"/>
      <c r="S78" s="587"/>
      <c r="T78" s="589"/>
      <c r="U78" s="594"/>
      <c r="V78" s="589"/>
      <c r="W78" s="587"/>
      <c r="X78" s="584"/>
      <c r="Y78" s="587"/>
      <c r="Z78" s="587"/>
      <c r="AA78" s="612"/>
    </row>
    <row r="79" spans="1:27" ht="15" customHeight="1" x14ac:dyDescent="0.35">
      <c r="A79" s="1174"/>
      <c r="B79" s="591"/>
      <c r="C79" s="592"/>
      <c r="D79" s="593"/>
      <c r="E79" s="592"/>
      <c r="F79" s="593"/>
      <c r="G79" s="585"/>
      <c r="H79" s="586"/>
      <c r="I79" s="585"/>
      <c r="J79" s="586"/>
      <c r="K79" s="585"/>
      <c r="L79" s="586"/>
      <c r="M79" s="587"/>
      <c r="N79" s="584"/>
      <c r="O79" s="587"/>
      <c r="P79" s="588"/>
      <c r="Q79" s="587"/>
      <c r="R79" s="584"/>
      <c r="S79" s="587"/>
      <c r="T79" s="589"/>
      <c r="U79" s="590"/>
      <c r="V79" s="599"/>
      <c r="W79" s="600"/>
      <c r="X79" s="588"/>
      <c r="Y79" s="587"/>
      <c r="Z79" s="587"/>
      <c r="AA79" s="612"/>
    </row>
    <row r="80" spans="1:27" ht="15" customHeight="1" x14ac:dyDescent="0.35">
      <c r="A80" s="1174"/>
      <c r="B80" s="591"/>
      <c r="C80" s="592"/>
      <c r="D80" s="593"/>
      <c r="E80" s="592"/>
      <c r="F80" s="593"/>
      <c r="G80" s="585"/>
      <c r="H80" s="586"/>
      <c r="I80" s="585"/>
      <c r="J80" s="586"/>
      <c r="K80" s="585"/>
      <c r="L80" s="586"/>
      <c r="M80" s="587"/>
      <c r="N80" s="584"/>
      <c r="O80" s="587"/>
      <c r="P80" s="588"/>
      <c r="Q80" s="587"/>
      <c r="R80" s="584"/>
      <c r="S80" s="587"/>
      <c r="T80" s="589"/>
      <c r="U80" s="590"/>
      <c r="V80" s="599"/>
      <c r="W80" s="600"/>
      <c r="X80" s="588"/>
      <c r="Y80" s="587"/>
      <c r="Z80" s="587"/>
      <c r="AA80" s="612"/>
    </row>
    <row r="81" spans="1:27" ht="15" customHeight="1" x14ac:dyDescent="0.35">
      <c r="A81" s="1175"/>
      <c r="B81" s="591">
        <v>33.17</v>
      </c>
      <c r="C81" s="791">
        <v>331700</v>
      </c>
      <c r="D81" s="593">
        <v>30.33</v>
      </c>
      <c r="E81" s="791">
        <v>303300</v>
      </c>
      <c r="F81" s="593">
        <v>23.42</v>
      </c>
      <c r="G81" s="736">
        <v>234200</v>
      </c>
      <c r="H81" s="586"/>
      <c r="I81" s="585"/>
      <c r="J81" s="586"/>
      <c r="K81" s="585"/>
      <c r="L81" s="586"/>
      <c r="M81" s="587"/>
      <c r="N81" s="584"/>
      <c r="O81" s="587"/>
      <c r="P81" s="588"/>
      <c r="Q81" s="587"/>
      <c r="R81" s="584">
        <v>20</v>
      </c>
      <c r="S81" s="587">
        <v>136000</v>
      </c>
      <c r="T81" s="589"/>
      <c r="U81" s="594"/>
      <c r="V81" s="589"/>
      <c r="W81" s="587"/>
      <c r="X81" s="584"/>
      <c r="Y81" s="587"/>
      <c r="Z81" s="587"/>
      <c r="AA81" s="612"/>
    </row>
    <row r="82" spans="1:27" ht="15" customHeight="1" x14ac:dyDescent="0.35">
      <c r="A82" s="1173">
        <v>44977</v>
      </c>
      <c r="B82" s="591"/>
      <c r="C82" s="592"/>
      <c r="D82" s="591"/>
      <c r="E82" s="592"/>
      <c r="F82" s="593"/>
      <c r="G82" s="585"/>
      <c r="H82" s="586"/>
      <c r="I82" s="585"/>
      <c r="J82" s="586"/>
      <c r="K82" s="585"/>
      <c r="L82" s="586"/>
      <c r="M82" s="587"/>
      <c r="N82" s="584"/>
      <c r="O82" s="587"/>
      <c r="P82" s="588"/>
      <c r="Q82" s="587"/>
      <c r="R82" s="584"/>
      <c r="S82" s="587"/>
      <c r="T82" s="589"/>
      <c r="U82" s="594"/>
      <c r="V82" s="589"/>
      <c r="W82" s="587"/>
      <c r="X82" s="584"/>
      <c r="Y82" s="587"/>
      <c r="Z82" s="587"/>
      <c r="AA82" s="612"/>
    </row>
    <row r="83" spans="1:27" ht="15" customHeight="1" x14ac:dyDescent="0.35">
      <c r="A83" s="1174"/>
      <c r="B83" s="591"/>
      <c r="C83" s="592"/>
      <c r="D83" s="591"/>
      <c r="E83" s="592"/>
      <c r="F83" s="593"/>
      <c r="G83" s="585"/>
      <c r="H83" s="586">
        <v>20</v>
      </c>
      <c r="I83" s="585">
        <v>136000</v>
      </c>
      <c r="J83" s="586"/>
      <c r="K83" s="585"/>
      <c r="L83" s="586"/>
      <c r="M83" s="587"/>
      <c r="N83" s="584"/>
      <c r="O83" s="587"/>
      <c r="P83" s="588"/>
      <c r="Q83" s="587"/>
      <c r="R83" s="584"/>
      <c r="S83" s="587"/>
      <c r="T83" s="589"/>
      <c r="U83" s="594"/>
      <c r="V83" s="589"/>
      <c r="W83" s="587"/>
      <c r="X83" s="584"/>
      <c r="Y83" s="587"/>
      <c r="Z83" s="587"/>
      <c r="AA83" s="612"/>
    </row>
    <row r="84" spans="1:27" ht="15" customHeight="1" x14ac:dyDescent="0.35">
      <c r="A84" s="1174"/>
      <c r="B84" s="591"/>
      <c r="C84" s="592"/>
      <c r="D84" s="591"/>
      <c r="E84" s="592"/>
      <c r="F84" s="593"/>
      <c r="G84" s="585"/>
      <c r="H84" s="586"/>
      <c r="I84" s="585"/>
      <c r="J84" s="586"/>
      <c r="K84" s="585"/>
      <c r="L84" s="586"/>
      <c r="M84" s="587"/>
      <c r="N84" s="584"/>
      <c r="O84" s="587"/>
      <c r="P84" s="588"/>
      <c r="Q84" s="587"/>
      <c r="R84" s="584"/>
      <c r="S84" s="587"/>
      <c r="T84" s="589"/>
      <c r="U84" s="594"/>
      <c r="V84" s="589"/>
      <c r="W84" s="587"/>
      <c r="X84" s="584"/>
      <c r="Y84" s="587"/>
      <c r="Z84" s="587"/>
      <c r="AA84" s="612"/>
    </row>
    <row r="85" spans="1:27" ht="15" customHeight="1" x14ac:dyDescent="0.35">
      <c r="A85" s="1175"/>
      <c r="B85" s="591">
        <v>19.739999999999998</v>
      </c>
      <c r="C85" s="791">
        <v>197400</v>
      </c>
      <c r="D85" s="792">
        <v>25.2</v>
      </c>
      <c r="E85" s="791">
        <v>252000</v>
      </c>
      <c r="F85" s="593">
        <v>22.14</v>
      </c>
      <c r="G85" s="736">
        <v>221400</v>
      </c>
      <c r="H85" s="586">
        <v>20</v>
      </c>
      <c r="I85" s="585">
        <v>136000</v>
      </c>
      <c r="J85" s="586">
        <v>30</v>
      </c>
      <c r="K85" s="585">
        <v>384000</v>
      </c>
      <c r="L85" s="586">
        <v>20</v>
      </c>
      <c r="M85" s="587">
        <v>136000</v>
      </c>
      <c r="N85" s="584"/>
      <c r="O85" s="587"/>
      <c r="P85" s="588">
        <v>20</v>
      </c>
      <c r="Q85" s="587">
        <v>256000</v>
      </c>
      <c r="R85" s="584"/>
      <c r="S85" s="587"/>
      <c r="T85" s="589"/>
      <c r="U85" s="594"/>
      <c r="V85" s="589">
        <v>7</v>
      </c>
      <c r="W85" s="587">
        <v>70000</v>
      </c>
      <c r="X85" s="584"/>
      <c r="Y85" s="587"/>
      <c r="Z85" s="587"/>
      <c r="AA85" s="612"/>
    </row>
    <row r="86" spans="1:27" ht="15" customHeight="1" x14ac:dyDescent="0.35">
      <c r="A86" s="1173">
        <v>44978</v>
      </c>
      <c r="B86" s="591"/>
      <c r="C86" s="592"/>
      <c r="D86" s="593"/>
      <c r="E86" s="592"/>
      <c r="F86" s="593"/>
      <c r="G86" s="587"/>
      <c r="H86" s="584"/>
      <c r="I86" s="585"/>
      <c r="J86" s="586"/>
      <c r="K86" s="585"/>
      <c r="L86" s="586"/>
      <c r="M86" s="587"/>
      <c r="N86" s="584"/>
      <c r="O86" s="587"/>
      <c r="P86" s="588"/>
      <c r="Q86" s="587"/>
      <c r="R86" s="584"/>
      <c r="S86" s="587"/>
      <c r="T86" s="724"/>
      <c r="U86" s="594"/>
      <c r="V86" s="589"/>
      <c r="W86" s="587"/>
      <c r="X86" s="584"/>
      <c r="Y86" s="587"/>
      <c r="Z86" s="587"/>
      <c r="AA86" s="612"/>
    </row>
    <row r="87" spans="1:27" ht="15" customHeight="1" x14ac:dyDescent="0.35">
      <c r="A87" s="1174"/>
      <c r="B87" s="591"/>
      <c r="C87" s="592"/>
      <c r="D87" s="593"/>
      <c r="E87" s="592"/>
      <c r="F87" s="593"/>
      <c r="G87" s="587"/>
      <c r="H87" s="584"/>
      <c r="I87" s="585"/>
      <c r="J87" s="586"/>
      <c r="K87" s="585"/>
      <c r="L87" s="586"/>
      <c r="M87" s="587"/>
      <c r="N87" s="584"/>
      <c r="O87" s="587"/>
      <c r="P87" s="588"/>
      <c r="Q87" s="587"/>
      <c r="R87" s="584"/>
      <c r="S87" s="587"/>
      <c r="T87" s="589"/>
      <c r="U87" s="594"/>
      <c r="V87" s="589"/>
      <c r="W87" s="587"/>
      <c r="X87" s="584"/>
      <c r="Y87" s="587"/>
      <c r="Z87" s="587"/>
      <c r="AA87" s="612"/>
    </row>
    <row r="88" spans="1:27" ht="15" customHeight="1" x14ac:dyDescent="0.35">
      <c r="A88" s="1174"/>
      <c r="B88" s="591"/>
      <c r="C88" s="592"/>
      <c r="D88" s="593"/>
      <c r="E88" s="592"/>
      <c r="F88" s="593"/>
      <c r="G88" s="587"/>
      <c r="H88" s="584"/>
      <c r="I88" s="585"/>
      <c r="J88" s="586"/>
      <c r="K88" s="585"/>
      <c r="L88" s="586"/>
      <c r="M88" s="587"/>
      <c r="N88" s="584"/>
      <c r="O88" s="587"/>
      <c r="P88" s="588"/>
      <c r="Q88" s="587"/>
      <c r="R88" s="584"/>
      <c r="S88" s="587"/>
      <c r="T88" s="589"/>
      <c r="U88" s="590"/>
      <c r="V88" s="599"/>
      <c r="W88" s="600"/>
      <c r="X88" s="588"/>
      <c r="Y88" s="587"/>
      <c r="Z88" s="587"/>
      <c r="AA88" s="612"/>
    </row>
    <row r="89" spans="1:27" ht="15" customHeight="1" x14ac:dyDescent="0.35">
      <c r="A89" s="1175"/>
      <c r="B89" s="591"/>
      <c r="C89" s="592"/>
      <c r="D89" s="593">
        <v>26.06</v>
      </c>
      <c r="E89" s="791">
        <v>260600</v>
      </c>
      <c r="F89" s="593">
        <v>30.34</v>
      </c>
      <c r="G89" s="736">
        <v>303400</v>
      </c>
      <c r="H89" s="586"/>
      <c r="I89" s="585"/>
      <c r="J89" s="586"/>
      <c r="K89" s="585"/>
      <c r="L89" s="586"/>
      <c r="M89" s="587"/>
      <c r="N89" s="584"/>
      <c r="O89" s="587"/>
      <c r="P89" s="588">
        <v>20</v>
      </c>
      <c r="Q89" s="587">
        <v>256000</v>
      </c>
      <c r="R89" s="584"/>
      <c r="S89" s="587"/>
      <c r="T89" s="589"/>
      <c r="U89" s="594"/>
      <c r="V89" s="589"/>
      <c r="W89" s="587"/>
      <c r="X89" s="584"/>
      <c r="Y89" s="587"/>
      <c r="Z89" s="587"/>
      <c r="AA89" s="612"/>
    </row>
    <row r="90" spans="1:27" ht="17.25" customHeight="1" x14ac:dyDescent="0.35">
      <c r="A90" s="1173">
        <v>44979</v>
      </c>
      <c r="B90" s="591"/>
      <c r="C90" s="592"/>
      <c r="D90" s="593"/>
      <c r="E90" s="592"/>
      <c r="F90" s="593"/>
      <c r="G90" s="585"/>
      <c r="H90" s="586"/>
      <c r="I90" s="585"/>
      <c r="J90" s="586"/>
      <c r="K90" s="585"/>
      <c r="L90" s="586"/>
      <c r="M90" s="587"/>
      <c r="N90" s="584"/>
      <c r="O90" s="587"/>
      <c r="P90" s="588"/>
      <c r="Q90" s="587"/>
      <c r="R90" s="584"/>
      <c r="S90" s="587"/>
      <c r="T90" s="589"/>
      <c r="U90" s="594"/>
      <c r="V90" s="589"/>
      <c r="W90" s="587"/>
      <c r="X90" s="584"/>
      <c r="Y90" s="587"/>
      <c r="Z90" s="587"/>
      <c r="AA90" s="612"/>
    </row>
    <row r="91" spans="1:27" ht="17.25" customHeight="1" x14ac:dyDescent="0.35">
      <c r="A91" s="1174"/>
      <c r="B91" s="591"/>
      <c r="C91" s="592"/>
      <c r="D91" s="593"/>
      <c r="E91" s="592"/>
      <c r="F91" s="593"/>
      <c r="G91" s="585"/>
      <c r="H91" s="586"/>
      <c r="I91" s="585"/>
      <c r="J91" s="586"/>
      <c r="K91" s="585"/>
      <c r="L91" s="586"/>
      <c r="M91" s="587"/>
      <c r="N91" s="584"/>
      <c r="O91" s="587"/>
      <c r="P91" s="588"/>
      <c r="Q91" s="587"/>
      <c r="R91" s="584"/>
      <c r="S91" s="587"/>
      <c r="T91" s="589"/>
      <c r="U91" s="594"/>
      <c r="V91" s="589"/>
      <c r="W91" s="587"/>
      <c r="X91" s="584"/>
      <c r="Y91" s="587"/>
      <c r="Z91" s="587"/>
      <c r="AA91" s="612"/>
    </row>
    <row r="92" spans="1:27" ht="17.25" customHeight="1" x14ac:dyDescent="0.35">
      <c r="A92" s="1174"/>
      <c r="B92" s="591"/>
      <c r="C92" s="592"/>
      <c r="D92" s="593"/>
      <c r="E92" s="592"/>
      <c r="F92" s="593"/>
      <c r="G92" s="585"/>
      <c r="H92" s="586"/>
      <c r="I92" s="585"/>
      <c r="J92" s="586"/>
      <c r="K92" s="585"/>
      <c r="L92" s="586"/>
      <c r="M92" s="587"/>
      <c r="N92" s="584"/>
      <c r="O92" s="587"/>
      <c r="P92" s="588"/>
      <c r="Q92" s="587"/>
      <c r="R92" s="584"/>
      <c r="S92" s="587"/>
      <c r="T92" s="589"/>
      <c r="U92" s="594"/>
      <c r="V92" s="589"/>
      <c r="W92" s="587"/>
      <c r="X92" s="584"/>
      <c r="Y92" s="587"/>
      <c r="Z92" s="587"/>
      <c r="AA92" s="612"/>
    </row>
    <row r="93" spans="1:27" ht="15" customHeight="1" x14ac:dyDescent="0.35">
      <c r="A93" s="1175"/>
      <c r="B93" s="591">
        <v>34.479999999999997</v>
      </c>
      <c r="C93" s="791">
        <v>344800</v>
      </c>
      <c r="D93" s="593">
        <v>25.06</v>
      </c>
      <c r="E93" s="791">
        <v>250600</v>
      </c>
      <c r="F93" s="593">
        <v>28.84</v>
      </c>
      <c r="G93" s="736">
        <v>288400</v>
      </c>
      <c r="H93" s="586">
        <v>20</v>
      </c>
      <c r="I93" s="585">
        <v>136000</v>
      </c>
      <c r="J93" s="586">
        <v>30</v>
      </c>
      <c r="K93" s="585">
        <v>384000</v>
      </c>
      <c r="L93" s="586">
        <v>20</v>
      </c>
      <c r="M93" s="587">
        <v>136000</v>
      </c>
      <c r="N93" s="584"/>
      <c r="O93" s="587"/>
      <c r="P93" s="588">
        <v>20</v>
      </c>
      <c r="Q93" s="587">
        <v>256000</v>
      </c>
      <c r="R93" s="584"/>
      <c r="S93" s="587"/>
      <c r="T93" s="589"/>
      <c r="U93" s="594"/>
      <c r="V93" s="589"/>
      <c r="W93" s="587"/>
      <c r="X93" s="584"/>
      <c r="Y93" s="587"/>
      <c r="Z93" s="587"/>
      <c r="AA93" s="612"/>
    </row>
    <row r="94" spans="1:27" ht="15" customHeight="1" x14ac:dyDescent="0.35">
      <c r="A94" s="1173">
        <v>44980</v>
      </c>
      <c r="B94" s="591"/>
      <c r="C94" s="592"/>
      <c r="D94" s="593"/>
      <c r="E94" s="592"/>
      <c r="F94" s="593"/>
      <c r="G94" s="585"/>
      <c r="H94" s="586"/>
      <c r="I94" s="585"/>
      <c r="J94" s="586"/>
      <c r="K94" s="585"/>
      <c r="L94" s="586"/>
      <c r="M94" s="587"/>
      <c r="N94" s="584"/>
      <c r="O94" s="587"/>
      <c r="P94" s="588"/>
      <c r="Q94" s="587"/>
      <c r="R94" s="584"/>
      <c r="S94" s="587"/>
      <c r="T94" s="589"/>
      <c r="U94" s="594"/>
      <c r="V94" s="589"/>
      <c r="W94" s="587"/>
      <c r="X94" s="584"/>
      <c r="Y94" s="587"/>
      <c r="Z94" s="587"/>
      <c r="AA94" s="612"/>
    </row>
    <row r="95" spans="1:27" ht="15" customHeight="1" x14ac:dyDescent="0.35">
      <c r="A95" s="1174"/>
      <c r="B95" s="591"/>
      <c r="C95" s="592"/>
      <c r="D95" s="593"/>
      <c r="E95" s="592"/>
      <c r="F95" s="593"/>
      <c r="G95" s="585"/>
      <c r="H95" s="586"/>
      <c r="I95" s="585"/>
      <c r="J95" s="586"/>
      <c r="K95" s="585"/>
      <c r="L95" s="586"/>
      <c r="M95" s="587"/>
      <c r="N95" s="584"/>
      <c r="O95" s="587"/>
      <c r="P95" s="588"/>
      <c r="Q95" s="587"/>
      <c r="R95" s="584"/>
      <c r="S95" s="587"/>
      <c r="T95" s="589"/>
      <c r="U95" s="594"/>
      <c r="V95" s="589"/>
      <c r="W95" s="587"/>
      <c r="X95" s="584"/>
      <c r="Y95" s="587"/>
      <c r="Z95" s="587"/>
      <c r="AA95" s="612"/>
    </row>
    <row r="96" spans="1:27" ht="15" customHeight="1" x14ac:dyDescent="0.35">
      <c r="A96" s="1174"/>
      <c r="B96" s="591"/>
      <c r="C96" s="592"/>
      <c r="D96" s="593"/>
      <c r="E96" s="592"/>
      <c r="F96" s="593">
        <v>26.43</v>
      </c>
      <c r="G96" s="736">
        <v>264300</v>
      </c>
      <c r="H96" s="586"/>
      <c r="I96" s="585"/>
      <c r="J96" s="586"/>
      <c r="K96" s="585"/>
      <c r="L96" s="586"/>
      <c r="M96" s="587"/>
      <c r="N96" s="584"/>
      <c r="O96" s="587"/>
      <c r="P96" s="588"/>
      <c r="Q96" s="587"/>
      <c r="R96" s="584"/>
      <c r="S96" s="587"/>
      <c r="T96" s="589"/>
      <c r="U96" s="594"/>
      <c r="V96" s="589"/>
      <c r="W96" s="587"/>
      <c r="X96" s="584"/>
      <c r="Y96" s="587"/>
      <c r="Z96" s="587"/>
      <c r="AA96" s="612"/>
    </row>
    <row r="97" spans="1:33" ht="15" customHeight="1" x14ac:dyDescent="0.35">
      <c r="A97" s="1175"/>
      <c r="B97" s="792">
        <v>16.5</v>
      </c>
      <c r="C97" s="791">
        <v>165000</v>
      </c>
      <c r="D97" s="593"/>
      <c r="E97" s="592"/>
      <c r="F97" s="593">
        <v>24.23</v>
      </c>
      <c r="G97" s="736">
        <v>242300</v>
      </c>
      <c r="H97" s="586">
        <v>20</v>
      </c>
      <c r="I97" s="585">
        <v>136000</v>
      </c>
      <c r="J97" s="586"/>
      <c r="K97" s="585"/>
      <c r="L97" s="586"/>
      <c r="M97" s="587"/>
      <c r="N97" s="584"/>
      <c r="O97" s="587"/>
      <c r="P97" s="588">
        <v>20</v>
      </c>
      <c r="Q97" s="587">
        <v>256000</v>
      </c>
      <c r="R97" s="584"/>
      <c r="S97" s="587"/>
      <c r="T97" s="589"/>
      <c r="U97" s="594"/>
      <c r="V97" s="589"/>
      <c r="W97" s="587"/>
      <c r="X97" s="584"/>
      <c r="Y97" s="587"/>
      <c r="Z97" s="587"/>
      <c r="AA97" s="612"/>
    </row>
    <row r="98" spans="1:33" ht="15" customHeight="1" x14ac:dyDescent="0.35">
      <c r="A98" s="1173">
        <v>44981</v>
      </c>
      <c r="B98" s="591"/>
      <c r="C98" s="592"/>
      <c r="D98" s="593"/>
      <c r="E98" s="592"/>
      <c r="F98" s="593"/>
      <c r="G98" s="585"/>
      <c r="H98" s="586"/>
      <c r="I98" s="585"/>
      <c r="J98" s="586"/>
      <c r="K98" s="585"/>
      <c r="L98" s="586"/>
      <c r="M98" s="587"/>
      <c r="N98" s="584"/>
      <c r="O98" s="587"/>
      <c r="P98" s="588"/>
      <c r="Q98" s="587"/>
      <c r="R98" s="584"/>
      <c r="S98" s="587"/>
      <c r="T98" s="589"/>
      <c r="U98" s="594"/>
      <c r="V98" s="589"/>
      <c r="W98" s="587"/>
      <c r="X98" s="584"/>
      <c r="Y98" s="587"/>
      <c r="Z98" s="587"/>
      <c r="AA98" s="612"/>
    </row>
    <row r="99" spans="1:33" ht="15" customHeight="1" x14ac:dyDescent="0.35">
      <c r="A99" s="1174"/>
      <c r="B99" s="591"/>
      <c r="C99" s="592"/>
      <c r="D99" s="593"/>
      <c r="E99" s="592"/>
      <c r="F99" s="593"/>
      <c r="G99" s="585"/>
      <c r="H99" s="586"/>
      <c r="I99" s="585"/>
      <c r="J99" s="586"/>
      <c r="K99" s="585"/>
      <c r="L99" s="586"/>
      <c r="M99" s="587"/>
      <c r="N99" s="584"/>
      <c r="O99" s="587"/>
      <c r="P99" s="588"/>
      <c r="Q99" s="587"/>
      <c r="R99" s="584"/>
      <c r="S99" s="587"/>
      <c r="T99" s="589"/>
      <c r="U99" s="594"/>
      <c r="V99" s="589"/>
      <c r="W99" s="587"/>
      <c r="X99" s="584"/>
      <c r="Y99" s="587"/>
      <c r="Z99" s="587"/>
      <c r="AA99" s="612"/>
    </row>
    <row r="100" spans="1:33" ht="14.25" customHeight="1" x14ac:dyDescent="0.35">
      <c r="A100" s="1174"/>
      <c r="B100" s="591"/>
      <c r="C100" s="592"/>
      <c r="D100" s="593"/>
      <c r="E100" s="592"/>
      <c r="F100" s="593"/>
      <c r="G100" s="585"/>
      <c r="H100" s="586"/>
      <c r="I100" s="585"/>
      <c r="J100" s="586"/>
      <c r="K100" s="585"/>
      <c r="L100" s="586"/>
      <c r="M100" s="587"/>
      <c r="N100" s="584"/>
      <c r="O100" s="587"/>
      <c r="P100" s="588"/>
      <c r="Q100" s="587"/>
      <c r="R100" s="584"/>
      <c r="S100" s="587"/>
      <c r="T100" s="589"/>
      <c r="U100" s="590"/>
      <c r="V100" s="599"/>
      <c r="W100" s="600"/>
      <c r="X100" s="588"/>
      <c r="Y100" s="587"/>
      <c r="Z100" s="587"/>
      <c r="AA100" s="612"/>
    </row>
    <row r="101" spans="1:33" ht="15" customHeight="1" x14ac:dyDescent="0.35">
      <c r="A101" s="1175"/>
      <c r="B101" s="591">
        <v>19.010000000000002</v>
      </c>
      <c r="C101" s="791">
        <v>190100</v>
      </c>
      <c r="D101" s="593">
        <v>27.33</v>
      </c>
      <c r="E101" s="791">
        <v>273300</v>
      </c>
      <c r="F101" s="593">
        <v>21.1</v>
      </c>
      <c r="G101" s="736">
        <v>211000</v>
      </c>
      <c r="H101" s="586">
        <v>20</v>
      </c>
      <c r="I101" s="585">
        <v>136000</v>
      </c>
      <c r="J101" s="586">
        <v>30</v>
      </c>
      <c r="K101" s="585">
        <v>384000</v>
      </c>
      <c r="L101" s="586">
        <v>20</v>
      </c>
      <c r="M101" s="587">
        <v>136000</v>
      </c>
      <c r="N101" s="584"/>
      <c r="O101" s="587"/>
      <c r="P101" s="588">
        <v>20</v>
      </c>
      <c r="Q101" s="587">
        <v>256000</v>
      </c>
      <c r="R101" s="589"/>
      <c r="S101" s="594"/>
      <c r="T101" s="598"/>
      <c r="U101" s="601"/>
      <c r="V101" s="584"/>
      <c r="W101" s="587"/>
      <c r="X101" s="727"/>
      <c r="Y101" s="704"/>
      <c r="Z101" s="587"/>
      <c r="AA101" s="612"/>
    </row>
    <row r="102" spans="1:33" ht="15" customHeight="1" x14ac:dyDescent="0.35">
      <c r="A102" s="1173">
        <v>44982</v>
      </c>
      <c r="B102" s="591"/>
      <c r="C102" s="592"/>
      <c r="D102" s="593"/>
      <c r="E102" s="592"/>
      <c r="F102" s="593"/>
      <c r="G102" s="585"/>
      <c r="H102" s="586"/>
      <c r="I102" s="585"/>
      <c r="J102" s="586"/>
      <c r="K102" s="660"/>
      <c r="L102" s="586"/>
      <c r="M102" s="585"/>
      <c r="N102" s="584"/>
      <c r="O102" s="587"/>
      <c r="P102" s="588"/>
      <c r="Q102" s="587"/>
      <c r="R102" s="584"/>
      <c r="S102" s="587"/>
      <c r="T102" s="589"/>
      <c r="U102" s="594"/>
      <c r="V102" s="589"/>
      <c r="W102" s="587"/>
      <c r="X102" s="584"/>
      <c r="Y102" s="587"/>
      <c r="Z102" s="587"/>
      <c r="AA102" s="612"/>
    </row>
    <row r="103" spans="1:33" ht="15" customHeight="1" x14ac:dyDescent="0.35">
      <c r="A103" s="1174"/>
      <c r="B103" s="591"/>
      <c r="C103" s="592"/>
      <c r="D103" s="593"/>
      <c r="E103" s="592"/>
      <c r="F103" s="593"/>
      <c r="G103" s="585"/>
      <c r="H103" s="586"/>
      <c r="I103" s="585"/>
      <c r="J103" s="586"/>
      <c r="K103" s="592"/>
      <c r="L103" s="586"/>
      <c r="M103" s="587"/>
      <c r="N103" s="584"/>
      <c r="O103" s="587"/>
      <c r="P103" s="588"/>
      <c r="Q103" s="587"/>
      <c r="R103" s="584"/>
      <c r="S103" s="587"/>
      <c r="T103" s="589"/>
      <c r="U103" s="594"/>
      <c r="V103" s="589"/>
      <c r="W103" s="587"/>
      <c r="X103" s="584"/>
      <c r="Y103" s="587"/>
      <c r="Z103" s="587"/>
      <c r="AA103" s="612"/>
    </row>
    <row r="104" spans="1:33" ht="15" customHeight="1" x14ac:dyDescent="0.35">
      <c r="A104" s="1174"/>
      <c r="B104" s="591"/>
      <c r="C104" s="592"/>
      <c r="D104" s="593"/>
      <c r="E104" s="592"/>
      <c r="F104" s="593"/>
      <c r="G104" s="585"/>
      <c r="H104" s="586"/>
      <c r="I104" s="585"/>
      <c r="J104" s="586"/>
      <c r="K104" s="592"/>
      <c r="L104" s="586"/>
      <c r="M104" s="587"/>
      <c r="N104" s="584"/>
      <c r="O104" s="587"/>
      <c r="P104" s="588"/>
      <c r="Q104" s="587"/>
      <c r="R104" s="584"/>
      <c r="S104" s="587"/>
      <c r="T104" s="589"/>
      <c r="U104" s="594"/>
      <c r="V104" s="589"/>
      <c r="W104" s="587"/>
      <c r="X104" s="584"/>
      <c r="Y104" s="587"/>
      <c r="Z104" s="587"/>
      <c r="AA104" s="612"/>
    </row>
    <row r="105" spans="1:33" ht="15" customHeight="1" x14ac:dyDescent="0.35">
      <c r="A105" s="1175"/>
      <c r="B105" s="591">
        <v>19.28</v>
      </c>
      <c r="C105" s="791">
        <v>192800</v>
      </c>
      <c r="D105" s="593"/>
      <c r="E105" s="592"/>
      <c r="F105" s="593">
        <v>22.94</v>
      </c>
      <c r="G105" s="736">
        <v>229400</v>
      </c>
      <c r="H105" s="586">
        <v>20</v>
      </c>
      <c r="I105" s="587">
        <v>136000</v>
      </c>
      <c r="J105" s="586">
        <v>15</v>
      </c>
      <c r="K105" s="585">
        <v>192000</v>
      </c>
      <c r="L105" s="586">
        <v>20</v>
      </c>
      <c r="M105" s="587">
        <v>136000</v>
      </c>
      <c r="N105" s="584"/>
      <c r="O105" s="587"/>
      <c r="P105" s="588">
        <v>20</v>
      </c>
      <c r="Q105" s="587">
        <v>256000</v>
      </c>
      <c r="R105" s="584"/>
      <c r="S105" s="587"/>
      <c r="T105" s="589"/>
      <c r="U105" s="594"/>
      <c r="V105" s="589"/>
      <c r="W105" s="587"/>
      <c r="X105" s="584"/>
      <c r="Y105" s="587"/>
      <c r="Z105" s="587"/>
      <c r="AA105" s="612"/>
      <c r="AG105" s="685"/>
    </row>
    <row r="106" spans="1:33" ht="15" customHeight="1" x14ac:dyDescent="0.35">
      <c r="A106" s="1173">
        <v>44983</v>
      </c>
      <c r="B106" s="591"/>
      <c r="C106" s="592"/>
      <c r="D106" s="593"/>
      <c r="E106" s="592"/>
      <c r="F106" s="593"/>
      <c r="G106" s="585"/>
      <c r="H106" s="586"/>
      <c r="I106" s="587"/>
      <c r="J106" s="586"/>
      <c r="K106" s="585"/>
      <c r="L106" s="586"/>
      <c r="M106" s="587"/>
      <c r="N106" s="584"/>
      <c r="O106" s="587"/>
      <c r="P106" s="588"/>
      <c r="Q106" s="587"/>
      <c r="R106" s="584"/>
      <c r="S106" s="587"/>
      <c r="T106" s="589"/>
      <c r="U106" s="594"/>
      <c r="V106" s="727"/>
      <c r="W106" s="704"/>
      <c r="X106" s="584"/>
      <c r="Y106" s="587"/>
      <c r="Z106" s="587"/>
      <c r="AA106" s="612"/>
      <c r="AG106" s="685"/>
    </row>
    <row r="107" spans="1:33" ht="15" customHeight="1" x14ac:dyDescent="0.35">
      <c r="A107" s="1174"/>
      <c r="B107" s="591"/>
      <c r="C107" s="592"/>
      <c r="D107" s="593"/>
      <c r="E107" s="592"/>
      <c r="F107" s="593"/>
      <c r="G107" s="585"/>
      <c r="H107" s="586"/>
      <c r="I107" s="585"/>
      <c r="J107" s="586"/>
      <c r="K107" s="585"/>
      <c r="L107" s="586"/>
      <c r="M107" s="587"/>
      <c r="N107" s="584"/>
      <c r="O107" s="587"/>
      <c r="P107" s="599"/>
      <c r="Q107" s="587"/>
      <c r="R107" s="584"/>
      <c r="S107" s="587"/>
      <c r="T107" s="589"/>
      <c r="U107" s="594"/>
      <c r="V107" s="589"/>
      <c r="W107" s="587"/>
      <c r="X107" s="584"/>
      <c r="Y107" s="587"/>
      <c r="Z107" s="587"/>
      <c r="AA107" s="612"/>
      <c r="AG107" s="685"/>
    </row>
    <row r="108" spans="1:33" ht="15" customHeight="1" x14ac:dyDescent="0.35">
      <c r="A108" s="1174"/>
      <c r="B108" s="591"/>
      <c r="C108" s="592"/>
      <c r="D108" s="593"/>
      <c r="E108" s="592"/>
      <c r="F108" s="593"/>
      <c r="G108" s="585"/>
      <c r="H108" s="586"/>
      <c r="I108" s="585"/>
      <c r="J108" s="586"/>
      <c r="K108" s="585"/>
      <c r="L108" s="586"/>
      <c r="M108" s="587"/>
      <c r="N108" s="584"/>
      <c r="O108" s="587"/>
      <c r="P108" s="588"/>
      <c r="Q108" s="587"/>
      <c r="R108" s="584"/>
      <c r="S108" s="587"/>
      <c r="T108" s="589"/>
      <c r="U108" s="594"/>
      <c r="V108" s="589"/>
      <c r="W108" s="587"/>
      <c r="X108" s="584"/>
      <c r="Y108" s="587"/>
      <c r="Z108" s="587"/>
      <c r="AA108" s="612"/>
      <c r="AG108" s="685"/>
    </row>
    <row r="109" spans="1:33" ht="15" customHeight="1" x14ac:dyDescent="0.35">
      <c r="A109" s="1175"/>
      <c r="B109" s="591">
        <v>28.22</v>
      </c>
      <c r="C109" s="791">
        <v>282200</v>
      </c>
      <c r="D109" s="593">
        <v>37.74</v>
      </c>
      <c r="E109" s="791">
        <v>377400</v>
      </c>
      <c r="F109" s="593">
        <v>29.95</v>
      </c>
      <c r="G109" s="736">
        <v>299500</v>
      </c>
      <c r="H109" s="586">
        <v>20</v>
      </c>
      <c r="I109" s="585">
        <v>136000</v>
      </c>
      <c r="J109" s="586"/>
      <c r="K109" s="585"/>
      <c r="L109" s="586"/>
      <c r="M109" s="587"/>
      <c r="N109" s="584"/>
      <c r="O109" s="587"/>
      <c r="P109" s="588"/>
      <c r="Q109" s="587"/>
      <c r="R109" s="584"/>
      <c r="S109" s="587"/>
      <c r="T109" s="589"/>
      <c r="U109" s="594"/>
      <c r="V109" s="589"/>
      <c r="W109" s="587"/>
      <c r="X109" s="584"/>
      <c r="Y109" s="587"/>
      <c r="Z109" s="587"/>
      <c r="AA109" s="612"/>
    </row>
    <row r="110" spans="1:33" ht="15" customHeight="1" x14ac:dyDescent="0.35">
      <c r="A110" s="1173">
        <v>44984</v>
      </c>
      <c r="B110" s="591"/>
      <c r="C110" s="592"/>
      <c r="D110" s="593"/>
      <c r="E110" s="592"/>
      <c r="F110" s="593"/>
      <c r="G110" s="585"/>
      <c r="H110" s="586"/>
      <c r="I110" s="585"/>
      <c r="J110" s="586"/>
      <c r="K110" s="585"/>
      <c r="L110" s="586"/>
      <c r="M110" s="587"/>
      <c r="N110" s="584"/>
      <c r="O110" s="587"/>
      <c r="P110" s="588"/>
      <c r="Q110" s="587"/>
      <c r="R110" s="584"/>
      <c r="S110" s="587"/>
      <c r="T110" s="584"/>
      <c r="U110" s="587"/>
      <c r="V110" s="589"/>
      <c r="W110" s="587"/>
      <c r="X110" s="584"/>
      <c r="Y110" s="587"/>
      <c r="Z110" s="587"/>
      <c r="AA110" s="612"/>
    </row>
    <row r="111" spans="1:33" ht="15" customHeight="1" x14ac:dyDescent="0.35">
      <c r="A111" s="1174"/>
      <c r="B111" s="591"/>
      <c r="C111" s="592"/>
      <c r="D111" s="593"/>
      <c r="E111" s="592"/>
      <c r="F111" s="593"/>
      <c r="G111" s="585"/>
      <c r="H111" s="586"/>
      <c r="I111" s="585"/>
      <c r="J111" s="586"/>
      <c r="K111" s="585"/>
      <c r="L111" s="586"/>
      <c r="M111" s="587"/>
      <c r="N111" s="584"/>
      <c r="O111" s="587"/>
      <c r="P111" s="588"/>
      <c r="Q111" s="587"/>
      <c r="R111" s="584"/>
      <c r="S111" s="587"/>
      <c r="T111" s="589"/>
      <c r="U111" s="594"/>
      <c r="V111" s="589"/>
      <c r="W111" s="587"/>
      <c r="X111" s="584"/>
      <c r="Y111" s="587"/>
      <c r="Z111" s="587"/>
      <c r="AA111" s="612"/>
    </row>
    <row r="112" spans="1:33" ht="15" customHeight="1" x14ac:dyDescent="0.35">
      <c r="A112" s="1174"/>
      <c r="B112" s="591"/>
      <c r="C112" s="592"/>
      <c r="D112" s="593"/>
      <c r="E112" s="592"/>
      <c r="F112" s="593"/>
      <c r="G112" s="585"/>
      <c r="H112" s="586"/>
      <c r="I112" s="585"/>
      <c r="J112" s="586"/>
      <c r="K112" s="585"/>
      <c r="L112" s="586"/>
      <c r="M112" s="587"/>
      <c r="N112" s="584"/>
      <c r="O112" s="587"/>
      <c r="P112" s="588"/>
      <c r="Q112" s="587"/>
      <c r="R112" s="584"/>
      <c r="S112" s="587"/>
      <c r="T112" s="589"/>
      <c r="U112" s="594"/>
      <c r="V112" s="589"/>
      <c r="W112" s="587"/>
      <c r="X112" s="584"/>
      <c r="Y112" s="587"/>
      <c r="Z112" s="587"/>
      <c r="AA112" s="612"/>
    </row>
    <row r="113" spans="1:27" ht="15" customHeight="1" x14ac:dyDescent="0.35">
      <c r="A113" s="1175"/>
      <c r="B113" s="591">
        <v>18.45</v>
      </c>
      <c r="C113" s="791">
        <v>184500</v>
      </c>
      <c r="D113" s="593">
        <v>23.18</v>
      </c>
      <c r="E113" s="791">
        <v>231800</v>
      </c>
      <c r="F113" s="593">
        <v>21.68</v>
      </c>
      <c r="G113" s="736">
        <v>216800</v>
      </c>
      <c r="H113" s="586"/>
      <c r="I113" s="585"/>
      <c r="J113" s="586">
        <v>15</v>
      </c>
      <c r="K113" s="585">
        <v>192000</v>
      </c>
      <c r="L113" s="586">
        <v>20</v>
      </c>
      <c r="M113" s="585">
        <v>136000</v>
      </c>
      <c r="N113" s="584"/>
      <c r="O113" s="587"/>
      <c r="P113" s="588">
        <v>20</v>
      </c>
      <c r="Q113" s="587">
        <v>256000</v>
      </c>
      <c r="R113" s="588"/>
      <c r="S113" s="587"/>
      <c r="T113" s="589">
        <v>7</v>
      </c>
      <c r="U113" s="594">
        <v>70000</v>
      </c>
      <c r="V113" s="589">
        <v>15.96</v>
      </c>
      <c r="W113" s="587">
        <v>159600</v>
      </c>
      <c r="X113" s="584"/>
      <c r="Y113" s="587"/>
      <c r="Z113" s="587"/>
      <c r="AA113" s="612"/>
    </row>
    <row r="114" spans="1:27" ht="15" customHeight="1" x14ac:dyDescent="0.35">
      <c r="A114" s="1173">
        <v>44985</v>
      </c>
      <c r="B114" s="591"/>
      <c r="C114" s="592"/>
      <c r="D114" s="593"/>
      <c r="E114" s="592"/>
      <c r="F114" s="593"/>
      <c r="G114" s="585"/>
      <c r="H114" s="586"/>
      <c r="I114" s="585"/>
      <c r="J114" s="586"/>
      <c r="K114" s="585"/>
      <c r="L114" s="586"/>
      <c r="M114" s="587"/>
      <c r="N114" s="584"/>
      <c r="O114" s="587"/>
      <c r="P114" s="588"/>
      <c r="Q114" s="587"/>
      <c r="R114" s="588"/>
      <c r="S114" s="587"/>
      <c r="T114" s="589"/>
      <c r="U114" s="594"/>
      <c r="V114" s="589"/>
      <c r="W114" s="587"/>
      <c r="X114" s="584"/>
      <c r="Y114" s="587"/>
      <c r="Z114" s="587"/>
      <c r="AA114" s="612"/>
    </row>
    <row r="115" spans="1:27" ht="15" customHeight="1" x14ac:dyDescent="0.35">
      <c r="A115" s="1174"/>
      <c r="B115" s="591"/>
      <c r="C115" s="592"/>
      <c r="D115" s="593"/>
      <c r="E115" s="592"/>
      <c r="F115" s="593"/>
      <c r="G115" s="585"/>
      <c r="H115" s="586"/>
      <c r="I115" s="585"/>
      <c r="J115" s="586"/>
      <c r="K115" s="585"/>
      <c r="L115" s="586"/>
      <c r="M115" s="587"/>
      <c r="N115" s="584"/>
      <c r="O115" s="587"/>
      <c r="P115" s="588"/>
      <c r="Q115" s="587"/>
      <c r="R115" s="584"/>
      <c r="S115" s="587"/>
      <c r="T115" s="589"/>
      <c r="U115" s="594"/>
      <c r="V115" s="589"/>
      <c r="W115" s="587"/>
      <c r="X115" s="584"/>
      <c r="Y115" s="587"/>
      <c r="Z115" s="587"/>
      <c r="AA115" s="612"/>
    </row>
    <row r="116" spans="1:27" ht="15" customHeight="1" x14ac:dyDescent="0.35">
      <c r="A116" s="1174"/>
      <c r="B116" s="591"/>
      <c r="C116" s="592"/>
      <c r="D116" s="593"/>
      <c r="E116" s="592"/>
      <c r="F116" s="593"/>
      <c r="G116" s="585"/>
      <c r="H116" s="586"/>
      <c r="I116" s="585"/>
      <c r="J116" s="586"/>
      <c r="K116" s="585"/>
      <c r="L116" s="586"/>
      <c r="M116" s="587"/>
      <c r="N116" s="584"/>
      <c r="O116" s="587"/>
      <c r="P116" s="588"/>
      <c r="Q116" s="587"/>
      <c r="R116" s="584"/>
      <c r="S116" s="587"/>
      <c r="T116" s="589"/>
      <c r="U116" s="590"/>
      <c r="V116" s="599"/>
      <c r="W116" s="600"/>
      <c r="X116" s="588"/>
      <c r="Y116" s="587"/>
      <c r="Z116" s="587"/>
      <c r="AA116" s="612"/>
    </row>
    <row r="117" spans="1:27" ht="18" customHeight="1" x14ac:dyDescent="0.35">
      <c r="A117" s="1175"/>
      <c r="B117" s="591">
        <v>17</v>
      </c>
      <c r="C117" s="791">
        <v>170000</v>
      </c>
      <c r="D117" s="593">
        <v>25.02</v>
      </c>
      <c r="E117" s="791">
        <v>250200</v>
      </c>
      <c r="F117" s="593">
        <v>17.96</v>
      </c>
      <c r="G117" s="736">
        <v>179600</v>
      </c>
      <c r="H117" s="586"/>
      <c r="I117" s="585"/>
      <c r="J117" s="586"/>
      <c r="K117" s="585"/>
      <c r="L117" s="586"/>
      <c r="M117" s="587"/>
      <c r="N117" s="584">
        <v>25</v>
      </c>
      <c r="O117" s="587">
        <v>250000</v>
      </c>
      <c r="P117" s="588">
        <v>20</v>
      </c>
      <c r="Q117" s="587">
        <v>256000</v>
      </c>
      <c r="R117" s="584"/>
      <c r="S117" s="587"/>
      <c r="T117" s="589"/>
      <c r="U117" s="594"/>
      <c r="V117" s="589"/>
      <c r="W117" s="587"/>
      <c r="X117" s="584"/>
      <c r="Y117" s="587"/>
      <c r="Z117" s="587"/>
      <c r="AA117" s="612"/>
    </row>
    <row r="118" spans="1:27" s="663" customFormat="1" ht="27" customHeight="1" x14ac:dyDescent="0.35">
      <c r="A118" s="1205" t="s">
        <v>113</v>
      </c>
      <c r="B118" s="602"/>
      <c r="C118" s="723">
        <f>SUM(C6:C117)</f>
        <v>5699600</v>
      </c>
      <c r="D118" s="723"/>
      <c r="E118" s="723">
        <f>SUM(E6:E117)</f>
        <v>6579600</v>
      </c>
      <c r="F118" s="723"/>
      <c r="G118" s="723">
        <f>SUM(G6:G117)</f>
        <v>6643500</v>
      </c>
      <c r="H118" s="603"/>
      <c r="I118" s="723">
        <f>SUM(I6:I117)</f>
        <v>2312000</v>
      </c>
      <c r="J118" s="603"/>
      <c r="K118" s="723">
        <f>SUM(K6:K117)</f>
        <v>4032000</v>
      </c>
      <c r="L118" s="603"/>
      <c r="M118" s="723">
        <f>SUM(M6:M117)</f>
        <v>2040000</v>
      </c>
      <c r="N118" s="603"/>
      <c r="O118" s="723">
        <f>SUM(O6:O117)</f>
        <v>930100</v>
      </c>
      <c r="P118" s="603"/>
      <c r="Q118" s="603">
        <f>SUM(Q6:Q117)</f>
        <v>5888000</v>
      </c>
      <c r="R118" s="603"/>
      <c r="S118" s="723">
        <f>SUM(S6:S117)</f>
        <v>544000</v>
      </c>
      <c r="T118" s="603"/>
      <c r="U118" s="723">
        <f>SUM(U6:U117)</f>
        <v>379700</v>
      </c>
      <c r="V118" s="603"/>
      <c r="W118" s="723">
        <f>SUM(W6:W117)</f>
        <v>229600</v>
      </c>
      <c r="X118" s="603"/>
      <c r="Y118" s="603">
        <f>SUM(Y6:Y117)</f>
        <v>0</v>
      </c>
      <c r="Z118" s="603">
        <f>SUM(B118:Y118)</f>
        <v>35278100</v>
      </c>
      <c r="AA118" s="610"/>
    </row>
    <row r="119" spans="1:27" s="663" customFormat="1" ht="34.5" customHeight="1" x14ac:dyDescent="0.35">
      <c r="A119" s="1205"/>
      <c r="B119" s="790">
        <f>SUM(B6:B117)</f>
        <v>569.96000000000015</v>
      </c>
      <c r="C119" s="604"/>
      <c r="D119" s="722">
        <f>SUM(D6:D118)</f>
        <v>657.95999999999981</v>
      </c>
      <c r="E119" s="603"/>
      <c r="F119" s="722">
        <f>SUM(F6:F118)</f>
        <v>670.75000000000011</v>
      </c>
      <c r="G119" s="603"/>
      <c r="H119" s="789">
        <f>SUM(H6:H118)</f>
        <v>340</v>
      </c>
      <c r="I119" s="603"/>
      <c r="J119" s="789">
        <f>SUM(J6:J118)</f>
        <v>315</v>
      </c>
      <c r="K119" s="603"/>
      <c r="L119" s="789">
        <f>SUM(L7:L118)</f>
        <v>300</v>
      </c>
      <c r="M119" s="603"/>
      <c r="N119" s="722">
        <f>SUM(N6:N118)</f>
        <v>93.009999999999991</v>
      </c>
      <c r="O119" s="603"/>
      <c r="P119" s="789">
        <f>SUM(P6:P118)</f>
        <v>460</v>
      </c>
      <c r="Q119" s="603"/>
      <c r="R119" s="722">
        <f>SUM(R6:R118)</f>
        <v>80</v>
      </c>
      <c r="S119" s="603"/>
      <c r="T119" s="722">
        <f>SUM(T5:T118)</f>
        <v>37.97</v>
      </c>
      <c r="U119" s="603"/>
      <c r="V119" s="722">
        <f>SUM(V6:V118)</f>
        <v>22.96</v>
      </c>
      <c r="W119" s="603"/>
      <c r="X119" s="605">
        <f>SUM(X6:X118)</f>
        <v>0</v>
      </c>
      <c r="Y119" s="607"/>
      <c r="Z119" s="647">
        <f>SUM(B119:Y119)</f>
        <v>3547.61</v>
      </c>
      <c r="AA119" s="651"/>
    </row>
    <row r="120" spans="1:27" s="663" customFormat="1" ht="34.5" customHeight="1" x14ac:dyDescent="0.35">
      <c r="A120" s="1160" t="s">
        <v>0</v>
      </c>
      <c r="B120" s="1160"/>
      <c r="C120" s="1160"/>
      <c r="D120" s="1160"/>
      <c r="E120" s="1160"/>
      <c r="F120" s="1160"/>
      <c r="G120" s="1160"/>
      <c r="H120" s="1160"/>
      <c r="I120" s="1160"/>
      <c r="J120" s="1160"/>
      <c r="K120" s="1160"/>
      <c r="L120" s="1160"/>
      <c r="M120" s="1160"/>
      <c r="N120" s="1160"/>
      <c r="O120" s="1160"/>
      <c r="P120" s="1160"/>
      <c r="Q120" s="1160"/>
      <c r="R120" s="1160"/>
      <c r="S120" s="1160"/>
      <c r="T120" s="1160"/>
      <c r="U120" s="1160"/>
      <c r="V120" s="1160"/>
      <c r="W120" s="721"/>
      <c r="X120" s="721"/>
      <c r="Y120" s="721"/>
      <c r="Z120" s="721"/>
      <c r="AA120" s="651"/>
    </row>
    <row r="121" spans="1:27" ht="26.25" customHeight="1" thickBot="1" x14ac:dyDescent="0.4">
      <c r="A121" s="1160" t="s">
        <v>213</v>
      </c>
      <c r="B121" s="1160"/>
      <c r="C121" s="1160"/>
      <c r="D121" s="1160"/>
      <c r="E121" s="1160"/>
      <c r="F121" s="1160"/>
      <c r="G121" s="1160"/>
      <c r="H121" s="1160"/>
      <c r="I121" s="1160"/>
      <c r="J121" s="1160"/>
      <c r="K121" s="1160"/>
      <c r="L121" s="1160"/>
      <c r="M121" s="1160"/>
      <c r="N121" s="1160"/>
      <c r="O121" s="1160"/>
      <c r="P121" s="1160"/>
      <c r="Q121" s="1160"/>
      <c r="R121" s="1160"/>
      <c r="S121" s="1160"/>
      <c r="T121" s="1160"/>
      <c r="U121" s="1160"/>
      <c r="V121" s="1160"/>
      <c r="W121" s="721"/>
      <c r="X121" s="721"/>
      <c r="Y121" s="721"/>
      <c r="Z121" s="721"/>
      <c r="AA121" s="612"/>
    </row>
    <row r="122" spans="1:27" s="663" customFormat="1" ht="48" customHeight="1" x14ac:dyDescent="0.35">
      <c r="A122" s="1206" t="s">
        <v>2</v>
      </c>
      <c r="B122" s="1207" t="s">
        <v>114</v>
      </c>
      <c r="C122" s="1208"/>
      <c r="D122" s="1208"/>
      <c r="E122" s="1209"/>
      <c r="F122" s="1210" t="s">
        <v>176</v>
      </c>
      <c r="G122" s="1210"/>
      <c r="H122" s="1211" t="s">
        <v>115</v>
      </c>
      <c r="I122" s="1212"/>
      <c r="J122" s="1212"/>
      <c r="K122" s="1212"/>
      <c r="L122" s="1212"/>
      <c r="M122" s="1212"/>
      <c r="N122" s="1212"/>
      <c r="O122" s="1213"/>
      <c r="P122" s="1211" t="s">
        <v>116</v>
      </c>
      <c r="Q122" s="1212"/>
      <c r="R122" s="1212"/>
      <c r="S122" s="1212"/>
      <c r="T122" s="1212"/>
      <c r="U122" s="1212"/>
      <c r="V122" s="1214" t="s">
        <v>9</v>
      </c>
    </row>
    <row r="123" spans="1:27" s="663" customFormat="1" ht="15" customHeight="1" x14ac:dyDescent="0.35">
      <c r="A123" s="1179"/>
      <c r="B123" s="1132" t="s">
        <v>195</v>
      </c>
      <c r="C123" s="1133"/>
      <c r="D123" s="1132" t="s">
        <v>196</v>
      </c>
      <c r="E123" s="1133"/>
      <c r="F123" s="1132" t="s">
        <v>177</v>
      </c>
      <c r="G123" s="1133"/>
      <c r="H123" s="1132" t="s">
        <v>197</v>
      </c>
      <c r="I123" s="1133"/>
      <c r="J123" s="1132" t="s">
        <v>198</v>
      </c>
      <c r="K123" s="1133"/>
      <c r="L123" s="1132" t="s">
        <v>199</v>
      </c>
      <c r="M123" s="1133"/>
      <c r="N123" s="1132" t="s">
        <v>123</v>
      </c>
      <c r="O123" s="1133"/>
      <c r="P123" s="1132" t="s">
        <v>210</v>
      </c>
      <c r="Q123" s="1133"/>
      <c r="R123" s="1132" t="s">
        <v>211</v>
      </c>
      <c r="S123" s="1133"/>
      <c r="T123" s="1132" t="s">
        <v>201</v>
      </c>
      <c r="U123" s="1137"/>
      <c r="V123" s="1141"/>
    </row>
    <row r="124" spans="1:27" s="663" customFormat="1" ht="15" customHeight="1" x14ac:dyDescent="0.35">
      <c r="A124" s="1180"/>
      <c r="B124" s="615" t="s">
        <v>21</v>
      </c>
      <c r="C124" s="854" t="s">
        <v>27</v>
      </c>
      <c r="D124" s="615" t="s">
        <v>21</v>
      </c>
      <c r="E124" s="854" t="s">
        <v>27</v>
      </c>
      <c r="F124" s="617" t="s">
        <v>26</v>
      </c>
      <c r="G124" s="618" t="s">
        <v>27</v>
      </c>
      <c r="H124" s="619" t="s">
        <v>128</v>
      </c>
      <c r="I124" s="618" t="s">
        <v>27</v>
      </c>
      <c r="J124" s="619" t="s">
        <v>128</v>
      </c>
      <c r="K124" s="618" t="s">
        <v>27</v>
      </c>
      <c r="L124" s="619" t="s">
        <v>128</v>
      </c>
      <c r="M124" s="618" t="s">
        <v>27</v>
      </c>
      <c r="N124" s="619" t="s">
        <v>128</v>
      </c>
      <c r="O124" s="618" t="s">
        <v>27</v>
      </c>
      <c r="P124" s="619" t="s">
        <v>30</v>
      </c>
      <c r="Q124" s="618" t="s">
        <v>27</v>
      </c>
      <c r="R124" s="619" t="s">
        <v>30</v>
      </c>
      <c r="S124" s="618" t="s">
        <v>27</v>
      </c>
      <c r="T124" s="619" t="s">
        <v>30</v>
      </c>
      <c r="U124" s="618" t="s">
        <v>27</v>
      </c>
      <c r="V124" s="648"/>
    </row>
    <row r="125" spans="1:27" s="663" customFormat="1" ht="15" customHeight="1" x14ac:dyDescent="0.35">
      <c r="A125" s="1181">
        <v>44958</v>
      </c>
      <c r="B125" s="738">
        <v>20</v>
      </c>
      <c r="C125" s="739">
        <v>136000</v>
      </c>
      <c r="D125" s="620"/>
      <c r="E125" s="621"/>
      <c r="F125" s="620"/>
      <c r="G125" s="621"/>
      <c r="H125" s="620"/>
      <c r="I125" s="621"/>
      <c r="J125" s="620"/>
      <c r="K125" s="854"/>
      <c r="L125" s="620"/>
      <c r="M125" s="621"/>
      <c r="N125" s="620"/>
      <c r="O125" s="621"/>
      <c r="P125" s="620"/>
      <c r="Q125" s="854"/>
      <c r="R125" s="616"/>
      <c r="S125" s="621"/>
      <c r="T125" s="620"/>
      <c r="U125" s="621"/>
      <c r="V125" s="854"/>
    </row>
    <row r="126" spans="1:27" x14ac:dyDescent="0.35">
      <c r="A126" s="1182"/>
      <c r="B126" s="738"/>
      <c r="C126" s="583"/>
      <c r="D126" s="598"/>
      <c r="E126" s="740"/>
      <c r="F126" s="741"/>
      <c r="G126" s="583"/>
      <c r="H126" s="598"/>
      <c r="I126" s="583"/>
      <c r="J126" s="598"/>
      <c r="K126" s="583"/>
      <c r="L126" s="598"/>
      <c r="M126" s="583"/>
      <c r="N126" s="598"/>
      <c r="O126" s="583"/>
      <c r="P126" s="620"/>
      <c r="Q126" s="583"/>
      <c r="R126" s="598"/>
      <c r="S126" s="583"/>
      <c r="T126" s="598"/>
      <c r="U126" s="583"/>
      <c r="V126" s="742"/>
      <c r="X126" s="579"/>
    </row>
    <row r="127" spans="1:27" ht="15" customHeight="1" x14ac:dyDescent="0.35">
      <c r="A127" s="1181">
        <v>44959</v>
      </c>
      <c r="B127" s="625"/>
      <c r="C127" s="583"/>
      <c r="D127" s="625"/>
      <c r="E127" s="740"/>
      <c r="F127" s="743"/>
      <c r="G127" s="742"/>
      <c r="H127" s="744"/>
      <c r="I127" s="742"/>
      <c r="J127" s="744"/>
      <c r="K127" s="742"/>
      <c r="L127" s="744"/>
      <c r="M127" s="742"/>
      <c r="N127" s="744"/>
      <c r="O127" s="742"/>
      <c r="P127" s="745"/>
      <c r="Q127" s="742"/>
      <c r="R127" s="744"/>
      <c r="S127" s="742"/>
      <c r="T127" s="744"/>
      <c r="U127" s="742"/>
      <c r="V127" s="742"/>
      <c r="X127" s="579"/>
    </row>
    <row r="128" spans="1:27" ht="15" customHeight="1" x14ac:dyDescent="0.35">
      <c r="A128" s="1182"/>
      <c r="B128" s="738">
        <v>20</v>
      </c>
      <c r="C128" s="746">
        <v>136000</v>
      </c>
      <c r="D128" s="598">
        <v>20</v>
      </c>
      <c r="E128" s="746">
        <v>136000</v>
      </c>
      <c r="F128" s="741"/>
      <c r="G128" s="583"/>
      <c r="H128" s="598"/>
      <c r="I128" s="583"/>
      <c r="J128" s="598"/>
      <c r="K128" s="583"/>
      <c r="L128" s="598"/>
      <c r="M128" s="583"/>
      <c r="N128" s="598"/>
      <c r="O128" s="583"/>
      <c r="P128" s="620"/>
      <c r="Q128" s="583"/>
      <c r="R128" s="598"/>
      <c r="S128" s="583"/>
      <c r="T128" s="598"/>
      <c r="U128" s="583"/>
      <c r="V128" s="583"/>
      <c r="X128" s="579"/>
    </row>
    <row r="129" spans="1:24" ht="15" customHeight="1" x14ac:dyDescent="0.35">
      <c r="A129" s="1181">
        <v>44960</v>
      </c>
      <c r="B129" s="738"/>
      <c r="C129" s="583"/>
      <c r="D129" s="598"/>
      <c r="E129" s="740"/>
      <c r="F129" s="741"/>
      <c r="G129" s="583"/>
      <c r="H129" s="598"/>
      <c r="I129" s="583"/>
      <c r="J129" s="598"/>
      <c r="K129" s="583"/>
      <c r="L129" s="598"/>
      <c r="M129" s="583"/>
      <c r="N129" s="598"/>
      <c r="O129" s="583"/>
      <c r="P129" s="620"/>
      <c r="Q129" s="583"/>
      <c r="R129" s="598"/>
      <c r="S129" s="583"/>
      <c r="T129" s="598"/>
      <c r="U129" s="583"/>
      <c r="V129" s="583"/>
      <c r="X129" s="579"/>
    </row>
    <row r="130" spans="1:24" ht="15" customHeight="1" x14ac:dyDescent="0.35">
      <c r="A130" s="1182"/>
      <c r="B130" s="625"/>
      <c r="C130" s="583"/>
      <c r="D130" s="598">
        <v>54.69</v>
      </c>
      <c r="E130" s="747">
        <v>371892</v>
      </c>
      <c r="F130" s="738"/>
      <c r="G130" s="583"/>
      <c r="H130" s="598"/>
      <c r="I130" s="583"/>
      <c r="J130" s="598">
        <v>9.9600000000000009</v>
      </c>
      <c r="K130" s="583">
        <v>99600</v>
      </c>
      <c r="L130" s="598"/>
      <c r="M130" s="583"/>
      <c r="N130" s="598"/>
      <c r="O130" s="583"/>
      <c r="P130" s="620"/>
      <c r="Q130" s="583"/>
      <c r="R130" s="598"/>
      <c r="S130" s="583"/>
      <c r="T130" s="598"/>
      <c r="U130" s="583"/>
      <c r="V130" s="583"/>
      <c r="X130" s="579"/>
    </row>
    <row r="131" spans="1:24" ht="15" customHeight="1" x14ac:dyDescent="0.35">
      <c r="A131" s="1181">
        <v>44961</v>
      </c>
      <c r="B131" s="625"/>
      <c r="C131" s="583"/>
      <c r="D131" s="625"/>
      <c r="E131" s="740"/>
      <c r="F131" s="741"/>
      <c r="G131" s="583"/>
      <c r="H131" s="598"/>
      <c r="I131" s="583"/>
      <c r="J131" s="598"/>
      <c r="K131" s="583"/>
      <c r="L131" s="598"/>
      <c r="M131" s="583"/>
      <c r="N131" s="598"/>
      <c r="O131" s="583"/>
      <c r="P131" s="620"/>
      <c r="Q131" s="583"/>
      <c r="R131" s="598"/>
      <c r="S131" s="583"/>
      <c r="T131" s="598"/>
      <c r="U131" s="583"/>
      <c r="V131" s="583"/>
      <c r="X131" s="579"/>
    </row>
    <row r="132" spans="1:24" ht="15" customHeight="1" x14ac:dyDescent="0.35">
      <c r="A132" s="1182"/>
      <c r="B132" s="738">
        <v>20</v>
      </c>
      <c r="C132" s="746">
        <v>136000</v>
      </c>
      <c r="D132" s="737">
        <v>53.5</v>
      </c>
      <c r="E132" s="746">
        <v>363800</v>
      </c>
      <c r="F132" s="741"/>
      <c r="G132" s="583"/>
      <c r="H132" s="598"/>
      <c r="I132" s="583"/>
      <c r="J132" s="598"/>
      <c r="K132" s="583"/>
      <c r="L132" s="598"/>
      <c r="M132" s="583"/>
      <c r="N132" s="598"/>
      <c r="O132" s="583"/>
      <c r="P132" s="620"/>
      <c r="Q132" s="583"/>
      <c r="R132" s="598"/>
      <c r="S132" s="583"/>
      <c r="T132" s="598"/>
      <c r="U132" s="583"/>
      <c r="V132" s="583"/>
      <c r="X132" s="579"/>
    </row>
    <row r="133" spans="1:24" ht="15" customHeight="1" x14ac:dyDescent="0.35">
      <c r="A133" s="1181">
        <v>44962</v>
      </c>
      <c r="B133" s="738"/>
      <c r="C133" s="583"/>
      <c r="D133" s="598"/>
      <c r="E133" s="740"/>
      <c r="F133" s="741"/>
      <c r="G133" s="583"/>
      <c r="H133" s="598"/>
      <c r="I133" s="583"/>
      <c r="J133" s="598"/>
      <c r="K133" s="583"/>
      <c r="L133" s="598"/>
      <c r="M133" s="583"/>
      <c r="N133" s="598"/>
      <c r="O133" s="583"/>
      <c r="P133" s="620"/>
      <c r="Q133" s="583"/>
      <c r="R133" s="598"/>
      <c r="S133" s="583"/>
      <c r="T133" s="598"/>
      <c r="U133" s="583"/>
      <c r="V133" s="583"/>
      <c r="X133" s="579"/>
    </row>
    <row r="134" spans="1:24" ht="15" customHeight="1" x14ac:dyDescent="0.35">
      <c r="A134" s="1182"/>
      <c r="B134" s="738"/>
      <c r="C134" s="583"/>
      <c r="D134" s="598">
        <v>20</v>
      </c>
      <c r="E134" s="747">
        <v>136000</v>
      </c>
      <c r="F134" s="741"/>
      <c r="G134" s="583"/>
      <c r="H134" s="598"/>
      <c r="I134" s="583"/>
      <c r="J134" s="598"/>
      <c r="K134" s="583"/>
      <c r="L134" s="598"/>
      <c r="M134" s="583"/>
      <c r="N134" s="598"/>
      <c r="O134" s="583"/>
      <c r="P134" s="620"/>
      <c r="Q134" s="583"/>
      <c r="R134" s="598"/>
      <c r="S134" s="583"/>
      <c r="T134" s="598"/>
      <c r="U134" s="583"/>
      <c r="V134" s="583"/>
      <c r="X134" s="579"/>
    </row>
    <row r="135" spans="1:24" ht="15" customHeight="1" x14ac:dyDescent="0.35">
      <c r="A135" s="1181">
        <v>44963</v>
      </c>
      <c r="B135" s="625"/>
      <c r="C135" s="740"/>
      <c r="D135" s="598"/>
      <c r="E135" s="740"/>
      <c r="F135" s="741"/>
      <c r="G135" s="583"/>
      <c r="H135" s="598"/>
      <c r="I135" s="583"/>
      <c r="J135" s="598"/>
      <c r="K135" s="583"/>
      <c r="L135" s="598"/>
      <c r="M135" s="583"/>
      <c r="N135" s="598"/>
      <c r="O135" s="583"/>
      <c r="P135" s="620"/>
      <c r="Q135" s="583"/>
      <c r="R135" s="598"/>
      <c r="S135" s="583"/>
      <c r="T135" s="598"/>
      <c r="U135" s="583"/>
      <c r="V135" s="583"/>
      <c r="X135" s="579"/>
    </row>
    <row r="136" spans="1:24" ht="15" customHeight="1" x14ac:dyDescent="0.35">
      <c r="A136" s="1182"/>
      <c r="B136" s="738"/>
      <c r="C136" s="583"/>
      <c r="D136" s="598"/>
      <c r="E136" s="583"/>
      <c r="F136" s="741"/>
      <c r="G136" s="583"/>
      <c r="H136" s="598"/>
      <c r="I136" s="583"/>
      <c r="J136" s="598">
        <v>11.96</v>
      </c>
      <c r="K136" s="583">
        <v>119600</v>
      </c>
      <c r="L136" s="598"/>
      <c r="M136" s="583"/>
      <c r="N136" s="598"/>
      <c r="O136" s="583"/>
      <c r="P136" s="620"/>
      <c r="Q136" s="583"/>
      <c r="R136" s="598"/>
      <c r="S136" s="583"/>
      <c r="T136" s="598"/>
      <c r="U136" s="583"/>
      <c r="V136" s="583"/>
      <c r="X136" s="579"/>
    </row>
    <row r="137" spans="1:24" ht="15" customHeight="1" x14ac:dyDescent="0.35">
      <c r="A137" s="1181">
        <v>44964</v>
      </c>
      <c r="B137" s="738"/>
      <c r="C137" s="583"/>
      <c r="D137" s="598"/>
      <c r="E137" s="740"/>
      <c r="F137" s="741"/>
      <c r="G137" s="583"/>
      <c r="H137" s="598"/>
      <c r="I137" s="583"/>
      <c r="J137" s="598"/>
      <c r="K137" s="583"/>
      <c r="L137" s="598"/>
      <c r="M137" s="583"/>
      <c r="N137" s="598"/>
      <c r="O137" s="583"/>
      <c r="P137" s="620"/>
      <c r="Q137" s="583"/>
      <c r="R137" s="598"/>
      <c r="S137" s="583"/>
      <c r="T137" s="597"/>
      <c r="U137" s="748"/>
      <c r="V137" s="583"/>
      <c r="X137" s="579"/>
    </row>
    <row r="138" spans="1:24" ht="15" customHeight="1" x14ac:dyDescent="0.35">
      <c r="A138" s="1182"/>
      <c r="B138" s="738"/>
      <c r="C138" s="583"/>
      <c r="D138" s="598"/>
      <c r="E138" s="740"/>
      <c r="F138" s="741"/>
      <c r="G138" s="583"/>
      <c r="H138" s="598"/>
      <c r="I138" s="583"/>
      <c r="J138" s="598"/>
      <c r="K138" s="583"/>
      <c r="L138" s="598"/>
      <c r="M138" s="583"/>
      <c r="N138" s="598"/>
      <c r="O138" s="583"/>
      <c r="P138" s="620"/>
      <c r="Q138" s="583"/>
      <c r="R138" s="598"/>
      <c r="S138" s="583"/>
      <c r="T138" s="598"/>
      <c r="U138" s="583"/>
      <c r="V138" s="583"/>
      <c r="X138" s="579"/>
    </row>
    <row r="139" spans="1:24" ht="15" customHeight="1" x14ac:dyDescent="0.35">
      <c r="A139" s="1181">
        <v>44965</v>
      </c>
      <c r="B139" s="738"/>
      <c r="C139" s="583"/>
      <c r="D139" s="598"/>
      <c r="E139" s="740"/>
      <c r="F139" s="741"/>
      <c r="G139" s="583"/>
      <c r="H139" s="598"/>
      <c r="I139" s="583"/>
      <c r="J139" s="598"/>
      <c r="K139" s="583"/>
      <c r="L139" s="598"/>
      <c r="M139" s="583"/>
      <c r="N139" s="598"/>
      <c r="O139" s="583"/>
      <c r="P139" s="620"/>
      <c r="Q139" s="583"/>
      <c r="R139" s="598"/>
      <c r="S139" s="583"/>
      <c r="T139" s="598"/>
      <c r="U139" s="583"/>
      <c r="V139" s="583"/>
      <c r="X139" s="579"/>
    </row>
    <row r="140" spans="1:24" ht="15" customHeight="1" x14ac:dyDescent="0.35">
      <c r="A140" s="1182"/>
      <c r="B140" s="625">
        <v>20</v>
      </c>
      <c r="C140" s="746">
        <v>136000</v>
      </c>
      <c r="D140" s="598"/>
      <c r="E140" s="740"/>
      <c r="F140" s="741"/>
      <c r="G140" s="583"/>
      <c r="H140" s="598"/>
      <c r="I140" s="583"/>
      <c r="J140" s="598"/>
      <c r="K140" s="583"/>
      <c r="L140" s="598"/>
      <c r="M140" s="583"/>
      <c r="N140" s="598"/>
      <c r="O140" s="583"/>
      <c r="P140" s="620"/>
      <c r="Q140" s="583"/>
      <c r="R140" s="598"/>
      <c r="S140" s="583"/>
      <c r="T140" s="598"/>
      <c r="U140" s="583"/>
      <c r="V140" s="583"/>
      <c r="X140" s="579"/>
    </row>
    <row r="141" spans="1:24" ht="15" customHeight="1" x14ac:dyDescent="0.35">
      <c r="A141" s="1181">
        <v>44966</v>
      </c>
      <c r="B141" s="738"/>
      <c r="C141" s="583"/>
      <c r="D141" s="598">
        <v>54.36</v>
      </c>
      <c r="E141" s="747">
        <v>369648</v>
      </c>
      <c r="F141" s="741"/>
      <c r="G141" s="583"/>
      <c r="H141" s="598"/>
      <c r="I141" s="583"/>
      <c r="J141" s="598"/>
      <c r="K141" s="583"/>
      <c r="L141" s="598"/>
      <c r="M141" s="583"/>
      <c r="N141" s="598"/>
      <c r="O141" s="583"/>
      <c r="P141" s="620"/>
      <c r="Q141" s="583"/>
      <c r="R141" s="598"/>
      <c r="S141" s="583"/>
      <c r="T141" s="598"/>
      <c r="U141" s="583"/>
      <c r="V141" s="583"/>
      <c r="X141" s="579"/>
    </row>
    <row r="142" spans="1:24" ht="15" customHeight="1" x14ac:dyDescent="0.35">
      <c r="A142" s="1182"/>
      <c r="B142" s="625"/>
      <c r="C142" s="583"/>
      <c r="D142" s="598"/>
      <c r="E142" s="740"/>
      <c r="F142" s="738"/>
      <c r="G142" s="583"/>
      <c r="H142" s="598"/>
      <c r="I142" s="583"/>
      <c r="J142" s="598"/>
      <c r="K142" s="583"/>
      <c r="L142" s="598"/>
      <c r="M142" s="583"/>
      <c r="N142" s="598"/>
      <c r="O142" s="583"/>
      <c r="P142" s="620"/>
      <c r="Q142" s="583"/>
      <c r="R142" s="598"/>
      <c r="S142" s="583"/>
      <c r="T142" s="598"/>
      <c r="U142" s="583"/>
      <c r="V142" s="583"/>
      <c r="X142" s="579"/>
    </row>
    <row r="143" spans="1:24" ht="15" customHeight="1" x14ac:dyDescent="0.35">
      <c r="A143" s="1181">
        <v>44967</v>
      </c>
      <c r="B143" s="738"/>
      <c r="C143" s="583"/>
      <c r="D143" s="598">
        <v>20</v>
      </c>
      <c r="E143" s="747">
        <v>136000</v>
      </c>
      <c r="F143" s="741"/>
      <c r="G143" s="583"/>
      <c r="H143" s="598"/>
      <c r="I143" s="583"/>
      <c r="J143" s="598"/>
      <c r="K143" s="583"/>
      <c r="L143" s="598"/>
      <c r="M143" s="583"/>
      <c r="N143" s="598"/>
      <c r="O143" s="583"/>
      <c r="P143" s="620"/>
      <c r="Q143" s="583"/>
      <c r="R143" s="598"/>
      <c r="S143" s="583"/>
      <c r="T143" s="598"/>
      <c r="U143" s="583"/>
      <c r="V143" s="583"/>
      <c r="X143" s="579"/>
    </row>
    <row r="144" spans="1:24" ht="15" customHeight="1" x14ac:dyDescent="0.35">
      <c r="A144" s="1182"/>
      <c r="B144" s="738">
        <v>20</v>
      </c>
      <c r="C144" s="746">
        <v>136000</v>
      </c>
      <c r="D144" s="598">
        <v>55.32</v>
      </c>
      <c r="E144" s="747">
        <v>376176</v>
      </c>
      <c r="F144" s="598"/>
      <c r="G144" s="583"/>
      <c r="H144" s="598"/>
      <c r="I144" s="583"/>
      <c r="J144" s="598"/>
      <c r="K144" s="583"/>
      <c r="L144" s="598"/>
      <c r="M144" s="583"/>
      <c r="N144" s="598"/>
      <c r="O144" s="583"/>
      <c r="P144" s="620"/>
      <c r="Q144" s="583"/>
      <c r="R144" s="598"/>
      <c r="S144" s="583"/>
      <c r="T144" s="598"/>
      <c r="U144" s="583"/>
      <c r="V144" s="583"/>
      <c r="X144" s="579"/>
    </row>
    <row r="145" spans="1:24" ht="15" customHeight="1" x14ac:dyDescent="0.35">
      <c r="A145" s="1181">
        <v>44968</v>
      </c>
      <c r="B145" s="738"/>
      <c r="C145" s="583"/>
      <c r="D145" s="598"/>
      <c r="E145" s="740"/>
      <c r="F145" s="741"/>
      <c r="G145" s="583"/>
      <c r="H145" s="598"/>
      <c r="I145" s="583"/>
      <c r="J145" s="598"/>
      <c r="K145" s="583"/>
      <c r="L145" s="598"/>
      <c r="M145" s="583"/>
      <c r="N145" s="598"/>
      <c r="O145" s="583"/>
      <c r="P145" s="597"/>
      <c r="Q145" s="748"/>
      <c r="R145" s="598"/>
      <c r="S145" s="583"/>
      <c r="T145" s="598"/>
      <c r="U145" s="583"/>
      <c r="V145" s="583"/>
      <c r="X145" s="579"/>
    </row>
    <row r="146" spans="1:24" ht="15" customHeight="1" x14ac:dyDescent="0.35">
      <c r="A146" s="1182"/>
      <c r="B146" s="738"/>
      <c r="C146" s="583"/>
      <c r="D146" s="598"/>
      <c r="E146" s="740"/>
      <c r="F146" s="741"/>
      <c r="G146" s="583"/>
      <c r="H146" s="598"/>
      <c r="I146" s="583"/>
      <c r="J146" s="598"/>
      <c r="K146" s="583"/>
      <c r="L146" s="598"/>
      <c r="M146" s="583"/>
      <c r="N146" s="598"/>
      <c r="O146" s="583"/>
      <c r="P146" s="620"/>
      <c r="Q146" s="583"/>
      <c r="R146" s="598"/>
      <c r="S146" s="583"/>
      <c r="T146" s="598"/>
      <c r="U146" s="583"/>
      <c r="V146" s="583"/>
      <c r="X146" s="579"/>
    </row>
    <row r="147" spans="1:24" ht="15" customHeight="1" x14ac:dyDescent="0.35">
      <c r="A147" s="1181">
        <v>44969</v>
      </c>
      <c r="B147" s="738"/>
      <c r="C147" s="583"/>
      <c r="D147" s="598"/>
      <c r="E147" s="740"/>
      <c r="F147" s="741"/>
      <c r="G147" s="583"/>
      <c r="H147" s="598"/>
      <c r="I147" s="583"/>
      <c r="J147" s="598"/>
      <c r="K147" s="583"/>
      <c r="L147" s="598"/>
      <c r="M147" s="583"/>
      <c r="N147" s="598"/>
      <c r="O147" s="583"/>
      <c r="P147" s="620"/>
      <c r="Q147" s="583"/>
      <c r="R147" s="598"/>
      <c r="S147" s="583"/>
      <c r="T147" s="598"/>
      <c r="U147" s="583"/>
      <c r="V147" s="583"/>
      <c r="X147" s="579"/>
    </row>
    <row r="148" spans="1:24" ht="15" customHeight="1" x14ac:dyDescent="0.35">
      <c r="A148" s="1182"/>
      <c r="B148" s="738"/>
      <c r="C148" s="583"/>
      <c r="D148" s="598"/>
      <c r="E148" s="740"/>
      <c r="F148" s="741"/>
      <c r="G148" s="583"/>
      <c r="H148" s="598"/>
      <c r="I148" s="583"/>
      <c r="J148" s="598"/>
      <c r="K148" s="583"/>
      <c r="L148" s="598"/>
      <c r="M148" s="583"/>
      <c r="N148" s="598"/>
      <c r="O148" s="583"/>
      <c r="P148" s="620"/>
      <c r="Q148" s="583"/>
      <c r="R148" s="598"/>
      <c r="S148" s="583"/>
      <c r="T148" s="598"/>
      <c r="U148" s="583"/>
      <c r="V148" s="583"/>
      <c r="X148" s="579"/>
    </row>
    <row r="149" spans="1:24" ht="15" customHeight="1" x14ac:dyDescent="0.35">
      <c r="A149" s="1181">
        <v>44970</v>
      </c>
      <c r="B149" s="738"/>
      <c r="C149" s="583"/>
      <c r="D149" s="598"/>
      <c r="E149" s="740"/>
      <c r="F149" s="741"/>
      <c r="G149" s="583"/>
      <c r="H149" s="598"/>
      <c r="I149" s="583"/>
      <c r="J149" s="598"/>
      <c r="K149" s="583"/>
      <c r="L149" s="598"/>
      <c r="M149" s="583"/>
      <c r="N149" s="598"/>
      <c r="O149" s="583"/>
      <c r="P149" s="620"/>
      <c r="Q149" s="583"/>
      <c r="R149" s="598"/>
      <c r="S149" s="583"/>
      <c r="T149" s="598"/>
      <c r="U149" s="583"/>
      <c r="V149" s="583"/>
      <c r="X149" s="579"/>
    </row>
    <row r="150" spans="1:24" s="601" customFormat="1" ht="15" customHeight="1" x14ac:dyDescent="0.35">
      <c r="A150" s="1182"/>
      <c r="B150" s="582">
        <v>20</v>
      </c>
      <c r="C150" s="746">
        <v>136000</v>
      </c>
      <c r="D150" s="598">
        <v>20</v>
      </c>
      <c r="E150" s="747">
        <v>136000</v>
      </c>
      <c r="F150" s="741"/>
      <c r="G150" s="583"/>
      <c r="H150" s="598"/>
      <c r="I150" s="583"/>
      <c r="J150" s="598"/>
      <c r="K150" s="583"/>
      <c r="L150" s="598"/>
      <c r="M150" s="583"/>
      <c r="N150" s="598"/>
      <c r="O150" s="583"/>
      <c r="P150" s="620"/>
      <c r="Q150" s="583"/>
      <c r="R150" s="598"/>
      <c r="S150" s="583"/>
      <c r="T150" s="598"/>
      <c r="U150" s="583"/>
      <c r="V150" s="583"/>
    </row>
    <row r="151" spans="1:24" ht="15" customHeight="1" x14ac:dyDescent="0.35">
      <c r="A151" s="1181">
        <v>44971</v>
      </c>
      <c r="B151" s="738"/>
      <c r="C151" s="583"/>
      <c r="D151" s="598"/>
      <c r="E151" s="740"/>
      <c r="F151" s="741"/>
      <c r="G151" s="583"/>
      <c r="H151" s="598"/>
      <c r="I151" s="583"/>
      <c r="J151" s="598"/>
      <c r="K151" s="583"/>
      <c r="L151" s="598"/>
      <c r="M151" s="583"/>
      <c r="N151" s="598"/>
      <c r="O151" s="583"/>
      <c r="P151" s="620"/>
      <c r="Q151" s="583"/>
      <c r="R151" s="598"/>
      <c r="S151" s="583"/>
      <c r="T151" s="598"/>
      <c r="U151" s="583"/>
      <c r="V151" s="583"/>
      <c r="X151" s="579"/>
    </row>
    <row r="152" spans="1:24" ht="15" customHeight="1" x14ac:dyDescent="0.35">
      <c r="A152" s="1182"/>
      <c r="B152" s="738"/>
      <c r="C152" s="583"/>
      <c r="D152" s="598"/>
      <c r="E152" s="740"/>
      <c r="F152" s="741"/>
      <c r="G152" s="583"/>
      <c r="H152" s="598"/>
      <c r="I152" s="583"/>
      <c r="J152" s="598"/>
      <c r="K152" s="583"/>
      <c r="L152" s="598"/>
      <c r="M152" s="583"/>
      <c r="N152" s="598"/>
      <c r="O152" s="583"/>
      <c r="P152" s="620"/>
      <c r="Q152" s="583"/>
      <c r="R152" s="598"/>
      <c r="S152" s="583"/>
      <c r="T152" s="598"/>
      <c r="U152" s="583"/>
      <c r="V152" s="583"/>
      <c r="X152" s="579"/>
    </row>
    <row r="153" spans="1:24" ht="15" customHeight="1" x14ac:dyDescent="0.35">
      <c r="A153" s="1181">
        <v>44972</v>
      </c>
      <c r="B153" s="738"/>
      <c r="C153" s="583"/>
      <c r="D153" s="598"/>
      <c r="E153" s="740"/>
      <c r="F153" s="741"/>
      <c r="G153" s="583"/>
      <c r="H153" s="598"/>
      <c r="I153" s="583"/>
      <c r="J153" s="598"/>
      <c r="K153" s="583"/>
      <c r="L153" s="598"/>
      <c r="M153" s="583"/>
      <c r="N153" s="598"/>
      <c r="O153" s="583"/>
      <c r="P153" s="620"/>
      <c r="Q153" s="583"/>
      <c r="R153" s="598"/>
      <c r="S153" s="583"/>
      <c r="T153" s="598"/>
      <c r="U153" s="583"/>
      <c r="V153" s="583"/>
      <c r="X153" s="579"/>
    </row>
    <row r="154" spans="1:24" ht="15" customHeight="1" x14ac:dyDescent="0.35">
      <c r="A154" s="1182"/>
      <c r="B154" s="738">
        <v>55.25</v>
      </c>
      <c r="C154" s="746">
        <v>375700</v>
      </c>
      <c r="D154" s="598">
        <v>51.69</v>
      </c>
      <c r="E154" s="747">
        <v>371892</v>
      </c>
      <c r="F154" s="741"/>
      <c r="G154" s="583"/>
      <c r="H154" s="598"/>
      <c r="I154" s="583"/>
      <c r="J154" s="598"/>
      <c r="K154" s="583"/>
      <c r="L154" s="598">
        <v>10</v>
      </c>
      <c r="M154" s="583">
        <v>100000</v>
      </c>
      <c r="N154" s="598">
        <v>9.48</v>
      </c>
      <c r="O154" s="583">
        <v>94800</v>
      </c>
      <c r="P154" s="620"/>
      <c r="Q154" s="583"/>
      <c r="R154" s="598"/>
      <c r="S154" s="583"/>
      <c r="T154" s="598"/>
      <c r="U154" s="583"/>
      <c r="V154" s="583"/>
      <c r="X154" s="579"/>
    </row>
    <row r="155" spans="1:24" ht="15" customHeight="1" x14ac:dyDescent="0.35">
      <c r="A155" s="1181">
        <v>44973</v>
      </c>
      <c r="B155" s="738"/>
      <c r="C155" s="583"/>
      <c r="D155" s="598"/>
      <c r="E155" s="740"/>
      <c r="F155" s="741"/>
      <c r="G155" s="583"/>
      <c r="H155" s="598"/>
      <c r="I155" s="583"/>
      <c r="J155" s="598"/>
      <c r="K155" s="583"/>
      <c r="L155" s="598"/>
      <c r="M155" s="583"/>
      <c r="N155" s="598"/>
      <c r="O155" s="583"/>
      <c r="P155" s="620"/>
      <c r="Q155" s="583"/>
      <c r="R155" s="598"/>
      <c r="S155" s="583"/>
      <c r="T155" s="598"/>
      <c r="U155" s="583"/>
      <c r="V155" s="583"/>
      <c r="X155" s="579"/>
    </row>
    <row r="156" spans="1:24" ht="15" customHeight="1" x14ac:dyDescent="0.35">
      <c r="A156" s="1182"/>
      <c r="B156" s="738">
        <v>20</v>
      </c>
      <c r="C156" s="746">
        <v>136000</v>
      </c>
      <c r="D156" s="598"/>
      <c r="E156" s="740"/>
      <c r="F156" s="741"/>
      <c r="G156" s="583"/>
      <c r="H156" s="598"/>
      <c r="I156" s="583"/>
      <c r="J156" s="598"/>
      <c r="K156" s="583"/>
      <c r="L156" s="598"/>
      <c r="M156" s="583"/>
      <c r="N156" s="598"/>
      <c r="O156" s="583"/>
      <c r="P156" s="620">
        <v>36.93</v>
      </c>
      <c r="Q156" s="583">
        <v>369300</v>
      </c>
      <c r="R156" s="598"/>
      <c r="S156" s="583"/>
      <c r="T156" s="598"/>
      <c r="U156" s="583"/>
      <c r="V156" s="583"/>
      <c r="X156" s="579"/>
    </row>
    <row r="157" spans="1:24" ht="15" customHeight="1" x14ac:dyDescent="0.35">
      <c r="A157" s="1181">
        <v>44974</v>
      </c>
      <c r="B157" s="738"/>
      <c r="C157" s="583"/>
      <c r="D157" s="598"/>
      <c r="E157" s="740"/>
      <c r="F157" s="741"/>
      <c r="G157" s="583"/>
      <c r="H157" s="598"/>
      <c r="I157" s="583"/>
      <c r="J157" s="598"/>
      <c r="K157" s="583"/>
      <c r="L157" s="598"/>
      <c r="M157" s="583"/>
      <c r="N157" s="598"/>
      <c r="O157" s="583"/>
      <c r="P157" s="620"/>
      <c r="Q157" s="583"/>
      <c r="R157" s="598"/>
      <c r="S157" s="583"/>
      <c r="T157" s="598"/>
      <c r="U157" s="583"/>
      <c r="V157" s="583"/>
      <c r="X157" s="579"/>
    </row>
    <row r="158" spans="1:24" ht="15" customHeight="1" x14ac:dyDescent="0.35">
      <c r="A158" s="1182"/>
      <c r="B158" s="738"/>
      <c r="C158" s="583"/>
      <c r="D158" s="598">
        <v>20</v>
      </c>
      <c r="E158" s="747">
        <v>136000</v>
      </c>
      <c r="F158" s="741"/>
      <c r="G158" s="583"/>
      <c r="H158" s="598"/>
      <c r="I158" s="583"/>
      <c r="J158" s="598"/>
      <c r="K158" s="583"/>
      <c r="L158" s="598"/>
      <c r="M158" s="583"/>
      <c r="N158" s="598"/>
      <c r="O158" s="583"/>
      <c r="P158" s="620"/>
      <c r="Q158" s="583"/>
      <c r="R158" s="598"/>
      <c r="S158" s="583"/>
      <c r="T158" s="598"/>
      <c r="U158" s="583"/>
      <c r="V158" s="583"/>
      <c r="X158" s="579"/>
    </row>
    <row r="159" spans="1:24" ht="15" customHeight="1" x14ac:dyDescent="0.35">
      <c r="A159" s="1181">
        <v>44975</v>
      </c>
      <c r="B159" s="738"/>
      <c r="C159" s="583"/>
      <c r="D159" s="598"/>
      <c r="E159" s="740"/>
      <c r="F159" s="741"/>
      <c r="G159" s="583"/>
      <c r="H159" s="598"/>
      <c r="I159" s="583"/>
      <c r="J159" s="598"/>
      <c r="K159" s="583"/>
      <c r="L159" s="598"/>
      <c r="M159" s="583"/>
      <c r="N159" s="598"/>
      <c r="O159" s="583"/>
      <c r="P159" s="620"/>
      <c r="Q159" s="583"/>
      <c r="R159" s="598"/>
      <c r="S159" s="583"/>
      <c r="T159" s="598"/>
      <c r="U159" s="583"/>
      <c r="V159" s="583"/>
      <c r="X159" s="579"/>
    </row>
    <row r="160" spans="1:24" ht="15" customHeight="1" x14ac:dyDescent="0.35">
      <c r="A160" s="1182"/>
      <c r="B160" s="738"/>
      <c r="C160" s="583"/>
      <c r="D160" s="598">
        <v>20</v>
      </c>
      <c r="E160" s="747">
        <v>136000</v>
      </c>
      <c r="F160" s="741"/>
      <c r="G160" s="583"/>
      <c r="H160" s="598">
        <v>10</v>
      </c>
      <c r="I160" s="583">
        <v>100000</v>
      </c>
      <c r="J160" s="598"/>
      <c r="K160" s="583"/>
      <c r="L160" s="598"/>
      <c r="M160" s="583"/>
      <c r="N160" s="598"/>
      <c r="O160" s="583"/>
      <c r="P160" s="620"/>
      <c r="Q160" s="583"/>
      <c r="R160" s="598"/>
      <c r="S160" s="583"/>
      <c r="T160" s="598"/>
      <c r="U160" s="583"/>
      <c r="V160" s="583"/>
      <c r="X160" s="579"/>
    </row>
    <row r="161" spans="1:24" ht="15" customHeight="1" x14ac:dyDescent="0.35">
      <c r="A161" s="1181">
        <v>44976</v>
      </c>
      <c r="B161" s="738"/>
      <c r="C161" s="583"/>
      <c r="D161" s="598"/>
      <c r="E161" s="740"/>
      <c r="F161" s="741"/>
      <c r="G161" s="583"/>
      <c r="H161" s="598"/>
      <c r="I161" s="583"/>
      <c r="J161" s="598"/>
      <c r="K161" s="583"/>
      <c r="L161" s="598"/>
      <c r="M161" s="583"/>
      <c r="N161" s="598"/>
      <c r="O161" s="583"/>
      <c r="P161" s="620"/>
      <c r="Q161" s="583"/>
      <c r="R161" s="598"/>
      <c r="S161" s="583"/>
      <c r="T161" s="598"/>
      <c r="U161" s="583"/>
      <c r="V161" s="583"/>
      <c r="X161" s="579"/>
    </row>
    <row r="162" spans="1:24" ht="15" customHeight="1" x14ac:dyDescent="0.35">
      <c r="A162" s="1182"/>
      <c r="B162" s="738">
        <v>20</v>
      </c>
      <c r="C162" s="746">
        <v>136000</v>
      </c>
      <c r="D162" s="598"/>
      <c r="E162" s="740"/>
      <c r="F162" s="741"/>
      <c r="G162" s="583"/>
      <c r="H162" s="598"/>
      <c r="I162" s="583"/>
      <c r="J162" s="598"/>
      <c r="K162" s="583"/>
      <c r="L162" s="598"/>
      <c r="M162" s="583"/>
      <c r="N162" s="598"/>
      <c r="O162" s="583"/>
      <c r="P162" s="620"/>
      <c r="Q162" s="583"/>
      <c r="R162" s="598"/>
      <c r="S162" s="583"/>
      <c r="T162" s="598"/>
      <c r="U162" s="583"/>
      <c r="V162" s="583"/>
      <c r="X162" s="579"/>
    </row>
    <row r="163" spans="1:24" ht="15" customHeight="1" x14ac:dyDescent="0.35">
      <c r="A163" s="1181">
        <v>44977</v>
      </c>
      <c r="B163" s="738"/>
      <c r="C163" s="583"/>
      <c r="D163" s="598"/>
      <c r="E163" s="740"/>
      <c r="F163" s="741"/>
      <c r="G163" s="583"/>
      <c r="H163" s="598"/>
      <c r="I163" s="583"/>
      <c r="J163" s="598"/>
      <c r="K163" s="583"/>
      <c r="L163" s="598"/>
      <c r="M163" s="583"/>
      <c r="N163" s="598"/>
      <c r="O163" s="583"/>
      <c r="P163" s="620"/>
      <c r="Q163" s="583"/>
      <c r="R163" s="598"/>
      <c r="S163" s="583"/>
      <c r="T163" s="598"/>
      <c r="U163" s="583"/>
      <c r="V163" s="583"/>
      <c r="X163" s="579"/>
    </row>
    <row r="164" spans="1:24" ht="15" customHeight="1" x14ac:dyDescent="0.35">
      <c r="A164" s="1182"/>
      <c r="B164" s="738"/>
      <c r="C164" s="583"/>
      <c r="D164" s="598"/>
      <c r="E164" s="740"/>
      <c r="F164" s="741"/>
      <c r="G164" s="583"/>
      <c r="H164" s="598"/>
      <c r="I164" s="583"/>
      <c r="J164" s="598"/>
      <c r="K164" s="583"/>
      <c r="L164" s="598"/>
      <c r="M164" s="583"/>
      <c r="N164" s="598"/>
      <c r="O164" s="583"/>
      <c r="P164" s="620"/>
      <c r="Q164" s="583"/>
      <c r="R164" s="598"/>
      <c r="S164" s="583"/>
      <c r="T164" s="598"/>
      <c r="U164" s="583"/>
      <c r="V164" s="583"/>
      <c r="X164" s="579"/>
    </row>
    <row r="165" spans="1:24" ht="15" customHeight="1" x14ac:dyDescent="0.35">
      <c r="A165" s="1181">
        <v>44978</v>
      </c>
      <c r="B165" s="738"/>
      <c r="C165" s="583"/>
      <c r="D165" s="598"/>
      <c r="E165" s="740"/>
      <c r="F165" s="741"/>
      <c r="G165" s="583"/>
      <c r="H165" s="598"/>
      <c r="I165" s="583"/>
      <c r="J165" s="598"/>
      <c r="K165" s="583"/>
      <c r="L165" s="598"/>
      <c r="M165" s="583"/>
      <c r="N165" s="598"/>
      <c r="O165" s="583"/>
      <c r="P165" s="620"/>
      <c r="Q165" s="583"/>
      <c r="R165" s="598"/>
      <c r="S165" s="583"/>
      <c r="T165" s="597"/>
      <c r="U165" s="748"/>
      <c r="V165" s="583"/>
      <c r="X165" s="579"/>
    </row>
    <row r="166" spans="1:24" ht="15" customHeight="1" x14ac:dyDescent="0.35">
      <c r="A166" s="1182"/>
      <c r="B166" s="738">
        <v>20</v>
      </c>
      <c r="C166" s="746">
        <v>136000</v>
      </c>
      <c r="D166" s="598">
        <v>20</v>
      </c>
      <c r="E166" s="747">
        <v>136000</v>
      </c>
      <c r="F166" s="741"/>
      <c r="G166" s="583"/>
      <c r="H166" s="598"/>
      <c r="I166" s="583"/>
      <c r="J166" s="598">
        <v>10</v>
      </c>
      <c r="K166" s="583">
        <v>100000</v>
      </c>
      <c r="L166" s="598">
        <v>9.25</v>
      </c>
      <c r="M166" s="583">
        <v>92500</v>
      </c>
      <c r="N166" s="598"/>
      <c r="O166" s="583"/>
      <c r="P166" s="620"/>
      <c r="Q166" s="583"/>
      <c r="R166" s="598"/>
      <c r="S166" s="583"/>
      <c r="T166" s="598"/>
      <c r="U166" s="583"/>
      <c r="V166" s="583"/>
      <c r="X166" s="579"/>
    </row>
    <row r="167" spans="1:24" ht="15" customHeight="1" x14ac:dyDescent="0.35">
      <c r="A167" s="1181">
        <v>44979</v>
      </c>
      <c r="B167" s="738"/>
      <c r="C167" s="583"/>
      <c r="D167" s="598"/>
      <c r="E167" s="740"/>
      <c r="F167" s="741"/>
      <c r="G167" s="583"/>
      <c r="H167" s="598"/>
      <c r="I167" s="583"/>
      <c r="J167" s="598"/>
      <c r="K167" s="583"/>
      <c r="L167" s="598"/>
      <c r="M167" s="583"/>
      <c r="N167" s="598"/>
      <c r="O167" s="583"/>
      <c r="P167" s="620"/>
      <c r="Q167" s="583"/>
      <c r="R167" s="598"/>
      <c r="S167" s="583"/>
      <c r="T167" s="598"/>
      <c r="U167" s="583"/>
      <c r="V167" s="583"/>
      <c r="X167" s="579"/>
    </row>
    <row r="168" spans="1:24" ht="18" customHeight="1" x14ac:dyDescent="0.35">
      <c r="A168" s="1182"/>
      <c r="B168" s="738"/>
      <c r="C168" s="583"/>
      <c r="D168" s="598"/>
      <c r="E168" s="740"/>
      <c r="F168" s="741"/>
      <c r="G168" s="583"/>
      <c r="H168" s="598"/>
      <c r="I168" s="583"/>
      <c r="J168" s="598"/>
      <c r="K168" s="583"/>
      <c r="L168" s="598"/>
      <c r="M168" s="583"/>
      <c r="N168" s="598"/>
      <c r="O168" s="583"/>
      <c r="P168" s="620"/>
      <c r="Q168" s="583"/>
      <c r="R168" s="598"/>
      <c r="S168" s="583"/>
      <c r="T168" s="598"/>
      <c r="U168" s="583"/>
      <c r="V168" s="583"/>
      <c r="X168" s="579"/>
    </row>
    <row r="169" spans="1:24" ht="15" customHeight="1" x14ac:dyDescent="0.35">
      <c r="A169" s="1181">
        <v>44980</v>
      </c>
      <c r="B169" s="738"/>
      <c r="C169" s="583"/>
      <c r="D169" s="598"/>
      <c r="E169" s="740"/>
      <c r="F169" s="741"/>
      <c r="G169" s="583"/>
      <c r="H169" s="598"/>
      <c r="I169" s="583"/>
      <c r="J169" s="598"/>
      <c r="K169" s="583"/>
      <c r="L169" s="598"/>
      <c r="M169" s="583"/>
      <c r="N169" s="598"/>
      <c r="O169" s="583"/>
      <c r="P169" s="620"/>
      <c r="Q169" s="583"/>
      <c r="R169" s="598"/>
      <c r="S169" s="583"/>
      <c r="T169" s="598"/>
      <c r="U169" s="583"/>
      <c r="V169" s="583"/>
      <c r="X169" s="579"/>
    </row>
    <row r="170" spans="1:24" ht="15" customHeight="1" x14ac:dyDescent="0.35">
      <c r="A170" s="1182"/>
      <c r="B170" s="625">
        <v>20</v>
      </c>
      <c r="C170" s="746">
        <v>136000</v>
      </c>
      <c r="D170" s="598">
        <v>20</v>
      </c>
      <c r="E170" s="747">
        <v>136000</v>
      </c>
      <c r="F170" s="738">
        <v>12.88</v>
      </c>
      <c r="G170" s="583">
        <v>128800</v>
      </c>
      <c r="H170" s="598">
        <v>9.6</v>
      </c>
      <c r="I170" s="583">
        <v>96000</v>
      </c>
      <c r="J170" s="598"/>
      <c r="K170" s="583"/>
      <c r="L170" s="598"/>
      <c r="M170" s="583"/>
      <c r="N170" s="598"/>
      <c r="O170" s="583"/>
      <c r="P170" s="620"/>
      <c r="Q170" s="583"/>
      <c r="R170" s="598"/>
      <c r="S170" s="583"/>
      <c r="T170" s="598"/>
      <c r="U170" s="583"/>
      <c r="V170" s="583"/>
      <c r="X170" s="579"/>
    </row>
    <row r="171" spans="1:24" ht="15" customHeight="1" x14ac:dyDescent="0.35">
      <c r="A171" s="1181">
        <v>44981</v>
      </c>
      <c r="B171" s="625"/>
      <c r="C171" s="583"/>
      <c r="D171" s="598"/>
      <c r="E171" s="740"/>
      <c r="F171" s="741"/>
      <c r="G171" s="583"/>
      <c r="H171" s="598"/>
      <c r="I171" s="583"/>
      <c r="J171" s="598"/>
      <c r="K171" s="583"/>
      <c r="L171" s="598"/>
      <c r="M171" s="583"/>
      <c r="N171" s="598"/>
      <c r="O171" s="583"/>
      <c r="P171" s="620"/>
      <c r="Q171" s="583"/>
      <c r="R171" s="598"/>
      <c r="S171" s="583"/>
      <c r="T171" s="598"/>
      <c r="U171" s="583"/>
      <c r="V171" s="583"/>
      <c r="X171" s="579"/>
    </row>
    <row r="172" spans="1:24" ht="15" customHeight="1" x14ac:dyDescent="0.35">
      <c r="A172" s="1182"/>
      <c r="B172" s="738"/>
      <c r="C172" s="583"/>
      <c r="D172" s="598"/>
      <c r="E172" s="740"/>
      <c r="F172" s="741"/>
      <c r="G172" s="583"/>
      <c r="H172" s="598"/>
      <c r="I172" s="583"/>
      <c r="J172" s="598"/>
      <c r="K172" s="583"/>
      <c r="L172" s="598"/>
      <c r="M172" s="583"/>
      <c r="N172" s="598"/>
      <c r="O172" s="583"/>
      <c r="P172" s="620"/>
      <c r="Q172" s="583"/>
      <c r="R172" s="598"/>
      <c r="S172" s="583"/>
      <c r="T172" s="598"/>
      <c r="U172" s="583"/>
      <c r="V172" s="583"/>
      <c r="X172" s="579"/>
    </row>
    <row r="173" spans="1:24" ht="15" customHeight="1" x14ac:dyDescent="0.35">
      <c r="A173" s="1181">
        <v>44982</v>
      </c>
      <c r="B173" s="738">
        <v>20</v>
      </c>
      <c r="C173" s="746">
        <v>136000</v>
      </c>
      <c r="D173" s="598"/>
      <c r="E173" s="740"/>
      <c r="F173" s="741"/>
      <c r="G173" s="583"/>
      <c r="H173" s="598"/>
      <c r="I173" s="583"/>
      <c r="J173" s="598"/>
      <c r="K173" s="583"/>
      <c r="L173" s="598"/>
      <c r="M173" s="583"/>
      <c r="N173" s="598"/>
      <c r="O173" s="583"/>
      <c r="P173" s="620"/>
      <c r="Q173" s="583"/>
      <c r="R173" s="598"/>
      <c r="S173" s="583"/>
      <c r="T173" s="598"/>
      <c r="U173" s="583"/>
      <c r="V173" s="583"/>
      <c r="X173" s="579"/>
    </row>
    <row r="174" spans="1:24" ht="15" customHeight="1" x14ac:dyDescent="0.35">
      <c r="A174" s="1182"/>
      <c r="B174" s="738">
        <v>20</v>
      </c>
      <c r="C174" s="746">
        <v>136000</v>
      </c>
      <c r="D174" s="598">
        <v>20</v>
      </c>
      <c r="E174" s="747">
        <v>136000</v>
      </c>
      <c r="F174" s="741"/>
      <c r="G174" s="583"/>
      <c r="H174" s="598"/>
      <c r="I174" s="583"/>
      <c r="J174" s="598"/>
      <c r="K174" s="583"/>
      <c r="L174" s="598"/>
      <c r="M174" s="583"/>
      <c r="N174" s="598"/>
      <c r="O174" s="583"/>
      <c r="P174" s="620"/>
      <c r="Q174" s="583"/>
      <c r="R174" s="598"/>
      <c r="S174" s="583"/>
      <c r="T174" s="598"/>
      <c r="U174" s="583"/>
      <c r="V174" s="583"/>
      <c r="X174" s="579"/>
    </row>
    <row r="175" spans="1:24" ht="15" customHeight="1" x14ac:dyDescent="0.35">
      <c r="A175" s="1181">
        <v>44983</v>
      </c>
      <c r="B175" s="738"/>
      <c r="C175" s="583"/>
      <c r="D175" s="598"/>
      <c r="E175" s="740"/>
      <c r="F175" s="741"/>
      <c r="G175" s="583"/>
      <c r="H175" s="598"/>
      <c r="I175" s="583"/>
      <c r="J175" s="598"/>
      <c r="K175" s="583"/>
      <c r="L175" s="598"/>
      <c r="M175" s="583"/>
      <c r="N175" s="598"/>
      <c r="O175" s="583"/>
      <c r="P175" s="620"/>
      <c r="Q175" s="583"/>
      <c r="R175" s="598"/>
      <c r="S175" s="583"/>
      <c r="T175" s="598"/>
      <c r="U175" s="583"/>
      <c r="V175" s="583"/>
      <c r="X175" s="579"/>
    </row>
    <row r="176" spans="1:24" ht="15" customHeight="1" x14ac:dyDescent="0.35">
      <c r="A176" s="1182"/>
      <c r="B176" s="738"/>
      <c r="C176" s="583"/>
      <c r="D176" s="598"/>
      <c r="E176" s="740"/>
      <c r="F176" s="741">
        <v>12.38</v>
      </c>
      <c r="G176" s="583">
        <v>123800</v>
      </c>
      <c r="H176" s="598"/>
      <c r="I176" s="583"/>
      <c r="J176" s="598"/>
      <c r="K176" s="583"/>
      <c r="L176" s="598"/>
      <c r="M176" s="583"/>
      <c r="N176" s="598"/>
      <c r="O176" s="583"/>
      <c r="P176" s="620"/>
      <c r="Q176" s="583"/>
      <c r="R176" s="598"/>
      <c r="S176" s="583"/>
      <c r="T176" s="598"/>
      <c r="U176" s="583"/>
      <c r="V176" s="583"/>
      <c r="X176" s="579"/>
    </row>
    <row r="177" spans="1:27" ht="15" customHeight="1" x14ac:dyDescent="0.35">
      <c r="A177" s="1181">
        <v>44984</v>
      </c>
      <c r="B177" s="738"/>
      <c r="C177" s="583"/>
      <c r="D177" s="598"/>
      <c r="E177" s="740"/>
      <c r="F177" s="741"/>
      <c r="G177" s="583"/>
      <c r="H177" s="598"/>
      <c r="I177" s="583"/>
      <c r="J177" s="598"/>
      <c r="K177" s="583"/>
      <c r="L177" s="598"/>
      <c r="M177" s="583"/>
      <c r="N177" s="598"/>
      <c r="O177" s="583"/>
      <c r="P177" s="620"/>
      <c r="Q177" s="583"/>
      <c r="R177" s="598"/>
      <c r="S177" s="583"/>
      <c r="T177" s="598"/>
      <c r="U177" s="583"/>
      <c r="V177" s="583"/>
      <c r="X177" s="579"/>
    </row>
    <row r="178" spans="1:27" ht="15" customHeight="1" x14ac:dyDescent="0.35">
      <c r="A178" s="1182"/>
      <c r="B178" s="749">
        <v>20</v>
      </c>
      <c r="C178" s="746">
        <v>136000</v>
      </c>
      <c r="D178" s="598"/>
      <c r="E178" s="740"/>
      <c r="F178" s="741"/>
      <c r="G178" s="583"/>
      <c r="H178" s="741">
        <v>9.41</v>
      </c>
      <c r="I178" s="583">
        <v>94100</v>
      </c>
      <c r="J178" s="598"/>
      <c r="K178" s="583"/>
      <c r="L178" s="598"/>
      <c r="M178" s="583"/>
      <c r="N178" s="598"/>
      <c r="O178" s="583"/>
      <c r="P178" s="620"/>
      <c r="Q178" s="583"/>
      <c r="R178" s="598"/>
      <c r="S178" s="583"/>
      <c r="T178" s="598"/>
      <c r="U178" s="583"/>
      <c r="V178" s="583"/>
      <c r="X178" s="579"/>
    </row>
    <row r="179" spans="1:27" ht="15" customHeight="1" x14ac:dyDescent="0.35">
      <c r="A179" s="1181">
        <v>44985</v>
      </c>
      <c r="B179" s="749"/>
      <c r="C179" s="583"/>
      <c r="D179" s="598">
        <v>20</v>
      </c>
      <c r="E179" s="747">
        <v>136000</v>
      </c>
      <c r="F179" s="741"/>
      <c r="G179" s="583"/>
      <c r="H179" s="598"/>
      <c r="I179" s="583"/>
      <c r="J179" s="598"/>
      <c r="K179" s="583"/>
      <c r="L179" s="598"/>
      <c r="M179" s="583"/>
      <c r="N179" s="598"/>
      <c r="O179" s="583"/>
      <c r="P179" s="620"/>
      <c r="Q179" s="583"/>
      <c r="R179" s="598"/>
      <c r="S179" s="583"/>
      <c r="T179" s="598"/>
      <c r="U179" s="583"/>
      <c r="V179" s="583"/>
      <c r="X179" s="579"/>
    </row>
    <row r="180" spans="1:27" ht="14.25" customHeight="1" x14ac:dyDescent="0.35">
      <c r="A180" s="1182"/>
      <c r="B180" s="749">
        <v>20</v>
      </c>
      <c r="C180" s="746">
        <v>136000</v>
      </c>
      <c r="D180" s="598">
        <v>20</v>
      </c>
      <c r="E180" s="747">
        <v>136000</v>
      </c>
      <c r="F180" s="741"/>
      <c r="G180" s="583"/>
      <c r="H180" s="598"/>
      <c r="I180" s="583"/>
      <c r="J180" s="598"/>
      <c r="K180" s="583"/>
      <c r="L180" s="598"/>
      <c r="M180" s="583"/>
      <c r="N180" s="598"/>
      <c r="O180" s="583"/>
      <c r="P180" s="620"/>
      <c r="Q180" s="583"/>
      <c r="R180" s="598"/>
      <c r="S180" s="583"/>
      <c r="T180" s="598"/>
      <c r="U180" s="583"/>
      <c r="V180" s="583"/>
      <c r="X180" s="579"/>
    </row>
    <row r="181" spans="1:27" s="663" customFormat="1" ht="22" customHeight="1" x14ac:dyDescent="0.35">
      <c r="A181" s="1189" t="s">
        <v>113</v>
      </c>
      <c r="B181" s="750"/>
      <c r="C181" s="751">
        <f>SUM(C125:C180)</f>
        <v>2279700</v>
      </c>
      <c r="D181" s="616"/>
      <c r="E181" s="751">
        <f>SUM(E125:E180)</f>
        <v>3349408</v>
      </c>
      <c r="F181" s="616"/>
      <c r="G181" s="751">
        <f>SUM(G125:G180)</f>
        <v>252600</v>
      </c>
      <c r="H181" s="616"/>
      <c r="I181" s="751">
        <f>SUM(I125:I180)</f>
        <v>290100</v>
      </c>
      <c r="J181" s="616"/>
      <c r="K181" s="751">
        <f>SUM(K125:K180)</f>
        <v>319200</v>
      </c>
      <c r="L181" s="616"/>
      <c r="M181" s="751">
        <f>SUM(M125:M180)</f>
        <v>192500</v>
      </c>
      <c r="N181" s="616"/>
      <c r="O181" s="751">
        <f>SUM(O125:O180)</f>
        <v>94800</v>
      </c>
      <c r="P181" s="616"/>
      <c r="Q181" s="751">
        <f>SUM(Q125:Q180)</f>
        <v>369300</v>
      </c>
      <c r="R181" s="616"/>
      <c r="S181" s="751">
        <f>SUM(S125:S180)</f>
        <v>0</v>
      </c>
      <c r="T181" s="616"/>
      <c r="U181" s="751">
        <f>SUM(U125:U180)</f>
        <v>0</v>
      </c>
      <c r="V181" s="751">
        <f>SUM(B181:U181)</f>
        <v>7147608</v>
      </c>
    </row>
    <row r="182" spans="1:27" s="663" customFormat="1" ht="22" customHeight="1" x14ac:dyDescent="0.35">
      <c r="A182" s="1189"/>
      <c r="B182" s="752">
        <f>SUM(B125:B180)</f>
        <v>335.25</v>
      </c>
      <c r="C182" s="751"/>
      <c r="D182" s="753">
        <f>SUM(D125:D180)</f>
        <v>489.56</v>
      </c>
      <c r="E182" s="751"/>
      <c r="F182" s="753">
        <f>SUM(F125:F180)</f>
        <v>25.26</v>
      </c>
      <c r="G182" s="751"/>
      <c r="H182" s="753">
        <f>SUM(H125:H180)</f>
        <v>29.01</v>
      </c>
      <c r="I182" s="751"/>
      <c r="J182" s="753">
        <f>SUM(J125:J180)</f>
        <v>31.92</v>
      </c>
      <c r="K182" s="751"/>
      <c r="L182" s="753">
        <f>SUM(L125:L180)</f>
        <v>19.25</v>
      </c>
      <c r="M182" s="751"/>
      <c r="N182" s="753">
        <f>SUM(N125:N180)</f>
        <v>9.48</v>
      </c>
      <c r="O182" s="751"/>
      <c r="P182" s="616">
        <f>SUM(P125:P180)</f>
        <v>36.93</v>
      </c>
      <c r="Q182" s="751"/>
      <c r="R182" s="616">
        <f>SUM(R125:R180)</f>
        <v>0</v>
      </c>
      <c r="S182" s="751"/>
      <c r="T182" s="754">
        <f>SUM(T125:T180)</f>
        <v>0</v>
      </c>
      <c r="U182" s="751"/>
      <c r="V182" s="755">
        <f>SUM(B182:U182)</f>
        <v>976.65999999999985</v>
      </c>
    </row>
    <row r="183" spans="1:27" ht="24" customHeight="1" x14ac:dyDescent="0.35">
      <c r="A183" s="1189"/>
      <c r="B183" s="597"/>
      <c r="C183" s="756"/>
      <c r="D183" s="756"/>
      <c r="E183" s="756"/>
      <c r="F183" s="756"/>
      <c r="G183" s="756"/>
      <c r="H183" s="756"/>
      <c r="I183" s="756"/>
      <c r="J183" s="756"/>
      <c r="K183" s="756"/>
      <c r="L183" s="756"/>
      <c r="M183" s="756"/>
      <c r="N183" s="756"/>
      <c r="O183" s="756"/>
      <c r="P183" s="756"/>
      <c r="Q183" s="756"/>
      <c r="R183" s="756"/>
      <c r="S183" s="756"/>
      <c r="T183" s="756"/>
      <c r="U183" s="756"/>
      <c r="V183" s="751">
        <f>V181+Z118</f>
        <v>42425708</v>
      </c>
      <c r="X183" s="579"/>
    </row>
    <row r="184" spans="1:27" ht="21.75" customHeight="1" x14ac:dyDescent="0.35">
      <c r="A184" s="757" t="s">
        <v>151</v>
      </c>
      <c r="B184" s="1204" t="s">
        <v>212</v>
      </c>
      <c r="C184" s="1204"/>
      <c r="D184" s="1204"/>
      <c r="E184" s="1204"/>
      <c r="F184" s="1204"/>
      <c r="G184" s="1204"/>
      <c r="H184" s="1204"/>
      <c r="I184" s="1204"/>
      <c r="J184" s="1204"/>
      <c r="K184" s="1204"/>
      <c r="L184" s="758"/>
      <c r="M184" s="601"/>
      <c r="N184" s="758"/>
      <c r="O184" s="601"/>
      <c r="P184" s="759"/>
      <c r="Q184" s="601"/>
      <c r="R184" s="758"/>
      <c r="S184" s="601"/>
      <c r="T184" s="758"/>
      <c r="U184" s="601"/>
      <c r="V184" s="758"/>
      <c r="W184" s="638"/>
      <c r="X184" s="639"/>
      <c r="Y184" s="638"/>
      <c r="Z184" s="638"/>
    </row>
    <row r="185" spans="1:27" ht="22" customHeight="1" x14ac:dyDescent="0.35">
      <c r="A185" s="757" t="s">
        <v>153</v>
      </c>
      <c r="B185" s="760"/>
      <c r="C185" s="1148"/>
      <c r="D185" s="1148"/>
      <c r="E185" s="1148"/>
      <c r="F185" s="761"/>
      <c r="G185" s="601"/>
      <c r="H185" s="758"/>
      <c r="L185" s="758"/>
      <c r="M185" s="601"/>
      <c r="N185" s="758"/>
      <c r="O185" s="1149" t="s">
        <v>154</v>
      </c>
      <c r="P185" s="1149"/>
      <c r="Q185" s="1149"/>
      <c r="R185" s="758"/>
      <c r="S185" s="601"/>
      <c r="T185" s="758"/>
      <c r="U185" s="601"/>
      <c r="V185" s="758"/>
      <c r="W185" s="638"/>
      <c r="X185" s="639"/>
      <c r="Y185" s="638"/>
      <c r="Z185" s="641"/>
      <c r="AA185" s="641"/>
    </row>
    <row r="186" spans="1:27" ht="22" customHeight="1" x14ac:dyDescent="0.35">
      <c r="A186" s="757"/>
      <c r="B186" s="760"/>
      <c r="C186" s="851"/>
      <c r="D186" s="851"/>
      <c r="E186" s="851"/>
      <c r="F186" s="761"/>
      <c r="G186" s="601"/>
      <c r="H186" s="758"/>
      <c r="L186" s="758"/>
      <c r="M186" s="601"/>
      <c r="N186" s="758"/>
      <c r="O186" s="852"/>
      <c r="P186" s="852"/>
      <c r="Q186" s="852"/>
      <c r="R186" s="758"/>
      <c r="S186" s="601"/>
      <c r="T186" s="758"/>
      <c r="U186" s="601"/>
      <c r="V186" s="758"/>
      <c r="W186" s="638"/>
      <c r="X186" s="639"/>
      <c r="Y186" s="638"/>
      <c r="Z186" s="641"/>
      <c r="AA186" s="641"/>
    </row>
    <row r="187" spans="1:27" ht="22" customHeight="1" x14ac:dyDescent="0.35">
      <c r="A187" s="757"/>
      <c r="B187" s="760"/>
      <c r="C187" s="851"/>
      <c r="D187" s="851"/>
      <c r="E187" s="851"/>
      <c r="F187" s="761"/>
      <c r="G187" s="601"/>
      <c r="H187" s="758"/>
      <c r="L187" s="758"/>
      <c r="M187" s="601"/>
      <c r="N187" s="758"/>
      <c r="O187" s="786"/>
      <c r="P187" s="786"/>
      <c r="Q187" s="786"/>
      <c r="R187" s="758"/>
      <c r="S187" s="601"/>
      <c r="T187" s="758"/>
      <c r="U187" s="601"/>
      <c r="V187" s="758"/>
      <c r="W187" s="638"/>
      <c r="X187" s="639"/>
      <c r="Y187" s="638"/>
      <c r="Z187" s="641"/>
      <c r="AA187" s="641"/>
    </row>
    <row r="188" spans="1:27" ht="22" customHeight="1" x14ac:dyDescent="0.35">
      <c r="A188" s="757"/>
      <c r="B188" s="760"/>
      <c r="C188" s="851"/>
      <c r="D188" s="851"/>
      <c r="E188" s="851"/>
      <c r="F188" s="761"/>
      <c r="G188" s="601"/>
      <c r="H188" s="758"/>
      <c r="L188" s="758"/>
      <c r="M188" s="601"/>
      <c r="N188" s="758"/>
      <c r="O188" s="786"/>
      <c r="P188" s="786"/>
      <c r="Q188" s="786"/>
      <c r="R188" s="758"/>
      <c r="S188" s="601"/>
      <c r="T188" s="758"/>
      <c r="U188" s="601"/>
      <c r="V188" s="758"/>
      <c r="W188" s="638"/>
      <c r="X188" s="639"/>
      <c r="Y188" s="638"/>
      <c r="Z188" s="641"/>
      <c r="AA188" s="641"/>
    </row>
    <row r="189" spans="1:27" ht="22" customHeight="1" x14ac:dyDescent="0.35">
      <c r="A189" s="757"/>
      <c r="B189" s="760"/>
      <c r="C189" s="762"/>
      <c r="D189" s="761"/>
      <c r="E189" s="762"/>
      <c r="F189" s="761"/>
      <c r="G189" s="601"/>
      <c r="H189" s="758"/>
      <c r="L189" s="758"/>
      <c r="M189" s="601"/>
      <c r="N189" s="758"/>
      <c r="O189" s="787"/>
      <c r="P189" s="788"/>
      <c r="Q189" s="787"/>
      <c r="R189" s="758"/>
      <c r="S189" s="601"/>
      <c r="T189" s="758"/>
      <c r="U189" s="601"/>
      <c r="V189" s="758"/>
      <c r="W189" s="638"/>
      <c r="X189" s="639"/>
      <c r="Y189" s="642"/>
      <c r="Z189" s="638"/>
      <c r="AA189" s="638"/>
    </row>
    <row r="190" spans="1:27" ht="22" customHeight="1" x14ac:dyDescent="0.35">
      <c r="B190" s="763"/>
      <c r="C190" s="1150"/>
      <c r="D190" s="1150"/>
      <c r="E190" s="1150"/>
      <c r="F190" s="758"/>
      <c r="G190" s="601"/>
      <c r="H190" s="758"/>
      <c r="L190" s="758"/>
      <c r="M190" s="601"/>
      <c r="N190" s="758"/>
      <c r="O190" s="1151" t="s">
        <v>155</v>
      </c>
      <c r="P190" s="1151"/>
      <c r="Q190" s="1151"/>
      <c r="R190" s="758"/>
      <c r="S190" s="601"/>
      <c r="T190" s="758"/>
      <c r="U190" s="601"/>
      <c r="V190" s="758"/>
      <c r="W190" s="638"/>
      <c r="X190" s="639"/>
      <c r="Y190" s="639"/>
      <c r="Z190" s="638"/>
      <c r="AA190" s="638"/>
    </row>
    <row r="191" spans="1:27" ht="22" customHeight="1" x14ac:dyDescent="0.35">
      <c r="U191" s="687"/>
      <c r="V191" s="758"/>
      <c r="W191" s="688"/>
      <c r="X191" s="690"/>
      <c r="Y191" s="690"/>
      <c r="Z191" s="688"/>
      <c r="AA191" s="688"/>
    </row>
    <row r="192" spans="1:27" ht="32.25" customHeight="1" x14ac:dyDescent="0.35">
      <c r="A192" s="764"/>
      <c r="B192" s="765"/>
      <c r="C192" s="1184"/>
      <c r="D192" s="1184"/>
      <c r="E192" s="1184"/>
      <c r="F192" s="766"/>
      <c r="S192" s="679"/>
      <c r="T192" s="705"/>
      <c r="U192" s="579">
        <v>45474648</v>
      </c>
      <c r="V192" s="579">
        <f>U192-V183</f>
        <v>3048940</v>
      </c>
      <c r="W192" s="1185"/>
      <c r="X192" s="1185"/>
      <c r="Y192" s="1185"/>
      <c r="Z192" s="849"/>
      <c r="AA192" s="849"/>
    </row>
    <row r="193" spans="1:24" ht="22" customHeight="1" x14ac:dyDescent="0.35">
      <c r="C193" s="1186" t="s">
        <v>156</v>
      </c>
      <c r="D193" s="1186"/>
      <c r="E193" s="1186" t="s">
        <v>157</v>
      </c>
      <c r="F193" s="1186"/>
      <c r="G193" s="1186" t="s">
        <v>158</v>
      </c>
      <c r="H193" s="1186"/>
      <c r="I193" s="1186" t="s">
        <v>159</v>
      </c>
      <c r="J193" s="1186"/>
      <c r="K193" s="1186" t="s">
        <v>160</v>
      </c>
      <c r="L193" s="1186"/>
      <c r="M193" s="1187" t="s">
        <v>161</v>
      </c>
      <c r="N193" s="1188"/>
      <c r="P193" s="687"/>
      <c r="V193" s="579"/>
      <c r="W193" s="688"/>
      <c r="X193" s="579"/>
    </row>
    <row r="194" spans="1:24" ht="22" customHeight="1" x14ac:dyDescent="0.35">
      <c r="C194" s="672" t="s">
        <v>30</v>
      </c>
      <c r="D194" s="850" t="s">
        <v>27</v>
      </c>
      <c r="E194" s="672" t="s">
        <v>30</v>
      </c>
      <c r="F194" s="850" t="s">
        <v>27</v>
      </c>
      <c r="G194" s="672" t="s">
        <v>30</v>
      </c>
      <c r="H194" s="850" t="s">
        <v>27</v>
      </c>
      <c r="I194" s="672" t="s">
        <v>30</v>
      </c>
      <c r="J194" s="850" t="s">
        <v>27</v>
      </c>
      <c r="K194" s="672" t="s">
        <v>30</v>
      </c>
      <c r="L194" s="850" t="s">
        <v>27</v>
      </c>
      <c r="M194" s="672" t="s">
        <v>30</v>
      </c>
      <c r="N194" s="850" t="s">
        <v>27</v>
      </c>
      <c r="P194" s="687"/>
      <c r="V194" s="579"/>
      <c r="W194" s="688"/>
      <c r="X194" s="579"/>
    </row>
    <row r="195" spans="1:24" ht="22" customHeight="1" x14ac:dyDescent="0.35">
      <c r="C195" s="767">
        <f>B119</f>
        <v>569.96000000000015</v>
      </c>
      <c r="D195" s="768">
        <f>C118</f>
        <v>5699600</v>
      </c>
      <c r="E195" s="769">
        <f>H119</f>
        <v>340</v>
      </c>
      <c r="F195" s="770">
        <f>I118</f>
        <v>2312000</v>
      </c>
      <c r="G195" s="703">
        <f>N119</f>
        <v>93.009999999999991</v>
      </c>
      <c r="H195" s="770">
        <f>O118</f>
        <v>930100</v>
      </c>
      <c r="I195" s="771">
        <f>B182</f>
        <v>335.25</v>
      </c>
      <c r="J195" s="770">
        <f>C181</f>
        <v>2279700</v>
      </c>
      <c r="K195" s="727">
        <f>P182</f>
        <v>36.93</v>
      </c>
      <c r="L195" s="770">
        <f>Q181</f>
        <v>369300</v>
      </c>
      <c r="M195" s="704"/>
      <c r="N195" s="704"/>
      <c r="P195" s="687"/>
      <c r="V195" s="579"/>
      <c r="W195" s="688"/>
      <c r="X195" s="579"/>
    </row>
    <row r="196" spans="1:24" ht="22" customHeight="1" x14ac:dyDescent="0.35">
      <c r="C196" s="767">
        <f>D119</f>
        <v>657.95999999999981</v>
      </c>
      <c r="D196" s="768">
        <f>E118</f>
        <v>6579600</v>
      </c>
      <c r="E196" s="772">
        <f>J119</f>
        <v>315</v>
      </c>
      <c r="F196" s="704">
        <f>K118</f>
        <v>4032000</v>
      </c>
      <c r="G196" s="769">
        <f>P119</f>
        <v>460</v>
      </c>
      <c r="H196" s="704">
        <f>Q118</f>
        <v>5888000</v>
      </c>
      <c r="I196" s="769">
        <f>D182</f>
        <v>489.56</v>
      </c>
      <c r="J196" s="704">
        <f>E181</f>
        <v>3349408</v>
      </c>
      <c r="K196" s="773"/>
      <c r="L196" s="727"/>
      <c r="M196" s="704"/>
      <c r="N196" s="704"/>
      <c r="P196" s="687"/>
      <c r="V196" s="579"/>
      <c r="W196" s="688"/>
      <c r="X196" s="579"/>
    </row>
    <row r="197" spans="1:24" ht="22" customHeight="1" x14ac:dyDescent="0.35">
      <c r="A197" s="774"/>
      <c r="B197" s="775"/>
      <c r="C197" s="767">
        <f>F119</f>
        <v>670.75000000000011</v>
      </c>
      <c r="D197" s="776">
        <f>G118</f>
        <v>6643500</v>
      </c>
      <c r="E197" s="769">
        <f>L119</f>
        <v>300</v>
      </c>
      <c r="F197" s="704">
        <f>M118</f>
        <v>2040000</v>
      </c>
      <c r="G197" s="777">
        <f>R119</f>
        <v>80</v>
      </c>
      <c r="H197" s="778">
        <f>S118</f>
        <v>544000</v>
      </c>
      <c r="I197" s="777">
        <f>F182</f>
        <v>25.26</v>
      </c>
      <c r="J197" s="778">
        <f>G181</f>
        <v>252600</v>
      </c>
      <c r="K197" s="779"/>
      <c r="L197" s="780"/>
      <c r="M197" s="781"/>
      <c r="N197" s="781"/>
      <c r="P197" s="687"/>
      <c r="S197" s="1183"/>
      <c r="T197" s="1183"/>
      <c r="U197" s="1183"/>
      <c r="V197" s="782"/>
      <c r="W197" s="701"/>
      <c r="X197" s="579"/>
    </row>
    <row r="198" spans="1:24" ht="22" customHeight="1" x14ac:dyDescent="0.35">
      <c r="C198" s="773"/>
      <c r="D198" s="768"/>
      <c r="E198" s="783"/>
      <c r="F198" s="727"/>
      <c r="G198" s="769">
        <f>T119</f>
        <v>37.97</v>
      </c>
      <c r="H198" s="704">
        <f>U118</f>
        <v>379700</v>
      </c>
      <c r="I198" s="769">
        <f>H182</f>
        <v>29.01</v>
      </c>
      <c r="J198" s="704">
        <f>I181</f>
        <v>290100</v>
      </c>
      <c r="K198" s="773"/>
      <c r="L198" s="727"/>
      <c r="M198" s="704"/>
      <c r="N198" s="704"/>
      <c r="P198" s="687"/>
      <c r="V198" s="579"/>
      <c r="W198" s="688"/>
      <c r="X198" s="579"/>
    </row>
    <row r="199" spans="1:24" ht="22" customHeight="1" x14ac:dyDescent="0.35">
      <c r="C199" s="773"/>
      <c r="D199" s="768"/>
      <c r="E199" s="783"/>
      <c r="F199" s="727"/>
      <c r="G199" s="769">
        <f>V119</f>
        <v>22.96</v>
      </c>
      <c r="H199" s="704">
        <f>W118</f>
        <v>229600</v>
      </c>
      <c r="I199" s="769">
        <f>J182</f>
        <v>31.92</v>
      </c>
      <c r="J199" s="704">
        <f>K181</f>
        <v>319200</v>
      </c>
      <c r="K199" s="779"/>
      <c r="L199" s="780"/>
      <c r="M199" s="704"/>
      <c r="N199" s="704"/>
      <c r="P199" s="687"/>
      <c r="V199" s="579"/>
      <c r="W199" s="688"/>
      <c r="X199" s="579"/>
    </row>
    <row r="200" spans="1:24" ht="22" customHeight="1" x14ac:dyDescent="0.35">
      <c r="C200" s="773"/>
      <c r="D200" s="768"/>
      <c r="E200" s="773"/>
      <c r="F200" s="727"/>
      <c r="G200" s="769">
        <f>X119</f>
        <v>0</v>
      </c>
      <c r="H200" s="704">
        <f>Y118</f>
        <v>0</v>
      </c>
      <c r="I200" s="769">
        <f>N182</f>
        <v>9.48</v>
      </c>
      <c r="J200" s="704">
        <f>O181</f>
        <v>94800</v>
      </c>
      <c r="K200" s="779"/>
      <c r="L200" s="780"/>
      <c r="M200" s="704"/>
      <c r="N200" s="704"/>
      <c r="P200" s="687"/>
      <c r="V200" s="579"/>
      <c r="W200" s="688"/>
      <c r="X200" s="579"/>
    </row>
    <row r="201" spans="1:24" ht="22" customHeight="1" x14ac:dyDescent="0.35">
      <c r="C201" s="773"/>
      <c r="D201" s="784"/>
      <c r="E201" s="773"/>
      <c r="F201" s="727"/>
      <c r="G201" s="773"/>
      <c r="H201" s="785"/>
      <c r="I201" s="769">
        <f>L182</f>
        <v>19.25</v>
      </c>
      <c r="J201" s="704">
        <f>M181</f>
        <v>192500</v>
      </c>
      <c r="K201" s="773"/>
      <c r="L201" s="727"/>
      <c r="M201" s="704"/>
      <c r="N201" s="704"/>
      <c r="P201" s="687"/>
      <c r="V201" s="579"/>
      <c r="W201" s="688"/>
      <c r="X201" s="579"/>
    </row>
    <row r="202" spans="1:24" ht="24" customHeight="1" x14ac:dyDescent="0.35">
      <c r="C202" s="703">
        <f t="shared" ref="C202:L202" si="0">SUM(C195:C201)</f>
        <v>1898.67</v>
      </c>
      <c r="D202" s="704">
        <f t="shared" si="0"/>
        <v>18922700</v>
      </c>
      <c r="E202" s="703">
        <f t="shared" si="0"/>
        <v>955</v>
      </c>
      <c r="F202" s="704">
        <f t="shared" si="0"/>
        <v>8384000</v>
      </c>
      <c r="G202" s="703">
        <f t="shared" si="0"/>
        <v>693.94</v>
      </c>
      <c r="H202" s="704">
        <f t="shared" si="0"/>
        <v>7971400</v>
      </c>
      <c r="I202" s="703">
        <f t="shared" si="0"/>
        <v>939.7299999999999</v>
      </c>
      <c r="J202" s="704">
        <f>SUM(J195:J201)</f>
        <v>6778308</v>
      </c>
      <c r="K202" s="703">
        <f t="shared" si="0"/>
        <v>36.93</v>
      </c>
      <c r="L202" s="704">
        <f t="shared" si="0"/>
        <v>369300</v>
      </c>
      <c r="M202" s="704">
        <f>K202+I202+G202+E202+C202</f>
        <v>4524.2700000000004</v>
      </c>
      <c r="N202" s="704">
        <f>D202+F202+H202+J202+L202</f>
        <v>42425708</v>
      </c>
      <c r="P202" s="687"/>
      <c r="V202" s="579"/>
      <c r="X202" s="579"/>
    </row>
    <row r="203" spans="1:24" x14ac:dyDescent="0.35">
      <c r="Q203" s="579" t="s">
        <v>162</v>
      </c>
      <c r="R203" s="579"/>
    </row>
    <row r="204" spans="1:24" ht="15" x14ac:dyDescent="0.35">
      <c r="D204" s="687" t="s">
        <v>28</v>
      </c>
      <c r="I204" s="706"/>
      <c r="J204" s="707"/>
    </row>
    <row r="205" spans="1:24" ht="15" x14ac:dyDescent="0.35">
      <c r="D205" s="708" t="s">
        <v>17</v>
      </c>
      <c r="I205" s="709"/>
      <c r="J205" s="710"/>
      <c r="R205" s="711"/>
    </row>
    <row r="206" spans="1:24" ht="15" x14ac:dyDescent="0.35">
      <c r="D206" s="687" t="s">
        <v>19</v>
      </c>
      <c r="I206" s="119"/>
      <c r="J206"/>
      <c r="L206" s="710"/>
      <c r="M206" s="119"/>
      <c r="N206" s="710"/>
      <c r="O206" s="119"/>
      <c r="P206" s="712"/>
      <c r="R206" s="711"/>
    </row>
    <row r="207" spans="1:24" ht="15" x14ac:dyDescent="0.35">
      <c r="I207" s="119"/>
      <c r="J207"/>
      <c r="L207" s="710"/>
      <c r="M207" s="119"/>
      <c r="N207" s="710"/>
      <c r="O207" s="119"/>
      <c r="P207" s="712"/>
      <c r="R207" s="711"/>
    </row>
    <row r="208" spans="1:24" ht="14.5" x14ac:dyDescent="0.35">
      <c r="I208" s="433"/>
      <c r="J208"/>
      <c r="R208" s="710"/>
    </row>
    <row r="209" spans="1:24" x14ac:dyDescent="0.35">
      <c r="B209" s="687"/>
      <c r="H209" s="579"/>
      <c r="J209" s="579"/>
      <c r="L209" s="579"/>
      <c r="N209" s="579"/>
      <c r="P209" s="579"/>
      <c r="R209" s="579"/>
      <c r="T209" s="579"/>
      <c r="V209" s="579"/>
      <c r="X209" s="579"/>
    </row>
    <row r="210" spans="1:24" x14ac:dyDescent="0.35">
      <c r="B210" s="687"/>
      <c r="H210" s="579"/>
      <c r="J210" s="579"/>
      <c r="L210" s="579"/>
      <c r="N210" s="579"/>
      <c r="P210" s="579"/>
      <c r="R210" s="579"/>
      <c r="T210" s="579"/>
      <c r="V210" s="579"/>
      <c r="X210" s="579"/>
    </row>
    <row r="211" spans="1:24" x14ac:dyDescent="0.35">
      <c r="B211" s="687"/>
      <c r="H211" s="579"/>
      <c r="J211" s="579"/>
      <c r="L211" s="579"/>
      <c r="N211" s="579"/>
      <c r="P211" s="579"/>
      <c r="R211" s="579"/>
      <c r="T211" s="579"/>
      <c r="V211" s="579"/>
      <c r="X211" s="579"/>
    </row>
    <row r="212" spans="1:24" x14ac:dyDescent="0.35">
      <c r="B212" s="687"/>
      <c r="H212" s="579"/>
      <c r="J212" s="579"/>
      <c r="L212" s="579"/>
      <c r="N212" s="579"/>
      <c r="P212" s="579"/>
      <c r="R212" s="579"/>
      <c r="T212" s="579"/>
      <c r="V212" s="579"/>
      <c r="X212" s="579"/>
    </row>
    <row r="213" spans="1:24" x14ac:dyDescent="0.35">
      <c r="B213" s="687"/>
      <c r="H213" s="579"/>
      <c r="J213" s="579"/>
      <c r="L213" s="579"/>
      <c r="N213" s="579"/>
      <c r="P213" s="579"/>
      <c r="R213" s="579"/>
      <c r="T213" s="579"/>
      <c r="V213" s="579"/>
      <c r="X213" s="579"/>
    </row>
    <row r="214" spans="1:24" s="687" customFormat="1" x14ac:dyDescent="0.35">
      <c r="A214" s="579"/>
      <c r="C214" s="579"/>
      <c r="E214" s="579"/>
      <c r="G214" s="579"/>
      <c r="H214" s="579"/>
      <c r="I214" s="579"/>
      <c r="J214" s="579"/>
      <c r="K214" s="579"/>
      <c r="L214" s="579"/>
      <c r="M214" s="579"/>
      <c r="N214" s="579"/>
    </row>
    <row r="215" spans="1:24" x14ac:dyDescent="0.35">
      <c r="B215" s="687"/>
      <c r="H215" s="579"/>
      <c r="J215" s="579"/>
      <c r="L215" s="579"/>
      <c r="N215" s="579"/>
      <c r="P215" s="579"/>
      <c r="R215" s="579"/>
      <c r="T215" s="579"/>
      <c r="V215" s="579"/>
      <c r="X215" s="579"/>
    </row>
    <row r="216" spans="1:24" x14ac:dyDescent="0.35">
      <c r="B216" s="687"/>
      <c r="H216" s="579"/>
      <c r="J216" s="579"/>
      <c r="L216" s="579"/>
      <c r="N216" s="579"/>
      <c r="P216" s="579"/>
      <c r="R216" s="579"/>
      <c r="T216" s="579"/>
      <c r="V216" s="579"/>
      <c r="X216" s="579"/>
    </row>
    <row r="217" spans="1:24" x14ac:dyDescent="0.35">
      <c r="B217" s="687"/>
      <c r="H217" s="579"/>
      <c r="J217" s="579"/>
      <c r="L217" s="579"/>
      <c r="N217" s="579"/>
      <c r="P217" s="579"/>
      <c r="R217" s="579"/>
      <c r="T217" s="579"/>
      <c r="V217" s="579"/>
      <c r="X217" s="579"/>
    </row>
    <row r="218" spans="1:24" x14ac:dyDescent="0.35">
      <c r="B218" s="687"/>
      <c r="H218" s="579"/>
      <c r="J218" s="579"/>
      <c r="L218" s="579"/>
      <c r="N218" s="579"/>
      <c r="P218" s="579"/>
      <c r="R218" s="579"/>
      <c r="T218" s="579"/>
      <c r="V218" s="579"/>
      <c r="X218" s="579"/>
    </row>
    <row r="219" spans="1:24" x14ac:dyDescent="0.35">
      <c r="B219" s="687"/>
      <c r="H219" s="579"/>
      <c r="J219" s="579"/>
      <c r="L219" s="579"/>
      <c r="N219" s="579"/>
      <c r="P219" s="579"/>
      <c r="R219" s="579"/>
      <c r="T219" s="579"/>
      <c r="V219" s="579"/>
      <c r="X219" s="579"/>
    </row>
    <row r="220" spans="1:24" x14ac:dyDescent="0.35">
      <c r="B220" s="687"/>
      <c r="H220" s="579"/>
      <c r="J220" s="579"/>
      <c r="L220" s="579"/>
      <c r="N220" s="579"/>
      <c r="P220" s="579"/>
      <c r="R220" s="579"/>
      <c r="T220" s="579"/>
      <c r="V220" s="579"/>
      <c r="X220" s="579"/>
    </row>
    <row r="221" spans="1:24" x14ac:dyDescent="0.35">
      <c r="B221" s="687"/>
      <c r="H221" s="579"/>
      <c r="J221" s="579"/>
      <c r="L221" s="579"/>
      <c r="N221" s="579"/>
      <c r="P221" s="579"/>
      <c r="R221" s="579"/>
      <c r="T221" s="579"/>
      <c r="V221" s="579"/>
      <c r="X221" s="579"/>
    </row>
    <row r="222" spans="1:24" x14ac:dyDescent="0.35">
      <c r="B222" s="687"/>
      <c r="H222" s="579"/>
      <c r="J222" s="579"/>
      <c r="L222" s="579"/>
      <c r="N222" s="579"/>
      <c r="P222" s="579"/>
      <c r="R222" s="579"/>
      <c r="T222" s="579"/>
      <c r="V222" s="579"/>
      <c r="X222" s="579"/>
    </row>
    <row r="223" spans="1:24" x14ac:dyDescent="0.35">
      <c r="B223" s="687"/>
      <c r="H223" s="579"/>
      <c r="J223" s="579"/>
      <c r="L223" s="579"/>
      <c r="N223" s="579"/>
      <c r="P223" s="579"/>
      <c r="R223" s="579"/>
      <c r="T223" s="579"/>
      <c r="V223" s="579"/>
      <c r="X223" s="579"/>
    </row>
    <row r="224" spans="1:24" x14ac:dyDescent="0.35">
      <c r="B224" s="687"/>
      <c r="H224" s="579"/>
      <c r="J224" s="579"/>
      <c r="L224" s="579"/>
      <c r="N224" s="579"/>
      <c r="P224" s="579"/>
      <c r="R224" s="579"/>
      <c r="T224" s="579"/>
      <c r="V224" s="579"/>
      <c r="X224" s="579"/>
    </row>
    <row r="225" spans="2:24" x14ac:dyDescent="0.35">
      <c r="B225" s="687"/>
      <c r="H225" s="579"/>
      <c r="J225" s="579"/>
      <c r="L225" s="579"/>
      <c r="N225" s="579"/>
      <c r="P225" s="579"/>
      <c r="R225" s="579"/>
      <c r="T225" s="579"/>
      <c r="V225" s="579"/>
      <c r="X225" s="579"/>
    </row>
    <row r="226" spans="2:24" x14ac:dyDescent="0.35">
      <c r="B226" s="687"/>
      <c r="H226" s="579"/>
      <c r="J226" s="579"/>
      <c r="L226" s="579"/>
      <c r="N226" s="579"/>
      <c r="P226" s="579"/>
      <c r="R226" s="579"/>
      <c r="T226" s="579"/>
      <c r="V226" s="579"/>
      <c r="X226" s="579"/>
    </row>
    <row r="227" spans="2:24" x14ac:dyDescent="0.35">
      <c r="B227" s="687"/>
      <c r="H227" s="579"/>
      <c r="J227" s="579"/>
      <c r="L227" s="579"/>
      <c r="N227" s="579"/>
      <c r="P227" s="579"/>
      <c r="R227" s="579"/>
      <c r="T227" s="579"/>
      <c r="V227" s="579"/>
      <c r="X227" s="579"/>
    </row>
    <row r="228" spans="2:24" x14ac:dyDescent="0.35">
      <c r="B228" s="687"/>
      <c r="H228" s="579"/>
      <c r="J228" s="579"/>
      <c r="L228" s="579"/>
      <c r="N228" s="579"/>
      <c r="P228" s="579"/>
      <c r="R228" s="579"/>
      <c r="T228" s="579"/>
      <c r="V228" s="579"/>
      <c r="X228" s="579"/>
    </row>
    <row r="229" spans="2:24" x14ac:dyDescent="0.35">
      <c r="B229" s="687"/>
      <c r="H229" s="579"/>
      <c r="J229" s="579"/>
      <c r="L229" s="579"/>
      <c r="N229" s="579"/>
      <c r="P229" s="579"/>
      <c r="R229" s="579"/>
      <c r="T229" s="579"/>
      <c r="V229" s="579"/>
      <c r="X229" s="579"/>
    </row>
    <row r="230" spans="2:24" x14ac:dyDescent="0.35">
      <c r="B230" s="687"/>
      <c r="H230" s="579"/>
      <c r="J230" s="579"/>
      <c r="L230" s="579"/>
      <c r="N230" s="579"/>
      <c r="P230" s="579"/>
      <c r="R230" s="579"/>
      <c r="T230" s="579"/>
      <c r="V230" s="579"/>
      <c r="X230" s="579"/>
    </row>
    <row r="231" spans="2:24" x14ac:dyDescent="0.35">
      <c r="B231" s="687"/>
      <c r="H231" s="579"/>
      <c r="J231" s="579"/>
      <c r="L231" s="579"/>
      <c r="N231" s="579"/>
      <c r="P231" s="579"/>
      <c r="R231" s="579"/>
      <c r="T231" s="579"/>
      <c r="V231" s="579"/>
      <c r="X231" s="579"/>
    </row>
    <row r="232" spans="2:24" x14ac:dyDescent="0.35">
      <c r="B232" s="687"/>
      <c r="H232" s="579"/>
      <c r="J232" s="579"/>
      <c r="L232" s="579"/>
      <c r="N232" s="579"/>
      <c r="P232" s="579"/>
      <c r="R232" s="579"/>
      <c r="T232" s="579"/>
      <c r="V232" s="579"/>
      <c r="X232" s="579"/>
    </row>
    <row r="233" spans="2:24" x14ac:dyDescent="0.35">
      <c r="B233" s="687"/>
      <c r="H233" s="579"/>
      <c r="J233" s="579"/>
      <c r="L233" s="579"/>
      <c r="N233" s="579"/>
      <c r="P233" s="579"/>
      <c r="R233" s="579"/>
      <c r="T233" s="579"/>
      <c r="V233" s="579"/>
      <c r="X233" s="579"/>
    </row>
    <row r="234" spans="2:24" x14ac:dyDescent="0.35">
      <c r="B234" s="687"/>
      <c r="H234" s="579"/>
      <c r="J234" s="579"/>
      <c r="L234" s="579"/>
      <c r="N234" s="579"/>
      <c r="P234" s="579"/>
      <c r="R234" s="579"/>
      <c r="T234" s="579"/>
      <c r="V234" s="579"/>
      <c r="X234" s="579"/>
    </row>
    <row r="235" spans="2:24" x14ac:dyDescent="0.35">
      <c r="B235" s="687"/>
      <c r="H235" s="579"/>
      <c r="J235" s="579"/>
      <c r="L235" s="579"/>
      <c r="N235" s="579"/>
      <c r="P235" s="579"/>
      <c r="R235" s="579"/>
      <c r="T235" s="579"/>
      <c r="V235" s="579"/>
      <c r="X235" s="579"/>
    </row>
    <row r="236" spans="2:24" x14ac:dyDescent="0.35">
      <c r="B236" s="687"/>
      <c r="H236" s="579"/>
      <c r="J236" s="579"/>
      <c r="L236" s="579"/>
      <c r="N236" s="579"/>
      <c r="P236" s="579"/>
      <c r="R236" s="579"/>
      <c r="T236" s="579"/>
      <c r="V236" s="579"/>
      <c r="X236" s="579"/>
    </row>
    <row r="258" spans="10:10" x14ac:dyDescent="0.35">
      <c r="J258" s="713"/>
    </row>
  </sheetData>
  <mergeCells count="107"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  <mergeCell ref="A6:A9"/>
    <mergeCell ref="A10:A13"/>
    <mergeCell ref="A14:A17"/>
    <mergeCell ref="A18:A21"/>
    <mergeCell ref="A22:A25"/>
    <mergeCell ref="A26:A29"/>
    <mergeCell ref="Z3:Z4"/>
    <mergeCell ref="B4:C4"/>
    <mergeCell ref="D4:E4"/>
    <mergeCell ref="F4:G4"/>
    <mergeCell ref="H4:I4"/>
    <mergeCell ref="J4:K4"/>
    <mergeCell ref="L4:M4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102:A105"/>
    <mergeCell ref="A106:A109"/>
    <mergeCell ref="A110:A113"/>
    <mergeCell ref="A114:A117"/>
    <mergeCell ref="A78:A81"/>
    <mergeCell ref="A82:A85"/>
    <mergeCell ref="A86:A89"/>
    <mergeCell ref="A90:A93"/>
    <mergeCell ref="A94:A97"/>
    <mergeCell ref="A98:A101"/>
    <mergeCell ref="D123:E123"/>
    <mergeCell ref="F123:G123"/>
    <mergeCell ref="H123:I123"/>
    <mergeCell ref="J123:K123"/>
    <mergeCell ref="L123:M123"/>
    <mergeCell ref="A141:A142"/>
    <mergeCell ref="A118:A119"/>
    <mergeCell ref="A120:V120"/>
    <mergeCell ref="A121:V121"/>
    <mergeCell ref="A122:A124"/>
    <mergeCell ref="B122:E122"/>
    <mergeCell ref="F122:G122"/>
    <mergeCell ref="H122:O122"/>
    <mergeCell ref="P122:U122"/>
    <mergeCell ref="V122:V123"/>
    <mergeCell ref="N123:O123"/>
    <mergeCell ref="P123:Q123"/>
    <mergeCell ref="R123:S123"/>
    <mergeCell ref="T123:U123"/>
    <mergeCell ref="A129:A130"/>
    <mergeCell ref="A131:A132"/>
    <mergeCell ref="A133:A134"/>
    <mergeCell ref="A135:A136"/>
    <mergeCell ref="A137:A138"/>
    <mergeCell ref="A139:A140"/>
    <mergeCell ref="A125:A126"/>
    <mergeCell ref="A127:A128"/>
    <mergeCell ref="B123:C123"/>
    <mergeCell ref="A153:A154"/>
    <mergeCell ref="A155:A156"/>
    <mergeCell ref="A157:A158"/>
    <mergeCell ref="A159:A160"/>
    <mergeCell ref="A161:A162"/>
    <mergeCell ref="A163:A164"/>
    <mergeCell ref="A143:A144"/>
    <mergeCell ref="A145:A146"/>
    <mergeCell ref="A147:A148"/>
    <mergeCell ref="A149:A150"/>
    <mergeCell ref="A151:A152"/>
    <mergeCell ref="A177:A178"/>
    <mergeCell ref="A179:A180"/>
    <mergeCell ref="A181:A183"/>
    <mergeCell ref="A165:A166"/>
    <mergeCell ref="A167:A168"/>
    <mergeCell ref="A169:A170"/>
    <mergeCell ref="A171:A172"/>
    <mergeCell ref="A173:A174"/>
    <mergeCell ref="A175:A176"/>
    <mergeCell ref="S197:U197"/>
    <mergeCell ref="W192:Y192"/>
    <mergeCell ref="C193:D193"/>
    <mergeCell ref="E193:F193"/>
    <mergeCell ref="G193:H193"/>
    <mergeCell ref="I193:J193"/>
    <mergeCell ref="K193:L193"/>
    <mergeCell ref="M193:N193"/>
    <mergeCell ref="B184:K184"/>
    <mergeCell ref="C185:E185"/>
    <mergeCell ref="O185:Q185"/>
    <mergeCell ref="C190:E190"/>
    <mergeCell ref="O190:Q190"/>
    <mergeCell ref="C192:E192"/>
  </mergeCells>
  <printOptions horizontalCentered="1"/>
  <pageMargins left="0.22" right="0.55000000000000004" top="0.75" bottom="0.48" header="0.3" footer="0.3"/>
  <pageSetup paperSize="9" scale="31" fitToHeight="0" orientation="landscape" horizontalDpi="360" verticalDpi="360" r:id="rId1"/>
  <rowBreaks count="1" manualBreakCount="1">
    <brk id="101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277"/>
  <sheetViews>
    <sheetView topLeftCell="A133" zoomScale="70" zoomScaleNormal="70" workbookViewId="0">
      <pane xSplit="1" ySplit="5" topLeftCell="O202" activePane="bottomRight" state="frozen"/>
      <selection pane="topRight" activeCell="B133" sqref="B133"/>
      <selection pane="bottomLeft" activeCell="A138" sqref="A138"/>
      <selection pane="bottomRight" activeCell="B203" sqref="B203:K203"/>
    </sheetView>
  </sheetViews>
  <sheetFormatPr defaultColWidth="9.1796875" defaultRowHeight="14" x14ac:dyDescent="0.35"/>
  <cols>
    <col min="1" max="1" width="16" style="579" customWidth="1"/>
    <col min="2" max="2" width="14.81640625" style="702" customWidth="1"/>
    <col min="3" max="3" width="19.453125" style="579" customWidth="1"/>
    <col min="4" max="4" width="16.453125" style="687" customWidth="1"/>
    <col min="5" max="5" width="17.453125" style="579" customWidth="1"/>
    <col min="6" max="6" width="16.453125" style="687" bestFit="1" customWidth="1"/>
    <col min="7" max="7" width="16.1796875" style="579" customWidth="1"/>
    <col min="8" max="8" width="16.453125" style="687" bestFit="1" customWidth="1"/>
    <col min="9" max="9" width="18.453125" style="579" customWidth="1"/>
    <col min="10" max="10" width="16.453125" style="687" bestFit="1" customWidth="1"/>
    <col min="11" max="11" width="18.453125" style="579" customWidth="1"/>
    <col min="12" max="12" width="14.453125" style="687" bestFit="1" customWidth="1"/>
    <col min="13" max="13" width="18.453125" style="579" customWidth="1"/>
    <col min="14" max="14" width="10.453125" style="687" customWidth="1"/>
    <col min="15" max="15" width="14.453125" style="579" customWidth="1"/>
    <col min="16" max="16" width="12.453125" style="705" customWidth="1"/>
    <col min="17" max="17" width="16.81640625" style="579" customWidth="1"/>
    <col min="18" max="18" width="13.1796875" style="687" bestFit="1" customWidth="1"/>
    <col min="19" max="19" width="11" style="579" customWidth="1"/>
    <col min="20" max="20" width="10.1796875" style="687" customWidth="1"/>
    <col min="21" max="21" width="11.1796875" style="579" customWidth="1"/>
    <col min="22" max="22" width="21.453125" style="687" customWidth="1"/>
    <col min="23" max="23" width="14.1796875" style="579" bestFit="1" customWidth="1"/>
    <col min="24" max="24" width="11" style="687" customWidth="1"/>
    <col min="25" max="25" width="14.1796875" style="579" customWidth="1"/>
    <col min="26" max="26" width="18.453125" style="579" customWidth="1"/>
    <col min="27" max="27" width="21.453125" style="579" customWidth="1"/>
    <col min="28" max="28" width="10.453125" style="579" bestFit="1" customWidth="1"/>
    <col min="29" max="29" width="16.81640625" style="579" bestFit="1" customWidth="1"/>
    <col min="30" max="30" width="12" style="579" bestFit="1" customWidth="1"/>
    <col min="31" max="31" width="14.1796875" style="579" bestFit="1" customWidth="1"/>
    <col min="32" max="32" width="10.453125" style="579" customWidth="1"/>
    <col min="33" max="34" width="14.1796875" style="579" bestFit="1" customWidth="1"/>
    <col min="35" max="35" width="17.453125" style="579" bestFit="1" customWidth="1"/>
    <col min="36" max="36" width="14.1796875" style="579" customWidth="1"/>
    <col min="37" max="37" width="14.453125" style="579" bestFit="1" customWidth="1"/>
    <col min="38" max="38" width="14.1796875" style="579" customWidth="1"/>
    <col min="39" max="39" width="16.81640625" style="579" bestFit="1" customWidth="1"/>
    <col min="40" max="40" width="21.81640625" style="579" bestFit="1" customWidth="1"/>
    <col min="41" max="41" width="9.1796875" style="579"/>
    <col min="42" max="42" width="14" style="579" bestFit="1" customWidth="1"/>
    <col min="43" max="16384" width="9.1796875" style="579"/>
  </cols>
  <sheetData>
    <row r="1" spans="1:49" ht="22" customHeight="1" x14ac:dyDescent="0.35">
      <c r="A1" s="1215" t="s">
        <v>0</v>
      </c>
      <c r="B1" s="1215"/>
      <c r="C1" s="1215"/>
      <c r="D1" s="1215"/>
      <c r="E1" s="1215"/>
      <c r="F1" s="1215"/>
      <c r="G1" s="1215"/>
      <c r="H1" s="1215"/>
      <c r="I1" s="1215"/>
      <c r="J1" s="1215"/>
      <c r="K1" s="1215"/>
      <c r="L1" s="1215"/>
      <c r="M1" s="1215"/>
      <c r="N1" s="1215"/>
      <c r="O1" s="1215"/>
      <c r="P1" s="1215"/>
      <c r="Q1" s="1215"/>
      <c r="R1" s="1215"/>
      <c r="S1" s="1215"/>
      <c r="T1" s="1215"/>
      <c r="U1" s="1215"/>
      <c r="V1" s="1215"/>
      <c r="W1" s="1215"/>
      <c r="X1" s="1215"/>
      <c r="Y1" s="1215"/>
      <c r="Z1" s="1215"/>
      <c r="AA1" s="856"/>
    </row>
    <row r="2" spans="1:49" ht="15" x14ac:dyDescent="0.35">
      <c r="A2" s="1215" t="s">
        <v>214</v>
      </c>
      <c r="B2" s="1215"/>
      <c r="C2" s="1215"/>
      <c r="D2" s="1215"/>
      <c r="E2" s="1215"/>
      <c r="F2" s="1215"/>
      <c r="G2" s="1215"/>
      <c r="H2" s="1215"/>
      <c r="I2" s="1215"/>
      <c r="J2" s="1215"/>
      <c r="K2" s="1215"/>
      <c r="L2" s="1215"/>
      <c r="M2" s="1215"/>
      <c r="N2" s="1215"/>
      <c r="O2" s="1215"/>
      <c r="P2" s="1215"/>
      <c r="Q2" s="1215"/>
      <c r="R2" s="1215"/>
      <c r="S2" s="1215"/>
      <c r="T2" s="1215"/>
      <c r="U2" s="1215"/>
      <c r="V2" s="1215"/>
      <c r="W2" s="1215"/>
      <c r="X2" s="1215"/>
      <c r="Y2" s="1215"/>
      <c r="Z2" s="1215"/>
      <c r="AA2" s="856"/>
    </row>
    <row r="3" spans="1:49" s="663" customFormat="1" ht="22.5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70"/>
      <c r="N3" s="1171" t="s">
        <v>5</v>
      </c>
      <c r="O3" s="1172"/>
      <c r="P3" s="1171" t="s">
        <v>6</v>
      </c>
      <c r="Q3" s="1172"/>
      <c r="R3" s="1168" t="s">
        <v>7</v>
      </c>
      <c r="S3" s="1170"/>
      <c r="T3" s="1171" t="s">
        <v>8</v>
      </c>
      <c r="U3" s="1194"/>
      <c r="V3" s="1194"/>
      <c r="W3" s="1172"/>
      <c r="X3" s="1168" t="s">
        <v>7</v>
      </c>
      <c r="Y3" s="1170"/>
      <c r="Z3" s="1202" t="s">
        <v>9</v>
      </c>
      <c r="AA3" s="661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</row>
    <row r="4" spans="1:49" s="669" customFormat="1" ht="20.25" customHeight="1" x14ac:dyDescent="0.35">
      <c r="A4" s="1168"/>
      <c r="B4" s="1168" t="s">
        <v>188</v>
      </c>
      <c r="C4" s="1170"/>
      <c r="D4" s="1168" t="s">
        <v>189</v>
      </c>
      <c r="E4" s="1170"/>
      <c r="F4" s="1168" t="s">
        <v>190</v>
      </c>
      <c r="G4" s="1170"/>
      <c r="H4" s="1168" t="s">
        <v>13</v>
      </c>
      <c r="I4" s="1170"/>
      <c r="J4" s="1168" t="s">
        <v>175</v>
      </c>
      <c r="K4" s="1170"/>
      <c r="L4" s="1168" t="s">
        <v>16</v>
      </c>
      <c r="M4" s="1170"/>
      <c r="N4" s="664" t="s">
        <v>17</v>
      </c>
      <c r="O4" s="842" t="s">
        <v>192</v>
      </c>
      <c r="P4" s="665" t="s">
        <v>19</v>
      </c>
      <c r="Q4" s="666" t="s">
        <v>20</v>
      </c>
      <c r="R4" s="664" t="s">
        <v>21</v>
      </c>
      <c r="S4" s="843" t="s">
        <v>22</v>
      </c>
      <c r="T4" s="664" t="s">
        <v>17</v>
      </c>
      <c r="U4" s="667" t="s">
        <v>193</v>
      </c>
      <c r="V4" s="664" t="s">
        <v>17</v>
      </c>
      <c r="W4" s="843" t="s">
        <v>24</v>
      </c>
      <c r="X4" s="664" t="s">
        <v>17</v>
      </c>
      <c r="Y4" s="842" t="s">
        <v>194</v>
      </c>
      <c r="Z4" s="1203"/>
      <c r="AA4" s="661"/>
      <c r="AB4" s="668"/>
      <c r="AC4" s="668"/>
      <c r="AD4" s="668"/>
      <c r="AE4" s="668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</row>
    <row r="5" spans="1:49" s="669" customFormat="1" ht="17.25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2" t="s">
        <v>164</v>
      </c>
      <c r="K5" s="850" t="s">
        <v>27</v>
      </c>
      <c r="L5" s="672" t="s">
        <v>21</v>
      </c>
      <c r="M5" s="850" t="s">
        <v>27</v>
      </c>
      <c r="N5" s="672" t="s">
        <v>30</v>
      </c>
      <c r="O5" s="850" t="s">
        <v>27</v>
      </c>
      <c r="P5" s="672" t="s">
        <v>31</v>
      </c>
      <c r="Q5" s="850" t="s">
        <v>27</v>
      </c>
      <c r="R5" s="675" t="s">
        <v>30</v>
      </c>
      <c r="S5" s="844" t="s">
        <v>27</v>
      </c>
      <c r="T5" s="676" t="s">
        <v>30</v>
      </c>
      <c r="U5" s="677" t="s">
        <v>27</v>
      </c>
      <c r="V5" s="676" t="s">
        <v>32</v>
      </c>
      <c r="W5" s="844" t="s">
        <v>27</v>
      </c>
      <c r="X5" s="675" t="s">
        <v>30</v>
      </c>
      <c r="Y5" s="850" t="s">
        <v>27</v>
      </c>
      <c r="Z5" s="845"/>
      <c r="AA5" s="678"/>
      <c r="AG5" s="679"/>
      <c r="AH5" s="679"/>
      <c r="AI5" s="679"/>
      <c r="AJ5" s="679"/>
      <c r="AK5" s="679"/>
      <c r="AL5" s="679"/>
    </row>
    <row r="6" spans="1:49" ht="15" customHeight="1" x14ac:dyDescent="0.35">
      <c r="A6" s="1173">
        <v>44927</v>
      </c>
      <c r="B6" s="680"/>
      <c r="C6" s="545"/>
      <c r="D6" s="544"/>
      <c r="E6" s="545"/>
      <c r="F6" s="544"/>
      <c r="G6" s="681"/>
      <c r="H6" s="682"/>
      <c r="I6" s="681"/>
      <c r="J6" s="682"/>
      <c r="K6" s="681"/>
      <c r="L6" s="682"/>
      <c r="M6" s="547"/>
      <c r="N6" s="549"/>
      <c r="O6" s="547"/>
      <c r="P6" s="546"/>
      <c r="Q6" s="547"/>
      <c r="R6" s="549"/>
      <c r="S6" s="547"/>
      <c r="T6" s="683"/>
      <c r="U6" s="728"/>
      <c r="V6" s="683"/>
      <c r="W6" s="547"/>
      <c r="X6" s="549"/>
      <c r="Y6" s="547"/>
      <c r="Z6" s="547"/>
      <c r="AA6" s="684"/>
      <c r="AG6" s="685"/>
    </row>
    <row r="7" spans="1:49" ht="15" customHeight="1" x14ac:dyDescent="0.35">
      <c r="A7" s="1174"/>
      <c r="B7" s="591"/>
      <c r="C7" s="592"/>
      <c r="D7" s="593"/>
      <c r="E7" s="592"/>
      <c r="F7" s="593"/>
      <c r="G7" s="585"/>
      <c r="H7" s="586"/>
      <c r="I7" s="585"/>
      <c r="J7" s="586"/>
      <c r="K7" s="585"/>
      <c r="L7" s="586"/>
      <c r="M7" s="587"/>
      <c r="N7" s="584"/>
      <c r="O7" s="587"/>
      <c r="P7" s="588"/>
      <c r="Q7" s="587"/>
      <c r="R7" s="584"/>
      <c r="S7" s="587"/>
      <c r="T7" s="589"/>
      <c r="U7" s="594"/>
      <c r="V7" s="589"/>
      <c r="W7" s="587"/>
      <c r="X7" s="584"/>
      <c r="Y7" s="587"/>
      <c r="Z7" s="587"/>
      <c r="AA7" s="612"/>
      <c r="AG7" s="685"/>
    </row>
    <row r="8" spans="1:49" ht="15" customHeight="1" x14ac:dyDescent="0.35">
      <c r="A8" s="1174"/>
      <c r="B8" s="591"/>
      <c r="C8" s="592"/>
      <c r="D8" s="593"/>
      <c r="E8" s="592"/>
      <c r="F8" s="593"/>
      <c r="G8" s="585"/>
      <c r="H8" s="586"/>
      <c r="I8" s="585"/>
      <c r="J8" s="586"/>
      <c r="K8" s="585"/>
      <c r="L8" s="586"/>
      <c r="M8" s="587"/>
      <c r="N8" s="584"/>
      <c r="O8" s="587"/>
      <c r="P8" s="588"/>
      <c r="Q8" s="587"/>
      <c r="R8" s="584"/>
      <c r="S8" s="587"/>
      <c r="T8" s="589"/>
      <c r="U8" s="594"/>
      <c r="V8" s="589"/>
      <c r="W8" s="587"/>
      <c r="X8" s="584"/>
      <c r="Y8" s="587"/>
      <c r="Z8" s="587"/>
      <c r="AA8" s="612"/>
    </row>
    <row r="9" spans="1:49" ht="15" customHeight="1" x14ac:dyDescent="0.35">
      <c r="A9" s="1175"/>
      <c r="B9" s="591">
        <v>16.21</v>
      </c>
      <c r="C9" s="592">
        <v>162100</v>
      </c>
      <c r="D9" s="593"/>
      <c r="E9" s="592"/>
      <c r="F9" s="593">
        <v>20.21</v>
      </c>
      <c r="G9" s="585">
        <v>202100</v>
      </c>
      <c r="H9" s="586"/>
      <c r="I9" s="585"/>
      <c r="J9" s="586"/>
      <c r="K9" s="585"/>
      <c r="L9" s="586"/>
      <c r="M9" s="587"/>
      <c r="N9" s="584"/>
      <c r="O9" s="587"/>
      <c r="P9" s="588"/>
      <c r="Q9" s="587"/>
      <c r="R9" s="584"/>
      <c r="S9" s="587"/>
      <c r="T9" s="589"/>
      <c r="U9" s="594"/>
      <c r="V9" s="589"/>
      <c r="W9" s="587"/>
      <c r="X9" s="584"/>
      <c r="Y9" s="587"/>
      <c r="Z9" s="587"/>
      <c r="AA9" s="612"/>
      <c r="AG9" s="685"/>
    </row>
    <row r="10" spans="1:49" ht="15" customHeight="1" x14ac:dyDescent="0.35">
      <c r="A10" s="1173">
        <v>44928</v>
      </c>
      <c r="B10" s="595"/>
      <c r="C10" s="592"/>
      <c r="D10" s="593"/>
      <c r="E10" s="592"/>
      <c r="F10" s="593"/>
      <c r="G10" s="585"/>
      <c r="H10" s="586"/>
      <c r="I10" s="587"/>
      <c r="J10" s="586"/>
      <c r="K10" s="585"/>
      <c r="L10" s="586"/>
      <c r="M10" s="587"/>
      <c r="N10" s="584"/>
      <c r="O10" s="587"/>
      <c r="P10" s="588"/>
      <c r="Q10" s="587"/>
      <c r="R10" s="584"/>
      <c r="S10" s="587"/>
      <c r="T10" s="589"/>
      <c r="U10" s="594"/>
      <c r="V10" s="589"/>
      <c r="W10" s="587"/>
      <c r="X10" s="584"/>
      <c r="Y10" s="587"/>
      <c r="Z10" s="587"/>
      <c r="AA10" s="612"/>
    </row>
    <row r="11" spans="1:49" ht="15" customHeight="1" x14ac:dyDescent="0.35">
      <c r="A11" s="1174"/>
      <c r="B11" s="591"/>
      <c r="C11" s="592"/>
      <c r="D11" s="593"/>
      <c r="E11" s="592"/>
      <c r="F11" s="593"/>
      <c r="G11" s="585"/>
      <c r="H11" s="586"/>
      <c r="I11" s="585"/>
      <c r="J11" s="586"/>
      <c r="K11" s="585"/>
      <c r="L11" s="586"/>
      <c r="M11" s="587"/>
      <c r="N11" s="584"/>
      <c r="O11" s="587"/>
      <c r="P11" s="588"/>
      <c r="Q11" s="587"/>
      <c r="R11" s="584"/>
      <c r="S11" s="587"/>
      <c r="T11" s="589"/>
      <c r="U11" s="596"/>
      <c r="V11" s="597"/>
      <c r="W11" s="583"/>
      <c r="X11" s="598"/>
      <c r="Y11" s="587"/>
      <c r="Z11" s="587"/>
      <c r="AA11" s="612"/>
    </row>
    <row r="12" spans="1:49" ht="15" customHeight="1" x14ac:dyDescent="0.35">
      <c r="A12" s="1174"/>
      <c r="B12" s="591"/>
      <c r="C12" s="592"/>
      <c r="D12" s="593"/>
      <c r="E12" s="592"/>
      <c r="F12" s="593"/>
      <c r="G12" s="585"/>
      <c r="H12" s="586"/>
      <c r="I12" s="585"/>
      <c r="J12" s="586"/>
      <c r="K12" s="585"/>
      <c r="L12" s="586"/>
      <c r="M12" s="587"/>
      <c r="N12" s="584"/>
      <c r="O12" s="587"/>
      <c r="P12" s="588">
        <v>10.79</v>
      </c>
      <c r="Q12" s="587">
        <v>150000</v>
      </c>
      <c r="R12" s="584"/>
      <c r="S12" s="587"/>
      <c r="T12" s="589"/>
      <c r="U12" s="596"/>
      <c r="V12" s="597"/>
      <c r="W12" s="583"/>
      <c r="X12" s="598"/>
      <c r="Y12" s="587"/>
      <c r="Z12" s="587"/>
      <c r="AA12" s="612"/>
    </row>
    <row r="13" spans="1:49" ht="15" customHeight="1" x14ac:dyDescent="0.35">
      <c r="A13" s="1175"/>
      <c r="B13" s="591"/>
      <c r="C13" s="592"/>
      <c r="D13" s="593">
        <v>25.29</v>
      </c>
      <c r="E13" s="592">
        <v>252900</v>
      </c>
      <c r="F13" s="593">
        <v>39.14</v>
      </c>
      <c r="G13" s="585">
        <v>391400</v>
      </c>
      <c r="H13" s="586"/>
      <c r="I13" s="585"/>
      <c r="J13" s="586"/>
      <c r="K13" s="585"/>
      <c r="L13" s="586"/>
      <c r="M13" s="587"/>
      <c r="N13" s="584"/>
      <c r="O13" s="587"/>
      <c r="P13" s="588">
        <v>20</v>
      </c>
      <c r="Q13" s="587">
        <v>278000</v>
      </c>
      <c r="R13" s="584"/>
      <c r="S13" s="587"/>
      <c r="T13" s="589"/>
      <c r="U13" s="594"/>
      <c r="V13" s="589"/>
      <c r="W13" s="587"/>
      <c r="X13" s="584"/>
      <c r="Y13" s="587"/>
      <c r="Z13" s="587"/>
      <c r="AA13" s="612"/>
    </row>
    <row r="14" spans="1:49" ht="15" customHeight="1" x14ac:dyDescent="0.35">
      <c r="A14" s="1173">
        <v>44929</v>
      </c>
      <c r="B14" s="591"/>
      <c r="C14" s="592"/>
      <c r="D14" s="593"/>
      <c r="E14" s="592"/>
      <c r="F14" s="593"/>
      <c r="G14" s="585"/>
      <c r="H14" s="586"/>
      <c r="I14" s="585"/>
      <c r="J14" s="586"/>
      <c r="K14" s="585"/>
      <c r="L14" s="586"/>
      <c r="M14" s="587"/>
      <c r="N14" s="584"/>
      <c r="O14" s="587"/>
      <c r="P14" s="588"/>
      <c r="Q14" s="587"/>
      <c r="R14" s="584"/>
      <c r="S14" s="587"/>
      <c r="T14" s="589"/>
      <c r="U14" s="594"/>
      <c r="V14" s="589"/>
      <c r="W14" s="587"/>
      <c r="X14" s="584"/>
      <c r="Y14" s="587"/>
      <c r="Z14" s="587"/>
      <c r="AA14" s="612"/>
    </row>
    <row r="15" spans="1:49" ht="15" customHeight="1" x14ac:dyDescent="0.35">
      <c r="A15" s="1174"/>
      <c r="B15" s="591"/>
      <c r="C15" s="592"/>
      <c r="D15" s="593"/>
      <c r="E15" s="592"/>
      <c r="F15" s="593"/>
      <c r="G15" s="585"/>
      <c r="H15" s="586"/>
      <c r="I15" s="585"/>
      <c r="J15" s="586"/>
      <c r="K15" s="585"/>
      <c r="L15" s="586"/>
      <c r="M15" s="587"/>
      <c r="N15" s="584"/>
      <c r="O15" s="587"/>
      <c r="P15" s="588"/>
      <c r="Q15" s="587"/>
      <c r="R15" s="584"/>
      <c r="S15" s="587"/>
      <c r="T15" s="589"/>
      <c r="U15" s="594"/>
      <c r="V15" s="589"/>
      <c r="W15" s="587"/>
      <c r="X15" s="584"/>
      <c r="Y15" s="587"/>
      <c r="Z15" s="587"/>
      <c r="AA15" s="612"/>
    </row>
    <row r="16" spans="1:49" ht="15" customHeight="1" x14ac:dyDescent="0.35">
      <c r="A16" s="1174"/>
      <c r="B16" s="591"/>
      <c r="C16" s="592"/>
      <c r="D16" s="593"/>
      <c r="E16" s="592"/>
      <c r="F16" s="593"/>
      <c r="G16" s="585"/>
      <c r="H16" s="586"/>
      <c r="I16" s="585"/>
      <c r="J16" s="586"/>
      <c r="K16" s="585"/>
      <c r="L16" s="586"/>
      <c r="M16" s="587"/>
      <c r="N16" s="584"/>
      <c r="O16" s="587"/>
      <c r="P16" s="588"/>
      <c r="Q16" s="587"/>
      <c r="R16" s="584"/>
      <c r="S16" s="587"/>
      <c r="T16" s="589"/>
      <c r="U16" s="594"/>
      <c r="V16" s="589"/>
      <c r="W16" s="587"/>
      <c r="X16" s="584"/>
      <c r="Y16" s="587"/>
      <c r="Z16" s="587"/>
      <c r="AA16" s="612"/>
    </row>
    <row r="17" spans="1:27" ht="15" customHeight="1" x14ac:dyDescent="0.35">
      <c r="A17" s="1175"/>
      <c r="B17" s="591">
        <v>30.39</v>
      </c>
      <c r="C17" s="592">
        <v>303900</v>
      </c>
      <c r="D17" s="593">
        <v>16.760000000000002</v>
      </c>
      <c r="E17" s="585">
        <v>167600</v>
      </c>
      <c r="F17" s="586"/>
      <c r="G17" s="585"/>
      <c r="H17" s="586"/>
      <c r="I17" s="585"/>
      <c r="J17" s="586">
        <v>30</v>
      </c>
      <c r="K17" s="585">
        <v>417000</v>
      </c>
      <c r="L17" s="586"/>
      <c r="M17" s="587"/>
      <c r="N17" s="584"/>
      <c r="O17" s="587"/>
      <c r="P17" s="588">
        <v>20</v>
      </c>
      <c r="Q17" s="587">
        <v>278000</v>
      </c>
      <c r="R17" s="584"/>
      <c r="S17" s="587"/>
      <c r="T17" s="589">
        <v>9.4700000000000006</v>
      </c>
      <c r="U17" s="594">
        <v>94700</v>
      </c>
      <c r="V17" s="589"/>
      <c r="W17" s="587"/>
      <c r="X17" s="584"/>
      <c r="Y17" s="587"/>
      <c r="Z17" s="587"/>
      <c r="AA17" s="612"/>
    </row>
    <row r="18" spans="1:27" ht="15" customHeight="1" x14ac:dyDescent="0.35">
      <c r="A18" s="1173">
        <v>44930</v>
      </c>
      <c r="B18" s="591"/>
      <c r="C18" s="592"/>
      <c r="D18" s="593"/>
      <c r="E18" s="592"/>
      <c r="F18" s="593"/>
      <c r="G18" s="585"/>
      <c r="H18" s="586"/>
      <c r="I18" s="585"/>
      <c r="J18" s="586"/>
      <c r="K18" s="585"/>
      <c r="L18" s="586"/>
      <c r="M18" s="587"/>
      <c r="N18" s="584"/>
      <c r="O18" s="587"/>
      <c r="P18" s="588"/>
      <c r="Q18" s="587"/>
      <c r="R18" s="584"/>
      <c r="S18" s="587"/>
      <c r="T18" s="589"/>
      <c r="U18" s="594"/>
      <c r="V18" s="589"/>
      <c r="W18" s="587"/>
      <c r="X18" s="584"/>
      <c r="Y18" s="587"/>
      <c r="Z18" s="587"/>
      <c r="AA18" s="612"/>
    </row>
    <row r="19" spans="1:27" ht="15" customHeight="1" x14ac:dyDescent="0.35">
      <c r="A19" s="1174"/>
      <c r="B19" s="591"/>
      <c r="C19" s="592"/>
      <c r="D19" s="593"/>
      <c r="E19" s="592"/>
      <c r="F19" s="593"/>
      <c r="G19" s="585"/>
      <c r="H19" s="586"/>
      <c r="I19" s="585"/>
      <c r="J19" s="586"/>
      <c r="K19" s="585"/>
      <c r="L19" s="586"/>
      <c r="M19" s="587"/>
      <c r="N19" s="598"/>
      <c r="O19" s="583"/>
      <c r="P19" s="584"/>
      <c r="Q19" s="587"/>
      <c r="R19" s="584"/>
      <c r="S19" s="587"/>
      <c r="T19" s="589"/>
      <c r="U19" s="594"/>
      <c r="V19" s="589"/>
      <c r="W19" s="587"/>
      <c r="X19" s="584"/>
      <c r="Y19" s="587"/>
      <c r="Z19" s="587"/>
      <c r="AA19" s="612"/>
    </row>
    <row r="20" spans="1:27" ht="15" customHeight="1" x14ac:dyDescent="0.35">
      <c r="A20" s="1174"/>
      <c r="B20" s="591"/>
      <c r="C20" s="592"/>
      <c r="D20" s="593"/>
      <c r="E20" s="592"/>
      <c r="F20" s="593"/>
      <c r="G20" s="585"/>
      <c r="H20" s="586"/>
      <c r="I20" s="585"/>
      <c r="J20" s="586"/>
      <c r="K20" s="585"/>
      <c r="L20" s="586"/>
      <c r="M20" s="587"/>
      <c r="N20" s="584"/>
      <c r="O20" s="587"/>
      <c r="P20" s="588"/>
      <c r="Q20" s="587"/>
      <c r="R20" s="584"/>
      <c r="S20" s="587"/>
      <c r="T20" s="589"/>
      <c r="U20" s="594"/>
      <c r="V20" s="589"/>
      <c r="W20" s="587"/>
      <c r="X20" s="584"/>
      <c r="Y20" s="587"/>
      <c r="Z20" s="587"/>
      <c r="AA20" s="612"/>
    </row>
    <row r="21" spans="1:27" ht="15" customHeight="1" x14ac:dyDescent="0.35">
      <c r="A21" s="1175"/>
      <c r="B21" s="591"/>
      <c r="C21" s="592"/>
      <c r="D21" s="593">
        <v>18.239999999999998</v>
      </c>
      <c r="E21" s="592">
        <v>182400</v>
      </c>
      <c r="F21" s="593">
        <v>38.01</v>
      </c>
      <c r="G21" s="585">
        <v>380100</v>
      </c>
      <c r="H21" s="586">
        <v>49.12</v>
      </c>
      <c r="I21" s="585">
        <v>334016</v>
      </c>
      <c r="J21" s="586"/>
      <c r="K21" s="585"/>
      <c r="L21" s="586">
        <v>58.22</v>
      </c>
      <c r="M21" s="587">
        <v>395896</v>
      </c>
      <c r="N21" s="584"/>
      <c r="O21" s="587"/>
      <c r="P21" s="588">
        <v>20</v>
      </c>
      <c r="Q21" s="587">
        <v>256000</v>
      </c>
      <c r="R21" s="584"/>
      <c r="S21" s="587"/>
      <c r="T21" s="589"/>
      <c r="U21" s="594"/>
      <c r="V21" s="589"/>
      <c r="W21" s="587"/>
      <c r="X21" s="584"/>
      <c r="Y21" s="587"/>
      <c r="Z21" s="587"/>
      <c r="AA21" s="612"/>
    </row>
    <row r="22" spans="1:27" ht="15" customHeight="1" x14ac:dyDescent="0.35">
      <c r="A22" s="1173">
        <v>44931</v>
      </c>
      <c r="B22" s="591"/>
      <c r="C22" s="592"/>
      <c r="D22" s="593"/>
      <c r="E22" s="592"/>
      <c r="F22" s="593"/>
      <c r="G22" s="585"/>
      <c r="H22" s="586"/>
      <c r="I22" s="585"/>
      <c r="J22" s="586"/>
      <c r="K22" s="585"/>
      <c r="L22" s="586"/>
      <c r="M22" s="587"/>
      <c r="N22" s="584"/>
      <c r="O22" s="587"/>
      <c r="P22" s="588"/>
      <c r="Q22" s="587"/>
      <c r="R22" s="584"/>
      <c r="S22" s="587"/>
      <c r="T22" s="589"/>
      <c r="U22" s="594"/>
      <c r="V22" s="589"/>
      <c r="W22" s="587"/>
      <c r="X22" s="584"/>
      <c r="Y22" s="587"/>
      <c r="Z22" s="587"/>
      <c r="AA22" s="612"/>
    </row>
    <row r="23" spans="1:27" ht="15" customHeight="1" x14ac:dyDescent="0.35">
      <c r="A23" s="1174"/>
      <c r="B23" s="591"/>
      <c r="C23" s="592"/>
      <c r="D23" s="593"/>
      <c r="E23" s="592"/>
      <c r="F23" s="593"/>
      <c r="G23" s="585"/>
      <c r="H23" s="586"/>
      <c r="I23" s="585"/>
      <c r="J23" s="586"/>
      <c r="K23" s="585"/>
      <c r="L23" s="586"/>
      <c r="M23" s="587"/>
      <c r="N23" s="584"/>
      <c r="O23" s="587"/>
      <c r="P23" s="588"/>
      <c r="Q23" s="587"/>
      <c r="R23" s="584"/>
      <c r="S23" s="587"/>
      <c r="T23" s="589"/>
      <c r="U23" s="594"/>
      <c r="V23" s="589"/>
      <c r="W23" s="587"/>
      <c r="X23" s="584"/>
      <c r="Y23" s="587"/>
      <c r="Z23" s="587"/>
      <c r="AA23" s="612"/>
    </row>
    <row r="24" spans="1:27" ht="15" customHeight="1" x14ac:dyDescent="0.35">
      <c r="A24" s="1174"/>
      <c r="B24" s="591"/>
      <c r="C24" s="592"/>
      <c r="D24" s="593"/>
      <c r="E24" s="592"/>
      <c r="F24" s="593"/>
      <c r="G24" s="585"/>
      <c r="H24" s="586"/>
      <c r="I24" s="585"/>
      <c r="J24" s="586"/>
      <c r="K24" s="585"/>
      <c r="L24" s="586"/>
      <c r="M24" s="587"/>
      <c r="N24" s="584"/>
      <c r="O24" s="587"/>
      <c r="P24" s="588"/>
      <c r="Q24" s="587"/>
      <c r="R24" s="584"/>
      <c r="S24" s="587"/>
      <c r="T24" s="589"/>
      <c r="U24" s="594"/>
      <c r="V24" s="589"/>
      <c r="W24" s="587"/>
      <c r="X24" s="584"/>
      <c r="Y24" s="587"/>
      <c r="Z24" s="587"/>
      <c r="AA24" s="612"/>
    </row>
    <row r="25" spans="1:27" ht="15" customHeight="1" x14ac:dyDescent="0.35">
      <c r="A25" s="1175"/>
      <c r="B25" s="591">
        <v>28.94</v>
      </c>
      <c r="C25" s="592">
        <v>289400</v>
      </c>
      <c r="D25" s="593">
        <v>17</v>
      </c>
      <c r="E25" s="592">
        <v>170000</v>
      </c>
      <c r="F25" s="593">
        <v>18.43</v>
      </c>
      <c r="G25" s="585">
        <v>184300</v>
      </c>
      <c r="H25" s="586"/>
      <c r="I25" s="585"/>
      <c r="J25" s="586">
        <v>30</v>
      </c>
      <c r="K25" s="585">
        <v>384000</v>
      </c>
      <c r="L25" s="586">
        <v>48.51</v>
      </c>
      <c r="M25" s="587">
        <v>329868</v>
      </c>
      <c r="N25" s="584"/>
      <c r="O25" s="587"/>
      <c r="P25" s="588">
        <v>20</v>
      </c>
      <c r="Q25" s="587">
        <v>256000</v>
      </c>
      <c r="R25" s="584"/>
      <c r="S25" s="587"/>
      <c r="T25" s="589"/>
      <c r="U25" s="594"/>
      <c r="V25" s="589"/>
      <c r="W25" s="587"/>
      <c r="X25" s="584"/>
      <c r="Y25" s="587"/>
      <c r="Z25" s="587"/>
      <c r="AA25" s="612"/>
    </row>
    <row r="26" spans="1:27" ht="15" customHeight="1" x14ac:dyDescent="0.35">
      <c r="A26" s="1173">
        <v>44932</v>
      </c>
      <c r="B26" s="591"/>
      <c r="C26" s="592"/>
      <c r="D26" s="593"/>
      <c r="E26" s="592"/>
      <c r="F26" s="593"/>
      <c r="G26" s="585"/>
      <c r="H26" s="586"/>
      <c r="I26" s="585"/>
      <c r="J26" s="586"/>
      <c r="K26" s="585"/>
      <c r="L26" s="586"/>
      <c r="M26" s="587"/>
      <c r="N26" s="584"/>
      <c r="O26" s="587"/>
      <c r="P26" s="588"/>
      <c r="Q26" s="587"/>
      <c r="R26" s="584"/>
      <c r="S26" s="587"/>
      <c r="T26" s="589"/>
      <c r="U26" s="594"/>
      <c r="V26" s="589"/>
      <c r="W26" s="587"/>
      <c r="X26" s="584"/>
      <c r="Y26" s="587"/>
      <c r="Z26" s="587"/>
      <c r="AA26" s="612"/>
    </row>
    <row r="27" spans="1:27" ht="15" customHeight="1" x14ac:dyDescent="0.35">
      <c r="A27" s="1174"/>
      <c r="B27" s="591"/>
      <c r="C27" s="592"/>
      <c r="D27" s="593"/>
      <c r="E27" s="592"/>
      <c r="F27" s="593"/>
      <c r="G27" s="585"/>
      <c r="H27" s="586"/>
      <c r="I27" s="585"/>
      <c r="J27" s="586"/>
      <c r="K27" s="585"/>
      <c r="L27" s="586"/>
      <c r="M27" s="587"/>
      <c r="N27" s="584"/>
      <c r="O27" s="587"/>
      <c r="P27" s="588"/>
      <c r="Q27" s="587"/>
      <c r="R27" s="584"/>
      <c r="S27" s="587"/>
      <c r="T27" s="589"/>
      <c r="U27" s="594"/>
      <c r="V27" s="589"/>
      <c r="W27" s="587"/>
      <c r="X27" s="584"/>
      <c r="Y27" s="587"/>
      <c r="Z27" s="587"/>
      <c r="AA27" s="612"/>
    </row>
    <row r="28" spans="1:27" ht="15" customHeight="1" x14ac:dyDescent="0.35">
      <c r="A28" s="1174"/>
      <c r="B28" s="591"/>
      <c r="C28" s="592"/>
      <c r="D28" s="593"/>
      <c r="E28" s="592"/>
      <c r="F28" s="593"/>
      <c r="G28" s="585"/>
      <c r="H28" s="586"/>
      <c r="I28" s="585"/>
      <c r="J28" s="586"/>
      <c r="K28" s="585"/>
      <c r="L28" s="586"/>
      <c r="M28" s="587"/>
      <c r="N28" s="584"/>
      <c r="O28" s="587"/>
      <c r="P28" s="588"/>
      <c r="Q28" s="587"/>
      <c r="R28" s="584"/>
      <c r="S28" s="587"/>
      <c r="T28" s="589"/>
      <c r="U28" s="590"/>
      <c r="V28" s="599"/>
      <c r="W28" s="600"/>
      <c r="X28" s="588"/>
      <c r="Y28" s="587"/>
      <c r="Z28" s="587"/>
      <c r="AA28" s="612"/>
    </row>
    <row r="29" spans="1:27" ht="15" customHeight="1" x14ac:dyDescent="0.35">
      <c r="A29" s="1175"/>
      <c r="B29" s="591"/>
      <c r="C29" s="592"/>
      <c r="D29" s="593"/>
      <c r="E29" s="592"/>
      <c r="F29" s="593">
        <v>19.989999999999998</v>
      </c>
      <c r="G29" s="585">
        <v>199900</v>
      </c>
      <c r="H29" s="586"/>
      <c r="I29" s="585"/>
      <c r="J29" s="586"/>
      <c r="K29" s="585"/>
      <c r="L29" s="586"/>
      <c r="M29" s="587"/>
      <c r="N29" s="584">
        <v>22.11</v>
      </c>
      <c r="O29" s="587">
        <v>221100</v>
      </c>
      <c r="P29" s="588">
        <v>20</v>
      </c>
      <c r="Q29" s="587">
        <v>256000</v>
      </c>
      <c r="R29" s="584">
        <v>35.19</v>
      </c>
      <c r="S29" s="587">
        <v>239292</v>
      </c>
      <c r="T29" s="589"/>
      <c r="U29" s="590"/>
      <c r="V29" s="599"/>
      <c r="W29" s="600"/>
      <c r="X29" s="588"/>
      <c r="Y29" s="587"/>
      <c r="Z29" s="587"/>
      <c r="AA29" s="612"/>
    </row>
    <row r="30" spans="1:27" ht="15" customHeight="1" x14ac:dyDescent="0.35">
      <c r="A30" s="1173">
        <v>44933</v>
      </c>
      <c r="B30" s="591"/>
      <c r="C30" s="592"/>
      <c r="D30" s="593"/>
      <c r="E30" s="592"/>
      <c r="F30" s="593"/>
      <c r="G30" s="585"/>
      <c r="H30" s="586"/>
      <c r="I30" s="585"/>
      <c r="J30" s="586"/>
      <c r="K30" s="585"/>
      <c r="L30" s="586"/>
      <c r="M30" s="587"/>
      <c r="N30" s="584"/>
      <c r="O30" s="587"/>
      <c r="P30" s="588"/>
      <c r="Q30" s="587"/>
      <c r="R30" s="584"/>
      <c r="S30" s="587"/>
      <c r="T30" s="589"/>
      <c r="U30" s="594"/>
      <c r="V30" s="589"/>
      <c r="W30" s="587"/>
      <c r="X30" s="584"/>
      <c r="Y30" s="587"/>
      <c r="Z30" s="587"/>
      <c r="AA30" s="612"/>
    </row>
    <row r="31" spans="1:27" ht="15" customHeight="1" x14ac:dyDescent="0.35">
      <c r="A31" s="1174"/>
      <c r="B31" s="591"/>
      <c r="C31" s="592"/>
      <c r="D31" s="593"/>
      <c r="E31" s="592"/>
      <c r="F31" s="593"/>
      <c r="G31" s="585"/>
      <c r="H31" s="586"/>
      <c r="I31" s="585"/>
      <c r="J31" s="586"/>
      <c r="K31" s="585"/>
      <c r="L31" s="586"/>
      <c r="M31" s="587"/>
      <c r="N31" s="584"/>
      <c r="O31" s="587"/>
      <c r="P31" s="588"/>
      <c r="Q31" s="587"/>
      <c r="R31" s="584"/>
      <c r="S31" s="587"/>
      <c r="T31" s="589"/>
      <c r="U31" s="594"/>
      <c r="V31" s="589"/>
      <c r="W31" s="587"/>
      <c r="X31" s="584"/>
      <c r="Y31" s="587"/>
      <c r="Z31" s="587"/>
      <c r="AA31" s="612"/>
    </row>
    <row r="32" spans="1:27" ht="15" customHeight="1" x14ac:dyDescent="0.35">
      <c r="A32" s="1174"/>
      <c r="B32" s="591"/>
      <c r="C32" s="592"/>
      <c r="D32" s="593"/>
      <c r="E32" s="592"/>
      <c r="F32" s="593"/>
      <c r="G32" s="585"/>
      <c r="H32" s="586"/>
      <c r="I32" s="585"/>
      <c r="J32" s="586"/>
      <c r="K32" s="585"/>
      <c r="L32" s="586"/>
      <c r="M32" s="587"/>
      <c r="N32" s="584"/>
      <c r="O32" s="587"/>
      <c r="P32" s="588"/>
      <c r="Q32" s="587"/>
      <c r="R32" s="584"/>
      <c r="S32" s="587"/>
      <c r="T32" s="589"/>
      <c r="U32" s="594"/>
      <c r="V32" s="589"/>
      <c r="W32" s="587"/>
      <c r="X32" s="584"/>
      <c r="Y32" s="587"/>
      <c r="Z32" s="587"/>
      <c r="AA32" s="612"/>
    </row>
    <row r="33" spans="1:27" ht="15" customHeight="1" x14ac:dyDescent="0.35">
      <c r="A33" s="1175"/>
      <c r="B33" s="591">
        <v>24.04</v>
      </c>
      <c r="C33" s="592">
        <v>240400</v>
      </c>
      <c r="D33" s="593">
        <v>20.59</v>
      </c>
      <c r="E33" s="592">
        <v>205900</v>
      </c>
      <c r="F33" s="593">
        <v>23.07</v>
      </c>
      <c r="G33" s="585">
        <v>230700</v>
      </c>
      <c r="H33" s="586"/>
      <c r="I33" s="585"/>
      <c r="J33" s="586">
        <v>15</v>
      </c>
      <c r="K33" s="585">
        <v>192000</v>
      </c>
      <c r="L33" s="586"/>
      <c r="M33" s="587"/>
      <c r="N33" s="584"/>
      <c r="O33" s="587"/>
      <c r="P33" s="588">
        <v>20</v>
      </c>
      <c r="Q33" s="587">
        <v>256000</v>
      </c>
      <c r="R33" s="584"/>
      <c r="S33" s="587"/>
      <c r="T33" s="589"/>
      <c r="U33" s="594"/>
      <c r="V33" s="589"/>
      <c r="W33" s="587"/>
      <c r="X33" s="584"/>
      <c r="Y33" s="587"/>
      <c r="Z33" s="587"/>
      <c r="AA33" s="612"/>
    </row>
    <row r="34" spans="1:27" ht="15" customHeight="1" x14ac:dyDescent="0.35">
      <c r="A34" s="1173">
        <v>44934</v>
      </c>
      <c r="B34" s="591"/>
      <c r="C34" s="592"/>
      <c r="D34" s="593"/>
      <c r="E34" s="592"/>
      <c r="F34" s="593"/>
      <c r="G34" s="585"/>
      <c r="H34" s="586"/>
      <c r="I34" s="585"/>
      <c r="J34" s="586"/>
      <c r="K34" s="585"/>
      <c r="L34" s="586"/>
      <c r="M34" s="587"/>
      <c r="N34" s="584"/>
      <c r="O34" s="587"/>
      <c r="P34" s="588"/>
      <c r="Q34" s="587"/>
      <c r="R34" s="584"/>
      <c r="S34" s="587"/>
      <c r="T34" s="589"/>
      <c r="U34" s="594"/>
      <c r="V34" s="589"/>
      <c r="W34" s="587"/>
      <c r="X34" s="584"/>
      <c r="Y34" s="587"/>
      <c r="Z34" s="587"/>
      <c r="AA34" s="612"/>
    </row>
    <row r="35" spans="1:27" ht="15" customHeight="1" x14ac:dyDescent="0.35">
      <c r="A35" s="1174"/>
      <c r="B35" s="591"/>
      <c r="C35" s="592"/>
      <c r="D35" s="593"/>
      <c r="E35" s="592"/>
      <c r="F35" s="593"/>
      <c r="G35" s="585"/>
      <c r="H35" s="586"/>
      <c r="I35" s="585"/>
      <c r="J35" s="586"/>
      <c r="K35" s="585"/>
      <c r="L35" s="586"/>
      <c r="M35" s="587"/>
      <c r="N35" s="584"/>
      <c r="O35" s="587"/>
      <c r="P35" s="588"/>
      <c r="Q35" s="587"/>
      <c r="R35" s="584"/>
      <c r="S35" s="587"/>
      <c r="T35" s="589"/>
      <c r="U35" s="594"/>
      <c r="V35" s="589"/>
      <c r="W35" s="587"/>
      <c r="X35" s="584"/>
      <c r="Y35" s="587"/>
      <c r="Z35" s="587"/>
      <c r="AA35" s="612"/>
    </row>
    <row r="36" spans="1:27" ht="15" customHeight="1" x14ac:dyDescent="0.35">
      <c r="A36" s="1174"/>
      <c r="B36" s="591"/>
      <c r="C36" s="592"/>
      <c r="D36" s="593"/>
      <c r="E36" s="592"/>
      <c r="F36" s="593"/>
      <c r="G36" s="585"/>
      <c r="H36" s="586"/>
      <c r="I36" s="585"/>
      <c r="J36" s="586"/>
      <c r="K36" s="585"/>
      <c r="L36" s="586"/>
      <c r="M36" s="587"/>
      <c r="N36" s="584"/>
      <c r="O36" s="587"/>
      <c r="P36" s="588"/>
      <c r="Q36" s="587"/>
      <c r="R36" s="584"/>
      <c r="S36" s="587"/>
      <c r="T36" s="589"/>
      <c r="U36" s="594"/>
      <c r="V36" s="589"/>
      <c r="W36" s="587"/>
      <c r="X36" s="584"/>
      <c r="Y36" s="587"/>
      <c r="Z36" s="587"/>
      <c r="AA36" s="612"/>
    </row>
    <row r="37" spans="1:27" ht="15" customHeight="1" x14ac:dyDescent="0.35">
      <c r="A37" s="1175"/>
      <c r="B37" s="591">
        <v>13.96</v>
      </c>
      <c r="C37" s="592">
        <v>139600</v>
      </c>
      <c r="D37" s="593"/>
      <c r="E37" s="592"/>
      <c r="F37" s="593">
        <v>21.47</v>
      </c>
      <c r="G37" s="585">
        <v>214700</v>
      </c>
      <c r="H37" s="586"/>
      <c r="I37" s="585"/>
      <c r="J37" s="586"/>
      <c r="K37" s="585"/>
      <c r="L37" s="586"/>
      <c r="M37" s="587"/>
      <c r="N37" s="584"/>
      <c r="O37" s="587"/>
      <c r="P37" s="588"/>
      <c r="Q37" s="587"/>
      <c r="R37" s="584"/>
      <c r="S37" s="587"/>
      <c r="T37" s="589"/>
      <c r="U37" s="594"/>
      <c r="V37" s="589"/>
      <c r="W37" s="587"/>
      <c r="X37" s="584"/>
      <c r="Y37" s="587"/>
      <c r="Z37" s="587"/>
      <c r="AA37" s="612"/>
    </row>
    <row r="38" spans="1:27" ht="15" customHeight="1" x14ac:dyDescent="0.35">
      <c r="A38" s="1173">
        <v>44935</v>
      </c>
      <c r="B38" s="591"/>
      <c r="C38" s="592"/>
      <c r="D38" s="593"/>
      <c r="E38" s="592"/>
      <c r="F38" s="593"/>
      <c r="G38" s="585"/>
      <c r="H38" s="586"/>
      <c r="I38" s="585"/>
      <c r="J38" s="586"/>
      <c r="K38" s="585"/>
      <c r="L38" s="586"/>
      <c r="M38" s="587"/>
      <c r="N38" s="584"/>
      <c r="O38" s="587"/>
      <c r="P38" s="588"/>
      <c r="Q38" s="587"/>
      <c r="R38" s="584"/>
      <c r="S38" s="587"/>
      <c r="T38" s="589"/>
      <c r="U38" s="594"/>
      <c r="V38" s="589"/>
      <c r="W38" s="587"/>
      <c r="X38" s="584"/>
      <c r="Y38" s="587"/>
      <c r="Z38" s="587"/>
      <c r="AA38" s="612"/>
    </row>
    <row r="39" spans="1:27" ht="15" customHeight="1" x14ac:dyDescent="0.35">
      <c r="A39" s="1174"/>
      <c r="B39" s="591"/>
      <c r="C39" s="592"/>
      <c r="D39" s="593"/>
      <c r="E39" s="592"/>
      <c r="F39" s="593"/>
      <c r="G39" s="585"/>
      <c r="H39" s="586"/>
      <c r="I39" s="585"/>
      <c r="J39" s="586"/>
      <c r="K39" s="585"/>
      <c r="L39" s="586"/>
      <c r="M39" s="587"/>
      <c r="N39" s="584"/>
      <c r="O39" s="587"/>
      <c r="P39" s="588"/>
      <c r="Q39" s="587"/>
      <c r="R39" s="584"/>
      <c r="S39" s="587"/>
      <c r="T39" s="589"/>
      <c r="U39" s="594"/>
      <c r="V39" s="589"/>
      <c r="W39" s="587"/>
      <c r="X39" s="584"/>
      <c r="Y39" s="587"/>
      <c r="Z39" s="587"/>
      <c r="AA39" s="612"/>
    </row>
    <row r="40" spans="1:27" ht="15" customHeight="1" x14ac:dyDescent="0.35">
      <c r="A40" s="1174"/>
      <c r="B40" s="591"/>
      <c r="C40" s="592"/>
      <c r="D40" s="593"/>
      <c r="E40" s="592"/>
      <c r="F40" s="593"/>
      <c r="G40" s="585"/>
      <c r="H40" s="586"/>
      <c r="I40" s="585"/>
      <c r="J40" s="586"/>
      <c r="K40" s="585"/>
      <c r="L40" s="586"/>
      <c r="M40" s="587"/>
      <c r="N40" s="584"/>
      <c r="O40" s="587"/>
      <c r="P40" s="588"/>
      <c r="Q40" s="587"/>
      <c r="R40" s="584"/>
      <c r="S40" s="587"/>
      <c r="T40" s="589"/>
      <c r="U40" s="594"/>
      <c r="V40" s="589"/>
      <c r="W40" s="587"/>
      <c r="X40" s="584"/>
      <c r="Y40" s="587"/>
      <c r="Z40" s="587"/>
      <c r="AA40" s="612"/>
    </row>
    <row r="41" spans="1:27" ht="15" customHeight="1" x14ac:dyDescent="0.35">
      <c r="A41" s="1175"/>
      <c r="B41" s="591">
        <v>10.39</v>
      </c>
      <c r="C41" s="592">
        <v>103900</v>
      </c>
      <c r="D41" s="593">
        <v>29.73</v>
      </c>
      <c r="E41" s="592">
        <v>297300</v>
      </c>
      <c r="F41" s="593">
        <v>24.32</v>
      </c>
      <c r="G41" s="585">
        <v>243200</v>
      </c>
      <c r="H41" s="586"/>
      <c r="I41" s="585"/>
      <c r="J41" s="586">
        <v>30</v>
      </c>
      <c r="K41" s="585">
        <v>384000</v>
      </c>
      <c r="L41" s="586"/>
      <c r="M41" s="587"/>
      <c r="N41" s="584"/>
      <c r="O41" s="587"/>
      <c r="P41" s="588">
        <v>20</v>
      </c>
      <c r="Q41" s="587">
        <v>256000</v>
      </c>
      <c r="R41" s="584"/>
      <c r="S41" s="587"/>
      <c r="T41" s="589"/>
      <c r="U41" s="594"/>
      <c r="V41" s="589"/>
      <c r="W41" s="587"/>
      <c r="X41" s="584"/>
      <c r="Y41" s="587"/>
      <c r="Z41" s="587"/>
      <c r="AA41" s="612"/>
    </row>
    <row r="42" spans="1:27" ht="15" customHeight="1" x14ac:dyDescent="0.35">
      <c r="A42" s="1173">
        <v>44936</v>
      </c>
      <c r="B42" s="591"/>
      <c r="C42" s="592"/>
      <c r="D42" s="593"/>
      <c r="E42" s="592"/>
      <c r="F42" s="593"/>
      <c r="G42" s="585"/>
      <c r="H42" s="586"/>
      <c r="I42" s="585"/>
      <c r="J42" s="586"/>
      <c r="K42" s="585"/>
      <c r="L42" s="586"/>
      <c r="M42" s="587"/>
      <c r="N42" s="584"/>
      <c r="O42" s="587"/>
      <c r="P42" s="588"/>
      <c r="Q42" s="587"/>
      <c r="R42" s="584"/>
      <c r="S42" s="587"/>
      <c r="T42" s="589"/>
      <c r="U42" s="594"/>
      <c r="V42" s="589"/>
      <c r="W42" s="587"/>
      <c r="X42" s="584"/>
      <c r="Y42" s="587"/>
      <c r="Z42" s="587"/>
      <c r="AA42" s="612"/>
    </row>
    <row r="43" spans="1:27" ht="15" customHeight="1" x14ac:dyDescent="0.35">
      <c r="A43" s="1174"/>
      <c r="B43" s="591"/>
      <c r="C43" s="592"/>
      <c r="D43" s="593"/>
      <c r="E43" s="592"/>
      <c r="F43" s="593"/>
      <c r="G43" s="585"/>
      <c r="H43" s="586"/>
      <c r="I43" s="585"/>
      <c r="J43" s="586"/>
      <c r="K43" s="585"/>
      <c r="L43" s="586"/>
      <c r="M43" s="587"/>
      <c r="N43" s="584"/>
      <c r="O43" s="587"/>
      <c r="P43" s="588"/>
      <c r="Q43" s="587"/>
      <c r="R43" s="584"/>
      <c r="S43" s="587"/>
      <c r="T43" s="589"/>
      <c r="U43" s="594"/>
      <c r="V43" s="589"/>
      <c r="W43" s="587"/>
      <c r="X43" s="584"/>
      <c r="Y43" s="587"/>
      <c r="Z43" s="587"/>
      <c r="AA43" s="612"/>
    </row>
    <row r="44" spans="1:27" ht="15" customHeight="1" x14ac:dyDescent="0.35">
      <c r="A44" s="1174"/>
      <c r="B44" s="591"/>
      <c r="C44" s="592"/>
      <c r="D44" s="593"/>
      <c r="E44" s="592"/>
      <c r="F44" s="593"/>
      <c r="G44" s="585"/>
      <c r="H44" s="586"/>
      <c r="I44" s="585"/>
      <c r="J44" s="586"/>
      <c r="K44" s="585"/>
      <c r="L44" s="586"/>
      <c r="M44" s="587"/>
      <c r="N44" s="584"/>
      <c r="O44" s="587"/>
      <c r="P44" s="588"/>
      <c r="Q44" s="587"/>
      <c r="R44" s="584"/>
      <c r="S44" s="587"/>
      <c r="T44" s="589"/>
      <c r="U44" s="594"/>
      <c r="V44" s="589"/>
      <c r="W44" s="587"/>
      <c r="X44" s="584"/>
      <c r="Y44" s="587"/>
      <c r="Z44" s="587"/>
      <c r="AA44" s="612"/>
    </row>
    <row r="45" spans="1:27" ht="12.75" customHeight="1" x14ac:dyDescent="0.35">
      <c r="A45" s="1175"/>
      <c r="B45" s="591">
        <v>18.649999999999999</v>
      </c>
      <c r="C45" s="592">
        <v>186500</v>
      </c>
      <c r="D45" s="593">
        <v>19.420000000000002</v>
      </c>
      <c r="E45" s="592">
        <v>194200</v>
      </c>
      <c r="F45" s="593">
        <v>21.38</v>
      </c>
      <c r="G45" s="585">
        <v>213800</v>
      </c>
      <c r="H45" s="586">
        <v>53.95</v>
      </c>
      <c r="I45" s="585">
        <v>366860</v>
      </c>
      <c r="J45" s="586">
        <v>15</v>
      </c>
      <c r="K45" s="585">
        <v>192000</v>
      </c>
      <c r="L45" s="586"/>
      <c r="M45" s="587"/>
      <c r="N45" s="584">
        <v>28.26</v>
      </c>
      <c r="O45" s="587">
        <v>282600</v>
      </c>
      <c r="P45" s="588">
        <v>20</v>
      </c>
      <c r="Q45" s="587">
        <v>256000</v>
      </c>
      <c r="R45" s="584">
        <v>44.71</v>
      </c>
      <c r="S45" s="587">
        <v>304030</v>
      </c>
      <c r="T45" s="589"/>
      <c r="U45" s="594"/>
      <c r="V45" s="589"/>
      <c r="W45" s="587"/>
      <c r="X45" s="584"/>
      <c r="Y45" s="587"/>
      <c r="Z45" s="587"/>
      <c r="AA45" s="612"/>
    </row>
    <row r="46" spans="1:27" ht="15" customHeight="1" x14ac:dyDescent="0.35">
      <c r="A46" s="1173">
        <v>44937</v>
      </c>
      <c r="B46" s="591"/>
      <c r="C46" s="592"/>
      <c r="D46" s="593"/>
      <c r="E46" s="592"/>
      <c r="F46" s="593"/>
      <c r="G46" s="585"/>
      <c r="H46" s="586"/>
      <c r="I46" s="587"/>
      <c r="J46" s="586"/>
      <c r="K46" s="585"/>
      <c r="L46" s="586"/>
      <c r="M46" s="587"/>
      <c r="N46" s="584"/>
      <c r="O46" s="587"/>
      <c r="P46" s="588"/>
      <c r="Q46" s="587"/>
      <c r="R46" s="631"/>
      <c r="S46" s="587"/>
      <c r="T46" s="589"/>
      <c r="U46" s="594"/>
      <c r="V46" s="589"/>
      <c r="W46" s="587"/>
      <c r="X46" s="584"/>
      <c r="Y46" s="587"/>
      <c r="Z46" s="587"/>
      <c r="AA46" s="612"/>
    </row>
    <row r="47" spans="1:27" ht="15" customHeight="1" x14ac:dyDescent="0.35">
      <c r="A47" s="1174"/>
      <c r="B47" s="591"/>
      <c r="C47" s="592"/>
      <c r="D47" s="593"/>
      <c r="E47" s="592"/>
      <c r="F47" s="593"/>
      <c r="G47" s="585"/>
      <c r="H47" s="586"/>
      <c r="I47" s="585"/>
      <c r="J47" s="586"/>
      <c r="K47" s="585"/>
      <c r="L47" s="586"/>
      <c r="M47" s="587"/>
      <c r="N47" s="584"/>
      <c r="O47" s="587"/>
      <c r="P47" s="588"/>
      <c r="Q47" s="587"/>
      <c r="R47" s="584"/>
      <c r="S47" s="587"/>
      <c r="T47" s="589"/>
      <c r="U47" s="594"/>
      <c r="V47" s="589"/>
      <c r="W47" s="587"/>
      <c r="X47" s="584"/>
      <c r="Y47" s="587"/>
      <c r="Z47" s="587"/>
      <c r="AA47" s="612"/>
    </row>
    <row r="48" spans="1:27" ht="15" customHeight="1" x14ac:dyDescent="0.35">
      <c r="A48" s="1174"/>
      <c r="B48" s="591"/>
      <c r="C48" s="592"/>
      <c r="D48" s="593"/>
      <c r="E48" s="592"/>
      <c r="F48" s="593"/>
      <c r="G48" s="585"/>
      <c r="H48" s="586"/>
      <c r="I48" s="585"/>
      <c r="J48" s="586"/>
      <c r="K48" s="585"/>
      <c r="L48" s="586"/>
      <c r="M48" s="587"/>
      <c r="N48" s="584"/>
      <c r="O48" s="587"/>
      <c r="P48" s="588"/>
      <c r="Q48" s="587"/>
      <c r="R48" s="584"/>
      <c r="S48" s="587"/>
      <c r="T48" s="589"/>
      <c r="U48" s="594"/>
      <c r="V48" s="589"/>
      <c r="W48" s="587"/>
      <c r="X48" s="584"/>
      <c r="Y48" s="587"/>
      <c r="Z48" s="587"/>
      <c r="AA48" s="612"/>
    </row>
    <row r="49" spans="1:27" ht="15" customHeight="1" x14ac:dyDescent="0.35">
      <c r="A49" s="1175"/>
      <c r="B49" s="591">
        <v>11.91</v>
      </c>
      <c r="C49" s="592">
        <v>119100</v>
      </c>
      <c r="D49" s="593">
        <v>16.899999999999999</v>
      </c>
      <c r="E49" s="592">
        <v>169000</v>
      </c>
      <c r="F49" s="593">
        <v>16.329999999999998</v>
      </c>
      <c r="G49" s="585">
        <v>163300</v>
      </c>
      <c r="H49" s="586">
        <v>50.18</v>
      </c>
      <c r="I49" s="585">
        <v>341224</v>
      </c>
      <c r="J49" s="586"/>
      <c r="K49" s="585"/>
      <c r="L49" s="586"/>
      <c r="M49" s="587"/>
      <c r="N49" s="584"/>
      <c r="O49" s="587"/>
      <c r="P49" s="588">
        <v>20</v>
      </c>
      <c r="Q49" s="587">
        <v>256000</v>
      </c>
      <c r="R49" s="584"/>
      <c r="S49" s="587"/>
      <c r="T49" s="589"/>
      <c r="U49" s="594"/>
      <c r="V49" s="589"/>
      <c r="W49" s="587"/>
      <c r="X49" s="584"/>
      <c r="Y49" s="587"/>
      <c r="Z49" s="587"/>
      <c r="AA49" s="612"/>
    </row>
    <row r="50" spans="1:27" ht="15" customHeight="1" x14ac:dyDescent="0.35">
      <c r="A50" s="1173">
        <v>44938</v>
      </c>
      <c r="B50" s="591"/>
      <c r="C50" s="592"/>
      <c r="D50" s="593"/>
      <c r="E50" s="592"/>
      <c r="F50" s="593"/>
      <c r="G50" s="585"/>
      <c r="H50" s="586"/>
      <c r="I50" s="585"/>
      <c r="J50" s="586"/>
      <c r="K50" s="585"/>
      <c r="L50" s="586"/>
      <c r="M50" s="587"/>
      <c r="N50" s="584"/>
      <c r="O50" s="587"/>
      <c r="P50" s="588"/>
      <c r="Q50" s="587"/>
      <c r="R50" s="584"/>
      <c r="S50" s="587"/>
      <c r="T50" s="589"/>
      <c r="U50" s="594"/>
      <c r="V50" s="589"/>
      <c r="W50" s="587"/>
      <c r="X50" s="584"/>
      <c r="Y50" s="587"/>
      <c r="Z50" s="587"/>
      <c r="AA50" s="612"/>
    </row>
    <row r="51" spans="1:27" ht="15" customHeight="1" x14ac:dyDescent="0.35">
      <c r="A51" s="1174"/>
      <c r="B51" s="591"/>
      <c r="C51" s="592"/>
      <c r="D51" s="593"/>
      <c r="E51" s="592"/>
      <c r="F51" s="593"/>
      <c r="G51" s="585"/>
      <c r="H51" s="586"/>
      <c r="I51" s="585"/>
      <c r="J51" s="586"/>
      <c r="K51" s="585"/>
      <c r="L51" s="586"/>
      <c r="M51" s="587"/>
      <c r="N51" s="584"/>
      <c r="O51" s="587"/>
      <c r="P51" s="588"/>
      <c r="Q51" s="587"/>
      <c r="R51" s="584"/>
      <c r="S51" s="587"/>
      <c r="T51" s="589"/>
      <c r="U51" s="594"/>
      <c r="V51" s="589"/>
      <c r="W51" s="587"/>
      <c r="X51" s="584"/>
      <c r="Y51" s="587"/>
      <c r="Z51" s="587"/>
      <c r="AA51" s="612"/>
    </row>
    <row r="52" spans="1:27" ht="15" customHeight="1" x14ac:dyDescent="0.35">
      <c r="A52" s="1174"/>
      <c r="B52" s="591"/>
      <c r="C52" s="592"/>
      <c r="D52" s="593"/>
      <c r="E52" s="592"/>
      <c r="F52" s="593"/>
      <c r="G52" s="585"/>
      <c r="H52" s="586"/>
      <c r="I52" s="585"/>
      <c r="J52" s="586"/>
      <c r="K52" s="585"/>
      <c r="L52" s="586"/>
      <c r="M52" s="587"/>
      <c r="N52" s="584"/>
      <c r="O52" s="587"/>
      <c r="P52" s="588"/>
      <c r="Q52" s="587"/>
      <c r="R52" s="584"/>
      <c r="S52" s="587"/>
      <c r="T52" s="589"/>
      <c r="U52" s="594"/>
      <c r="V52" s="589"/>
      <c r="W52" s="587"/>
      <c r="X52" s="584"/>
      <c r="Y52" s="587"/>
      <c r="Z52" s="587"/>
      <c r="AA52" s="612"/>
    </row>
    <row r="53" spans="1:27" ht="15" customHeight="1" x14ac:dyDescent="0.35">
      <c r="A53" s="1175"/>
      <c r="B53" s="591">
        <v>17.93</v>
      </c>
      <c r="C53" s="592">
        <v>179300</v>
      </c>
      <c r="D53" s="593">
        <v>15.46</v>
      </c>
      <c r="E53" s="592">
        <v>154600</v>
      </c>
      <c r="F53" s="593">
        <v>28.36</v>
      </c>
      <c r="G53" s="585">
        <v>283600</v>
      </c>
      <c r="H53" s="586"/>
      <c r="I53" s="585"/>
      <c r="J53" s="586">
        <v>30</v>
      </c>
      <c r="K53" s="585">
        <v>384000</v>
      </c>
      <c r="L53" s="586">
        <v>54.96</v>
      </c>
      <c r="M53" s="587">
        <v>373728</v>
      </c>
      <c r="N53" s="584"/>
      <c r="O53" s="587"/>
      <c r="P53" s="588">
        <v>20</v>
      </c>
      <c r="Q53" s="587">
        <v>256000</v>
      </c>
      <c r="R53" s="584"/>
      <c r="S53" s="587"/>
      <c r="T53" s="589"/>
      <c r="U53" s="594"/>
      <c r="V53" s="589"/>
      <c r="W53" s="587"/>
      <c r="X53" s="584"/>
      <c r="Y53" s="587"/>
      <c r="Z53" s="587"/>
      <c r="AA53" s="612"/>
    </row>
    <row r="54" spans="1:27" ht="15" customHeight="1" x14ac:dyDescent="0.35">
      <c r="A54" s="1173">
        <v>44939</v>
      </c>
      <c r="B54" s="591"/>
      <c r="C54" s="592"/>
      <c r="D54" s="593"/>
      <c r="E54" s="592"/>
      <c r="F54" s="593"/>
      <c r="G54" s="585"/>
      <c r="H54" s="586"/>
      <c r="I54" s="585"/>
      <c r="J54" s="586"/>
      <c r="K54" s="585"/>
      <c r="L54" s="586"/>
      <c r="M54" s="587"/>
      <c r="N54" s="584"/>
      <c r="O54" s="587"/>
      <c r="P54" s="588"/>
      <c r="Q54" s="587"/>
      <c r="R54" s="584"/>
      <c r="S54" s="587"/>
      <c r="T54" s="589"/>
      <c r="U54" s="594"/>
      <c r="V54" s="589"/>
      <c r="W54" s="587"/>
      <c r="X54" s="584"/>
      <c r="Y54" s="587"/>
      <c r="Z54" s="587"/>
      <c r="AA54" s="612"/>
    </row>
    <row r="55" spans="1:27" ht="15" customHeight="1" x14ac:dyDescent="0.35">
      <c r="A55" s="1174"/>
      <c r="B55" s="591"/>
      <c r="C55" s="592"/>
      <c r="D55" s="593"/>
      <c r="E55" s="592"/>
      <c r="F55" s="593"/>
      <c r="G55" s="585"/>
      <c r="H55" s="586"/>
      <c r="I55" s="585"/>
      <c r="J55" s="586"/>
      <c r="K55" s="585"/>
      <c r="L55" s="586"/>
      <c r="M55" s="587"/>
      <c r="N55" s="584"/>
      <c r="O55" s="587"/>
      <c r="P55" s="588"/>
      <c r="Q55" s="587"/>
      <c r="R55" s="584"/>
      <c r="S55" s="587"/>
      <c r="T55" s="589"/>
      <c r="U55" s="590"/>
      <c r="V55" s="599"/>
      <c r="W55" s="600"/>
      <c r="X55" s="588"/>
      <c r="Y55" s="587"/>
      <c r="Z55" s="587"/>
      <c r="AA55" s="612"/>
    </row>
    <row r="56" spans="1:27" ht="15" customHeight="1" x14ac:dyDescent="0.35">
      <c r="A56" s="1174"/>
      <c r="B56" s="591"/>
      <c r="C56" s="592"/>
      <c r="D56" s="593"/>
      <c r="E56" s="592"/>
      <c r="F56" s="593"/>
      <c r="G56" s="585"/>
      <c r="H56" s="586"/>
      <c r="I56" s="585"/>
      <c r="J56" s="586"/>
      <c r="K56" s="585"/>
      <c r="L56" s="586"/>
      <c r="M56" s="587"/>
      <c r="N56" s="584"/>
      <c r="O56" s="587"/>
      <c r="P56" s="588"/>
      <c r="Q56" s="587"/>
      <c r="R56" s="584"/>
      <c r="S56" s="587"/>
      <c r="T56" s="589"/>
      <c r="U56" s="590"/>
      <c r="V56" s="599"/>
      <c r="W56" s="600"/>
      <c r="X56" s="588"/>
      <c r="Y56" s="587"/>
      <c r="Z56" s="587"/>
      <c r="AA56" s="612"/>
    </row>
    <row r="57" spans="1:27" ht="15" customHeight="1" x14ac:dyDescent="0.35">
      <c r="A57" s="1175"/>
      <c r="B57" s="591"/>
      <c r="C57" s="592"/>
      <c r="D57" s="593">
        <v>19.45</v>
      </c>
      <c r="E57" s="592">
        <v>194500</v>
      </c>
      <c r="F57" s="593">
        <v>25.45</v>
      </c>
      <c r="G57" s="585">
        <v>254500</v>
      </c>
      <c r="H57" s="586">
        <v>50.05</v>
      </c>
      <c r="I57" s="585">
        <v>340340</v>
      </c>
      <c r="J57" s="586">
        <v>15</v>
      </c>
      <c r="K57" s="585">
        <v>192000</v>
      </c>
      <c r="L57" s="586"/>
      <c r="M57" s="587"/>
      <c r="N57" s="584"/>
      <c r="O57" s="587"/>
      <c r="P57" s="588">
        <v>20</v>
      </c>
      <c r="Q57" s="587">
        <v>256000</v>
      </c>
      <c r="R57" s="584"/>
      <c r="S57" s="587"/>
      <c r="T57" s="589">
        <v>7</v>
      </c>
      <c r="U57" s="594">
        <v>70000</v>
      </c>
      <c r="V57" s="589"/>
      <c r="W57" s="587"/>
      <c r="X57" s="584">
        <v>15</v>
      </c>
      <c r="Y57" s="587">
        <v>150000</v>
      </c>
      <c r="Z57" s="587"/>
      <c r="AA57" s="612"/>
    </row>
    <row r="58" spans="1:27" ht="15" customHeight="1" x14ac:dyDescent="0.35">
      <c r="A58" s="1173">
        <v>44940</v>
      </c>
      <c r="B58" s="591"/>
      <c r="C58" s="585"/>
      <c r="D58" s="593"/>
      <c r="E58" s="592"/>
      <c r="F58" s="593"/>
      <c r="G58" s="585"/>
      <c r="H58" s="586"/>
      <c r="I58" s="585"/>
      <c r="J58" s="586"/>
      <c r="K58" s="585"/>
      <c r="L58" s="586"/>
      <c r="M58" s="587"/>
      <c r="N58" s="584"/>
      <c r="O58" s="587"/>
      <c r="P58" s="588"/>
      <c r="Q58" s="587"/>
      <c r="R58" s="584"/>
      <c r="S58" s="587"/>
      <c r="T58" s="589"/>
      <c r="U58" s="594"/>
      <c r="V58" s="589"/>
      <c r="W58" s="587"/>
      <c r="X58" s="584"/>
      <c r="Y58" s="587"/>
      <c r="Z58" s="587"/>
      <c r="AA58" s="612"/>
    </row>
    <row r="59" spans="1:27" ht="15" customHeight="1" x14ac:dyDescent="0.35">
      <c r="A59" s="1174"/>
      <c r="B59" s="591"/>
      <c r="C59" s="592"/>
      <c r="D59" s="593"/>
      <c r="E59" s="592"/>
      <c r="F59" s="593"/>
      <c r="G59" s="585"/>
      <c r="H59" s="586"/>
      <c r="I59" s="585"/>
      <c r="J59" s="586"/>
      <c r="K59" s="585"/>
      <c r="L59" s="586"/>
      <c r="M59" s="587"/>
      <c r="N59" s="584"/>
      <c r="O59" s="587"/>
      <c r="P59" s="588"/>
      <c r="Q59" s="587"/>
      <c r="R59" s="584"/>
      <c r="S59" s="587"/>
      <c r="T59" s="589"/>
      <c r="U59" s="590"/>
      <c r="V59" s="599"/>
      <c r="W59" s="600"/>
      <c r="X59" s="588"/>
      <c r="Y59" s="587"/>
      <c r="Z59" s="587"/>
      <c r="AA59" s="612"/>
    </row>
    <row r="60" spans="1:27" ht="15" customHeight="1" x14ac:dyDescent="0.35">
      <c r="A60" s="1174"/>
      <c r="B60" s="591"/>
      <c r="C60" s="592"/>
      <c r="D60" s="593"/>
      <c r="E60" s="592"/>
      <c r="F60" s="593"/>
      <c r="G60" s="585"/>
      <c r="H60" s="586"/>
      <c r="I60" s="585"/>
      <c r="J60" s="586"/>
      <c r="K60" s="585"/>
      <c r="L60" s="586"/>
      <c r="M60" s="587"/>
      <c r="N60" s="584"/>
      <c r="O60" s="587"/>
      <c r="P60" s="588"/>
      <c r="Q60" s="587"/>
      <c r="R60" s="584"/>
      <c r="S60" s="587"/>
      <c r="T60" s="589"/>
      <c r="U60" s="590"/>
      <c r="V60" s="599"/>
      <c r="W60" s="600"/>
      <c r="X60" s="588"/>
      <c r="Y60" s="587"/>
      <c r="Z60" s="587"/>
      <c r="AA60" s="612"/>
    </row>
    <row r="61" spans="1:27" ht="15" customHeight="1" x14ac:dyDescent="0.35">
      <c r="A61" s="1175"/>
      <c r="B61" s="591"/>
      <c r="C61" s="592"/>
      <c r="D61" s="593"/>
      <c r="E61" s="592"/>
      <c r="F61" s="593">
        <v>20.41</v>
      </c>
      <c r="G61" s="585">
        <v>204100</v>
      </c>
      <c r="H61" s="586"/>
      <c r="I61" s="585"/>
      <c r="J61" s="586">
        <v>30</v>
      </c>
      <c r="K61" s="585">
        <v>384000</v>
      </c>
      <c r="L61" s="586"/>
      <c r="M61" s="587"/>
      <c r="N61" s="584"/>
      <c r="O61" s="587"/>
      <c r="P61" s="588">
        <v>20</v>
      </c>
      <c r="Q61" s="587">
        <v>256000</v>
      </c>
      <c r="R61" s="584"/>
      <c r="S61" s="587"/>
      <c r="T61" s="589"/>
      <c r="U61" s="590"/>
      <c r="V61" s="599"/>
      <c r="W61" s="600"/>
      <c r="X61" s="588"/>
      <c r="Y61" s="587"/>
      <c r="Z61" s="587"/>
      <c r="AA61" s="612"/>
    </row>
    <row r="62" spans="1:27" ht="15" customHeight="1" x14ac:dyDescent="0.35">
      <c r="A62" s="1173">
        <v>44941</v>
      </c>
      <c r="B62" s="591"/>
      <c r="C62" s="592"/>
      <c r="D62" s="593"/>
      <c r="E62" s="592"/>
      <c r="F62" s="593"/>
      <c r="G62" s="585"/>
      <c r="H62" s="586"/>
      <c r="I62" s="585"/>
      <c r="J62" s="586"/>
      <c r="K62" s="585"/>
      <c r="L62" s="586"/>
      <c r="M62" s="587"/>
      <c r="N62" s="584"/>
      <c r="O62" s="587"/>
      <c r="P62" s="588"/>
      <c r="Q62" s="587"/>
      <c r="R62" s="584"/>
      <c r="S62" s="587"/>
      <c r="T62" s="589"/>
      <c r="U62" s="594"/>
      <c r="V62" s="589"/>
      <c r="W62" s="587"/>
      <c r="X62" s="584"/>
      <c r="Y62" s="587"/>
      <c r="Z62" s="587"/>
      <c r="AA62" s="612"/>
    </row>
    <row r="63" spans="1:27" ht="15" customHeight="1" x14ac:dyDescent="0.35">
      <c r="A63" s="1174"/>
      <c r="B63" s="591"/>
      <c r="C63" s="592"/>
      <c r="D63" s="593"/>
      <c r="E63" s="592"/>
      <c r="F63" s="593"/>
      <c r="G63" s="585"/>
      <c r="H63" s="586"/>
      <c r="I63" s="585"/>
      <c r="J63" s="586"/>
      <c r="K63" s="585"/>
      <c r="L63" s="586"/>
      <c r="M63" s="587"/>
      <c r="N63" s="584"/>
      <c r="O63" s="587"/>
      <c r="P63" s="588"/>
      <c r="Q63" s="587"/>
      <c r="R63" s="584"/>
      <c r="S63" s="587"/>
      <c r="T63" s="589"/>
      <c r="U63" s="594"/>
      <c r="V63" s="589"/>
      <c r="W63" s="587"/>
      <c r="X63" s="584"/>
      <c r="Y63" s="587"/>
      <c r="Z63" s="587"/>
      <c r="AA63" s="612"/>
    </row>
    <row r="64" spans="1:27" ht="15" customHeight="1" x14ac:dyDescent="0.35">
      <c r="A64" s="1174"/>
      <c r="B64" s="591"/>
      <c r="C64" s="592"/>
      <c r="D64" s="593"/>
      <c r="E64" s="592"/>
      <c r="F64" s="593"/>
      <c r="G64" s="585"/>
      <c r="H64" s="586"/>
      <c r="I64" s="585"/>
      <c r="J64" s="586"/>
      <c r="K64" s="585"/>
      <c r="L64" s="586"/>
      <c r="M64" s="587"/>
      <c r="N64" s="584"/>
      <c r="O64" s="587"/>
      <c r="P64" s="588"/>
      <c r="Q64" s="587"/>
      <c r="R64" s="584"/>
      <c r="S64" s="587"/>
      <c r="T64" s="589"/>
      <c r="U64" s="594"/>
      <c r="V64" s="589"/>
      <c r="W64" s="587"/>
      <c r="X64" s="584"/>
      <c r="Y64" s="587"/>
      <c r="Z64" s="587"/>
      <c r="AA64" s="612"/>
    </row>
    <row r="65" spans="1:27" ht="15" customHeight="1" x14ac:dyDescent="0.35">
      <c r="A65" s="1175"/>
      <c r="B65" s="591">
        <v>23.82</v>
      </c>
      <c r="C65" s="592">
        <v>238200</v>
      </c>
      <c r="D65" s="593">
        <v>29.37</v>
      </c>
      <c r="E65" s="592">
        <v>293700</v>
      </c>
      <c r="F65" s="593">
        <v>24.7</v>
      </c>
      <c r="G65" s="585">
        <v>247000</v>
      </c>
      <c r="H65" s="586"/>
      <c r="I65" s="585"/>
      <c r="J65" s="586"/>
      <c r="K65" s="585"/>
      <c r="L65" s="586"/>
      <c r="M65" s="587"/>
      <c r="N65" s="584"/>
      <c r="O65" s="587"/>
      <c r="P65" s="588"/>
      <c r="Q65" s="587"/>
      <c r="R65" s="584"/>
      <c r="S65" s="587"/>
      <c r="T65" s="589"/>
      <c r="U65" s="594"/>
      <c r="V65" s="589"/>
      <c r="W65" s="587"/>
      <c r="X65" s="584"/>
      <c r="Y65" s="587"/>
      <c r="Z65" s="587"/>
      <c r="AA65" s="612"/>
    </row>
    <row r="66" spans="1:27" ht="15" customHeight="1" x14ac:dyDescent="0.35">
      <c r="A66" s="1173">
        <v>44942</v>
      </c>
      <c r="B66" s="591"/>
      <c r="C66" s="592"/>
      <c r="D66" s="593"/>
      <c r="E66" s="592"/>
      <c r="F66" s="593"/>
      <c r="G66" s="585"/>
      <c r="H66" s="586"/>
      <c r="I66" s="585"/>
      <c r="J66" s="586"/>
      <c r="K66" s="585"/>
      <c r="L66" s="586"/>
      <c r="M66" s="587"/>
      <c r="N66" s="584"/>
      <c r="O66" s="587"/>
      <c r="P66" s="588"/>
      <c r="Q66" s="587"/>
      <c r="R66" s="584"/>
      <c r="S66" s="587"/>
      <c r="T66" s="589"/>
      <c r="U66" s="594"/>
      <c r="V66" s="589"/>
      <c r="W66" s="587"/>
      <c r="X66" s="584"/>
      <c r="Y66" s="587"/>
      <c r="Z66" s="587"/>
      <c r="AA66" s="612"/>
    </row>
    <row r="67" spans="1:27" ht="15" customHeight="1" x14ac:dyDescent="0.35">
      <c r="A67" s="1174"/>
      <c r="B67" s="591"/>
      <c r="C67" s="592"/>
      <c r="D67" s="593"/>
      <c r="E67" s="592"/>
      <c r="F67" s="593"/>
      <c r="G67" s="585"/>
      <c r="H67" s="586"/>
      <c r="I67" s="585"/>
      <c r="J67" s="586"/>
      <c r="K67" s="585"/>
      <c r="L67" s="586"/>
      <c r="M67" s="587"/>
      <c r="N67" s="584"/>
      <c r="O67" s="587"/>
      <c r="P67" s="588"/>
      <c r="Q67" s="587"/>
      <c r="R67" s="584"/>
      <c r="S67" s="587"/>
      <c r="T67" s="589"/>
      <c r="U67" s="594"/>
      <c r="V67" s="589"/>
      <c r="W67" s="587"/>
      <c r="X67" s="584"/>
      <c r="Y67" s="587"/>
      <c r="Z67" s="587"/>
      <c r="AA67" s="612"/>
    </row>
    <row r="68" spans="1:27" ht="15" customHeight="1" x14ac:dyDescent="0.35">
      <c r="A68" s="1174"/>
      <c r="B68" s="591"/>
      <c r="C68" s="592"/>
      <c r="D68" s="593"/>
      <c r="E68" s="592"/>
      <c r="F68" s="593"/>
      <c r="G68" s="585"/>
      <c r="H68" s="586"/>
      <c r="I68" s="585"/>
      <c r="J68" s="586"/>
      <c r="K68" s="585"/>
      <c r="L68" s="586"/>
      <c r="M68" s="587"/>
      <c r="N68" s="584"/>
      <c r="O68" s="587"/>
      <c r="P68" s="588"/>
      <c r="Q68" s="587"/>
      <c r="R68" s="584"/>
      <c r="S68" s="587"/>
      <c r="T68" s="589"/>
      <c r="U68" s="594"/>
      <c r="V68" s="589"/>
      <c r="W68" s="587"/>
      <c r="X68" s="584"/>
      <c r="Y68" s="587"/>
      <c r="Z68" s="587"/>
      <c r="AA68" s="612"/>
    </row>
    <row r="69" spans="1:27" ht="15" customHeight="1" x14ac:dyDescent="0.35">
      <c r="A69" s="1175"/>
      <c r="B69" s="591">
        <v>17.2</v>
      </c>
      <c r="C69" s="592">
        <v>172000</v>
      </c>
      <c r="D69" s="593">
        <v>18.09</v>
      </c>
      <c r="E69" s="592">
        <v>180900</v>
      </c>
      <c r="F69" s="593">
        <v>17.54</v>
      </c>
      <c r="G69" s="585">
        <v>175400</v>
      </c>
      <c r="H69" s="586"/>
      <c r="I69" s="585"/>
      <c r="J69" s="586">
        <v>15</v>
      </c>
      <c r="K69" s="585">
        <v>192000</v>
      </c>
      <c r="L69" s="586"/>
      <c r="M69" s="587"/>
      <c r="N69" s="584">
        <v>16.170000000000002</v>
      </c>
      <c r="O69" s="587">
        <v>161700</v>
      </c>
      <c r="P69" s="588">
        <v>20</v>
      </c>
      <c r="Q69" s="587">
        <v>256000</v>
      </c>
      <c r="R69" s="584"/>
      <c r="S69" s="587"/>
      <c r="T69" s="589"/>
      <c r="U69" s="594"/>
      <c r="V69" s="589"/>
      <c r="W69" s="587"/>
      <c r="X69" s="584"/>
      <c r="Y69" s="587"/>
      <c r="Z69" s="587"/>
      <c r="AA69" s="612"/>
    </row>
    <row r="70" spans="1:27" ht="15" customHeight="1" x14ac:dyDescent="0.35">
      <c r="A70" s="1173">
        <v>44943</v>
      </c>
      <c r="B70" s="591"/>
      <c r="C70" s="592"/>
      <c r="D70" s="593"/>
      <c r="E70" s="592"/>
      <c r="F70" s="593"/>
      <c r="G70" s="585"/>
      <c r="H70" s="586"/>
      <c r="I70" s="585"/>
      <c r="J70" s="586"/>
      <c r="K70" s="585"/>
      <c r="L70" s="586"/>
      <c r="M70" s="587"/>
      <c r="N70" s="584"/>
      <c r="O70" s="587"/>
      <c r="P70" s="588"/>
      <c r="Q70" s="587"/>
      <c r="R70" s="584"/>
      <c r="S70" s="587"/>
      <c r="T70" s="589"/>
      <c r="U70" s="594"/>
      <c r="V70" s="589"/>
      <c r="W70" s="587"/>
      <c r="X70" s="584"/>
      <c r="Y70" s="587"/>
      <c r="Z70" s="587"/>
      <c r="AA70" s="612"/>
    </row>
    <row r="71" spans="1:27" ht="15" customHeight="1" x14ac:dyDescent="0.35">
      <c r="A71" s="1174"/>
      <c r="B71" s="591"/>
      <c r="C71" s="592"/>
      <c r="D71" s="593"/>
      <c r="E71" s="592"/>
      <c r="F71" s="593"/>
      <c r="G71" s="585"/>
      <c r="H71" s="586"/>
      <c r="I71" s="585"/>
      <c r="J71" s="586"/>
      <c r="K71" s="585"/>
      <c r="L71" s="586"/>
      <c r="M71" s="587"/>
      <c r="N71" s="584"/>
      <c r="O71" s="587"/>
      <c r="P71" s="588"/>
      <c r="Q71" s="587"/>
      <c r="R71" s="584"/>
      <c r="S71" s="587"/>
      <c r="T71" s="589"/>
      <c r="U71" s="594"/>
      <c r="V71" s="589"/>
      <c r="W71" s="587"/>
      <c r="X71" s="584"/>
      <c r="Y71" s="587"/>
      <c r="Z71" s="587"/>
      <c r="AA71" s="612"/>
    </row>
    <row r="72" spans="1:27" ht="15" customHeight="1" x14ac:dyDescent="0.35">
      <c r="A72" s="1174"/>
      <c r="B72" s="591"/>
      <c r="C72" s="592"/>
      <c r="D72" s="593"/>
      <c r="E72" s="592"/>
      <c r="F72" s="593"/>
      <c r="G72" s="585"/>
      <c r="H72" s="586"/>
      <c r="I72" s="585"/>
      <c r="J72" s="586"/>
      <c r="K72" s="585"/>
      <c r="L72" s="586"/>
      <c r="M72" s="587"/>
      <c r="N72" s="584"/>
      <c r="O72" s="587"/>
      <c r="P72" s="588"/>
      <c r="Q72" s="587"/>
      <c r="R72" s="584"/>
      <c r="S72" s="587"/>
      <c r="T72" s="589"/>
      <c r="U72" s="594"/>
      <c r="V72" s="589"/>
      <c r="W72" s="587"/>
      <c r="X72" s="584"/>
      <c r="Y72" s="587"/>
      <c r="Z72" s="587"/>
      <c r="AA72" s="612"/>
    </row>
    <row r="73" spans="1:27" ht="15" customHeight="1" x14ac:dyDescent="0.35">
      <c r="A73" s="1175"/>
      <c r="B73" s="591">
        <v>13.66</v>
      </c>
      <c r="C73" s="592">
        <v>136600</v>
      </c>
      <c r="D73" s="593"/>
      <c r="E73" s="592"/>
      <c r="F73" s="593">
        <v>20.5</v>
      </c>
      <c r="G73" s="585">
        <v>205000</v>
      </c>
      <c r="H73" s="586"/>
      <c r="I73" s="585"/>
      <c r="J73" s="586"/>
      <c r="K73" s="585"/>
      <c r="L73" s="586"/>
      <c r="M73" s="587"/>
      <c r="N73" s="584"/>
      <c r="O73" s="587"/>
      <c r="P73" s="588">
        <v>20</v>
      </c>
      <c r="Q73" s="587">
        <v>256000</v>
      </c>
      <c r="R73" s="584"/>
      <c r="S73" s="587"/>
      <c r="T73" s="589"/>
      <c r="U73" s="594"/>
      <c r="V73" s="589"/>
      <c r="W73" s="587"/>
      <c r="X73" s="584"/>
      <c r="Y73" s="587"/>
      <c r="Z73" s="587"/>
      <c r="AA73" s="612"/>
    </row>
    <row r="74" spans="1:27" ht="15" customHeight="1" x14ac:dyDescent="0.35">
      <c r="A74" s="1173">
        <v>44944</v>
      </c>
      <c r="B74" s="591"/>
      <c r="C74" s="592"/>
      <c r="D74" s="593"/>
      <c r="E74" s="592"/>
      <c r="F74" s="593"/>
      <c r="G74" s="585"/>
      <c r="H74" s="586"/>
      <c r="I74" s="585"/>
      <c r="J74" s="586"/>
      <c r="K74" s="585"/>
      <c r="L74" s="586"/>
      <c r="M74" s="587"/>
      <c r="N74" s="584"/>
      <c r="O74" s="587"/>
      <c r="P74" s="588"/>
      <c r="Q74" s="587"/>
      <c r="R74" s="586"/>
      <c r="S74" s="587"/>
      <c r="T74" s="589"/>
      <c r="U74" s="594"/>
      <c r="V74" s="589"/>
      <c r="W74" s="587"/>
      <c r="X74" s="584"/>
      <c r="Y74" s="587"/>
      <c r="Z74" s="587"/>
      <c r="AA74" s="612"/>
    </row>
    <row r="75" spans="1:27" ht="15" customHeight="1" x14ac:dyDescent="0.35">
      <c r="A75" s="1174"/>
      <c r="B75" s="591"/>
      <c r="C75" s="592"/>
      <c r="D75" s="593"/>
      <c r="E75" s="592"/>
      <c r="F75" s="593"/>
      <c r="G75" s="585"/>
      <c r="H75" s="586"/>
      <c r="I75" s="585"/>
      <c r="J75" s="586"/>
      <c r="K75" s="585"/>
      <c r="L75" s="586"/>
      <c r="M75" s="587"/>
      <c r="N75" s="584"/>
      <c r="O75" s="587"/>
      <c r="P75" s="588"/>
      <c r="Q75" s="587"/>
      <c r="R75" s="586"/>
      <c r="S75" s="587"/>
      <c r="T75" s="589"/>
      <c r="U75" s="594"/>
      <c r="V75" s="589"/>
      <c r="W75" s="587"/>
      <c r="X75" s="584"/>
      <c r="Y75" s="587"/>
      <c r="Z75" s="587"/>
      <c r="AA75" s="612"/>
    </row>
    <row r="76" spans="1:27" ht="15" customHeight="1" x14ac:dyDescent="0.35">
      <c r="A76" s="1174"/>
      <c r="B76" s="591"/>
      <c r="C76" s="592"/>
      <c r="D76" s="593"/>
      <c r="E76" s="592"/>
      <c r="F76" s="593"/>
      <c r="G76" s="585"/>
      <c r="H76" s="586"/>
      <c r="I76" s="585"/>
      <c r="J76" s="586"/>
      <c r="K76" s="585"/>
      <c r="L76" s="586"/>
      <c r="M76" s="587"/>
      <c r="N76" s="584"/>
      <c r="O76" s="587"/>
      <c r="P76" s="588"/>
      <c r="Q76" s="587"/>
      <c r="R76" s="584"/>
      <c r="S76" s="587"/>
      <c r="T76" s="589"/>
      <c r="U76" s="590"/>
      <c r="V76" s="599"/>
      <c r="W76" s="600"/>
      <c r="X76" s="588"/>
      <c r="Y76" s="587"/>
      <c r="Z76" s="587"/>
      <c r="AA76" s="612"/>
    </row>
    <row r="77" spans="1:27" ht="15" customHeight="1" x14ac:dyDescent="0.35">
      <c r="A77" s="1175"/>
      <c r="B77" s="591">
        <v>12.6</v>
      </c>
      <c r="C77" s="592">
        <v>126000</v>
      </c>
      <c r="D77" s="593">
        <v>29.37</v>
      </c>
      <c r="E77" s="592">
        <v>293700</v>
      </c>
      <c r="F77" s="593">
        <v>18.829999999999998</v>
      </c>
      <c r="G77" s="585">
        <v>188300</v>
      </c>
      <c r="H77" s="586"/>
      <c r="I77" s="585"/>
      <c r="J77" s="586">
        <v>30</v>
      </c>
      <c r="K77" s="585">
        <v>384000</v>
      </c>
      <c r="L77" s="586">
        <v>47.39</v>
      </c>
      <c r="M77" s="587">
        <v>322252</v>
      </c>
      <c r="N77" s="584"/>
      <c r="O77" s="587"/>
      <c r="P77" s="588">
        <v>20</v>
      </c>
      <c r="Q77" s="587">
        <v>256000</v>
      </c>
      <c r="R77" s="584"/>
      <c r="S77" s="587"/>
      <c r="T77" s="589"/>
      <c r="U77" s="594"/>
      <c r="V77" s="589"/>
      <c r="W77" s="587"/>
      <c r="X77" s="584"/>
      <c r="Y77" s="587"/>
      <c r="Z77" s="587"/>
      <c r="AA77" s="612"/>
    </row>
    <row r="78" spans="1:27" ht="15" customHeight="1" x14ac:dyDescent="0.35">
      <c r="A78" s="1173">
        <v>44945</v>
      </c>
      <c r="B78" s="591"/>
      <c r="C78" s="592"/>
      <c r="D78" s="593"/>
      <c r="E78" s="592"/>
      <c r="F78" s="593"/>
      <c r="G78" s="585"/>
      <c r="H78" s="586"/>
      <c r="I78" s="587"/>
      <c r="J78" s="586"/>
      <c r="K78" s="585"/>
      <c r="L78" s="586"/>
      <c r="M78" s="587"/>
      <c r="N78" s="584"/>
      <c r="O78" s="587"/>
      <c r="P78" s="588"/>
      <c r="Q78" s="587"/>
      <c r="R78" s="584"/>
      <c r="S78" s="587"/>
      <c r="T78" s="589"/>
      <c r="U78" s="594"/>
      <c r="V78" s="589"/>
      <c r="W78" s="587"/>
      <c r="X78" s="584"/>
      <c r="Y78" s="587"/>
      <c r="Z78" s="587"/>
      <c r="AA78" s="612"/>
    </row>
    <row r="79" spans="1:27" ht="15" customHeight="1" x14ac:dyDescent="0.35">
      <c r="A79" s="1174"/>
      <c r="B79" s="591"/>
      <c r="C79" s="592"/>
      <c r="D79" s="593"/>
      <c r="E79" s="592"/>
      <c r="F79" s="593"/>
      <c r="G79" s="585"/>
      <c r="H79" s="586"/>
      <c r="I79" s="585"/>
      <c r="J79" s="586"/>
      <c r="K79" s="585"/>
      <c r="L79" s="586"/>
      <c r="M79" s="587"/>
      <c r="N79" s="584"/>
      <c r="O79" s="587"/>
      <c r="P79" s="588"/>
      <c r="Q79" s="587"/>
      <c r="R79" s="584"/>
      <c r="S79" s="587"/>
      <c r="T79" s="589"/>
      <c r="U79" s="590"/>
      <c r="V79" s="599"/>
      <c r="W79" s="600"/>
      <c r="X79" s="588"/>
      <c r="Y79" s="587"/>
      <c r="Z79" s="587"/>
      <c r="AA79" s="612"/>
    </row>
    <row r="80" spans="1:27" ht="15" customHeight="1" x14ac:dyDescent="0.35">
      <c r="A80" s="1174"/>
      <c r="B80" s="591"/>
      <c r="C80" s="592"/>
      <c r="D80" s="593"/>
      <c r="E80" s="592"/>
      <c r="F80" s="593"/>
      <c r="G80" s="585"/>
      <c r="H80" s="586"/>
      <c r="I80" s="585"/>
      <c r="J80" s="586"/>
      <c r="K80" s="585"/>
      <c r="L80" s="586"/>
      <c r="M80" s="587"/>
      <c r="N80" s="584"/>
      <c r="O80" s="587"/>
      <c r="P80" s="588"/>
      <c r="Q80" s="587"/>
      <c r="R80" s="584"/>
      <c r="S80" s="587"/>
      <c r="T80" s="589"/>
      <c r="U80" s="590"/>
      <c r="V80" s="599"/>
      <c r="W80" s="600"/>
      <c r="X80" s="588"/>
      <c r="Y80" s="587"/>
      <c r="Z80" s="587"/>
      <c r="AA80" s="612"/>
    </row>
    <row r="81" spans="1:27" ht="15" customHeight="1" x14ac:dyDescent="0.35">
      <c r="A81" s="1175"/>
      <c r="B81" s="591"/>
      <c r="C81" s="592"/>
      <c r="D81" s="593">
        <v>18.25</v>
      </c>
      <c r="E81" s="592">
        <v>182500</v>
      </c>
      <c r="F81" s="593">
        <v>28.16</v>
      </c>
      <c r="G81" s="585">
        <v>281600</v>
      </c>
      <c r="H81" s="586"/>
      <c r="I81" s="585"/>
      <c r="J81" s="586"/>
      <c r="K81" s="585"/>
      <c r="L81" s="586"/>
      <c r="M81" s="587"/>
      <c r="N81" s="584"/>
      <c r="O81" s="587"/>
      <c r="P81" s="588">
        <v>20</v>
      </c>
      <c r="Q81" s="587">
        <v>256000</v>
      </c>
      <c r="R81" s="584"/>
      <c r="S81" s="587"/>
      <c r="T81" s="589"/>
      <c r="U81" s="594"/>
      <c r="V81" s="589"/>
      <c r="W81" s="587"/>
      <c r="X81" s="584"/>
      <c r="Y81" s="587"/>
      <c r="Z81" s="587"/>
      <c r="AA81" s="612"/>
    </row>
    <row r="82" spans="1:27" ht="15" customHeight="1" x14ac:dyDescent="0.35">
      <c r="A82" s="1173">
        <v>44946</v>
      </c>
      <c r="B82" s="591"/>
      <c r="C82" s="592"/>
      <c r="D82" s="591"/>
      <c r="E82" s="592"/>
      <c r="F82" s="593"/>
      <c r="G82" s="585"/>
      <c r="H82" s="586"/>
      <c r="I82" s="585"/>
      <c r="J82" s="586"/>
      <c r="K82" s="585"/>
      <c r="L82" s="586"/>
      <c r="M82" s="587"/>
      <c r="N82" s="584"/>
      <c r="O82" s="587"/>
      <c r="P82" s="588"/>
      <c r="Q82" s="587"/>
      <c r="R82" s="584"/>
      <c r="S82" s="587"/>
      <c r="T82" s="589"/>
      <c r="U82" s="594"/>
      <c r="V82" s="589"/>
      <c r="W82" s="587"/>
      <c r="X82" s="584"/>
      <c r="Y82" s="587"/>
      <c r="Z82" s="587"/>
      <c r="AA82" s="612"/>
    </row>
    <row r="83" spans="1:27" ht="15" customHeight="1" x14ac:dyDescent="0.35">
      <c r="A83" s="1174"/>
      <c r="B83" s="591"/>
      <c r="C83" s="592"/>
      <c r="D83" s="591"/>
      <c r="E83" s="592"/>
      <c r="F83" s="593"/>
      <c r="G83" s="585"/>
      <c r="H83" s="586"/>
      <c r="I83" s="585"/>
      <c r="J83" s="586"/>
      <c r="K83" s="585"/>
      <c r="L83" s="586"/>
      <c r="M83" s="587"/>
      <c r="N83" s="584"/>
      <c r="O83" s="587"/>
      <c r="P83" s="588"/>
      <c r="Q83" s="587"/>
      <c r="R83" s="584"/>
      <c r="S83" s="587"/>
      <c r="T83" s="589"/>
      <c r="U83" s="594"/>
      <c r="V83" s="589"/>
      <c r="W83" s="587"/>
      <c r="X83" s="584"/>
      <c r="Y83" s="587"/>
      <c r="Z83" s="587"/>
      <c r="AA83" s="612"/>
    </row>
    <row r="84" spans="1:27" ht="15" customHeight="1" x14ac:dyDescent="0.35">
      <c r="A84" s="1174"/>
      <c r="B84" s="591"/>
      <c r="C84" s="592"/>
      <c r="D84" s="591"/>
      <c r="E84" s="592"/>
      <c r="F84" s="593"/>
      <c r="G84" s="585"/>
      <c r="H84" s="586"/>
      <c r="I84" s="585"/>
      <c r="J84" s="586"/>
      <c r="K84" s="585"/>
      <c r="L84" s="586"/>
      <c r="M84" s="587"/>
      <c r="N84" s="584"/>
      <c r="O84" s="587"/>
      <c r="P84" s="588"/>
      <c r="Q84" s="587"/>
      <c r="R84" s="584"/>
      <c r="S84" s="587"/>
      <c r="T84" s="589"/>
      <c r="U84" s="594"/>
      <c r="V84" s="589"/>
      <c r="W84" s="587"/>
      <c r="X84" s="584"/>
      <c r="Y84" s="587"/>
      <c r="Z84" s="587"/>
      <c r="AA84" s="612"/>
    </row>
    <row r="85" spans="1:27" ht="15" customHeight="1" x14ac:dyDescent="0.35">
      <c r="A85" s="1175"/>
      <c r="B85" s="591">
        <v>34.22</v>
      </c>
      <c r="C85" s="592">
        <v>342200</v>
      </c>
      <c r="D85" s="591">
        <v>17.809999999999999</v>
      </c>
      <c r="E85" s="592">
        <v>178100</v>
      </c>
      <c r="F85" s="593">
        <v>22.25</v>
      </c>
      <c r="G85" s="585">
        <v>222500</v>
      </c>
      <c r="H85" s="586"/>
      <c r="I85" s="585"/>
      <c r="J85" s="586"/>
      <c r="K85" s="585"/>
      <c r="L85" s="586"/>
      <c r="M85" s="587"/>
      <c r="N85" s="584">
        <v>30.42</v>
      </c>
      <c r="O85" s="587">
        <v>304200</v>
      </c>
      <c r="P85" s="588">
        <v>20</v>
      </c>
      <c r="Q85" s="587">
        <v>256000</v>
      </c>
      <c r="R85" s="584">
        <v>38.18</v>
      </c>
      <c r="S85" s="587">
        <v>259624</v>
      </c>
      <c r="T85" s="589">
        <v>10</v>
      </c>
      <c r="U85" s="594">
        <v>100000</v>
      </c>
      <c r="V85" s="589">
        <v>10</v>
      </c>
      <c r="W85" s="587">
        <v>100000</v>
      </c>
      <c r="X85" s="584"/>
      <c r="Y85" s="587"/>
      <c r="Z85" s="587"/>
      <c r="AA85" s="612"/>
    </row>
    <row r="86" spans="1:27" ht="15" customHeight="1" x14ac:dyDescent="0.35">
      <c r="A86" s="1173">
        <v>44947</v>
      </c>
      <c r="B86" s="591"/>
      <c r="C86" s="592"/>
      <c r="D86" s="593"/>
      <c r="E86" s="592"/>
      <c r="F86" s="593"/>
      <c r="G86" s="587"/>
      <c r="H86" s="584"/>
      <c r="I86" s="585"/>
      <c r="J86" s="586"/>
      <c r="K86" s="585"/>
      <c r="L86" s="586"/>
      <c r="M86" s="587"/>
      <c r="N86" s="584"/>
      <c r="O86" s="587"/>
      <c r="P86" s="588"/>
      <c r="Q86" s="587"/>
      <c r="R86" s="584"/>
      <c r="S86" s="587"/>
      <c r="T86" s="724"/>
      <c r="U86" s="594"/>
      <c r="V86" s="589"/>
      <c r="W86" s="587"/>
      <c r="X86" s="584"/>
      <c r="Y86" s="587"/>
      <c r="Z86" s="587"/>
      <c r="AA86" s="612"/>
    </row>
    <row r="87" spans="1:27" ht="15" customHeight="1" x14ac:dyDescent="0.35">
      <c r="A87" s="1174"/>
      <c r="B87" s="591"/>
      <c r="C87" s="592"/>
      <c r="D87" s="593"/>
      <c r="E87" s="592"/>
      <c r="F87" s="593"/>
      <c r="G87" s="587"/>
      <c r="H87" s="584"/>
      <c r="I87" s="585"/>
      <c r="J87" s="586"/>
      <c r="K87" s="585"/>
      <c r="L87" s="586"/>
      <c r="M87" s="587"/>
      <c r="N87" s="584"/>
      <c r="O87" s="587"/>
      <c r="P87" s="588"/>
      <c r="Q87" s="587"/>
      <c r="R87" s="584"/>
      <c r="S87" s="587"/>
      <c r="T87" s="589"/>
      <c r="U87" s="594"/>
      <c r="V87" s="589"/>
      <c r="W87" s="587"/>
      <c r="X87" s="584"/>
      <c r="Y87" s="587"/>
      <c r="Z87" s="587"/>
      <c r="AA87" s="612"/>
    </row>
    <row r="88" spans="1:27" ht="15" customHeight="1" x14ac:dyDescent="0.35">
      <c r="A88" s="1174"/>
      <c r="B88" s="591"/>
      <c r="C88" s="592"/>
      <c r="D88" s="593"/>
      <c r="E88" s="592"/>
      <c r="F88" s="593"/>
      <c r="G88" s="587"/>
      <c r="H88" s="584"/>
      <c r="I88" s="585"/>
      <c r="J88" s="586"/>
      <c r="K88" s="585"/>
      <c r="L88" s="586"/>
      <c r="M88" s="587"/>
      <c r="N88" s="584"/>
      <c r="O88" s="587"/>
      <c r="P88" s="588"/>
      <c r="Q88" s="587"/>
      <c r="R88" s="584"/>
      <c r="S88" s="587"/>
      <c r="T88" s="589"/>
      <c r="U88" s="590"/>
      <c r="V88" s="599"/>
      <c r="W88" s="600"/>
      <c r="X88" s="588"/>
      <c r="Y88" s="587"/>
      <c r="Z88" s="587"/>
      <c r="AA88" s="612"/>
    </row>
    <row r="89" spans="1:27" ht="15" customHeight="1" x14ac:dyDescent="0.35">
      <c r="A89" s="1175"/>
      <c r="B89" s="591">
        <v>16.420000000000002</v>
      </c>
      <c r="C89" s="592">
        <v>164200</v>
      </c>
      <c r="D89" s="593">
        <v>19.48</v>
      </c>
      <c r="E89" s="592">
        <v>194800</v>
      </c>
      <c r="F89" s="593">
        <v>25.54</v>
      </c>
      <c r="G89" s="585">
        <v>255400</v>
      </c>
      <c r="H89" s="586"/>
      <c r="I89" s="585"/>
      <c r="J89" s="586">
        <v>15</v>
      </c>
      <c r="K89" s="585">
        <v>192000</v>
      </c>
      <c r="L89" s="586">
        <v>29.79</v>
      </c>
      <c r="M89" s="587">
        <v>202572</v>
      </c>
      <c r="N89" s="584"/>
      <c r="O89" s="587"/>
      <c r="P89" s="588">
        <v>20</v>
      </c>
      <c r="Q89" s="587">
        <v>256000</v>
      </c>
      <c r="R89" s="584"/>
      <c r="S89" s="587"/>
      <c r="T89" s="589"/>
      <c r="U89" s="594"/>
      <c r="V89" s="589"/>
      <c r="W89" s="587"/>
      <c r="X89" s="584"/>
      <c r="Y89" s="587"/>
      <c r="Z89" s="587"/>
      <c r="AA89" s="612"/>
    </row>
    <row r="90" spans="1:27" ht="17.25" customHeight="1" x14ac:dyDescent="0.35">
      <c r="A90" s="1173">
        <v>44948</v>
      </c>
      <c r="B90" s="591"/>
      <c r="C90" s="592"/>
      <c r="D90" s="593"/>
      <c r="E90" s="592"/>
      <c r="F90" s="593"/>
      <c r="G90" s="585"/>
      <c r="H90" s="586"/>
      <c r="I90" s="585"/>
      <c r="J90" s="586"/>
      <c r="K90" s="585"/>
      <c r="L90" s="586"/>
      <c r="M90" s="587"/>
      <c r="N90" s="584"/>
      <c r="O90" s="587"/>
      <c r="P90" s="588"/>
      <c r="Q90" s="587"/>
      <c r="R90" s="584"/>
      <c r="S90" s="587"/>
      <c r="T90" s="589"/>
      <c r="U90" s="594"/>
      <c r="V90" s="589"/>
      <c r="W90" s="587"/>
      <c r="X90" s="584"/>
      <c r="Y90" s="587"/>
      <c r="Z90" s="587"/>
      <c r="AA90" s="612"/>
    </row>
    <row r="91" spans="1:27" ht="17.25" customHeight="1" x14ac:dyDescent="0.35">
      <c r="A91" s="1174"/>
      <c r="B91" s="591"/>
      <c r="C91" s="592"/>
      <c r="D91" s="593"/>
      <c r="E91" s="592"/>
      <c r="F91" s="593"/>
      <c r="G91" s="585"/>
      <c r="H91" s="586"/>
      <c r="I91" s="585"/>
      <c r="J91" s="586"/>
      <c r="K91" s="585"/>
      <c r="L91" s="586"/>
      <c r="M91" s="587"/>
      <c r="N91" s="584"/>
      <c r="O91" s="587"/>
      <c r="P91" s="588"/>
      <c r="Q91" s="587"/>
      <c r="R91" s="584"/>
      <c r="S91" s="587"/>
      <c r="T91" s="589"/>
      <c r="U91" s="594"/>
      <c r="V91" s="589"/>
      <c r="W91" s="587"/>
      <c r="X91" s="584"/>
      <c r="Y91" s="587"/>
      <c r="Z91" s="587"/>
      <c r="AA91" s="612"/>
    </row>
    <row r="92" spans="1:27" ht="17.25" customHeight="1" x14ac:dyDescent="0.35">
      <c r="A92" s="1174"/>
      <c r="B92" s="591"/>
      <c r="C92" s="592"/>
      <c r="D92" s="593"/>
      <c r="E92" s="592"/>
      <c r="F92" s="593"/>
      <c r="G92" s="585"/>
      <c r="H92" s="586"/>
      <c r="I92" s="585"/>
      <c r="J92" s="586"/>
      <c r="K92" s="585"/>
      <c r="L92" s="586"/>
      <c r="M92" s="587"/>
      <c r="N92" s="584"/>
      <c r="O92" s="587"/>
      <c r="P92" s="588"/>
      <c r="Q92" s="587"/>
      <c r="R92" s="584"/>
      <c r="S92" s="587"/>
      <c r="T92" s="589"/>
      <c r="U92" s="594"/>
      <c r="V92" s="589"/>
      <c r="W92" s="587"/>
      <c r="X92" s="584"/>
      <c r="Y92" s="587"/>
      <c r="Z92" s="587"/>
      <c r="AA92" s="612"/>
    </row>
    <row r="93" spans="1:27" ht="15" customHeight="1" x14ac:dyDescent="0.35">
      <c r="A93" s="1175"/>
      <c r="B93" s="591"/>
      <c r="C93" s="592"/>
      <c r="D93" s="593"/>
      <c r="E93" s="592"/>
      <c r="F93" s="593">
        <v>27.36</v>
      </c>
      <c r="G93" s="585">
        <v>273600</v>
      </c>
      <c r="H93" s="586"/>
      <c r="I93" s="585"/>
      <c r="J93" s="586"/>
      <c r="K93" s="585"/>
      <c r="L93" s="586"/>
      <c r="M93" s="587"/>
      <c r="N93" s="584"/>
      <c r="O93" s="587"/>
      <c r="P93" s="588"/>
      <c r="Q93" s="587"/>
      <c r="R93" s="584"/>
      <c r="S93" s="587"/>
      <c r="T93" s="589"/>
      <c r="U93" s="594"/>
      <c r="V93" s="589"/>
      <c r="W93" s="587"/>
      <c r="X93" s="584"/>
      <c r="Y93" s="587"/>
      <c r="Z93" s="587"/>
      <c r="AA93" s="612"/>
    </row>
    <row r="94" spans="1:27" ht="15" customHeight="1" x14ac:dyDescent="0.35">
      <c r="A94" s="1173">
        <v>44949</v>
      </c>
      <c r="B94" s="591"/>
      <c r="C94" s="592"/>
      <c r="D94" s="593"/>
      <c r="E94" s="592"/>
      <c r="F94" s="593"/>
      <c r="G94" s="585"/>
      <c r="H94" s="586"/>
      <c r="I94" s="585"/>
      <c r="J94" s="586"/>
      <c r="K94" s="585"/>
      <c r="L94" s="586"/>
      <c r="M94" s="587"/>
      <c r="N94" s="584"/>
      <c r="O94" s="587"/>
      <c r="P94" s="588"/>
      <c r="Q94" s="587"/>
      <c r="R94" s="584"/>
      <c r="S94" s="587"/>
      <c r="T94" s="589"/>
      <c r="U94" s="594"/>
      <c r="V94" s="589"/>
      <c r="W94" s="587"/>
      <c r="X94" s="584"/>
      <c r="Y94" s="587"/>
      <c r="Z94" s="587"/>
      <c r="AA94" s="612"/>
    </row>
    <row r="95" spans="1:27" ht="15" customHeight="1" x14ac:dyDescent="0.35">
      <c r="A95" s="1174"/>
      <c r="B95" s="591"/>
      <c r="C95" s="592"/>
      <c r="D95" s="593"/>
      <c r="E95" s="592"/>
      <c r="F95" s="593"/>
      <c r="G95" s="585"/>
      <c r="H95" s="586"/>
      <c r="I95" s="585"/>
      <c r="J95" s="586"/>
      <c r="K95" s="585"/>
      <c r="L95" s="586"/>
      <c r="M95" s="587"/>
      <c r="N95" s="584"/>
      <c r="O95" s="587"/>
      <c r="P95" s="588"/>
      <c r="Q95" s="587"/>
      <c r="R95" s="584"/>
      <c r="S95" s="587"/>
      <c r="T95" s="589"/>
      <c r="U95" s="594"/>
      <c r="V95" s="589"/>
      <c r="W95" s="587"/>
      <c r="X95" s="584"/>
      <c r="Y95" s="587"/>
      <c r="Z95" s="587"/>
      <c r="AA95" s="612"/>
    </row>
    <row r="96" spans="1:27" ht="15" customHeight="1" x14ac:dyDescent="0.35">
      <c r="A96" s="1174"/>
      <c r="B96" s="591"/>
      <c r="C96" s="592"/>
      <c r="D96" s="593"/>
      <c r="E96" s="592"/>
      <c r="F96" s="593"/>
      <c r="G96" s="585"/>
      <c r="H96" s="586"/>
      <c r="I96" s="585"/>
      <c r="J96" s="586"/>
      <c r="K96" s="585"/>
      <c r="L96" s="586"/>
      <c r="M96" s="587"/>
      <c r="N96" s="584"/>
      <c r="O96" s="587"/>
      <c r="P96" s="588"/>
      <c r="Q96" s="587"/>
      <c r="R96" s="584"/>
      <c r="S96" s="587"/>
      <c r="T96" s="589"/>
      <c r="U96" s="594"/>
      <c r="V96" s="589"/>
      <c r="W96" s="587"/>
      <c r="X96" s="584"/>
      <c r="Y96" s="587"/>
      <c r="Z96" s="587"/>
      <c r="AA96" s="612"/>
    </row>
    <row r="97" spans="1:33" ht="15" customHeight="1" x14ac:dyDescent="0.35">
      <c r="A97" s="1175"/>
      <c r="B97" s="591">
        <v>28.67</v>
      </c>
      <c r="C97" s="592">
        <v>286700</v>
      </c>
      <c r="D97" s="593">
        <v>30.51</v>
      </c>
      <c r="E97" s="592">
        <v>305100</v>
      </c>
      <c r="F97" s="593">
        <v>26.04</v>
      </c>
      <c r="G97" s="585">
        <v>260400</v>
      </c>
      <c r="H97" s="586"/>
      <c r="I97" s="585"/>
      <c r="J97" s="586"/>
      <c r="K97" s="585"/>
      <c r="L97" s="586"/>
      <c r="M97" s="587"/>
      <c r="N97" s="584"/>
      <c r="O97" s="587"/>
      <c r="P97" s="588">
        <v>20</v>
      </c>
      <c r="Q97" s="587">
        <v>256000</v>
      </c>
      <c r="R97" s="584"/>
      <c r="S97" s="587"/>
      <c r="T97" s="589">
        <v>10</v>
      </c>
      <c r="U97" s="594">
        <v>100000</v>
      </c>
      <c r="V97" s="589"/>
      <c r="W97" s="587"/>
      <c r="X97" s="584"/>
      <c r="Y97" s="587"/>
      <c r="Z97" s="587"/>
      <c r="AA97" s="612"/>
    </row>
    <row r="98" spans="1:33" ht="15" customHeight="1" x14ac:dyDescent="0.35">
      <c r="A98" s="1173">
        <v>44950</v>
      </c>
      <c r="B98" s="591"/>
      <c r="C98" s="592"/>
      <c r="D98" s="593"/>
      <c r="E98" s="592"/>
      <c r="F98" s="593"/>
      <c r="G98" s="585"/>
      <c r="H98" s="586"/>
      <c r="I98" s="585"/>
      <c r="J98" s="586"/>
      <c r="K98" s="585"/>
      <c r="L98" s="586"/>
      <c r="M98" s="587"/>
      <c r="N98" s="584"/>
      <c r="O98" s="587"/>
      <c r="P98" s="588"/>
      <c r="Q98" s="587"/>
      <c r="R98" s="584"/>
      <c r="S98" s="587"/>
      <c r="T98" s="589"/>
      <c r="U98" s="594"/>
      <c r="V98" s="589"/>
      <c r="W98" s="587"/>
      <c r="X98" s="584"/>
      <c r="Y98" s="587"/>
      <c r="Z98" s="587"/>
      <c r="AA98" s="612"/>
    </row>
    <row r="99" spans="1:33" ht="15" customHeight="1" x14ac:dyDescent="0.35">
      <c r="A99" s="1174"/>
      <c r="B99" s="591"/>
      <c r="C99" s="592"/>
      <c r="D99" s="593"/>
      <c r="E99" s="592"/>
      <c r="F99" s="593"/>
      <c r="G99" s="585"/>
      <c r="H99" s="586"/>
      <c r="I99" s="585"/>
      <c r="J99" s="586"/>
      <c r="K99" s="585"/>
      <c r="L99" s="586"/>
      <c r="M99" s="587"/>
      <c r="N99" s="584"/>
      <c r="O99" s="587"/>
      <c r="P99" s="588"/>
      <c r="Q99" s="587"/>
      <c r="R99" s="584"/>
      <c r="S99" s="587"/>
      <c r="T99" s="589"/>
      <c r="U99" s="594"/>
      <c r="V99" s="589"/>
      <c r="W99" s="587"/>
      <c r="X99" s="584"/>
      <c r="Y99" s="587"/>
      <c r="Z99" s="587"/>
      <c r="AA99" s="612"/>
    </row>
    <row r="100" spans="1:33" ht="14.25" customHeight="1" x14ac:dyDescent="0.35">
      <c r="A100" s="1174"/>
      <c r="B100" s="591"/>
      <c r="C100" s="592"/>
      <c r="D100" s="593"/>
      <c r="E100" s="592"/>
      <c r="F100" s="593"/>
      <c r="G100" s="585"/>
      <c r="H100" s="586"/>
      <c r="I100" s="585"/>
      <c r="J100" s="586"/>
      <c r="K100" s="585"/>
      <c r="L100" s="586"/>
      <c r="M100" s="587"/>
      <c r="N100" s="584"/>
      <c r="O100" s="587"/>
      <c r="P100" s="588"/>
      <c r="Q100" s="587"/>
      <c r="R100" s="584"/>
      <c r="S100" s="587"/>
      <c r="T100" s="589"/>
      <c r="U100" s="590"/>
      <c r="V100" s="599"/>
      <c r="W100" s="600"/>
      <c r="X100" s="588"/>
      <c r="Y100" s="587"/>
      <c r="Z100" s="587"/>
      <c r="AA100" s="612"/>
    </row>
    <row r="101" spans="1:33" ht="15" customHeight="1" x14ac:dyDescent="0.35">
      <c r="A101" s="1175"/>
      <c r="B101" s="591">
        <v>16.61</v>
      </c>
      <c r="C101" s="592">
        <v>166100</v>
      </c>
      <c r="D101" s="593"/>
      <c r="E101" s="592"/>
      <c r="F101" s="593">
        <v>24.26</v>
      </c>
      <c r="G101" s="585">
        <v>242600</v>
      </c>
      <c r="H101" s="586">
        <v>43.9</v>
      </c>
      <c r="I101" s="585">
        <v>298520</v>
      </c>
      <c r="J101" s="586">
        <v>30</v>
      </c>
      <c r="K101" s="585">
        <v>384000</v>
      </c>
      <c r="L101" s="586">
        <v>55.63</v>
      </c>
      <c r="M101" s="587">
        <v>378284</v>
      </c>
      <c r="N101" s="584"/>
      <c r="O101" s="587"/>
      <c r="P101" s="588">
        <v>20</v>
      </c>
      <c r="Q101" s="587">
        <v>256000</v>
      </c>
      <c r="R101" s="589"/>
      <c r="S101" s="594"/>
      <c r="T101" s="598"/>
      <c r="U101" s="601"/>
      <c r="V101" s="584">
        <v>21.41</v>
      </c>
      <c r="W101" s="587">
        <v>214100</v>
      </c>
      <c r="X101" s="727"/>
      <c r="Y101" s="704"/>
      <c r="Z101" s="587"/>
      <c r="AA101" s="612"/>
    </row>
    <row r="102" spans="1:33" ht="15" customHeight="1" x14ac:dyDescent="0.35">
      <c r="A102" s="1173">
        <v>44951</v>
      </c>
      <c r="B102" s="591"/>
      <c r="C102" s="592"/>
      <c r="D102" s="593"/>
      <c r="E102" s="592"/>
      <c r="F102" s="593"/>
      <c r="G102" s="585"/>
      <c r="H102" s="586"/>
      <c r="I102" s="585"/>
      <c r="J102" s="586"/>
      <c r="K102" s="660"/>
      <c r="L102" s="586"/>
      <c r="M102" s="585"/>
      <c r="N102" s="584"/>
      <c r="O102" s="587"/>
      <c r="P102" s="588"/>
      <c r="Q102" s="587"/>
      <c r="R102" s="584"/>
      <c r="S102" s="587"/>
      <c r="T102" s="589"/>
      <c r="U102" s="594"/>
      <c r="V102" s="589"/>
      <c r="W102" s="587"/>
      <c r="X102" s="584"/>
      <c r="Y102" s="587"/>
      <c r="Z102" s="587"/>
      <c r="AA102" s="612"/>
    </row>
    <row r="103" spans="1:33" ht="15" customHeight="1" x14ac:dyDescent="0.35">
      <c r="A103" s="1174"/>
      <c r="B103" s="591"/>
      <c r="C103" s="592"/>
      <c r="D103" s="593"/>
      <c r="E103" s="592"/>
      <c r="F103" s="593"/>
      <c r="G103" s="585"/>
      <c r="H103" s="586"/>
      <c r="I103" s="585"/>
      <c r="J103" s="586"/>
      <c r="K103" s="592"/>
      <c r="L103" s="586"/>
      <c r="M103" s="587"/>
      <c r="N103" s="584"/>
      <c r="O103" s="587"/>
      <c r="P103" s="588"/>
      <c r="Q103" s="587"/>
      <c r="R103" s="584"/>
      <c r="S103" s="587"/>
      <c r="T103" s="589"/>
      <c r="U103" s="594"/>
      <c r="V103" s="589"/>
      <c r="W103" s="587"/>
      <c r="X103" s="584"/>
      <c r="Y103" s="587"/>
      <c r="Z103" s="587"/>
      <c r="AA103" s="612"/>
    </row>
    <row r="104" spans="1:33" ht="15" customHeight="1" x14ac:dyDescent="0.35">
      <c r="A104" s="1174"/>
      <c r="B104" s="591"/>
      <c r="C104" s="592"/>
      <c r="D104" s="593"/>
      <c r="E104" s="592"/>
      <c r="F104" s="593"/>
      <c r="G104" s="585"/>
      <c r="H104" s="586"/>
      <c r="I104" s="585"/>
      <c r="J104" s="586"/>
      <c r="K104" s="592"/>
      <c r="L104" s="586">
        <v>60.96</v>
      </c>
      <c r="M104" s="587">
        <v>414528</v>
      </c>
      <c r="N104" s="584"/>
      <c r="O104" s="587"/>
      <c r="P104" s="588"/>
      <c r="Q104" s="587"/>
      <c r="R104" s="584"/>
      <c r="S104" s="587"/>
      <c r="T104" s="589"/>
      <c r="U104" s="594"/>
      <c r="V104" s="589"/>
      <c r="W104" s="587"/>
      <c r="X104" s="584"/>
      <c r="Y104" s="587"/>
      <c r="Z104" s="587"/>
      <c r="AA104" s="612"/>
    </row>
    <row r="105" spans="1:33" ht="15" customHeight="1" x14ac:dyDescent="0.35">
      <c r="A105" s="1175"/>
      <c r="B105" s="591">
        <v>15.51</v>
      </c>
      <c r="C105" s="592">
        <v>155100</v>
      </c>
      <c r="D105" s="593">
        <v>33.590000000000003</v>
      </c>
      <c r="E105" s="592">
        <v>335900</v>
      </c>
      <c r="F105" s="593">
        <v>26.97</v>
      </c>
      <c r="G105" s="585">
        <v>269700</v>
      </c>
      <c r="H105" s="586"/>
      <c r="I105" s="585"/>
      <c r="J105" s="586">
        <v>15</v>
      </c>
      <c r="K105" s="585">
        <v>192000</v>
      </c>
      <c r="L105" s="586"/>
      <c r="M105" s="587"/>
      <c r="N105" s="584">
        <v>28.23</v>
      </c>
      <c r="O105" s="587">
        <v>282300</v>
      </c>
      <c r="P105" s="588">
        <v>20</v>
      </c>
      <c r="Q105" s="587">
        <v>256000</v>
      </c>
      <c r="R105" s="584"/>
      <c r="S105" s="587"/>
      <c r="T105" s="589"/>
      <c r="U105" s="594"/>
      <c r="V105" s="589"/>
      <c r="W105" s="587"/>
      <c r="X105" s="584"/>
      <c r="Y105" s="587"/>
      <c r="Z105" s="587"/>
      <c r="AA105" s="612"/>
      <c r="AG105" s="685"/>
    </row>
    <row r="106" spans="1:33" ht="15" customHeight="1" x14ac:dyDescent="0.35">
      <c r="A106" s="1173">
        <v>44952</v>
      </c>
      <c r="B106" s="591"/>
      <c r="C106" s="592"/>
      <c r="D106" s="593"/>
      <c r="E106" s="592"/>
      <c r="F106" s="593"/>
      <c r="G106" s="585"/>
      <c r="H106" s="586"/>
      <c r="I106" s="587"/>
      <c r="J106" s="586"/>
      <c r="K106" s="585"/>
      <c r="L106" s="586"/>
      <c r="M106" s="587"/>
      <c r="N106" s="584"/>
      <c r="O106" s="587"/>
      <c r="P106" s="588"/>
      <c r="Q106" s="587"/>
      <c r="R106" s="584"/>
      <c r="S106" s="587"/>
      <c r="T106" s="589"/>
      <c r="U106" s="594"/>
      <c r="V106" s="727"/>
      <c r="W106" s="704"/>
      <c r="X106" s="584"/>
      <c r="Y106" s="587"/>
      <c r="Z106" s="587"/>
      <c r="AA106" s="612"/>
      <c r="AG106" s="685"/>
    </row>
    <row r="107" spans="1:33" ht="15" customHeight="1" x14ac:dyDescent="0.35">
      <c r="A107" s="1174"/>
      <c r="B107" s="591"/>
      <c r="C107" s="592"/>
      <c r="D107" s="593"/>
      <c r="E107" s="592"/>
      <c r="F107" s="593"/>
      <c r="G107" s="585"/>
      <c r="H107" s="586"/>
      <c r="I107" s="585"/>
      <c r="J107" s="586"/>
      <c r="K107" s="585"/>
      <c r="L107" s="586"/>
      <c r="M107" s="587"/>
      <c r="N107" s="584"/>
      <c r="O107" s="587"/>
      <c r="P107" s="599"/>
      <c r="Q107" s="587"/>
      <c r="R107" s="584"/>
      <c r="S107" s="587"/>
      <c r="T107" s="589"/>
      <c r="U107" s="594"/>
      <c r="V107" s="589"/>
      <c r="W107" s="587"/>
      <c r="X107" s="584"/>
      <c r="Y107" s="587"/>
      <c r="Z107" s="587"/>
      <c r="AA107" s="612"/>
      <c r="AG107" s="685"/>
    </row>
    <row r="108" spans="1:33" ht="15" customHeight="1" x14ac:dyDescent="0.35">
      <c r="A108" s="1174"/>
      <c r="B108" s="591"/>
      <c r="C108" s="592"/>
      <c r="D108" s="593"/>
      <c r="E108" s="592"/>
      <c r="F108" s="593"/>
      <c r="G108" s="585"/>
      <c r="H108" s="586"/>
      <c r="I108" s="585"/>
      <c r="J108" s="586"/>
      <c r="K108" s="585"/>
      <c r="L108" s="586"/>
      <c r="M108" s="587"/>
      <c r="N108" s="584"/>
      <c r="O108" s="587"/>
      <c r="P108" s="588"/>
      <c r="Q108" s="587"/>
      <c r="R108" s="584"/>
      <c r="S108" s="587"/>
      <c r="T108" s="589"/>
      <c r="U108" s="594"/>
      <c r="V108" s="589"/>
      <c r="W108" s="587"/>
      <c r="X108" s="584"/>
      <c r="Y108" s="587"/>
      <c r="Z108" s="587"/>
      <c r="AA108" s="612"/>
      <c r="AG108" s="685"/>
    </row>
    <row r="109" spans="1:33" ht="15" customHeight="1" x14ac:dyDescent="0.35">
      <c r="A109" s="1175"/>
      <c r="B109" s="591">
        <v>12.07</v>
      </c>
      <c r="C109" s="592">
        <v>120700</v>
      </c>
      <c r="D109" s="593"/>
      <c r="E109" s="592"/>
      <c r="F109" s="593">
        <v>16.87</v>
      </c>
      <c r="G109" s="585">
        <v>168700</v>
      </c>
      <c r="H109" s="586"/>
      <c r="I109" s="585"/>
      <c r="J109" s="586">
        <v>15</v>
      </c>
      <c r="K109" s="585">
        <v>192000</v>
      </c>
      <c r="L109" s="586"/>
      <c r="M109" s="587"/>
      <c r="N109" s="584"/>
      <c r="O109" s="587"/>
      <c r="P109" s="588">
        <v>20</v>
      </c>
      <c r="Q109" s="587">
        <v>256000</v>
      </c>
      <c r="R109" s="584"/>
      <c r="S109" s="587"/>
      <c r="T109" s="589"/>
      <c r="U109" s="594"/>
      <c r="V109" s="589"/>
      <c r="W109" s="587"/>
      <c r="X109" s="584"/>
      <c r="Y109" s="587"/>
      <c r="Z109" s="587"/>
      <c r="AA109" s="612"/>
    </row>
    <row r="110" spans="1:33" ht="15" customHeight="1" x14ac:dyDescent="0.35">
      <c r="A110" s="1173">
        <v>44953</v>
      </c>
      <c r="B110" s="591"/>
      <c r="C110" s="592"/>
      <c r="D110" s="593"/>
      <c r="E110" s="592"/>
      <c r="F110" s="593"/>
      <c r="G110" s="585"/>
      <c r="H110" s="586"/>
      <c r="I110" s="585"/>
      <c r="J110" s="586"/>
      <c r="K110" s="585"/>
      <c r="L110" s="586"/>
      <c r="M110" s="587"/>
      <c r="N110" s="584"/>
      <c r="O110" s="587"/>
      <c r="P110" s="588"/>
      <c r="Q110" s="587"/>
      <c r="R110" s="584"/>
      <c r="S110" s="587"/>
      <c r="T110" s="584"/>
      <c r="U110" s="587"/>
      <c r="V110" s="589"/>
      <c r="W110" s="587"/>
      <c r="X110" s="584"/>
      <c r="Y110" s="587"/>
      <c r="Z110" s="587"/>
      <c r="AA110" s="612"/>
    </row>
    <row r="111" spans="1:33" ht="15" customHeight="1" x14ac:dyDescent="0.35">
      <c r="A111" s="1174"/>
      <c r="B111" s="591"/>
      <c r="C111" s="592"/>
      <c r="D111" s="593"/>
      <c r="E111" s="592"/>
      <c r="F111" s="593"/>
      <c r="G111" s="585"/>
      <c r="H111" s="586"/>
      <c r="I111" s="585"/>
      <c r="J111" s="586"/>
      <c r="K111" s="585"/>
      <c r="L111" s="586"/>
      <c r="M111" s="587"/>
      <c r="N111" s="584"/>
      <c r="O111" s="587"/>
      <c r="P111" s="588"/>
      <c r="Q111" s="587"/>
      <c r="R111" s="584"/>
      <c r="S111" s="587"/>
      <c r="T111" s="589"/>
      <c r="U111" s="594"/>
      <c r="V111" s="589"/>
      <c r="W111" s="587"/>
      <c r="X111" s="584"/>
      <c r="Y111" s="587"/>
      <c r="Z111" s="587"/>
      <c r="AA111" s="612"/>
    </row>
    <row r="112" spans="1:33" ht="15" customHeight="1" x14ac:dyDescent="0.35">
      <c r="A112" s="1174"/>
      <c r="B112" s="591"/>
      <c r="C112" s="592"/>
      <c r="D112" s="593"/>
      <c r="E112" s="592"/>
      <c r="F112" s="593"/>
      <c r="G112" s="585"/>
      <c r="H112" s="586"/>
      <c r="I112" s="585"/>
      <c r="J112" s="586"/>
      <c r="K112" s="585"/>
      <c r="L112" s="586"/>
      <c r="M112" s="587"/>
      <c r="N112" s="584"/>
      <c r="O112" s="587"/>
      <c r="P112" s="588"/>
      <c r="Q112" s="587"/>
      <c r="R112" s="584"/>
      <c r="S112" s="587"/>
      <c r="T112" s="589"/>
      <c r="U112" s="594"/>
      <c r="V112" s="589"/>
      <c r="W112" s="587"/>
      <c r="X112" s="584"/>
      <c r="Y112" s="587"/>
      <c r="Z112" s="587"/>
      <c r="AA112" s="612"/>
    </row>
    <row r="113" spans="1:27" ht="15" customHeight="1" x14ac:dyDescent="0.35">
      <c r="A113" s="1175"/>
      <c r="B113" s="591"/>
      <c r="C113" s="592"/>
      <c r="D113" s="593"/>
      <c r="E113" s="592"/>
      <c r="F113" s="593"/>
      <c r="G113" s="585"/>
      <c r="H113" s="586"/>
      <c r="I113" s="585"/>
      <c r="J113" s="586"/>
      <c r="K113" s="585"/>
      <c r="L113" s="586"/>
      <c r="M113" s="587"/>
      <c r="N113" s="584"/>
      <c r="O113" s="587"/>
      <c r="P113" s="588">
        <v>20</v>
      </c>
      <c r="Q113" s="587">
        <v>256000</v>
      </c>
      <c r="R113" s="588"/>
      <c r="S113" s="587"/>
      <c r="T113" s="589"/>
      <c r="U113" s="594"/>
      <c r="V113" s="589"/>
      <c r="W113" s="587"/>
      <c r="X113" s="584"/>
      <c r="Y113" s="587"/>
      <c r="Z113" s="587"/>
      <c r="AA113" s="612"/>
    </row>
    <row r="114" spans="1:27" ht="15" customHeight="1" x14ac:dyDescent="0.35">
      <c r="A114" s="1173">
        <v>44954</v>
      </c>
      <c r="B114" s="591"/>
      <c r="C114" s="592"/>
      <c r="D114" s="593"/>
      <c r="E114" s="592"/>
      <c r="F114" s="593"/>
      <c r="G114" s="585"/>
      <c r="H114" s="586"/>
      <c r="I114" s="585"/>
      <c r="J114" s="586"/>
      <c r="K114" s="585"/>
      <c r="L114" s="586"/>
      <c r="M114" s="587"/>
      <c r="N114" s="584"/>
      <c r="O114" s="587"/>
      <c r="P114" s="588"/>
      <c r="Q114" s="587"/>
      <c r="R114" s="588"/>
      <c r="S114" s="587"/>
      <c r="T114" s="589"/>
      <c r="U114" s="594"/>
      <c r="V114" s="589"/>
      <c r="W114" s="587"/>
      <c r="X114" s="584"/>
      <c r="Y114" s="587"/>
      <c r="Z114" s="587"/>
      <c r="AA114" s="612"/>
    </row>
    <row r="115" spans="1:27" ht="15" customHeight="1" x14ac:dyDescent="0.35">
      <c r="A115" s="1174"/>
      <c r="B115" s="591"/>
      <c r="C115" s="592"/>
      <c r="D115" s="593"/>
      <c r="E115" s="592"/>
      <c r="F115" s="593"/>
      <c r="G115" s="585"/>
      <c r="H115" s="586"/>
      <c r="I115" s="585"/>
      <c r="J115" s="586"/>
      <c r="K115" s="585"/>
      <c r="L115" s="586"/>
      <c r="M115" s="587"/>
      <c r="N115" s="584"/>
      <c r="O115" s="587"/>
      <c r="P115" s="588"/>
      <c r="Q115" s="587"/>
      <c r="R115" s="584"/>
      <c r="S115" s="587"/>
      <c r="T115" s="589"/>
      <c r="U115" s="594"/>
      <c r="V115" s="589"/>
      <c r="W115" s="587"/>
      <c r="X115" s="584"/>
      <c r="Y115" s="587"/>
      <c r="Z115" s="587"/>
      <c r="AA115" s="612"/>
    </row>
    <row r="116" spans="1:27" ht="15" customHeight="1" x14ac:dyDescent="0.35">
      <c r="A116" s="1174"/>
      <c r="B116" s="591"/>
      <c r="C116" s="592"/>
      <c r="D116" s="593"/>
      <c r="E116" s="592"/>
      <c r="F116" s="593"/>
      <c r="G116" s="585"/>
      <c r="H116" s="586"/>
      <c r="I116" s="585"/>
      <c r="J116" s="586"/>
      <c r="K116" s="585"/>
      <c r="L116" s="586"/>
      <c r="M116" s="587"/>
      <c r="N116" s="584"/>
      <c r="O116" s="587"/>
      <c r="P116" s="588"/>
      <c r="Q116" s="587"/>
      <c r="R116" s="584"/>
      <c r="S116" s="587"/>
      <c r="T116" s="589"/>
      <c r="U116" s="590"/>
      <c r="V116" s="599"/>
      <c r="W116" s="600"/>
      <c r="X116" s="588"/>
      <c r="Y116" s="587"/>
      <c r="Z116" s="587"/>
      <c r="AA116" s="612"/>
    </row>
    <row r="117" spans="1:27" ht="18" customHeight="1" x14ac:dyDescent="0.35">
      <c r="A117" s="1175"/>
      <c r="B117" s="591">
        <v>16.54</v>
      </c>
      <c r="C117" s="592">
        <v>165400</v>
      </c>
      <c r="D117" s="593">
        <v>35.04</v>
      </c>
      <c r="E117" s="592">
        <v>350400</v>
      </c>
      <c r="F117" s="593">
        <v>37.6</v>
      </c>
      <c r="G117" s="585">
        <v>376000</v>
      </c>
      <c r="H117" s="586"/>
      <c r="I117" s="585"/>
      <c r="J117" s="586"/>
      <c r="K117" s="585"/>
      <c r="L117" s="586"/>
      <c r="M117" s="587"/>
      <c r="N117" s="584"/>
      <c r="O117" s="587"/>
      <c r="P117" s="588">
        <v>20</v>
      </c>
      <c r="Q117" s="587">
        <v>256000</v>
      </c>
      <c r="R117" s="584"/>
      <c r="S117" s="587"/>
      <c r="T117" s="589"/>
      <c r="U117" s="594"/>
      <c r="V117" s="589"/>
      <c r="W117" s="587"/>
      <c r="X117" s="584"/>
      <c r="Y117" s="587"/>
      <c r="Z117" s="587"/>
      <c r="AA117" s="612"/>
    </row>
    <row r="118" spans="1:27" ht="18" customHeight="1" x14ac:dyDescent="0.35">
      <c r="A118" s="1173">
        <v>44955</v>
      </c>
      <c r="B118" s="591"/>
      <c r="C118" s="592"/>
      <c r="D118" s="593"/>
      <c r="E118" s="592"/>
      <c r="F118" s="593"/>
      <c r="G118" s="585"/>
      <c r="H118" s="586"/>
      <c r="I118" s="585"/>
      <c r="J118" s="586"/>
      <c r="K118" s="585"/>
      <c r="L118" s="586"/>
      <c r="M118" s="587"/>
      <c r="N118" s="584"/>
      <c r="O118" s="587"/>
      <c r="P118" s="588"/>
      <c r="Q118" s="587"/>
      <c r="R118" s="584"/>
      <c r="S118" s="587"/>
      <c r="T118" s="589"/>
      <c r="U118" s="594"/>
      <c r="V118" s="589"/>
      <c r="W118" s="587"/>
      <c r="X118" s="584"/>
      <c r="Y118" s="587"/>
      <c r="Z118" s="587"/>
      <c r="AA118" s="612"/>
    </row>
    <row r="119" spans="1:27" ht="18" customHeight="1" x14ac:dyDescent="0.35">
      <c r="A119" s="1174"/>
      <c r="B119" s="591"/>
      <c r="C119" s="592"/>
      <c r="D119" s="593"/>
      <c r="E119" s="592"/>
      <c r="F119" s="593"/>
      <c r="G119" s="585"/>
      <c r="H119" s="586"/>
      <c r="I119" s="585"/>
      <c r="J119" s="586"/>
      <c r="K119" s="585"/>
      <c r="L119" s="586"/>
      <c r="M119" s="587"/>
      <c r="N119" s="584"/>
      <c r="O119" s="587"/>
      <c r="P119" s="588"/>
      <c r="Q119" s="587"/>
      <c r="R119" s="584"/>
      <c r="S119" s="587"/>
      <c r="T119" s="589"/>
      <c r="U119" s="594"/>
      <c r="V119" s="589"/>
      <c r="W119" s="587"/>
      <c r="X119" s="584"/>
      <c r="Y119" s="587"/>
      <c r="Z119" s="587"/>
      <c r="AA119" s="612"/>
    </row>
    <row r="120" spans="1:27" ht="18" customHeight="1" x14ac:dyDescent="0.35">
      <c r="A120" s="1174"/>
      <c r="B120" s="591"/>
      <c r="C120" s="592"/>
      <c r="D120" s="593"/>
      <c r="E120" s="592"/>
      <c r="F120" s="593"/>
      <c r="G120" s="585"/>
      <c r="H120" s="586"/>
      <c r="I120" s="585"/>
      <c r="J120" s="586"/>
      <c r="K120" s="585"/>
      <c r="L120" s="586"/>
      <c r="M120" s="587"/>
      <c r="N120" s="584"/>
      <c r="O120" s="587"/>
      <c r="P120" s="588"/>
      <c r="Q120" s="587"/>
      <c r="R120" s="584"/>
      <c r="S120" s="587"/>
      <c r="T120" s="589"/>
      <c r="U120" s="594"/>
      <c r="V120" s="589"/>
      <c r="W120" s="587"/>
      <c r="X120" s="584"/>
      <c r="Y120" s="587"/>
      <c r="Z120" s="587"/>
      <c r="AA120" s="612"/>
    </row>
    <row r="121" spans="1:27" ht="18" customHeight="1" x14ac:dyDescent="0.35">
      <c r="A121" s="1175"/>
      <c r="B121" s="591">
        <v>15.9</v>
      </c>
      <c r="C121" s="592">
        <v>159000</v>
      </c>
      <c r="D121" s="593">
        <v>15.1</v>
      </c>
      <c r="E121" s="592">
        <v>151000</v>
      </c>
      <c r="F121" s="593">
        <v>19.36</v>
      </c>
      <c r="G121" s="585">
        <v>193600</v>
      </c>
      <c r="H121" s="586"/>
      <c r="I121" s="585"/>
      <c r="J121" s="586"/>
      <c r="K121" s="585"/>
      <c r="L121" s="586"/>
      <c r="M121" s="587"/>
      <c r="N121" s="584"/>
      <c r="O121" s="587"/>
      <c r="P121" s="588"/>
      <c r="Q121" s="587"/>
      <c r="R121" s="584"/>
      <c r="S121" s="587"/>
      <c r="T121" s="589"/>
      <c r="U121" s="594"/>
      <c r="V121" s="589"/>
      <c r="W121" s="587"/>
      <c r="X121" s="584"/>
      <c r="Y121" s="587"/>
      <c r="Z121" s="587"/>
      <c r="AA121" s="612"/>
    </row>
    <row r="122" spans="1:27" ht="18" customHeight="1" x14ac:dyDescent="0.35">
      <c r="A122" s="1173">
        <v>44956</v>
      </c>
      <c r="B122" s="591"/>
      <c r="C122" s="592"/>
      <c r="D122" s="593"/>
      <c r="E122" s="592"/>
      <c r="F122" s="593"/>
      <c r="G122" s="585"/>
      <c r="H122" s="586"/>
      <c r="I122" s="585"/>
      <c r="J122" s="586"/>
      <c r="K122" s="585"/>
      <c r="L122" s="586"/>
      <c r="M122" s="587"/>
      <c r="N122" s="584"/>
      <c r="O122" s="587"/>
      <c r="P122" s="588"/>
      <c r="Q122" s="587"/>
      <c r="R122" s="584"/>
      <c r="S122" s="587"/>
      <c r="T122" s="589"/>
      <c r="U122" s="594"/>
      <c r="V122" s="589"/>
      <c r="W122" s="587"/>
      <c r="X122" s="584"/>
      <c r="Y122" s="587"/>
      <c r="Z122" s="587"/>
      <c r="AA122" s="612"/>
    </row>
    <row r="123" spans="1:27" ht="18" customHeight="1" x14ac:dyDescent="0.35">
      <c r="A123" s="1174"/>
      <c r="B123" s="591"/>
      <c r="C123" s="592"/>
      <c r="D123" s="593"/>
      <c r="E123" s="592"/>
      <c r="F123" s="593"/>
      <c r="G123" s="585"/>
      <c r="H123" s="586"/>
      <c r="I123" s="585"/>
      <c r="J123" s="586"/>
      <c r="K123" s="585"/>
      <c r="L123" s="586"/>
      <c r="M123" s="587"/>
      <c r="N123" s="584"/>
      <c r="O123" s="587"/>
      <c r="P123" s="588"/>
      <c r="Q123" s="587"/>
      <c r="R123" s="584"/>
      <c r="S123" s="587"/>
      <c r="T123" s="589"/>
      <c r="U123" s="594"/>
      <c r="V123" s="589"/>
      <c r="W123" s="587"/>
      <c r="X123" s="584"/>
      <c r="Y123" s="587"/>
      <c r="Z123" s="587"/>
      <c r="AA123" s="612"/>
    </row>
    <row r="124" spans="1:27" ht="18" customHeight="1" x14ac:dyDescent="0.35">
      <c r="A124" s="1174"/>
      <c r="B124" s="591"/>
      <c r="C124" s="592"/>
      <c r="D124" s="593"/>
      <c r="E124" s="592"/>
      <c r="F124" s="593"/>
      <c r="G124" s="585"/>
      <c r="H124" s="586"/>
      <c r="I124" s="585"/>
      <c r="J124" s="586"/>
      <c r="K124" s="585"/>
      <c r="L124" s="586"/>
      <c r="M124" s="587"/>
      <c r="N124" s="584"/>
      <c r="O124" s="587"/>
      <c r="P124" s="588"/>
      <c r="Q124" s="587"/>
      <c r="R124" s="584"/>
      <c r="S124" s="587"/>
      <c r="T124" s="589"/>
      <c r="U124" s="594"/>
      <c r="V124" s="589"/>
      <c r="W124" s="587"/>
      <c r="X124" s="584"/>
      <c r="Y124" s="587"/>
      <c r="Z124" s="587"/>
      <c r="AA124" s="612"/>
    </row>
    <row r="125" spans="1:27" ht="18" customHeight="1" x14ac:dyDescent="0.35">
      <c r="A125" s="1175"/>
      <c r="B125" s="591">
        <v>10.050000000000001</v>
      </c>
      <c r="C125" s="592">
        <v>100500</v>
      </c>
      <c r="D125" s="593"/>
      <c r="E125" s="592"/>
      <c r="F125" s="593">
        <v>20.34</v>
      </c>
      <c r="G125" s="585">
        <v>203400</v>
      </c>
      <c r="H125" s="586"/>
      <c r="I125" s="585"/>
      <c r="J125" s="586">
        <v>30</v>
      </c>
      <c r="K125" s="585">
        <v>384000</v>
      </c>
      <c r="L125" s="586">
        <v>20</v>
      </c>
      <c r="M125" s="587">
        <v>136000</v>
      </c>
      <c r="N125" s="584"/>
      <c r="O125" s="587"/>
      <c r="P125" s="588">
        <v>20</v>
      </c>
      <c r="Q125" s="587">
        <v>256000</v>
      </c>
      <c r="R125" s="584"/>
      <c r="S125" s="587"/>
      <c r="T125" s="589"/>
      <c r="U125" s="594"/>
      <c r="V125" s="589">
        <v>17.53</v>
      </c>
      <c r="W125" s="587">
        <v>175300</v>
      </c>
      <c r="X125" s="584"/>
      <c r="Y125" s="587"/>
      <c r="Z125" s="587"/>
      <c r="AA125" s="612"/>
    </row>
    <row r="126" spans="1:27" ht="18" customHeight="1" x14ac:dyDescent="0.35">
      <c r="A126" s="1173">
        <v>44957</v>
      </c>
      <c r="B126" s="591"/>
      <c r="C126" s="592"/>
      <c r="D126" s="593"/>
      <c r="E126" s="592"/>
      <c r="F126" s="593"/>
      <c r="G126" s="585"/>
      <c r="H126" s="586"/>
      <c r="I126" s="585"/>
      <c r="J126" s="586"/>
      <c r="K126" s="585"/>
      <c r="L126" s="586"/>
      <c r="M126" s="587"/>
      <c r="N126" s="584"/>
      <c r="O126" s="587"/>
      <c r="P126" s="588"/>
      <c r="Q126" s="587"/>
      <c r="R126" s="584"/>
      <c r="S126" s="587"/>
      <c r="T126" s="589"/>
      <c r="U126" s="594"/>
      <c r="V126" s="589"/>
      <c r="W126" s="587"/>
      <c r="X126" s="584"/>
      <c r="Y126" s="587"/>
      <c r="Z126" s="587"/>
      <c r="AA126" s="612"/>
    </row>
    <row r="127" spans="1:27" ht="18" customHeight="1" x14ac:dyDescent="0.35">
      <c r="A127" s="1174"/>
      <c r="B127" s="591"/>
      <c r="C127" s="592"/>
      <c r="D127" s="593"/>
      <c r="E127" s="592"/>
      <c r="F127" s="593"/>
      <c r="G127" s="585"/>
      <c r="H127" s="586"/>
      <c r="I127" s="585"/>
      <c r="J127" s="586"/>
      <c r="K127" s="585"/>
      <c r="L127" s="586"/>
      <c r="M127" s="587"/>
      <c r="N127" s="584"/>
      <c r="O127" s="587"/>
      <c r="P127" s="588"/>
      <c r="Q127" s="587"/>
      <c r="R127" s="584"/>
      <c r="S127" s="587"/>
      <c r="T127" s="589"/>
      <c r="U127" s="594"/>
      <c r="V127" s="589"/>
      <c r="W127" s="587"/>
      <c r="X127" s="584"/>
      <c r="Y127" s="587"/>
      <c r="Z127" s="587"/>
      <c r="AA127" s="612"/>
    </row>
    <row r="128" spans="1:27" ht="18" customHeight="1" x14ac:dyDescent="0.35">
      <c r="A128" s="1174"/>
      <c r="B128" s="591"/>
      <c r="C128" s="592"/>
      <c r="D128" s="593">
        <v>28.68</v>
      </c>
      <c r="E128" s="592">
        <v>286800</v>
      </c>
      <c r="F128" s="593"/>
      <c r="G128" s="585"/>
      <c r="H128" s="586"/>
      <c r="I128" s="585"/>
      <c r="J128" s="586"/>
      <c r="K128" s="585"/>
      <c r="L128" s="586"/>
      <c r="M128" s="587"/>
      <c r="N128" s="584"/>
      <c r="O128" s="587"/>
      <c r="P128" s="588"/>
      <c r="Q128" s="587"/>
      <c r="R128" s="584"/>
      <c r="S128" s="587"/>
      <c r="T128" s="589"/>
      <c r="U128" s="594"/>
      <c r="V128" s="589"/>
      <c r="W128" s="587"/>
      <c r="X128" s="584"/>
      <c r="Y128" s="587"/>
      <c r="Z128" s="587"/>
      <c r="AA128" s="612"/>
    </row>
    <row r="129" spans="1:27" ht="18" customHeight="1" x14ac:dyDescent="0.35">
      <c r="A129" s="1175"/>
      <c r="B129" s="591">
        <v>14.59</v>
      </c>
      <c r="C129" s="592">
        <v>145900</v>
      </c>
      <c r="D129" s="593"/>
      <c r="E129" s="592"/>
      <c r="F129" s="593">
        <v>27.99</v>
      </c>
      <c r="G129" s="585">
        <v>279900</v>
      </c>
      <c r="H129" s="586">
        <v>20</v>
      </c>
      <c r="I129" s="585">
        <v>136000</v>
      </c>
      <c r="J129" s="586">
        <v>15</v>
      </c>
      <c r="K129" s="585">
        <v>192000</v>
      </c>
      <c r="L129" s="586">
        <v>20</v>
      </c>
      <c r="M129" s="587">
        <v>136000</v>
      </c>
      <c r="N129" s="584"/>
      <c r="O129" s="587"/>
      <c r="P129" s="588">
        <v>20</v>
      </c>
      <c r="Q129" s="587">
        <v>256000</v>
      </c>
      <c r="R129" s="584"/>
      <c r="S129" s="587"/>
      <c r="T129" s="589"/>
      <c r="U129" s="594"/>
      <c r="V129" s="589"/>
      <c r="W129" s="587"/>
      <c r="X129" s="584"/>
      <c r="Y129" s="587"/>
      <c r="Z129" s="587"/>
      <c r="AA129" s="612"/>
    </row>
    <row r="130" spans="1:27" s="663" customFormat="1" ht="27" customHeight="1" x14ac:dyDescent="0.35">
      <c r="A130" s="1205" t="s">
        <v>113</v>
      </c>
      <c r="B130" s="602"/>
      <c r="C130" s="730">
        <f>SUM(C6:C129)</f>
        <v>4202800</v>
      </c>
      <c r="D130" s="730"/>
      <c r="E130" s="730">
        <f>SUM(E6:E129)</f>
        <v>4741300</v>
      </c>
      <c r="F130" s="730"/>
      <c r="G130" s="730">
        <f>SUM(G6:G129)</f>
        <v>7008800</v>
      </c>
      <c r="H130" s="730"/>
      <c r="I130" s="730">
        <f>SUM(I6:I129)</f>
        <v>1816960</v>
      </c>
      <c r="J130" s="730"/>
      <c r="K130" s="730">
        <f>SUM(K6:K129)</f>
        <v>4641000</v>
      </c>
      <c r="L130" s="730"/>
      <c r="M130" s="730">
        <f>SUM(M6:M129)</f>
        <v>2689128</v>
      </c>
      <c r="N130" s="603"/>
      <c r="O130" s="729">
        <f>SUM(O6:O129)</f>
        <v>1251900</v>
      </c>
      <c r="P130" s="729"/>
      <c r="Q130" s="729">
        <f>SUM(Q6:Q129)</f>
        <v>6850000</v>
      </c>
      <c r="R130" s="729"/>
      <c r="S130" s="729">
        <f>SUM(S6:S129)</f>
        <v>802946</v>
      </c>
      <c r="T130" s="729"/>
      <c r="U130" s="729">
        <f>SUM(U6:U129)</f>
        <v>364700</v>
      </c>
      <c r="V130" s="729"/>
      <c r="W130" s="729">
        <f>SUM(W6:W129)</f>
        <v>489400</v>
      </c>
      <c r="X130" s="729"/>
      <c r="Y130" s="729">
        <f>SUM(Y6:Y129)</f>
        <v>150000</v>
      </c>
      <c r="Z130" s="603">
        <f>SUM(B130:Y130)</f>
        <v>35008934</v>
      </c>
      <c r="AA130" s="610"/>
    </row>
    <row r="131" spans="1:27" s="663" customFormat="1" ht="34.5" customHeight="1" x14ac:dyDescent="0.35">
      <c r="A131" s="1205"/>
      <c r="B131" s="602">
        <f>SUM(B6:B129)</f>
        <v>420.28</v>
      </c>
      <c r="C131" s="604"/>
      <c r="D131" s="605">
        <f>SUM(D6:D130)</f>
        <v>474.13000000000011</v>
      </c>
      <c r="E131" s="603"/>
      <c r="F131" s="605">
        <f>SUM(F6:F130)</f>
        <v>700.88000000000011</v>
      </c>
      <c r="G131" s="603"/>
      <c r="H131" s="606">
        <f>SUM(H6:H130)</f>
        <v>267.20000000000005</v>
      </c>
      <c r="I131" s="603"/>
      <c r="J131" s="606">
        <f>SUM(J19:J130)</f>
        <v>330</v>
      </c>
      <c r="K131" s="603"/>
      <c r="L131" s="606">
        <f>SUM(L7:L130)</f>
        <v>395.46</v>
      </c>
      <c r="M131" s="603"/>
      <c r="N131" s="605">
        <f>SUM(N6:N130)</f>
        <v>125.19000000000001</v>
      </c>
      <c r="O131" s="603"/>
      <c r="P131" s="606">
        <f>SUM(P6:P130)</f>
        <v>530.79</v>
      </c>
      <c r="Q131" s="603">
        <f>'[1]Januari 2023'!$G$8+'[1]Januari 2023'!$G$9</f>
        <v>6849981</v>
      </c>
      <c r="R131" s="605">
        <f>SUM(R7:R130)</f>
        <v>118.08000000000001</v>
      </c>
      <c r="S131" s="603"/>
      <c r="T131" s="605">
        <f>SUM(T5:T130)</f>
        <v>36.47</v>
      </c>
      <c r="U131" s="603"/>
      <c r="V131" s="605">
        <f>SUM(V6:V130)</f>
        <v>48.94</v>
      </c>
      <c r="W131" s="603"/>
      <c r="X131" s="605">
        <f>SUM(X6:X130)</f>
        <v>15</v>
      </c>
      <c r="Y131" s="607"/>
      <c r="Z131" s="647">
        <f>SUM(B131:Y131)</f>
        <v>6853443.4199999999</v>
      </c>
      <c r="AA131" s="651"/>
    </row>
    <row r="132" spans="1:27" s="663" customFormat="1" ht="34.5" customHeight="1" x14ac:dyDescent="0.35">
      <c r="A132" s="715"/>
      <c r="B132" s="716"/>
      <c r="C132" s="717"/>
      <c r="D132" s="718"/>
      <c r="E132" s="610"/>
      <c r="F132" s="718"/>
      <c r="G132" s="610"/>
      <c r="H132" s="719"/>
      <c r="I132" s="610"/>
      <c r="J132" s="719"/>
      <c r="K132" s="610"/>
      <c r="L132" s="719"/>
      <c r="M132" s="610"/>
      <c r="N132" s="718"/>
      <c r="O132" s="610"/>
      <c r="P132" s="719"/>
      <c r="Q132" s="610"/>
      <c r="R132" s="718"/>
      <c r="S132" s="610"/>
      <c r="T132" s="718"/>
      <c r="U132" s="610"/>
      <c r="V132" s="718"/>
      <c r="W132" s="610"/>
      <c r="X132" s="718"/>
      <c r="Y132" s="720"/>
      <c r="Z132" s="651"/>
      <c r="AA132" s="651"/>
    </row>
    <row r="133" spans="1:27" s="663" customFormat="1" ht="34.5" customHeight="1" x14ac:dyDescent="0.35">
      <c r="A133" s="1215" t="s">
        <v>0</v>
      </c>
      <c r="B133" s="1215"/>
      <c r="C133" s="1215"/>
      <c r="D133" s="1215"/>
      <c r="E133" s="1215"/>
      <c r="F133" s="1215"/>
      <c r="G133" s="1215"/>
      <c r="H133" s="1215"/>
      <c r="I133" s="1215"/>
      <c r="J133" s="1215"/>
      <c r="K133" s="1215"/>
      <c r="L133" s="1215"/>
      <c r="M133" s="1215"/>
      <c r="N133" s="1215"/>
      <c r="O133" s="1215"/>
      <c r="P133" s="1215"/>
      <c r="Q133" s="1215"/>
      <c r="R133" s="1215"/>
      <c r="S133" s="1215"/>
      <c r="T133" s="1215"/>
      <c r="U133" s="1215"/>
      <c r="V133" s="1215"/>
      <c r="W133" s="721"/>
      <c r="X133" s="721"/>
      <c r="Y133" s="721"/>
      <c r="Z133" s="721"/>
      <c r="AA133" s="651"/>
    </row>
    <row r="134" spans="1:27" ht="26.25" customHeight="1" thickBot="1" x14ac:dyDescent="0.4">
      <c r="A134" s="1215" t="s">
        <v>214</v>
      </c>
      <c r="B134" s="1215"/>
      <c r="C134" s="1215"/>
      <c r="D134" s="1215"/>
      <c r="E134" s="1215"/>
      <c r="F134" s="1215"/>
      <c r="G134" s="1215"/>
      <c r="H134" s="1215"/>
      <c r="I134" s="1215"/>
      <c r="J134" s="1215"/>
      <c r="K134" s="1215"/>
      <c r="L134" s="1215"/>
      <c r="M134" s="1215"/>
      <c r="N134" s="1215"/>
      <c r="O134" s="1215"/>
      <c r="P134" s="1215"/>
      <c r="Q134" s="1215"/>
      <c r="R134" s="1215"/>
      <c r="S134" s="1215"/>
      <c r="T134" s="1215"/>
      <c r="U134" s="1215"/>
      <c r="V134" s="1215"/>
      <c r="W134" s="721"/>
      <c r="X134" s="721"/>
      <c r="Y134" s="721"/>
      <c r="Z134" s="721"/>
      <c r="AA134" s="612"/>
    </row>
    <row r="135" spans="1:27" s="663" customFormat="1" ht="48" customHeight="1" x14ac:dyDescent="0.35">
      <c r="A135" s="1206" t="s">
        <v>2</v>
      </c>
      <c r="B135" s="1207" t="s">
        <v>114</v>
      </c>
      <c r="C135" s="1208"/>
      <c r="D135" s="1208"/>
      <c r="E135" s="1209"/>
      <c r="F135" s="1210" t="s">
        <v>176</v>
      </c>
      <c r="G135" s="1210"/>
      <c r="H135" s="1211" t="s">
        <v>115</v>
      </c>
      <c r="I135" s="1212"/>
      <c r="J135" s="1212"/>
      <c r="K135" s="1212"/>
      <c r="L135" s="1212"/>
      <c r="M135" s="1212"/>
      <c r="N135" s="1212"/>
      <c r="O135" s="1213"/>
      <c r="P135" s="1211" t="s">
        <v>116</v>
      </c>
      <c r="Q135" s="1212"/>
      <c r="R135" s="1212"/>
      <c r="S135" s="1212"/>
      <c r="T135" s="1212"/>
      <c r="U135" s="1212"/>
      <c r="V135" s="1214" t="s">
        <v>9</v>
      </c>
    </row>
    <row r="136" spans="1:27" s="663" customFormat="1" ht="15" customHeight="1" x14ac:dyDescent="0.35">
      <c r="A136" s="1179"/>
      <c r="B136" s="1132" t="s">
        <v>195</v>
      </c>
      <c r="C136" s="1133"/>
      <c r="D136" s="1132" t="s">
        <v>196</v>
      </c>
      <c r="E136" s="1133"/>
      <c r="F136" s="1132" t="s">
        <v>177</v>
      </c>
      <c r="G136" s="1133"/>
      <c r="H136" s="1132" t="s">
        <v>197</v>
      </c>
      <c r="I136" s="1133"/>
      <c r="J136" s="1132" t="s">
        <v>198</v>
      </c>
      <c r="K136" s="1133"/>
      <c r="L136" s="1132" t="s">
        <v>199</v>
      </c>
      <c r="M136" s="1133"/>
      <c r="N136" s="1132" t="s">
        <v>123</v>
      </c>
      <c r="O136" s="1133"/>
      <c r="P136" s="1132" t="s">
        <v>210</v>
      </c>
      <c r="Q136" s="1133"/>
      <c r="R136" s="1132" t="s">
        <v>211</v>
      </c>
      <c r="S136" s="1133"/>
      <c r="T136" s="1132" t="s">
        <v>201</v>
      </c>
      <c r="U136" s="1137"/>
      <c r="V136" s="1141"/>
    </row>
    <row r="137" spans="1:27" s="663" customFormat="1" ht="15" customHeight="1" x14ac:dyDescent="0.35">
      <c r="A137" s="1180"/>
      <c r="B137" s="615" t="s">
        <v>21</v>
      </c>
      <c r="C137" s="854" t="s">
        <v>27</v>
      </c>
      <c r="D137" s="615" t="s">
        <v>21</v>
      </c>
      <c r="E137" s="854" t="s">
        <v>27</v>
      </c>
      <c r="F137" s="617" t="s">
        <v>26</v>
      </c>
      <c r="G137" s="618" t="s">
        <v>27</v>
      </c>
      <c r="H137" s="619" t="s">
        <v>128</v>
      </c>
      <c r="I137" s="618" t="s">
        <v>27</v>
      </c>
      <c r="J137" s="619" t="s">
        <v>128</v>
      </c>
      <c r="K137" s="618" t="s">
        <v>27</v>
      </c>
      <c r="L137" s="619" t="s">
        <v>128</v>
      </c>
      <c r="M137" s="618" t="s">
        <v>27</v>
      </c>
      <c r="N137" s="619" t="s">
        <v>128</v>
      </c>
      <c r="O137" s="618" t="s">
        <v>27</v>
      </c>
      <c r="P137" s="619" t="s">
        <v>30</v>
      </c>
      <c r="Q137" s="618" t="s">
        <v>27</v>
      </c>
      <c r="R137" s="619" t="s">
        <v>30</v>
      </c>
      <c r="S137" s="618" t="s">
        <v>27</v>
      </c>
      <c r="T137" s="619" t="s">
        <v>30</v>
      </c>
      <c r="U137" s="618" t="s">
        <v>27</v>
      </c>
      <c r="V137" s="648"/>
    </row>
    <row r="138" spans="1:27" s="663" customFormat="1" ht="15" customHeight="1" x14ac:dyDescent="0.35">
      <c r="A138" s="1224">
        <v>44927</v>
      </c>
      <c r="B138" s="591"/>
      <c r="C138" s="600"/>
      <c r="D138" s="588"/>
      <c r="E138" s="600"/>
      <c r="F138" s="588"/>
      <c r="G138" s="600"/>
      <c r="H138" s="588"/>
      <c r="I138" s="600"/>
      <c r="J138" s="588"/>
      <c r="K138" s="854"/>
      <c r="L138" s="588"/>
      <c r="M138" s="600"/>
      <c r="N138" s="620"/>
      <c r="O138" s="621"/>
      <c r="P138" s="620"/>
      <c r="Q138" s="854"/>
      <c r="R138" s="616"/>
      <c r="S138" s="600"/>
      <c r="T138" s="588"/>
      <c r="U138" s="600"/>
      <c r="V138" s="854"/>
    </row>
    <row r="139" spans="1:27" ht="15" x14ac:dyDescent="0.35">
      <c r="A139" s="1225"/>
      <c r="B139" s="591"/>
      <c r="C139" s="587"/>
      <c r="D139" s="584"/>
      <c r="E139" s="585"/>
      <c r="F139" s="586"/>
      <c r="G139" s="587"/>
      <c r="H139" s="584"/>
      <c r="I139" s="587"/>
      <c r="J139" s="584"/>
      <c r="K139" s="587"/>
      <c r="L139" s="584"/>
      <c r="M139" s="587"/>
      <c r="N139" s="584"/>
      <c r="O139" s="587"/>
      <c r="P139" s="588"/>
      <c r="Q139" s="587"/>
      <c r="R139" s="584"/>
      <c r="S139" s="587"/>
      <c r="T139" s="584"/>
      <c r="U139" s="587"/>
      <c r="V139" s="624"/>
      <c r="X139" s="579"/>
    </row>
    <row r="140" spans="1:27" ht="15" customHeight="1" x14ac:dyDescent="0.35">
      <c r="A140" s="1224">
        <v>44928</v>
      </c>
      <c r="B140" s="625"/>
      <c r="C140" s="583"/>
      <c r="D140" s="626"/>
      <c r="E140" s="585"/>
      <c r="F140" s="627"/>
      <c r="G140" s="624"/>
      <c r="H140" s="628"/>
      <c r="I140" s="624"/>
      <c r="J140" s="628"/>
      <c r="K140" s="624"/>
      <c r="L140" s="628"/>
      <c r="M140" s="624"/>
      <c r="N140" s="628"/>
      <c r="O140" s="624"/>
      <c r="P140" s="629"/>
      <c r="Q140" s="624"/>
      <c r="R140" s="628"/>
      <c r="S140" s="624"/>
      <c r="T140" s="628"/>
      <c r="U140" s="624"/>
      <c r="V140" s="624"/>
      <c r="X140" s="579"/>
    </row>
    <row r="141" spans="1:27" ht="15" customHeight="1" x14ac:dyDescent="0.35">
      <c r="A141" s="1225"/>
      <c r="B141" s="591">
        <v>48.97</v>
      </c>
      <c r="C141" s="587">
        <v>332996</v>
      </c>
      <c r="D141" s="584">
        <v>39.39</v>
      </c>
      <c r="E141" s="587">
        <v>267852</v>
      </c>
      <c r="F141" s="586"/>
      <c r="G141" s="587"/>
      <c r="H141" s="584"/>
      <c r="I141" s="587"/>
      <c r="J141" s="584"/>
      <c r="K141" s="587"/>
      <c r="L141" s="584">
        <v>9.9700000000000006</v>
      </c>
      <c r="M141" s="587">
        <v>99700</v>
      </c>
      <c r="N141" s="584">
        <v>9.91</v>
      </c>
      <c r="O141" s="587">
        <v>99100</v>
      </c>
      <c r="P141" s="588"/>
      <c r="Q141" s="587"/>
      <c r="R141" s="584"/>
      <c r="S141" s="587"/>
      <c r="T141" s="584"/>
      <c r="U141" s="587"/>
      <c r="V141" s="587"/>
      <c r="X141" s="579"/>
    </row>
    <row r="142" spans="1:27" ht="15" customHeight="1" x14ac:dyDescent="0.35">
      <c r="A142" s="1224">
        <v>44929</v>
      </c>
      <c r="B142" s="591"/>
      <c r="C142" s="587"/>
      <c r="D142" s="584"/>
      <c r="E142" s="585"/>
      <c r="F142" s="586"/>
      <c r="G142" s="587"/>
      <c r="H142" s="584"/>
      <c r="I142" s="587"/>
      <c r="J142" s="584"/>
      <c r="K142" s="587"/>
      <c r="L142" s="584"/>
      <c r="M142" s="587"/>
      <c r="N142" s="584"/>
      <c r="O142" s="587"/>
      <c r="P142" s="588"/>
      <c r="Q142" s="587"/>
      <c r="R142" s="584"/>
      <c r="S142" s="587"/>
      <c r="T142" s="584"/>
      <c r="U142" s="587"/>
      <c r="V142" s="587"/>
      <c r="X142" s="579"/>
    </row>
    <row r="143" spans="1:27" ht="15" customHeight="1" x14ac:dyDescent="0.35">
      <c r="A143" s="1225"/>
      <c r="B143" s="625">
        <v>57.22</v>
      </c>
      <c r="C143" s="587">
        <v>389096</v>
      </c>
      <c r="D143" s="584">
        <v>54.87</v>
      </c>
      <c r="E143" s="585">
        <v>373116</v>
      </c>
      <c r="F143" s="591"/>
      <c r="G143" s="587"/>
      <c r="H143" s="584">
        <v>10</v>
      </c>
      <c r="I143" s="587">
        <v>100000</v>
      </c>
      <c r="J143" s="584"/>
      <c r="K143" s="587"/>
      <c r="L143" s="584"/>
      <c r="M143" s="587"/>
      <c r="N143" s="584"/>
      <c r="O143" s="587"/>
      <c r="P143" s="588"/>
      <c r="Q143" s="587"/>
      <c r="R143" s="584"/>
      <c r="S143" s="587"/>
      <c r="T143" s="584"/>
      <c r="U143" s="587"/>
      <c r="V143" s="587"/>
      <c r="X143" s="579"/>
    </row>
    <row r="144" spans="1:27" ht="15" customHeight="1" x14ac:dyDescent="0.35">
      <c r="A144" s="1224">
        <v>44930</v>
      </c>
      <c r="B144" s="625"/>
      <c r="C144" s="583"/>
      <c r="D144" s="626"/>
      <c r="E144" s="585"/>
      <c r="F144" s="586"/>
      <c r="G144" s="587"/>
      <c r="H144" s="584"/>
      <c r="I144" s="587"/>
      <c r="J144" s="584"/>
      <c r="K144" s="587"/>
      <c r="L144" s="584"/>
      <c r="M144" s="587"/>
      <c r="N144" s="584"/>
      <c r="O144" s="587"/>
      <c r="P144" s="588"/>
      <c r="Q144" s="587"/>
      <c r="R144" s="584"/>
      <c r="S144" s="587"/>
      <c r="T144" s="584"/>
      <c r="U144" s="587"/>
      <c r="V144" s="587"/>
      <c r="X144" s="579"/>
    </row>
    <row r="145" spans="1:24" ht="15" customHeight="1" x14ac:dyDescent="0.35">
      <c r="A145" s="1225"/>
      <c r="B145" s="591"/>
      <c r="C145" s="587"/>
      <c r="D145" s="598"/>
      <c r="E145" s="583"/>
      <c r="F145" s="586"/>
      <c r="G145" s="587"/>
      <c r="H145" s="584"/>
      <c r="I145" s="587"/>
      <c r="J145" s="584"/>
      <c r="K145" s="587"/>
      <c r="L145" s="584"/>
      <c r="M145" s="587"/>
      <c r="N145" s="584"/>
      <c r="O145" s="587"/>
      <c r="P145" s="588"/>
      <c r="Q145" s="587"/>
      <c r="R145" s="584"/>
      <c r="S145" s="587"/>
      <c r="T145" s="584"/>
      <c r="U145" s="587"/>
      <c r="V145" s="587"/>
      <c r="X145" s="579"/>
    </row>
    <row r="146" spans="1:24" ht="15" customHeight="1" x14ac:dyDescent="0.35">
      <c r="A146" s="1224">
        <v>44931</v>
      </c>
      <c r="B146" s="591"/>
      <c r="C146" s="587"/>
      <c r="D146" s="584"/>
      <c r="E146" s="585"/>
      <c r="F146" s="586"/>
      <c r="G146" s="587"/>
      <c r="H146" s="584"/>
      <c r="I146" s="587"/>
      <c r="J146" s="584"/>
      <c r="K146" s="587"/>
      <c r="L146" s="584"/>
      <c r="M146" s="587"/>
      <c r="N146" s="584"/>
      <c r="O146" s="587"/>
      <c r="P146" s="588"/>
      <c r="Q146" s="587"/>
      <c r="R146" s="584"/>
      <c r="S146" s="587"/>
      <c r="T146" s="584"/>
      <c r="U146" s="587"/>
      <c r="V146" s="587"/>
      <c r="X146" s="579"/>
    </row>
    <row r="147" spans="1:24" ht="15" customHeight="1" x14ac:dyDescent="0.35">
      <c r="A147" s="1225"/>
      <c r="B147" s="591"/>
      <c r="C147" s="587"/>
      <c r="D147" s="584"/>
      <c r="E147" s="585"/>
      <c r="F147" s="586"/>
      <c r="G147" s="587"/>
      <c r="H147" s="584"/>
      <c r="I147" s="587"/>
      <c r="J147" s="584"/>
      <c r="K147" s="587"/>
      <c r="L147" s="584"/>
      <c r="M147" s="587"/>
      <c r="N147" s="584"/>
      <c r="O147" s="587"/>
      <c r="P147" s="588"/>
      <c r="Q147" s="587"/>
      <c r="R147" s="584"/>
      <c r="S147" s="587"/>
      <c r="T147" s="584"/>
      <c r="U147" s="587"/>
      <c r="V147" s="587"/>
      <c r="X147" s="579"/>
    </row>
    <row r="148" spans="1:24" ht="15" customHeight="1" x14ac:dyDescent="0.35">
      <c r="A148" s="1224">
        <v>44932</v>
      </c>
      <c r="B148" s="626"/>
      <c r="C148" s="585"/>
      <c r="D148" s="584"/>
      <c r="E148" s="585"/>
      <c r="F148" s="586"/>
      <c r="G148" s="587"/>
      <c r="H148" s="584"/>
      <c r="I148" s="587"/>
      <c r="J148" s="584"/>
      <c r="K148" s="587"/>
      <c r="L148" s="584"/>
      <c r="M148" s="587"/>
      <c r="N148" s="584"/>
      <c r="O148" s="587"/>
      <c r="P148" s="588"/>
      <c r="Q148" s="587"/>
      <c r="R148" s="584"/>
      <c r="S148" s="587"/>
      <c r="T148" s="584"/>
      <c r="U148" s="587"/>
      <c r="V148" s="587"/>
      <c r="X148" s="579"/>
    </row>
    <row r="149" spans="1:24" ht="15" customHeight="1" x14ac:dyDescent="0.35">
      <c r="A149" s="1225"/>
      <c r="B149" s="591"/>
      <c r="C149" s="587"/>
      <c r="D149" s="598"/>
      <c r="E149" s="583"/>
      <c r="F149" s="586"/>
      <c r="G149" s="587"/>
      <c r="H149" s="584"/>
      <c r="I149" s="587"/>
      <c r="J149" s="584"/>
      <c r="K149" s="587"/>
      <c r="L149" s="584"/>
      <c r="M149" s="587"/>
      <c r="N149" s="584">
        <v>10</v>
      </c>
      <c r="O149" s="587">
        <v>100000</v>
      </c>
      <c r="P149" s="588"/>
      <c r="Q149" s="587"/>
      <c r="R149" s="584"/>
      <c r="S149" s="587"/>
      <c r="T149" s="584"/>
      <c r="U149" s="587"/>
      <c r="V149" s="587"/>
      <c r="X149" s="579"/>
    </row>
    <row r="150" spans="1:24" ht="15" customHeight="1" x14ac:dyDescent="0.35">
      <c r="A150" s="1224">
        <v>44933</v>
      </c>
      <c r="B150" s="591"/>
      <c r="C150" s="587"/>
      <c r="D150" s="584"/>
      <c r="E150" s="585"/>
      <c r="F150" s="586"/>
      <c r="G150" s="587"/>
      <c r="H150" s="584"/>
      <c r="I150" s="587"/>
      <c r="J150" s="584"/>
      <c r="K150" s="587"/>
      <c r="L150" s="584"/>
      <c r="M150" s="587"/>
      <c r="N150" s="584"/>
      <c r="O150" s="587"/>
      <c r="P150" s="588"/>
      <c r="Q150" s="587"/>
      <c r="R150" s="584"/>
      <c r="S150" s="587"/>
      <c r="T150" s="589"/>
      <c r="U150" s="590"/>
      <c r="V150" s="587"/>
      <c r="X150" s="579"/>
    </row>
    <row r="151" spans="1:24" ht="15" customHeight="1" x14ac:dyDescent="0.35">
      <c r="A151" s="1225"/>
      <c r="B151" s="591"/>
      <c r="C151" s="587"/>
      <c r="D151" s="584"/>
      <c r="E151" s="585"/>
      <c r="F151" s="586"/>
      <c r="G151" s="587"/>
      <c r="H151" s="584"/>
      <c r="I151" s="587"/>
      <c r="J151" s="584"/>
      <c r="K151" s="587"/>
      <c r="L151" s="584"/>
      <c r="M151" s="587"/>
      <c r="N151" s="584"/>
      <c r="O151" s="587"/>
      <c r="P151" s="588"/>
      <c r="Q151" s="587"/>
      <c r="R151" s="584"/>
      <c r="S151" s="587"/>
      <c r="T151" s="584"/>
      <c r="U151" s="587"/>
      <c r="V151" s="587"/>
      <c r="X151" s="579"/>
    </row>
    <row r="152" spans="1:24" ht="15" customHeight="1" x14ac:dyDescent="0.35">
      <c r="A152" s="1224">
        <v>44934</v>
      </c>
      <c r="B152" s="591"/>
      <c r="C152" s="587"/>
      <c r="D152" s="584"/>
      <c r="E152" s="585"/>
      <c r="F152" s="586"/>
      <c r="G152" s="587"/>
      <c r="H152" s="584"/>
      <c r="I152" s="587"/>
      <c r="J152" s="584"/>
      <c r="K152" s="587"/>
      <c r="L152" s="584"/>
      <c r="M152" s="587"/>
      <c r="N152" s="584"/>
      <c r="O152" s="587"/>
      <c r="P152" s="588"/>
      <c r="Q152" s="587"/>
      <c r="R152" s="584"/>
      <c r="S152" s="587"/>
      <c r="T152" s="584"/>
      <c r="U152" s="587"/>
      <c r="V152" s="587"/>
      <c r="X152" s="579"/>
    </row>
    <row r="153" spans="1:24" ht="15" customHeight="1" x14ac:dyDescent="0.35">
      <c r="A153" s="1225"/>
      <c r="B153" s="625"/>
      <c r="C153" s="583"/>
      <c r="D153" s="584"/>
      <c r="E153" s="585"/>
      <c r="F153" s="586"/>
      <c r="G153" s="587"/>
      <c r="H153" s="584"/>
      <c r="I153" s="587"/>
      <c r="J153" s="584"/>
      <c r="K153" s="587"/>
      <c r="L153" s="584"/>
      <c r="M153" s="587"/>
      <c r="N153" s="584"/>
      <c r="O153" s="587"/>
      <c r="P153" s="588"/>
      <c r="Q153" s="587"/>
      <c r="R153" s="584"/>
      <c r="S153" s="587"/>
      <c r="T153" s="584"/>
      <c r="U153" s="587"/>
      <c r="V153" s="587"/>
      <c r="X153" s="579"/>
    </row>
    <row r="154" spans="1:24" ht="15" customHeight="1" x14ac:dyDescent="0.35">
      <c r="A154" s="1224">
        <v>44935</v>
      </c>
      <c r="B154" s="591">
        <v>53.31</v>
      </c>
      <c r="C154" s="587">
        <v>362508</v>
      </c>
      <c r="D154" s="584">
        <v>43.75</v>
      </c>
      <c r="E154" s="585">
        <v>297500</v>
      </c>
      <c r="F154" s="586"/>
      <c r="G154" s="587"/>
      <c r="H154" s="584"/>
      <c r="I154" s="587"/>
      <c r="J154" s="584"/>
      <c r="K154" s="587"/>
      <c r="L154" s="584"/>
      <c r="M154" s="587"/>
      <c r="N154" s="584"/>
      <c r="O154" s="587"/>
      <c r="P154" s="588"/>
      <c r="Q154" s="587"/>
      <c r="R154" s="584"/>
      <c r="S154" s="587"/>
      <c r="T154" s="584"/>
      <c r="U154" s="587"/>
      <c r="V154" s="587"/>
      <c r="X154" s="579"/>
    </row>
    <row r="155" spans="1:24" ht="15" customHeight="1" x14ac:dyDescent="0.35">
      <c r="A155" s="1225"/>
      <c r="B155" s="626">
        <v>54.58</v>
      </c>
      <c r="C155" s="587">
        <v>371144</v>
      </c>
      <c r="D155" s="584">
        <v>55.2</v>
      </c>
      <c r="E155" s="585">
        <v>375360</v>
      </c>
      <c r="F155" s="591"/>
      <c r="G155" s="587"/>
      <c r="H155" s="584"/>
      <c r="I155" s="587"/>
      <c r="J155" s="584"/>
      <c r="K155" s="587"/>
      <c r="L155" s="584"/>
      <c r="M155" s="587"/>
      <c r="N155" s="584"/>
      <c r="O155" s="587"/>
      <c r="P155" s="588"/>
      <c r="Q155" s="587"/>
      <c r="R155" s="584"/>
      <c r="S155" s="587"/>
      <c r="T155" s="584"/>
      <c r="U155" s="587"/>
      <c r="V155" s="587"/>
      <c r="X155" s="579"/>
    </row>
    <row r="156" spans="1:24" ht="15" customHeight="1" x14ac:dyDescent="0.35">
      <c r="A156" s="1224">
        <v>44936</v>
      </c>
      <c r="B156" s="591"/>
      <c r="C156" s="587"/>
      <c r="D156" s="584"/>
      <c r="E156" s="585"/>
      <c r="F156" s="586"/>
      <c r="G156" s="587"/>
      <c r="H156" s="584"/>
      <c r="I156" s="587"/>
      <c r="J156" s="584"/>
      <c r="K156" s="587"/>
      <c r="L156" s="584"/>
      <c r="M156" s="587"/>
      <c r="N156" s="584"/>
      <c r="O156" s="587"/>
      <c r="P156" s="588"/>
      <c r="Q156" s="587"/>
      <c r="R156" s="584"/>
      <c r="S156" s="587"/>
      <c r="T156" s="584"/>
      <c r="U156" s="587"/>
      <c r="V156" s="587"/>
      <c r="X156" s="579"/>
    </row>
    <row r="157" spans="1:24" ht="15" customHeight="1" x14ac:dyDescent="0.35">
      <c r="A157" s="1225"/>
      <c r="B157" s="591"/>
      <c r="C157" s="587"/>
      <c r="D157" s="584"/>
      <c r="E157" s="585"/>
      <c r="F157" s="584">
        <v>41.92</v>
      </c>
      <c r="G157" s="587">
        <v>419200</v>
      </c>
      <c r="H157" s="584"/>
      <c r="I157" s="587"/>
      <c r="J157" s="584"/>
      <c r="K157" s="587"/>
      <c r="L157" s="584"/>
      <c r="M157" s="587"/>
      <c r="N157" s="584"/>
      <c r="O157" s="587"/>
      <c r="P157" s="588"/>
      <c r="Q157" s="587"/>
      <c r="R157" s="584"/>
      <c r="S157" s="587"/>
      <c r="T157" s="584"/>
      <c r="U157" s="587"/>
      <c r="V157" s="587"/>
      <c r="X157" s="579"/>
    </row>
    <row r="158" spans="1:24" ht="15" customHeight="1" x14ac:dyDescent="0.35">
      <c r="A158" s="1224">
        <v>44937</v>
      </c>
      <c r="B158" s="591"/>
      <c r="C158" s="587"/>
      <c r="D158" s="584"/>
      <c r="E158" s="585"/>
      <c r="F158" s="586"/>
      <c r="G158" s="587"/>
      <c r="H158" s="584"/>
      <c r="I158" s="587"/>
      <c r="J158" s="584"/>
      <c r="K158" s="587"/>
      <c r="L158" s="584"/>
      <c r="M158" s="587"/>
      <c r="N158" s="584"/>
      <c r="O158" s="587"/>
      <c r="P158" s="589"/>
      <c r="Q158" s="590"/>
      <c r="R158" s="584"/>
      <c r="S158" s="587"/>
      <c r="T158" s="584"/>
      <c r="U158" s="587"/>
      <c r="V158" s="587"/>
      <c r="X158" s="579"/>
    </row>
    <row r="159" spans="1:24" ht="15" customHeight="1" x14ac:dyDescent="0.35">
      <c r="A159" s="1225"/>
      <c r="B159" s="591"/>
      <c r="C159" s="587"/>
      <c r="D159" s="584"/>
      <c r="E159" s="585"/>
      <c r="F159" s="586"/>
      <c r="G159" s="587"/>
      <c r="H159" s="584"/>
      <c r="I159" s="587"/>
      <c r="J159" s="584">
        <v>10</v>
      </c>
      <c r="K159" s="587">
        <v>100000</v>
      </c>
      <c r="L159" s="584">
        <v>9.92</v>
      </c>
      <c r="M159" s="587">
        <v>99200</v>
      </c>
      <c r="N159" s="584">
        <v>9.83</v>
      </c>
      <c r="O159" s="587">
        <v>98300</v>
      </c>
      <c r="P159" s="588"/>
      <c r="Q159" s="587"/>
      <c r="R159" s="584"/>
      <c r="S159" s="587"/>
      <c r="T159" s="584"/>
      <c r="U159" s="587"/>
      <c r="V159" s="587"/>
      <c r="X159" s="579"/>
    </row>
    <row r="160" spans="1:24" ht="15" customHeight="1" x14ac:dyDescent="0.35">
      <c r="A160" s="1224">
        <v>44938</v>
      </c>
      <c r="B160" s="591"/>
      <c r="C160" s="587"/>
      <c r="D160" s="584"/>
      <c r="E160" s="585"/>
      <c r="F160" s="586"/>
      <c r="G160" s="587"/>
      <c r="H160" s="584"/>
      <c r="I160" s="587"/>
      <c r="J160" s="584"/>
      <c r="K160" s="587"/>
      <c r="L160" s="584"/>
      <c r="M160" s="587"/>
      <c r="N160" s="584"/>
      <c r="O160" s="587"/>
      <c r="P160" s="588"/>
      <c r="Q160" s="587"/>
      <c r="R160" s="584"/>
      <c r="S160" s="587"/>
      <c r="T160" s="584"/>
      <c r="U160" s="587"/>
      <c r="V160" s="587"/>
      <c r="X160" s="579"/>
    </row>
    <row r="161" spans="1:24" ht="15" customHeight="1" x14ac:dyDescent="0.35">
      <c r="A161" s="1225"/>
      <c r="B161" s="591"/>
      <c r="C161" s="587"/>
      <c r="D161" s="584"/>
      <c r="E161" s="585"/>
      <c r="F161" s="586"/>
      <c r="G161" s="587"/>
      <c r="H161" s="584"/>
      <c r="I161" s="587"/>
      <c r="J161" s="584"/>
      <c r="K161" s="587"/>
      <c r="L161" s="584"/>
      <c r="M161" s="587"/>
      <c r="N161" s="584">
        <v>10</v>
      </c>
      <c r="O161" s="587">
        <v>100000</v>
      </c>
      <c r="P161" s="588"/>
      <c r="Q161" s="587"/>
      <c r="R161" s="584"/>
      <c r="S161" s="587"/>
      <c r="T161" s="584"/>
      <c r="U161" s="587"/>
      <c r="V161" s="587"/>
      <c r="X161" s="579"/>
    </row>
    <row r="162" spans="1:24" ht="15" customHeight="1" x14ac:dyDescent="0.35">
      <c r="A162" s="1224">
        <v>44939</v>
      </c>
      <c r="B162" s="591"/>
      <c r="C162" s="587"/>
      <c r="D162" s="584"/>
      <c r="E162" s="585"/>
      <c r="F162" s="586"/>
      <c r="G162" s="587"/>
      <c r="H162" s="584"/>
      <c r="I162" s="587"/>
      <c r="J162" s="584"/>
      <c r="K162" s="587"/>
      <c r="L162" s="584"/>
      <c r="M162" s="587"/>
      <c r="N162" s="584"/>
      <c r="O162" s="587"/>
      <c r="P162" s="588"/>
      <c r="Q162" s="587"/>
      <c r="R162" s="584"/>
      <c r="S162" s="587"/>
      <c r="T162" s="584"/>
      <c r="U162" s="587"/>
      <c r="V162" s="587"/>
      <c r="X162" s="579"/>
    </row>
    <row r="163" spans="1:24" s="601" customFormat="1" ht="15" customHeight="1" x14ac:dyDescent="0.35">
      <c r="A163" s="1225"/>
      <c r="B163" s="582"/>
      <c r="C163" s="583"/>
      <c r="D163" s="584"/>
      <c r="E163" s="585"/>
      <c r="F163" s="586"/>
      <c r="G163" s="587"/>
      <c r="H163" s="584">
        <v>7</v>
      </c>
      <c r="I163" s="587">
        <v>70000</v>
      </c>
      <c r="J163" s="584">
        <v>11.77</v>
      </c>
      <c r="K163" s="587">
        <v>117700</v>
      </c>
      <c r="L163" s="584"/>
      <c r="M163" s="587"/>
      <c r="N163" s="584"/>
      <c r="O163" s="587"/>
      <c r="P163" s="588"/>
      <c r="Q163" s="587"/>
      <c r="R163" s="584"/>
      <c r="S163" s="587"/>
      <c r="T163" s="584"/>
      <c r="U163" s="587"/>
      <c r="V163" s="587"/>
    </row>
    <row r="164" spans="1:24" ht="15" customHeight="1" x14ac:dyDescent="0.35">
      <c r="A164" s="1224">
        <v>44940</v>
      </c>
      <c r="B164" s="591"/>
      <c r="C164" s="587"/>
      <c r="D164" s="584"/>
      <c r="E164" s="585"/>
      <c r="F164" s="586"/>
      <c r="G164" s="587"/>
      <c r="H164" s="584"/>
      <c r="I164" s="587"/>
      <c r="J164" s="584"/>
      <c r="K164" s="587"/>
      <c r="L164" s="584"/>
      <c r="M164" s="587"/>
      <c r="N164" s="584"/>
      <c r="O164" s="587"/>
      <c r="P164" s="588"/>
      <c r="Q164" s="587"/>
      <c r="R164" s="584"/>
      <c r="S164" s="587"/>
      <c r="T164" s="584"/>
      <c r="U164" s="587"/>
      <c r="V164" s="587"/>
      <c r="X164" s="579"/>
    </row>
    <row r="165" spans="1:24" ht="15" customHeight="1" x14ac:dyDescent="0.35">
      <c r="A165" s="1225"/>
      <c r="B165" s="591"/>
      <c r="C165" s="587"/>
      <c r="D165" s="584"/>
      <c r="E165" s="585"/>
      <c r="F165" s="586"/>
      <c r="G165" s="587"/>
      <c r="H165" s="584"/>
      <c r="I165" s="587"/>
      <c r="J165" s="584"/>
      <c r="K165" s="587"/>
      <c r="L165" s="584"/>
      <c r="M165" s="587"/>
      <c r="N165" s="584"/>
      <c r="O165" s="587"/>
      <c r="P165" s="588"/>
      <c r="Q165" s="587"/>
      <c r="R165" s="584"/>
      <c r="S165" s="587"/>
      <c r="T165" s="584"/>
      <c r="U165" s="587"/>
      <c r="V165" s="587"/>
      <c r="X165" s="579"/>
    </row>
    <row r="166" spans="1:24" ht="15" customHeight="1" x14ac:dyDescent="0.35">
      <c r="A166" s="1224">
        <v>44941</v>
      </c>
      <c r="B166" s="591"/>
      <c r="C166" s="587"/>
      <c r="D166" s="584"/>
      <c r="E166" s="585"/>
      <c r="F166" s="586"/>
      <c r="G166" s="587"/>
      <c r="H166" s="584"/>
      <c r="I166" s="587"/>
      <c r="J166" s="584"/>
      <c r="K166" s="587"/>
      <c r="L166" s="584"/>
      <c r="M166" s="587"/>
      <c r="N166" s="584"/>
      <c r="O166" s="587"/>
      <c r="P166" s="588"/>
      <c r="Q166" s="587"/>
      <c r="R166" s="584"/>
      <c r="S166" s="587"/>
      <c r="T166" s="584"/>
      <c r="U166" s="587"/>
      <c r="V166" s="587"/>
      <c r="X166" s="579"/>
    </row>
    <row r="167" spans="1:24" ht="15" customHeight="1" x14ac:dyDescent="0.35">
      <c r="A167" s="1225"/>
      <c r="B167" s="591"/>
      <c r="C167" s="587"/>
      <c r="D167" s="584"/>
      <c r="E167" s="585"/>
      <c r="F167" s="586"/>
      <c r="G167" s="587"/>
      <c r="H167" s="584"/>
      <c r="I167" s="587"/>
      <c r="J167" s="584"/>
      <c r="K167" s="587"/>
      <c r="L167" s="584"/>
      <c r="M167" s="587"/>
      <c r="N167" s="584"/>
      <c r="O167" s="587"/>
      <c r="P167" s="588"/>
      <c r="Q167" s="587"/>
      <c r="R167" s="584"/>
      <c r="S167" s="587"/>
      <c r="T167" s="584"/>
      <c r="U167" s="587"/>
      <c r="V167" s="587"/>
      <c r="X167" s="579"/>
    </row>
    <row r="168" spans="1:24" ht="15" customHeight="1" x14ac:dyDescent="0.35">
      <c r="A168" s="1224">
        <v>44942</v>
      </c>
      <c r="B168" s="591"/>
      <c r="C168" s="587"/>
      <c r="D168" s="584"/>
      <c r="E168" s="585"/>
      <c r="F168" s="586"/>
      <c r="G168" s="587"/>
      <c r="H168" s="584"/>
      <c r="I168" s="587"/>
      <c r="J168" s="584"/>
      <c r="K168" s="587"/>
      <c r="L168" s="584"/>
      <c r="M168" s="587"/>
      <c r="N168" s="584"/>
      <c r="O168" s="587"/>
      <c r="P168" s="588"/>
      <c r="Q168" s="587"/>
      <c r="R168" s="584"/>
      <c r="S168" s="587"/>
      <c r="T168" s="584"/>
      <c r="U168" s="587"/>
      <c r="V168" s="587"/>
      <c r="X168" s="579"/>
    </row>
    <row r="169" spans="1:24" ht="15" customHeight="1" x14ac:dyDescent="0.35">
      <c r="A169" s="1225"/>
      <c r="B169" s="591">
        <v>57.82</v>
      </c>
      <c r="C169" s="587">
        <v>393176</v>
      </c>
      <c r="D169" s="584"/>
      <c r="E169" s="585"/>
      <c r="F169" s="586"/>
      <c r="G169" s="587"/>
      <c r="H169" s="584"/>
      <c r="I169" s="587"/>
      <c r="J169" s="584"/>
      <c r="K169" s="587"/>
      <c r="L169" s="584"/>
      <c r="M169" s="587"/>
      <c r="N169" s="584"/>
      <c r="O169" s="587"/>
      <c r="P169" s="588"/>
      <c r="Q169" s="587"/>
      <c r="R169" s="584"/>
      <c r="S169" s="587"/>
      <c r="T169" s="584"/>
      <c r="U169" s="587"/>
      <c r="V169" s="587"/>
      <c r="X169" s="579"/>
    </row>
    <row r="170" spans="1:24" ht="15" customHeight="1" x14ac:dyDescent="0.35">
      <c r="A170" s="1224">
        <v>44943</v>
      </c>
      <c r="B170" s="591"/>
      <c r="C170" s="587"/>
      <c r="D170" s="584">
        <v>29.41</v>
      </c>
      <c r="E170" s="585">
        <v>200000</v>
      </c>
      <c r="F170" s="586"/>
      <c r="G170" s="587"/>
      <c r="H170" s="584"/>
      <c r="I170" s="587"/>
      <c r="J170" s="584"/>
      <c r="K170" s="587"/>
      <c r="L170" s="584"/>
      <c r="M170" s="587"/>
      <c r="N170" s="584"/>
      <c r="O170" s="587"/>
      <c r="P170" s="588"/>
      <c r="Q170" s="587"/>
      <c r="R170" s="584"/>
      <c r="S170" s="587"/>
      <c r="T170" s="584"/>
      <c r="U170" s="587"/>
      <c r="V170" s="587"/>
      <c r="X170" s="579"/>
    </row>
    <row r="171" spans="1:24" ht="15" customHeight="1" x14ac:dyDescent="0.35">
      <c r="A171" s="1225"/>
      <c r="B171" s="591">
        <v>53.13</v>
      </c>
      <c r="C171" s="587">
        <v>361284</v>
      </c>
      <c r="D171" s="584">
        <v>51.87</v>
      </c>
      <c r="E171" s="585">
        <v>352716</v>
      </c>
      <c r="F171" s="586"/>
      <c r="G171" s="587"/>
      <c r="H171" s="584"/>
      <c r="I171" s="587"/>
      <c r="J171" s="584"/>
      <c r="K171" s="587"/>
      <c r="L171" s="584">
        <v>10</v>
      </c>
      <c r="M171" s="587">
        <v>100000</v>
      </c>
      <c r="N171" s="584"/>
      <c r="O171" s="587"/>
      <c r="P171" s="588"/>
      <c r="Q171" s="587"/>
      <c r="R171" s="584"/>
      <c r="S171" s="587"/>
      <c r="T171" s="584"/>
      <c r="U171" s="587"/>
      <c r="V171" s="587"/>
      <c r="X171" s="579"/>
    </row>
    <row r="172" spans="1:24" ht="15" customHeight="1" x14ac:dyDescent="0.35">
      <c r="A172" s="1224">
        <v>44944</v>
      </c>
      <c r="B172" s="591"/>
      <c r="C172" s="587"/>
      <c r="D172" s="584"/>
      <c r="E172" s="585"/>
      <c r="F172" s="586"/>
      <c r="G172" s="587"/>
      <c r="H172" s="584"/>
      <c r="I172" s="587"/>
      <c r="J172" s="584"/>
      <c r="K172" s="587"/>
      <c r="L172" s="584"/>
      <c r="M172" s="587"/>
      <c r="N172" s="584"/>
      <c r="O172" s="587"/>
      <c r="P172" s="588"/>
      <c r="Q172" s="587"/>
      <c r="R172" s="584"/>
      <c r="S172" s="587"/>
      <c r="T172" s="584"/>
      <c r="U172" s="587"/>
      <c r="V172" s="587"/>
      <c r="X172" s="579"/>
    </row>
    <row r="173" spans="1:24" ht="15" customHeight="1" x14ac:dyDescent="0.35">
      <c r="A173" s="1225"/>
      <c r="B173" s="591"/>
      <c r="C173" s="587"/>
      <c r="D173" s="584"/>
      <c r="E173" s="585"/>
      <c r="F173" s="586"/>
      <c r="G173" s="587"/>
      <c r="H173" s="584"/>
      <c r="I173" s="587"/>
      <c r="J173" s="584"/>
      <c r="K173" s="587"/>
      <c r="L173" s="584"/>
      <c r="M173" s="587"/>
      <c r="N173" s="584"/>
      <c r="O173" s="587"/>
      <c r="P173" s="588"/>
      <c r="Q173" s="587"/>
      <c r="R173" s="584"/>
      <c r="S173" s="587"/>
      <c r="T173" s="584"/>
      <c r="U173" s="587"/>
      <c r="V173" s="587"/>
      <c r="X173" s="579"/>
    </row>
    <row r="174" spans="1:24" ht="15" customHeight="1" x14ac:dyDescent="0.35">
      <c r="A174" s="1224">
        <v>44945</v>
      </c>
      <c r="B174" s="591"/>
      <c r="C174" s="587"/>
      <c r="D174" s="584"/>
      <c r="E174" s="585"/>
      <c r="F174" s="586"/>
      <c r="G174" s="587"/>
      <c r="H174" s="584"/>
      <c r="I174" s="587"/>
      <c r="J174" s="584"/>
      <c r="K174" s="587"/>
      <c r="L174" s="584"/>
      <c r="M174" s="587"/>
      <c r="N174" s="584"/>
      <c r="O174" s="587"/>
      <c r="P174" s="588"/>
      <c r="Q174" s="587"/>
      <c r="R174" s="584"/>
      <c r="S174" s="587"/>
      <c r="T174" s="584"/>
      <c r="U174" s="587"/>
      <c r="V174" s="587"/>
      <c r="X174" s="579"/>
    </row>
    <row r="175" spans="1:24" ht="15" customHeight="1" x14ac:dyDescent="0.35">
      <c r="A175" s="1225"/>
      <c r="B175" s="591">
        <v>51.62</v>
      </c>
      <c r="C175" s="587">
        <v>351016</v>
      </c>
      <c r="D175" s="584">
        <v>56.33</v>
      </c>
      <c r="E175" s="585">
        <v>383040</v>
      </c>
      <c r="F175" s="586"/>
      <c r="G175" s="587"/>
      <c r="H175" s="584"/>
      <c r="I175" s="587"/>
      <c r="J175" s="584"/>
      <c r="K175" s="587"/>
      <c r="L175" s="584"/>
      <c r="M175" s="587"/>
      <c r="N175" s="584"/>
      <c r="O175" s="587"/>
      <c r="P175" s="588"/>
      <c r="Q175" s="587"/>
      <c r="R175" s="584"/>
      <c r="S175" s="587"/>
      <c r="T175" s="584"/>
      <c r="U175" s="587"/>
      <c r="V175" s="587"/>
      <c r="X175" s="579"/>
    </row>
    <row r="176" spans="1:24" ht="15" customHeight="1" x14ac:dyDescent="0.35">
      <c r="A176" s="1224">
        <v>44946</v>
      </c>
      <c r="B176" s="591"/>
      <c r="C176" s="587"/>
      <c r="D176" s="584"/>
      <c r="E176" s="585"/>
      <c r="F176" s="586"/>
      <c r="G176" s="587"/>
      <c r="H176" s="584"/>
      <c r="I176" s="587"/>
      <c r="J176" s="584"/>
      <c r="K176" s="587"/>
      <c r="L176" s="584"/>
      <c r="M176" s="587"/>
      <c r="N176" s="584"/>
      <c r="O176" s="587"/>
      <c r="P176" s="588"/>
      <c r="Q176" s="587"/>
      <c r="R176" s="584"/>
      <c r="S176" s="587"/>
      <c r="T176" s="584"/>
      <c r="U176" s="587"/>
      <c r="V176" s="587"/>
      <c r="X176" s="579"/>
    </row>
    <row r="177" spans="1:24" ht="15" customHeight="1" x14ac:dyDescent="0.35">
      <c r="A177" s="1225"/>
      <c r="B177" s="591"/>
      <c r="C177" s="587"/>
      <c r="D177" s="584"/>
      <c r="E177" s="585"/>
      <c r="F177" s="586"/>
      <c r="G177" s="587"/>
      <c r="H177" s="584"/>
      <c r="I177" s="587"/>
      <c r="J177" s="584"/>
      <c r="K177" s="587"/>
      <c r="L177" s="584"/>
      <c r="M177" s="587"/>
      <c r="N177" s="584"/>
      <c r="O177" s="587"/>
      <c r="P177" s="588"/>
      <c r="Q177" s="587"/>
      <c r="R177" s="584"/>
      <c r="S177" s="587"/>
      <c r="T177" s="584"/>
      <c r="U177" s="587"/>
      <c r="V177" s="587"/>
      <c r="X177" s="579"/>
    </row>
    <row r="178" spans="1:24" ht="15" customHeight="1" x14ac:dyDescent="0.35">
      <c r="A178" s="1224">
        <v>44947</v>
      </c>
      <c r="B178" s="591"/>
      <c r="C178" s="587"/>
      <c r="D178" s="584"/>
      <c r="E178" s="585"/>
      <c r="F178" s="586"/>
      <c r="G178" s="587"/>
      <c r="H178" s="584"/>
      <c r="I178" s="587"/>
      <c r="J178" s="584"/>
      <c r="K178" s="587"/>
      <c r="L178" s="584"/>
      <c r="M178" s="587"/>
      <c r="N178" s="584"/>
      <c r="O178" s="587"/>
      <c r="P178" s="588"/>
      <c r="Q178" s="587"/>
      <c r="R178" s="584"/>
      <c r="S178" s="587"/>
      <c r="T178" s="589"/>
      <c r="U178" s="590"/>
      <c r="V178" s="587"/>
      <c r="X178" s="579"/>
    </row>
    <row r="179" spans="1:24" ht="15" customHeight="1" x14ac:dyDescent="0.35">
      <c r="A179" s="1225"/>
      <c r="B179" s="591"/>
      <c r="C179" s="587"/>
      <c r="D179" s="584"/>
      <c r="E179" s="585"/>
      <c r="F179" s="586"/>
      <c r="G179" s="587"/>
      <c r="H179" s="584"/>
      <c r="I179" s="587"/>
      <c r="J179" s="584"/>
      <c r="K179" s="587"/>
      <c r="L179" s="584"/>
      <c r="M179" s="587"/>
      <c r="N179" s="584"/>
      <c r="O179" s="587"/>
      <c r="P179" s="588"/>
      <c r="Q179" s="587"/>
      <c r="R179" s="584"/>
      <c r="S179" s="587"/>
      <c r="T179" s="584"/>
      <c r="U179" s="587"/>
      <c r="V179" s="587"/>
      <c r="X179" s="579"/>
    </row>
    <row r="180" spans="1:24" ht="15" customHeight="1" x14ac:dyDescent="0.35">
      <c r="A180" s="1224">
        <v>44948</v>
      </c>
      <c r="B180" s="591"/>
      <c r="C180" s="587"/>
      <c r="D180" s="584"/>
      <c r="E180" s="585"/>
      <c r="F180" s="586"/>
      <c r="G180" s="587"/>
      <c r="H180" s="584"/>
      <c r="I180" s="587"/>
      <c r="J180" s="584"/>
      <c r="K180" s="587"/>
      <c r="L180" s="584"/>
      <c r="M180" s="587"/>
      <c r="N180" s="584"/>
      <c r="O180" s="587"/>
      <c r="P180" s="588"/>
      <c r="Q180" s="587"/>
      <c r="R180" s="584"/>
      <c r="S180" s="587"/>
      <c r="T180" s="584"/>
      <c r="U180" s="587"/>
      <c r="V180" s="587"/>
      <c r="X180" s="579"/>
    </row>
    <row r="181" spans="1:24" ht="18" customHeight="1" x14ac:dyDescent="0.35">
      <c r="A181" s="1225"/>
      <c r="B181" s="591"/>
      <c r="C181" s="587"/>
      <c r="D181" s="584"/>
      <c r="E181" s="585"/>
      <c r="F181" s="586"/>
      <c r="G181" s="587"/>
      <c r="H181" s="584"/>
      <c r="I181" s="587"/>
      <c r="J181" s="584"/>
      <c r="K181" s="587"/>
      <c r="L181" s="584"/>
      <c r="M181" s="587"/>
      <c r="N181" s="584"/>
      <c r="O181" s="587"/>
      <c r="P181" s="588"/>
      <c r="Q181" s="587"/>
      <c r="R181" s="584"/>
      <c r="S181" s="587"/>
      <c r="T181" s="584"/>
      <c r="U181" s="587"/>
      <c r="V181" s="587"/>
      <c r="X181" s="579"/>
    </row>
    <row r="182" spans="1:24" ht="15" customHeight="1" x14ac:dyDescent="0.35">
      <c r="A182" s="1224">
        <v>44949</v>
      </c>
      <c r="B182" s="591"/>
      <c r="C182" s="587"/>
      <c r="D182" s="584"/>
      <c r="E182" s="585"/>
      <c r="F182" s="586"/>
      <c r="G182" s="587"/>
      <c r="H182" s="584"/>
      <c r="I182" s="587"/>
      <c r="J182" s="584"/>
      <c r="K182" s="587"/>
      <c r="L182" s="584"/>
      <c r="M182" s="587"/>
      <c r="N182" s="584"/>
      <c r="O182" s="587"/>
      <c r="P182" s="588"/>
      <c r="Q182" s="587"/>
      <c r="R182" s="584"/>
      <c r="S182" s="587"/>
      <c r="T182" s="584"/>
      <c r="U182" s="587"/>
      <c r="V182" s="587"/>
      <c r="X182" s="579"/>
    </row>
    <row r="183" spans="1:24" ht="15" customHeight="1" x14ac:dyDescent="0.35">
      <c r="A183" s="1225"/>
      <c r="B183" s="625"/>
      <c r="C183" s="583"/>
      <c r="D183" s="584"/>
      <c r="E183" s="585"/>
      <c r="F183" s="591"/>
      <c r="G183" s="587"/>
      <c r="H183" s="584"/>
      <c r="I183" s="587"/>
      <c r="J183" s="584"/>
      <c r="K183" s="587"/>
      <c r="L183" s="584"/>
      <c r="M183" s="587"/>
      <c r="N183" s="584"/>
      <c r="O183" s="587"/>
      <c r="P183" s="588"/>
      <c r="Q183" s="587"/>
      <c r="R183" s="584"/>
      <c r="S183" s="587"/>
      <c r="T183" s="584"/>
      <c r="U183" s="587"/>
      <c r="V183" s="587"/>
      <c r="X183" s="579"/>
    </row>
    <row r="184" spans="1:24" ht="15" customHeight="1" x14ac:dyDescent="0.35">
      <c r="A184" s="1224">
        <v>44950</v>
      </c>
      <c r="B184" s="625"/>
      <c r="C184" s="583"/>
      <c r="D184" s="584"/>
      <c r="E184" s="585"/>
      <c r="F184" s="586"/>
      <c r="G184" s="587"/>
      <c r="H184" s="584"/>
      <c r="I184" s="587"/>
      <c r="J184" s="584"/>
      <c r="K184" s="587"/>
      <c r="L184" s="584"/>
      <c r="M184" s="587"/>
      <c r="N184" s="584"/>
      <c r="O184" s="587"/>
      <c r="P184" s="588"/>
      <c r="Q184" s="587"/>
      <c r="R184" s="584"/>
      <c r="S184" s="587"/>
      <c r="T184" s="584"/>
      <c r="U184" s="587"/>
      <c r="V184" s="587"/>
      <c r="X184" s="579"/>
    </row>
    <row r="185" spans="1:24" ht="15" customHeight="1" x14ac:dyDescent="0.35">
      <c r="A185" s="1225"/>
      <c r="B185" s="591">
        <v>53.86</v>
      </c>
      <c r="C185" s="587">
        <v>366248</v>
      </c>
      <c r="D185" s="584">
        <v>55.69</v>
      </c>
      <c r="E185" s="585">
        <v>378692</v>
      </c>
      <c r="F185" s="586"/>
      <c r="G185" s="587"/>
      <c r="H185" s="584"/>
      <c r="I185" s="587"/>
      <c r="J185" s="584"/>
      <c r="K185" s="587"/>
      <c r="L185" s="584">
        <v>9.92</v>
      </c>
      <c r="M185" s="587">
        <v>99200</v>
      </c>
      <c r="N185" s="584">
        <v>9.83</v>
      </c>
      <c r="O185" s="587">
        <v>98300</v>
      </c>
      <c r="P185" s="588"/>
      <c r="Q185" s="587"/>
      <c r="R185" s="584"/>
      <c r="S185" s="587"/>
      <c r="T185" s="584"/>
      <c r="U185" s="587"/>
      <c r="V185" s="587"/>
      <c r="X185" s="579"/>
    </row>
    <row r="186" spans="1:24" ht="15" customHeight="1" x14ac:dyDescent="0.35">
      <c r="A186" s="1224">
        <v>44951</v>
      </c>
      <c r="B186" s="591"/>
      <c r="C186" s="587"/>
      <c r="D186" s="584"/>
      <c r="E186" s="585"/>
      <c r="F186" s="586"/>
      <c r="G186" s="587"/>
      <c r="H186" s="584"/>
      <c r="I186" s="587"/>
      <c r="J186" s="584"/>
      <c r="K186" s="587"/>
      <c r="L186" s="584"/>
      <c r="M186" s="587"/>
      <c r="N186" s="584"/>
      <c r="O186" s="587"/>
      <c r="P186" s="588"/>
      <c r="Q186" s="587"/>
      <c r="R186" s="584"/>
      <c r="S186" s="587"/>
      <c r="T186" s="584"/>
      <c r="U186" s="587"/>
      <c r="V186" s="587"/>
      <c r="X186" s="579"/>
    </row>
    <row r="187" spans="1:24" ht="15" customHeight="1" x14ac:dyDescent="0.35">
      <c r="A187" s="1225"/>
      <c r="B187" s="591">
        <v>49.21</v>
      </c>
      <c r="C187" s="587">
        <v>334628</v>
      </c>
      <c r="D187" s="584">
        <v>50.43</v>
      </c>
      <c r="E187" s="585">
        <v>342924</v>
      </c>
      <c r="F187" s="586"/>
      <c r="G187" s="587"/>
      <c r="H187" s="584"/>
      <c r="I187" s="587"/>
      <c r="J187" s="584"/>
      <c r="K187" s="587"/>
      <c r="L187" s="584">
        <v>10</v>
      </c>
      <c r="M187" s="587">
        <v>100000</v>
      </c>
      <c r="N187" s="584"/>
      <c r="O187" s="587"/>
      <c r="P187" s="588"/>
      <c r="Q187" s="587"/>
      <c r="R187" s="584"/>
      <c r="S187" s="587"/>
      <c r="T187" s="584"/>
      <c r="U187" s="587"/>
      <c r="V187" s="587"/>
      <c r="X187" s="579"/>
    </row>
    <row r="188" spans="1:24" ht="15" customHeight="1" x14ac:dyDescent="0.35">
      <c r="A188" s="1224">
        <v>44952</v>
      </c>
      <c r="B188" s="591"/>
      <c r="C188" s="587"/>
      <c r="D188" s="584"/>
      <c r="E188" s="585"/>
      <c r="F188" s="586"/>
      <c r="G188" s="587"/>
      <c r="H188" s="584"/>
      <c r="I188" s="587"/>
      <c r="J188" s="584"/>
      <c r="K188" s="587"/>
      <c r="L188" s="584"/>
      <c r="M188" s="587"/>
      <c r="N188" s="584"/>
      <c r="O188" s="587"/>
      <c r="P188" s="588"/>
      <c r="Q188" s="587"/>
      <c r="R188" s="584"/>
      <c r="S188" s="587"/>
      <c r="T188" s="584"/>
      <c r="U188" s="587"/>
      <c r="V188" s="587"/>
      <c r="X188" s="579"/>
    </row>
    <row r="189" spans="1:24" ht="15" customHeight="1" x14ac:dyDescent="0.35">
      <c r="A189" s="1225"/>
      <c r="B189" s="591"/>
      <c r="C189" s="587"/>
      <c r="D189" s="584"/>
      <c r="E189" s="585"/>
      <c r="F189" s="586"/>
      <c r="G189" s="587"/>
      <c r="H189" s="584"/>
      <c r="I189" s="587"/>
      <c r="J189" s="584"/>
      <c r="K189" s="587"/>
      <c r="L189" s="584">
        <v>10</v>
      </c>
      <c r="M189" s="587">
        <v>100000</v>
      </c>
      <c r="N189" s="584"/>
      <c r="O189" s="587"/>
      <c r="P189" s="588"/>
      <c r="Q189" s="587"/>
      <c r="R189" s="584"/>
      <c r="S189" s="587"/>
      <c r="T189" s="584"/>
      <c r="U189" s="587"/>
      <c r="V189" s="587"/>
      <c r="X189" s="579"/>
    </row>
    <row r="190" spans="1:24" ht="15" customHeight="1" x14ac:dyDescent="0.35">
      <c r="A190" s="1224">
        <v>44953</v>
      </c>
      <c r="B190" s="591"/>
      <c r="C190" s="587"/>
      <c r="D190" s="584"/>
      <c r="E190" s="585"/>
      <c r="F190" s="586"/>
      <c r="G190" s="587"/>
      <c r="H190" s="584"/>
      <c r="I190" s="587"/>
      <c r="J190" s="584"/>
      <c r="K190" s="587"/>
      <c r="L190" s="584"/>
      <c r="M190" s="587"/>
      <c r="N190" s="584"/>
      <c r="O190" s="587"/>
      <c r="P190" s="588"/>
      <c r="Q190" s="587"/>
      <c r="R190" s="584"/>
      <c r="S190" s="587"/>
      <c r="T190" s="584"/>
      <c r="U190" s="587"/>
      <c r="V190" s="587"/>
      <c r="X190" s="579"/>
    </row>
    <row r="191" spans="1:24" ht="15" customHeight="1" x14ac:dyDescent="0.35">
      <c r="A191" s="1225"/>
      <c r="B191" s="630"/>
      <c r="C191" s="587"/>
      <c r="D191" s="584"/>
      <c r="E191" s="585"/>
      <c r="F191" s="586"/>
      <c r="G191" s="587"/>
      <c r="H191" s="584"/>
      <c r="I191" s="587"/>
      <c r="J191" s="584"/>
      <c r="K191" s="587"/>
      <c r="L191" s="584"/>
      <c r="M191" s="587"/>
      <c r="N191" s="584"/>
      <c r="O191" s="587"/>
      <c r="P191" s="588">
        <v>39.83</v>
      </c>
      <c r="Q191" s="587">
        <v>398300</v>
      </c>
      <c r="R191" s="584"/>
      <c r="S191" s="587"/>
      <c r="T191" s="584"/>
      <c r="U191" s="587"/>
      <c r="V191" s="587"/>
      <c r="X191" s="579"/>
    </row>
    <row r="192" spans="1:24" ht="15" customHeight="1" x14ac:dyDescent="0.35">
      <c r="A192" s="1224">
        <v>44954</v>
      </c>
      <c r="B192" s="630"/>
      <c r="C192" s="587"/>
      <c r="D192" s="584"/>
      <c r="E192" s="585"/>
      <c r="F192" s="586"/>
      <c r="G192" s="587"/>
      <c r="H192" s="584"/>
      <c r="I192" s="587"/>
      <c r="J192" s="584"/>
      <c r="K192" s="587"/>
      <c r="L192" s="584"/>
      <c r="M192" s="587"/>
      <c r="N192" s="584"/>
      <c r="O192" s="587"/>
      <c r="P192" s="588"/>
      <c r="Q192" s="587"/>
      <c r="R192" s="584"/>
      <c r="S192" s="587"/>
      <c r="T192" s="584"/>
      <c r="U192" s="587"/>
      <c r="V192" s="587"/>
      <c r="X192" s="579"/>
    </row>
    <row r="193" spans="1:27" ht="14.25" customHeight="1" x14ac:dyDescent="0.35">
      <c r="A193" s="1225"/>
      <c r="B193" s="630"/>
      <c r="C193" s="587"/>
      <c r="D193" s="584"/>
      <c r="E193" s="585"/>
      <c r="F193" s="586"/>
      <c r="G193" s="587"/>
      <c r="H193" s="584"/>
      <c r="I193" s="587"/>
      <c r="J193" s="584"/>
      <c r="K193" s="587"/>
      <c r="L193" s="584"/>
      <c r="M193" s="587"/>
      <c r="N193" s="584"/>
      <c r="O193" s="587"/>
      <c r="P193" s="588"/>
      <c r="Q193" s="587"/>
      <c r="R193" s="584"/>
      <c r="S193" s="587"/>
      <c r="T193" s="584"/>
      <c r="U193" s="587"/>
      <c r="V193" s="587"/>
      <c r="X193" s="579"/>
    </row>
    <row r="194" spans="1:27" ht="15" customHeight="1" x14ac:dyDescent="0.35">
      <c r="A194" s="1224">
        <v>44955</v>
      </c>
      <c r="B194" s="630"/>
      <c r="C194" s="587"/>
      <c r="D194" s="631"/>
      <c r="E194" s="585"/>
      <c r="F194" s="586"/>
      <c r="G194" s="587"/>
      <c r="H194" s="584"/>
      <c r="I194" s="587"/>
      <c r="J194" s="584"/>
      <c r="K194" s="587"/>
      <c r="L194" s="584"/>
      <c r="M194" s="587"/>
      <c r="N194" s="584"/>
      <c r="O194" s="587"/>
      <c r="P194" s="588"/>
      <c r="Q194" s="587"/>
      <c r="R194" s="584"/>
      <c r="S194" s="587"/>
      <c r="T194" s="584"/>
      <c r="U194" s="587"/>
      <c r="V194" s="587"/>
      <c r="X194" s="579"/>
    </row>
    <row r="195" spans="1:27" ht="15" customHeight="1" x14ac:dyDescent="0.35">
      <c r="A195" s="1225"/>
      <c r="B195" s="630"/>
      <c r="C195" s="587"/>
      <c r="D195" s="630"/>
      <c r="E195" s="587"/>
      <c r="F195" s="586"/>
      <c r="G195" s="587"/>
      <c r="H195" s="584"/>
      <c r="I195" s="587"/>
      <c r="J195" s="584"/>
      <c r="K195" s="587"/>
      <c r="L195" s="584"/>
      <c r="M195" s="587"/>
      <c r="N195" s="584"/>
      <c r="O195" s="587"/>
      <c r="P195" s="588"/>
      <c r="Q195" s="587"/>
      <c r="R195" s="584"/>
      <c r="S195" s="587"/>
      <c r="T195" s="584"/>
      <c r="U195" s="587"/>
      <c r="V195" s="587"/>
      <c r="X195" s="579"/>
    </row>
    <row r="196" spans="1:27" ht="15" customHeight="1" x14ac:dyDescent="0.35">
      <c r="A196" s="1224">
        <v>44956</v>
      </c>
      <c r="B196" s="630"/>
      <c r="C196" s="587"/>
      <c r="D196" s="584"/>
      <c r="E196" s="585"/>
      <c r="F196" s="586"/>
      <c r="G196" s="587"/>
      <c r="H196" s="584"/>
      <c r="I196" s="587"/>
      <c r="J196" s="584"/>
      <c r="K196" s="587"/>
      <c r="L196" s="584"/>
      <c r="M196" s="587"/>
      <c r="N196" s="584"/>
      <c r="O196" s="587"/>
      <c r="P196" s="588"/>
      <c r="Q196" s="587"/>
      <c r="R196" s="584"/>
      <c r="S196" s="587"/>
      <c r="T196" s="584"/>
      <c r="U196" s="587"/>
      <c r="V196" s="587"/>
      <c r="X196" s="579"/>
    </row>
    <row r="197" spans="1:27" ht="15" customHeight="1" x14ac:dyDescent="0.35">
      <c r="A197" s="1225"/>
      <c r="B197" s="591"/>
      <c r="C197" s="587"/>
      <c r="D197" s="584"/>
      <c r="E197" s="585"/>
      <c r="F197" s="586"/>
      <c r="G197" s="587"/>
      <c r="H197" s="584">
        <v>9.3800000000000008</v>
      </c>
      <c r="I197" s="587">
        <v>93800</v>
      </c>
      <c r="J197" s="584">
        <v>10.74</v>
      </c>
      <c r="K197" s="587">
        <v>107400</v>
      </c>
      <c r="L197" s="584">
        <v>9.5299999999999994</v>
      </c>
      <c r="M197" s="587">
        <v>95300</v>
      </c>
      <c r="N197" s="584">
        <v>9.73</v>
      </c>
      <c r="O197" s="587">
        <v>97300</v>
      </c>
      <c r="P197" s="588"/>
      <c r="Q197" s="587"/>
      <c r="R197" s="584"/>
      <c r="S197" s="587"/>
      <c r="T197" s="584"/>
      <c r="U197" s="587"/>
      <c r="V197" s="587"/>
      <c r="X197" s="579"/>
    </row>
    <row r="198" spans="1:27" ht="15" customHeight="1" x14ac:dyDescent="0.35">
      <c r="A198" s="1224">
        <v>44957</v>
      </c>
      <c r="B198" s="591"/>
      <c r="C198" s="587"/>
      <c r="D198" s="584"/>
      <c r="E198" s="585"/>
      <c r="F198" s="586"/>
      <c r="G198" s="587"/>
      <c r="H198" s="584"/>
      <c r="I198" s="587"/>
      <c r="J198" s="584"/>
      <c r="K198" s="587"/>
      <c r="L198" s="584"/>
      <c r="M198" s="587"/>
      <c r="N198" s="584"/>
      <c r="O198" s="587"/>
      <c r="P198" s="588"/>
      <c r="Q198" s="587"/>
      <c r="R198" s="584"/>
      <c r="S198" s="587"/>
      <c r="T198" s="584"/>
      <c r="U198" s="587"/>
      <c r="V198" s="587"/>
      <c r="X198" s="579"/>
    </row>
    <row r="199" spans="1:27" ht="15" customHeight="1" x14ac:dyDescent="0.35">
      <c r="A199" s="1225"/>
      <c r="B199" s="591">
        <v>55.23</v>
      </c>
      <c r="C199" s="587">
        <v>375564</v>
      </c>
      <c r="D199" s="584">
        <v>53.98</v>
      </c>
      <c r="E199" s="585">
        <v>367064</v>
      </c>
      <c r="F199" s="586"/>
      <c r="G199" s="587"/>
      <c r="H199" s="584"/>
      <c r="I199" s="587"/>
      <c r="J199" s="584"/>
      <c r="K199" s="587"/>
      <c r="L199" s="584"/>
      <c r="M199" s="587"/>
      <c r="N199" s="584"/>
      <c r="O199" s="587"/>
      <c r="P199" s="588"/>
      <c r="Q199" s="587"/>
      <c r="R199" s="584"/>
      <c r="S199" s="587"/>
      <c r="T199" s="584"/>
      <c r="U199" s="587"/>
      <c r="V199" s="587"/>
      <c r="X199" s="579"/>
    </row>
    <row r="200" spans="1:27" s="663" customFormat="1" ht="22" customHeight="1" x14ac:dyDescent="0.35">
      <c r="A200" s="1205" t="s">
        <v>113</v>
      </c>
      <c r="B200" s="731"/>
      <c r="C200" s="732">
        <f>SUM(C138:C199)</f>
        <v>3637660</v>
      </c>
      <c r="D200" s="733"/>
      <c r="E200" s="732">
        <f>SUM(E138:E199)</f>
        <v>3338264</v>
      </c>
      <c r="F200" s="733"/>
      <c r="G200" s="732">
        <f>SUM(G138:G197)</f>
        <v>419200</v>
      </c>
      <c r="H200" s="733"/>
      <c r="I200" s="732">
        <f>SUM(I138:I199)</f>
        <v>263800</v>
      </c>
      <c r="J200" s="733"/>
      <c r="K200" s="732">
        <f>SUM(K138:K199)</f>
        <v>325100</v>
      </c>
      <c r="L200" s="733"/>
      <c r="M200" s="732">
        <f>SUM(M138:M199)</f>
        <v>693400</v>
      </c>
      <c r="N200" s="733"/>
      <c r="O200" s="732">
        <f>SUM(O138:O199)</f>
        <v>593000</v>
      </c>
      <c r="P200" s="734"/>
      <c r="Q200" s="735">
        <f>SUM(Q138:Q199)</f>
        <v>398300</v>
      </c>
      <c r="R200" s="607"/>
      <c r="S200" s="603">
        <f>SUM(S138:S197)</f>
        <v>0</v>
      </c>
      <c r="T200" s="607"/>
      <c r="U200" s="603">
        <f>SUM(U138:U197)</f>
        <v>0</v>
      </c>
      <c r="V200" s="603">
        <f>SUM(B200:U200)</f>
        <v>9668724</v>
      </c>
    </row>
    <row r="201" spans="1:27" s="663" customFormat="1" ht="22" customHeight="1" x14ac:dyDescent="0.35">
      <c r="A201" s="1205"/>
      <c r="B201" s="632">
        <f>SUM(B138:B199)</f>
        <v>534.94999999999993</v>
      </c>
      <c r="C201" s="603"/>
      <c r="D201" s="607">
        <f>SUM(D138:D199)</f>
        <v>490.91999999999996</v>
      </c>
      <c r="E201" s="603"/>
      <c r="F201" s="607">
        <f>SUM(F138:F197)</f>
        <v>41.92</v>
      </c>
      <c r="G201" s="603"/>
      <c r="H201" s="607">
        <f>SUM(H138:H199)</f>
        <v>26.380000000000003</v>
      </c>
      <c r="I201" s="603"/>
      <c r="J201" s="607">
        <f>SUM(J138:J199)</f>
        <v>32.51</v>
      </c>
      <c r="K201" s="603"/>
      <c r="L201" s="607">
        <f>SUM(L138:L199)</f>
        <v>69.34</v>
      </c>
      <c r="M201" s="603"/>
      <c r="N201" s="607">
        <f>SUM(N138:N199)</f>
        <v>59.3</v>
      </c>
      <c r="O201" s="603"/>
      <c r="P201" s="607">
        <f>SUM(P138:P199)</f>
        <v>39.83</v>
      </c>
      <c r="Q201" s="603"/>
      <c r="R201" s="607">
        <f>SUM(R138:R197)</f>
        <v>0</v>
      </c>
      <c r="S201" s="603"/>
      <c r="T201" s="633">
        <f>SUM(T138:T197)</f>
        <v>0</v>
      </c>
      <c r="U201" s="603"/>
      <c r="V201" s="608">
        <f>SUM(B201:U201)</f>
        <v>1295.1499999999999</v>
      </c>
    </row>
    <row r="202" spans="1:27" ht="24" customHeight="1" x14ac:dyDescent="0.35">
      <c r="A202" s="1205"/>
      <c r="B202" s="589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34">
        <f>V200+Z130</f>
        <v>44677658</v>
      </c>
      <c r="W202" s="579">
        <f>44677658-V202</f>
        <v>0</v>
      </c>
      <c r="X202" s="579"/>
    </row>
    <row r="203" spans="1:27" ht="22" customHeight="1" x14ac:dyDescent="0.35">
      <c r="A203" s="686" t="s">
        <v>151</v>
      </c>
      <c r="B203" s="1219" t="s">
        <v>215</v>
      </c>
      <c r="C203" s="1219"/>
      <c r="D203" s="1219"/>
      <c r="E203" s="1219"/>
      <c r="F203" s="1219"/>
      <c r="G203" s="1219"/>
      <c r="H203" s="1219"/>
      <c r="I203" s="1219"/>
      <c r="J203" s="1219"/>
      <c r="K203" s="1219"/>
      <c r="L203" s="639"/>
      <c r="M203" s="638"/>
      <c r="N203" s="639"/>
      <c r="O203" s="638"/>
      <c r="P203" s="640"/>
      <c r="Q203" s="638"/>
      <c r="R203" s="639"/>
      <c r="S203" s="638"/>
      <c r="T203" s="639"/>
      <c r="U203" s="638"/>
      <c r="V203" s="639"/>
      <c r="W203" s="638"/>
      <c r="X203" s="639"/>
      <c r="Y203" s="638"/>
      <c r="Z203" s="638"/>
    </row>
    <row r="204" spans="1:27" ht="22" customHeight="1" x14ac:dyDescent="0.35">
      <c r="A204" s="686" t="s">
        <v>153</v>
      </c>
      <c r="B204" s="635"/>
      <c r="C204" s="1143"/>
      <c r="D204" s="1143"/>
      <c r="E204" s="1143"/>
      <c r="F204" s="637"/>
      <c r="G204" s="638"/>
      <c r="H204" s="639"/>
      <c r="L204" s="639"/>
      <c r="M204" s="638"/>
      <c r="N204" s="639"/>
      <c r="O204" s="1220" t="s">
        <v>154</v>
      </c>
      <c r="P204" s="1220"/>
      <c r="Q204" s="1220"/>
      <c r="R204" s="639"/>
      <c r="S204" s="638"/>
      <c r="T204" s="639"/>
      <c r="U204" s="638"/>
      <c r="V204" s="639"/>
      <c r="W204" s="638"/>
      <c r="X204" s="639"/>
      <c r="Y204" s="638"/>
      <c r="Z204" s="641"/>
      <c r="AA204" s="641"/>
    </row>
    <row r="205" spans="1:27" ht="22" customHeight="1" x14ac:dyDescent="0.35">
      <c r="A205" s="686"/>
      <c r="B205" s="635"/>
      <c r="C205" s="857"/>
      <c r="D205" s="857"/>
      <c r="E205" s="857"/>
      <c r="F205" s="637"/>
      <c r="G205" s="638"/>
      <c r="H205" s="639"/>
      <c r="L205" s="639"/>
      <c r="M205" s="638"/>
      <c r="N205" s="639"/>
      <c r="O205" s="857"/>
      <c r="P205" s="857"/>
      <c r="Q205" s="857"/>
      <c r="R205" s="639"/>
      <c r="S205" s="638"/>
      <c r="T205" s="639"/>
      <c r="U205" s="638"/>
      <c r="V205" s="639"/>
      <c r="W205" s="638"/>
      <c r="X205" s="639"/>
      <c r="Y205" s="638"/>
      <c r="Z205" s="641"/>
      <c r="AA205" s="641"/>
    </row>
    <row r="206" spans="1:27" ht="22" customHeight="1" x14ac:dyDescent="0.35">
      <c r="A206" s="686"/>
      <c r="B206" s="635"/>
      <c r="C206" s="857"/>
      <c r="D206" s="857"/>
      <c r="E206" s="857"/>
      <c r="F206" s="637"/>
      <c r="G206" s="638"/>
      <c r="H206" s="639"/>
      <c r="L206" s="639"/>
      <c r="M206" s="638"/>
      <c r="N206" s="639"/>
      <c r="O206" s="857"/>
      <c r="P206" s="857"/>
      <c r="Q206" s="857"/>
      <c r="R206" s="639"/>
      <c r="S206" s="638"/>
      <c r="T206" s="639"/>
      <c r="U206" s="638"/>
      <c r="V206" s="639"/>
      <c r="W206" s="638"/>
      <c r="X206" s="639"/>
      <c r="Y206" s="638"/>
      <c r="Z206" s="641"/>
      <c r="AA206" s="641"/>
    </row>
    <row r="207" spans="1:27" ht="22" customHeight="1" x14ac:dyDescent="0.35">
      <c r="A207" s="686"/>
      <c r="B207" s="635"/>
      <c r="C207" s="636"/>
      <c r="D207" s="637"/>
      <c r="E207" s="636"/>
      <c r="F207" s="637"/>
      <c r="G207" s="638"/>
      <c r="H207" s="639"/>
      <c r="L207" s="639"/>
      <c r="M207" s="638"/>
      <c r="N207" s="639"/>
      <c r="O207" s="636"/>
      <c r="P207" s="637"/>
      <c r="Q207" s="636"/>
      <c r="R207" s="639"/>
      <c r="S207" s="638"/>
      <c r="T207" s="639"/>
      <c r="U207" s="638"/>
      <c r="V207" s="639"/>
      <c r="W207" s="638"/>
      <c r="X207" s="639"/>
      <c r="Y207" s="642"/>
      <c r="Z207" s="638"/>
      <c r="AA207" s="638"/>
    </row>
    <row r="208" spans="1:27" ht="22" customHeight="1" x14ac:dyDescent="0.35">
      <c r="A208" s="686"/>
      <c r="B208" s="635"/>
      <c r="C208" s="636"/>
      <c r="D208" s="637"/>
      <c r="E208" s="636"/>
      <c r="F208" s="637"/>
      <c r="G208" s="638"/>
      <c r="H208" s="639"/>
      <c r="L208" s="639"/>
      <c r="M208" s="638"/>
      <c r="N208" s="639"/>
      <c r="O208" s="636"/>
      <c r="P208" s="637"/>
      <c r="Q208" s="636"/>
      <c r="R208" s="639"/>
      <c r="S208" s="638"/>
      <c r="T208" s="639"/>
      <c r="U208" s="638"/>
      <c r="V208" s="639"/>
      <c r="W208" s="638"/>
      <c r="X208" s="639"/>
      <c r="Y208" s="642"/>
      <c r="Z208" s="638"/>
      <c r="AA208" s="638"/>
    </row>
    <row r="209" spans="1:27" ht="22" customHeight="1" x14ac:dyDescent="0.35">
      <c r="A209" s="688"/>
      <c r="B209" s="644"/>
      <c r="C209" s="1221"/>
      <c r="D209" s="1221"/>
      <c r="E209" s="1221"/>
      <c r="F209" s="639"/>
      <c r="G209" s="638"/>
      <c r="H209" s="639"/>
      <c r="L209" s="639"/>
      <c r="M209" s="638"/>
      <c r="N209" s="639"/>
      <c r="O209" s="1222" t="s">
        <v>155</v>
      </c>
      <c r="P209" s="1222"/>
      <c r="Q209" s="1222"/>
      <c r="R209" s="639"/>
      <c r="S209" s="638"/>
      <c r="T209" s="639"/>
      <c r="U209" s="638"/>
      <c r="V209" s="639"/>
      <c r="W209" s="638"/>
      <c r="X209" s="639"/>
      <c r="Y209" s="639"/>
      <c r="Z209" s="638"/>
      <c r="AA209" s="638"/>
    </row>
    <row r="210" spans="1:27" ht="22" customHeight="1" x14ac:dyDescent="0.35">
      <c r="A210" s="688"/>
      <c r="B210" s="689"/>
      <c r="C210" s="688"/>
      <c r="D210" s="690"/>
      <c r="E210" s="688"/>
      <c r="F210" s="690"/>
      <c r="G210" s="688"/>
      <c r="H210" s="690"/>
      <c r="I210" s="688"/>
      <c r="J210" s="690"/>
      <c r="K210" s="688"/>
      <c r="L210" s="690"/>
      <c r="M210" s="688"/>
      <c r="N210" s="690"/>
      <c r="O210" s="688"/>
      <c r="P210" s="691"/>
      <c r="Q210" s="688"/>
      <c r="R210" s="690"/>
      <c r="S210" s="688"/>
      <c r="T210" s="690"/>
      <c r="U210" s="690"/>
      <c r="V210" s="639"/>
      <c r="W210" s="688"/>
      <c r="X210" s="690"/>
      <c r="Y210" s="690"/>
      <c r="Z210" s="688"/>
      <c r="AA210" s="688"/>
    </row>
    <row r="211" spans="1:27" ht="32.25" customHeight="1" x14ac:dyDescent="0.35">
      <c r="A211" s="692"/>
      <c r="B211" s="693"/>
      <c r="C211" s="1223"/>
      <c r="D211" s="1223"/>
      <c r="E211" s="1223"/>
      <c r="F211" s="694"/>
      <c r="G211" s="688"/>
      <c r="H211" s="690"/>
      <c r="I211" s="688"/>
      <c r="J211" s="690"/>
      <c r="K211" s="688"/>
      <c r="L211" s="690"/>
      <c r="M211" s="688"/>
      <c r="N211" s="690"/>
      <c r="O211" s="688"/>
      <c r="P211" s="691"/>
      <c r="Q211" s="688"/>
      <c r="R211" s="690"/>
      <c r="S211" s="849"/>
      <c r="T211" s="691"/>
      <c r="U211" s="579">
        <v>45474648</v>
      </c>
      <c r="V211" s="579">
        <f>U211-V202</f>
        <v>796990</v>
      </c>
      <c r="W211" s="1185"/>
      <c r="X211" s="1185"/>
      <c r="Y211" s="1185"/>
      <c r="Z211" s="849"/>
      <c r="AA211" s="849"/>
    </row>
    <row r="212" spans="1:27" ht="22" customHeight="1" x14ac:dyDescent="0.35">
      <c r="A212" s="688"/>
      <c r="B212" s="689"/>
      <c r="C212" s="1216" t="s">
        <v>156</v>
      </c>
      <c r="D212" s="1216"/>
      <c r="E212" s="1216" t="s">
        <v>157</v>
      </c>
      <c r="F212" s="1216"/>
      <c r="G212" s="1216" t="s">
        <v>158</v>
      </c>
      <c r="H212" s="1216"/>
      <c r="I212" s="1216" t="s">
        <v>159</v>
      </c>
      <c r="J212" s="1216"/>
      <c r="K212" s="1216" t="s">
        <v>160</v>
      </c>
      <c r="L212" s="1216"/>
      <c r="M212" s="1216" t="s">
        <v>216</v>
      </c>
      <c r="N212" s="1216"/>
      <c r="O212" s="1216" t="s">
        <v>217</v>
      </c>
      <c r="P212" s="1216"/>
      <c r="Q212" s="1217" t="s">
        <v>218</v>
      </c>
      <c r="R212" s="1218"/>
      <c r="W212" s="688"/>
      <c r="X212" s="690"/>
      <c r="Y212" s="688"/>
      <c r="Z212" s="688"/>
      <c r="AA212" s="688"/>
    </row>
    <row r="213" spans="1:27" ht="22" customHeight="1" x14ac:dyDescent="0.35">
      <c r="A213" s="688"/>
      <c r="B213" s="689"/>
      <c r="C213" s="672" t="s">
        <v>30</v>
      </c>
      <c r="D213" s="850" t="s">
        <v>27</v>
      </c>
      <c r="E213" s="672" t="s">
        <v>30</v>
      </c>
      <c r="F213" s="850" t="s">
        <v>27</v>
      </c>
      <c r="G213" s="672" t="s">
        <v>30</v>
      </c>
      <c r="H213" s="850" t="s">
        <v>27</v>
      </c>
      <c r="I213" s="672" t="s">
        <v>30</v>
      </c>
      <c r="J213" s="850" t="s">
        <v>27</v>
      </c>
      <c r="K213" s="672" t="s">
        <v>30</v>
      </c>
      <c r="L213" s="850" t="s">
        <v>27</v>
      </c>
      <c r="M213" s="672" t="s">
        <v>30</v>
      </c>
      <c r="N213" s="850" t="s">
        <v>27</v>
      </c>
      <c r="O213" s="672" t="s">
        <v>30</v>
      </c>
      <c r="P213" s="850" t="s">
        <v>27</v>
      </c>
      <c r="Q213" s="672" t="s">
        <v>30</v>
      </c>
      <c r="R213" s="850" t="s">
        <v>27</v>
      </c>
      <c r="W213" s="688"/>
      <c r="X213" s="690"/>
      <c r="Y213" s="688"/>
      <c r="Z213" s="688"/>
      <c r="AA213" s="688"/>
    </row>
    <row r="214" spans="1:27" ht="22" customHeight="1" x14ac:dyDescent="0.35">
      <c r="A214" s="688"/>
      <c r="B214" s="689"/>
      <c r="C214" s="695">
        <f>B131</f>
        <v>420.28</v>
      </c>
      <c r="D214" s="696">
        <f>C130</f>
        <v>4202800</v>
      </c>
      <c r="E214" s="561">
        <f>H131</f>
        <v>267.20000000000005</v>
      </c>
      <c r="F214" s="560">
        <f>I130</f>
        <v>1816960</v>
      </c>
      <c r="G214" s="572">
        <f>N131</f>
        <v>125.19000000000001</v>
      </c>
      <c r="H214" s="560">
        <f>O130</f>
        <v>1251900</v>
      </c>
      <c r="I214" s="697">
        <f>B201</f>
        <v>534.94999999999993</v>
      </c>
      <c r="J214" s="560">
        <f>C200</f>
        <v>3637660</v>
      </c>
      <c r="K214" s="549">
        <f>P201</f>
        <v>39.83</v>
      </c>
      <c r="L214" s="560">
        <f>Q200</f>
        <v>398300</v>
      </c>
      <c r="M214" s="714" t="s">
        <v>219</v>
      </c>
      <c r="N214" s="560" t="str">
        <f>M214</f>
        <v>-</v>
      </c>
      <c r="O214" s="714" t="s">
        <v>219</v>
      </c>
      <c r="P214" s="560" t="str">
        <f>O214</f>
        <v>-</v>
      </c>
      <c r="Q214" s="547"/>
      <c r="R214" s="547"/>
      <c r="W214" s="688"/>
      <c r="X214" s="690"/>
      <c r="Y214" s="688"/>
      <c r="Z214" s="688"/>
      <c r="AA214" s="688"/>
    </row>
    <row r="215" spans="1:27" ht="22" customHeight="1" x14ac:dyDescent="0.35">
      <c r="A215" s="688"/>
      <c r="B215" s="689"/>
      <c r="C215" s="695">
        <f>D131</f>
        <v>474.13000000000011</v>
      </c>
      <c r="D215" s="696">
        <f>E130</f>
        <v>4741300</v>
      </c>
      <c r="E215" s="571">
        <f>J131</f>
        <v>330</v>
      </c>
      <c r="F215" s="547">
        <f>K130</f>
        <v>4641000</v>
      </c>
      <c r="G215" s="561">
        <f>P131</f>
        <v>530.79</v>
      </c>
      <c r="H215" s="547">
        <f>Q130</f>
        <v>6850000</v>
      </c>
      <c r="I215" s="561">
        <f>D201</f>
        <v>490.91999999999996</v>
      </c>
      <c r="J215" s="547">
        <f>E200</f>
        <v>3338264</v>
      </c>
      <c r="K215" s="548"/>
      <c r="L215" s="549"/>
      <c r="M215" s="548"/>
      <c r="N215" s="549"/>
      <c r="O215" s="550"/>
      <c r="P215" s="546"/>
      <c r="Q215" s="547"/>
      <c r="R215" s="547"/>
      <c r="W215" s="688"/>
      <c r="X215" s="690"/>
      <c r="Y215" s="688"/>
      <c r="Z215" s="688"/>
      <c r="AA215" s="688"/>
    </row>
    <row r="216" spans="1:27" ht="22" customHeight="1" x14ac:dyDescent="0.35">
      <c r="A216" s="698"/>
      <c r="B216" s="699"/>
      <c r="C216" s="695">
        <f>F131</f>
        <v>700.88000000000011</v>
      </c>
      <c r="D216" s="700">
        <f>G130</f>
        <v>7008800</v>
      </c>
      <c r="E216" s="561">
        <f>L131</f>
        <v>395.46</v>
      </c>
      <c r="F216" s="547">
        <f>M130</f>
        <v>2689128</v>
      </c>
      <c r="G216" s="573">
        <f>R131</f>
        <v>118.08000000000001</v>
      </c>
      <c r="H216" s="574">
        <f>S130</f>
        <v>802946</v>
      </c>
      <c r="I216" s="573">
        <f>F201</f>
        <v>41.92</v>
      </c>
      <c r="J216" s="574">
        <f>G200</f>
        <v>419200</v>
      </c>
      <c r="K216" s="551"/>
      <c r="L216" s="552"/>
      <c r="M216" s="548"/>
      <c r="N216" s="549"/>
      <c r="O216" s="553"/>
      <c r="P216" s="554"/>
      <c r="Q216" s="555"/>
      <c r="R216" s="555"/>
      <c r="W216" s="1215"/>
      <c r="X216" s="1215"/>
      <c r="Y216" s="1215"/>
      <c r="Z216" s="701"/>
      <c r="AA216" s="701"/>
    </row>
    <row r="217" spans="1:27" ht="22" customHeight="1" x14ac:dyDescent="0.35">
      <c r="A217" s="688"/>
      <c r="B217" s="689"/>
      <c r="C217" s="548"/>
      <c r="D217" s="696"/>
      <c r="E217" s="570"/>
      <c r="F217" s="549"/>
      <c r="G217" s="561">
        <f>T131</f>
        <v>36.47</v>
      </c>
      <c r="H217" s="547">
        <f>U130</f>
        <v>364700</v>
      </c>
      <c r="I217" s="561">
        <f>H201</f>
        <v>26.380000000000003</v>
      </c>
      <c r="J217" s="547">
        <f>I200</f>
        <v>263800</v>
      </c>
      <c r="K217" s="548"/>
      <c r="L217" s="549"/>
      <c r="M217" s="548"/>
      <c r="N217" s="549"/>
      <c r="O217" s="548"/>
      <c r="P217" s="546"/>
      <c r="Q217" s="547"/>
      <c r="R217" s="547"/>
      <c r="W217" s="688"/>
      <c r="X217" s="690"/>
      <c r="Y217" s="688"/>
      <c r="Z217" s="688"/>
      <c r="AA217" s="688"/>
    </row>
    <row r="218" spans="1:27" ht="22" customHeight="1" x14ac:dyDescent="0.35">
      <c r="A218" s="688"/>
      <c r="B218" s="689"/>
      <c r="C218" s="548"/>
      <c r="D218" s="696"/>
      <c r="E218" s="570"/>
      <c r="F218" s="549"/>
      <c r="G218" s="561">
        <f>V131</f>
        <v>48.94</v>
      </c>
      <c r="H218" s="547">
        <f>W130</f>
        <v>489400</v>
      </c>
      <c r="I218" s="561">
        <f>J201</f>
        <v>32.51</v>
      </c>
      <c r="J218" s="547">
        <f>K200</f>
        <v>325100</v>
      </c>
      <c r="K218" s="551"/>
      <c r="L218" s="552"/>
      <c r="M218" s="548"/>
      <c r="N218" s="549"/>
      <c r="O218" s="548"/>
      <c r="P218" s="546"/>
      <c r="Q218" s="547"/>
      <c r="R218" s="547"/>
      <c r="W218" s="688"/>
      <c r="X218" s="690"/>
      <c r="Y218" s="688"/>
      <c r="Z218" s="688"/>
      <c r="AA218" s="688"/>
    </row>
    <row r="219" spans="1:27" ht="22" customHeight="1" x14ac:dyDescent="0.35">
      <c r="A219" s="688"/>
      <c r="B219" s="689"/>
      <c r="C219" s="548"/>
      <c r="D219" s="696"/>
      <c r="E219" s="548"/>
      <c r="F219" s="549"/>
      <c r="G219" s="561">
        <f>X131</f>
        <v>15</v>
      </c>
      <c r="H219" s="547">
        <f>Y130</f>
        <v>150000</v>
      </c>
      <c r="I219" s="561">
        <f>N201</f>
        <v>59.3</v>
      </c>
      <c r="J219" s="547">
        <f>O200</f>
        <v>593000</v>
      </c>
      <c r="K219" s="551"/>
      <c r="L219" s="552"/>
      <c r="M219" s="548"/>
      <c r="N219" s="549"/>
      <c r="O219" s="548"/>
      <c r="P219" s="546"/>
      <c r="Q219" s="547"/>
      <c r="R219" s="547"/>
      <c r="W219" s="688"/>
      <c r="X219" s="690"/>
      <c r="Y219" s="688"/>
      <c r="Z219" s="688"/>
      <c r="AA219" s="688"/>
    </row>
    <row r="220" spans="1:27" ht="22" customHeight="1" x14ac:dyDescent="0.35">
      <c r="A220" s="688"/>
      <c r="B220" s="689"/>
      <c r="C220" s="548"/>
      <c r="D220" s="546"/>
      <c r="E220" s="548"/>
      <c r="F220" s="549"/>
      <c r="G220" s="548"/>
      <c r="H220" s="556"/>
      <c r="I220" s="561">
        <f>L201</f>
        <v>69.34</v>
      </c>
      <c r="J220" s="547">
        <f>M200</f>
        <v>693400</v>
      </c>
      <c r="K220" s="548"/>
      <c r="L220" s="549"/>
      <c r="M220" s="548"/>
      <c r="N220" s="549"/>
      <c r="O220" s="548"/>
      <c r="P220" s="546"/>
      <c r="Q220" s="547"/>
      <c r="R220" s="547"/>
      <c r="W220" s="688"/>
      <c r="X220" s="690"/>
      <c r="Y220" s="688"/>
      <c r="Z220" s="688"/>
      <c r="AA220" s="688"/>
    </row>
    <row r="221" spans="1:27" ht="24" customHeight="1" x14ac:dyDescent="0.35">
      <c r="C221" s="703">
        <f t="shared" ref="C221:P221" si="0">SUM(C214:C220)</f>
        <v>1595.2900000000002</v>
      </c>
      <c r="D221" s="704">
        <f t="shared" si="0"/>
        <v>15952900</v>
      </c>
      <c r="E221" s="703">
        <f t="shared" si="0"/>
        <v>992.66000000000008</v>
      </c>
      <c r="F221" s="704">
        <f t="shared" si="0"/>
        <v>9147088</v>
      </c>
      <c r="G221" s="703">
        <f t="shared" si="0"/>
        <v>874.47</v>
      </c>
      <c r="H221" s="704">
        <f t="shared" si="0"/>
        <v>9908946</v>
      </c>
      <c r="I221" s="703">
        <f t="shared" si="0"/>
        <v>1255.32</v>
      </c>
      <c r="J221" s="704">
        <f>SUM(J214:J220)</f>
        <v>9270424</v>
      </c>
      <c r="K221" s="703">
        <f t="shared" si="0"/>
        <v>39.83</v>
      </c>
      <c r="L221" s="704">
        <f t="shared" si="0"/>
        <v>398300</v>
      </c>
      <c r="M221" s="703">
        <f t="shared" si="0"/>
        <v>0</v>
      </c>
      <c r="N221" s="704">
        <f t="shared" si="0"/>
        <v>0</v>
      </c>
      <c r="O221" s="703">
        <f t="shared" si="0"/>
        <v>0</v>
      </c>
      <c r="P221" s="703">
        <f t="shared" si="0"/>
        <v>0</v>
      </c>
      <c r="Q221" s="704">
        <f>K221+I221+G221+E221+C221</f>
        <v>4757.57</v>
      </c>
      <c r="R221" s="704">
        <f>D221+F221+H221+J221+L221+N221+P221</f>
        <v>44677658</v>
      </c>
    </row>
    <row r="222" spans="1:27" x14ac:dyDescent="0.35">
      <c r="Q222" s="579" t="s">
        <v>162</v>
      </c>
      <c r="R222" s="579"/>
    </row>
    <row r="223" spans="1:27" ht="15" x14ac:dyDescent="0.35">
      <c r="D223" s="687" t="s">
        <v>28</v>
      </c>
      <c r="I223" s="706"/>
      <c r="J223" s="707"/>
    </row>
    <row r="224" spans="1:27" ht="15" x14ac:dyDescent="0.35">
      <c r="D224" s="708" t="s">
        <v>17</v>
      </c>
      <c r="I224" s="709"/>
      <c r="J224" s="710"/>
      <c r="R224" s="711"/>
    </row>
    <row r="225" spans="1:24" ht="15" x14ac:dyDescent="0.35">
      <c r="D225" s="687" t="s">
        <v>19</v>
      </c>
      <c r="I225" s="119"/>
      <c r="J225"/>
      <c r="L225" s="710"/>
      <c r="M225" s="119"/>
      <c r="N225" s="710"/>
      <c r="O225" s="119"/>
      <c r="P225" s="712"/>
      <c r="R225" s="711"/>
    </row>
    <row r="226" spans="1:24" ht="15" x14ac:dyDescent="0.35">
      <c r="I226" s="119"/>
      <c r="J226"/>
      <c r="L226" s="710"/>
      <c r="M226" s="119"/>
      <c r="N226" s="710"/>
      <c r="O226" s="119"/>
      <c r="P226" s="712"/>
      <c r="R226" s="711"/>
    </row>
    <row r="227" spans="1:24" ht="14.5" x14ac:dyDescent="0.35">
      <c r="I227" s="433"/>
      <c r="J227"/>
      <c r="R227" s="710"/>
    </row>
    <row r="228" spans="1:24" x14ac:dyDescent="0.35">
      <c r="B228" s="687"/>
      <c r="H228" s="579"/>
      <c r="J228" s="579"/>
      <c r="L228" s="579"/>
      <c r="N228" s="579"/>
      <c r="P228" s="579"/>
      <c r="R228" s="579"/>
      <c r="T228" s="579"/>
      <c r="V228" s="579"/>
      <c r="X228" s="579"/>
    </row>
    <row r="229" spans="1:24" x14ac:dyDescent="0.35">
      <c r="B229" s="687"/>
      <c r="H229" s="579"/>
      <c r="J229" s="579"/>
      <c r="L229" s="579"/>
      <c r="N229" s="579"/>
      <c r="P229" s="579"/>
      <c r="R229" s="579"/>
      <c r="T229" s="579"/>
      <c r="V229" s="579"/>
      <c r="X229" s="579"/>
    </row>
    <row r="230" spans="1:24" x14ac:dyDescent="0.35">
      <c r="B230" s="687"/>
      <c r="H230" s="579"/>
      <c r="J230" s="579"/>
      <c r="L230" s="579"/>
      <c r="N230" s="579"/>
      <c r="P230" s="579"/>
      <c r="R230" s="579"/>
      <c r="T230" s="579"/>
      <c r="V230" s="579"/>
      <c r="X230" s="579"/>
    </row>
    <row r="231" spans="1:24" x14ac:dyDescent="0.35">
      <c r="B231" s="687"/>
      <c r="H231" s="579"/>
      <c r="J231" s="579"/>
      <c r="L231" s="579"/>
      <c r="N231" s="579"/>
      <c r="P231" s="579"/>
      <c r="R231" s="579"/>
      <c r="T231" s="579"/>
      <c r="V231" s="579"/>
      <c r="X231" s="579"/>
    </row>
    <row r="232" spans="1:24" x14ac:dyDescent="0.35">
      <c r="B232" s="687"/>
      <c r="H232" s="579"/>
      <c r="J232" s="579"/>
      <c r="L232" s="579"/>
      <c r="N232" s="579"/>
      <c r="P232" s="579"/>
      <c r="R232" s="579"/>
      <c r="T232" s="579"/>
      <c r="V232" s="579"/>
      <c r="X232" s="579"/>
    </row>
    <row r="233" spans="1:24" s="687" customFormat="1" x14ac:dyDescent="0.35">
      <c r="A233" s="579"/>
      <c r="C233" s="579"/>
      <c r="E233" s="579"/>
      <c r="G233" s="579"/>
      <c r="H233" s="579"/>
      <c r="I233" s="579"/>
      <c r="J233" s="579"/>
      <c r="K233" s="579"/>
      <c r="L233" s="579"/>
      <c r="M233" s="579"/>
      <c r="N233" s="579"/>
    </row>
    <row r="234" spans="1:24" x14ac:dyDescent="0.35">
      <c r="B234" s="687"/>
      <c r="H234" s="579"/>
      <c r="J234" s="579"/>
      <c r="L234" s="579"/>
      <c r="N234" s="579"/>
      <c r="P234" s="579"/>
      <c r="R234" s="579"/>
      <c r="T234" s="579"/>
      <c r="V234" s="579"/>
      <c r="X234" s="579"/>
    </row>
    <row r="235" spans="1:24" x14ac:dyDescent="0.35">
      <c r="B235" s="687"/>
      <c r="H235" s="579"/>
      <c r="J235" s="579"/>
      <c r="L235" s="579"/>
      <c r="N235" s="579"/>
      <c r="P235" s="579"/>
      <c r="R235" s="579"/>
      <c r="T235" s="579"/>
      <c r="V235" s="579"/>
      <c r="X235" s="579"/>
    </row>
    <row r="236" spans="1:24" x14ac:dyDescent="0.35">
      <c r="B236" s="687"/>
      <c r="H236" s="579"/>
      <c r="J236" s="579"/>
      <c r="L236" s="579"/>
      <c r="N236" s="579"/>
      <c r="P236" s="579"/>
      <c r="R236" s="579"/>
      <c r="T236" s="579"/>
      <c r="V236" s="579"/>
      <c r="X236" s="579"/>
    </row>
    <row r="237" spans="1:24" x14ac:dyDescent="0.35">
      <c r="B237" s="687"/>
      <c r="H237" s="579"/>
      <c r="J237" s="579"/>
      <c r="L237" s="579"/>
      <c r="N237" s="579"/>
      <c r="P237" s="579"/>
      <c r="R237" s="579"/>
      <c r="T237" s="579"/>
      <c r="V237" s="579"/>
      <c r="X237" s="579"/>
    </row>
    <row r="238" spans="1:24" x14ac:dyDescent="0.35">
      <c r="B238" s="687"/>
      <c r="H238" s="579"/>
      <c r="J238" s="579"/>
      <c r="L238" s="579"/>
      <c r="N238" s="579"/>
      <c r="P238" s="579"/>
      <c r="R238" s="579"/>
      <c r="T238" s="579"/>
      <c r="V238" s="579"/>
      <c r="X238" s="579"/>
    </row>
    <row r="239" spans="1:24" x14ac:dyDescent="0.35">
      <c r="B239" s="687"/>
      <c r="H239" s="579"/>
      <c r="J239" s="579"/>
      <c r="L239" s="579"/>
      <c r="N239" s="579"/>
      <c r="P239" s="579"/>
      <c r="R239" s="579"/>
      <c r="T239" s="579"/>
      <c r="V239" s="579"/>
      <c r="X239" s="579"/>
    </row>
    <row r="240" spans="1:24" x14ac:dyDescent="0.35">
      <c r="B240" s="687"/>
      <c r="H240" s="579"/>
      <c r="J240" s="579"/>
      <c r="L240" s="579"/>
      <c r="N240" s="579"/>
      <c r="P240" s="579"/>
      <c r="R240" s="579"/>
      <c r="T240" s="579"/>
      <c r="V240" s="579"/>
      <c r="X240" s="579"/>
    </row>
    <row r="241" spans="2:24" x14ac:dyDescent="0.35">
      <c r="B241" s="687"/>
      <c r="H241" s="579"/>
      <c r="J241" s="579"/>
      <c r="L241" s="579"/>
      <c r="N241" s="579"/>
      <c r="P241" s="579"/>
      <c r="R241" s="579"/>
      <c r="T241" s="579"/>
      <c r="V241" s="579"/>
      <c r="X241" s="579"/>
    </row>
    <row r="242" spans="2:24" x14ac:dyDescent="0.35">
      <c r="B242" s="687"/>
      <c r="H242" s="579"/>
      <c r="J242" s="579"/>
      <c r="L242" s="579"/>
      <c r="N242" s="579"/>
      <c r="P242" s="579"/>
      <c r="R242" s="579"/>
      <c r="T242" s="579"/>
      <c r="V242" s="579"/>
      <c r="X242" s="579"/>
    </row>
    <row r="243" spans="2:24" x14ac:dyDescent="0.35">
      <c r="B243" s="687"/>
      <c r="H243" s="579"/>
      <c r="J243" s="579"/>
      <c r="L243" s="579"/>
      <c r="N243" s="579"/>
      <c r="P243" s="579"/>
      <c r="R243" s="579"/>
      <c r="T243" s="579"/>
      <c r="V243" s="579"/>
      <c r="X243" s="579"/>
    </row>
    <row r="244" spans="2:24" x14ac:dyDescent="0.35">
      <c r="B244" s="687"/>
      <c r="H244" s="579"/>
      <c r="J244" s="579"/>
      <c r="L244" s="579"/>
      <c r="N244" s="579"/>
      <c r="P244" s="579"/>
      <c r="R244" s="579"/>
      <c r="T244" s="579"/>
      <c r="V244" s="579"/>
      <c r="X244" s="579"/>
    </row>
    <row r="245" spans="2:24" x14ac:dyDescent="0.35">
      <c r="B245" s="687"/>
      <c r="H245" s="579"/>
      <c r="J245" s="579"/>
      <c r="L245" s="579"/>
      <c r="N245" s="579"/>
      <c r="P245" s="579"/>
      <c r="R245" s="579"/>
      <c r="T245" s="579"/>
      <c r="V245" s="579"/>
      <c r="X245" s="579"/>
    </row>
    <row r="246" spans="2:24" x14ac:dyDescent="0.35">
      <c r="B246" s="687"/>
      <c r="H246" s="579"/>
      <c r="J246" s="579"/>
      <c r="L246" s="579"/>
      <c r="N246" s="579"/>
      <c r="P246" s="579"/>
      <c r="R246" s="579"/>
      <c r="T246" s="579"/>
      <c r="V246" s="579"/>
      <c r="X246" s="579"/>
    </row>
    <row r="247" spans="2:24" x14ac:dyDescent="0.35">
      <c r="B247" s="687"/>
      <c r="H247" s="579"/>
      <c r="J247" s="579"/>
      <c r="L247" s="579"/>
      <c r="N247" s="579"/>
      <c r="P247" s="579"/>
      <c r="R247" s="579"/>
      <c r="T247" s="579"/>
      <c r="V247" s="579"/>
      <c r="X247" s="579"/>
    </row>
    <row r="248" spans="2:24" x14ac:dyDescent="0.35">
      <c r="B248" s="687"/>
      <c r="H248" s="579"/>
      <c r="J248" s="579"/>
      <c r="L248" s="579"/>
      <c r="N248" s="579"/>
      <c r="P248" s="579"/>
      <c r="R248" s="579"/>
      <c r="T248" s="579"/>
      <c r="V248" s="579"/>
      <c r="X248" s="579"/>
    </row>
    <row r="249" spans="2:24" x14ac:dyDescent="0.35">
      <c r="B249" s="687"/>
      <c r="H249" s="579"/>
      <c r="J249" s="579"/>
      <c r="L249" s="579"/>
      <c r="N249" s="579"/>
      <c r="P249" s="579"/>
      <c r="R249" s="579"/>
      <c r="T249" s="579"/>
      <c r="V249" s="579"/>
      <c r="X249" s="579"/>
    </row>
    <row r="250" spans="2:24" x14ac:dyDescent="0.35">
      <c r="B250" s="687"/>
      <c r="H250" s="579"/>
      <c r="J250" s="579"/>
      <c r="L250" s="579"/>
      <c r="N250" s="579"/>
      <c r="P250" s="579"/>
      <c r="R250" s="579"/>
      <c r="T250" s="579"/>
      <c r="V250" s="579"/>
      <c r="X250" s="579"/>
    </row>
    <row r="251" spans="2:24" x14ac:dyDescent="0.35">
      <c r="B251" s="687"/>
      <c r="H251" s="579"/>
      <c r="J251" s="579"/>
      <c r="L251" s="579"/>
      <c r="N251" s="579"/>
      <c r="P251" s="579"/>
      <c r="R251" s="579"/>
      <c r="T251" s="579"/>
      <c r="V251" s="579"/>
      <c r="X251" s="579"/>
    </row>
    <row r="252" spans="2:24" x14ac:dyDescent="0.35">
      <c r="B252" s="687"/>
      <c r="H252" s="579"/>
      <c r="J252" s="579"/>
      <c r="L252" s="579"/>
      <c r="N252" s="579"/>
      <c r="P252" s="579"/>
      <c r="R252" s="579"/>
      <c r="T252" s="579"/>
      <c r="V252" s="579"/>
      <c r="X252" s="579"/>
    </row>
    <row r="253" spans="2:24" x14ac:dyDescent="0.35">
      <c r="B253" s="687"/>
      <c r="H253" s="579"/>
      <c r="J253" s="579"/>
      <c r="L253" s="579"/>
      <c r="N253" s="579"/>
      <c r="P253" s="579"/>
      <c r="R253" s="579"/>
      <c r="T253" s="579"/>
      <c r="V253" s="579"/>
      <c r="X253" s="579"/>
    </row>
    <row r="254" spans="2:24" x14ac:dyDescent="0.35">
      <c r="B254" s="687"/>
      <c r="H254" s="579"/>
      <c r="J254" s="579"/>
      <c r="L254" s="579"/>
      <c r="N254" s="579"/>
      <c r="P254" s="579"/>
      <c r="R254" s="579"/>
      <c r="T254" s="579"/>
      <c r="V254" s="579"/>
      <c r="X254" s="579"/>
    </row>
    <row r="255" spans="2:24" x14ac:dyDescent="0.35">
      <c r="B255" s="687"/>
      <c r="H255" s="579"/>
      <c r="J255" s="579"/>
      <c r="L255" s="579"/>
      <c r="N255" s="579"/>
      <c r="P255" s="579"/>
      <c r="R255" s="579"/>
      <c r="T255" s="579"/>
      <c r="V255" s="579"/>
      <c r="X255" s="579"/>
    </row>
    <row r="277" spans="10:10" x14ac:dyDescent="0.35">
      <c r="J277" s="713"/>
    </row>
  </sheetData>
  <mergeCells count="115"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  <mergeCell ref="A6:A9"/>
    <mergeCell ref="A10:A13"/>
    <mergeCell ref="A14:A17"/>
    <mergeCell ref="A18:A21"/>
    <mergeCell ref="A22:A25"/>
    <mergeCell ref="A26:A29"/>
    <mergeCell ref="Z3:Z4"/>
    <mergeCell ref="B4:C4"/>
    <mergeCell ref="D4:E4"/>
    <mergeCell ref="F4:G4"/>
    <mergeCell ref="H4:I4"/>
    <mergeCell ref="J4:K4"/>
    <mergeCell ref="L4:M4"/>
    <mergeCell ref="A54:A57"/>
    <mergeCell ref="A58:A61"/>
    <mergeCell ref="A62:A65"/>
    <mergeCell ref="A66:A69"/>
    <mergeCell ref="A70:A73"/>
    <mergeCell ref="A74:A77"/>
    <mergeCell ref="A30:A33"/>
    <mergeCell ref="A34:A37"/>
    <mergeCell ref="A38:A41"/>
    <mergeCell ref="A42:A45"/>
    <mergeCell ref="A46:A49"/>
    <mergeCell ref="A50:A53"/>
    <mergeCell ref="A102:A105"/>
    <mergeCell ref="A106:A109"/>
    <mergeCell ref="A110:A113"/>
    <mergeCell ref="A114:A117"/>
    <mergeCell ref="A118:A121"/>
    <mergeCell ref="A122:A125"/>
    <mergeCell ref="A78:A81"/>
    <mergeCell ref="A82:A85"/>
    <mergeCell ref="A86:A89"/>
    <mergeCell ref="A90:A93"/>
    <mergeCell ref="A94:A97"/>
    <mergeCell ref="A98:A101"/>
    <mergeCell ref="A126:A129"/>
    <mergeCell ref="A130:A131"/>
    <mergeCell ref="A133:V133"/>
    <mergeCell ref="A134:V134"/>
    <mergeCell ref="A135:A137"/>
    <mergeCell ref="B135:E135"/>
    <mergeCell ref="F135:G135"/>
    <mergeCell ref="H135:O135"/>
    <mergeCell ref="P135:U135"/>
    <mergeCell ref="V135:V136"/>
    <mergeCell ref="N136:O136"/>
    <mergeCell ref="P136:Q136"/>
    <mergeCell ref="R136:S136"/>
    <mergeCell ref="T136:U136"/>
    <mergeCell ref="A138:A139"/>
    <mergeCell ref="A140:A141"/>
    <mergeCell ref="B136:C136"/>
    <mergeCell ref="D136:E136"/>
    <mergeCell ref="F136:G136"/>
    <mergeCell ref="H136:I136"/>
    <mergeCell ref="J136:K136"/>
    <mergeCell ref="L136:M136"/>
    <mergeCell ref="A154:A155"/>
    <mergeCell ref="A156:A157"/>
    <mergeCell ref="A158:A159"/>
    <mergeCell ref="A160:A161"/>
    <mergeCell ref="A162:A163"/>
    <mergeCell ref="A164:A165"/>
    <mergeCell ref="A142:A143"/>
    <mergeCell ref="A144:A145"/>
    <mergeCell ref="A146:A147"/>
    <mergeCell ref="A148:A149"/>
    <mergeCell ref="A150:A151"/>
    <mergeCell ref="A152:A153"/>
    <mergeCell ref="A178:A179"/>
    <mergeCell ref="A180:A181"/>
    <mergeCell ref="A182:A183"/>
    <mergeCell ref="A184:A185"/>
    <mergeCell ref="A186:A187"/>
    <mergeCell ref="A188:A189"/>
    <mergeCell ref="A166:A167"/>
    <mergeCell ref="A168:A169"/>
    <mergeCell ref="A170:A171"/>
    <mergeCell ref="A172:A173"/>
    <mergeCell ref="A174:A175"/>
    <mergeCell ref="A176:A177"/>
    <mergeCell ref="B203:K203"/>
    <mergeCell ref="C204:E204"/>
    <mergeCell ref="O204:Q204"/>
    <mergeCell ref="C209:E209"/>
    <mergeCell ref="O209:Q209"/>
    <mergeCell ref="C211:E211"/>
    <mergeCell ref="A190:A191"/>
    <mergeCell ref="A192:A193"/>
    <mergeCell ref="A194:A195"/>
    <mergeCell ref="A196:A197"/>
    <mergeCell ref="A198:A199"/>
    <mergeCell ref="A200:A202"/>
    <mergeCell ref="W216:Y216"/>
    <mergeCell ref="W211:Y211"/>
    <mergeCell ref="C212:D212"/>
    <mergeCell ref="E212:F212"/>
    <mergeCell ref="G212:H212"/>
    <mergeCell ref="I212:J212"/>
    <mergeCell ref="K212:L212"/>
    <mergeCell ref="M212:N212"/>
    <mergeCell ref="O212:P212"/>
    <mergeCell ref="Q212:R212"/>
  </mergeCells>
  <printOptions horizontalCentered="1"/>
  <pageMargins left="0.23622047244094491" right="0.23622047244094491" top="0.17" bottom="0.74803149606299213" header="0.4" footer="0.31496062992125984"/>
  <pageSetup paperSize="9" scale="42" fitToHeight="0" orientation="landscape" horizontalDpi="360" verticalDpi="360" r:id="rId1"/>
  <rowBreaks count="1" manualBreakCount="1">
    <brk id="89" max="25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281"/>
  <sheetViews>
    <sheetView topLeftCell="G121" zoomScale="70" zoomScaleNormal="70" zoomScaleSheetLayoutView="30" workbookViewId="0">
      <selection activeCell="L132" sqref="L132"/>
    </sheetView>
  </sheetViews>
  <sheetFormatPr defaultColWidth="9.1796875" defaultRowHeight="14" x14ac:dyDescent="0.35"/>
  <cols>
    <col min="1" max="1" width="14.453125" style="579" customWidth="1"/>
    <col min="2" max="2" width="11.81640625" style="702" customWidth="1"/>
    <col min="3" max="3" width="16.453125" style="579" customWidth="1"/>
    <col min="4" max="4" width="15.453125" style="687" customWidth="1"/>
    <col min="5" max="5" width="17.453125" style="579" customWidth="1"/>
    <col min="6" max="6" width="13.81640625" style="687" customWidth="1"/>
    <col min="7" max="7" width="14.81640625" style="579" bestFit="1" customWidth="1"/>
    <col min="8" max="8" width="14.453125" style="687" bestFit="1" customWidth="1"/>
    <col min="9" max="9" width="16.453125" style="579" customWidth="1"/>
    <col min="10" max="10" width="16.453125" style="687" bestFit="1" customWidth="1"/>
    <col min="11" max="11" width="18.453125" style="579" bestFit="1" customWidth="1"/>
    <col min="12" max="12" width="14.453125" style="687" bestFit="1" customWidth="1"/>
    <col min="13" max="13" width="15.1796875" style="579" customWidth="1"/>
    <col min="14" max="14" width="14.453125" style="687" customWidth="1"/>
    <col min="15" max="15" width="15.453125" style="579" customWidth="1"/>
    <col min="16" max="16" width="13.453125" style="705" customWidth="1"/>
    <col min="17" max="17" width="16.453125" style="579" customWidth="1"/>
    <col min="18" max="18" width="11.453125" style="687" customWidth="1"/>
    <col min="19" max="19" width="14.453125" style="579" customWidth="1"/>
    <col min="20" max="20" width="12.453125" style="687" customWidth="1"/>
    <col min="21" max="21" width="12.81640625" style="579" customWidth="1"/>
    <col min="22" max="22" width="19.453125" style="687" bestFit="1" customWidth="1"/>
    <col min="23" max="23" width="18.453125" style="579" customWidth="1"/>
    <col min="24" max="24" width="15.453125" style="687" bestFit="1" customWidth="1"/>
    <col min="25" max="25" width="17" style="579" customWidth="1"/>
    <col min="26" max="26" width="18.81640625" style="579" customWidth="1"/>
    <col min="27" max="27" width="21.453125" style="579" customWidth="1"/>
    <col min="28" max="28" width="10.453125" style="579" bestFit="1" customWidth="1"/>
    <col min="29" max="29" width="16.81640625" style="579" bestFit="1" customWidth="1"/>
    <col min="30" max="30" width="12" style="579" bestFit="1" customWidth="1"/>
    <col min="31" max="31" width="14.1796875" style="579" bestFit="1" customWidth="1"/>
    <col min="32" max="32" width="10.453125" style="579" customWidth="1"/>
    <col min="33" max="34" width="14.1796875" style="579" bestFit="1" customWidth="1"/>
    <col min="35" max="35" width="17.453125" style="579" bestFit="1" customWidth="1"/>
    <col min="36" max="36" width="14.1796875" style="579" customWidth="1"/>
    <col min="37" max="37" width="14.453125" style="579" bestFit="1" customWidth="1"/>
    <col min="38" max="38" width="14.1796875" style="579" customWidth="1"/>
    <col min="39" max="39" width="16.81640625" style="579" bestFit="1" customWidth="1"/>
    <col min="40" max="40" width="21.81640625" style="579" bestFit="1" customWidth="1"/>
    <col min="41" max="41" width="9.1796875" style="579"/>
    <col min="42" max="42" width="14" style="579" bestFit="1" customWidth="1"/>
    <col min="43" max="16384" width="9.1796875" style="579"/>
  </cols>
  <sheetData>
    <row r="1" spans="1:49" ht="22" customHeight="1" x14ac:dyDescent="0.35">
      <c r="A1" s="1215" t="s">
        <v>0</v>
      </c>
      <c r="B1" s="1215"/>
      <c r="C1" s="1215"/>
      <c r="D1" s="1215"/>
      <c r="E1" s="1215"/>
      <c r="F1" s="1215"/>
      <c r="G1" s="1215"/>
      <c r="H1" s="1215"/>
      <c r="I1" s="1215"/>
      <c r="J1" s="1215"/>
      <c r="K1" s="1215"/>
      <c r="L1" s="1215"/>
      <c r="M1" s="1215"/>
      <c r="N1" s="1215"/>
      <c r="O1" s="1215"/>
      <c r="P1" s="1215"/>
      <c r="Q1" s="1215"/>
      <c r="R1" s="1215"/>
      <c r="S1" s="1215"/>
      <c r="T1" s="1215"/>
      <c r="U1" s="1215"/>
      <c r="V1" s="1215"/>
      <c r="W1" s="1215"/>
      <c r="X1" s="1215"/>
      <c r="Y1" s="1215"/>
      <c r="Z1" s="1215"/>
      <c r="AA1" s="856"/>
    </row>
    <row r="2" spans="1:49" ht="15" x14ac:dyDescent="0.35">
      <c r="A2" s="1215" t="s">
        <v>220</v>
      </c>
      <c r="B2" s="1215"/>
      <c r="C2" s="1215"/>
      <c r="D2" s="1215"/>
      <c r="E2" s="1215"/>
      <c r="F2" s="1215"/>
      <c r="G2" s="1215"/>
      <c r="H2" s="1215"/>
      <c r="I2" s="1215"/>
      <c r="J2" s="1215"/>
      <c r="K2" s="1215"/>
      <c r="L2" s="1215"/>
      <c r="M2" s="1215"/>
      <c r="N2" s="1215"/>
      <c r="O2" s="1215"/>
      <c r="P2" s="1215"/>
      <c r="Q2" s="1215"/>
      <c r="R2" s="1215"/>
      <c r="S2" s="1215"/>
      <c r="T2" s="1215"/>
      <c r="U2" s="1215"/>
      <c r="V2" s="1215"/>
      <c r="W2" s="1215"/>
      <c r="X2" s="1215"/>
      <c r="Y2" s="1215"/>
      <c r="Z2" s="1215"/>
      <c r="AA2" s="856"/>
    </row>
    <row r="3" spans="1:49" s="663" customFormat="1" ht="22.5" customHeight="1" x14ac:dyDescent="0.35">
      <c r="A3" s="1167" t="s">
        <v>2</v>
      </c>
      <c r="B3" s="1168" t="s">
        <v>174</v>
      </c>
      <c r="C3" s="1169"/>
      <c r="D3" s="1169"/>
      <c r="E3" s="1169"/>
      <c r="F3" s="1169"/>
      <c r="G3" s="1170"/>
      <c r="H3" s="1168" t="s">
        <v>4</v>
      </c>
      <c r="I3" s="1169"/>
      <c r="J3" s="1169"/>
      <c r="K3" s="1169"/>
      <c r="L3" s="1169"/>
      <c r="M3" s="1170"/>
      <c r="N3" s="1171" t="s">
        <v>5</v>
      </c>
      <c r="O3" s="1172"/>
      <c r="P3" s="1171" t="s">
        <v>6</v>
      </c>
      <c r="Q3" s="1172"/>
      <c r="R3" s="1168" t="s">
        <v>7</v>
      </c>
      <c r="S3" s="1170"/>
      <c r="T3" s="1171" t="s">
        <v>8</v>
      </c>
      <c r="U3" s="1194"/>
      <c r="V3" s="1194"/>
      <c r="W3" s="1172"/>
      <c r="X3" s="1168" t="s">
        <v>7</v>
      </c>
      <c r="Y3" s="1170"/>
      <c r="Z3" s="1202" t="s">
        <v>9</v>
      </c>
      <c r="AA3" s="661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</row>
    <row r="4" spans="1:49" s="669" customFormat="1" ht="20.25" customHeight="1" x14ac:dyDescent="0.35">
      <c r="A4" s="1168"/>
      <c r="B4" s="1168" t="s">
        <v>188</v>
      </c>
      <c r="C4" s="1170"/>
      <c r="D4" s="1168" t="s">
        <v>189</v>
      </c>
      <c r="E4" s="1170"/>
      <c r="F4" s="1168" t="s">
        <v>190</v>
      </c>
      <c r="G4" s="1170"/>
      <c r="H4" s="1168" t="s">
        <v>13</v>
      </c>
      <c r="I4" s="1170"/>
      <c r="J4" s="1168" t="s">
        <v>175</v>
      </c>
      <c r="K4" s="1170"/>
      <c r="L4" s="1168" t="s">
        <v>16</v>
      </c>
      <c r="M4" s="1170"/>
      <c r="N4" s="664" t="s">
        <v>17</v>
      </c>
      <c r="O4" s="842" t="s">
        <v>192</v>
      </c>
      <c r="P4" s="665" t="s">
        <v>19</v>
      </c>
      <c r="Q4" s="666" t="s">
        <v>20</v>
      </c>
      <c r="R4" s="664" t="s">
        <v>21</v>
      </c>
      <c r="S4" s="843" t="s">
        <v>22</v>
      </c>
      <c r="T4" s="664" t="s">
        <v>17</v>
      </c>
      <c r="U4" s="667" t="s">
        <v>193</v>
      </c>
      <c r="V4" s="664" t="s">
        <v>17</v>
      </c>
      <c r="W4" s="843" t="s">
        <v>24</v>
      </c>
      <c r="X4" s="664" t="s">
        <v>17</v>
      </c>
      <c r="Y4" s="842" t="s">
        <v>194</v>
      </c>
      <c r="Z4" s="1203"/>
      <c r="AA4" s="661"/>
      <c r="AB4" s="668"/>
      <c r="AC4" s="668"/>
      <c r="AD4" s="668"/>
      <c r="AE4" s="668"/>
      <c r="AF4" s="668"/>
      <c r="AG4" s="668"/>
      <c r="AH4" s="668"/>
      <c r="AI4" s="668"/>
      <c r="AJ4" s="668"/>
      <c r="AK4" s="668"/>
      <c r="AL4" s="668"/>
      <c r="AM4" s="668"/>
      <c r="AN4" s="668"/>
      <c r="AO4" s="668"/>
      <c r="AP4" s="668"/>
      <c r="AQ4" s="668"/>
      <c r="AR4" s="668"/>
      <c r="AS4" s="668"/>
      <c r="AT4" s="668"/>
      <c r="AU4" s="668"/>
      <c r="AV4" s="668"/>
      <c r="AW4" s="668"/>
    </row>
    <row r="5" spans="1:49" s="669" customFormat="1" ht="17.25" customHeight="1" x14ac:dyDescent="0.35">
      <c r="A5" s="670"/>
      <c r="B5" s="671" t="s">
        <v>26</v>
      </c>
      <c r="C5" s="850" t="s">
        <v>27</v>
      </c>
      <c r="D5" s="672" t="s">
        <v>26</v>
      </c>
      <c r="E5" s="850" t="s">
        <v>27</v>
      </c>
      <c r="F5" s="672" t="s">
        <v>26</v>
      </c>
      <c r="G5" s="673" t="s">
        <v>27</v>
      </c>
      <c r="H5" s="674" t="s">
        <v>28</v>
      </c>
      <c r="I5" s="850" t="s">
        <v>27</v>
      </c>
      <c r="J5" s="672" t="s">
        <v>164</v>
      </c>
      <c r="K5" s="850" t="s">
        <v>27</v>
      </c>
      <c r="L5" s="672" t="s">
        <v>21</v>
      </c>
      <c r="M5" s="850" t="s">
        <v>27</v>
      </c>
      <c r="N5" s="672" t="s">
        <v>30</v>
      </c>
      <c r="O5" s="850" t="s">
        <v>27</v>
      </c>
      <c r="P5" s="672" t="s">
        <v>31</v>
      </c>
      <c r="Q5" s="850" t="s">
        <v>27</v>
      </c>
      <c r="R5" s="675" t="s">
        <v>30</v>
      </c>
      <c r="S5" s="844" t="s">
        <v>27</v>
      </c>
      <c r="T5" s="676" t="s">
        <v>30</v>
      </c>
      <c r="U5" s="677" t="s">
        <v>27</v>
      </c>
      <c r="V5" s="676" t="s">
        <v>32</v>
      </c>
      <c r="W5" s="844" t="s">
        <v>27</v>
      </c>
      <c r="X5" s="675" t="s">
        <v>30</v>
      </c>
      <c r="Y5" s="850" t="s">
        <v>27</v>
      </c>
      <c r="Z5" s="845"/>
      <c r="AA5" s="678"/>
      <c r="AG5" s="679"/>
      <c r="AH5" s="679"/>
      <c r="AI5" s="679"/>
      <c r="AJ5" s="679"/>
      <c r="AK5" s="679"/>
      <c r="AL5" s="679"/>
    </row>
    <row r="6" spans="1:49" ht="15" customHeight="1" x14ac:dyDescent="0.35">
      <c r="A6" s="1173">
        <v>44896</v>
      </c>
      <c r="B6" s="680"/>
      <c r="C6" s="545"/>
      <c r="D6" s="544">
        <v>17.149999999999999</v>
      </c>
      <c r="E6" s="545">
        <v>171500</v>
      </c>
      <c r="F6" s="544">
        <v>18.73</v>
      </c>
      <c r="G6" s="681">
        <v>187300</v>
      </c>
      <c r="H6" s="682"/>
      <c r="I6" s="681"/>
      <c r="J6" s="682">
        <v>30</v>
      </c>
      <c r="K6" s="681">
        <v>417000</v>
      </c>
      <c r="L6" s="682"/>
      <c r="M6" s="547"/>
      <c r="N6" s="549"/>
      <c r="O6" s="547"/>
      <c r="P6" s="546">
        <v>20</v>
      </c>
      <c r="Q6" s="330">
        <v>278000</v>
      </c>
      <c r="R6" s="549"/>
      <c r="S6" s="547"/>
      <c r="T6" s="683">
        <v>7</v>
      </c>
      <c r="U6" s="726">
        <v>70000</v>
      </c>
      <c r="V6" s="683"/>
      <c r="W6" s="547"/>
      <c r="X6" s="549"/>
      <c r="Y6" s="547"/>
      <c r="Z6" s="547"/>
      <c r="AA6" s="684"/>
      <c r="AG6" s="685"/>
    </row>
    <row r="7" spans="1:49" ht="15" customHeight="1" x14ac:dyDescent="0.35">
      <c r="A7" s="1174"/>
      <c r="B7" s="591">
        <v>15.78</v>
      </c>
      <c r="C7" s="592">
        <v>157800</v>
      </c>
      <c r="D7" s="593"/>
      <c r="E7" s="592"/>
      <c r="F7" s="593"/>
      <c r="G7" s="585"/>
      <c r="H7" s="586"/>
      <c r="I7" s="585"/>
      <c r="J7" s="586"/>
      <c r="K7" s="585"/>
      <c r="L7" s="586"/>
      <c r="M7" s="587"/>
      <c r="N7" s="584"/>
      <c r="O7" s="587"/>
      <c r="P7" s="588"/>
      <c r="Q7" s="587"/>
      <c r="R7" s="584"/>
      <c r="S7" s="587"/>
      <c r="T7" s="589"/>
      <c r="U7" s="594"/>
      <c r="V7" s="589"/>
      <c r="W7" s="587"/>
      <c r="X7" s="584"/>
      <c r="Y7" s="587"/>
      <c r="Z7" s="587"/>
      <c r="AA7" s="612"/>
      <c r="AG7" s="685"/>
    </row>
    <row r="8" spans="1:49" ht="15" customHeight="1" x14ac:dyDescent="0.35">
      <c r="A8" s="1174"/>
      <c r="B8" s="591"/>
      <c r="C8" s="592"/>
      <c r="D8" s="593"/>
      <c r="E8" s="592"/>
      <c r="F8" s="593"/>
      <c r="G8" s="585"/>
      <c r="H8" s="586"/>
      <c r="I8" s="585"/>
      <c r="J8" s="586"/>
      <c r="K8" s="585"/>
      <c r="L8" s="586"/>
      <c r="M8" s="587"/>
      <c r="N8" s="584"/>
      <c r="O8" s="587"/>
      <c r="P8" s="588"/>
      <c r="Q8" s="587"/>
      <c r="R8" s="584"/>
      <c r="S8" s="587"/>
      <c r="T8" s="589"/>
      <c r="U8" s="594"/>
      <c r="V8" s="589"/>
      <c r="W8" s="587"/>
      <c r="X8" s="584"/>
      <c r="Y8" s="587"/>
      <c r="Z8" s="587"/>
      <c r="AA8" s="612"/>
    </row>
    <row r="9" spans="1:49" ht="15" customHeight="1" x14ac:dyDescent="0.35">
      <c r="A9" s="1175"/>
      <c r="B9" s="591"/>
      <c r="C9" s="592"/>
      <c r="D9" s="593"/>
      <c r="E9" s="592"/>
      <c r="F9" s="593"/>
      <c r="G9" s="585"/>
      <c r="H9" s="586"/>
      <c r="I9" s="585"/>
      <c r="J9" s="586"/>
      <c r="K9" s="585"/>
      <c r="L9" s="586"/>
      <c r="M9" s="587"/>
      <c r="N9" s="584"/>
      <c r="O9" s="587"/>
      <c r="P9" s="588"/>
      <c r="Q9" s="587"/>
      <c r="R9" s="584"/>
      <c r="S9" s="587"/>
      <c r="T9" s="589"/>
      <c r="U9" s="594"/>
      <c r="V9" s="589"/>
      <c r="W9" s="587"/>
      <c r="X9" s="584"/>
      <c r="Y9" s="587"/>
      <c r="Z9" s="587"/>
      <c r="AA9" s="612"/>
      <c r="AG9" s="685"/>
    </row>
    <row r="10" spans="1:49" ht="15" customHeight="1" x14ac:dyDescent="0.35">
      <c r="A10" s="1173">
        <v>44897</v>
      </c>
      <c r="B10" s="595"/>
      <c r="C10" s="592"/>
      <c r="D10" s="593">
        <v>16.72</v>
      </c>
      <c r="E10" s="592">
        <v>167200</v>
      </c>
      <c r="F10" s="593">
        <v>17.940000000000001</v>
      </c>
      <c r="G10" s="585">
        <v>179400</v>
      </c>
      <c r="H10" s="586"/>
      <c r="I10" s="587"/>
      <c r="J10" s="586"/>
      <c r="K10" s="585"/>
      <c r="L10" s="586"/>
      <c r="M10" s="587"/>
      <c r="N10" s="584"/>
      <c r="O10" s="587"/>
      <c r="P10" s="588">
        <v>20</v>
      </c>
      <c r="Q10" s="655">
        <v>278000</v>
      </c>
      <c r="R10" s="584"/>
      <c r="S10" s="587"/>
      <c r="T10" s="589"/>
      <c r="U10" s="594"/>
      <c r="V10" s="589"/>
      <c r="W10" s="587"/>
      <c r="X10" s="584"/>
      <c r="Y10" s="587"/>
      <c r="Z10" s="587"/>
      <c r="AA10" s="612"/>
    </row>
    <row r="11" spans="1:49" ht="15" customHeight="1" x14ac:dyDescent="0.35">
      <c r="A11" s="1174"/>
      <c r="B11" s="591"/>
      <c r="C11" s="592"/>
      <c r="D11" s="593"/>
      <c r="E11" s="592"/>
      <c r="F11" s="593"/>
      <c r="G11" s="585"/>
      <c r="H11" s="586"/>
      <c r="I11" s="585"/>
      <c r="J11" s="586"/>
      <c r="K11" s="585"/>
      <c r="L11" s="586"/>
      <c r="M11" s="587"/>
      <c r="N11" s="584"/>
      <c r="O11" s="587"/>
      <c r="P11" s="588"/>
      <c r="Q11" s="587"/>
      <c r="R11" s="584"/>
      <c r="S11" s="587"/>
      <c r="T11" s="589"/>
      <c r="U11" s="596"/>
      <c r="V11" s="597"/>
      <c r="W11" s="583"/>
      <c r="X11" s="598"/>
      <c r="Y11" s="587"/>
      <c r="Z11" s="587"/>
      <c r="AA11" s="612"/>
    </row>
    <row r="12" spans="1:49" ht="15" customHeight="1" x14ac:dyDescent="0.35">
      <c r="A12" s="1174"/>
      <c r="B12" s="591"/>
      <c r="C12" s="592"/>
      <c r="D12" s="593"/>
      <c r="E12" s="592"/>
      <c r="F12" s="593"/>
      <c r="G12" s="585"/>
      <c r="H12" s="586"/>
      <c r="I12" s="585"/>
      <c r="J12" s="586"/>
      <c r="K12" s="585"/>
      <c r="L12" s="586"/>
      <c r="M12" s="587"/>
      <c r="N12" s="584"/>
      <c r="O12" s="587"/>
      <c r="P12" s="588"/>
      <c r="Q12" s="587"/>
      <c r="R12" s="584"/>
      <c r="S12" s="587"/>
      <c r="T12" s="589"/>
      <c r="U12" s="596"/>
      <c r="V12" s="597"/>
      <c r="W12" s="583"/>
      <c r="X12" s="598"/>
      <c r="Y12" s="587"/>
      <c r="Z12" s="587"/>
      <c r="AA12" s="612"/>
    </row>
    <row r="13" spans="1:49" ht="15" customHeight="1" x14ac:dyDescent="0.35">
      <c r="A13" s="1175"/>
      <c r="B13" s="591"/>
      <c r="C13" s="592"/>
      <c r="D13" s="593"/>
      <c r="E13" s="592"/>
      <c r="F13" s="593"/>
      <c r="G13" s="585"/>
      <c r="H13" s="586"/>
      <c r="I13" s="585"/>
      <c r="J13" s="586"/>
      <c r="K13" s="585"/>
      <c r="L13" s="586"/>
      <c r="M13" s="587"/>
      <c r="N13" s="584"/>
      <c r="O13" s="587"/>
      <c r="P13" s="588"/>
      <c r="Q13" s="587"/>
      <c r="R13" s="584"/>
      <c r="S13" s="587"/>
      <c r="T13" s="589"/>
      <c r="U13" s="594"/>
      <c r="V13" s="589"/>
      <c r="W13" s="587"/>
      <c r="X13" s="584"/>
      <c r="Y13" s="587"/>
      <c r="Z13" s="587"/>
      <c r="AA13" s="612"/>
    </row>
    <row r="14" spans="1:49" ht="15" customHeight="1" x14ac:dyDescent="0.35">
      <c r="A14" s="1173">
        <v>44898</v>
      </c>
      <c r="B14" s="591"/>
      <c r="C14" s="592"/>
      <c r="D14" s="593">
        <v>15.39</v>
      </c>
      <c r="E14" s="592">
        <v>153900</v>
      </c>
      <c r="F14" s="593">
        <v>20.34</v>
      </c>
      <c r="G14" s="585">
        <v>203400</v>
      </c>
      <c r="H14" s="586"/>
      <c r="I14" s="585"/>
      <c r="J14" s="586">
        <v>30</v>
      </c>
      <c r="K14" s="585">
        <v>417000</v>
      </c>
      <c r="L14" s="586"/>
      <c r="M14" s="587"/>
      <c r="N14" s="584"/>
      <c r="O14" s="587"/>
      <c r="P14" s="588">
        <v>20</v>
      </c>
      <c r="Q14" s="655">
        <v>278000</v>
      </c>
      <c r="R14" s="584"/>
      <c r="S14" s="587"/>
      <c r="T14" s="589"/>
      <c r="U14" s="594"/>
      <c r="V14" s="589"/>
      <c r="W14" s="587"/>
      <c r="X14" s="584">
        <v>31.88</v>
      </c>
      <c r="Y14" s="587">
        <f>X14*10000</f>
        <v>318800</v>
      </c>
      <c r="Z14" s="587"/>
      <c r="AA14" s="612"/>
    </row>
    <row r="15" spans="1:49" ht="15" customHeight="1" x14ac:dyDescent="0.35">
      <c r="A15" s="1174"/>
      <c r="B15" s="591">
        <v>26.98</v>
      </c>
      <c r="C15" s="592">
        <v>269800</v>
      </c>
      <c r="D15" s="593"/>
      <c r="E15" s="592"/>
      <c r="F15" s="593"/>
      <c r="G15" s="585"/>
      <c r="H15" s="586"/>
      <c r="I15" s="585"/>
      <c r="J15" s="586"/>
      <c r="K15" s="585"/>
      <c r="L15" s="586">
        <v>46.97</v>
      </c>
      <c r="M15" s="587">
        <v>319396</v>
      </c>
      <c r="N15" s="584"/>
      <c r="O15" s="587"/>
      <c r="P15" s="588"/>
      <c r="Q15" s="587"/>
      <c r="R15" s="584"/>
      <c r="S15" s="587"/>
      <c r="T15" s="589"/>
      <c r="U15" s="594"/>
      <c r="V15" s="589"/>
      <c r="W15" s="587"/>
      <c r="X15" s="584"/>
      <c r="Y15" s="587"/>
      <c r="Z15" s="587"/>
      <c r="AA15" s="612"/>
    </row>
    <row r="16" spans="1:49" ht="15" customHeight="1" x14ac:dyDescent="0.35">
      <c r="A16" s="1174"/>
      <c r="B16" s="591"/>
      <c r="C16" s="592"/>
      <c r="D16" s="593"/>
      <c r="E16" s="592"/>
      <c r="F16" s="593"/>
      <c r="G16" s="585"/>
      <c r="H16" s="586"/>
      <c r="I16" s="585"/>
      <c r="J16" s="586"/>
      <c r="K16" s="585"/>
      <c r="L16" s="586">
        <v>41.39</v>
      </c>
      <c r="M16" s="587">
        <v>281450</v>
      </c>
      <c r="N16" s="584"/>
      <c r="O16" s="587"/>
      <c r="P16" s="588"/>
      <c r="Q16" s="587"/>
      <c r="R16" s="584"/>
      <c r="S16" s="587"/>
      <c r="T16" s="589"/>
      <c r="U16" s="594"/>
      <c r="V16" s="589"/>
      <c r="W16" s="587"/>
      <c r="X16" s="584"/>
      <c r="Y16" s="587"/>
      <c r="Z16" s="587"/>
      <c r="AA16" s="612"/>
    </row>
    <row r="17" spans="1:27" ht="15" customHeight="1" x14ac:dyDescent="0.35">
      <c r="A17" s="1175"/>
      <c r="B17" s="591"/>
      <c r="C17" s="592"/>
      <c r="D17" s="593"/>
      <c r="E17" s="585"/>
      <c r="F17" s="586"/>
      <c r="G17" s="585"/>
      <c r="H17" s="586"/>
      <c r="I17" s="585"/>
      <c r="J17" s="586"/>
      <c r="K17" s="585"/>
      <c r="L17" s="586"/>
      <c r="M17" s="587"/>
      <c r="N17" s="584"/>
      <c r="O17" s="587"/>
      <c r="P17" s="588"/>
      <c r="Q17" s="587"/>
      <c r="R17" s="584"/>
      <c r="S17" s="587"/>
      <c r="T17" s="589"/>
      <c r="U17" s="594"/>
      <c r="V17" s="589"/>
      <c r="W17" s="587"/>
      <c r="X17" s="584"/>
      <c r="Y17" s="587"/>
      <c r="Z17" s="587"/>
      <c r="AA17" s="612"/>
    </row>
    <row r="18" spans="1:27" ht="15" customHeight="1" x14ac:dyDescent="0.35">
      <c r="A18" s="1173">
        <v>44899</v>
      </c>
      <c r="B18" s="591"/>
      <c r="C18" s="592"/>
      <c r="D18" s="593">
        <v>18.13</v>
      </c>
      <c r="E18" s="592">
        <v>181300</v>
      </c>
      <c r="F18" s="593">
        <v>25.75</v>
      </c>
      <c r="G18" s="585">
        <v>257500</v>
      </c>
      <c r="H18" s="586"/>
      <c r="I18" s="585"/>
      <c r="J18" s="586"/>
      <c r="K18" s="585"/>
      <c r="L18" s="586"/>
      <c r="M18" s="587"/>
      <c r="N18" s="584"/>
      <c r="O18" s="587"/>
      <c r="P18" s="588"/>
      <c r="Q18" s="587"/>
      <c r="R18" s="584"/>
      <c r="S18" s="587"/>
      <c r="T18" s="589"/>
      <c r="U18" s="594"/>
      <c r="V18" s="589"/>
      <c r="W18" s="587"/>
      <c r="X18" s="584"/>
      <c r="Y18" s="587"/>
      <c r="Z18" s="587"/>
      <c r="AA18" s="612"/>
    </row>
    <row r="19" spans="1:27" ht="15" customHeight="1" x14ac:dyDescent="0.35">
      <c r="A19" s="1174"/>
      <c r="B19" s="591">
        <v>17.09</v>
      </c>
      <c r="C19" s="592">
        <v>170900</v>
      </c>
      <c r="D19" s="593"/>
      <c r="E19" s="592"/>
      <c r="F19" s="593"/>
      <c r="G19" s="585"/>
      <c r="H19" s="586"/>
      <c r="I19" s="585"/>
      <c r="J19" s="586"/>
      <c r="K19" s="585"/>
      <c r="L19" s="586"/>
      <c r="M19" s="587"/>
      <c r="N19" s="598"/>
      <c r="O19" s="583"/>
      <c r="P19" s="584"/>
      <c r="Q19" s="587"/>
      <c r="R19" s="584"/>
      <c r="S19" s="587"/>
      <c r="T19" s="589"/>
      <c r="U19" s="594"/>
      <c r="V19" s="589"/>
      <c r="W19" s="587"/>
      <c r="X19" s="584"/>
      <c r="Y19" s="587"/>
      <c r="Z19" s="587"/>
      <c r="AA19" s="612"/>
    </row>
    <row r="20" spans="1:27" ht="15" customHeight="1" x14ac:dyDescent="0.35">
      <c r="A20" s="1174"/>
      <c r="B20" s="591"/>
      <c r="C20" s="592"/>
      <c r="D20" s="593"/>
      <c r="E20" s="592"/>
      <c r="F20" s="593"/>
      <c r="G20" s="585"/>
      <c r="H20" s="586"/>
      <c r="I20" s="585"/>
      <c r="J20" s="586"/>
      <c r="K20" s="585"/>
      <c r="L20" s="586"/>
      <c r="M20" s="587"/>
      <c r="N20" s="584"/>
      <c r="O20" s="587"/>
      <c r="P20" s="588"/>
      <c r="Q20" s="587"/>
      <c r="R20" s="584"/>
      <c r="S20" s="587"/>
      <c r="T20" s="589"/>
      <c r="U20" s="594"/>
      <c r="V20" s="589"/>
      <c r="W20" s="587"/>
      <c r="X20" s="584"/>
      <c r="Y20" s="587"/>
      <c r="Z20" s="587"/>
      <c r="AA20" s="612"/>
    </row>
    <row r="21" spans="1:27" ht="15" customHeight="1" x14ac:dyDescent="0.35">
      <c r="A21" s="1175"/>
      <c r="B21" s="591"/>
      <c r="C21" s="592"/>
      <c r="D21" s="593"/>
      <c r="E21" s="592"/>
      <c r="F21" s="593"/>
      <c r="G21" s="585"/>
      <c r="H21" s="586"/>
      <c r="I21" s="585"/>
      <c r="J21" s="586"/>
      <c r="K21" s="585"/>
      <c r="L21" s="586"/>
      <c r="M21" s="587"/>
      <c r="N21" s="584"/>
      <c r="O21" s="587"/>
      <c r="P21" s="588"/>
      <c r="Q21" s="587"/>
      <c r="R21" s="584"/>
      <c r="S21" s="587"/>
      <c r="T21" s="589"/>
      <c r="U21" s="594"/>
      <c r="V21" s="589"/>
      <c r="W21" s="587"/>
      <c r="X21" s="584"/>
      <c r="Y21" s="587"/>
      <c r="Z21" s="587"/>
      <c r="AA21" s="612"/>
    </row>
    <row r="22" spans="1:27" ht="15" customHeight="1" x14ac:dyDescent="0.35">
      <c r="A22" s="1173">
        <v>44900</v>
      </c>
      <c r="B22" s="591"/>
      <c r="C22" s="592"/>
      <c r="D22" s="593">
        <v>12.56</v>
      </c>
      <c r="E22" s="592">
        <v>125600</v>
      </c>
      <c r="F22" s="593">
        <v>21.46</v>
      </c>
      <c r="G22" s="585">
        <v>214600</v>
      </c>
      <c r="H22" s="586"/>
      <c r="I22" s="585"/>
      <c r="J22" s="586">
        <v>30</v>
      </c>
      <c r="K22" s="585">
        <v>417000</v>
      </c>
      <c r="L22" s="586"/>
      <c r="M22" s="587"/>
      <c r="N22" s="584"/>
      <c r="O22" s="587"/>
      <c r="P22" s="588">
        <v>20</v>
      </c>
      <c r="Q22" s="655">
        <v>278000</v>
      </c>
      <c r="R22" s="584"/>
      <c r="S22" s="587"/>
      <c r="T22" s="589"/>
      <c r="U22" s="594"/>
      <c r="V22" s="589">
        <v>23.08</v>
      </c>
      <c r="W22" s="655">
        <v>230800</v>
      </c>
      <c r="X22" s="584"/>
      <c r="Y22" s="587"/>
      <c r="Z22" s="587"/>
      <c r="AA22" s="612"/>
    </row>
    <row r="23" spans="1:27" ht="15" customHeight="1" x14ac:dyDescent="0.35">
      <c r="A23" s="1174"/>
      <c r="B23" s="591"/>
      <c r="C23" s="592"/>
      <c r="D23" s="593"/>
      <c r="E23" s="592"/>
      <c r="F23" s="593"/>
      <c r="G23" s="585"/>
      <c r="H23" s="586"/>
      <c r="I23" s="585"/>
      <c r="J23" s="586"/>
      <c r="K23" s="585"/>
      <c r="L23" s="586"/>
      <c r="M23" s="587"/>
      <c r="N23" s="584"/>
      <c r="O23" s="587"/>
      <c r="P23" s="588"/>
      <c r="Q23" s="587"/>
      <c r="R23" s="584"/>
      <c r="S23" s="587"/>
      <c r="T23" s="589"/>
      <c r="U23" s="594"/>
      <c r="V23" s="589"/>
      <c r="W23" s="587"/>
      <c r="X23" s="584"/>
      <c r="Y23" s="587"/>
      <c r="Z23" s="587"/>
      <c r="AA23" s="612"/>
    </row>
    <row r="24" spans="1:27" ht="15" customHeight="1" x14ac:dyDescent="0.35">
      <c r="A24" s="1174"/>
      <c r="B24" s="591"/>
      <c r="C24" s="592"/>
      <c r="D24" s="593"/>
      <c r="E24" s="592"/>
      <c r="F24" s="593"/>
      <c r="G24" s="585"/>
      <c r="H24" s="586"/>
      <c r="I24" s="585"/>
      <c r="J24" s="586"/>
      <c r="K24" s="585"/>
      <c r="L24" s="586"/>
      <c r="M24" s="587"/>
      <c r="N24" s="584"/>
      <c r="O24" s="587"/>
      <c r="P24" s="588"/>
      <c r="Q24" s="587"/>
      <c r="R24" s="584"/>
      <c r="S24" s="587"/>
      <c r="T24" s="589"/>
      <c r="U24" s="594"/>
      <c r="V24" s="589"/>
      <c r="W24" s="587"/>
      <c r="X24" s="584"/>
      <c r="Y24" s="587"/>
      <c r="Z24" s="587"/>
      <c r="AA24" s="612"/>
    </row>
    <row r="25" spans="1:27" ht="15" customHeight="1" x14ac:dyDescent="0.35">
      <c r="A25" s="1175"/>
      <c r="B25" s="591"/>
      <c r="C25" s="592"/>
      <c r="D25" s="593"/>
      <c r="E25" s="592"/>
      <c r="F25" s="593"/>
      <c r="G25" s="585"/>
      <c r="H25" s="586"/>
      <c r="I25" s="585"/>
      <c r="J25" s="586"/>
      <c r="K25" s="585"/>
      <c r="L25" s="586"/>
      <c r="M25" s="587"/>
      <c r="N25" s="584"/>
      <c r="O25" s="587"/>
      <c r="P25" s="588"/>
      <c r="Q25" s="587"/>
      <c r="R25" s="584"/>
      <c r="S25" s="587"/>
      <c r="T25" s="589"/>
      <c r="U25" s="594"/>
      <c r="V25" s="589"/>
      <c r="W25" s="587"/>
      <c r="X25" s="584"/>
      <c r="Y25" s="587"/>
      <c r="Z25" s="587"/>
      <c r="AA25" s="612"/>
    </row>
    <row r="26" spans="1:27" ht="15" customHeight="1" x14ac:dyDescent="0.35">
      <c r="A26" s="1173">
        <v>44901</v>
      </c>
      <c r="B26" s="591">
        <v>27.49</v>
      </c>
      <c r="C26" s="592">
        <v>274900</v>
      </c>
      <c r="D26" s="593"/>
      <c r="E26" s="592"/>
      <c r="F26" s="593">
        <v>23.54</v>
      </c>
      <c r="G26" s="585">
        <v>235400</v>
      </c>
      <c r="H26" s="586">
        <v>55.15</v>
      </c>
      <c r="I26" s="585">
        <v>375020</v>
      </c>
      <c r="J26" s="586"/>
      <c r="K26" s="585"/>
      <c r="L26" s="586"/>
      <c r="M26" s="587"/>
      <c r="N26" s="584"/>
      <c r="O26" s="587"/>
      <c r="P26" s="588">
        <v>20</v>
      </c>
      <c r="Q26" s="655">
        <v>278000</v>
      </c>
      <c r="R26" s="584"/>
      <c r="S26" s="587"/>
      <c r="T26" s="589"/>
      <c r="U26" s="594"/>
      <c r="V26" s="589"/>
      <c r="W26" s="587"/>
      <c r="X26" s="584"/>
      <c r="Y26" s="587"/>
      <c r="Z26" s="587"/>
      <c r="AA26" s="612"/>
    </row>
    <row r="27" spans="1:27" ht="15" customHeight="1" x14ac:dyDescent="0.35">
      <c r="A27" s="1174"/>
      <c r="B27" s="591"/>
      <c r="C27" s="592"/>
      <c r="D27" s="593"/>
      <c r="E27" s="592"/>
      <c r="F27" s="593"/>
      <c r="G27" s="585"/>
      <c r="H27" s="586"/>
      <c r="I27" s="585"/>
      <c r="J27" s="586"/>
      <c r="K27" s="585"/>
      <c r="L27" s="586"/>
      <c r="M27" s="587"/>
      <c r="N27" s="584"/>
      <c r="O27" s="587"/>
      <c r="P27" s="588"/>
      <c r="Q27" s="587"/>
      <c r="R27" s="584"/>
      <c r="S27" s="587"/>
      <c r="T27" s="589"/>
      <c r="U27" s="594"/>
      <c r="V27" s="589"/>
      <c r="W27" s="587"/>
      <c r="X27" s="584"/>
      <c r="Y27" s="587"/>
      <c r="Z27" s="587"/>
      <c r="AA27" s="612"/>
    </row>
    <row r="28" spans="1:27" ht="15" customHeight="1" x14ac:dyDescent="0.35">
      <c r="A28" s="1174"/>
      <c r="B28" s="591"/>
      <c r="C28" s="592"/>
      <c r="D28" s="593"/>
      <c r="E28" s="592"/>
      <c r="F28" s="593"/>
      <c r="G28" s="585"/>
      <c r="H28" s="586"/>
      <c r="I28" s="585"/>
      <c r="J28" s="586"/>
      <c r="K28" s="585"/>
      <c r="L28" s="586"/>
      <c r="M28" s="587"/>
      <c r="N28" s="584"/>
      <c r="O28" s="587"/>
      <c r="P28" s="588"/>
      <c r="Q28" s="587"/>
      <c r="R28" s="584"/>
      <c r="S28" s="587"/>
      <c r="T28" s="589"/>
      <c r="U28" s="590"/>
      <c r="V28" s="599"/>
      <c r="W28" s="600"/>
      <c r="X28" s="588"/>
      <c r="Y28" s="587"/>
      <c r="Z28" s="587"/>
      <c r="AA28" s="612"/>
    </row>
    <row r="29" spans="1:27" ht="15" customHeight="1" x14ac:dyDescent="0.35">
      <c r="A29" s="1175"/>
      <c r="B29" s="591"/>
      <c r="C29" s="592"/>
      <c r="D29" s="593"/>
      <c r="E29" s="592"/>
      <c r="F29" s="593"/>
      <c r="G29" s="585"/>
      <c r="H29" s="586"/>
      <c r="I29" s="585"/>
      <c r="J29" s="586"/>
      <c r="K29" s="585"/>
      <c r="L29" s="586"/>
      <c r="M29" s="587"/>
      <c r="N29" s="584"/>
      <c r="O29" s="587"/>
      <c r="P29" s="588"/>
      <c r="Q29" s="587"/>
      <c r="R29" s="584"/>
      <c r="S29" s="587"/>
      <c r="T29" s="589"/>
      <c r="U29" s="590"/>
      <c r="V29" s="599"/>
      <c r="W29" s="600"/>
      <c r="X29" s="588"/>
      <c r="Y29" s="587"/>
      <c r="Z29" s="587"/>
      <c r="AA29" s="612"/>
    </row>
    <row r="30" spans="1:27" ht="15" customHeight="1" x14ac:dyDescent="0.35">
      <c r="A30" s="1173">
        <v>44902</v>
      </c>
      <c r="B30" s="591"/>
      <c r="C30" s="592"/>
      <c r="D30" s="593">
        <v>31.52</v>
      </c>
      <c r="E30" s="592">
        <v>315200</v>
      </c>
      <c r="F30" s="593">
        <v>31.47</v>
      </c>
      <c r="G30" s="585">
        <v>314700</v>
      </c>
      <c r="H30" s="586"/>
      <c r="I30" s="585"/>
      <c r="J30" s="586"/>
      <c r="K30" s="585"/>
      <c r="L30" s="586"/>
      <c r="M30" s="587"/>
      <c r="N30" s="584"/>
      <c r="O30" s="587"/>
      <c r="P30" s="588">
        <v>20</v>
      </c>
      <c r="Q30" s="655">
        <v>278000</v>
      </c>
      <c r="R30" s="584"/>
      <c r="S30" s="587"/>
      <c r="T30" s="589"/>
      <c r="U30" s="594"/>
      <c r="V30" s="589"/>
      <c r="W30" s="587"/>
      <c r="X30" s="584"/>
      <c r="Y30" s="587"/>
      <c r="Z30" s="587"/>
      <c r="AA30" s="612"/>
    </row>
    <row r="31" spans="1:27" ht="15" customHeight="1" x14ac:dyDescent="0.35">
      <c r="A31" s="1174"/>
      <c r="B31" s="591">
        <v>14.95</v>
      </c>
      <c r="C31" s="592">
        <v>149500</v>
      </c>
      <c r="D31" s="593"/>
      <c r="E31" s="592"/>
      <c r="F31" s="593"/>
      <c r="G31" s="585"/>
      <c r="H31" s="586"/>
      <c r="I31" s="585"/>
      <c r="J31" s="586"/>
      <c r="K31" s="585"/>
      <c r="L31" s="586"/>
      <c r="M31" s="587"/>
      <c r="N31" s="584"/>
      <c r="O31" s="587"/>
      <c r="P31" s="588"/>
      <c r="Q31" s="587"/>
      <c r="R31" s="584"/>
      <c r="S31" s="587"/>
      <c r="T31" s="589"/>
      <c r="U31" s="594"/>
      <c r="V31" s="589"/>
      <c r="W31" s="587"/>
      <c r="X31" s="584"/>
      <c r="Y31" s="587"/>
      <c r="Z31" s="587"/>
      <c r="AA31" s="612"/>
    </row>
    <row r="32" spans="1:27" ht="15" customHeight="1" x14ac:dyDescent="0.35">
      <c r="A32" s="1174"/>
      <c r="B32" s="591"/>
      <c r="C32" s="592"/>
      <c r="D32" s="593"/>
      <c r="E32" s="592"/>
      <c r="F32" s="593"/>
      <c r="G32" s="585"/>
      <c r="H32" s="586"/>
      <c r="I32" s="585"/>
      <c r="J32" s="586"/>
      <c r="K32" s="585"/>
      <c r="L32" s="586"/>
      <c r="M32" s="587"/>
      <c r="N32" s="584"/>
      <c r="O32" s="587"/>
      <c r="P32" s="588"/>
      <c r="Q32" s="587"/>
      <c r="R32" s="584"/>
      <c r="S32" s="587"/>
      <c r="T32" s="589"/>
      <c r="U32" s="594"/>
      <c r="V32" s="589"/>
      <c r="W32" s="587"/>
      <c r="X32" s="584"/>
      <c r="Y32" s="587"/>
      <c r="Z32" s="587"/>
      <c r="AA32" s="612"/>
    </row>
    <row r="33" spans="1:27" ht="15" customHeight="1" x14ac:dyDescent="0.35">
      <c r="A33" s="1175"/>
      <c r="B33" s="591"/>
      <c r="C33" s="592"/>
      <c r="D33" s="593"/>
      <c r="E33" s="592"/>
      <c r="F33" s="593"/>
      <c r="G33" s="585"/>
      <c r="H33" s="586"/>
      <c r="I33" s="585"/>
      <c r="J33" s="586"/>
      <c r="K33" s="585"/>
      <c r="L33" s="586"/>
      <c r="M33" s="587"/>
      <c r="N33" s="584"/>
      <c r="O33" s="587"/>
      <c r="P33" s="588"/>
      <c r="Q33" s="587"/>
      <c r="R33" s="584"/>
      <c r="S33" s="587"/>
      <c r="T33" s="589"/>
      <c r="U33" s="594"/>
      <c r="V33" s="589"/>
      <c r="W33" s="587"/>
      <c r="X33" s="584"/>
      <c r="Y33" s="587"/>
      <c r="Z33" s="587"/>
      <c r="AA33" s="612"/>
    </row>
    <row r="34" spans="1:27" ht="15" customHeight="1" x14ac:dyDescent="0.35">
      <c r="A34" s="1173">
        <v>44903</v>
      </c>
      <c r="B34" s="591"/>
      <c r="C34" s="592"/>
      <c r="D34" s="593"/>
      <c r="E34" s="592"/>
      <c r="F34" s="593">
        <v>25.96</v>
      </c>
      <c r="G34" s="585">
        <v>259600</v>
      </c>
      <c r="H34" s="586"/>
      <c r="I34" s="585"/>
      <c r="J34" s="586">
        <v>15</v>
      </c>
      <c r="K34" s="585">
        <v>208500</v>
      </c>
      <c r="L34" s="586"/>
      <c r="M34" s="587"/>
      <c r="N34" s="584"/>
      <c r="O34" s="587"/>
      <c r="P34" s="588">
        <v>20</v>
      </c>
      <c r="Q34" s="655">
        <v>278000</v>
      </c>
      <c r="R34" s="584"/>
      <c r="S34" s="587"/>
      <c r="T34" s="589"/>
      <c r="U34" s="594"/>
      <c r="V34" s="589">
        <v>21.44</v>
      </c>
      <c r="W34" s="655">
        <v>214400</v>
      </c>
      <c r="X34" s="584"/>
      <c r="Y34" s="587"/>
      <c r="Z34" s="587"/>
      <c r="AA34" s="612"/>
    </row>
    <row r="35" spans="1:27" ht="15" customHeight="1" x14ac:dyDescent="0.35">
      <c r="A35" s="1174"/>
      <c r="B35" s="591"/>
      <c r="C35" s="592"/>
      <c r="D35" s="593"/>
      <c r="E35" s="592"/>
      <c r="F35" s="593"/>
      <c r="G35" s="585"/>
      <c r="H35" s="586"/>
      <c r="I35" s="585"/>
      <c r="J35" s="586"/>
      <c r="K35" s="585"/>
      <c r="L35" s="586"/>
      <c r="M35" s="587"/>
      <c r="N35" s="584"/>
      <c r="O35" s="587"/>
      <c r="P35" s="588"/>
      <c r="Q35" s="587"/>
      <c r="R35" s="584"/>
      <c r="S35" s="587"/>
      <c r="T35" s="589"/>
      <c r="U35" s="594"/>
      <c r="V35" s="589"/>
      <c r="W35" s="587"/>
      <c r="X35" s="584"/>
      <c r="Y35" s="587"/>
      <c r="Z35" s="587"/>
      <c r="AA35" s="612"/>
    </row>
    <row r="36" spans="1:27" ht="15" customHeight="1" x14ac:dyDescent="0.35">
      <c r="A36" s="1174"/>
      <c r="B36" s="591"/>
      <c r="C36" s="592"/>
      <c r="D36" s="593"/>
      <c r="E36" s="592"/>
      <c r="F36" s="593"/>
      <c r="G36" s="585"/>
      <c r="H36" s="586"/>
      <c r="I36" s="585"/>
      <c r="J36" s="586"/>
      <c r="K36" s="585"/>
      <c r="L36" s="586"/>
      <c r="M36" s="587"/>
      <c r="N36" s="584"/>
      <c r="O36" s="587"/>
      <c r="P36" s="588"/>
      <c r="Q36" s="587"/>
      <c r="R36" s="584"/>
      <c r="S36" s="587"/>
      <c r="T36" s="589"/>
      <c r="U36" s="594"/>
      <c r="V36" s="589"/>
      <c r="W36" s="587"/>
      <c r="X36" s="584"/>
      <c r="Y36" s="587"/>
      <c r="Z36" s="587"/>
      <c r="AA36" s="612"/>
    </row>
    <row r="37" spans="1:27" ht="15" customHeight="1" x14ac:dyDescent="0.35">
      <c r="A37" s="1175"/>
      <c r="B37" s="591"/>
      <c r="C37" s="592"/>
      <c r="D37" s="593"/>
      <c r="E37" s="592"/>
      <c r="F37" s="593"/>
      <c r="G37" s="585"/>
      <c r="H37" s="586"/>
      <c r="I37" s="585"/>
      <c r="J37" s="586"/>
      <c r="K37" s="585"/>
      <c r="L37" s="586"/>
      <c r="M37" s="587"/>
      <c r="N37" s="584"/>
      <c r="O37" s="587"/>
      <c r="P37" s="588"/>
      <c r="Q37" s="587"/>
      <c r="R37" s="584"/>
      <c r="S37" s="587"/>
      <c r="T37" s="589"/>
      <c r="U37" s="594"/>
      <c r="V37" s="589"/>
      <c r="W37" s="587"/>
      <c r="X37" s="584"/>
      <c r="Y37" s="587"/>
      <c r="Z37" s="587"/>
      <c r="AA37" s="612"/>
    </row>
    <row r="38" spans="1:27" ht="15" customHeight="1" x14ac:dyDescent="0.35">
      <c r="A38" s="1173">
        <v>44904</v>
      </c>
      <c r="B38" s="591"/>
      <c r="C38" s="592"/>
      <c r="D38" s="593">
        <v>26.18</v>
      </c>
      <c r="E38" s="592">
        <v>261800</v>
      </c>
      <c r="F38" s="593">
        <v>23.8</v>
      </c>
      <c r="G38" s="585">
        <v>238000</v>
      </c>
      <c r="H38" s="586"/>
      <c r="I38" s="585"/>
      <c r="J38" s="586">
        <v>30</v>
      </c>
      <c r="K38" s="585">
        <v>417000</v>
      </c>
      <c r="L38" s="586"/>
      <c r="M38" s="587"/>
      <c r="N38" s="584"/>
      <c r="O38" s="587"/>
      <c r="P38" s="588">
        <v>20</v>
      </c>
      <c r="Q38" s="655">
        <v>278000</v>
      </c>
      <c r="R38" s="584"/>
      <c r="S38" s="587"/>
      <c r="T38" s="589"/>
      <c r="U38" s="594"/>
      <c r="V38" s="589"/>
      <c r="W38" s="587"/>
      <c r="X38" s="584"/>
      <c r="Y38" s="587"/>
      <c r="Z38" s="587"/>
      <c r="AA38" s="612"/>
    </row>
    <row r="39" spans="1:27" ht="15" customHeight="1" x14ac:dyDescent="0.35">
      <c r="A39" s="1174"/>
      <c r="B39" s="591">
        <v>28.89</v>
      </c>
      <c r="C39" s="592">
        <v>288900</v>
      </c>
      <c r="D39" s="593"/>
      <c r="E39" s="592"/>
      <c r="F39" s="593"/>
      <c r="G39" s="585"/>
      <c r="H39" s="586"/>
      <c r="I39" s="585"/>
      <c r="J39" s="586"/>
      <c r="K39" s="585"/>
      <c r="L39" s="586">
        <v>42.26</v>
      </c>
      <c r="M39" s="587">
        <v>287368</v>
      </c>
      <c r="N39" s="584"/>
      <c r="O39" s="587"/>
      <c r="P39" s="588"/>
      <c r="Q39" s="587"/>
      <c r="R39" s="584"/>
      <c r="S39" s="587"/>
      <c r="T39" s="589"/>
      <c r="U39" s="594"/>
      <c r="V39" s="589"/>
      <c r="W39" s="587"/>
      <c r="X39" s="584"/>
      <c r="Y39" s="587"/>
      <c r="Z39" s="587"/>
      <c r="AA39" s="612"/>
    </row>
    <row r="40" spans="1:27" ht="15" customHeight="1" x14ac:dyDescent="0.35">
      <c r="A40" s="1174"/>
      <c r="B40" s="591"/>
      <c r="C40" s="592"/>
      <c r="D40" s="593"/>
      <c r="E40" s="592"/>
      <c r="F40" s="593"/>
      <c r="G40" s="585"/>
      <c r="H40" s="586"/>
      <c r="I40" s="585"/>
      <c r="J40" s="586"/>
      <c r="K40" s="585"/>
      <c r="L40" s="586"/>
      <c r="M40" s="587"/>
      <c r="N40" s="584"/>
      <c r="O40" s="587"/>
      <c r="P40" s="588"/>
      <c r="Q40" s="587"/>
      <c r="R40" s="584"/>
      <c r="S40" s="587"/>
      <c r="T40" s="589"/>
      <c r="U40" s="594"/>
      <c r="V40" s="589"/>
      <c r="W40" s="587"/>
      <c r="X40" s="584"/>
      <c r="Y40" s="587"/>
      <c r="Z40" s="587"/>
      <c r="AA40" s="612"/>
    </row>
    <row r="41" spans="1:27" ht="15" customHeight="1" x14ac:dyDescent="0.35">
      <c r="A41" s="1175"/>
      <c r="B41" s="591"/>
      <c r="C41" s="592"/>
      <c r="D41" s="593"/>
      <c r="E41" s="592"/>
      <c r="F41" s="593"/>
      <c r="G41" s="585"/>
      <c r="H41" s="586"/>
      <c r="I41" s="585"/>
      <c r="J41" s="586"/>
      <c r="K41" s="585"/>
      <c r="L41" s="586"/>
      <c r="M41" s="587"/>
      <c r="N41" s="584"/>
      <c r="O41" s="587"/>
      <c r="P41" s="588"/>
      <c r="Q41" s="587"/>
      <c r="R41" s="584"/>
      <c r="S41" s="587"/>
      <c r="T41" s="589"/>
      <c r="U41" s="594"/>
      <c r="V41" s="589"/>
      <c r="W41" s="587"/>
      <c r="X41" s="584"/>
      <c r="Y41" s="587"/>
      <c r="Z41" s="587"/>
      <c r="AA41" s="612"/>
    </row>
    <row r="42" spans="1:27" ht="15" customHeight="1" x14ac:dyDescent="0.35">
      <c r="A42" s="1173">
        <v>44905</v>
      </c>
      <c r="B42" s="591"/>
      <c r="C42" s="592"/>
      <c r="D42" s="593">
        <v>16.149999999999999</v>
      </c>
      <c r="E42" s="592">
        <v>161500</v>
      </c>
      <c r="F42" s="593">
        <v>31</v>
      </c>
      <c r="G42" s="585">
        <v>310000</v>
      </c>
      <c r="H42" s="586"/>
      <c r="I42" s="585"/>
      <c r="J42" s="586"/>
      <c r="K42" s="585"/>
      <c r="L42" s="586"/>
      <c r="M42" s="587"/>
      <c r="N42" s="584"/>
      <c r="O42" s="587"/>
      <c r="P42" s="588">
        <v>20</v>
      </c>
      <c r="Q42" s="655">
        <v>278000</v>
      </c>
      <c r="R42" s="584"/>
      <c r="S42" s="587"/>
      <c r="T42" s="589"/>
      <c r="U42" s="594"/>
      <c r="V42" s="589"/>
      <c r="W42" s="587"/>
      <c r="X42" s="584"/>
      <c r="Y42" s="587"/>
      <c r="Z42" s="587"/>
      <c r="AA42" s="612"/>
    </row>
    <row r="43" spans="1:27" ht="15" customHeight="1" x14ac:dyDescent="0.35">
      <c r="A43" s="1174"/>
      <c r="B43" s="591"/>
      <c r="C43" s="592"/>
      <c r="D43" s="593"/>
      <c r="E43" s="592"/>
      <c r="F43" s="593"/>
      <c r="G43" s="585"/>
      <c r="H43" s="586"/>
      <c r="I43" s="585"/>
      <c r="J43" s="586"/>
      <c r="K43" s="585"/>
      <c r="L43" s="586"/>
      <c r="M43" s="587"/>
      <c r="N43" s="584"/>
      <c r="O43" s="587"/>
      <c r="P43" s="588"/>
      <c r="Q43" s="587"/>
      <c r="R43" s="584"/>
      <c r="S43" s="587"/>
      <c r="T43" s="589"/>
      <c r="U43" s="594"/>
      <c r="V43" s="589"/>
      <c r="W43" s="587"/>
      <c r="X43" s="584"/>
      <c r="Y43" s="587"/>
      <c r="Z43" s="587"/>
      <c r="AA43" s="612"/>
    </row>
    <row r="44" spans="1:27" ht="15" customHeight="1" x14ac:dyDescent="0.35">
      <c r="A44" s="1174"/>
      <c r="B44" s="591"/>
      <c r="C44" s="592"/>
      <c r="D44" s="593"/>
      <c r="E44" s="592"/>
      <c r="F44" s="593"/>
      <c r="G44" s="585"/>
      <c r="H44" s="586"/>
      <c r="I44" s="585"/>
      <c r="J44" s="586"/>
      <c r="K44" s="585"/>
      <c r="L44" s="586"/>
      <c r="M44" s="587"/>
      <c r="N44" s="584"/>
      <c r="O44" s="587"/>
      <c r="P44" s="588"/>
      <c r="Q44" s="587"/>
      <c r="R44" s="584"/>
      <c r="S44" s="587"/>
      <c r="T44" s="589"/>
      <c r="U44" s="594"/>
      <c r="V44" s="589"/>
      <c r="W44" s="587"/>
      <c r="X44" s="584"/>
      <c r="Y44" s="587"/>
      <c r="Z44" s="587"/>
      <c r="AA44" s="612"/>
    </row>
    <row r="45" spans="1:27" ht="12.75" customHeight="1" x14ac:dyDescent="0.35">
      <c r="A45" s="1175"/>
      <c r="B45" s="591"/>
      <c r="C45" s="592"/>
      <c r="D45" s="593"/>
      <c r="E45" s="592"/>
      <c r="F45" s="593"/>
      <c r="G45" s="585"/>
      <c r="H45" s="586"/>
      <c r="I45" s="585"/>
      <c r="J45" s="586"/>
      <c r="K45" s="585"/>
      <c r="L45" s="586"/>
      <c r="M45" s="587"/>
      <c r="N45" s="584"/>
      <c r="O45" s="587"/>
      <c r="P45" s="588"/>
      <c r="Q45" s="587"/>
      <c r="R45" s="584"/>
      <c r="S45" s="587"/>
      <c r="T45" s="589"/>
      <c r="U45" s="594"/>
      <c r="V45" s="589"/>
      <c r="W45" s="587"/>
      <c r="X45" s="584"/>
      <c r="Y45" s="587"/>
      <c r="Z45" s="587"/>
      <c r="AA45" s="612"/>
    </row>
    <row r="46" spans="1:27" ht="15" customHeight="1" x14ac:dyDescent="0.35">
      <c r="A46" s="1173">
        <v>44906</v>
      </c>
      <c r="B46" s="591"/>
      <c r="C46" s="592"/>
      <c r="D46" s="593">
        <v>18.100000000000001</v>
      </c>
      <c r="E46" s="592">
        <v>181000</v>
      </c>
      <c r="F46" s="593">
        <v>25.81</v>
      </c>
      <c r="G46" s="585">
        <f>F46*10000</f>
        <v>258100</v>
      </c>
      <c r="H46" s="586"/>
      <c r="I46" s="587"/>
      <c r="J46" s="586"/>
      <c r="K46" s="585"/>
      <c r="L46" s="586"/>
      <c r="M46" s="587"/>
      <c r="N46" s="584"/>
      <c r="O46" s="587"/>
      <c r="P46" s="588"/>
      <c r="Q46" s="587"/>
      <c r="R46" s="631">
        <v>35.700000000000003</v>
      </c>
      <c r="S46" s="655">
        <v>242760</v>
      </c>
      <c r="T46" s="589"/>
      <c r="U46" s="594"/>
      <c r="V46" s="589"/>
      <c r="W46" s="587"/>
      <c r="X46" s="584"/>
      <c r="Y46" s="587"/>
      <c r="Z46" s="587"/>
      <c r="AA46" s="612"/>
    </row>
    <row r="47" spans="1:27" ht="15" customHeight="1" x14ac:dyDescent="0.35">
      <c r="A47" s="1174"/>
      <c r="B47" s="591">
        <v>28.95</v>
      </c>
      <c r="C47" s="592">
        <v>289500</v>
      </c>
      <c r="D47" s="593"/>
      <c r="E47" s="592"/>
      <c r="F47" s="593"/>
      <c r="G47" s="585"/>
      <c r="H47" s="586"/>
      <c r="I47" s="585"/>
      <c r="J47" s="586"/>
      <c r="K47" s="585"/>
      <c r="L47" s="586"/>
      <c r="M47" s="587"/>
      <c r="N47" s="584"/>
      <c r="O47" s="587"/>
      <c r="P47" s="588"/>
      <c r="Q47" s="587"/>
      <c r="R47" s="584"/>
      <c r="S47" s="587"/>
      <c r="T47" s="589"/>
      <c r="U47" s="594"/>
      <c r="V47" s="589"/>
      <c r="W47" s="587"/>
      <c r="X47" s="584"/>
      <c r="Y47" s="587"/>
      <c r="Z47" s="587"/>
      <c r="AA47" s="612"/>
    </row>
    <row r="48" spans="1:27" ht="15" customHeight="1" x14ac:dyDescent="0.35">
      <c r="A48" s="1174"/>
      <c r="B48" s="591"/>
      <c r="C48" s="592"/>
      <c r="D48" s="593"/>
      <c r="E48" s="592"/>
      <c r="F48" s="593"/>
      <c r="G48" s="585"/>
      <c r="H48" s="586"/>
      <c r="I48" s="585"/>
      <c r="J48" s="586"/>
      <c r="K48" s="585"/>
      <c r="L48" s="586"/>
      <c r="M48" s="587"/>
      <c r="N48" s="584"/>
      <c r="O48" s="587"/>
      <c r="P48" s="588"/>
      <c r="Q48" s="587"/>
      <c r="R48" s="584"/>
      <c r="S48" s="587"/>
      <c r="T48" s="589"/>
      <c r="U48" s="594"/>
      <c r="V48" s="589"/>
      <c r="W48" s="587"/>
      <c r="X48" s="584"/>
      <c r="Y48" s="587"/>
      <c r="Z48" s="587"/>
      <c r="AA48" s="612"/>
    </row>
    <row r="49" spans="1:27" ht="15" customHeight="1" x14ac:dyDescent="0.35">
      <c r="A49" s="1175"/>
      <c r="B49" s="591"/>
      <c r="C49" s="592"/>
      <c r="D49" s="593"/>
      <c r="E49" s="592"/>
      <c r="F49" s="593"/>
      <c r="G49" s="585"/>
      <c r="H49" s="586"/>
      <c r="I49" s="585"/>
      <c r="J49" s="586"/>
      <c r="K49" s="585"/>
      <c r="L49" s="586"/>
      <c r="M49" s="587"/>
      <c r="N49" s="584"/>
      <c r="O49" s="587"/>
      <c r="P49" s="588"/>
      <c r="Q49" s="587"/>
      <c r="R49" s="584"/>
      <c r="S49" s="587"/>
      <c r="T49" s="589"/>
      <c r="U49" s="594"/>
      <c r="V49" s="589"/>
      <c r="W49" s="587"/>
      <c r="X49" s="584"/>
      <c r="Y49" s="587"/>
      <c r="Z49" s="587"/>
      <c r="AA49" s="612"/>
    </row>
    <row r="50" spans="1:27" ht="15" customHeight="1" x14ac:dyDescent="0.35">
      <c r="A50" s="1173">
        <v>44907</v>
      </c>
      <c r="B50" s="591"/>
      <c r="C50" s="592"/>
      <c r="D50" s="593">
        <v>18.78</v>
      </c>
      <c r="E50" s="592">
        <v>187800</v>
      </c>
      <c r="F50" s="593">
        <v>22.49</v>
      </c>
      <c r="G50" s="585">
        <v>224900</v>
      </c>
      <c r="H50" s="586"/>
      <c r="I50" s="585"/>
      <c r="J50" s="586"/>
      <c r="K50" s="585"/>
      <c r="L50" s="586">
        <v>39.159999999999997</v>
      </c>
      <c r="M50" s="587">
        <v>266288</v>
      </c>
      <c r="N50" s="584"/>
      <c r="O50" s="587"/>
      <c r="P50" s="588">
        <v>20</v>
      </c>
      <c r="Q50" s="655">
        <v>278000</v>
      </c>
      <c r="R50" s="584"/>
      <c r="S50" s="587"/>
      <c r="T50" s="589"/>
      <c r="U50" s="594"/>
      <c r="V50" s="589"/>
      <c r="W50" s="587"/>
      <c r="X50" s="584"/>
      <c r="Y50" s="587"/>
      <c r="Z50" s="587"/>
      <c r="AA50" s="612"/>
    </row>
    <row r="51" spans="1:27" ht="15" customHeight="1" x14ac:dyDescent="0.35">
      <c r="A51" s="1174"/>
      <c r="B51" s="591">
        <v>16.760000000000002</v>
      </c>
      <c r="C51" s="592">
        <v>167600</v>
      </c>
      <c r="D51" s="593"/>
      <c r="E51" s="592"/>
      <c r="F51" s="593"/>
      <c r="G51" s="585"/>
      <c r="H51" s="586"/>
      <c r="I51" s="585"/>
      <c r="J51" s="586">
        <v>15</v>
      </c>
      <c r="K51" s="585">
        <v>208500</v>
      </c>
      <c r="L51" s="586"/>
      <c r="M51" s="587"/>
      <c r="N51" s="584"/>
      <c r="O51" s="587"/>
      <c r="P51" s="588"/>
      <c r="Q51" s="587"/>
      <c r="R51" s="584"/>
      <c r="S51" s="587"/>
      <c r="T51" s="589"/>
      <c r="U51" s="594"/>
      <c r="V51" s="589"/>
      <c r="W51" s="587"/>
      <c r="X51" s="584"/>
      <c r="Y51" s="587"/>
      <c r="Z51" s="587"/>
      <c r="AA51" s="612"/>
    </row>
    <row r="52" spans="1:27" ht="15" customHeight="1" x14ac:dyDescent="0.35">
      <c r="A52" s="1174"/>
      <c r="B52" s="591"/>
      <c r="C52" s="592"/>
      <c r="D52" s="593"/>
      <c r="E52" s="592"/>
      <c r="F52" s="593"/>
      <c r="G52" s="585"/>
      <c r="H52" s="586"/>
      <c r="I52" s="585"/>
      <c r="J52" s="586"/>
      <c r="K52" s="585"/>
      <c r="L52" s="586"/>
      <c r="M52" s="587"/>
      <c r="N52" s="584"/>
      <c r="O52" s="587"/>
      <c r="P52" s="588"/>
      <c r="Q52" s="587"/>
      <c r="R52" s="584"/>
      <c r="S52" s="587"/>
      <c r="T52" s="589"/>
      <c r="U52" s="594"/>
      <c r="V52" s="589"/>
      <c r="W52" s="587"/>
      <c r="X52" s="584"/>
      <c r="Y52" s="587"/>
      <c r="Z52" s="587"/>
      <c r="AA52" s="612"/>
    </row>
    <row r="53" spans="1:27" ht="15" customHeight="1" x14ac:dyDescent="0.35">
      <c r="A53" s="1175"/>
      <c r="B53" s="591"/>
      <c r="C53" s="592"/>
      <c r="D53" s="593"/>
      <c r="E53" s="592"/>
      <c r="F53" s="593"/>
      <c r="G53" s="585"/>
      <c r="H53" s="586"/>
      <c r="I53" s="585"/>
      <c r="J53" s="586"/>
      <c r="K53" s="585"/>
      <c r="L53" s="586"/>
      <c r="M53" s="587"/>
      <c r="N53" s="584"/>
      <c r="O53" s="587"/>
      <c r="P53" s="588"/>
      <c r="Q53" s="587"/>
      <c r="R53" s="584"/>
      <c r="S53" s="587"/>
      <c r="T53" s="589"/>
      <c r="U53" s="594"/>
      <c r="V53" s="589"/>
      <c r="W53" s="587"/>
      <c r="X53" s="584"/>
      <c r="Y53" s="587"/>
      <c r="Z53" s="587"/>
      <c r="AA53" s="612"/>
    </row>
    <row r="54" spans="1:27" ht="15" customHeight="1" x14ac:dyDescent="0.35">
      <c r="A54" s="1173">
        <v>44908</v>
      </c>
      <c r="B54" s="591"/>
      <c r="C54" s="592"/>
      <c r="D54" s="593"/>
      <c r="E54" s="592"/>
      <c r="F54" s="593">
        <v>23.94</v>
      </c>
      <c r="G54" s="585">
        <v>239400</v>
      </c>
      <c r="H54" s="586">
        <v>52.24</v>
      </c>
      <c r="I54" s="585">
        <v>355230</v>
      </c>
      <c r="J54" s="586">
        <v>30</v>
      </c>
      <c r="K54" s="585">
        <v>417000</v>
      </c>
      <c r="L54" s="586"/>
      <c r="M54" s="587"/>
      <c r="N54" s="584"/>
      <c r="O54" s="587"/>
      <c r="P54" s="588">
        <v>20</v>
      </c>
      <c r="Q54" s="655">
        <v>278000</v>
      </c>
      <c r="R54" s="584"/>
      <c r="S54" s="587"/>
      <c r="T54" s="589">
        <v>7</v>
      </c>
      <c r="U54" s="725">
        <v>70000</v>
      </c>
      <c r="V54" s="589"/>
      <c r="W54" s="587"/>
      <c r="X54" s="584"/>
      <c r="Y54" s="587"/>
      <c r="Z54" s="587"/>
      <c r="AA54" s="612"/>
    </row>
    <row r="55" spans="1:27" ht="15" customHeight="1" x14ac:dyDescent="0.35">
      <c r="A55" s="1174"/>
      <c r="B55" s="591"/>
      <c r="C55" s="592"/>
      <c r="D55" s="593"/>
      <c r="E55" s="592"/>
      <c r="F55" s="593"/>
      <c r="G55" s="585"/>
      <c r="H55" s="586"/>
      <c r="I55" s="585"/>
      <c r="J55" s="586"/>
      <c r="K55" s="585"/>
      <c r="L55" s="586"/>
      <c r="M55" s="587"/>
      <c r="N55" s="584"/>
      <c r="O55" s="587"/>
      <c r="P55" s="588"/>
      <c r="Q55" s="587"/>
      <c r="R55" s="584"/>
      <c r="S55" s="587"/>
      <c r="T55" s="589"/>
      <c r="U55" s="590"/>
      <c r="V55" s="599"/>
      <c r="W55" s="600"/>
      <c r="X55" s="588"/>
      <c r="Y55" s="587"/>
      <c r="Z55" s="587"/>
      <c r="AA55" s="612"/>
    </row>
    <row r="56" spans="1:27" ht="15" customHeight="1" x14ac:dyDescent="0.35">
      <c r="A56" s="1174"/>
      <c r="B56" s="591"/>
      <c r="C56" s="592"/>
      <c r="D56" s="593"/>
      <c r="E56" s="592"/>
      <c r="F56" s="593"/>
      <c r="G56" s="585"/>
      <c r="H56" s="586"/>
      <c r="I56" s="585"/>
      <c r="J56" s="586"/>
      <c r="K56" s="585"/>
      <c r="L56" s="586"/>
      <c r="M56" s="587"/>
      <c r="N56" s="584"/>
      <c r="O56" s="587"/>
      <c r="P56" s="588"/>
      <c r="Q56" s="587"/>
      <c r="R56" s="584"/>
      <c r="S56" s="587"/>
      <c r="T56" s="589"/>
      <c r="U56" s="590"/>
      <c r="V56" s="599"/>
      <c r="W56" s="600"/>
      <c r="X56" s="588"/>
      <c r="Y56" s="587"/>
      <c r="Z56" s="587"/>
      <c r="AA56" s="612"/>
    </row>
    <row r="57" spans="1:27" ht="15" customHeight="1" x14ac:dyDescent="0.35">
      <c r="A57" s="1175"/>
      <c r="B57" s="591"/>
      <c r="C57" s="592"/>
      <c r="D57" s="593"/>
      <c r="E57" s="592"/>
      <c r="F57" s="593"/>
      <c r="G57" s="585"/>
      <c r="H57" s="586"/>
      <c r="I57" s="585"/>
      <c r="J57" s="586"/>
      <c r="K57" s="585"/>
      <c r="L57" s="586"/>
      <c r="M57" s="587"/>
      <c r="N57" s="584"/>
      <c r="O57" s="587"/>
      <c r="P57" s="588"/>
      <c r="Q57" s="587"/>
      <c r="R57" s="584"/>
      <c r="S57" s="587"/>
      <c r="T57" s="589"/>
      <c r="U57" s="594"/>
      <c r="V57" s="589"/>
      <c r="W57" s="587"/>
      <c r="X57" s="584"/>
      <c r="Y57" s="587"/>
      <c r="Z57" s="587"/>
      <c r="AA57" s="612"/>
    </row>
    <row r="58" spans="1:27" ht="15" customHeight="1" x14ac:dyDescent="0.35">
      <c r="A58" s="1173">
        <v>44909</v>
      </c>
      <c r="B58" s="591"/>
      <c r="C58" s="585"/>
      <c r="D58" s="593">
        <v>30.95</v>
      </c>
      <c r="E58" s="592">
        <v>308500</v>
      </c>
      <c r="F58" s="593">
        <v>21.23</v>
      </c>
      <c r="G58" s="585">
        <v>212300</v>
      </c>
      <c r="H58" s="586"/>
      <c r="I58" s="585"/>
      <c r="J58" s="586">
        <v>15</v>
      </c>
      <c r="K58" s="585">
        <v>208500</v>
      </c>
      <c r="L58" s="586"/>
      <c r="M58" s="587"/>
      <c r="N58" s="584"/>
      <c r="O58" s="587"/>
      <c r="P58" s="588">
        <v>20</v>
      </c>
      <c r="Q58" s="655">
        <v>278000</v>
      </c>
      <c r="R58" s="584"/>
      <c r="S58" s="587"/>
      <c r="T58" s="589"/>
      <c r="U58" s="594"/>
      <c r="V58" s="589">
        <v>22.05</v>
      </c>
      <c r="W58" s="655">
        <v>220500</v>
      </c>
      <c r="X58" s="584"/>
      <c r="Y58" s="587"/>
      <c r="Z58" s="587"/>
      <c r="AA58" s="612"/>
    </row>
    <row r="59" spans="1:27" ht="15" customHeight="1" x14ac:dyDescent="0.35">
      <c r="A59" s="1174"/>
      <c r="B59" s="591">
        <v>28.06</v>
      </c>
      <c r="C59" s="592">
        <v>280600</v>
      </c>
      <c r="D59" s="593"/>
      <c r="E59" s="592"/>
      <c r="F59" s="593"/>
      <c r="G59" s="585"/>
      <c r="H59" s="586"/>
      <c r="I59" s="585"/>
      <c r="J59" s="586"/>
      <c r="K59" s="585"/>
      <c r="L59" s="586"/>
      <c r="M59" s="587"/>
      <c r="N59" s="584"/>
      <c r="O59" s="587"/>
      <c r="P59" s="588"/>
      <c r="Q59" s="587"/>
      <c r="R59" s="584"/>
      <c r="S59" s="587"/>
      <c r="T59" s="589"/>
      <c r="U59" s="590"/>
      <c r="V59" s="599"/>
      <c r="W59" s="600"/>
      <c r="X59" s="588"/>
      <c r="Y59" s="587"/>
      <c r="Z59" s="587"/>
      <c r="AA59" s="612"/>
    </row>
    <row r="60" spans="1:27" ht="15" customHeight="1" x14ac:dyDescent="0.35">
      <c r="A60" s="1174"/>
      <c r="B60" s="591"/>
      <c r="C60" s="592"/>
      <c r="D60" s="593"/>
      <c r="E60" s="592"/>
      <c r="F60" s="593"/>
      <c r="G60" s="585"/>
      <c r="H60" s="586"/>
      <c r="I60" s="585"/>
      <c r="J60" s="586"/>
      <c r="K60" s="585"/>
      <c r="L60" s="586"/>
      <c r="M60" s="587"/>
      <c r="N60" s="584"/>
      <c r="O60" s="587"/>
      <c r="P60" s="588"/>
      <c r="Q60" s="587"/>
      <c r="R60" s="584"/>
      <c r="S60" s="587"/>
      <c r="T60" s="589"/>
      <c r="U60" s="590"/>
      <c r="V60" s="599"/>
      <c r="W60" s="600"/>
      <c r="X60" s="588"/>
      <c r="Y60" s="587"/>
      <c r="Z60" s="587"/>
      <c r="AA60" s="612"/>
    </row>
    <row r="61" spans="1:27" ht="15" customHeight="1" x14ac:dyDescent="0.35">
      <c r="A61" s="1175"/>
      <c r="B61" s="591"/>
      <c r="C61" s="592"/>
      <c r="D61" s="593"/>
      <c r="E61" s="592"/>
      <c r="F61" s="593"/>
      <c r="G61" s="585"/>
      <c r="H61" s="586"/>
      <c r="I61" s="585"/>
      <c r="J61" s="586"/>
      <c r="K61" s="585"/>
      <c r="L61" s="586"/>
      <c r="M61" s="587"/>
      <c r="N61" s="584"/>
      <c r="O61" s="587"/>
      <c r="P61" s="588"/>
      <c r="Q61" s="587"/>
      <c r="R61" s="584"/>
      <c r="S61" s="587"/>
      <c r="T61" s="589"/>
      <c r="U61" s="590"/>
      <c r="V61" s="599"/>
      <c r="W61" s="600"/>
      <c r="X61" s="588"/>
      <c r="Y61" s="587"/>
      <c r="Z61" s="587"/>
      <c r="AA61" s="612"/>
    </row>
    <row r="62" spans="1:27" ht="15" customHeight="1" x14ac:dyDescent="0.35">
      <c r="A62" s="1173">
        <v>44910</v>
      </c>
      <c r="B62" s="591"/>
      <c r="C62" s="592"/>
      <c r="D62" s="593">
        <v>19.010000000000002</v>
      </c>
      <c r="E62" s="592">
        <v>190100</v>
      </c>
      <c r="F62" s="593">
        <v>27.39</v>
      </c>
      <c r="G62" s="585">
        <v>273900</v>
      </c>
      <c r="H62" s="586"/>
      <c r="I62" s="585"/>
      <c r="J62" s="586">
        <v>15</v>
      </c>
      <c r="K62" s="585">
        <v>208500</v>
      </c>
      <c r="L62" s="586"/>
      <c r="M62" s="587"/>
      <c r="N62" s="584"/>
      <c r="O62" s="587"/>
      <c r="P62" s="588">
        <v>20</v>
      </c>
      <c r="Q62" s="655">
        <v>278000</v>
      </c>
      <c r="R62" s="584"/>
      <c r="S62" s="587"/>
      <c r="T62" s="589"/>
      <c r="U62" s="594"/>
      <c r="V62" s="589"/>
      <c r="W62" s="587"/>
      <c r="X62" s="584"/>
      <c r="Y62" s="587"/>
      <c r="Z62" s="587"/>
      <c r="AA62" s="612"/>
    </row>
    <row r="63" spans="1:27" ht="15" customHeight="1" x14ac:dyDescent="0.35">
      <c r="A63" s="1174"/>
      <c r="B63" s="591">
        <v>15</v>
      </c>
      <c r="C63" s="592">
        <v>150000</v>
      </c>
      <c r="D63" s="593"/>
      <c r="E63" s="592"/>
      <c r="F63" s="593"/>
      <c r="G63" s="585"/>
      <c r="H63" s="586"/>
      <c r="I63" s="585"/>
      <c r="J63" s="586"/>
      <c r="K63" s="585"/>
      <c r="L63" s="586"/>
      <c r="M63" s="587"/>
      <c r="N63" s="584"/>
      <c r="O63" s="587"/>
      <c r="P63" s="588"/>
      <c r="Q63" s="587"/>
      <c r="R63" s="584"/>
      <c r="S63" s="587"/>
      <c r="T63" s="589"/>
      <c r="U63" s="594"/>
      <c r="V63" s="589"/>
      <c r="W63" s="587"/>
      <c r="X63" s="584"/>
      <c r="Y63" s="587"/>
      <c r="Z63" s="587"/>
      <c r="AA63" s="612"/>
    </row>
    <row r="64" spans="1:27" ht="15" customHeight="1" x14ac:dyDescent="0.35">
      <c r="A64" s="1174"/>
      <c r="B64" s="591"/>
      <c r="C64" s="592"/>
      <c r="D64" s="593"/>
      <c r="E64" s="592"/>
      <c r="F64" s="593"/>
      <c r="G64" s="585"/>
      <c r="H64" s="586"/>
      <c r="I64" s="585"/>
      <c r="J64" s="586"/>
      <c r="K64" s="585"/>
      <c r="L64" s="586"/>
      <c r="M64" s="587"/>
      <c r="N64" s="584"/>
      <c r="O64" s="587"/>
      <c r="P64" s="588"/>
      <c r="Q64" s="587"/>
      <c r="R64" s="584"/>
      <c r="S64" s="587"/>
      <c r="T64" s="589"/>
      <c r="U64" s="594"/>
      <c r="V64" s="589"/>
      <c r="W64" s="587"/>
      <c r="X64" s="584"/>
      <c r="Y64" s="587"/>
      <c r="Z64" s="587"/>
      <c r="AA64" s="612"/>
    </row>
    <row r="65" spans="1:27" ht="15" customHeight="1" x14ac:dyDescent="0.35">
      <c r="A65" s="1175"/>
      <c r="B65" s="591"/>
      <c r="C65" s="592"/>
      <c r="D65" s="593"/>
      <c r="E65" s="592"/>
      <c r="F65" s="593"/>
      <c r="G65" s="585"/>
      <c r="H65" s="586"/>
      <c r="I65" s="585"/>
      <c r="J65" s="586"/>
      <c r="K65" s="585"/>
      <c r="L65" s="586"/>
      <c r="M65" s="587"/>
      <c r="N65" s="584"/>
      <c r="O65" s="587"/>
      <c r="P65" s="588"/>
      <c r="Q65" s="587"/>
      <c r="R65" s="584"/>
      <c r="S65" s="587"/>
      <c r="T65" s="589"/>
      <c r="U65" s="594"/>
      <c r="V65" s="589"/>
      <c r="W65" s="587"/>
      <c r="X65" s="584"/>
      <c r="Y65" s="587"/>
      <c r="Z65" s="587"/>
      <c r="AA65" s="612"/>
    </row>
    <row r="66" spans="1:27" ht="15" customHeight="1" x14ac:dyDescent="0.35">
      <c r="A66" s="1173">
        <v>44911</v>
      </c>
      <c r="B66" s="591">
        <v>13.06</v>
      </c>
      <c r="C66" s="592">
        <v>130600</v>
      </c>
      <c r="D66" s="593"/>
      <c r="E66" s="592"/>
      <c r="F66" s="593">
        <v>28.52</v>
      </c>
      <c r="G66" s="585">
        <v>285200</v>
      </c>
      <c r="H66" s="586"/>
      <c r="I66" s="585"/>
      <c r="J66" s="586"/>
      <c r="K66" s="585"/>
      <c r="L66" s="586"/>
      <c r="M66" s="587"/>
      <c r="N66" s="584"/>
      <c r="O66" s="587"/>
      <c r="P66" s="588">
        <v>20</v>
      </c>
      <c r="Q66" s="655">
        <v>278000</v>
      </c>
      <c r="R66" s="584">
        <v>30.51</v>
      </c>
      <c r="S66" s="655">
        <v>207468</v>
      </c>
      <c r="T66" s="589"/>
      <c r="U66" s="594"/>
      <c r="V66" s="589"/>
      <c r="W66" s="587"/>
      <c r="X66" s="584">
        <v>30.43</v>
      </c>
      <c r="Y66" s="587">
        <f>X66*10000</f>
        <v>304300</v>
      </c>
      <c r="Z66" s="587"/>
      <c r="AA66" s="612"/>
    </row>
    <row r="67" spans="1:27" ht="15" customHeight="1" x14ac:dyDescent="0.35">
      <c r="A67" s="1174"/>
      <c r="B67" s="591"/>
      <c r="C67" s="592"/>
      <c r="D67" s="593"/>
      <c r="E67" s="592"/>
      <c r="F67" s="593"/>
      <c r="G67" s="585"/>
      <c r="H67" s="586"/>
      <c r="I67" s="585"/>
      <c r="J67" s="586"/>
      <c r="K67" s="585"/>
      <c r="L67" s="586"/>
      <c r="M67" s="587"/>
      <c r="N67" s="584"/>
      <c r="O67" s="587"/>
      <c r="P67" s="588"/>
      <c r="Q67" s="587"/>
      <c r="R67" s="584"/>
      <c r="S67" s="587"/>
      <c r="T67" s="589"/>
      <c r="U67" s="594"/>
      <c r="V67" s="589"/>
      <c r="W67" s="587"/>
      <c r="X67" s="584"/>
      <c r="Y67" s="587"/>
      <c r="Z67" s="587"/>
      <c r="AA67" s="612"/>
    </row>
    <row r="68" spans="1:27" ht="15" customHeight="1" x14ac:dyDescent="0.35">
      <c r="A68" s="1174"/>
      <c r="B68" s="591"/>
      <c r="C68" s="592"/>
      <c r="D68" s="593"/>
      <c r="E68" s="592"/>
      <c r="F68" s="593"/>
      <c r="G68" s="585"/>
      <c r="H68" s="586"/>
      <c r="I68" s="585"/>
      <c r="J68" s="586"/>
      <c r="K68" s="585"/>
      <c r="L68" s="586"/>
      <c r="M68" s="587"/>
      <c r="N68" s="584"/>
      <c r="O68" s="587"/>
      <c r="P68" s="588"/>
      <c r="Q68" s="587"/>
      <c r="R68" s="584"/>
      <c r="S68" s="587"/>
      <c r="T68" s="589"/>
      <c r="U68" s="594"/>
      <c r="V68" s="589"/>
      <c r="W68" s="587"/>
      <c r="X68" s="584"/>
      <c r="Y68" s="587"/>
      <c r="Z68" s="587"/>
      <c r="AA68" s="612"/>
    </row>
    <row r="69" spans="1:27" ht="15" customHeight="1" x14ac:dyDescent="0.35">
      <c r="A69" s="1175"/>
      <c r="B69" s="591"/>
      <c r="C69" s="592"/>
      <c r="D69" s="593"/>
      <c r="E69" s="592"/>
      <c r="F69" s="593"/>
      <c r="G69" s="585"/>
      <c r="H69" s="586"/>
      <c r="I69" s="585"/>
      <c r="J69" s="586"/>
      <c r="K69" s="585"/>
      <c r="L69" s="586"/>
      <c r="M69" s="587"/>
      <c r="N69" s="584"/>
      <c r="O69" s="587"/>
      <c r="P69" s="588"/>
      <c r="Q69" s="587"/>
      <c r="R69" s="584"/>
      <c r="S69" s="587"/>
      <c r="T69" s="589"/>
      <c r="U69" s="594"/>
      <c r="V69" s="589"/>
      <c r="W69" s="587"/>
      <c r="X69" s="584"/>
      <c r="Y69" s="587"/>
      <c r="Z69" s="587"/>
      <c r="AA69" s="612"/>
    </row>
    <row r="70" spans="1:27" ht="15" customHeight="1" x14ac:dyDescent="0.35">
      <c r="A70" s="1173">
        <v>44912</v>
      </c>
      <c r="B70" s="591">
        <v>19.03</v>
      </c>
      <c r="C70" s="592">
        <v>190300</v>
      </c>
      <c r="D70" s="593"/>
      <c r="E70" s="592"/>
      <c r="F70" s="593">
        <v>27.01</v>
      </c>
      <c r="G70" s="585">
        <v>270100</v>
      </c>
      <c r="H70" s="586"/>
      <c r="I70" s="585"/>
      <c r="J70" s="586">
        <v>15</v>
      </c>
      <c r="K70" s="585">
        <v>208500</v>
      </c>
      <c r="L70" s="586"/>
      <c r="M70" s="587"/>
      <c r="N70" s="584"/>
      <c r="O70" s="587"/>
      <c r="P70" s="588">
        <v>20</v>
      </c>
      <c r="Q70" s="655">
        <v>278000</v>
      </c>
      <c r="R70" s="584"/>
      <c r="S70" s="587"/>
      <c r="T70" s="589"/>
      <c r="U70" s="594"/>
      <c r="V70" s="589"/>
      <c r="W70" s="587"/>
      <c r="X70" s="584"/>
      <c r="Y70" s="587"/>
      <c r="Z70" s="587"/>
      <c r="AA70" s="612"/>
    </row>
    <row r="71" spans="1:27" ht="15" customHeight="1" x14ac:dyDescent="0.35">
      <c r="A71" s="1174"/>
      <c r="B71" s="591"/>
      <c r="C71" s="592"/>
      <c r="D71" s="593"/>
      <c r="E71" s="592"/>
      <c r="F71" s="593"/>
      <c r="G71" s="585"/>
      <c r="H71" s="586"/>
      <c r="I71" s="585"/>
      <c r="J71" s="586"/>
      <c r="K71" s="585"/>
      <c r="L71" s="586">
        <v>40.18</v>
      </c>
      <c r="M71" s="587">
        <v>273224</v>
      </c>
      <c r="N71" s="584"/>
      <c r="O71" s="587"/>
      <c r="P71" s="588"/>
      <c r="Q71" s="587"/>
      <c r="R71" s="584"/>
      <c r="S71" s="587"/>
      <c r="T71" s="589"/>
      <c r="U71" s="594"/>
      <c r="V71" s="589"/>
      <c r="W71" s="587"/>
      <c r="X71" s="584"/>
      <c r="Y71" s="587"/>
      <c r="Z71" s="587"/>
      <c r="AA71" s="612"/>
    </row>
    <row r="72" spans="1:27" ht="15" customHeight="1" x14ac:dyDescent="0.35">
      <c r="A72" s="1174"/>
      <c r="B72" s="591"/>
      <c r="C72" s="592"/>
      <c r="D72" s="593"/>
      <c r="E72" s="592"/>
      <c r="F72" s="593"/>
      <c r="G72" s="585"/>
      <c r="H72" s="586"/>
      <c r="I72" s="585"/>
      <c r="J72" s="586"/>
      <c r="K72" s="585"/>
      <c r="L72" s="586"/>
      <c r="M72" s="587"/>
      <c r="N72" s="584"/>
      <c r="O72" s="587"/>
      <c r="P72" s="588"/>
      <c r="Q72" s="587"/>
      <c r="R72" s="584"/>
      <c r="S72" s="587"/>
      <c r="T72" s="589"/>
      <c r="U72" s="594"/>
      <c r="V72" s="589"/>
      <c r="W72" s="587"/>
      <c r="X72" s="584"/>
      <c r="Y72" s="587"/>
      <c r="Z72" s="587"/>
      <c r="AA72" s="612"/>
    </row>
    <row r="73" spans="1:27" ht="15" customHeight="1" x14ac:dyDescent="0.35">
      <c r="A73" s="1175"/>
      <c r="B73" s="591"/>
      <c r="C73" s="592"/>
      <c r="D73" s="593"/>
      <c r="E73" s="592"/>
      <c r="F73" s="593"/>
      <c r="G73" s="585"/>
      <c r="H73" s="586"/>
      <c r="I73" s="585"/>
      <c r="J73" s="586"/>
      <c r="K73" s="585"/>
      <c r="L73" s="586"/>
      <c r="M73" s="587"/>
      <c r="N73" s="584"/>
      <c r="O73" s="587"/>
      <c r="P73" s="588"/>
      <c r="Q73" s="587"/>
      <c r="R73" s="584"/>
      <c r="S73" s="587"/>
      <c r="T73" s="589"/>
      <c r="U73" s="594"/>
      <c r="V73" s="589"/>
      <c r="W73" s="587"/>
      <c r="X73" s="584"/>
      <c r="Y73" s="587"/>
      <c r="Z73" s="587"/>
      <c r="AA73" s="612"/>
    </row>
    <row r="74" spans="1:27" ht="15" customHeight="1" x14ac:dyDescent="0.35">
      <c r="A74" s="1173">
        <v>44913</v>
      </c>
      <c r="B74" s="591">
        <v>21.21</v>
      </c>
      <c r="C74" s="592">
        <v>212100</v>
      </c>
      <c r="D74" s="593"/>
      <c r="E74" s="592"/>
      <c r="F74" s="593">
        <v>31.88</v>
      </c>
      <c r="G74" s="585">
        <v>318800</v>
      </c>
      <c r="H74" s="586"/>
      <c r="I74" s="585"/>
      <c r="J74" s="586"/>
      <c r="K74" s="585"/>
      <c r="L74" s="586"/>
      <c r="M74" s="587"/>
      <c r="N74" s="584"/>
      <c r="O74" s="587"/>
      <c r="P74" s="588"/>
      <c r="Q74" s="587"/>
      <c r="R74" s="586"/>
      <c r="S74" s="587"/>
      <c r="T74" s="589"/>
      <c r="U74" s="594"/>
      <c r="V74" s="589"/>
      <c r="W74" s="587"/>
      <c r="X74" s="584"/>
      <c r="Y74" s="587"/>
      <c r="Z74" s="587"/>
      <c r="AA74" s="612"/>
    </row>
    <row r="75" spans="1:27" ht="15" customHeight="1" x14ac:dyDescent="0.35">
      <c r="A75" s="1174"/>
      <c r="B75" s="591"/>
      <c r="C75" s="592"/>
      <c r="D75" s="593"/>
      <c r="E75" s="592"/>
      <c r="F75" s="593"/>
      <c r="G75" s="585"/>
      <c r="H75" s="586"/>
      <c r="I75" s="585"/>
      <c r="J75" s="586"/>
      <c r="K75" s="585"/>
      <c r="L75" s="586"/>
      <c r="M75" s="587"/>
      <c r="N75" s="584"/>
      <c r="O75" s="587"/>
      <c r="P75" s="588"/>
      <c r="Q75" s="587"/>
      <c r="R75" s="586"/>
      <c r="S75" s="587"/>
      <c r="T75" s="589"/>
      <c r="U75" s="594"/>
      <c r="V75" s="589"/>
      <c r="W75" s="587"/>
      <c r="X75" s="584"/>
      <c r="Y75" s="587"/>
      <c r="Z75" s="587"/>
      <c r="AA75" s="612"/>
    </row>
    <row r="76" spans="1:27" ht="15" customHeight="1" x14ac:dyDescent="0.35">
      <c r="A76" s="1174"/>
      <c r="B76" s="591"/>
      <c r="C76" s="592"/>
      <c r="D76" s="593"/>
      <c r="E76" s="592"/>
      <c r="F76" s="593"/>
      <c r="G76" s="585"/>
      <c r="H76" s="586"/>
      <c r="I76" s="585"/>
      <c r="J76" s="586"/>
      <c r="K76" s="585"/>
      <c r="L76" s="586"/>
      <c r="M76" s="587"/>
      <c r="N76" s="584"/>
      <c r="O76" s="587"/>
      <c r="P76" s="588"/>
      <c r="Q76" s="587"/>
      <c r="R76" s="584"/>
      <c r="S76" s="587"/>
      <c r="T76" s="589"/>
      <c r="U76" s="590"/>
      <c r="V76" s="599"/>
      <c r="W76" s="600"/>
      <c r="X76" s="588"/>
      <c r="Y76" s="587"/>
      <c r="Z76" s="587"/>
      <c r="AA76" s="612"/>
    </row>
    <row r="77" spans="1:27" ht="15" customHeight="1" x14ac:dyDescent="0.35">
      <c r="A77" s="1175"/>
      <c r="B77" s="591"/>
      <c r="C77" s="592"/>
      <c r="D77" s="593"/>
      <c r="E77" s="592"/>
      <c r="F77" s="593"/>
      <c r="G77" s="585"/>
      <c r="H77" s="586"/>
      <c r="I77" s="585"/>
      <c r="J77" s="586"/>
      <c r="K77" s="585"/>
      <c r="L77" s="586"/>
      <c r="M77" s="587"/>
      <c r="N77" s="584"/>
      <c r="O77" s="587"/>
      <c r="P77" s="588"/>
      <c r="Q77" s="587"/>
      <c r="R77" s="584"/>
      <c r="S77" s="587"/>
      <c r="T77" s="589"/>
      <c r="U77" s="594"/>
      <c r="V77" s="589"/>
      <c r="W77" s="587"/>
      <c r="X77" s="584"/>
      <c r="Y77" s="587"/>
      <c r="Z77" s="587"/>
      <c r="AA77" s="612"/>
    </row>
    <row r="78" spans="1:27" ht="15" customHeight="1" x14ac:dyDescent="0.35">
      <c r="A78" s="1173">
        <v>44914</v>
      </c>
      <c r="B78" s="591"/>
      <c r="C78" s="592"/>
      <c r="D78" s="593">
        <v>4.1100000000000003</v>
      </c>
      <c r="E78" s="592">
        <v>41100</v>
      </c>
      <c r="F78" s="593">
        <v>21.83</v>
      </c>
      <c r="G78" s="585">
        <v>218300</v>
      </c>
      <c r="H78" s="586"/>
      <c r="I78" s="587"/>
      <c r="J78" s="586">
        <v>30</v>
      </c>
      <c r="K78" s="585">
        <v>417000</v>
      </c>
      <c r="L78" s="586"/>
      <c r="M78" s="587"/>
      <c r="N78" s="584"/>
      <c r="O78" s="587"/>
      <c r="P78" s="588">
        <v>20</v>
      </c>
      <c r="Q78" s="655">
        <v>278000</v>
      </c>
      <c r="R78" s="584"/>
      <c r="S78" s="587"/>
      <c r="T78" s="589"/>
      <c r="U78" s="594"/>
      <c r="V78" s="589">
        <v>23.89</v>
      </c>
      <c r="W78" s="655">
        <v>238900</v>
      </c>
      <c r="X78" s="584"/>
      <c r="Y78" s="587"/>
      <c r="Z78" s="587"/>
      <c r="AA78" s="612"/>
    </row>
    <row r="79" spans="1:27" ht="15" customHeight="1" x14ac:dyDescent="0.35">
      <c r="A79" s="1174"/>
      <c r="B79" s="591">
        <v>15.06</v>
      </c>
      <c r="C79" s="592">
        <v>150600</v>
      </c>
      <c r="D79" s="593"/>
      <c r="E79" s="592"/>
      <c r="F79" s="593"/>
      <c r="G79" s="585"/>
      <c r="H79" s="586"/>
      <c r="I79" s="585"/>
      <c r="J79" s="586"/>
      <c r="K79" s="585"/>
      <c r="L79" s="586"/>
      <c r="M79" s="587"/>
      <c r="N79" s="584"/>
      <c r="O79" s="587"/>
      <c r="P79" s="588"/>
      <c r="Q79" s="587"/>
      <c r="R79" s="584"/>
      <c r="S79" s="587"/>
      <c r="T79" s="589"/>
      <c r="U79" s="590"/>
      <c r="V79" s="599"/>
      <c r="W79" s="600"/>
      <c r="X79" s="588"/>
      <c r="Y79" s="587"/>
      <c r="Z79" s="587"/>
      <c r="AA79" s="612"/>
    </row>
    <row r="80" spans="1:27" ht="15" customHeight="1" x14ac:dyDescent="0.35">
      <c r="A80" s="1174"/>
      <c r="B80" s="591"/>
      <c r="C80" s="592"/>
      <c r="D80" s="593"/>
      <c r="E80" s="592"/>
      <c r="F80" s="593"/>
      <c r="G80" s="585"/>
      <c r="H80" s="586"/>
      <c r="I80" s="585"/>
      <c r="J80" s="586"/>
      <c r="K80" s="585"/>
      <c r="L80" s="586"/>
      <c r="M80" s="587"/>
      <c r="N80" s="584"/>
      <c r="O80" s="587"/>
      <c r="P80" s="588"/>
      <c r="Q80" s="587"/>
      <c r="R80" s="584"/>
      <c r="S80" s="587"/>
      <c r="T80" s="589"/>
      <c r="U80" s="590"/>
      <c r="V80" s="599"/>
      <c r="W80" s="600"/>
      <c r="X80" s="588"/>
      <c r="Y80" s="587"/>
      <c r="Z80" s="587"/>
      <c r="AA80" s="612"/>
    </row>
    <row r="81" spans="1:27" ht="15" customHeight="1" x14ac:dyDescent="0.35">
      <c r="A81" s="1175"/>
      <c r="B81" s="591"/>
      <c r="C81" s="592"/>
      <c r="D81" s="593"/>
      <c r="E81" s="592"/>
      <c r="F81" s="593"/>
      <c r="G81" s="585"/>
      <c r="H81" s="586"/>
      <c r="I81" s="585"/>
      <c r="J81" s="586"/>
      <c r="K81" s="585"/>
      <c r="L81" s="586"/>
      <c r="M81" s="587"/>
      <c r="N81" s="584"/>
      <c r="O81" s="587"/>
      <c r="P81" s="588"/>
      <c r="Q81" s="587"/>
      <c r="R81" s="584"/>
      <c r="S81" s="587"/>
      <c r="T81" s="589"/>
      <c r="U81" s="594"/>
      <c r="V81" s="589"/>
      <c r="W81" s="587"/>
      <c r="X81" s="584"/>
      <c r="Y81" s="587"/>
      <c r="Z81" s="587"/>
      <c r="AA81" s="612"/>
    </row>
    <row r="82" spans="1:27" ht="15" customHeight="1" x14ac:dyDescent="0.35">
      <c r="A82" s="1173">
        <v>44915</v>
      </c>
      <c r="B82" s="591"/>
      <c r="C82" s="592"/>
      <c r="D82" s="591"/>
      <c r="E82" s="592"/>
      <c r="F82" s="593">
        <v>23.45</v>
      </c>
      <c r="G82" s="585">
        <v>234500</v>
      </c>
      <c r="H82" s="586">
        <v>49.96</v>
      </c>
      <c r="I82" s="585">
        <v>339728</v>
      </c>
      <c r="J82" s="586">
        <v>15</v>
      </c>
      <c r="K82" s="585">
        <v>208500</v>
      </c>
      <c r="L82" s="586"/>
      <c r="M82" s="587"/>
      <c r="N82" s="584"/>
      <c r="O82" s="587"/>
      <c r="P82" s="588">
        <v>20</v>
      </c>
      <c r="Q82" s="655">
        <v>278000</v>
      </c>
      <c r="R82" s="584"/>
      <c r="S82" s="587"/>
      <c r="T82" s="589"/>
      <c r="U82" s="594"/>
      <c r="V82" s="589"/>
      <c r="W82" s="587"/>
      <c r="X82" s="584"/>
      <c r="Y82" s="587"/>
      <c r="Z82" s="587"/>
      <c r="AA82" s="612"/>
    </row>
    <row r="83" spans="1:27" ht="15" customHeight="1" x14ac:dyDescent="0.35">
      <c r="A83" s="1174"/>
      <c r="B83" s="591"/>
      <c r="C83" s="592"/>
      <c r="D83" s="591"/>
      <c r="E83" s="592"/>
      <c r="F83" s="593"/>
      <c r="G83" s="585"/>
      <c r="H83" s="586"/>
      <c r="I83" s="585"/>
      <c r="J83" s="586"/>
      <c r="K83" s="585"/>
      <c r="L83" s="586"/>
      <c r="M83" s="587"/>
      <c r="N83" s="584"/>
      <c r="O83" s="587"/>
      <c r="P83" s="588"/>
      <c r="Q83" s="587"/>
      <c r="R83" s="584"/>
      <c r="S83" s="587"/>
      <c r="T83" s="589"/>
      <c r="U83" s="594"/>
      <c r="V83" s="589"/>
      <c r="W83" s="587"/>
      <c r="X83" s="584"/>
      <c r="Y83" s="587"/>
      <c r="Z83" s="587"/>
      <c r="AA83" s="612"/>
    </row>
    <row r="84" spans="1:27" ht="15" customHeight="1" x14ac:dyDescent="0.35">
      <c r="A84" s="1174"/>
      <c r="B84" s="591"/>
      <c r="C84" s="592"/>
      <c r="D84" s="591"/>
      <c r="E84" s="592"/>
      <c r="F84" s="593"/>
      <c r="G84" s="585"/>
      <c r="H84" s="586"/>
      <c r="I84" s="585"/>
      <c r="J84" s="586"/>
      <c r="K84" s="585"/>
      <c r="L84" s="586"/>
      <c r="M84" s="587"/>
      <c r="N84" s="584"/>
      <c r="O84" s="587"/>
      <c r="P84" s="588"/>
      <c r="Q84" s="587"/>
      <c r="R84" s="584"/>
      <c r="S84" s="587"/>
      <c r="T84" s="589"/>
      <c r="U84" s="594"/>
      <c r="V84" s="589"/>
      <c r="W84" s="587"/>
      <c r="X84" s="584"/>
      <c r="Y84" s="587"/>
      <c r="Z84" s="587"/>
      <c r="AA84" s="612"/>
    </row>
    <row r="85" spans="1:27" ht="15" customHeight="1" x14ac:dyDescent="0.35">
      <c r="A85" s="1175"/>
      <c r="B85" s="591"/>
      <c r="C85" s="592"/>
      <c r="D85" s="591"/>
      <c r="E85" s="592"/>
      <c r="F85" s="593"/>
      <c r="G85" s="585"/>
      <c r="H85" s="586"/>
      <c r="I85" s="585"/>
      <c r="J85" s="586"/>
      <c r="K85" s="585"/>
      <c r="L85" s="586"/>
      <c r="M85" s="587"/>
      <c r="N85" s="584"/>
      <c r="O85" s="587"/>
      <c r="P85" s="588"/>
      <c r="Q85" s="587"/>
      <c r="R85" s="584"/>
      <c r="S85" s="587"/>
      <c r="T85" s="589"/>
      <c r="U85" s="594"/>
      <c r="V85" s="589"/>
      <c r="W85" s="587"/>
      <c r="X85" s="584"/>
      <c r="Y85" s="587"/>
      <c r="Z85" s="587"/>
      <c r="AA85" s="612"/>
    </row>
    <row r="86" spans="1:27" ht="15" customHeight="1" x14ac:dyDescent="0.35">
      <c r="A86" s="1173">
        <v>44916</v>
      </c>
      <c r="B86" s="591"/>
      <c r="C86" s="592"/>
      <c r="D86" s="593">
        <v>28.96</v>
      </c>
      <c r="E86" s="592">
        <v>289600</v>
      </c>
      <c r="F86" s="593">
        <v>27.4</v>
      </c>
      <c r="G86" s="587">
        <v>274000</v>
      </c>
      <c r="H86" s="584"/>
      <c r="I86" s="585"/>
      <c r="J86" s="586">
        <v>15</v>
      </c>
      <c r="K86" s="585">
        <v>208500</v>
      </c>
      <c r="L86" s="586"/>
      <c r="M86" s="587"/>
      <c r="N86" s="584"/>
      <c r="O86" s="587"/>
      <c r="P86" s="588">
        <v>20</v>
      </c>
      <c r="Q86" s="655">
        <v>278000</v>
      </c>
      <c r="R86" s="584"/>
      <c r="S86" s="587"/>
      <c r="T86" s="724">
        <v>8.93</v>
      </c>
      <c r="U86" s="725">
        <v>89300</v>
      </c>
      <c r="V86" s="589"/>
      <c r="W86" s="587"/>
      <c r="X86" s="584"/>
      <c r="Y86" s="587"/>
      <c r="Z86" s="587"/>
      <c r="AA86" s="612"/>
    </row>
    <row r="87" spans="1:27" ht="15" customHeight="1" x14ac:dyDescent="0.35">
      <c r="A87" s="1174"/>
      <c r="B87" s="591"/>
      <c r="C87" s="592"/>
      <c r="D87" s="593"/>
      <c r="E87" s="592"/>
      <c r="F87" s="593"/>
      <c r="G87" s="587"/>
      <c r="H87" s="584"/>
      <c r="I87" s="585"/>
      <c r="J87" s="586"/>
      <c r="K87" s="585"/>
      <c r="L87" s="586">
        <v>50.39</v>
      </c>
      <c r="M87" s="587">
        <v>342652</v>
      </c>
      <c r="N87" s="584"/>
      <c r="O87" s="587"/>
      <c r="P87" s="588"/>
      <c r="Q87" s="587"/>
      <c r="R87" s="584"/>
      <c r="S87" s="587"/>
      <c r="T87" s="589"/>
      <c r="U87" s="594"/>
      <c r="V87" s="589"/>
      <c r="W87" s="587"/>
      <c r="X87" s="584"/>
      <c r="Y87" s="587"/>
      <c r="Z87" s="587"/>
      <c r="AA87" s="612"/>
    </row>
    <row r="88" spans="1:27" ht="15" customHeight="1" x14ac:dyDescent="0.35">
      <c r="A88" s="1174"/>
      <c r="B88" s="591"/>
      <c r="C88" s="592"/>
      <c r="D88" s="593"/>
      <c r="E88" s="592"/>
      <c r="F88" s="593"/>
      <c r="G88" s="587"/>
      <c r="H88" s="584"/>
      <c r="I88" s="585"/>
      <c r="J88" s="586"/>
      <c r="K88" s="585"/>
      <c r="L88" s="586">
        <v>51.71</v>
      </c>
      <c r="M88" s="587">
        <v>351628</v>
      </c>
      <c r="N88" s="584"/>
      <c r="O88" s="587"/>
      <c r="P88" s="588"/>
      <c r="Q88" s="587"/>
      <c r="R88" s="584"/>
      <c r="S88" s="587"/>
      <c r="T88" s="589"/>
      <c r="U88" s="590"/>
      <c r="V88" s="599"/>
      <c r="W88" s="600"/>
      <c r="X88" s="588"/>
      <c r="Y88" s="587"/>
      <c r="Z88" s="587"/>
      <c r="AA88" s="612"/>
    </row>
    <row r="89" spans="1:27" ht="15" customHeight="1" x14ac:dyDescent="0.35">
      <c r="A89" s="1175"/>
      <c r="B89" s="591"/>
      <c r="C89" s="592"/>
      <c r="D89" s="593"/>
      <c r="E89" s="592"/>
      <c r="F89" s="593"/>
      <c r="G89" s="585"/>
      <c r="H89" s="586"/>
      <c r="I89" s="585"/>
      <c r="J89" s="586"/>
      <c r="K89" s="585"/>
      <c r="L89" s="586"/>
      <c r="M89" s="587"/>
      <c r="N89" s="584"/>
      <c r="O89" s="587"/>
      <c r="P89" s="588"/>
      <c r="Q89" s="587"/>
      <c r="R89" s="584"/>
      <c r="S89" s="587"/>
      <c r="T89" s="589"/>
      <c r="U89" s="594"/>
      <c r="V89" s="589"/>
      <c r="W89" s="587"/>
      <c r="X89" s="584"/>
      <c r="Y89" s="587"/>
      <c r="Z89" s="587"/>
      <c r="AA89" s="612"/>
    </row>
    <row r="90" spans="1:27" ht="17.25" customHeight="1" x14ac:dyDescent="0.35">
      <c r="A90" s="1173">
        <v>44917</v>
      </c>
      <c r="B90" s="591"/>
      <c r="C90" s="592"/>
      <c r="D90" s="593">
        <v>18.010000000000002</v>
      </c>
      <c r="E90" s="592">
        <v>180100</v>
      </c>
      <c r="F90" s="593">
        <v>25.14</v>
      </c>
      <c r="G90" s="585">
        <v>251400</v>
      </c>
      <c r="H90" s="586"/>
      <c r="I90" s="585"/>
      <c r="J90" s="586">
        <v>30</v>
      </c>
      <c r="K90" s="585">
        <v>417000</v>
      </c>
      <c r="L90" s="586"/>
      <c r="M90" s="587"/>
      <c r="N90" s="584">
        <v>28.68</v>
      </c>
      <c r="O90" s="655">
        <f>286800</f>
        <v>286800</v>
      </c>
      <c r="P90" s="588">
        <v>20</v>
      </c>
      <c r="Q90" s="655">
        <v>278000</v>
      </c>
      <c r="R90" s="584"/>
      <c r="S90" s="587"/>
      <c r="T90" s="589"/>
      <c r="U90" s="594"/>
      <c r="V90" s="589">
        <v>10</v>
      </c>
      <c r="W90" s="587">
        <v>100000</v>
      </c>
      <c r="X90" s="584"/>
      <c r="Y90" s="587"/>
      <c r="Z90" s="587"/>
      <c r="AA90" s="612"/>
    </row>
    <row r="91" spans="1:27" ht="17.25" customHeight="1" x14ac:dyDescent="0.35">
      <c r="A91" s="1174"/>
      <c r="B91" s="591"/>
      <c r="C91" s="592"/>
      <c r="D91" s="593"/>
      <c r="E91" s="592"/>
      <c r="F91" s="593"/>
      <c r="G91" s="585"/>
      <c r="H91" s="586"/>
      <c r="I91" s="585"/>
      <c r="J91" s="586"/>
      <c r="K91" s="585"/>
      <c r="L91" s="586"/>
      <c r="M91" s="587"/>
      <c r="N91" s="584"/>
      <c r="O91" s="587"/>
      <c r="P91" s="588"/>
      <c r="Q91" s="587"/>
      <c r="R91" s="584"/>
      <c r="S91" s="587"/>
      <c r="T91" s="589"/>
      <c r="U91" s="594"/>
      <c r="V91" s="589"/>
      <c r="W91" s="587"/>
      <c r="X91" s="584"/>
      <c r="Y91" s="587"/>
      <c r="Z91" s="587"/>
      <c r="AA91" s="612"/>
    </row>
    <row r="92" spans="1:27" ht="17.25" customHeight="1" x14ac:dyDescent="0.35">
      <c r="A92" s="1174"/>
      <c r="B92" s="591"/>
      <c r="C92" s="592"/>
      <c r="D92" s="593"/>
      <c r="E92" s="592"/>
      <c r="F92" s="593"/>
      <c r="G92" s="585"/>
      <c r="H92" s="586"/>
      <c r="I92" s="585"/>
      <c r="J92" s="586"/>
      <c r="K92" s="585"/>
      <c r="L92" s="586"/>
      <c r="M92" s="587"/>
      <c r="N92" s="584"/>
      <c r="O92" s="587"/>
      <c r="P92" s="588"/>
      <c r="Q92" s="587"/>
      <c r="R92" s="584"/>
      <c r="S92" s="587"/>
      <c r="T92" s="589"/>
      <c r="U92" s="594"/>
      <c r="V92" s="589"/>
      <c r="W92" s="587"/>
      <c r="X92" s="584"/>
      <c r="Y92" s="587"/>
      <c r="Z92" s="587"/>
      <c r="AA92" s="612"/>
    </row>
    <row r="93" spans="1:27" ht="15" customHeight="1" x14ac:dyDescent="0.35">
      <c r="A93" s="1175"/>
      <c r="B93" s="591"/>
      <c r="C93" s="592"/>
      <c r="D93" s="593"/>
      <c r="E93" s="592"/>
      <c r="F93" s="593"/>
      <c r="G93" s="585"/>
      <c r="H93" s="586"/>
      <c r="I93" s="585"/>
      <c r="J93" s="586"/>
      <c r="K93" s="585"/>
      <c r="L93" s="586"/>
      <c r="M93" s="587"/>
      <c r="N93" s="584"/>
      <c r="O93" s="587"/>
      <c r="P93" s="588"/>
      <c r="Q93" s="587"/>
      <c r="R93" s="584"/>
      <c r="S93" s="587"/>
      <c r="T93" s="589"/>
      <c r="U93" s="594"/>
      <c r="V93" s="589"/>
      <c r="W93" s="587"/>
      <c r="X93" s="584"/>
      <c r="Y93" s="587"/>
      <c r="Z93" s="587"/>
      <c r="AA93" s="612"/>
    </row>
    <row r="94" spans="1:27" ht="15" customHeight="1" x14ac:dyDescent="0.35">
      <c r="A94" s="1173">
        <v>44918</v>
      </c>
      <c r="B94" s="591"/>
      <c r="C94" s="592"/>
      <c r="D94" s="593">
        <v>16.59</v>
      </c>
      <c r="E94" s="592">
        <v>165900</v>
      </c>
      <c r="F94" s="593">
        <v>16.98</v>
      </c>
      <c r="G94" s="585">
        <v>169800</v>
      </c>
      <c r="H94" s="586"/>
      <c r="I94" s="585"/>
      <c r="J94" s="586"/>
      <c r="K94" s="585"/>
      <c r="L94" s="586"/>
      <c r="M94" s="587"/>
      <c r="N94" s="584"/>
      <c r="O94" s="587"/>
      <c r="P94" s="588">
        <v>20</v>
      </c>
      <c r="Q94" s="655">
        <v>278000</v>
      </c>
      <c r="R94" s="584">
        <v>45.36</v>
      </c>
      <c r="S94" s="587">
        <v>308450</v>
      </c>
      <c r="T94" s="589"/>
      <c r="U94" s="594"/>
      <c r="V94" s="589"/>
      <c r="W94" s="587"/>
      <c r="X94" s="584"/>
      <c r="Y94" s="587"/>
      <c r="Z94" s="587"/>
      <c r="AA94" s="612"/>
    </row>
    <row r="95" spans="1:27" ht="15" customHeight="1" x14ac:dyDescent="0.35">
      <c r="A95" s="1174"/>
      <c r="B95" s="591">
        <v>34.69</v>
      </c>
      <c r="C95" s="592">
        <v>346900</v>
      </c>
      <c r="D95" s="593"/>
      <c r="E95" s="592"/>
      <c r="F95" s="593"/>
      <c r="G95" s="585"/>
      <c r="H95" s="586"/>
      <c r="I95" s="585"/>
      <c r="J95" s="586"/>
      <c r="K95" s="585"/>
      <c r="L95" s="586"/>
      <c r="M95" s="587"/>
      <c r="N95" s="584"/>
      <c r="O95" s="587"/>
      <c r="P95" s="588"/>
      <c r="Q95" s="587"/>
      <c r="R95" s="584"/>
      <c r="S95" s="587"/>
      <c r="T95" s="589"/>
      <c r="U95" s="594"/>
      <c r="V95" s="589"/>
      <c r="W95" s="587"/>
      <c r="X95" s="584"/>
      <c r="Y95" s="587"/>
      <c r="Z95" s="587"/>
      <c r="AA95" s="612"/>
    </row>
    <row r="96" spans="1:27" ht="15" customHeight="1" x14ac:dyDescent="0.35">
      <c r="A96" s="1174"/>
      <c r="B96" s="591"/>
      <c r="C96" s="592"/>
      <c r="D96" s="593"/>
      <c r="E96" s="592"/>
      <c r="F96" s="593"/>
      <c r="G96" s="585"/>
      <c r="H96" s="586"/>
      <c r="I96" s="585"/>
      <c r="J96" s="586"/>
      <c r="K96" s="585"/>
      <c r="L96" s="586"/>
      <c r="M96" s="587"/>
      <c r="N96" s="584"/>
      <c r="O96" s="587"/>
      <c r="P96" s="588"/>
      <c r="Q96" s="587"/>
      <c r="R96" s="584"/>
      <c r="S96" s="587"/>
      <c r="T96" s="589"/>
      <c r="U96" s="594"/>
      <c r="V96" s="589"/>
      <c r="W96" s="587"/>
      <c r="X96" s="584"/>
      <c r="Y96" s="587"/>
      <c r="Z96" s="587"/>
      <c r="AA96" s="612"/>
    </row>
    <row r="97" spans="1:33" ht="15" customHeight="1" x14ac:dyDescent="0.35">
      <c r="A97" s="1175"/>
      <c r="B97" s="591"/>
      <c r="C97" s="592"/>
      <c r="D97" s="593"/>
      <c r="E97" s="592"/>
      <c r="F97" s="593"/>
      <c r="G97" s="585"/>
      <c r="H97" s="586"/>
      <c r="I97" s="585"/>
      <c r="J97" s="586"/>
      <c r="K97" s="585"/>
      <c r="L97" s="586"/>
      <c r="M97" s="587"/>
      <c r="N97" s="584"/>
      <c r="O97" s="587"/>
      <c r="P97" s="588"/>
      <c r="Q97" s="587"/>
      <c r="R97" s="584"/>
      <c r="S97" s="587"/>
      <c r="T97" s="589"/>
      <c r="U97" s="594"/>
      <c r="V97" s="589"/>
      <c r="W97" s="587"/>
      <c r="X97" s="584"/>
      <c r="Y97" s="587"/>
      <c r="Z97" s="587"/>
      <c r="AA97" s="612"/>
    </row>
    <row r="98" spans="1:33" ht="15" customHeight="1" x14ac:dyDescent="0.35">
      <c r="A98" s="1173">
        <v>44919</v>
      </c>
      <c r="B98" s="591"/>
      <c r="C98" s="592"/>
      <c r="D98" s="593">
        <v>20.94</v>
      </c>
      <c r="E98" s="592">
        <v>209400</v>
      </c>
      <c r="F98" s="593">
        <v>21.94</v>
      </c>
      <c r="G98" s="585">
        <v>219400</v>
      </c>
      <c r="H98" s="586"/>
      <c r="I98" s="585"/>
      <c r="J98" s="586">
        <v>15</v>
      </c>
      <c r="K98" s="585">
        <v>208500</v>
      </c>
      <c r="L98" s="586"/>
      <c r="M98" s="587"/>
      <c r="N98" s="584"/>
      <c r="O98" s="587"/>
      <c r="P98" s="588">
        <v>20</v>
      </c>
      <c r="Q98" s="655">
        <v>278000</v>
      </c>
      <c r="R98" s="584"/>
      <c r="S98" s="587"/>
      <c r="T98" s="589"/>
      <c r="U98" s="594"/>
      <c r="V98" s="589"/>
      <c r="W98" s="587"/>
      <c r="X98" s="584"/>
      <c r="Y98" s="587"/>
      <c r="Z98" s="587"/>
      <c r="AA98" s="612"/>
    </row>
    <row r="99" spans="1:33" ht="15" customHeight="1" x14ac:dyDescent="0.35">
      <c r="A99" s="1174"/>
      <c r="B99" s="591">
        <v>14.82</v>
      </c>
      <c r="C99" s="592">
        <v>148200</v>
      </c>
      <c r="D99" s="593"/>
      <c r="E99" s="592"/>
      <c r="F99" s="593"/>
      <c r="G99" s="585"/>
      <c r="H99" s="586"/>
      <c r="I99" s="585"/>
      <c r="J99" s="586"/>
      <c r="K99" s="585"/>
      <c r="L99" s="586"/>
      <c r="M99" s="587"/>
      <c r="N99" s="584"/>
      <c r="O99" s="587"/>
      <c r="P99" s="588"/>
      <c r="Q99" s="587"/>
      <c r="R99" s="584"/>
      <c r="S99" s="587"/>
      <c r="T99" s="589"/>
      <c r="U99" s="594"/>
      <c r="V99" s="589"/>
      <c r="W99" s="587"/>
      <c r="X99" s="584"/>
      <c r="Y99" s="587"/>
      <c r="Z99" s="587"/>
      <c r="AA99" s="612"/>
    </row>
    <row r="100" spans="1:33" ht="14.25" customHeight="1" x14ac:dyDescent="0.35">
      <c r="A100" s="1174"/>
      <c r="B100" s="591"/>
      <c r="C100" s="592"/>
      <c r="D100" s="593"/>
      <c r="E100" s="592"/>
      <c r="F100" s="593"/>
      <c r="G100" s="585"/>
      <c r="H100" s="586"/>
      <c r="I100" s="585"/>
      <c r="J100" s="586"/>
      <c r="K100" s="585"/>
      <c r="L100" s="586"/>
      <c r="M100" s="587"/>
      <c r="N100" s="584"/>
      <c r="O100" s="587"/>
      <c r="P100" s="588"/>
      <c r="Q100" s="587"/>
      <c r="R100" s="584"/>
      <c r="S100" s="587"/>
      <c r="T100" s="589"/>
      <c r="U100" s="590"/>
      <c r="V100" s="599"/>
      <c r="W100" s="600"/>
      <c r="X100" s="588"/>
      <c r="Y100" s="587"/>
      <c r="Z100" s="587"/>
      <c r="AA100" s="612"/>
    </row>
    <row r="101" spans="1:33" ht="15" customHeight="1" x14ac:dyDescent="0.35">
      <c r="A101" s="1175"/>
      <c r="B101" s="591"/>
      <c r="C101" s="592"/>
      <c r="D101" s="593"/>
      <c r="E101" s="592"/>
      <c r="F101" s="593"/>
      <c r="G101" s="585"/>
      <c r="H101" s="586"/>
      <c r="I101" s="585"/>
      <c r="J101" s="586"/>
      <c r="K101" s="585"/>
      <c r="L101" s="586"/>
      <c r="M101" s="587"/>
      <c r="N101" s="584"/>
      <c r="O101" s="587"/>
      <c r="P101" s="588"/>
      <c r="Q101" s="587"/>
      <c r="R101" s="589"/>
      <c r="S101" s="594"/>
      <c r="T101" s="598"/>
      <c r="U101" s="601"/>
      <c r="V101" s="589"/>
      <c r="W101" s="587"/>
      <c r="X101" s="584"/>
      <c r="Y101" s="587"/>
      <c r="Z101" s="587"/>
      <c r="AA101" s="612"/>
    </row>
    <row r="102" spans="1:33" ht="15" customHeight="1" x14ac:dyDescent="0.35">
      <c r="A102" s="1173">
        <v>44920</v>
      </c>
      <c r="B102" s="591"/>
      <c r="C102" s="592"/>
      <c r="D102" s="593">
        <v>13.26</v>
      </c>
      <c r="E102" s="592">
        <v>132600</v>
      </c>
      <c r="F102" s="593">
        <v>26.43</v>
      </c>
      <c r="G102" s="585">
        <v>264300</v>
      </c>
      <c r="H102" s="586"/>
      <c r="I102" s="585"/>
      <c r="J102" s="586"/>
      <c r="K102" s="660"/>
      <c r="L102" s="586">
        <v>43.53</v>
      </c>
      <c r="M102" s="585">
        <v>296004</v>
      </c>
      <c r="N102" s="584"/>
      <c r="O102" s="587"/>
      <c r="P102" s="588"/>
      <c r="Q102" s="587"/>
      <c r="R102" s="584"/>
      <c r="S102" s="587"/>
      <c r="T102" s="589"/>
      <c r="U102" s="594"/>
      <c r="V102" s="589"/>
      <c r="W102" s="587"/>
      <c r="X102" s="584"/>
      <c r="Y102" s="587"/>
      <c r="Z102" s="587"/>
      <c r="AA102" s="612"/>
    </row>
    <row r="103" spans="1:33" ht="15" customHeight="1" x14ac:dyDescent="0.35">
      <c r="A103" s="1174"/>
      <c r="B103" s="591">
        <v>19.12</v>
      </c>
      <c r="C103" s="592">
        <v>191200</v>
      </c>
      <c r="D103" s="593"/>
      <c r="E103" s="592"/>
      <c r="F103" s="593"/>
      <c r="G103" s="585"/>
      <c r="H103" s="586"/>
      <c r="I103" s="585"/>
      <c r="J103" s="586"/>
      <c r="K103" s="592"/>
      <c r="L103" s="586"/>
      <c r="M103" s="587"/>
      <c r="N103" s="584"/>
      <c r="O103" s="587"/>
      <c r="P103" s="588"/>
      <c r="Q103" s="587"/>
      <c r="R103" s="584"/>
      <c r="S103" s="587"/>
      <c r="T103" s="589"/>
      <c r="U103" s="594"/>
      <c r="V103" s="589"/>
      <c r="W103" s="587"/>
      <c r="X103" s="584"/>
      <c r="Y103" s="587"/>
      <c r="Z103" s="587"/>
      <c r="AA103" s="612"/>
    </row>
    <row r="104" spans="1:33" ht="15" customHeight="1" x14ac:dyDescent="0.35">
      <c r="A104" s="1174"/>
      <c r="B104" s="591"/>
      <c r="C104" s="592"/>
      <c r="D104" s="593"/>
      <c r="E104" s="592"/>
      <c r="F104" s="593"/>
      <c r="G104" s="585"/>
      <c r="H104" s="586"/>
      <c r="I104" s="585"/>
      <c r="J104" s="586"/>
      <c r="K104" s="592"/>
      <c r="L104" s="586"/>
      <c r="M104" s="587"/>
      <c r="N104" s="584"/>
      <c r="O104" s="587"/>
      <c r="P104" s="588"/>
      <c r="Q104" s="587"/>
      <c r="R104" s="584"/>
      <c r="S104" s="587"/>
      <c r="T104" s="589"/>
      <c r="U104" s="594"/>
      <c r="V104" s="589"/>
      <c r="W104" s="587"/>
      <c r="X104" s="584"/>
      <c r="Y104" s="587"/>
      <c r="Z104" s="587"/>
      <c r="AA104" s="612"/>
    </row>
    <row r="105" spans="1:33" ht="15" customHeight="1" x14ac:dyDescent="0.35">
      <c r="A105" s="1175"/>
      <c r="B105" s="591"/>
      <c r="C105" s="592"/>
      <c r="D105" s="593"/>
      <c r="E105" s="592"/>
      <c r="F105" s="593"/>
      <c r="G105" s="585"/>
      <c r="H105" s="586"/>
      <c r="I105" s="585"/>
      <c r="J105" s="586"/>
      <c r="K105" s="585"/>
      <c r="L105" s="586"/>
      <c r="M105" s="587"/>
      <c r="N105" s="584"/>
      <c r="O105" s="587"/>
      <c r="P105" s="588"/>
      <c r="Q105" s="587"/>
      <c r="R105" s="584"/>
      <c r="S105" s="587"/>
      <c r="T105" s="589"/>
      <c r="U105" s="594"/>
      <c r="V105" s="589"/>
      <c r="W105" s="587"/>
      <c r="X105" s="584"/>
      <c r="Y105" s="587"/>
      <c r="Z105" s="587"/>
      <c r="AA105" s="612"/>
      <c r="AG105" s="685"/>
    </row>
    <row r="106" spans="1:33" ht="15" customHeight="1" x14ac:dyDescent="0.35">
      <c r="A106" s="1173">
        <v>44921</v>
      </c>
      <c r="B106" s="591"/>
      <c r="C106" s="592"/>
      <c r="D106" s="593"/>
      <c r="E106" s="592"/>
      <c r="F106" s="593"/>
      <c r="G106" s="585"/>
      <c r="H106" s="586"/>
      <c r="I106" s="587"/>
      <c r="J106" s="586">
        <v>15</v>
      </c>
      <c r="K106" s="585">
        <v>208500</v>
      </c>
      <c r="L106" s="586"/>
      <c r="M106" s="587"/>
      <c r="N106" s="584"/>
      <c r="O106" s="587"/>
      <c r="P106" s="588">
        <v>20</v>
      </c>
      <c r="Q106" s="655">
        <v>278000</v>
      </c>
      <c r="R106" s="584"/>
      <c r="S106" s="587"/>
      <c r="T106" s="589"/>
      <c r="U106" s="594"/>
      <c r="V106" s="727"/>
      <c r="W106" s="704"/>
      <c r="X106" s="584"/>
      <c r="Y106" s="587"/>
      <c r="Z106" s="587"/>
      <c r="AA106" s="612"/>
      <c r="AG106" s="685"/>
    </row>
    <row r="107" spans="1:33" ht="15" customHeight="1" x14ac:dyDescent="0.35">
      <c r="A107" s="1174"/>
      <c r="B107" s="591"/>
      <c r="C107" s="592"/>
      <c r="D107" s="593"/>
      <c r="E107" s="592"/>
      <c r="F107" s="593"/>
      <c r="G107" s="585"/>
      <c r="H107" s="586"/>
      <c r="I107" s="585"/>
      <c r="J107" s="586"/>
      <c r="K107" s="585"/>
      <c r="L107" s="586"/>
      <c r="M107" s="587"/>
      <c r="N107" s="584"/>
      <c r="O107" s="587"/>
      <c r="P107" s="599">
        <v>7.19</v>
      </c>
      <c r="Q107" s="655">
        <v>100000</v>
      </c>
      <c r="R107" s="584"/>
      <c r="S107" s="587"/>
      <c r="T107" s="589"/>
      <c r="U107" s="594"/>
      <c r="V107" s="589"/>
      <c r="W107" s="587"/>
      <c r="X107" s="584"/>
      <c r="Y107" s="587"/>
      <c r="Z107" s="587"/>
      <c r="AA107" s="612"/>
      <c r="AG107" s="685"/>
    </row>
    <row r="108" spans="1:33" ht="15" customHeight="1" x14ac:dyDescent="0.35">
      <c r="A108" s="1174"/>
      <c r="B108" s="591"/>
      <c r="C108" s="592"/>
      <c r="D108" s="593"/>
      <c r="E108" s="592"/>
      <c r="F108" s="593"/>
      <c r="G108" s="585"/>
      <c r="H108" s="586"/>
      <c r="I108" s="585"/>
      <c r="J108" s="586"/>
      <c r="K108" s="585"/>
      <c r="L108" s="586"/>
      <c r="M108" s="587"/>
      <c r="N108" s="584"/>
      <c r="O108" s="587"/>
      <c r="P108" s="588"/>
      <c r="Q108" s="587"/>
      <c r="R108" s="584"/>
      <c r="S108" s="587"/>
      <c r="T108" s="589"/>
      <c r="U108" s="594"/>
      <c r="V108" s="589"/>
      <c r="W108" s="587"/>
      <c r="X108" s="584"/>
      <c r="Y108" s="587"/>
      <c r="Z108" s="587"/>
      <c r="AA108" s="612"/>
      <c r="AG108" s="685"/>
    </row>
    <row r="109" spans="1:33" ht="15" customHeight="1" x14ac:dyDescent="0.35">
      <c r="A109" s="1175"/>
      <c r="B109" s="591"/>
      <c r="C109" s="592"/>
      <c r="D109" s="593"/>
      <c r="E109" s="592"/>
      <c r="F109" s="593"/>
      <c r="G109" s="585"/>
      <c r="H109" s="586"/>
      <c r="I109" s="585"/>
      <c r="J109" s="586"/>
      <c r="K109" s="585"/>
      <c r="L109" s="586"/>
      <c r="M109" s="587"/>
      <c r="N109" s="584"/>
      <c r="O109" s="587"/>
      <c r="P109" s="588"/>
      <c r="Q109" s="587"/>
      <c r="R109" s="584"/>
      <c r="S109" s="587"/>
      <c r="T109" s="589"/>
      <c r="U109" s="594"/>
      <c r="V109" s="589"/>
      <c r="W109" s="587"/>
      <c r="X109" s="584"/>
      <c r="Y109" s="587"/>
      <c r="Z109" s="587"/>
      <c r="AA109" s="612"/>
    </row>
    <row r="110" spans="1:33" ht="15" customHeight="1" x14ac:dyDescent="0.35">
      <c r="A110" s="1173">
        <v>44922</v>
      </c>
      <c r="B110" s="591"/>
      <c r="C110" s="592"/>
      <c r="D110" s="593">
        <v>28.05</v>
      </c>
      <c r="E110" s="592">
        <v>280500</v>
      </c>
      <c r="F110" s="593">
        <v>42</v>
      </c>
      <c r="G110" s="585">
        <v>420000</v>
      </c>
      <c r="H110" s="586">
        <v>49.09</v>
      </c>
      <c r="I110" s="585">
        <v>333812</v>
      </c>
      <c r="J110" s="586">
        <v>30</v>
      </c>
      <c r="K110" s="585">
        <v>417000</v>
      </c>
      <c r="L110" s="586"/>
      <c r="M110" s="587"/>
      <c r="N110" s="584"/>
      <c r="O110" s="587"/>
      <c r="P110" s="588">
        <v>20</v>
      </c>
      <c r="Q110" s="655">
        <v>278000</v>
      </c>
      <c r="R110" s="584"/>
      <c r="S110" s="587"/>
      <c r="T110" s="584"/>
      <c r="U110" s="587"/>
      <c r="V110" s="589">
        <v>18.73</v>
      </c>
      <c r="W110" s="655">
        <v>187300</v>
      </c>
      <c r="X110" s="584"/>
      <c r="Y110" s="587"/>
      <c r="Z110" s="587"/>
      <c r="AA110" s="612"/>
    </row>
    <row r="111" spans="1:33" ht="15" customHeight="1" x14ac:dyDescent="0.35">
      <c r="A111" s="1174"/>
      <c r="B111" s="591">
        <v>35.450000000000003</v>
      </c>
      <c r="C111" s="592">
        <v>354500</v>
      </c>
      <c r="D111" s="593"/>
      <c r="E111" s="592"/>
      <c r="F111" s="593"/>
      <c r="G111" s="585"/>
      <c r="H111" s="586"/>
      <c r="I111" s="585"/>
      <c r="J111" s="586"/>
      <c r="K111" s="585"/>
      <c r="L111" s="586"/>
      <c r="M111" s="587"/>
      <c r="N111" s="584"/>
      <c r="O111" s="587"/>
      <c r="P111" s="588"/>
      <c r="Q111" s="587"/>
      <c r="R111" s="584"/>
      <c r="S111" s="587"/>
      <c r="T111" s="589"/>
      <c r="U111" s="594"/>
      <c r="V111" s="589"/>
      <c r="W111" s="587"/>
      <c r="X111" s="584"/>
      <c r="Y111" s="587"/>
      <c r="Z111" s="587"/>
      <c r="AA111" s="612"/>
    </row>
    <row r="112" spans="1:33" ht="15" customHeight="1" x14ac:dyDescent="0.35">
      <c r="A112" s="1174"/>
      <c r="B112" s="591"/>
      <c r="C112" s="592"/>
      <c r="D112" s="593"/>
      <c r="E112" s="592"/>
      <c r="F112" s="593"/>
      <c r="G112" s="585"/>
      <c r="H112" s="586"/>
      <c r="I112" s="585"/>
      <c r="J112" s="586"/>
      <c r="K112" s="585"/>
      <c r="L112" s="586"/>
      <c r="M112" s="587"/>
      <c r="N112" s="584"/>
      <c r="O112" s="587"/>
      <c r="P112" s="588"/>
      <c r="Q112" s="587"/>
      <c r="R112" s="584"/>
      <c r="S112" s="587"/>
      <c r="T112" s="589"/>
      <c r="U112" s="594"/>
      <c r="V112" s="589"/>
      <c r="W112" s="587"/>
      <c r="X112" s="584"/>
      <c r="Y112" s="587"/>
      <c r="Z112" s="587"/>
      <c r="AA112" s="612"/>
    </row>
    <row r="113" spans="1:27" ht="15" customHeight="1" x14ac:dyDescent="0.35">
      <c r="A113" s="1175"/>
      <c r="B113" s="591"/>
      <c r="C113" s="592"/>
      <c r="D113" s="593"/>
      <c r="E113" s="592"/>
      <c r="F113" s="593"/>
      <c r="G113" s="585"/>
      <c r="H113" s="586"/>
      <c r="I113" s="585"/>
      <c r="J113" s="586"/>
      <c r="K113" s="585"/>
      <c r="L113" s="586"/>
      <c r="M113" s="587"/>
      <c r="N113" s="584"/>
      <c r="O113" s="587"/>
      <c r="P113" s="588"/>
      <c r="Q113" s="587"/>
      <c r="R113" s="588"/>
      <c r="S113" s="587"/>
      <c r="T113" s="589"/>
      <c r="U113" s="594"/>
      <c r="V113" s="589"/>
      <c r="W113" s="587"/>
      <c r="X113" s="584"/>
      <c r="Y113" s="587"/>
      <c r="Z113" s="587"/>
      <c r="AA113" s="612"/>
    </row>
    <row r="114" spans="1:27" ht="15" customHeight="1" x14ac:dyDescent="0.35">
      <c r="A114" s="1173">
        <v>44923</v>
      </c>
      <c r="B114" s="591"/>
      <c r="C114" s="592"/>
      <c r="D114" s="593">
        <v>17.11</v>
      </c>
      <c r="E114" s="592">
        <v>171100</v>
      </c>
      <c r="F114" s="593">
        <v>27.03</v>
      </c>
      <c r="G114" s="585">
        <v>270300</v>
      </c>
      <c r="H114" s="586"/>
      <c r="I114" s="585"/>
      <c r="J114" s="586"/>
      <c r="K114" s="585"/>
      <c r="L114" s="586">
        <v>44.1</v>
      </c>
      <c r="M114" s="587">
        <v>299880</v>
      </c>
      <c r="N114" s="584"/>
      <c r="O114" s="587"/>
      <c r="P114" s="588">
        <v>20</v>
      </c>
      <c r="Q114" s="655">
        <v>278000</v>
      </c>
      <c r="R114" s="588"/>
      <c r="S114" s="587"/>
      <c r="T114" s="589"/>
      <c r="U114" s="594"/>
      <c r="V114" s="589">
        <v>17.309999999999999</v>
      </c>
      <c r="W114" s="655">
        <v>173100</v>
      </c>
      <c r="X114" s="584"/>
      <c r="Y114" s="587"/>
      <c r="Z114" s="587"/>
      <c r="AA114" s="612"/>
    </row>
    <row r="115" spans="1:27" ht="15" customHeight="1" x14ac:dyDescent="0.35">
      <c r="A115" s="1174"/>
      <c r="B115" s="591">
        <v>19.399999999999999</v>
      </c>
      <c r="C115" s="592">
        <v>194000</v>
      </c>
      <c r="D115" s="593"/>
      <c r="E115" s="592"/>
      <c r="F115" s="593"/>
      <c r="G115" s="585"/>
      <c r="H115" s="586"/>
      <c r="I115" s="585"/>
      <c r="J115" s="586"/>
      <c r="K115" s="585"/>
      <c r="L115" s="586"/>
      <c r="M115" s="587"/>
      <c r="N115" s="584">
        <v>29.94</v>
      </c>
      <c r="O115" s="655">
        <v>299400</v>
      </c>
      <c r="P115" s="588"/>
      <c r="Q115" s="587"/>
      <c r="R115" s="584"/>
      <c r="S115" s="587"/>
      <c r="T115" s="589"/>
      <c r="U115" s="594"/>
      <c r="V115" s="589"/>
      <c r="W115" s="587"/>
      <c r="X115" s="584"/>
      <c r="Y115" s="587"/>
      <c r="Z115" s="587"/>
      <c r="AA115" s="612"/>
    </row>
    <row r="116" spans="1:27" ht="15" customHeight="1" x14ac:dyDescent="0.35">
      <c r="A116" s="1174"/>
      <c r="B116" s="591"/>
      <c r="C116" s="592"/>
      <c r="D116" s="593"/>
      <c r="E116" s="592"/>
      <c r="F116" s="593"/>
      <c r="G116" s="585"/>
      <c r="H116" s="586"/>
      <c r="I116" s="585"/>
      <c r="J116" s="586"/>
      <c r="K116" s="585"/>
      <c r="L116" s="586"/>
      <c r="M116" s="587"/>
      <c r="N116" s="584"/>
      <c r="O116" s="587"/>
      <c r="P116" s="588"/>
      <c r="Q116" s="587"/>
      <c r="R116" s="584"/>
      <c r="S116" s="587"/>
      <c r="T116" s="589"/>
      <c r="U116" s="590"/>
      <c r="V116" s="599"/>
      <c r="W116" s="600"/>
      <c r="X116" s="588"/>
      <c r="Y116" s="587"/>
      <c r="Z116" s="587"/>
      <c r="AA116" s="612"/>
    </row>
    <row r="117" spans="1:27" ht="18" customHeight="1" x14ac:dyDescent="0.35">
      <c r="A117" s="1175"/>
      <c r="B117" s="591"/>
      <c r="C117" s="592"/>
      <c r="D117" s="593"/>
      <c r="E117" s="592"/>
      <c r="F117" s="593"/>
      <c r="G117" s="585"/>
      <c r="H117" s="586"/>
      <c r="I117" s="585"/>
      <c r="J117" s="586"/>
      <c r="K117" s="585"/>
      <c r="L117" s="586"/>
      <c r="M117" s="587"/>
      <c r="N117" s="584"/>
      <c r="O117" s="587"/>
      <c r="P117" s="588"/>
      <c r="Q117" s="587"/>
      <c r="R117" s="584"/>
      <c r="S117" s="587"/>
      <c r="T117" s="589"/>
      <c r="U117" s="594"/>
      <c r="V117" s="589"/>
      <c r="W117" s="587"/>
      <c r="X117" s="584"/>
      <c r="Y117" s="587"/>
      <c r="Z117" s="587"/>
      <c r="AA117" s="612"/>
    </row>
    <row r="118" spans="1:27" ht="18" customHeight="1" x14ac:dyDescent="0.35">
      <c r="A118" s="1173">
        <v>44924</v>
      </c>
      <c r="B118" s="591"/>
      <c r="C118" s="592"/>
      <c r="D118" s="593"/>
      <c r="E118" s="592"/>
      <c r="F118" s="593">
        <v>29.64</v>
      </c>
      <c r="G118" s="585">
        <v>296400</v>
      </c>
      <c r="H118" s="586"/>
      <c r="I118" s="585"/>
      <c r="J118" s="586">
        <v>30</v>
      </c>
      <c r="K118" s="585">
        <v>417000</v>
      </c>
      <c r="L118" s="586"/>
      <c r="M118" s="587"/>
      <c r="N118" s="584"/>
      <c r="O118" s="587"/>
      <c r="P118" s="588">
        <v>20</v>
      </c>
      <c r="Q118" s="655">
        <v>278000</v>
      </c>
      <c r="R118" s="584">
        <v>35.71</v>
      </c>
      <c r="S118" s="587">
        <v>242828</v>
      </c>
      <c r="T118" s="589"/>
      <c r="U118" s="594"/>
      <c r="V118" s="589"/>
      <c r="W118" s="587"/>
      <c r="X118" s="584"/>
      <c r="Y118" s="587"/>
      <c r="Z118" s="587"/>
      <c r="AA118" s="612"/>
    </row>
    <row r="119" spans="1:27" ht="18" customHeight="1" x14ac:dyDescent="0.35">
      <c r="A119" s="1174"/>
      <c r="B119" s="591"/>
      <c r="C119" s="592"/>
      <c r="D119" s="593"/>
      <c r="E119" s="592"/>
      <c r="F119" s="593"/>
      <c r="G119" s="585"/>
      <c r="H119" s="586"/>
      <c r="I119" s="585"/>
      <c r="J119" s="586"/>
      <c r="K119" s="585"/>
      <c r="L119" s="586"/>
      <c r="M119" s="587"/>
      <c r="N119" s="584"/>
      <c r="O119" s="587"/>
      <c r="P119" s="588"/>
      <c r="Q119" s="587"/>
      <c r="R119" s="584"/>
      <c r="S119" s="587"/>
      <c r="T119" s="589"/>
      <c r="U119" s="594"/>
      <c r="V119" s="589"/>
      <c r="W119" s="587"/>
      <c r="X119" s="584"/>
      <c r="Y119" s="587"/>
      <c r="Z119" s="587"/>
      <c r="AA119" s="612"/>
    </row>
    <row r="120" spans="1:27" ht="18" customHeight="1" x14ac:dyDescent="0.35">
      <c r="A120" s="1174"/>
      <c r="B120" s="591"/>
      <c r="C120" s="592"/>
      <c r="D120" s="593"/>
      <c r="E120" s="592"/>
      <c r="F120" s="593"/>
      <c r="G120" s="585"/>
      <c r="H120" s="586"/>
      <c r="I120" s="585"/>
      <c r="J120" s="586"/>
      <c r="K120" s="585"/>
      <c r="L120" s="586"/>
      <c r="M120" s="587"/>
      <c r="N120" s="584"/>
      <c r="O120" s="587"/>
      <c r="P120" s="588"/>
      <c r="Q120" s="587"/>
      <c r="R120" s="584"/>
      <c r="S120" s="587"/>
      <c r="T120" s="589"/>
      <c r="U120" s="594"/>
      <c r="V120" s="589"/>
      <c r="W120" s="587"/>
      <c r="X120" s="584"/>
      <c r="Y120" s="587"/>
      <c r="Z120" s="587"/>
      <c r="AA120" s="612"/>
    </row>
    <row r="121" spans="1:27" ht="18" customHeight="1" x14ac:dyDescent="0.35">
      <c r="A121" s="1175"/>
      <c r="B121" s="591"/>
      <c r="C121" s="592"/>
      <c r="D121" s="593"/>
      <c r="E121" s="592"/>
      <c r="F121" s="593"/>
      <c r="G121" s="585"/>
      <c r="H121" s="586"/>
      <c r="I121" s="585"/>
      <c r="J121" s="586"/>
      <c r="K121" s="585"/>
      <c r="L121" s="586"/>
      <c r="M121" s="587"/>
      <c r="N121" s="584"/>
      <c r="O121" s="587"/>
      <c r="P121" s="588"/>
      <c r="Q121" s="587"/>
      <c r="R121" s="584"/>
      <c r="S121" s="587"/>
      <c r="T121" s="589"/>
      <c r="U121" s="594"/>
      <c r="V121" s="589"/>
      <c r="W121" s="587"/>
      <c r="X121" s="584"/>
      <c r="Y121" s="587"/>
      <c r="Z121" s="587"/>
      <c r="AA121" s="612"/>
    </row>
    <row r="122" spans="1:27" ht="18" customHeight="1" x14ac:dyDescent="0.35">
      <c r="A122" s="1173">
        <v>44925</v>
      </c>
      <c r="B122" s="591"/>
      <c r="C122" s="592"/>
      <c r="D122" s="593">
        <v>22.7</v>
      </c>
      <c r="E122" s="592">
        <v>227000</v>
      </c>
      <c r="F122" s="593">
        <v>21.49</v>
      </c>
      <c r="G122" s="585">
        <v>214900</v>
      </c>
      <c r="H122" s="586"/>
      <c r="I122" s="585"/>
      <c r="J122" s="586"/>
      <c r="K122" s="585"/>
      <c r="L122" s="586"/>
      <c r="M122" s="587"/>
      <c r="N122" s="584"/>
      <c r="O122" s="587"/>
      <c r="P122" s="588">
        <v>20</v>
      </c>
      <c r="Q122" s="655">
        <v>278000</v>
      </c>
      <c r="R122" s="584"/>
      <c r="S122" s="587"/>
      <c r="T122" s="589"/>
      <c r="U122" s="594"/>
      <c r="V122" s="589"/>
      <c r="W122" s="587"/>
      <c r="X122" s="584"/>
      <c r="Y122" s="587"/>
      <c r="Z122" s="587"/>
      <c r="AA122" s="612"/>
    </row>
    <row r="123" spans="1:27" ht="18" customHeight="1" x14ac:dyDescent="0.35">
      <c r="A123" s="1174"/>
      <c r="B123" s="591">
        <v>23.67</v>
      </c>
      <c r="C123" s="592">
        <v>236700</v>
      </c>
      <c r="D123" s="593"/>
      <c r="E123" s="592"/>
      <c r="F123" s="593"/>
      <c r="G123" s="585"/>
      <c r="H123" s="586"/>
      <c r="I123" s="585"/>
      <c r="J123" s="586"/>
      <c r="K123" s="585"/>
      <c r="L123" s="586"/>
      <c r="M123" s="587"/>
      <c r="N123" s="584"/>
      <c r="O123" s="587"/>
      <c r="P123" s="588"/>
      <c r="Q123" s="587"/>
      <c r="R123" s="584"/>
      <c r="S123" s="587"/>
      <c r="T123" s="589"/>
      <c r="U123" s="594"/>
      <c r="V123" s="589"/>
      <c r="W123" s="587"/>
      <c r="X123" s="584"/>
      <c r="Y123" s="587"/>
      <c r="Z123" s="587"/>
      <c r="AA123" s="612"/>
    </row>
    <row r="124" spans="1:27" ht="18" customHeight="1" x14ac:dyDescent="0.35">
      <c r="A124" s="1174"/>
      <c r="B124" s="591"/>
      <c r="C124" s="592"/>
      <c r="D124" s="593"/>
      <c r="E124" s="592"/>
      <c r="F124" s="593"/>
      <c r="G124" s="585"/>
      <c r="H124" s="586"/>
      <c r="I124" s="585"/>
      <c r="J124" s="586"/>
      <c r="K124" s="585"/>
      <c r="L124" s="586"/>
      <c r="M124" s="587"/>
      <c r="N124" s="584"/>
      <c r="O124" s="587"/>
      <c r="P124" s="588"/>
      <c r="Q124" s="587"/>
      <c r="R124" s="584"/>
      <c r="S124" s="587"/>
      <c r="T124" s="589"/>
      <c r="U124" s="594"/>
      <c r="V124" s="589"/>
      <c r="W124" s="587"/>
      <c r="X124" s="584"/>
      <c r="Y124" s="587"/>
      <c r="Z124" s="587"/>
      <c r="AA124" s="612"/>
    </row>
    <row r="125" spans="1:27" ht="18" customHeight="1" x14ac:dyDescent="0.35">
      <c r="A125" s="1175"/>
      <c r="B125" s="591"/>
      <c r="C125" s="592"/>
      <c r="D125" s="593"/>
      <c r="E125" s="592"/>
      <c r="F125" s="593"/>
      <c r="G125" s="585"/>
      <c r="H125" s="586"/>
      <c r="I125" s="585"/>
      <c r="J125" s="586"/>
      <c r="K125" s="585"/>
      <c r="L125" s="586"/>
      <c r="M125" s="587"/>
      <c r="N125" s="584"/>
      <c r="O125" s="587"/>
      <c r="P125" s="588"/>
      <c r="Q125" s="587"/>
      <c r="R125" s="584"/>
      <c r="S125" s="587"/>
      <c r="T125" s="589"/>
      <c r="U125" s="594"/>
      <c r="V125" s="589"/>
      <c r="W125" s="587"/>
      <c r="X125" s="584"/>
      <c r="Y125" s="587"/>
      <c r="Z125" s="587"/>
      <c r="AA125" s="612"/>
    </row>
    <row r="126" spans="1:27" ht="18" customHeight="1" x14ac:dyDescent="0.35">
      <c r="A126" s="1173">
        <v>44926</v>
      </c>
      <c r="B126" s="591"/>
      <c r="C126" s="592"/>
      <c r="D126" s="593">
        <v>17.36</v>
      </c>
      <c r="E126" s="592">
        <v>173600</v>
      </c>
      <c r="F126" s="593">
        <v>21.82</v>
      </c>
      <c r="G126" s="585">
        <v>218200</v>
      </c>
      <c r="H126" s="586"/>
      <c r="I126" s="585"/>
      <c r="J126" s="586"/>
      <c r="K126" s="585"/>
      <c r="L126" s="586"/>
      <c r="M126" s="587"/>
      <c r="N126" s="584"/>
      <c r="O126" s="587"/>
      <c r="P126" s="588">
        <v>20</v>
      </c>
      <c r="Q126" s="655">
        <v>278000</v>
      </c>
      <c r="R126" s="584"/>
      <c r="S126" s="587"/>
      <c r="T126" s="589"/>
      <c r="U126" s="594"/>
      <c r="V126" s="589"/>
      <c r="W126" s="587"/>
      <c r="X126" s="584"/>
      <c r="Y126" s="587"/>
      <c r="Z126" s="587"/>
      <c r="AA126" s="612"/>
    </row>
    <row r="127" spans="1:27" ht="18" customHeight="1" x14ac:dyDescent="0.35">
      <c r="A127" s="1174"/>
      <c r="B127" s="591">
        <v>13.89</v>
      </c>
      <c r="C127" s="592">
        <v>138900</v>
      </c>
      <c r="D127" s="593"/>
      <c r="E127" s="592"/>
      <c r="F127" s="593"/>
      <c r="G127" s="585"/>
      <c r="H127" s="586"/>
      <c r="I127" s="585"/>
      <c r="J127" s="586"/>
      <c r="K127" s="585"/>
      <c r="L127" s="586"/>
      <c r="M127" s="587"/>
      <c r="N127" s="584"/>
      <c r="O127" s="587"/>
      <c r="P127" s="588"/>
      <c r="Q127" s="587"/>
      <c r="R127" s="584"/>
      <c r="S127" s="587"/>
      <c r="T127" s="589"/>
      <c r="U127" s="594"/>
      <c r="V127" s="589"/>
      <c r="W127" s="587"/>
      <c r="X127" s="584"/>
      <c r="Y127" s="587"/>
      <c r="Z127" s="587"/>
      <c r="AA127" s="612"/>
    </row>
    <row r="128" spans="1:27" ht="18" customHeight="1" x14ac:dyDescent="0.35">
      <c r="A128" s="1174"/>
      <c r="B128" s="591"/>
      <c r="C128" s="592"/>
      <c r="D128" s="593"/>
      <c r="E128" s="592"/>
      <c r="F128" s="593"/>
      <c r="G128" s="585"/>
      <c r="H128" s="586"/>
      <c r="I128" s="585"/>
      <c r="J128" s="586"/>
      <c r="K128" s="585"/>
      <c r="L128" s="586"/>
      <c r="M128" s="587"/>
      <c r="N128" s="584"/>
      <c r="O128" s="587"/>
      <c r="P128" s="588"/>
      <c r="Q128" s="587"/>
      <c r="R128" s="584"/>
      <c r="S128" s="587"/>
      <c r="T128" s="589"/>
      <c r="U128" s="594"/>
      <c r="V128" s="589"/>
      <c r="W128" s="587"/>
      <c r="X128" s="584"/>
      <c r="Y128" s="587"/>
      <c r="Z128" s="587"/>
      <c r="AA128" s="612"/>
    </row>
    <row r="129" spans="1:27" ht="18" customHeight="1" x14ac:dyDescent="0.35">
      <c r="A129" s="1175"/>
      <c r="B129" s="591"/>
      <c r="C129" s="592"/>
      <c r="D129" s="593"/>
      <c r="E129" s="592"/>
      <c r="F129" s="593"/>
      <c r="G129" s="585"/>
      <c r="H129" s="586"/>
      <c r="I129" s="585"/>
      <c r="J129" s="586"/>
      <c r="K129" s="585"/>
      <c r="L129" s="586"/>
      <c r="M129" s="587"/>
      <c r="N129" s="584"/>
      <c r="O129" s="587"/>
      <c r="P129" s="588"/>
      <c r="Q129" s="587"/>
      <c r="R129" s="584"/>
      <c r="S129" s="587"/>
      <c r="T129" s="589"/>
      <c r="U129" s="594"/>
      <c r="V129" s="589"/>
      <c r="W129" s="587"/>
      <c r="X129" s="584"/>
      <c r="Y129" s="587"/>
      <c r="Z129" s="587"/>
      <c r="AA129" s="612"/>
    </row>
    <row r="130" spans="1:27" s="663" customFormat="1" ht="27" customHeight="1" x14ac:dyDescent="0.35">
      <c r="A130" s="1205" t="s">
        <v>113</v>
      </c>
      <c r="B130" s="602"/>
      <c r="C130" s="603">
        <f>SUM(C6:C129)</f>
        <v>4493500</v>
      </c>
      <c r="D130" s="603"/>
      <c r="E130" s="603">
        <f>SUM(E6:E129)</f>
        <v>4276300</v>
      </c>
      <c r="F130" s="603"/>
      <c r="G130" s="603">
        <f>SUM(G6:G129)</f>
        <v>7534100</v>
      </c>
      <c r="H130" s="603"/>
      <c r="I130" s="603">
        <f>SUM(I6:I129)</f>
        <v>1403790</v>
      </c>
      <c r="J130" s="603"/>
      <c r="K130" s="603">
        <f>SUM(K6:K129)</f>
        <v>5629500</v>
      </c>
      <c r="L130" s="603"/>
      <c r="M130" s="603">
        <f>SUM(M6:M129)</f>
        <v>2717890</v>
      </c>
      <c r="N130" s="603"/>
      <c r="O130" s="723">
        <f>SUM(O6:O129)</f>
        <v>586200</v>
      </c>
      <c r="P130" s="603"/>
      <c r="Q130" s="603">
        <f>SUM(Q6:Q129)</f>
        <v>7606000</v>
      </c>
      <c r="R130" s="603"/>
      <c r="S130" s="603">
        <f>SUM(S6:S129)</f>
        <v>1001506</v>
      </c>
      <c r="T130" s="603"/>
      <c r="U130" s="723">
        <f>SUM(U6:U129)</f>
        <v>229300</v>
      </c>
      <c r="V130" s="603"/>
      <c r="W130" s="723">
        <f>SUM(W6:W129)</f>
        <v>1365000</v>
      </c>
      <c r="X130" s="603"/>
      <c r="Y130" s="723">
        <f>SUM(Y6:Y129)</f>
        <v>623100</v>
      </c>
      <c r="Z130" s="603">
        <f>SUM(B130:Y130)</f>
        <v>37466186</v>
      </c>
      <c r="AA130" s="610"/>
    </row>
    <row r="131" spans="1:27" s="663" customFormat="1" ht="34.5" customHeight="1" x14ac:dyDescent="0.35">
      <c r="A131" s="1205"/>
      <c r="B131" s="602">
        <f>SUM(B6:B129)</f>
        <v>449.34999999999997</v>
      </c>
      <c r="C131" s="604"/>
      <c r="D131" s="605">
        <f>SUM(D6:D130)</f>
        <v>427.72999999999996</v>
      </c>
      <c r="E131" s="603"/>
      <c r="F131" s="605">
        <f>SUM(F6:F130)</f>
        <v>753.41</v>
      </c>
      <c r="G131" s="603"/>
      <c r="H131" s="606">
        <f>SUM(H6:H130)</f>
        <v>206.44</v>
      </c>
      <c r="I131" s="603"/>
      <c r="J131" s="606">
        <f>SUM(J6:J130)</f>
        <v>405</v>
      </c>
      <c r="K131" s="603"/>
      <c r="L131" s="606">
        <f>SUM(L7:L130)</f>
        <v>399.69000000000005</v>
      </c>
      <c r="M131" s="603"/>
      <c r="N131" s="722">
        <f>SUM(N6:N130)</f>
        <v>58.620000000000005</v>
      </c>
      <c r="O131" s="603"/>
      <c r="P131" s="606">
        <f>SUM(P6:P130)</f>
        <v>547.19000000000005</v>
      </c>
      <c r="Q131" s="603"/>
      <c r="R131" s="605">
        <f>SUM(R7:R130)</f>
        <v>147.28</v>
      </c>
      <c r="S131" s="603"/>
      <c r="T131" s="722">
        <f>SUM(T5:T130)</f>
        <v>22.93</v>
      </c>
      <c r="U131" s="603"/>
      <c r="V131" s="722">
        <f>SUM(V6:V130)</f>
        <v>136.5</v>
      </c>
      <c r="W131" s="603"/>
      <c r="X131" s="722">
        <f>SUM(X6:X130)</f>
        <v>62.31</v>
      </c>
      <c r="Y131" s="607"/>
      <c r="Z131" s="647">
        <f>SUM(B131:Y131)</f>
        <v>3616.45</v>
      </c>
      <c r="AA131" s="651"/>
    </row>
    <row r="132" spans="1:27" s="663" customFormat="1" ht="34.5" customHeight="1" x14ac:dyDescent="0.35">
      <c r="A132" s="715"/>
      <c r="B132" s="716"/>
      <c r="C132" s="717"/>
      <c r="D132" s="718"/>
      <c r="E132" s="610"/>
      <c r="F132" s="718"/>
      <c r="G132" s="610"/>
      <c r="H132" s="719"/>
      <c r="I132" s="610"/>
      <c r="J132" s="719"/>
      <c r="K132" s="610"/>
      <c r="L132" s="719"/>
      <c r="M132" s="610"/>
      <c r="N132" s="718">
        <f>N131+T131+V131+X131</f>
        <v>280.36</v>
      </c>
      <c r="O132" s="610"/>
      <c r="P132" s="719"/>
      <c r="Q132" s="610"/>
      <c r="R132" s="718"/>
      <c r="S132" s="610"/>
      <c r="T132" s="718"/>
      <c r="U132" s="610"/>
      <c r="V132" s="718"/>
      <c r="W132" s="610"/>
      <c r="X132" s="718"/>
      <c r="Y132" s="720"/>
      <c r="Z132" s="651"/>
      <c r="AA132" s="651"/>
    </row>
    <row r="133" spans="1:27" s="663" customFormat="1" ht="34.5" customHeight="1" x14ac:dyDescent="0.35">
      <c r="A133" s="715"/>
      <c r="B133" s="716"/>
      <c r="C133" s="717"/>
      <c r="D133" s="718"/>
      <c r="E133" s="610"/>
      <c r="F133" s="718"/>
      <c r="G133" s="610"/>
      <c r="H133" s="719"/>
      <c r="I133" s="610"/>
      <c r="J133" s="719"/>
      <c r="K133" s="610"/>
      <c r="L133" s="719"/>
      <c r="M133" s="610"/>
      <c r="N133" s="718"/>
      <c r="O133" s="610"/>
      <c r="P133" s="719"/>
      <c r="Q133" s="610"/>
      <c r="R133" s="718"/>
      <c r="S133" s="610"/>
      <c r="T133" s="718"/>
      <c r="U133" s="610"/>
      <c r="V133" s="718"/>
      <c r="W133" s="610"/>
      <c r="X133" s="718"/>
      <c r="Y133" s="720"/>
      <c r="Z133" s="651"/>
      <c r="AA133" s="651"/>
    </row>
    <row r="134" spans="1:27" s="663" customFormat="1" ht="34.5" customHeight="1" x14ac:dyDescent="0.35">
      <c r="A134" s="715"/>
      <c r="B134" s="716"/>
      <c r="C134" s="717"/>
      <c r="D134" s="718"/>
      <c r="E134" s="610"/>
      <c r="F134" s="718"/>
      <c r="G134" s="610"/>
      <c r="H134" s="719"/>
      <c r="I134" s="610"/>
      <c r="J134" s="719"/>
      <c r="K134" s="610"/>
      <c r="L134" s="719"/>
      <c r="M134" s="610"/>
      <c r="N134" s="718"/>
      <c r="O134" s="610"/>
      <c r="P134" s="719"/>
      <c r="Q134" s="610"/>
      <c r="R134" s="718"/>
      <c r="S134" s="610"/>
      <c r="T134" s="718"/>
      <c r="U134" s="610"/>
      <c r="V134" s="718"/>
      <c r="W134" s="610"/>
      <c r="X134" s="718"/>
      <c r="Y134" s="720"/>
      <c r="Z134" s="651"/>
      <c r="AA134" s="651"/>
    </row>
    <row r="135" spans="1:27" s="663" customFormat="1" ht="34.5" customHeight="1" x14ac:dyDescent="0.35">
      <c r="A135" s="1215" t="s">
        <v>0</v>
      </c>
      <c r="B135" s="1215"/>
      <c r="C135" s="1215"/>
      <c r="D135" s="1215"/>
      <c r="E135" s="1215"/>
      <c r="F135" s="1215"/>
      <c r="G135" s="1215"/>
      <c r="H135" s="1215"/>
      <c r="I135" s="1215"/>
      <c r="J135" s="1215"/>
      <c r="K135" s="1215"/>
      <c r="L135" s="1215"/>
      <c r="M135" s="1215"/>
      <c r="N135" s="1215"/>
      <c r="O135" s="1215"/>
      <c r="P135" s="1215"/>
      <c r="Q135" s="1215"/>
      <c r="R135" s="1215"/>
      <c r="S135" s="1215"/>
      <c r="T135" s="1215"/>
      <c r="U135" s="1215"/>
      <c r="V135" s="1215"/>
      <c r="W135" s="721"/>
      <c r="X135" s="721"/>
      <c r="Y135" s="721"/>
      <c r="Z135" s="721"/>
      <c r="AA135" s="651"/>
    </row>
    <row r="136" spans="1:27" ht="26.25" customHeight="1" thickBot="1" x14ac:dyDescent="0.4">
      <c r="A136" s="1215" t="s">
        <v>220</v>
      </c>
      <c r="B136" s="1215"/>
      <c r="C136" s="1215"/>
      <c r="D136" s="1215"/>
      <c r="E136" s="1215"/>
      <c r="F136" s="1215"/>
      <c r="G136" s="1215"/>
      <c r="H136" s="1215"/>
      <c r="I136" s="1215"/>
      <c r="J136" s="1215"/>
      <c r="K136" s="1215"/>
      <c r="L136" s="1215"/>
      <c r="M136" s="1215"/>
      <c r="N136" s="1215"/>
      <c r="O136" s="1215"/>
      <c r="P136" s="1215"/>
      <c r="Q136" s="1215"/>
      <c r="R136" s="1215"/>
      <c r="S136" s="1215"/>
      <c r="T136" s="1215"/>
      <c r="U136" s="1215"/>
      <c r="V136" s="1215"/>
      <c r="W136" s="721"/>
      <c r="X136" s="721"/>
      <c r="Y136" s="721"/>
      <c r="Z136" s="721"/>
      <c r="AA136" s="612"/>
    </row>
    <row r="137" spans="1:27" s="663" customFormat="1" ht="48" customHeight="1" x14ac:dyDescent="0.35">
      <c r="A137" s="1206" t="s">
        <v>2</v>
      </c>
      <c r="B137" s="1207" t="s">
        <v>114</v>
      </c>
      <c r="C137" s="1208"/>
      <c r="D137" s="1208"/>
      <c r="E137" s="1209"/>
      <c r="F137" s="1210" t="s">
        <v>176</v>
      </c>
      <c r="G137" s="1210"/>
      <c r="H137" s="1211" t="s">
        <v>115</v>
      </c>
      <c r="I137" s="1212"/>
      <c r="J137" s="1212"/>
      <c r="K137" s="1212"/>
      <c r="L137" s="1212"/>
      <c r="M137" s="1212"/>
      <c r="N137" s="1212"/>
      <c r="O137" s="1213"/>
      <c r="P137" s="1211" t="s">
        <v>116</v>
      </c>
      <c r="Q137" s="1212"/>
      <c r="R137" s="1212"/>
      <c r="S137" s="1212"/>
      <c r="T137" s="1212"/>
      <c r="U137" s="1212"/>
      <c r="V137" s="1214" t="s">
        <v>9</v>
      </c>
    </row>
    <row r="138" spans="1:27" s="663" customFormat="1" ht="15" customHeight="1" x14ac:dyDescent="0.35">
      <c r="A138" s="1179"/>
      <c r="B138" s="1132" t="s">
        <v>195</v>
      </c>
      <c r="C138" s="1133"/>
      <c r="D138" s="1132" t="s">
        <v>196</v>
      </c>
      <c r="E138" s="1133"/>
      <c r="F138" s="1132" t="s">
        <v>177</v>
      </c>
      <c r="G138" s="1133"/>
      <c r="H138" s="1132" t="s">
        <v>197</v>
      </c>
      <c r="I138" s="1133"/>
      <c r="J138" s="1132" t="s">
        <v>198</v>
      </c>
      <c r="K138" s="1133"/>
      <c r="L138" s="1132" t="s">
        <v>199</v>
      </c>
      <c r="M138" s="1133"/>
      <c r="N138" s="1132" t="s">
        <v>123</v>
      </c>
      <c r="O138" s="1133"/>
      <c r="P138" s="1132" t="s">
        <v>210</v>
      </c>
      <c r="Q138" s="1133"/>
      <c r="R138" s="1132" t="s">
        <v>211</v>
      </c>
      <c r="S138" s="1133"/>
      <c r="T138" s="1132" t="s">
        <v>201</v>
      </c>
      <c r="U138" s="1137"/>
      <c r="V138" s="1141"/>
    </row>
    <row r="139" spans="1:27" s="663" customFormat="1" ht="15" customHeight="1" x14ac:dyDescent="0.35">
      <c r="A139" s="1180"/>
      <c r="B139" s="615" t="s">
        <v>21</v>
      </c>
      <c r="C139" s="854" t="s">
        <v>27</v>
      </c>
      <c r="D139" s="615" t="s">
        <v>21</v>
      </c>
      <c r="E139" s="854" t="s">
        <v>27</v>
      </c>
      <c r="F139" s="617" t="s">
        <v>30</v>
      </c>
      <c r="G139" s="618" t="s">
        <v>27</v>
      </c>
      <c r="H139" s="619" t="s">
        <v>128</v>
      </c>
      <c r="I139" s="618" t="s">
        <v>27</v>
      </c>
      <c r="J139" s="619" t="s">
        <v>128</v>
      </c>
      <c r="K139" s="618" t="s">
        <v>27</v>
      </c>
      <c r="L139" s="619" t="s">
        <v>128</v>
      </c>
      <c r="M139" s="618" t="s">
        <v>27</v>
      </c>
      <c r="N139" s="619" t="s">
        <v>128</v>
      </c>
      <c r="O139" s="618" t="s">
        <v>27</v>
      </c>
      <c r="P139" s="619" t="s">
        <v>30</v>
      </c>
      <c r="Q139" s="618" t="s">
        <v>27</v>
      </c>
      <c r="R139" s="619" t="s">
        <v>30</v>
      </c>
      <c r="S139" s="618" t="s">
        <v>27</v>
      </c>
      <c r="T139" s="619" t="s">
        <v>30</v>
      </c>
      <c r="U139" s="618" t="s">
        <v>27</v>
      </c>
      <c r="V139" s="648"/>
    </row>
    <row r="140" spans="1:27" s="663" customFormat="1" ht="15" customHeight="1" x14ac:dyDescent="0.35">
      <c r="A140" s="1224">
        <v>44896</v>
      </c>
      <c r="B140" s="591"/>
      <c r="C140" s="600"/>
      <c r="D140" s="588"/>
      <c r="E140" s="600"/>
      <c r="F140" s="588"/>
      <c r="G140" s="600"/>
      <c r="H140" s="588"/>
      <c r="I140" s="600"/>
      <c r="J140" s="588"/>
      <c r="K140" s="854"/>
      <c r="L140" s="588"/>
      <c r="M140" s="600"/>
      <c r="N140" s="620"/>
      <c r="O140" s="621"/>
      <c r="P140" s="620"/>
      <c r="Q140" s="854"/>
      <c r="R140" s="616"/>
      <c r="S140" s="600"/>
      <c r="T140" s="588"/>
      <c r="U140" s="600"/>
      <c r="V140" s="854"/>
    </row>
    <row r="141" spans="1:27" ht="15" x14ac:dyDescent="0.35">
      <c r="A141" s="1225"/>
      <c r="B141" s="591"/>
      <c r="C141" s="587"/>
      <c r="D141" s="584"/>
      <c r="E141" s="585"/>
      <c r="F141" s="586"/>
      <c r="G141" s="587"/>
      <c r="H141" s="584"/>
      <c r="I141" s="587"/>
      <c r="J141" s="584"/>
      <c r="K141" s="587"/>
      <c r="L141" s="584"/>
      <c r="M141" s="587"/>
      <c r="N141" s="584"/>
      <c r="O141" s="587"/>
      <c r="P141" s="588"/>
      <c r="Q141" s="587"/>
      <c r="R141" s="584"/>
      <c r="S141" s="587"/>
      <c r="T141" s="584"/>
      <c r="U141" s="587"/>
      <c r="V141" s="624"/>
      <c r="X141" s="579"/>
    </row>
    <row r="142" spans="1:27" ht="15" customHeight="1" x14ac:dyDescent="0.35">
      <c r="A142" s="1224">
        <v>44897</v>
      </c>
      <c r="B142" s="625"/>
      <c r="C142" s="583"/>
      <c r="D142" s="626">
        <v>56.23</v>
      </c>
      <c r="E142" s="585">
        <v>382364</v>
      </c>
      <c r="F142" s="627"/>
      <c r="G142" s="624"/>
      <c r="H142" s="628"/>
      <c r="I142" s="624"/>
      <c r="J142" s="628">
        <v>9.92</v>
      </c>
      <c r="K142" s="624">
        <v>99200</v>
      </c>
      <c r="L142" s="628">
        <v>5.35</v>
      </c>
      <c r="M142" s="624">
        <v>53500</v>
      </c>
      <c r="N142" s="628"/>
      <c r="O142" s="624"/>
      <c r="P142" s="629"/>
      <c r="Q142" s="624"/>
      <c r="R142" s="628"/>
      <c r="S142" s="624"/>
      <c r="T142" s="628"/>
      <c r="U142" s="624"/>
      <c r="V142" s="624"/>
      <c r="X142" s="579"/>
    </row>
    <row r="143" spans="1:27" ht="15" customHeight="1" x14ac:dyDescent="0.35">
      <c r="A143" s="1225"/>
      <c r="B143" s="591"/>
      <c r="C143" s="587"/>
      <c r="D143" s="584">
        <v>54.87</v>
      </c>
      <c r="E143" s="587">
        <v>373116</v>
      </c>
      <c r="F143" s="586"/>
      <c r="G143" s="587"/>
      <c r="H143" s="584"/>
      <c r="I143" s="587"/>
      <c r="J143" s="584"/>
      <c r="K143" s="587"/>
      <c r="L143" s="584"/>
      <c r="M143" s="587"/>
      <c r="N143" s="584"/>
      <c r="O143" s="587"/>
      <c r="P143" s="588"/>
      <c r="Q143" s="587"/>
      <c r="R143" s="584"/>
      <c r="S143" s="587"/>
      <c r="T143" s="584"/>
      <c r="U143" s="587"/>
      <c r="V143" s="587"/>
      <c r="X143" s="579"/>
    </row>
    <row r="144" spans="1:27" ht="15" customHeight="1" x14ac:dyDescent="0.35">
      <c r="A144" s="1224">
        <v>44898</v>
      </c>
      <c r="B144" s="591"/>
      <c r="C144" s="587"/>
      <c r="D144" s="584"/>
      <c r="E144" s="585"/>
      <c r="F144" s="586"/>
      <c r="G144" s="587"/>
      <c r="H144" s="584"/>
      <c r="I144" s="587"/>
      <c r="J144" s="584"/>
      <c r="K144" s="587"/>
      <c r="L144" s="584"/>
      <c r="M144" s="587"/>
      <c r="N144" s="584"/>
      <c r="O144" s="587"/>
      <c r="P144" s="588"/>
      <c r="Q144" s="587"/>
      <c r="R144" s="584"/>
      <c r="S144" s="587"/>
      <c r="T144" s="584"/>
      <c r="U144" s="587"/>
      <c r="V144" s="587"/>
      <c r="X144" s="579"/>
    </row>
    <row r="145" spans="1:24" ht="15" customHeight="1" x14ac:dyDescent="0.35">
      <c r="A145" s="1225"/>
      <c r="B145" s="625"/>
      <c r="C145" s="583"/>
      <c r="D145" s="584"/>
      <c r="E145" s="585"/>
      <c r="F145" s="591"/>
      <c r="G145" s="587"/>
      <c r="H145" s="584"/>
      <c r="I145" s="587"/>
      <c r="J145" s="584"/>
      <c r="K145" s="587"/>
      <c r="L145" s="584"/>
      <c r="M145" s="587"/>
      <c r="N145" s="584"/>
      <c r="O145" s="587"/>
      <c r="P145" s="588"/>
      <c r="Q145" s="587"/>
      <c r="R145" s="584"/>
      <c r="S145" s="587"/>
      <c r="T145" s="584"/>
      <c r="U145" s="587"/>
      <c r="V145" s="587"/>
      <c r="X145" s="579"/>
    </row>
    <row r="146" spans="1:24" ht="15" customHeight="1" x14ac:dyDescent="0.35">
      <c r="A146" s="1224">
        <v>44899</v>
      </c>
      <c r="B146" s="625"/>
      <c r="C146" s="583"/>
      <c r="D146" s="626"/>
      <c r="E146" s="585"/>
      <c r="F146" s="586"/>
      <c r="G146" s="587"/>
      <c r="H146" s="584"/>
      <c r="I146" s="587"/>
      <c r="J146" s="584">
        <v>7</v>
      </c>
      <c r="K146" s="587">
        <v>70000</v>
      </c>
      <c r="L146" s="584"/>
      <c r="M146" s="587"/>
      <c r="N146" s="584"/>
      <c r="O146" s="587"/>
      <c r="P146" s="588"/>
      <c r="Q146" s="587"/>
      <c r="R146" s="584"/>
      <c r="S146" s="587"/>
      <c r="T146" s="584"/>
      <c r="U146" s="587"/>
      <c r="V146" s="587"/>
      <c r="X146" s="579"/>
    </row>
    <row r="147" spans="1:24" ht="15" customHeight="1" x14ac:dyDescent="0.35">
      <c r="A147" s="1225"/>
      <c r="B147" s="591"/>
      <c r="C147" s="587"/>
      <c r="D147" s="598"/>
      <c r="E147" s="583"/>
      <c r="F147" s="586"/>
      <c r="G147" s="587"/>
      <c r="H147" s="584"/>
      <c r="I147" s="587"/>
      <c r="J147" s="584"/>
      <c r="K147" s="587"/>
      <c r="L147" s="584"/>
      <c r="M147" s="587"/>
      <c r="N147" s="584"/>
      <c r="O147" s="587"/>
      <c r="P147" s="588"/>
      <c r="Q147" s="587"/>
      <c r="R147" s="584"/>
      <c r="S147" s="587"/>
      <c r="T147" s="584"/>
      <c r="U147" s="587"/>
      <c r="V147" s="587"/>
      <c r="X147" s="579"/>
    </row>
    <row r="148" spans="1:24" ht="15" customHeight="1" x14ac:dyDescent="0.35">
      <c r="A148" s="1224">
        <v>44900</v>
      </c>
      <c r="B148" s="591"/>
      <c r="C148" s="587"/>
      <c r="D148" s="584">
        <v>43.9</v>
      </c>
      <c r="E148" s="585">
        <v>298520</v>
      </c>
      <c r="F148" s="586"/>
      <c r="G148" s="587"/>
      <c r="H148" s="584">
        <v>7</v>
      </c>
      <c r="I148" s="587">
        <v>70000</v>
      </c>
      <c r="J148" s="584"/>
      <c r="K148" s="587"/>
      <c r="L148" s="584"/>
      <c r="M148" s="587"/>
      <c r="N148" s="584"/>
      <c r="O148" s="587"/>
      <c r="P148" s="588"/>
      <c r="Q148" s="587"/>
      <c r="R148" s="584"/>
      <c r="S148" s="587"/>
      <c r="T148" s="584"/>
      <c r="U148" s="587"/>
      <c r="V148" s="587"/>
      <c r="X148" s="579"/>
    </row>
    <row r="149" spans="1:24" ht="15" customHeight="1" x14ac:dyDescent="0.35">
      <c r="A149" s="1225"/>
      <c r="B149" s="591"/>
      <c r="C149" s="587"/>
      <c r="D149" s="584"/>
      <c r="E149" s="585"/>
      <c r="F149" s="586"/>
      <c r="G149" s="587"/>
      <c r="H149" s="584"/>
      <c r="I149" s="587"/>
      <c r="J149" s="584"/>
      <c r="K149" s="587"/>
      <c r="L149" s="584"/>
      <c r="M149" s="587"/>
      <c r="N149" s="584"/>
      <c r="O149" s="587"/>
      <c r="P149" s="588"/>
      <c r="Q149" s="587"/>
      <c r="R149" s="584"/>
      <c r="S149" s="587"/>
      <c r="T149" s="584"/>
      <c r="U149" s="587"/>
      <c r="V149" s="587"/>
      <c r="X149" s="579"/>
    </row>
    <row r="150" spans="1:24" ht="15" customHeight="1" x14ac:dyDescent="0.35">
      <c r="A150" s="1224">
        <v>44901</v>
      </c>
      <c r="B150" s="626">
        <v>59.34</v>
      </c>
      <c r="C150" s="585">
        <v>403512</v>
      </c>
      <c r="D150" s="584"/>
      <c r="E150" s="585"/>
      <c r="F150" s="586"/>
      <c r="G150" s="587"/>
      <c r="H150" s="584"/>
      <c r="I150" s="587"/>
      <c r="J150" s="584"/>
      <c r="K150" s="587"/>
      <c r="L150" s="584"/>
      <c r="M150" s="587"/>
      <c r="N150" s="584">
        <v>9.9</v>
      </c>
      <c r="O150" s="587">
        <v>99000</v>
      </c>
      <c r="P150" s="588"/>
      <c r="Q150" s="587"/>
      <c r="R150" s="584"/>
      <c r="S150" s="587"/>
      <c r="T150" s="584"/>
      <c r="U150" s="587"/>
      <c r="V150" s="587"/>
      <c r="X150" s="579"/>
    </row>
    <row r="151" spans="1:24" ht="15" customHeight="1" x14ac:dyDescent="0.35">
      <c r="A151" s="1225"/>
      <c r="B151" s="591"/>
      <c r="C151" s="587"/>
      <c r="D151" s="598"/>
      <c r="E151" s="583"/>
      <c r="F151" s="586"/>
      <c r="G151" s="587"/>
      <c r="H151" s="584"/>
      <c r="I151" s="587"/>
      <c r="J151" s="584"/>
      <c r="K151" s="587"/>
      <c r="L151" s="584"/>
      <c r="M151" s="587"/>
      <c r="N151" s="584"/>
      <c r="O151" s="587"/>
      <c r="P151" s="588"/>
      <c r="Q151" s="587"/>
      <c r="R151" s="584"/>
      <c r="S151" s="587"/>
      <c r="T151" s="584"/>
      <c r="U151" s="587"/>
      <c r="V151" s="587"/>
      <c r="X151" s="579"/>
    </row>
    <row r="152" spans="1:24" ht="15" customHeight="1" x14ac:dyDescent="0.35">
      <c r="A152" s="1224">
        <v>44902</v>
      </c>
      <c r="B152" s="591"/>
      <c r="C152" s="587"/>
      <c r="D152" s="584">
        <v>55.89</v>
      </c>
      <c r="E152" s="585">
        <v>380052</v>
      </c>
      <c r="F152" s="586"/>
      <c r="G152" s="587"/>
      <c r="H152" s="584"/>
      <c r="I152" s="587"/>
      <c r="J152" s="584"/>
      <c r="K152" s="587"/>
      <c r="L152" s="584"/>
      <c r="M152" s="587"/>
      <c r="N152" s="584"/>
      <c r="O152" s="587"/>
      <c r="P152" s="588"/>
      <c r="Q152" s="587"/>
      <c r="R152" s="584"/>
      <c r="S152" s="587"/>
      <c r="T152" s="589"/>
      <c r="U152" s="590"/>
      <c r="V152" s="587"/>
      <c r="X152" s="579"/>
    </row>
    <row r="153" spans="1:24" ht="15" customHeight="1" x14ac:dyDescent="0.35">
      <c r="A153" s="1225"/>
      <c r="B153" s="591"/>
      <c r="C153" s="587"/>
      <c r="D153" s="584">
        <v>57.26</v>
      </c>
      <c r="E153" s="585">
        <v>389368</v>
      </c>
      <c r="F153" s="586"/>
      <c r="G153" s="587"/>
      <c r="H153" s="584"/>
      <c r="I153" s="587"/>
      <c r="J153" s="584"/>
      <c r="K153" s="587"/>
      <c r="L153" s="584"/>
      <c r="M153" s="587"/>
      <c r="N153" s="584"/>
      <c r="O153" s="587"/>
      <c r="P153" s="588"/>
      <c r="Q153" s="587"/>
      <c r="R153" s="584"/>
      <c r="S153" s="587"/>
      <c r="T153" s="584"/>
      <c r="U153" s="587"/>
      <c r="V153" s="587"/>
      <c r="X153" s="579"/>
    </row>
    <row r="154" spans="1:24" ht="15" customHeight="1" x14ac:dyDescent="0.35">
      <c r="A154" s="1224">
        <v>44903</v>
      </c>
      <c r="B154" s="591"/>
      <c r="C154" s="587"/>
      <c r="D154" s="584"/>
      <c r="E154" s="585"/>
      <c r="F154" s="586"/>
      <c r="G154" s="587"/>
      <c r="H154" s="584"/>
      <c r="I154" s="587"/>
      <c r="J154" s="584"/>
      <c r="K154" s="587"/>
      <c r="L154" s="584"/>
      <c r="M154" s="587"/>
      <c r="N154" s="584"/>
      <c r="O154" s="587"/>
      <c r="P154" s="588"/>
      <c r="Q154" s="587"/>
      <c r="R154" s="584"/>
      <c r="S154" s="587"/>
      <c r="T154" s="584"/>
      <c r="U154" s="587"/>
      <c r="V154" s="587"/>
      <c r="X154" s="579"/>
    </row>
    <row r="155" spans="1:24" ht="15" customHeight="1" x14ac:dyDescent="0.35">
      <c r="A155" s="1225"/>
      <c r="B155" s="625"/>
      <c r="C155" s="583"/>
      <c r="D155" s="584"/>
      <c r="E155" s="585"/>
      <c r="F155" s="586"/>
      <c r="G155" s="587"/>
      <c r="H155" s="584"/>
      <c r="I155" s="587"/>
      <c r="J155" s="584"/>
      <c r="K155" s="587"/>
      <c r="L155" s="584"/>
      <c r="M155" s="587"/>
      <c r="N155" s="584"/>
      <c r="O155" s="587"/>
      <c r="P155" s="588"/>
      <c r="Q155" s="587"/>
      <c r="R155" s="584"/>
      <c r="S155" s="587"/>
      <c r="T155" s="584"/>
      <c r="U155" s="587"/>
      <c r="V155" s="587"/>
      <c r="X155" s="579"/>
    </row>
    <row r="156" spans="1:24" ht="15" customHeight="1" x14ac:dyDescent="0.35">
      <c r="A156" s="1224">
        <v>44904</v>
      </c>
      <c r="B156" s="591"/>
      <c r="C156" s="587"/>
      <c r="D156" s="584"/>
      <c r="E156" s="585"/>
      <c r="F156" s="586"/>
      <c r="G156" s="587"/>
      <c r="H156" s="584"/>
      <c r="I156" s="587"/>
      <c r="J156" s="584"/>
      <c r="K156" s="587"/>
      <c r="L156" s="584"/>
      <c r="M156" s="587"/>
      <c r="N156" s="584"/>
      <c r="O156" s="587"/>
      <c r="P156" s="588"/>
      <c r="Q156" s="587"/>
      <c r="R156" s="584"/>
      <c r="S156" s="587"/>
      <c r="T156" s="584"/>
      <c r="U156" s="587"/>
      <c r="V156" s="587"/>
      <c r="X156" s="579"/>
    </row>
    <row r="157" spans="1:24" ht="15" customHeight="1" x14ac:dyDescent="0.35">
      <c r="A157" s="1225"/>
      <c r="B157" s="625"/>
      <c r="C157" s="583"/>
      <c r="D157" s="584"/>
      <c r="E157" s="585"/>
      <c r="F157" s="591"/>
      <c r="G157" s="587"/>
      <c r="H157" s="584"/>
      <c r="I157" s="587"/>
      <c r="J157" s="584"/>
      <c r="K157" s="587"/>
      <c r="L157" s="584"/>
      <c r="M157" s="587"/>
      <c r="N157" s="584"/>
      <c r="O157" s="587"/>
      <c r="P157" s="588"/>
      <c r="Q157" s="587"/>
      <c r="R157" s="584"/>
      <c r="S157" s="587"/>
      <c r="T157" s="584"/>
      <c r="U157" s="587"/>
      <c r="V157" s="587"/>
      <c r="X157" s="579"/>
    </row>
    <row r="158" spans="1:24" ht="15" customHeight="1" x14ac:dyDescent="0.35">
      <c r="A158" s="1224">
        <v>44905</v>
      </c>
      <c r="B158" s="591"/>
      <c r="C158" s="587"/>
      <c r="D158" s="584"/>
      <c r="E158" s="585"/>
      <c r="F158" s="586"/>
      <c r="G158" s="587"/>
      <c r="H158" s="584"/>
      <c r="I158" s="587"/>
      <c r="J158" s="584"/>
      <c r="K158" s="587"/>
      <c r="L158" s="584"/>
      <c r="M158" s="587"/>
      <c r="N158" s="584"/>
      <c r="O158" s="587"/>
      <c r="P158" s="588"/>
      <c r="Q158" s="587"/>
      <c r="R158" s="584"/>
      <c r="S158" s="587"/>
      <c r="T158" s="584"/>
      <c r="U158" s="587"/>
      <c r="V158" s="587"/>
      <c r="X158" s="579"/>
    </row>
    <row r="159" spans="1:24" ht="15" customHeight="1" x14ac:dyDescent="0.35">
      <c r="A159" s="1225"/>
      <c r="B159" s="591"/>
      <c r="C159" s="587"/>
      <c r="D159" s="584"/>
      <c r="E159" s="585"/>
      <c r="F159" s="586"/>
      <c r="G159" s="587"/>
      <c r="H159" s="584"/>
      <c r="I159" s="587"/>
      <c r="J159" s="584"/>
      <c r="K159" s="587"/>
      <c r="L159" s="584"/>
      <c r="M159" s="587"/>
      <c r="N159" s="584"/>
      <c r="O159" s="587"/>
      <c r="P159" s="588"/>
      <c r="Q159" s="587"/>
      <c r="R159" s="584"/>
      <c r="S159" s="587"/>
      <c r="T159" s="584"/>
      <c r="U159" s="587"/>
      <c r="V159" s="587"/>
      <c r="X159" s="579"/>
    </row>
    <row r="160" spans="1:24" ht="15" customHeight="1" x14ac:dyDescent="0.35">
      <c r="A160" s="1224">
        <v>44906</v>
      </c>
      <c r="B160" s="591"/>
      <c r="C160" s="587"/>
      <c r="D160" s="584"/>
      <c r="E160" s="585"/>
      <c r="F160" s="586"/>
      <c r="G160" s="587"/>
      <c r="H160" s="584"/>
      <c r="I160" s="587"/>
      <c r="J160" s="584"/>
      <c r="K160" s="587"/>
      <c r="L160" s="584"/>
      <c r="M160" s="587"/>
      <c r="N160" s="584"/>
      <c r="O160" s="587"/>
      <c r="P160" s="589"/>
      <c r="Q160" s="590"/>
      <c r="R160" s="584"/>
      <c r="S160" s="587"/>
      <c r="T160" s="584"/>
      <c r="U160" s="587"/>
      <c r="V160" s="587"/>
      <c r="X160" s="579"/>
    </row>
    <row r="161" spans="1:24" ht="15" customHeight="1" x14ac:dyDescent="0.35">
      <c r="A161" s="1225"/>
      <c r="B161" s="591"/>
      <c r="C161" s="587"/>
      <c r="D161" s="584"/>
      <c r="E161" s="585"/>
      <c r="F161" s="586"/>
      <c r="G161" s="587"/>
      <c r="H161" s="584"/>
      <c r="I161" s="587"/>
      <c r="J161" s="584"/>
      <c r="K161" s="587"/>
      <c r="L161" s="584"/>
      <c r="M161" s="587"/>
      <c r="N161" s="584"/>
      <c r="O161" s="587"/>
      <c r="P161" s="588"/>
      <c r="Q161" s="587"/>
      <c r="R161" s="584"/>
      <c r="S161" s="587"/>
      <c r="T161" s="584"/>
      <c r="U161" s="587"/>
      <c r="V161" s="587"/>
      <c r="X161" s="579"/>
    </row>
    <row r="162" spans="1:24" ht="15" customHeight="1" x14ac:dyDescent="0.35">
      <c r="A162" s="1224">
        <v>44907</v>
      </c>
      <c r="B162" s="591"/>
      <c r="C162" s="587"/>
      <c r="D162" s="584">
        <v>52.52</v>
      </c>
      <c r="E162" s="585">
        <v>357136</v>
      </c>
      <c r="F162" s="586"/>
      <c r="G162" s="587"/>
      <c r="H162" s="584"/>
      <c r="I162" s="587"/>
      <c r="J162" s="584">
        <v>10</v>
      </c>
      <c r="K162" s="587">
        <v>100000</v>
      </c>
      <c r="L162" s="584"/>
      <c r="M162" s="587"/>
      <c r="N162" s="584">
        <v>7</v>
      </c>
      <c r="O162" s="587">
        <v>70000</v>
      </c>
      <c r="P162" s="588"/>
      <c r="Q162" s="587"/>
      <c r="R162" s="584"/>
      <c r="S162" s="587"/>
      <c r="T162" s="584"/>
      <c r="U162" s="587"/>
      <c r="V162" s="587"/>
      <c r="X162" s="579"/>
    </row>
    <row r="163" spans="1:24" ht="15" customHeight="1" x14ac:dyDescent="0.35">
      <c r="A163" s="1225"/>
      <c r="B163" s="591"/>
      <c r="C163" s="587"/>
      <c r="D163" s="584"/>
      <c r="E163" s="585"/>
      <c r="F163" s="586"/>
      <c r="G163" s="587"/>
      <c r="H163" s="584"/>
      <c r="I163" s="587"/>
      <c r="J163" s="584"/>
      <c r="K163" s="587"/>
      <c r="L163" s="584"/>
      <c r="M163" s="587"/>
      <c r="N163" s="584"/>
      <c r="O163" s="587"/>
      <c r="P163" s="588"/>
      <c r="Q163" s="587"/>
      <c r="R163" s="584"/>
      <c r="S163" s="587"/>
      <c r="T163" s="584"/>
      <c r="U163" s="587"/>
      <c r="V163" s="587"/>
      <c r="X163" s="579"/>
    </row>
    <row r="164" spans="1:24" ht="15" customHeight="1" x14ac:dyDescent="0.35">
      <c r="A164" s="1224">
        <v>44908</v>
      </c>
      <c r="B164" s="591">
        <v>53.28</v>
      </c>
      <c r="C164" s="587">
        <v>362304</v>
      </c>
      <c r="D164" s="584"/>
      <c r="E164" s="585"/>
      <c r="F164" s="586"/>
      <c r="G164" s="587"/>
      <c r="H164" s="584">
        <v>7</v>
      </c>
      <c r="I164" s="587">
        <v>70000</v>
      </c>
      <c r="J164" s="584"/>
      <c r="K164" s="587"/>
      <c r="L164" s="584"/>
      <c r="M164" s="587"/>
      <c r="N164" s="584">
        <v>10</v>
      </c>
      <c r="O164" s="587">
        <v>100000</v>
      </c>
      <c r="P164" s="588"/>
      <c r="Q164" s="587"/>
      <c r="R164" s="584"/>
      <c r="S164" s="587"/>
      <c r="T164" s="584"/>
      <c r="U164" s="587"/>
      <c r="V164" s="587"/>
      <c r="X164" s="579"/>
    </row>
    <row r="165" spans="1:24" s="601" customFormat="1" ht="15" customHeight="1" x14ac:dyDescent="0.35">
      <c r="A165" s="1225"/>
      <c r="B165" s="582"/>
      <c r="C165" s="583"/>
      <c r="D165" s="584"/>
      <c r="E165" s="585"/>
      <c r="F165" s="586"/>
      <c r="G165" s="587"/>
      <c r="H165" s="584"/>
      <c r="I165" s="587"/>
      <c r="J165" s="584"/>
      <c r="K165" s="587"/>
      <c r="L165" s="584"/>
      <c r="M165" s="587"/>
      <c r="N165" s="584"/>
      <c r="O165" s="587"/>
      <c r="P165" s="588"/>
      <c r="Q165" s="587"/>
      <c r="R165" s="584"/>
      <c r="S165" s="587"/>
      <c r="T165" s="584"/>
      <c r="U165" s="587"/>
      <c r="V165" s="587"/>
    </row>
    <row r="166" spans="1:24" ht="15" customHeight="1" x14ac:dyDescent="0.35">
      <c r="A166" s="1224">
        <v>44909</v>
      </c>
      <c r="B166" s="591"/>
      <c r="C166" s="587"/>
      <c r="D166" s="584"/>
      <c r="E166" s="585"/>
      <c r="F166" s="586"/>
      <c r="G166" s="587"/>
      <c r="H166" s="584"/>
      <c r="I166" s="587"/>
      <c r="J166" s="584"/>
      <c r="K166" s="587"/>
      <c r="L166" s="584"/>
      <c r="M166" s="587"/>
      <c r="N166" s="584"/>
      <c r="O166" s="587"/>
      <c r="P166" s="588"/>
      <c r="Q166" s="587"/>
      <c r="R166" s="584"/>
      <c r="S166" s="587"/>
      <c r="T166" s="584"/>
      <c r="U166" s="587"/>
      <c r="V166" s="587"/>
      <c r="X166" s="579"/>
    </row>
    <row r="167" spans="1:24" ht="15" customHeight="1" x14ac:dyDescent="0.35">
      <c r="A167" s="1225"/>
      <c r="B167" s="591"/>
      <c r="C167" s="587"/>
      <c r="D167" s="584"/>
      <c r="E167" s="585"/>
      <c r="F167" s="586"/>
      <c r="G167" s="587"/>
      <c r="H167" s="584"/>
      <c r="I167" s="587"/>
      <c r="J167" s="584"/>
      <c r="K167" s="587"/>
      <c r="L167" s="584"/>
      <c r="M167" s="587"/>
      <c r="N167" s="584"/>
      <c r="O167" s="587"/>
      <c r="P167" s="588"/>
      <c r="Q167" s="587"/>
      <c r="R167" s="584"/>
      <c r="S167" s="587"/>
      <c r="T167" s="584"/>
      <c r="U167" s="587"/>
      <c r="V167" s="587"/>
      <c r="X167" s="579"/>
    </row>
    <row r="168" spans="1:24" ht="15" customHeight="1" x14ac:dyDescent="0.35">
      <c r="A168" s="1224">
        <v>44910</v>
      </c>
      <c r="B168" s="591"/>
      <c r="C168" s="587"/>
      <c r="D168" s="584"/>
      <c r="E168" s="585"/>
      <c r="F168" s="586"/>
      <c r="G168" s="587"/>
      <c r="H168" s="584"/>
      <c r="I168" s="587"/>
      <c r="J168" s="584"/>
      <c r="K168" s="587"/>
      <c r="L168" s="584"/>
      <c r="M168" s="587"/>
      <c r="N168" s="584"/>
      <c r="O168" s="587"/>
      <c r="P168" s="588"/>
      <c r="Q168" s="587"/>
      <c r="R168" s="584"/>
      <c r="S168" s="587"/>
      <c r="T168" s="584"/>
      <c r="U168" s="587"/>
      <c r="V168" s="587"/>
      <c r="X168" s="579"/>
    </row>
    <row r="169" spans="1:24" ht="15" customHeight="1" x14ac:dyDescent="0.35">
      <c r="A169" s="1225"/>
      <c r="B169" s="591"/>
      <c r="C169" s="587"/>
      <c r="D169" s="584"/>
      <c r="E169" s="585"/>
      <c r="F169" s="586"/>
      <c r="G169" s="587"/>
      <c r="H169" s="584"/>
      <c r="I169" s="587"/>
      <c r="J169" s="584"/>
      <c r="K169" s="587"/>
      <c r="L169" s="584"/>
      <c r="M169" s="587"/>
      <c r="N169" s="584"/>
      <c r="O169" s="587"/>
      <c r="P169" s="588"/>
      <c r="Q169" s="587"/>
      <c r="R169" s="584"/>
      <c r="S169" s="587"/>
      <c r="T169" s="584"/>
      <c r="U169" s="587"/>
      <c r="V169" s="587"/>
      <c r="X169" s="579"/>
    </row>
    <row r="170" spans="1:24" ht="15" customHeight="1" x14ac:dyDescent="0.35">
      <c r="A170" s="1224">
        <v>44911</v>
      </c>
      <c r="B170" s="591"/>
      <c r="C170" s="587"/>
      <c r="D170" s="584"/>
      <c r="E170" s="585"/>
      <c r="F170" s="586"/>
      <c r="G170" s="587"/>
      <c r="H170" s="584"/>
      <c r="I170" s="587"/>
      <c r="J170" s="584">
        <v>10.32</v>
      </c>
      <c r="K170" s="587">
        <v>103200</v>
      </c>
      <c r="L170" s="584"/>
      <c r="M170" s="587"/>
      <c r="N170" s="584"/>
      <c r="O170" s="587"/>
      <c r="P170" s="588"/>
      <c r="Q170" s="587"/>
      <c r="R170" s="584"/>
      <c r="S170" s="587"/>
      <c r="T170" s="584"/>
      <c r="U170" s="587"/>
      <c r="V170" s="587"/>
      <c r="X170" s="579"/>
    </row>
    <row r="171" spans="1:24" ht="15" customHeight="1" x14ac:dyDescent="0.35">
      <c r="A171" s="1225"/>
      <c r="B171" s="591"/>
      <c r="C171" s="587"/>
      <c r="D171" s="584"/>
      <c r="E171" s="585"/>
      <c r="F171" s="586"/>
      <c r="G171" s="587"/>
      <c r="H171" s="584"/>
      <c r="I171" s="587"/>
      <c r="J171" s="584"/>
      <c r="K171" s="587"/>
      <c r="L171" s="584"/>
      <c r="M171" s="587"/>
      <c r="N171" s="584"/>
      <c r="O171" s="587"/>
      <c r="P171" s="588"/>
      <c r="Q171" s="587"/>
      <c r="R171" s="584"/>
      <c r="S171" s="587"/>
      <c r="T171" s="584"/>
      <c r="U171" s="587"/>
      <c r="V171" s="587"/>
      <c r="X171" s="579"/>
    </row>
    <row r="172" spans="1:24" ht="15" customHeight="1" x14ac:dyDescent="0.35">
      <c r="A172" s="1224">
        <v>44912</v>
      </c>
      <c r="B172" s="591"/>
      <c r="C172" s="587"/>
      <c r="D172" s="584">
        <v>56.91</v>
      </c>
      <c r="E172" s="585">
        <v>386988</v>
      </c>
      <c r="F172" s="586"/>
      <c r="G172" s="587"/>
      <c r="H172" s="584"/>
      <c r="I172" s="587"/>
      <c r="J172" s="584"/>
      <c r="K172" s="587"/>
      <c r="L172" s="584"/>
      <c r="M172" s="587"/>
      <c r="N172" s="584"/>
      <c r="O172" s="587"/>
      <c r="P172" s="588"/>
      <c r="Q172" s="587"/>
      <c r="R172" s="584"/>
      <c r="S172" s="587"/>
      <c r="T172" s="584"/>
      <c r="U172" s="587"/>
      <c r="V172" s="587"/>
      <c r="X172" s="579"/>
    </row>
    <row r="173" spans="1:24" ht="15" customHeight="1" x14ac:dyDescent="0.35">
      <c r="A173" s="1225"/>
      <c r="B173" s="591"/>
      <c r="C173" s="587"/>
      <c r="D173" s="584">
        <v>54.58</v>
      </c>
      <c r="E173" s="585">
        <v>371144</v>
      </c>
      <c r="F173" s="586"/>
      <c r="G173" s="587"/>
      <c r="H173" s="584"/>
      <c r="I173" s="587"/>
      <c r="J173" s="584"/>
      <c r="K173" s="587"/>
      <c r="L173" s="584"/>
      <c r="M173" s="587"/>
      <c r="N173" s="584"/>
      <c r="O173" s="587"/>
      <c r="P173" s="588"/>
      <c r="Q173" s="587"/>
      <c r="R173" s="584"/>
      <c r="S173" s="587"/>
      <c r="T173" s="584"/>
      <c r="U173" s="587"/>
      <c r="V173" s="587"/>
      <c r="X173" s="579"/>
    </row>
    <row r="174" spans="1:24" ht="15" customHeight="1" x14ac:dyDescent="0.35">
      <c r="A174" s="1224">
        <v>44913</v>
      </c>
      <c r="B174" s="591"/>
      <c r="C174" s="587"/>
      <c r="D174" s="584"/>
      <c r="E174" s="585"/>
      <c r="F174" s="586"/>
      <c r="G174" s="587"/>
      <c r="H174" s="584"/>
      <c r="I174" s="587"/>
      <c r="J174" s="584"/>
      <c r="K174" s="587"/>
      <c r="L174" s="584"/>
      <c r="M174" s="587"/>
      <c r="N174" s="584"/>
      <c r="O174" s="587"/>
      <c r="P174" s="588"/>
      <c r="Q174" s="587"/>
      <c r="R174" s="584"/>
      <c r="S174" s="587"/>
      <c r="T174" s="584"/>
      <c r="U174" s="587"/>
      <c r="V174" s="587"/>
      <c r="X174" s="579"/>
    </row>
    <row r="175" spans="1:24" ht="15" customHeight="1" x14ac:dyDescent="0.35">
      <c r="A175" s="1225"/>
      <c r="B175" s="591"/>
      <c r="C175" s="587"/>
      <c r="D175" s="584"/>
      <c r="E175" s="585"/>
      <c r="F175" s="586"/>
      <c r="G175" s="587"/>
      <c r="H175" s="584"/>
      <c r="I175" s="587"/>
      <c r="J175" s="584"/>
      <c r="K175" s="587"/>
      <c r="L175" s="584"/>
      <c r="M175" s="587"/>
      <c r="N175" s="584"/>
      <c r="O175" s="587"/>
      <c r="P175" s="588"/>
      <c r="Q175" s="587"/>
      <c r="R175" s="584"/>
      <c r="S175" s="587"/>
      <c r="T175" s="584"/>
      <c r="U175" s="587"/>
      <c r="V175" s="587"/>
      <c r="X175" s="579"/>
    </row>
    <row r="176" spans="1:24" ht="15" customHeight="1" x14ac:dyDescent="0.35">
      <c r="A176" s="1224">
        <v>44914</v>
      </c>
      <c r="B176" s="591"/>
      <c r="C176" s="587"/>
      <c r="D176" s="584"/>
      <c r="E176" s="585"/>
      <c r="F176" s="586"/>
      <c r="G176" s="587"/>
      <c r="H176" s="584"/>
      <c r="I176" s="587"/>
      <c r="J176" s="584">
        <v>9.11</v>
      </c>
      <c r="K176" s="587">
        <v>91100</v>
      </c>
      <c r="L176" s="584"/>
      <c r="M176" s="587"/>
      <c r="N176" s="584">
        <v>6.06</v>
      </c>
      <c r="O176" s="587">
        <v>60600</v>
      </c>
      <c r="P176" s="588"/>
      <c r="Q176" s="587"/>
      <c r="R176" s="584"/>
      <c r="S176" s="587"/>
      <c r="T176" s="584"/>
      <c r="U176" s="587"/>
      <c r="V176" s="587"/>
      <c r="X176" s="579"/>
    </row>
    <row r="177" spans="1:24" ht="15" customHeight="1" x14ac:dyDescent="0.35">
      <c r="A177" s="1225"/>
      <c r="B177" s="591"/>
      <c r="C177" s="587"/>
      <c r="D177" s="584"/>
      <c r="E177" s="585"/>
      <c r="F177" s="586"/>
      <c r="G177" s="587"/>
      <c r="H177" s="584"/>
      <c r="I177" s="587"/>
      <c r="J177" s="584"/>
      <c r="K177" s="587"/>
      <c r="L177" s="584"/>
      <c r="M177" s="587"/>
      <c r="N177" s="584"/>
      <c r="O177" s="587"/>
      <c r="P177" s="588"/>
      <c r="Q177" s="587"/>
      <c r="R177" s="584"/>
      <c r="S177" s="587"/>
      <c r="T177" s="584"/>
      <c r="U177" s="587"/>
      <c r="V177" s="587"/>
      <c r="X177" s="579"/>
    </row>
    <row r="178" spans="1:24" ht="15" customHeight="1" x14ac:dyDescent="0.35">
      <c r="A178" s="1224">
        <v>44915</v>
      </c>
      <c r="B178" s="591">
        <v>45.39</v>
      </c>
      <c r="C178" s="587">
        <v>308652</v>
      </c>
      <c r="D178" s="584"/>
      <c r="E178" s="585"/>
      <c r="F178" s="586"/>
      <c r="G178" s="587"/>
      <c r="H178" s="584"/>
      <c r="I178" s="587"/>
      <c r="J178" s="584"/>
      <c r="K178" s="587"/>
      <c r="L178" s="584"/>
      <c r="M178" s="587"/>
      <c r="N178" s="584"/>
      <c r="O178" s="587"/>
      <c r="P178" s="588"/>
      <c r="Q178" s="587"/>
      <c r="R178" s="584"/>
      <c r="S178" s="587"/>
      <c r="T178" s="584"/>
      <c r="U178" s="587"/>
      <c r="V178" s="587"/>
      <c r="X178" s="579"/>
    </row>
    <row r="179" spans="1:24" ht="15" customHeight="1" x14ac:dyDescent="0.35">
      <c r="A179" s="1225"/>
      <c r="B179" s="591"/>
      <c r="C179" s="587"/>
      <c r="D179" s="584"/>
      <c r="E179" s="585"/>
      <c r="F179" s="586"/>
      <c r="G179" s="587"/>
      <c r="H179" s="584"/>
      <c r="I179" s="587"/>
      <c r="J179" s="584"/>
      <c r="K179" s="587"/>
      <c r="L179" s="584"/>
      <c r="M179" s="587"/>
      <c r="N179" s="584"/>
      <c r="O179" s="587"/>
      <c r="P179" s="588"/>
      <c r="Q179" s="587"/>
      <c r="R179" s="584"/>
      <c r="S179" s="587"/>
      <c r="T179" s="584"/>
      <c r="U179" s="587"/>
      <c r="V179" s="587"/>
      <c r="X179" s="579"/>
    </row>
    <row r="180" spans="1:24" ht="15" customHeight="1" x14ac:dyDescent="0.35">
      <c r="A180" s="1224">
        <v>44916</v>
      </c>
      <c r="B180" s="591"/>
      <c r="C180" s="587"/>
      <c r="D180" s="584"/>
      <c r="E180" s="585"/>
      <c r="F180" s="586"/>
      <c r="G180" s="587"/>
      <c r="H180" s="584">
        <v>11.76</v>
      </c>
      <c r="I180" s="587">
        <v>117600</v>
      </c>
      <c r="J180" s="584"/>
      <c r="K180" s="587"/>
      <c r="L180" s="584"/>
      <c r="M180" s="587"/>
      <c r="N180" s="584"/>
      <c r="O180" s="587"/>
      <c r="P180" s="588">
        <v>45.47</v>
      </c>
      <c r="Q180" s="587">
        <v>454700</v>
      </c>
      <c r="R180" s="584"/>
      <c r="S180" s="587"/>
      <c r="T180" s="589"/>
      <c r="U180" s="590"/>
      <c r="V180" s="587"/>
      <c r="X180" s="579"/>
    </row>
    <row r="181" spans="1:24" ht="15" customHeight="1" x14ac:dyDescent="0.35">
      <c r="A181" s="1225"/>
      <c r="B181" s="591"/>
      <c r="C181" s="587"/>
      <c r="D181" s="584"/>
      <c r="E181" s="585"/>
      <c r="F181" s="586"/>
      <c r="G181" s="587"/>
      <c r="H181" s="584"/>
      <c r="I181" s="587"/>
      <c r="J181" s="584"/>
      <c r="K181" s="587"/>
      <c r="L181" s="584"/>
      <c r="M181" s="587"/>
      <c r="N181" s="584"/>
      <c r="O181" s="587"/>
      <c r="P181" s="588"/>
      <c r="Q181" s="587"/>
      <c r="R181" s="584"/>
      <c r="S181" s="587"/>
      <c r="T181" s="584"/>
      <c r="U181" s="587"/>
      <c r="V181" s="587"/>
      <c r="X181" s="579"/>
    </row>
    <row r="182" spans="1:24" ht="15" customHeight="1" x14ac:dyDescent="0.35">
      <c r="A182" s="1224">
        <v>44917</v>
      </c>
      <c r="B182" s="591"/>
      <c r="C182" s="587"/>
      <c r="D182" s="584">
        <v>57.68</v>
      </c>
      <c r="E182" s="585">
        <v>392224</v>
      </c>
      <c r="F182" s="586"/>
      <c r="G182" s="587"/>
      <c r="H182" s="584"/>
      <c r="I182" s="587"/>
      <c r="J182" s="584"/>
      <c r="K182" s="587"/>
      <c r="L182" s="584"/>
      <c r="M182" s="587"/>
      <c r="N182" s="584"/>
      <c r="O182" s="587"/>
      <c r="P182" s="588"/>
      <c r="Q182" s="587"/>
      <c r="R182" s="584"/>
      <c r="S182" s="587"/>
      <c r="T182" s="584"/>
      <c r="U182" s="587"/>
      <c r="V182" s="587"/>
      <c r="X182" s="579"/>
    </row>
    <row r="183" spans="1:24" ht="18" customHeight="1" x14ac:dyDescent="0.35">
      <c r="A183" s="1225"/>
      <c r="B183" s="591"/>
      <c r="C183" s="587"/>
      <c r="D183" s="584">
        <v>56.91</v>
      </c>
      <c r="E183" s="585">
        <v>386988</v>
      </c>
      <c r="F183" s="586"/>
      <c r="G183" s="587"/>
      <c r="H183" s="584"/>
      <c r="I183" s="587"/>
      <c r="J183" s="584"/>
      <c r="K183" s="587"/>
      <c r="L183" s="584"/>
      <c r="M183" s="587"/>
      <c r="N183" s="584"/>
      <c r="O183" s="587"/>
      <c r="P183" s="588"/>
      <c r="Q183" s="587"/>
      <c r="R183" s="584"/>
      <c r="S183" s="587"/>
      <c r="T183" s="584"/>
      <c r="U183" s="587"/>
      <c r="V183" s="587"/>
      <c r="X183" s="579"/>
    </row>
    <row r="184" spans="1:24" ht="15" customHeight="1" x14ac:dyDescent="0.35">
      <c r="A184" s="1224">
        <v>44918</v>
      </c>
      <c r="B184" s="591"/>
      <c r="C184" s="587"/>
      <c r="D184" s="584"/>
      <c r="E184" s="585"/>
      <c r="F184" s="586"/>
      <c r="G184" s="587"/>
      <c r="H184" s="584"/>
      <c r="I184" s="587"/>
      <c r="J184" s="584"/>
      <c r="K184" s="587"/>
      <c r="L184" s="584"/>
      <c r="M184" s="587"/>
      <c r="N184" s="584">
        <v>10</v>
      </c>
      <c r="O184" s="587">
        <v>100000</v>
      </c>
      <c r="P184" s="588"/>
      <c r="Q184" s="587"/>
      <c r="R184" s="584"/>
      <c r="S184" s="587"/>
      <c r="T184" s="584"/>
      <c r="U184" s="587"/>
      <c r="V184" s="587"/>
      <c r="X184" s="579"/>
    </row>
    <row r="185" spans="1:24" ht="15" customHeight="1" x14ac:dyDescent="0.35">
      <c r="A185" s="1225"/>
      <c r="B185" s="625"/>
      <c r="C185" s="583"/>
      <c r="D185" s="584"/>
      <c r="E185" s="585"/>
      <c r="F185" s="591"/>
      <c r="G185" s="587"/>
      <c r="H185" s="584"/>
      <c r="I185" s="587"/>
      <c r="J185" s="584"/>
      <c r="K185" s="587"/>
      <c r="L185" s="584"/>
      <c r="M185" s="587"/>
      <c r="N185" s="584">
        <v>9.91</v>
      </c>
      <c r="O185" s="587">
        <v>99100</v>
      </c>
      <c r="P185" s="588"/>
      <c r="Q185" s="587"/>
      <c r="R185" s="584"/>
      <c r="S185" s="587"/>
      <c r="T185" s="584"/>
      <c r="U185" s="587"/>
      <c r="V185" s="587"/>
      <c r="X185" s="579"/>
    </row>
    <row r="186" spans="1:24" ht="15" customHeight="1" x14ac:dyDescent="0.35">
      <c r="A186" s="1224">
        <v>44919</v>
      </c>
      <c r="B186" s="625">
        <v>32.200000000000003</v>
      </c>
      <c r="C186" s="583">
        <v>218960</v>
      </c>
      <c r="D186" s="584"/>
      <c r="E186" s="585"/>
      <c r="F186" s="586"/>
      <c r="G186" s="587"/>
      <c r="H186" s="584"/>
      <c r="I186" s="587"/>
      <c r="J186" s="584"/>
      <c r="K186" s="587"/>
      <c r="L186" s="584"/>
      <c r="M186" s="587"/>
      <c r="N186" s="584"/>
      <c r="O186" s="587"/>
      <c r="P186" s="588"/>
      <c r="Q186" s="587"/>
      <c r="R186" s="584"/>
      <c r="S186" s="587"/>
      <c r="T186" s="584"/>
      <c r="U186" s="587"/>
      <c r="V186" s="587"/>
      <c r="X186" s="579"/>
    </row>
    <row r="187" spans="1:24" ht="15" customHeight="1" x14ac:dyDescent="0.35">
      <c r="A187" s="1225"/>
      <c r="B187" s="591"/>
      <c r="C187" s="587"/>
      <c r="D187" s="584"/>
      <c r="E187" s="585"/>
      <c r="F187" s="586"/>
      <c r="G187" s="587"/>
      <c r="H187" s="584"/>
      <c r="I187" s="587"/>
      <c r="J187" s="584"/>
      <c r="K187" s="587"/>
      <c r="L187" s="584"/>
      <c r="M187" s="587"/>
      <c r="N187" s="584"/>
      <c r="O187" s="587"/>
      <c r="P187" s="588"/>
      <c r="Q187" s="587"/>
      <c r="R187" s="584"/>
      <c r="S187" s="587"/>
      <c r="T187" s="584"/>
      <c r="U187" s="587"/>
      <c r="V187" s="587"/>
      <c r="X187" s="579"/>
    </row>
    <row r="188" spans="1:24" ht="15" customHeight="1" x14ac:dyDescent="0.35">
      <c r="A188" s="1224">
        <v>44920</v>
      </c>
      <c r="B188" s="591"/>
      <c r="C188" s="587"/>
      <c r="D188" s="584">
        <v>47.01</v>
      </c>
      <c r="E188" s="585">
        <v>319668</v>
      </c>
      <c r="F188" s="586"/>
      <c r="G188" s="587"/>
      <c r="H188" s="584"/>
      <c r="I188" s="587"/>
      <c r="J188" s="584"/>
      <c r="K188" s="587"/>
      <c r="L188" s="584"/>
      <c r="M188" s="587"/>
      <c r="N188" s="584"/>
      <c r="O188" s="587"/>
      <c r="P188" s="588"/>
      <c r="Q188" s="587"/>
      <c r="R188" s="584"/>
      <c r="S188" s="587"/>
      <c r="T188" s="584"/>
      <c r="U188" s="587"/>
      <c r="V188" s="587"/>
      <c r="X188" s="579"/>
    </row>
    <row r="189" spans="1:24" ht="15" customHeight="1" x14ac:dyDescent="0.35">
      <c r="A189" s="1225"/>
      <c r="B189" s="591"/>
      <c r="C189" s="587"/>
      <c r="D189" s="584"/>
      <c r="E189" s="585"/>
      <c r="F189" s="586"/>
      <c r="G189" s="587"/>
      <c r="H189" s="584"/>
      <c r="I189" s="587"/>
      <c r="J189" s="584"/>
      <c r="K189" s="587"/>
      <c r="L189" s="584"/>
      <c r="M189" s="587"/>
      <c r="N189" s="584"/>
      <c r="O189" s="587"/>
      <c r="P189" s="588"/>
      <c r="Q189" s="587"/>
      <c r="R189" s="584"/>
      <c r="S189" s="587"/>
      <c r="T189" s="584"/>
      <c r="U189" s="587"/>
      <c r="V189" s="587"/>
      <c r="X189" s="579"/>
    </row>
    <row r="190" spans="1:24" ht="15" customHeight="1" x14ac:dyDescent="0.35">
      <c r="A190" s="1224">
        <v>44921</v>
      </c>
      <c r="B190" s="591"/>
      <c r="C190" s="587"/>
      <c r="D190" s="584"/>
      <c r="E190" s="585"/>
      <c r="F190" s="586"/>
      <c r="G190" s="587"/>
      <c r="H190" s="584"/>
      <c r="I190" s="587"/>
      <c r="J190" s="584">
        <v>8.94</v>
      </c>
      <c r="K190" s="587">
        <v>89480</v>
      </c>
      <c r="L190" s="584"/>
      <c r="M190" s="587"/>
      <c r="N190" s="584"/>
      <c r="O190" s="587"/>
      <c r="P190" s="588"/>
      <c r="Q190" s="587"/>
      <c r="R190" s="584"/>
      <c r="S190" s="587"/>
      <c r="T190" s="584"/>
      <c r="U190" s="587"/>
      <c r="V190" s="587"/>
      <c r="X190" s="579"/>
    </row>
    <row r="191" spans="1:24" ht="15" customHeight="1" x14ac:dyDescent="0.35">
      <c r="A191" s="1225"/>
      <c r="B191" s="591"/>
      <c r="C191" s="587"/>
      <c r="D191" s="584"/>
      <c r="E191" s="585"/>
      <c r="F191" s="586"/>
      <c r="G191" s="587"/>
      <c r="H191" s="584"/>
      <c r="I191" s="587"/>
      <c r="J191" s="584">
        <v>9.98</v>
      </c>
      <c r="K191" s="587">
        <v>99800</v>
      </c>
      <c r="L191" s="584"/>
      <c r="M191" s="587"/>
      <c r="N191" s="584"/>
      <c r="O191" s="587"/>
      <c r="P191" s="588"/>
      <c r="Q191" s="587"/>
      <c r="R191" s="584"/>
      <c r="S191" s="587"/>
      <c r="T191" s="584"/>
      <c r="U191" s="587"/>
      <c r="V191" s="587"/>
      <c r="X191" s="579"/>
    </row>
    <row r="192" spans="1:24" ht="15" customHeight="1" x14ac:dyDescent="0.35">
      <c r="A192" s="1224">
        <v>44922</v>
      </c>
      <c r="B192" s="591"/>
      <c r="C192" s="587"/>
      <c r="D192" s="584"/>
      <c r="E192" s="585"/>
      <c r="F192" s="586"/>
      <c r="G192" s="587"/>
      <c r="H192" s="584"/>
      <c r="I192" s="587"/>
      <c r="J192" s="584"/>
      <c r="K192" s="587"/>
      <c r="L192" s="584"/>
      <c r="M192" s="587"/>
      <c r="N192" s="584"/>
      <c r="O192" s="587"/>
      <c r="P192" s="588"/>
      <c r="Q192" s="587"/>
      <c r="R192" s="584"/>
      <c r="S192" s="587"/>
      <c r="T192" s="584"/>
      <c r="U192" s="587"/>
      <c r="V192" s="587"/>
      <c r="X192" s="579"/>
    </row>
    <row r="193" spans="1:27" ht="15" customHeight="1" x14ac:dyDescent="0.35">
      <c r="A193" s="1225"/>
      <c r="B193" s="630"/>
      <c r="C193" s="587"/>
      <c r="D193" s="584"/>
      <c r="E193" s="585"/>
      <c r="F193" s="586"/>
      <c r="G193" s="587"/>
      <c r="H193" s="584"/>
      <c r="I193" s="587"/>
      <c r="J193" s="584"/>
      <c r="K193" s="587"/>
      <c r="L193" s="584"/>
      <c r="M193" s="587"/>
      <c r="N193" s="584"/>
      <c r="O193" s="587"/>
      <c r="P193" s="588"/>
      <c r="Q193" s="587"/>
      <c r="R193" s="584"/>
      <c r="S193" s="587"/>
      <c r="T193" s="584"/>
      <c r="U193" s="587"/>
      <c r="V193" s="587"/>
      <c r="X193" s="579"/>
    </row>
    <row r="194" spans="1:27" ht="15" customHeight="1" x14ac:dyDescent="0.35">
      <c r="A194" s="1224">
        <v>44923</v>
      </c>
      <c r="B194" s="630"/>
      <c r="C194" s="587"/>
      <c r="D194" s="584"/>
      <c r="E194" s="585"/>
      <c r="F194" s="586"/>
      <c r="G194" s="587"/>
      <c r="H194" s="584"/>
      <c r="I194" s="587"/>
      <c r="J194" s="584"/>
      <c r="K194" s="587"/>
      <c r="L194" s="584"/>
      <c r="M194" s="587"/>
      <c r="N194" s="584"/>
      <c r="O194" s="587"/>
      <c r="P194" s="588"/>
      <c r="Q194" s="587"/>
      <c r="R194" s="584"/>
      <c r="S194" s="587"/>
      <c r="T194" s="584"/>
      <c r="U194" s="587"/>
      <c r="V194" s="587"/>
      <c r="X194" s="579"/>
    </row>
    <row r="195" spans="1:27" ht="14.25" customHeight="1" x14ac:dyDescent="0.35">
      <c r="A195" s="1225"/>
      <c r="B195" s="630"/>
      <c r="C195" s="587"/>
      <c r="D195" s="584"/>
      <c r="E195" s="585"/>
      <c r="F195" s="586"/>
      <c r="G195" s="587"/>
      <c r="H195" s="584"/>
      <c r="I195" s="587"/>
      <c r="J195" s="584"/>
      <c r="K195" s="587"/>
      <c r="L195" s="584"/>
      <c r="M195" s="587"/>
      <c r="N195" s="584"/>
      <c r="O195" s="587"/>
      <c r="P195" s="588"/>
      <c r="Q195" s="587"/>
      <c r="R195" s="584"/>
      <c r="S195" s="587"/>
      <c r="T195" s="584"/>
      <c r="U195" s="587"/>
      <c r="V195" s="587"/>
      <c r="X195" s="579"/>
    </row>
    <row r="196" spans="1:27" ht="15" customHeight="1" x14ac:dyDescent="0.35">
      <c r="A196" s="1224">
        <v>44924</v>
      </c>
      <c r="B196" s="630"/>
      <c r="C196" s="587"/>
      <c r="D196" s="631">
        <v>52.77</v>
      </c>
      <c r="E196" s="585">
        <v>358836</v>
      </c>
      <c r="F196" s="586"/>
      <c r="G196" s="587"/>
      <c r="H196" s="584"/>
      <c r="I196" s="587"/>
      <c r="J196" s="584"/>
      <c r="K196" s="587"/>
      <c r="L196" s="584"/>
      <c r="M196" s="587"/>
      <c r="N196" s="584"/>
      <c r="O196" s="587"/>
      <c r="P196" s="588"/>
      <c r="Q196" s="587"/>
      <c r="R196" s="584"/>
      <c r="S196" s="587"/>
      <c r="T196" s="584"/>
      <c r="U196" s="587"/>
      <c r="V196" s="587"/>
      <c r="X196" s="579"/>
    </row>
    <row r="197" spans="1:27" ht="15" customHeight="1" x14ac:dyDescent="0.35">
      <c r="A197" s="1225"/>
      <c r="B197" s="630"/>
      <c r="C197" s="587"/>
      <c r="D197" s="630">
        <v>54.61</v>
      </c>
      <c r="E197" s="587">
        <v>371348</v>
      </c>
      <c r="F197" s="586"/>
      <c r="G197" s="587"/>
      <c r="H197" s="584"/>
      <c r="I197" s="587"/>
      <c r="J197" s="584"/>
      <c r="K197" s="587"/>
      <c r="L197" s="584"/>
      <c r="M197" s="587"/>
      <c r="N197" s="584"/>
      <c r="O197" s="587"/>
      <c r="P197" s="588"/>
      <c r="Q197" s="587"/>
      <c r="R197" s="584"/>
      <c r="S197" s="587"/>
      <c r="T197" s="584"/>
      <c r="U197" s="587"/>
      <c r="V197" s="587"/>
      <c r="X197" s="579"/>
    </row>
    <row r="198" spans="1:27" ht="15" customHeight="1" x14ac:dyDescent="0.35">
      <c r="A198" s="1224">
        <v>44925</v>
      </c>
      <c r="B198" s="630"/>
      <c r="C198" s="587"/>
      <c r="D198" s="584"/>
      <c r="E198" s="585"/>
      <c r="F198" s="586"/>
      <c r="G198" s="587"/>
      <c r="H198" s="584"/>
      <c r="I198" s="587"/>
      <c r="J198" s="584"/>
      <c r="K198" s="587"/>
      <c r="L198" s="584"/>
      <c r="M198" s="587"/>
      <c r="N198" s="584"/>
      <c r="O198" s="587"/>
      <c r="P198" s="588"/>
      <c r="Q198" s="587"/>
      <c r="R198" s="584"/>
      <c r="S198" s="587"/>
      <c r="T198" s="584"/>
      <c r="U198" s="587"/>
      <c r="V198" s="587"/>
      <c r="X198" s="579"/>
    </row>
    <row r="199" spans="1:27" ht="15" customHeight="1" x14ac:dyDescent="0.35">
      <c r="A199" s="1225"/>
      <c r="B199" s="591"/>
      <c r="C199" s="587"/>
      <c r="D199" s="584"/>
      <c r="E199" s="585"/>
      <c r="F199" s="586"/>
      <c r="G199" s="587"/>
      <c r="H199" s="584"/>
      <c r="I199" s="587"/>
      <c r="J199" s="584"/>
      <c r="K199" s="587"/>
      <c r="L199" s="584"/>
      <c r="M199" s="587"/>
      <c r="N199" s="584"/>
      <c r="O199" s="587"/>
      <c r="P199" s="588"/>
      <c r="Q199" s="587"/>
      <c r="R199" s="584"/>
      <c r="S199" s="587"/>
      <c r="T199" s="584"/>
      <c r="U199" s="587"/>
      <c r="V199" s="587"/>
      <c r="X199" s="579"/>
    </row>
    <row r="200" spans="1:27" ht="15" customHeight="1" x14ac:dyDescent="0.35">
      <c r="A200" s="1224">
        <v>44926</v>
      </c>
      <c r="B200" s="591"/>
      <c r="C200" s="587"/>
      <c r="D200" s="584"/>
      <c r="E200" s="585"/>
      <c r="F200" s="586"/>
      <c r="G200" s="587"/>
      <c r="H200" s="584"/>
      <c r="I200" s="587"/>
      <c r="J200" s="584"/>
      <c r="K200" s="587"/>
      <c r="L200" s="584"/>
      <c r="M200" s="587"/>
      <c r="N200" s="584"/>
      <c r="O200" s="587"/>
      <c r="P200" s="588"/>
      <c r="Q200" s="587"/>
      <c r="R200" s="584"/>
      <c r="S200" s="587"/>
      <c r="T200" s="584"/>
      <c r="U200" s="587"/>
      <c r="V200" s="587"/>
      <c r="X200" s="579"/>
    </row>
    <row r="201" spans="1:27" ht="15" customHeight="1" x14ac:dyDescent="0.35">
      <c r="A201" s="1225"/>
      <c r="B201" s="591"/>
      <c r="C201" s="587"/>
      <c r="D201" s="584"/>
      <c r="E201" s="585"/>
      <c r="F201" s="586"/>
      <c r="G201" s="587"/>
      <c r="H201" s="584"/>
      <c r="I201" s="587"/>
      <c r="J201" s="584"/>
      <c r="K201" s="587"/>
      <c r="L201" s="584"/>
      <c r="M201" s="587"/>
      <c r="N201" s="584"/>
      <c r="O201" s="587"/>
      <c r="P201" s="588"/>
      <c r="Q201" s="587"/>
      <c r="R201" s="584"/>
      <c r="S201" s="587"/>
      <c r="T201" s="584"/>
      <c r="U201" s="587"/>
      <c r="V201" s="587"/>
      <c r="X201" s="579"/>
    </row>
    <row r="202" spans="1:27" s="663" customFormat="1" ht="22" customHeight="1" x14ac:dyDescent="0.35">
      <c r="A202" s="1205" t="s">
        <v>113</v>
      </c>
      <c r="B202" s="602"/>
      <c r="C202" s="603">
        <f>SUM(C140:C199)</f>
        <v>1293428</v>
      </c>
      <c r="D202" s="607"/>
      <c r="E202" s="603">
        <f>SUM(E140:E199)</f>
        <v>4767752</v>
      </c>
      <c r="F202" s="607"/>
      <c r="G202" s="603">
        <f>SUM(G140:G199)</f>
        <v>0</v>
      </c>
      <c r="H202" s="607"/>
      <c r="I202" s="603">
        <f>SUM(I140:I199)</f>
        <v>257600</v>
      </c>
      <c r="J202" s="607"/>
      <c r="K202" s="603">
        <f>SUM(K140:K199)</f>
        <v>652780</v>
      </c>
      <c r="L202" s="607"/>
      <c r="M202" s="603">
        <f>SUM(M140:M199)</f>
        <v>53500</v>
      </c>
      <c r="N202" s="607"/>
      <c r="O202" s="603">
        <f>SUM(O140:O199)</f>
        <v>528700</v>
      </c>
      <c r="P202" s="607"/>
      <c r="Q202" s="603">
        <f>SUM(Q140:Q199)</f>
        <v>454700</v>
      </c>
      <c r="R202" s="607"/>
      <c r="S202" s="603">
        <f>SUM(S140:S199)</f>
        <v>0</v>
      </c>
      <c r="T202" s="607"/>
      <c r="U202" s="603">
        <f>SUM(U140:U199)</f>
        <v>0</v>
      </c>
      <c r="V202" s="603">
        <f>SUM(B202:U202)</f>
        <v>8008460</v>
      </c>
    </row>
    <row r="203" spans="1:27" s="663" customFormat="1" ht="22" customHeight="1" x14ac:dyDescent="0.35">
      <c r="A203" s="1205"/>
      <c r="B203" s="632">
        <f>SUM(B140:B199)</f>
        <v>190.20999999999998</v>
      </c>
      <c r="C203" s="603"/>
      <c r="D203" s="607">
        <f>SUM(D140:D199)</f>
        <v>701.13999999999987</v>
      </c>
      <c r="E203" s="603"/>
      <c r="F203" s="607">
        <f>SUM(F140:F199)</f>
        <v>0</v>
      </c>
      <c r="G203" s="603"/>
      <c r="H203" s="607">
        <f>SUM(H140:H199)</f>
        <v>25.759999999999998</v>
      </c>
      <c r="I203" s="603"/>
      <c r="J203" s="607">
        <f>SUM(J140:J199)</f>
        <v>65.27</v>
      </c>
      <c r="K203" s="603"/>
      <c r="L203" s="607">
        <f>SUM(L140:L199)</f>
        <v>5.35</v>
      </c>
      <c r="M203" s="603"/>
      <c r="N203" s="607">
        <f>SUM(N140:N199)</f>
        <v>52.870000000000005</v>
      </c>
      <c r="O203" s="603"/>
      <c r="P203" s="607">
        <f>SUM(P140:P199)</f>
        <v>45.47</v>
      </c>
      <c r="Q203" s="603"/>
      <c r="R203" s="607">
        <f>SUM(R140:R199)</f>
        <v>0</v>
      </c>
      <c r="S203" s="603"/>
      <c r="T203" s="633">
        <f>SUM(T140:T199)</f>
        <v>0</v>
      </c>
      <c r="U203" s="603"/>
      <c r="V203" s="608">
        <f>SUM(B203:U203)</f>
        <v>1086.07</v>
      </c>
    </row>
    <row r="204" spans="1:27" ht="24" customHeight="1" x14ac:dyDescent="0.35">
      <c r="A204" s="1205"/>
      <c r="B204" s="589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5"/>
      <c r="P204" s="645"/>
      <c r="Q204" s="645"/>
      <c r="R204" s="645"/>
      <c r="S204" s="645"/>
      <c r="T204" s="645"/>
      <c r="U204" s="645"/>
      <c r="V204" s="634">
        <f>V202+Z130+2</f>
        <v>45474648</v>
      </c>
      <c r="X204" s="579"/>
    </row>
    <row r="205" spans="1:27" ht="24" customHeight="1" x14ac:dyDescent="0.35">
      <c r="A205" s="855"/>
      <c r="B205" s="589"/>
      <c r="C205" s="645"/>
      <c r="D205" s="645"/>
      <c r="E205" s="645"/>
      <c r="F205" s="645"/>
      <c r="G205" s="645"/>
      <c r="H205" s="645"/>
      <c r="I205" s="645"/>
      <c r="J205" s="645"/>
      <c r="K205" s="645"/>
      <c r="L205" s="645"/>
      <c r="M205" s="645"/>
      <c r="N205" s="645"/>
      <c r="O205" s="645"/>
      <c r="P205" s="645"/>
      <c r="Q205" s="645"/>
      <c r="R205" s="645"/>
      <c r="S205" s="645"/>
      <c r="T205" s="645"/>
      <c r="U205" s="645"/>
      <c r="V205" s="608">
        <v>5316.98</v>
      </c>
      <c r="X205" s="579"/>
    </row>
    <row r="206" spans="1:27" ht="22" customHeight="1" x14ac:dyDescent="0.35">
      <c r="A206" s="686" t="s">
        <v>151</v>
      </c>
      <c r="B206" s="1219" t="s">
        <v>221</v>
      </c>
      <c r="C206" s="1219"/>
      <c r="D206" s="1219"/>
      <c r="E206" s="1219"/>
      <c r="F206" s="1219"/>
      <c r="G206" s="1219"/>
      <c r="H206" s="1219"/>
      <c r="I206" s="1219"/>
      <c r="J206" s="1219"/>
      <c r="K206" s="1219"/>
      <c r="L206" s="639"/>
      <c r="M206" s="638"/>
      <c r="N206" s="639"/>
      <c r="O206" s="638"/>
      <c r="P206" s="640"/>
      <c r="Q206" s="638"/>
      <c r="R206" s="639"/>
      <c r="S206" s="638"/>
      <c r="T206" s="639"/>
      <c r="U206" s="638"/>
      <c r="V206" s="639"/>
      <c r="W206" s="638"/>
      <c r="X206" s="639"/>
      <c r="Y206" s="638"/>
      <c r="Z206" s="638"/>
    </row>
    <row r="207" spans="1:27" ht="22" customHeight="1" x14ac:dyDescent="0.35">
      <c r="A207" s="686" t="s">
        <v>153</v>
      </c>
      <c r="B207" s="635"/>
      <c r="C207" s="1143"/>
      <c r="D207" s="1143"/>
      <c r="E207" s="1143"/>
      <c r="F207" s="637"/>
      <c r="G207" s="638"/>
      <c r="H207" s="639"/>
      <c r="L207" s="639"/>
      <c r="M207" s="638"/>
      <c r="N207" s="639"/>
      <c r="O207" s="1143" t="s">
        <v>154</v>
      </c>
      <c r="P207" s="1143"/>
      <c r="Q207" s="1143"/>
      <c r="R207" s="639"/>
      <c r="S207" s="638"/>
      <c r="T207" s="639"/>
      <c r="U207" s="638"/>
      <c r="V207" s="639"/>
      <c r="W207" s="638"/>
      <c r="X207" s="639"/>
      <c r="Y207" s="638"/>
      <c r="Z207" s="641"/>
      <c r="AA207" s="641"/>
    </row>
    <row r="208" spans="1:27" ht="22" customHeight="1" x14ac:dyDescent="0.35">
      <c r="A208" s="686"/>
      <c r="B208" s="635"/>
      <c r="C208" s="857"/>
      <c r="D208" s="857"/>
      <c r="E208" s="857"/>
      <c r="F208" s="637"/>
      <c r="G208" s="638"/>
      <c r="H208" s="639"/>
      <c r="L208" s="639"/>
      <c r="M208" s="638"/>
      <c r="N208" s="639"/>
      <c r="O208" s="857"/>
      <c r="P208" s="857"/>
      <c r="Q208" s="857"/>
      <c r="R208" s="639"/>
      <c r="S208" s="638"/>
      <c r="T208" s="639"/>
      <c r="U208" s="638"/>
      <c r="V208" s="639"/>
      <c r="W208" s="638"/>
      <c r="X208" s="639"/>
      <c r="Y208" s="638"/>
      <c r="Z208" s="641"/>
      <c r="AA208" s="641"/>
    </row>
    <row r="209" spans="1:27" ht="22" customHeight="1" x14ac:dyDescent="0.35">
      <c r="A209" s="686"/>
      <c r="B209" s="635"/>
      <c r="C209" s="857"/>
      <c r="D209" s="857"/>
      <c r="E209" s="857"/>
      <c r="F209" s="637"/>
      <c r="G209" s="638"/>
      <c r="H209" s="639"/>
      <c r="L209" s="639"/>
      <c r="M209" s="638"/>
      <c r="N209" s="639"/>
      <c r="O209" s="857"/>
      <c r="P209" s="857"/>
      <c r="Q209" s="857"/>
      <c r="R209" s="639"/>
      <c r="S209" s="638"/>
      <c r="T209" s="639"/>
      <c r="U209" s="638"/>
      <c r="V209" s="639"/>
      <c r="W209" s="638"/>
      <c r="X209" s="639"/>
      <c r="Y209" s="638"/>
      <c r="Z209" s="641"/>
      <c r="AA209" s="641"/>
    </row>
    <row r="210" spans="1:27" ht="22" customHeight="1" x14ac:dyDescent="0.35">
      <c r="A210" s="686"/>
      <c r="B210" s="635"/>
      <c r="C210" s="636"/>
      <c r="D210" s="637"/>
      <c r="E210" s="636"/>
      <c r="F210" s="637"/>
      <c r="G210" s="638"/>
      <c r="H210" s="639"/>
      <c r="L210" s="639"/>
      <c r="M210" s="638"/>
      <c r="N210" s="639"/>
      <c r="O210" s="636"/>
      <c r="P210" s="637"/>
      <c r="Q210" s="636"/>
      <c r="R210" s="639"/>
      <c r="S210" s="638"/>
      <c r="T210" s="639"/>
      <c r="U210" s="638"/>
      <c r="V210" s="639"/>
      <c r="W210" s="638"/>
      <c r="X210" s="639"/>
      <c r="Y210" s="642"/>
      <c r="Z210" s="638"/>
      <c r="AA210" s="638"/>
    </row>
    <row r="211" spans="1:27" ht="22" customHeight="1" x14ac:dyDescent="0.35">
      <c r="A211" s="686"/>
      <c r="B211" s="635"/>
      <c r="C211" s="636"/>
      <c r="D211" s="637"/>
      <c r="E211" s="636"/>
      <c r="F211" s="637"/>
      <c r="G211" s="638"/>
      <c r="H211" s="639"/>
      <c r="L211" s="639"/>
      <c r="M211" s="638"/>
      <c r="N211" s="639"/>
      <c r="O211" s="636"/>
      <c r="P211" s="637"/>
      <c r="Q211" s="636"/>
      <c r="R211" s="639"/>
      <c r="S211" s="638"/>
      <c r="T211" s="639"/>
      <c r="U211" s="638"/>
      <c r="V211" s="639"/>
      <c r="W211" s="638"/>
      <c r="X211" s="639"/>
      <c r="Y211" s="638"/>
      <c r="Z211" s="642"/>
      <c r="AA211" s="642"/>
    </row>
    <row r="212" spans="1:27" ht="22" customHeight="1" x14ac:dyDescent="0.35">
      <c r="A212" s="686"/>
      <c r="B212" s="635"/>
      <c r="C212" s="636"/>
      <c r="D212" s="637"/>
      <c r="E212" s="636"/>
      <c r="F212" s="637"/>
      <c r="G212" s="638"/>
      <c r="H212" s="639"/>
      <c r="L212" s="639"/>
      <c r="M212" s="638"/>
      <c r="N212" s="639"/>
      <c r="O212" s="636"/>
      <c r="P212" s="637"/>
      <c r="Q212" s="636"/>
      <c r="R212" s="639"/>
      <c r="S212" s="638"/>
      <c r="T212" s="639"/>
      <c r="U212" s="638"/>
      <c r="V212" s="639"/>
      <c r="W212" s="638"/>
      <c r="X212" s="639"/>
      <c r="Y212" s="638"/>
      <c r="Z212" s="643"/>
      <c r="AA212" s="643"/>
    </row>
    <row r="213" spans="1:27" ht="22" customHeight="1" x14ac:dyDescent="0.35">
      <c r="A213" s="688"/>
      <c r="B213" s="644"/>
      <c r="C213" s="1221"/>
      <c r="D213" s="1221"/>
      <c r="E213" s="1221"/>
      <c r="F213" s="639"/>
      <c r="G213" s="638"/>
      <c r="H213" s="639"/>
      <c r="L213" s="639"/>
      <c r="M213" s="638"/>
      <c r="N213" s="639"/>
      <c r="O213" s="1221" t="s">
        <v>155</v>
      </c>
      <c r="P213" s="1221"/>
      <c r="Q213" s="1221"/>
      <c r="R213" s="639"/>
      <c r="S213" s="638"/>
      <c r="T213" s="639"/>
      <c r="U213" s="638"/>
      <c r="V213" s="639"/>
      <c r="W213" s="638"/>
      <c r="X213" s="639"/>
      <c r="Y213" s="639"/>
      <c r="Z213" s="638"/>
      <c r="AA213" s="638"/>
    </row>
    <row r="214" spans="1:27" ht="22" customHeight="1" x14ac:dyDescent="0.35">
      <c r="A214" s="688"/>
      <c r="B214" s="689"/>
      <c r="C214" s="688"/>
      <c r="D214" s="690"/>
      <c r="E214" s="688"/>
      <c r="F214" s="690"/>
      <c r="G214" s="688"/>
      <c r="H214" s="690"/>
      <c r="I214" s="688"/>
      <c r="J214" s="690"/>
      <c r="K214" s="688"/>
      <c r="L214" s="690"/>
      <c r="M214" s="688"/>
      <c r="N214" s="690"/>
      <c r="O214" s="688"/>
      <c r="P214" s="691"/>
      <c r="Q214" s="688"/>
      <c r="R214" s="690"/>
      <c r="S214" s="688"/>
      <c r="T214" s="690"/>
      <c r="U214" s="690"/>
      <c r="V214" s="639"/>
      <c r="W214" s="688"/>
      <c r="X214" s="690"/>
      <c r="Y214" s="690"/>
      <c r="Z214" s="688"/>
      <c r="AA214" s="688"/>
    </row>
    <row r="215" spans="1:27" ht="32.25" customHeight="1" x14ac:dyDescent="0.35">
      <c r="A215" s="692"/>
      <c r="B215" s="693"/>
      <c r="C215" s="1223"/>
      <c r="D215" s="1223"/>
      <c r="E215" s="1223"/>
      <c r="F215" s="694"/>
      <c r="G215" s="688"/>
      <c r="H215" s="690"/>
      <c r="I215" s="688"/>
      <c r="J215" s="690"/>
      <c r="K215" s="688"/>
      <c r="L215" s="690"/>
      <c r="M215" s="688"/>
      <c r="N215" s="690"/>
      <c r="O215" s="688"/>
      <c r="P215" s="691"/>
      <c r="Q215" s="688"/>
      <c r="R215" s="690"/>
      <c r="S215" s="849"/>
      <c r="T215" s="691"/>
      <c r="U215" s="579">
        <v>45474648</v>
      </c>
      <c r="V215" s="579">
        <f>U215-V204</f>
        <v>0</v>
      </c>
      <c r="W215" s="1185"/>
      <c r="X215" s="1185"/>
      <c r="Y215" s="1185"/>
      <c r="Z215" s="849"/>
      <c r="AA215" s="849"/>
    </row>
    <row r="216" spans="1:27" ht="22" customHeight="1" x14ac:dyDescent="0.35">
      <c r="A216" s="688"/>
      <c r="B216" s="689"/>
      <c r="C216" s="1216" t="s">
        <v>156</v>
      </c>
      <c r="D216" s="1216"/>
      <c r="E216" s="1216" t="s">
        <v>157</v>
      </c>
      <c r="F216" s="1216"/>
      <c r="G216" s="1216" t="s">
        <v>158</v>
      </c>
      <c r="H216" s="1216"/>
      <c r="I216" s="1216" t="s">
        <v>159</v>
      </c>
      <c r="J216" s="1216"/>
      <c r="K216" s="1216" t="s">
        <v>160</v>
      </c>
      <c r="L216" s="1216"/>
      <c r="M216" s="1216" t="s">
        <v>216</v>
      </c>
      <c r="N216" s="1216"/>
      <c r="O216" s="1216" t="s">
        <v>217</v>
      </c>
      <c r="P216" s="1216"/>
      <c r="Q216" s="1217" t="s">
        <v>218</v>
      </c>
      <c r="R216" s="1218"/>
      <c r="W216" s="688"/>
      <c r="X216" s="690"/>
      <c r="Y216" s="688"/>
      <c r="Z216" s="688"/>
      <c r="AA216" s="688"/>
    </row>
    <row r="217" spans="1:27" ht="22" customHeight="1" x14ac:dyDescent="0.35">
      <c r="A217" s="688"/>
      <c r="B217" s="689"/>
      <c r="C217" s="672" t="s">
        <v>30</v>
      </c>
      <c r="D217" s="850" t="s">
        <v>27</v>
      </c>
      <c r="E217" s="672" t="s">
        <v>30</v>
      </c>
      <c r="F217" s="850" t="s">
        <v>27</v>
      </c>
      <c r="G217" s="672" t="s">
        <v>30</v>
      </c>
      <c r="H217" s="850" t="s">
        <v>27</v>
      </c>
      <c r="I217" s="672" t="s">
        <v>30</v>
      </c>
      <c r="J217" s="850" t="s">
        <v>27</v>
      </c>
      <c r="K217" s="672" t="s">
        <v>30</v>
      </c>
      <c r="L217" s="850" t="s">
        <v>27</v>
      </c>
      <c r="M217" s="672" t="s">
        <v>30</v>
      </c>
      <c r="N217" s="850" t="s">
        <v>27</v>
      </c>
      <c r="O217" s="672" t="s">
        <v>30</v>
      </c>
      <c r="P217" s="850" t="s">
        <v>27</v>
      </c>
      <c r="Q217" s="672" t="s">
        <v>30</v>
      </c>
      <c r="R217" s="850" t="s">
        <v>27</v>
      </c>
      <c r="W217" s="688"/>
      <c r="X217" s="690"/>
      <c r="Y217" s="688"/>
      <c r="Z217" s="688"/>
      <c r="AA217" s="688"/>
    </row>
    <row r="218" spans="1:27" ht="22" customHeight="1" x14ac:dyDescent="0.35">
      <c r="A218" s="688"/>
      <c r="B218" s="689"/>
      <c r="C218" s="695">
        <f>B131</f>
        <v>449.34999999999997</v>
      </c>
      <c r="D218" s="696">
        <f>C130</f>
        <v>4493500</v>
      </c>
      <c r="E218" s="561">
        <f>H131</f>
        <v>206.44</v>
      </c>
      <c r="F218" s="560">
        <f>I130</f>
        <v>1403790</v>
      </c>
      <c r="G218" s="572">
        <f>N131</f>
        <v>58.620000000000005</v>
      </c>
      <c r="H218" s="560">
        <f>O130</f>
        <v>586200</v>
      </c>
      <c r="I218" s="697">
        <f>B203</f>
        <v>190.20999999999998</v>
      </c>
      <c r="J218" s="560">
        <f>C202</f>
        <v>1293428</v>
      </c>
      <c r="K218" s="549">
        <f>P203</f>
        <v>45.47</v>
      </c>
      <c r="L218" s="560">
        <f>Q202</f>
        <v>454700</v>
      </c>
      <c r="M218" s="714" t="s">
        <v>219</v>
      </c>
      <c r="N218" s="560" t="str">
        <f>M218</f>
        <v>-</v>
      </c>
      <c r="O218" s="714" t="s">
        <v>219</v>
      </c>
      <c r="P218" s="560" t="str">
        <f>O218</f>
        <v>-</v>
      </c>
      <c r="Q218" s="547"/>
      <c r="R218" s="547"/>
      <c r="W218" s="688"/>
      <c r="X218" s="690"/>
      <c r="Y218" s="688"/>
      <c r="Z218" s="688"/>
      <c r="AA218" s="688"/>
    </row>
    <row r="219" spans="1:27" ht="22" customHeight="1" x14ac:dyDescent="0.35">
      <c r="A219" s="688"/>
      <c r="B219" s="689"/>
      <c r="C219" s="695">
        <f>D131</f>
        <v>427.72999999999996</v>
      </c>
      <c r="D219" s="696">
        <f>E130</f>
        <v>4276300</v>
      </c>
      <c r="E219" s="571">
        <f>J131</f>
        <v>405</v>
      </c>
      <c r="F219" s="547">
        <f>K130</f>
        <v>5629500</v>
      </c>
      <c r="G219" s="561">
        <f>P131</f>
        <v>547.19000000000005</v>
      </c>
      <c r="H219" s="547">
        <f>Q130</f>
        <v>7606000</v>
      </c>
      <c r="I219" s="561">
        <f>D203</f>
        <v>701.13999999999987</v>
      </c>
      <c r="J219" s="547">
        <f>E202</f>
        <v>4767752</v>
      </c>
      <c r="K219" s="548"/>
      <c r="L219" s="549"/>
      <c r="M219" s="548"/>
      <c r="N219" s="549"/>
      <c r="O219" s="550"/>
      <c r="P219" s="546"/>
      <c r="Q219" s="547"/>
      <c r="R219" s="547"/>
      <c r="W219" s="688"/>
      <c r="X219" s="690"/>
      <c r="Y219" s="688"/>
      <c r="Z219" s="688"/>
      <c r="AA219" s="688"/>
    </row>
    <row r="220" spans="1:27" ht="22" customHeight="1" x14ac:dyDescent="0.35">
      <c r="A220" s="698"/>
      <c r="B220" s="699"/>
      <c r="C220" s="695">
        <f>F131</f>
        <v>753.41</v>
      </c>
      <c r="D220" s="700">
        <f>G130</f>
        <v>7534100</v>
      </c>
      <c r="E220" s="561">
        <f>L131</f>
        <v>399.69000000000005</v>
      </c>
      <c r="F220" s="547">
        <f>M130</f>
        <v>2717890</v>
      </c>
      <c r="G220" s="573">
        <f>R131</f>
        <v>147.28</v>
      </c>
      <c r="H220" s="574">
        <f>S130</f>
        <v>1001506</v>
      </c>
      <c r="I220" s="573">
        <f>F203</f>
        <v>0</v>
      </c>
      <c r="J220" s="574">
        <f>G202</f>
        <v>0</v>
      </c>
      <c r="K220" s="551"/>
      <c r="L220" s="552"/>
      <c r="M220" s="548"/>
      <c r="N220" s="549"/>
      <c r="O220" s="553"/>
      <c r="P220" s="554"/>
      <c r="Q220" s="555"/>
      <c r="R220" s="555"/>
      <c r="W220" s="1215"/>
      <c r="X220" s="1215"/>
      <c r="Y220" s="1215"/>
      <c r="Z220" s="701"/>
      <c r="AA220" s="701"/>
    </row>
    <row r="221" spans="1:27" ht="22" customHeight="1" x14ac:dyDescent="0.35">
      <c r="A221" s="688"/>
      <c r="B221" s="689"/>
      <c r="C221" s="548"/>
      <c r="D221" s="696"/>
      <c r="E221" s="570"/>
      <c r="F221" s="549"/>
      <c r="G221" s="561">
        <f>T131</f>
        <v>22.93</v>
      </c>
      <c r="H221" s="547">
        <f>U130</f>
        <v>229300</v>
      </c>
      <c r="I221" s="561">
        <f>H203</f>
        <v>25.759999999999998</v>
      </c>
      <c r="J221" s="547">
        <f>I202</f>
        <v>257600</v>
      </c>
      <c r="K221" s="548"/>
      <c r="L221" s="549"/>
      <c r="M221" s="548"/>
      <c r="N221" s="549"/>
      <c r="O221" s="548"/>
      <c r="P221" s="546"/>
      <c r="Q221" s="547"/>
      <c r="R221" s="547"/>
      <c r="W221" s="688"/>
      <c r="X221" s="690"/>
      <c r="Y221" s="688"/>
      <c r="Z221" s="688"/>
      <c r="AA221" s="688"/>
    </row>
    <row r="222" spans="1:27" ht="22" customHeight="1" x14ac:dyDescent="0.35">
      <c r="A222" s="688"/>
      <c r="B222" s="689"/>
      <c r="C222" s="548"/>
      <c r="D222" s="696"/>
      <c r="E222" s="570"/>
      <c r="F222" s="549"/>
      <c r="G222" s="561">
        <f>V131</f>
        <v>136.5</v>
      </c>
      <c r="H222" s="547">
        <f>W130</f>
        <v>1365000</v>
      </c>
      <c r="I222" s="561">
        <f>J203</f>
        <v>65.27</v>
      </c>
      <c r="J222" s="547">
        <f>K202</f>
        <v>652780</v>
      </c>
      <c r="K222" s="551"/>
      <c r="L222" s="552"/>
      <c r="M222" s="548"/>
      <c r="N222" s="549"/>
      <c r="O222" s="548"/>
      <c r="P222" s="546"/>
      <c r="Q222" s="547"/>
      <c r="R222" s="547"/>
      <c r="W222" s="688"/>
      <c r="X222" s="690"/>
      <c r="Y222" s="688"/>
      <c r="Z222" s="688"/>
      <c r="AA222" s="688"/>
    </row>
    <row r="223" spans="1:27" ht="22" customHeight="1" x14ac:dyDescent="0.35">
      <c r="A223" s="688"/>
      <c r="B223" s="689"/>
      <c r="C223" s="548"/>
      <c r="D223" s="696"/>
      <c r="E223" s="548"/>
      <c r="F223" s="549"/>
      <c r="G223" s="561">
        <f>X131</f>
        <v>62.31</v>
      </c>
      <c r="H223" s="547">
        <f>Y130</f>
        <v>623100</v>
      </c>
      <c r="I223" s="561">
        <f>N203</f>
        <v>52.870000000000005</v>
      </c>
      <c r="J223" s="547">
        <f>O202</f>
        <v>528700</v>
      </c>
      <c r="K223" s="551"/>
      <c r="L223" s="552"/>
      <c r="M223" s="548"/>
      <c r="N223" s="549"/>
      <c r="O223" s="548"/>
      <c r="P223" s="546"/>
      <c r="Q223" s="547"/>
      <c r="R223" s="547"/>
      <c r="W223" s="688"/>
      <c r="X223" s="690"/>
      <c r="Y223" s="688"/>
      <c r="Z223" s="688"/>
      <c r="AA223" s="688"/>
    </row>
    <row r="224" spans="1:27" ht="22" customHeight="1" x14ac:dyDescent="0.35">
      <c r="A224" s="688"/>
      <c r="B224" s="689"/>
      <c r="C224" s="548"/>
      <c r="D224" s="546"/>
      <c r="E224" s="548"/>
      <c r="F224" s="549"/>
      <c r="G224" s="548"/>
      <c r="H224" s="556"/>
      <c r="I224" s="561">
        <f>L203</f>
        <v>5.35</v>
      </c>
      <c r="J224" s="547">
        <f>M202</f>
        <v>53500</v>
      </c>
      <c r="K224" s="548"/>
      <c r="L224" s="549"/>
      <c r="M224" s="548"/>
      <c r="N224" s="549"/>
      <c r="O224" s="548"/>
      <c r="P224" s="546"/>
      <c r="Q224" s="547"/>
      <c r="R224" s="547"/>
      <c r="W224" s="688"/>
      <c r="X224" s="690"/>
      <c r="Y224" s="688"/>
      <c r="Z224" s="688"/>
      <c r="AA224" s="688"/>
    </row>
    <row r="225" spans="1:24" ht="24" customHeight="1" x14ac:dyDescent="0.35">
      <c r="C225" s="703">
        <f t="shared" ref="C225:P225" si="0">SUM(C218:C224)</f>
        <v>1630.4899999999998</v>
      </c>
      <c r="D225" s="704">
        <f t="shared" si="0"/>
        <v>16303900</v>
      </c>
      <c r="E225" s="703">
        <f t="shared" si="0"/>
        <v>1011.1300000000001</v>
      </c>
      <c r="F225" s="704">
        <f t="shared" si="0"/>
        <v>9751180</v>
      </c>
      <c r="G225" s="703">
        <f t="shared" si="0"/>
        <v>974.82999999999993</v>
      </c>
      <c r="H225" s="704">
        <f t="shared" si="0"/>
        <v>11411106</v>
      </c>
      <c r="I225" s="703">
        <f t="shared" si="0"/>
        <v>1040.5999999999999</v>
      </c>
      <c r="J225" s="704">
        <f t="shared" si="0"/>
        <v>7553760</v>
      </c>
      <c r="K225" s="703">
        <f t="shared" si="0"/>
        <v>45.47</v>
      </c>
      <c r="L225" s="704">
        <f t="shared" si="0"/>
        <v>454700</v>
      </c>
      <c r="M225" s="703">
        <f t="shared" si="0"/>
        <v>0</v>
      </c>
      <c r="N225" s="704">
        <f t="shared" si="0"/>
        <v>0</v>
      </c>
      <c r="O225" s="703">
        <f t="shared" si="0"/>
        <v>0</v>
      </c>
      <c r="P225" s="703">
        <f t="shared" si="0"/>
        <v>0</v>
      </c>
      <c r="Q225" s="704">
        <f>K225+I225+G225+E225+C225</f>
        <v>4702.5199999999995</v>
      </c>
      <c r="R225" s="704">
        <f>D225+F225+H225+J225+L225+N225+P225</f>
        <v>45474646</v>
      </c>
    </row>
    <row r="226" spans="1:24" x14ac:dyDescent="0.35">
      <c r="Q226" s="579" t="s">
        <v>162</v>
      </c>
      <c r="R226" s="579"/>
    </row>
    <row r="227" spans="1:24" ht="15" x14ac:dyDescent="0.35">
      <c r="D227" s="687" t="s">
        <v>28</v>
      </c>
      <c r="I227" s="706"/>
      <c r="J227" s="707"/>
    </row>
    <row r="228" spans="1:24" ht="15" x14ac:dyDescent="0.35">
      <c r="D228" s="708" t="s">
        <v>17</v>
      </c>
      <c r="I228" s="709"/>
      <c r="J228" s="710"/>
      <c r="R228" s="711"/>
    </row>
    <row r="229" spans="1:24" ht="15" x14ac:dyDescent="0.35">
      <c r="D229" s="687" t="s">
        <v>19</v>
      </c>
      <c r="I229" s="119"/>
      <c r="J229"/>
      <c r="L229" s="710"/>
      <c r="M229" s="119"/>
      <c r="N229" s="710"/>
      <c r="O229" s="119"/>
      <c r="P229" s="712"/>
      <c r="R229" s="711"/>
    </row>
    <row r="230" spans="1:24" ht="15" x14ac:dyDescent="0.35">
      <c r="I230" s="119"/>
      <c r="J230"/>
      <c r="L230" s="710"/>
      <c r="M230" s="119"/>
      <c r="N230" s="710"/>
      <c r="O230" s="119"/>
      <c r="P230" s="712"/>
      <c r="R230" s="711"/>
    </row>
    <row r="231" spans="1:24" ht="14.5" x14ac:dyDescent="0.35">
      <c r="I231" s="433"/>
      <c r="J231"/>
      <c r="R231" s="710"/>
    </row>
    <row r="232" spans="1:24" x14ac:dyDescent="0.35">
      <c r="B232" s="687"/>
      <c r="H232" s="579"/>
      <c r="J232" s="579"/>
      <c r="L232" s="579"/>
      <c r="N232" s="579"/>
      <c r="P232" s="579"/>
      <c r="R232" s="579"/>
      <c r="T232" s="579"/>
      <c r="V232" s="579"/>
      <c r="X232" s="579"/>
    </row>
    <row r="233" spans="1:24" x14ac:dyDescent="0.35">
      <c r="B233" s="687"/>
      <c r="H233" s="579"/>
      <c r="J233" s="579"/>
      <c r="L233" s="579"/>
      <c r="N233" s="579"/>
      <c r="P233" s="579"/>
      <c r="R233" s="579"/>
      <c r="T233" s="579"/>
      <c r="V233" s="579"/>
      <c r="X233" s="579"/>
    </row>
    <row r="234" spans="1:24" x14ac:dyDescent="0.35">
      <c r="B234" s="687"/>
      <c r="H234" s="579"/>
      <c r="J234" s="579"/>
      <c r="L234" s="579"/>
      <c r="N234" s="579"/>
      <c r="P234" s="579"/>
      <c r="R234" s="579"/>
      <c r="T234" s="579"/>
      <c r="V234" s="579"/>
      <c r="X234" s="579"/>
    </row>
    <row r="235" spans="1:24" x14ac:dyDescent="0.35">
      <c r="B235" s="687"/>
      <c r="H235" s="579"/>
      <c r="J235" s="579"/>
      <c r="L235" s="579"/>
      <c r="N235" s="579"/>
      <c r="P235" s="579"/>
      <c r="R235" s="579"/>
      <c r="T235" s="579"/>
      <c r="V235" s="579"/>
      <c r="X235" s="579"/>
    </row>
    <row r="236" spans="1:24" x14ac:dyDescent="0.35">
      <c r="B236" s="687"/>
      <c r="H236" s="579"/>
      <c r="J236" s="579"/>
      <c r="L236" s="579"/>
      <c r="N236" s="579"/>
      <c r="P236" s="579"/>
      <c r="R236" s="579"/>
      <c r="T236" s="579"/>
      <c r="V236" s="579"/>
      <c r="X236" s="579"/>
    </row>
    <row r="237" spans="1:24" s="687" customFormat="1" x14ac:dyDescent="0.35">
      <c r="A237" s="579"/>
      <c r="C237" s="579"/>
      <c r="E237" s="579"/>
      <c r="G237" s="579"/>
      <c r="H237" s="579"/>
      <c r="I237" s="579"/>
      <c r="J237" s="579"/>
      <c r="K237" s="579"/>
      <c r="L237" s="579"/>
      <c r="M237" s="579"/>
      <c r="N237" s="579"/>
    </row>
    <row r="238" spans="1:24" x14ac:dyDescent="0.35">
      <c r="B238" s="687"/>
      <c r="H238" s="579"/>
      <c r="J238" s="579"/>
      <c r="L238" s="579"/>
      <c r="N238" s="579"/>
      <c r="P238" s="579"/>
      <c r="R238" s="579"/>
      <c r="T238" s="579"/>
      <c r="V238" s="579"/>
      <c r="X238" s="579"/>
    </row>
    <row r="239" spans="1:24" x14ac:dyDescent="0.35">
      <c r="B239" s="687"/>
      <c r="H239" s="579"/>
      <c r="J239" s="579"/>
      <c r="L239" s="579"/>
      <c r="N239" s="579"/>
      <c r="P239" s="579"/>
      <c r="R239" s="579"/>
      <c r="T239" s="579"/>
      <c r="V239" s="579"/>
      <c r="X239" s="579"/>
    </row>
    <row r="240" spans="1:24" x14ac:dyDescent="0.35">
      <c r="B240" s="687"/>
      <c r="H240" s="579"/>
      <c r="J240" s="579"/>
      <c r="L240" s="579"/>
      <c r="N240" s="579"/>
      <c r="P240" s="579"/>
      <c r="R240" s="579"/>
      <c r="T240" s="579"/>
      <c r="V240" s="579"/>
      <c r="X240" s="579"/>
    </row>
    <row r="241" spans="2:24" x14ac:dyDescent="0.35">
      <c r="B241" s="687"/>
      <c r="H241" s="579"/>
      <c r="J241" s="579"/>
      <c r="L241" s="579"/>
      <c r="N241" s="579"/>
      <c r="P241" s="579"/>
      <c r="R241" s="579"/>
      <c r="T241" s="579"/>
      <c r="V241" s="579"/>
      <c r="X241" s="579"/>
    </row>
    <row r="242" spans="2:24" x14ac:dyDescent="0.35">
      <c r="B242" s="687"/>
      <c r="H242" s="579"/>
      <c r="J242" s="579"/>
      <c r="L242" s="579"/>
      <c r="N242" s="579"/>
      <c r="P242" s="579"/>
      <c r="R242" s="579"/>
      <c r="T242" s="579"/>
      <c r="V242" s="579"/>
      <c r="X242" s="579"/>
    </row>
    <row r="243" spans="2:24" x14ac:dyDescent="0.35">
      <c r="B243" s="687"/>
      <c r="H243" s="579"/>
      <c r="J243" s="579"/>
      <c r="L243" s="579"/>
      <c r="N243" s="579"/>
      <c r="P243" s="579"/>
      <c r="R243" s="579"/>
      <c r="T243" s="579"/>
      <c r="V243" s="579"/>
      <c r="X243" s="579"/>
    </row>
    <row r="244" spans="2:24" x14ac:dyDescent="0.35">
      <c r="B244" s="687"/>
      <c r="H244" s="579"/>
      <c r="J244" s="579"/>
      <c r="L244" s="579"/>
      <c r="N244" s="579"/>
      <c r="P244" s="579"/>
      <c r="R244" s="579"/>
      <c r="T244" s="579"/>
      <c r="V244" s="579"/>
      <c r="X244" s="579"/>
    </row>
    <row r="245" spans="2:24" x14ac:dyDescent="0.35">
      <c r="B245" s="687"/>
      <c r="H245" s="579"/>
      <c r="J245" s="579"/>
      <c r="L245" s="579"/>
      <c r="N245" s="579"/>
      <c r="P245" s="579"/>
      <c r="R245" s="579"/>
      <c r="T245" s="579"/>
      <c r="V245" s="579"/>
      <c r="X245" s="579"/>
    </row>
    <row r="246" spans="2:24" x14ac:dyDescent="0.35">
      <c r="B246" s="687"/>
      <c r="H246" s="579"/>
      <c r="J246" s="579"/>
      <c r="L246" s="579"/>
      <c r="N246" s="579"/>
      <c r="P246" s="579"/>
      <c r="R246" s="579"/>
      <c r="T246" s="579"/>
      <c r="V246" s="579"/>
      <c r="X246" s="579"/>
    </row>
    <row r="247" spans="2:24" x14ac:dyDescent="0.35">
      <c r="B247" s="687"/>
      <c r="H247" s="579"/>
      <c r="J247" s="579"/>
      <c r="L247" s="579"/>
      <c r="N247" s="579"/>
      <c r="P247" s="579"/>
      <c r="R247" s="579"/>
      <c r="T247" s="579"/>
      <c r="V247" s="579"/>
      <c r="X247" s="579"/>
    </row>
    <row r="248" spans="2:24" x14ac:dyDescent="0.35">
      <c r="B248" s="687"/>
      <c r="H248" s="579"/>
      <c r="J248" s="579"/>
      <c r="L248" s="579"/>
      <c r="N248" s="579"/>
      <c r="P248" s="579"/>
      <c r="R248" s="579"/>
      <c r="T248" s="579"/>
      <c r="V248" s="579"/>
      <c r="X248" s="579"/>
    </row>
    <row r="249" spans="2:24" x14ac:dyDescent="0.35">
      <c r="B249" s="687"/>
      <c r="H249" s="579"/>
      <c r="J249" s="579"/>
      <c r="L249" s="579"/>
      <c r="N249" s="579"/>
      <c r="P249" s="579"/>
      <c r="R249" s="579"/>
      <c r="T249" s="579"/>
      <c r="V249" s="579"/>
      <c r="X249" s="579"/>
    </row>
    <row r="250" spans="2:24" x14ac:dyDescent="0.35">
      <c r="B250" s="687"/>
      <c r="H250" s="579"/>
      <c r="J250" s="579"/>
      <c r="L250" s="579"/>
      <c r="N250" s="579"/>
      <c r="P250" s="579"/>
      <c r="R250" s="579"/>
      <c r="T250" s="579"/>
      <c r="V250" s="579"/>
      <c r="X250" s="579"/>
    </row>
    <row r="251" spans="2:24" x14ac:dyDescent="0.35">
      <c r="B251" s="687"/>
      <c r="H251" s="579"/>
      <c r="J251" s="579"/>
      <c r="L251" s="579"/>
      <c r="N251" s="579"/>
      <c r="P251" s="579"/>
      <c r="R251" s="579"/>
      <c r="T251" s="579"/>
      <c r="V251" s="579"/>
      <c r="X251" s="579"/>
    </row>
    <row r="252" spans="2:24" x14ac:dyDescent="0.35">
      <c r="B252" s="687"/>
      <c r="H252" s="579"/>
      <c r="J252" s="579"/>
      <c r="L252" s="579"/>
      <c r="N252" s="579"/>
      <c r="P252" s="579"/>
      <c r="R252" s="579"/>
      <c r="T252" s="579"/>
      <c r="V252" s="579"/>
      <c r="X252" s="579"/>
    </row>
    <row r="253" spans="2:24" x14ac:dyDescent="0.35">
      <c r="B253" s="687"/>
      <c r="H253" s="579"/>
      <c r="J253" s="579"/>
      <c r="L253" s="579"/>
      <c r="N253" s="579"/>
      <c r="P253" s="579"/>
      <c r="R253" s="579"/>
      <c r="T253" s="579"/>
      <c r="V253" s="579"/>
      <c r="X253" s="579"/>
    </row>
    <row r="254" spans="2:24" x14ac:dyDescent="0.35">
      <c r="B254" s="687"/>
      <c r="H254" s="579"/>
      <c r="J254" s="579"/>
      <c r="L254" s="579"/>
      <c r="N254" s="579"/>
      <c r="P254" s="579"/>
      <c r="R254" s="579"/>
      <c r="T254" s="579"/>
      <c r="V254" s="579"/>
      <c r="X254" s="579"/>
    </row>
    <row r="255" spans="2:24" x14ac:dyDescent="0.35">
      <c r="B255" s="687"/>
      <c r="H255" s="579"/>
      <c r="J255" s="579"/>
      <c r="L255" s="579"/>
      <c r="N255" s="579"/>
      <c r="P255" s="579"/>
      <c r="R255" s="579"/>
      <c r="T255" s="579"/>
      <c r="V255" s="579"/>
      <c r="X255" s="579"/>
    </row>
    <row r="256" spans="2:24" x14ac:dyDescent="0.35">
      <c r="B256" s="687"/>
      <c r="H256" s="579"/>
      <c r="J256" s="579"/>
      <c r="L256" s="579"/>
      <c r="N256" s="579"/>
      <c r="P256" s="579"/>
      <c r="R256" s="579"/>
      <c r="T256" s="579"/>
      <c r="V256" s="579"/>
      <c r="X256" s="579"/>
    </row>
    <row r="257" spans="2:24" x14ac:dyDescent="0.35">
      <c r="B257" s="687"/>
      <c r="H257" s="579"/>
      <c r="J257" s="579"/>
      <c r="L257" s="579"/>
      <c r="N257" s="579"/>
      <c r="P257" s="579"/>
      <c r="R257" s="579"/>
      <c r="T257" s="579"/>
      <c r="V257" s="579"/>
      <c r="X257" s="579"/>
    </row>
    <row r="258" spans="2:24" x14ac:dyDescent="0.35">
      <c r="B258" s="687"/>
      <c r="H258" s="579"/>
      <c r="J258" s="579"/>
      <c r="L258" s="579"/>
      <c r="N258" s="579"/>
      <c r="P258" s="579"/>
      <c r="R258" s="579"/>
      <c r="T258" s="579"/>
      <c r="V258" s="579"/>
      <c r="X258" s="579"/>
    </row>
    <row r="259" spans="2:24" x14ac:dyDescent="0.35">
      <c r="B259" s="687"/>
      <c r="H259" s="579"/>
      <c r="J259" s="579"/>
      <c r="L259" s="579"/>
      <c r="N259" s="579"/>
      <c r="P259" s="579"/>
      <c r="R259" s="579"/>
      <c r="T259" s="579"/>
      <c r="V259" s="579"/>
      <c r="X259" s="579"/>
    </row>
    <row r="281" spans="10:10" x14ac:dyDescent="0.35">
      <c r="J281" s="713"/>
    </row>
  </sheetData>
  <mergeCells count="115">
    <mergeCell ref="Z3:Z4"/>
    <mergeCell ref="B4:C4"/>
    <mergeCell ref="D4:E4"/>
    <mergeCell ref="F4:G4"/>
    <mergeCell ref="H4:I4"/>
    <mergeCell ref="J4:K4"/>
    <mergeCell ref="L4:M4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  <mergeCell ref="A30:A33"/>
    <mergeCell ref="A34:A37"/>
    <mergeCell ref="A38:A41"/>
    <mergeCell ref="A42:A45"/>
    <mergeCell ref="A46:A49"/>
    <mergeCell ref="A50:A53"/>
    <mergeCell ref="A6:A9"/>
    <mergeCell ref="A10:A13"/>
    <mergeCell ref="A14:A17"/>
    <mergeCell ref="A18:A21"/>
    <mergeCell ref="A22:A25"/>
    <mergeCell ref="A26:A29"/>
    <mergeCell ref="A78:A81"/>
    <mergeCell ref="A82:A85"/>
    <mergeCell ref="A86:A89"/>
    <mergeCell ref="A90:A93"/>
    <mergeCell ref="A94:A97"/>
    <mergeCell ref="A98:A101"/>
    <mergeCell ref="A118:A121"/>
    <mergeCell ref="A54:A57"/>
    <mergeCell ref="A58:A61"/>
    <mergeCell ref="A62:A65"/>
    <mergeCell ref="A66:A69"/>
    <mergeCell ref="A70:A73"/>
    <mergeCell ref="A74:A77"/>
    <mergeCell ref="A130:A131"/>
    <mergeCell ref="A137:A139"/>
    <mergeCell ref="B137:E137"/>
    <mergeCell ref="F137:G137"/>
    <mergeCell ref="H137:O137"/>
    <mergeCell ref="A102:A105"/>
    <mergeCell ref="A106:A109"/>
    <mergeCell ref="A110:A113"/>
    <mergeCell ref="A114:A117"/>
    <mergeCell ref="A122:A125"/>
    <mergeCell ref="A126:A129"/>
    <mergeCell ref="A135:V135"/>
    <mergeCell ref="A136:V136"/>
    <mergeCell ref="P137:U137"/>
    <mergeCell ref="L138:M138"/>
    <mergeCell ref="N138:O138"/>
    <mergeCell ref="P138:Q138"/>
    <mergeCell ref="R138:S138"/>
    <mergeCell ref="T138:U138"/>
    <mergeCell ref="A140:A141"/>
    <mergeCell ref="A142:A143"/>
    <mergeCell ref="V137:V138"/>
    <mergeCell ref="B138:C138"/>
    <mergeCell ref="D138:E138"/>
    <mergeCell ref="F138:G138"/>
    <mergeCell ref="H138:I138"/>
    <mergeCell ref="J138:K138"/>
    <mergeCell ref="A150:A151"/>
    <mergeCell ref="A152:A153"/>
    <mergeCell ref="A154:A155"/>
    <mergeCell ref="A144:A145"/>
    <mergeCell ref="A146:A147"/>
    <mergeCell ref="A148:A149"/>
    <mergeCell ref="A162:A163"/>
    <mergeCell ref="A164:A165"/>
    <mergeCell ref="A166:A167"/>
    <mergeCell ref="A156:A157"/>
    <mergeCell ref="A158:A159"/>
    <mergeCell ref="A160:A161"/>
    <mergeCell ref="A174:A175"/>
    <mergeCell ref="A176:A177"/>
    <mergeCell ref="A178:A179"/>
    <mergeCell ref="A168:A169"/>
    <mergeCell ref="A170:A171"/>
    <mergeCell ref="A172:A173"/>
    <mergeCell ref="A186:A187"/>
    <mergeCell ref="A188:A189"/>
    <mergeCell ref="A190:A191"/>
    <mergeCell ref="A180:A181"/>
    <mergeCell ref="A182:A183"/>
    <mergeCell ref="A184:A185"/>
    <mergeCell ref="A198:A199"/>
    <mergeCell ref="A202:A204"/>
    <mergeCell ref="C207:E207"/>
    <mergeCell ref="O207:Q207"/>
    <mergeCell ref="A192:A193"/>
    <mergeCell ref="A194:A195"/>
    <mergeCell ref="A196:A197"/>
    <mergeCell ref="O216:P216"/>
    <mergeCell ref="Q216:R216"/>
    <mergeCell ref="B206:K206"/>
    <mergeCell ref="A200:A201"/>
    <mergeCell ref="W220:Y220"/>
    <mergeCell ref="C213:E213"/>
    <mergeCell ref="O213:Q213"/>
    <mergeCell ref="C215:E215"/>
    <mergeCell ref="W215:Y215"/>
    <mergeCell ref="C216:D216"/>
    <mergeCell ref="E216:F216"/>
    <mergeCell ref="G216:H216"/>
    <mergeCell ref="I216:J216"/>
    <mergeCell ref="K216:L216"/>
    <mergeCell ref="M216:N216"/>
  </mergeCells>
  <printOptions horizontalCentered="1"/>
  <pageMargins left="0.23622047244094491" right="0.23622047244094491" top="0.17" bottom="0.74803149606299213" header="0.4" footer="0.31496062992125984"/>
  <pageSetup paperSize="9" scale="40" fitToHeight="0" orientation="landscape" horizontalDpi="360" verticalDpi="360" r:id="rId1"/>
  <rowBreaks count="1" manualBreakCount="1">
    <brk id="94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W274"/>
  <sheetViews>
    <sheetView topLeftCell="A177" zoomScale="60" zoomScaleNormal="60" workbookViewId="0">
      <selection activeCell="I190" sqref="I190"/>
    </sheetView>
  </sheetViews>
  <sheetFormatPr defaultColWidth="9.1796875" defaultRowHeight="14" x14ac:dyDescent="0.35"/>
  <cols>
    <col min="1" max="1" width="30.54296875" style="294" customWidth="1"/>
    <col min="2" max="2" width="15.1796875" style="569" bestFit="1" customWidth="1"/>
    <col min="3" max="3" width="19.453125" style="294" customWidth="1"/>
    <col min="4" max="4" width="19.81640625" style="349" bestFit="1" customWidth="1"/>
    <col min="5" max="5" width="17.453125" style="294" customWidth="1"/>
    <col min="6" max="6" width="20" style="349" bestFit="1" customWidth="1"/>
    <col min="7" max="7" width="17.81640625" style="294" customWidth="1"/>
    <col min="8" max="8" width="21.453125" style="349" bestFit="1" customWidth="1"/>
    <col min="9" max="9" width="19.453125" style="294" customWidth="1"/>
    <col min="10" max="10" width="20" style="349" bestFit="1" customWidth="1"/>
    <col min="11" max="11" width="18.453125" style="294" bestFit="1" customWidth="1"/>
    <col min="12" max="12" width="17.81640625" style="469" bestFit="1" customWidth="1"/>
    <col min="13" max="13" width="20.453125" style="294" customWidth="1"/>
    <col min="14" max="14" width="20" style="349" bestFit="1" customWidth="1"/>
    <col min="15" max="15" width="21" style="294" bestFit="1" customWidth="1"/>
    <col min="16" max="16" width="20" style="377" bestFit="1" customWidth="1"/>
    <col min="17" max="17" width="21.453125" style="294" customWidth="1"/>
    <col min="18" max="18" width="16" style="349" bestFit="1" customWidth="1"/>
    <col min="19" max="19" width="19.453125" style="294" customWidth="1"/>
    <col min="20" max="20" width="10.81640625" style="349" bestFit="1" customWidth="1"/>
    <col min="21" max="21" width="16.453125" style="294" customWidth="1"/>
    <col min="22" max="22" width="19.453125" style="349" customWidth="1"/>
    <col min="23" max="23" width="18.453125" style="294" bestFit="1" customWidth="1"/>
    <col min="24" max="24" width="15.453125" style="349" bestFit="1" customWidth="1"/>
    <col min="25" max="25" width="19.453125" style="294" customWidth="1"/>
    <col min="26" max="27" width="21.453125" style="294" customWidth="1"/>
    <col min="28" max="28" width="10.453125" style="294" bestFit="1" customWidth="1"/>
    <col min="29" max="29" width="16.81640625" style="294" bestFit="1" customWidth="1"/>
    <col min="30" max="30" width="12" style="294" bestFit="1" customWidth="1"/>
    <col min="31" max="31" width="14.1796875" style="294" bestFit="1" customWidth="1"/>
    <col min="32" max="32" width="10.453125" style="294" customWidth="1"/>
    <col min="33" max="34" width="14.1796875" style="294" bestFit="1" customWidth="1"/>
    <col min="35" max="35" width="17.453125" style="294" bestFit="1" customWidth="1"/>
    <col min="36" max="36" width="14.1796875" style="294" customWidth="1"/>
    <col min="37" max="37" width="14.453125" style="294" bestFit="1" customWidth="1"/>
    <col min="38" max="38" width="14.1796875" style="294" customWidth="1"/>
    <col min="39" max="39" width="16.81640625" style="294" bestFit="1" customWidth="1"/>
    <col min="40" max="40" width="21.81640625" style="294" bestFit="1" customWidth="1"/>
    <col min="41" max="41" width="9.1796875" style="294"/>
    <col min="42" max="42" width="14" style="294" bestFit="1" customWidth="1"/>
    <col min="43" max="16384" width="9.1796875" style="294"/>
  </cols>
  <sheetData>
    <row r="1" spans="1:49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859"/>
    </row>
    <row r="2" spans="1:49" ht="15" x14ac:dyDescent="0.35">
      <c r="A2" s="1237" t="s">
        <v>222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859"/>
    </row>
    <row r="3" spans="1:49" s="295" customFormat="1" ht="22.5" customHeight="1" x14ac:dyDescent="0.35">
      <c r="A3" s="1256" t="s">
        <v>2</v>
      </c>
      <c r="B3" s="1254" t="s">
        <v>174</v>
      </c>
      <c r="C3" s="1257"/>
      <c r="D3" s="1257"/>
      <c r="E3" s="1257"/>
      <c r="F3" s="1257"/>
      <c r="G3" s="1255"/>
      <c r="H3" s="1254" t="s">
        <v>4</v>
      </c>
      <c r="I3" s="1257"/>
      <c r="J3" s="1257"/>
      <c r="K3" s="1257"/>
      <c r="L3" s="1257"/>
      <c r="M3" s="1255"/>
      <c r="N3" s="1258" t="s">
        <v>5</v>
      </c>
      <c r="O3" s="1259"/>
      <c r="P3" s="1258" t="s">
        <v>6</v>
      </c>
      <c r="Q3" s="1259"/>
      <c r="R3" s="1254" t="s">
        <v>7</v>
      </c>
      <c r="S3" s="1255"/>
      <c r="T3" s="1258" t="s">
        <v>8</v>
      </c>
      <c r="U3" s="1260"/>
      <c r="V3" s="1260"/>
      <c r="W3" s="1259"/>
      <c r="X3" s="1254" t="s">
        <v>7</v>
      </c>
      <c r="Y3" s="1255"/>
      <c r="Z3" s="1252" t="s">
        <v>9</v>
      </c>
      <c r="AA3" s="649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  <c r="AO3" s="486"/>
      <c r="AP3" s="486"/>
      <c r="AQ3" s="486"/>
      <c r="AR3" s="486"/>
      <c r="AS3" s="486"/>
      <c r="AT3" s="486"/>
      <c r="AU3" s="486"/>
      <c r="AV3" s="486"/>
      <c r="AW3" s="486"/>
    </row>
    <row r="4" spans="1:49" s="296" customFormat="1" ht="20.25" customHeight="1" x14ac:dyDescent="0.35">
      <c r="A4" s="1254"/>
      <c r="B4" s="1254" t="s">
        <v>188</v>
      </c>
      <c r="C4" s="1255"/>
      <c r="D4" s="1254" t="s">
        <v>189</v>
      </c>
      <c r="E4" s="1255"/>
      <c r="F4" s="1254" t="s">
        <v>190</v>
      </c>
      <c r="G4" s="1255"/>
      <c r="H4" s="1254" t="s">
        <v>13</v>
      </c>
      <c r="I4" s="1255"/>
      <c r="J4" s="1254" t="s">
        <v>175</v>
      </c>
      <c r="K4" s="1255"/>
      <c r="L4" s="1254" t="s">
        <v>16</v>
      </c>
      <c r="M4" s="1255"/>
      <c r="N4" s="488" t="s">
        <v>17</v>
      </c>
      <c r="O4" s="860" t="s">
        <v>192</v>
      </c>
      <c r="P4" s="543" t="s">
        <v>19</v>
      </c>
      <c r="Q4" s="542" t="s">
        <v>20</v>
      </c>
      <c r="R4" s="488" t="s">
        <v>21</v>
      </c>
      <c r="S4" s="858" t="s">
        <v>22</v>
      </c>
      <c r="T4" s="488" t="s">
        <v>17</v>
      </c>
      <c r="U4" s="490" t="s">
        <v>193</v>
      </c>
      <c r="V4" s="488" t="s">
        <v>17</v>
      </c>
      <c r="W4" s="858" t="s">
        <v>24</v>
      </c>
      <c r="X4" s="488" t="s">
        <v>17</v>
      </c>
      <c r="Y4" s="860" t="s">
        <v>194</v>
      </c>
      <c r="Z4" s="1253"/>
      <c r="AA4" s="649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  <c r="AO4" s="492"/>
      <c r="AP4" s="492"/>
      <c r="AQ4" s="492"/>
      <c r="AR4" s="492"/>
      <c r="AS4" s="492"/>
      <c r="AT4" s="492"/>
      <c r="AU4" s="492"/>
      <c r="AV4" s="492"/>
      <c r="AW4" s="492"/>
    </row>
    <row r="5" spans="1:49" s="296" customFormat="1" ht="17.25" customHeight="1" x14ac:dyDescent="0.35">
      <c r="A5" s="875"/>
      <c r="B5" s="565" t="s">
        <v>26</v>
      </c>
      <c r="C5" s="869" t="s">
        <v>27</v>
      </c>
      <c r="D5" s="363" t="s">
        <v>26</v>
      </c>
      <c r="E5" s="869" t="s">
        <v>27</v>
      </c>
      <c r="F5" s="363" t="s">
        <v>26</v>
      </c>
      <c r="G5" s="874" t="s">
        <v>27</v>
      </c>
      <c r="H5" s="371" t="s">
        <v>28</v>
      </c>
      <c r="I5" s="869" t="s">
        <v>27</v>
      </c>
      <c r="J5" s="363" t="s">
        <v>164</v>
      </c>
      <c r="K5" s="869" t="s">
        <v>27</v>
      </c>
      <c r="L5" s="460" t="s">
        <v>21</v>
      </c>
      <c r="M5" s="869" t="s">
        <v>27</v>
      </c>
      <c r="N5" s="363" t="s">
        <v>30</v>
      </c>
      <c r="O5" s="869" t="s">
        <v>27</v>
      </c>
      <c r="P5" s="363" t="s">
        <v>31</v>
      </c>
      <c r="Q5" s="869" t="s">
        <v>27</v>
      </c>
      <c r="R5" s="374" t="s">
        <v>30</v>
      </c>
      <c r="S5" s="863" t="s">
        <v>27</v>
      </c>
      <c r="T5" s="350" t="s">
        <v>30</v>
      </c>
      <c r="U5" s="873" t="s">
        <v>27</v>
      </c>
      <c r="V5" s="350" t="s">
        <v>32</v>
      </c>
      <c r="W5" s="863" t="s">
        <v>27</v>
      </c>
      <c r="X5" s="374" t="s">
        <v>30</v>
      </c>
      <c r="Y5" s="869" t="s">
        <v>27</v>
      </c>
      <c r="Z5" s="864"/>
      <c r="AA5" s="650"/>
      <c r="AG5" s="290"/>
      <c r="AH5" s="290"/>
      <c r="AI5" s="290"/>
      <c r="AJ5" s="290"/>
      <c r="AK5" s="290"/>
      <c r="AL5" s="290"/>
    </row>
    <row r="6" spans="1:49" ht="15" customHeight="1" x14ac:dyDescent="0.35">
      <c r="A6" s="1249">
        <v>44866</v>
      </c>
      <c r="B6" s="410"/>
      <c r="C6" s="327"/>
      <c r="D6" s="348"/>
      <c r="E6" s="327"/>
      <c r="F6" s="348"/>
      <c r="G6" s="297"/>
      <c r="H6" s="353"/>
      <c r="I6" s="297"/>
      <c r="J6" s="353"/>
      <c r="K6" s="297"/>
      <c r="L6" s="372"/>
      <c r="M6" s="298"/>
      <c r="N6" s="366"/>
      <c r="O6" s="298"/>
      <c r="P6" s="365"/>
      <c r="Q6" s="298"/>
      <c r="R6" s="366"/>
      <c r="S6" s="298"/>
      <c r="T6" s="385"/>
      <c r="U6" s="340"/>
      <c r="V6" s="385"/>
      <c r="W6" s="298"/>
      <c r="X6" s="366"/>
      <c r="Y6" s="298"/>
      <c r="Z6" s="298"/>
      <c r="AA6" s="299"/>
      <c r="AG6" s="525"/>
    </row>
    <row r="7" spans="1:49" ht="15" customHeight="1" x14ac:dyDescent="0.35">
      <c r="A7" s="1250"/>
      <c r="B7" s="591"/>
      <c r="C7" s="592"/>
      <c r="D7" s="593"/>
      <c r="E7" s="592"/>
      <c r="F7" s="593"/>
      <c r="G7" s="585"/>
      <c r="H7" s="586"/>
      <c r="I7" s="585"/>
      <c r="J7" s="586"/>
      <c r="K7" s="585"/>
      <c r="L7" s="586"/>
      <c r="M7" s="587"/>
      <c r="N7" s="584"/>
      <c r="O7" s="587"/>
      <c r="P7" s="588"/>
      <c r="Q7" s="587"/>
      <c r="R7" s="584"/>
      <c r="S7" s="587"/>
      <c r="T7" s="589"/>
      <c r="U7" s="594"/>
      <c r="V7" s="589"/>
      <c r="W7" s="587"/>
      <c r="X7" s="584"/>
      <c r="Y7" s="587"/>
      <c r="Z7" s="587"/>
      <c r="AA7" s="612"/>
      <c r="AG7" s="525"/>
    </row>
    <row r="8" spans="1:49" ht="15" customHeight="1" x14ac:dyDescent="0.35">
      <c r="A8" s="1250"/>
      <c r="B8" s="591">
        <v>22.79</v>
      </c>
      <c r="C8" s="592">
        <v>227900</v>
      </c>
      <c r="D8" s="593"/>
      <c r="E8" s="592"/>
      <c r="F8" s="593"/>
      <c r="G8" s="585"/>
      <c r="H8" s="586"/>
      <c r="I8" s="585"/>
      <c r="J8" s="586">
        <v>30</v>
      </c>
      <c r="K8" s="585">
        <v>417000</v>
      </c>
      <c r="L8" s="586"/>
      <c r="M8" s="587"/>
      <c r="N8" s="584"/>
      <c r="O8" s="587"/>
      <c r="P8" s="588">
        <v>20</v>
      </c>
      <c r="Q8" s="587">
        <v>278000</v>
      </c>
      <c r="R8" s="584"/>
      <c r="S8" s="587"/>
      <c r="T8" s="589"/>
      <c r="U8" s="594"/>
      <c r="V8" s="589"/>
      <c r="W8" s="587"/>
      <c r="X8" s="584"/>
      <c r="Y8" s="587"/>
      <c r="Z8" s="587"/>
      <c r="AA8" s="612"/>
    </row>
    <row r="9" spans="1:49" ht="15" customHeight="1" x14ac:dyDescent="0.35">
      <c r="A9" s="1251"/>
      <c r="B9" s="591">
        <v>20.260000000000002</v>
      </c>
      <c r="C9" s="592">
        <v>202600</v>
      </c>
      <c r="D9" s="593">
        <v>16.48</v>
      </c>
      <c r="E9" s="592">
        <v>164800</v>
      </c>
      <c r="F9" s="593"/>
      <c r="G9" s="585"/>
      <c r="H9" s="586"/>
      <c r="I9" s="585"/>
      <c r="J9" s="586"/>
      <c r="K9" s="585"/>
      <c r="L9" s="586"/>
      <c r="M9" s="587"/>
      <c r="N9" s="584">
        <v>22.62</v>
      </c>
      <c r="O9" s="587">
        <v>226200</v>
      </c>
      <c r="P9" s="588"/>
      <c r="Q9" s="587"/>
      <c r="R9" s="584"/>
      <c r="S9" s="587"/>
      <c r="T9" s="589"/>
      <c r="U9" s="594"/>
      <c r="V9" s="589"/>
      <c r="W9" s="587"/>
      <c r="X9" s="584"/>
      <c r="Y9" s="587"/>
      <c r="Z9" s="587"/>
      <c r="AA9" s="612"/>
      <c r="AG9" s="525"/>
    </row>
    <row r="10" spans="1:49" ht="15" customHeight="1" x14ac:dyDescent="0.35">
      <c r="A10" s="1249">
        <v>44867</v>
      </c>
      <c r="B10" s="595"/>
      <c r="C10" s="592"/>
      <c r="D10" s="593"/>
      <c r="E10" s="592"/>
      <c r="F10" s="593"/>
      <c r="G10" s="585"/>
      <c r="H10" s="586"/>
      <c r="I10" s="587"/>
      <c r="J10" s="586"/>
      <c r="K10" s="585"/>
      <c r="L10" s="586"/>
      <c r="M10" s="587"/>
      <c r="N10" s="584"/>
      <c r="O10" s="587"/>
      <c r="P10" s="588"/>
      <c r="Q10" s="587"/>
      <c r="R10" s="584"/>
      <c r="S10" s="587"/>
      <c r="T10" s="589"/>
      <c r="U10" s="594"/>
      <c r="V10" s="589"/>
      <c r="W10" s="587"/>
      <c r="X10" s="584"/>
      <c r="Y10" s="587"/>
      <c r="Z10" s="587"/>
      <c r="AA10" s="612"/>
    </row>
    <row r="11" spans="1:49" ht="15" customHeight="1" x14ac:dyDescent="0.35">
      <c r="A11" s="1250"/>
      <c r="B11" s="591"/>
      <c r="C11" s="592"/>
      <c r="D11" s="593"/>
      <c r="E11" s="592"/>
      <c r="F11" s="593"/>
      <c r="G11" s="585"/>
      <c r="H11" s="586"/>
      <c r="I11" s="585"/>
      <c r="J11" s="586"/>
      <c r="K11" s="585"/>
      <c r="L11" s="586"/>
      <c r="M11" s="587"/>
      <c r="N11" s="584"/>
      <c r="O11" s="587"/>
      <c r="P11" s="588"/>
      <c r="Q11" s="587"/>
      <c r="R11" s="584"/>
      <c r="S11" s="587"/>
      <c r="T11" s="589"/>
      <c r="U11" s="596"/>
      <c r="V11" s="597"/>
      <c r="W11" s="583"/>
      <c r="X11" s="598"/>
      <c r="Y11" s="587"/>
      <c r="Z11" s="587"/>
      <c r="AA11" s="612"/>
    </row>
    <row r="12" spans="1:49" ht="15" customHeight="1" x14ac:dyDescent="0.35">
      <c r="A12" s="1250"/>
      <c r="B12" s="591"/>
      <c r="C12" s="592"/>
      <c r="D12" s="593"/>
      <c r="E12" s="592"/>
      <c r="F12" s="593"/>
      <c r="G12" s="585"/>
      <c r="H12" s="586"/>
      <c r="I12" s="585"/>
      <c r="J12" s="586">
        <v>15</v>
      </c>
      <c r="K12" s="585">
        <v>208500</v>
      </c>
      <c r="L12" s="586"/>
      <c r="M12" s="587"/>
      <c r="N12" s="584"/>
      <c r="O12" s="587"/>
      <c r="P12" s="588"/>
      <c r="Q12" s="587"/>
      <c r="R12" s="584"/>
      <c r="S12" s="587"/>
      <c r="T12" s="589"/>
      <c r="U12" s="596"/>
      <c r="V12" s="597"/>
      <c r="W12" s="583"/>
      <c r="X12" s="598"/>
      <c r="Y12" s="587"/>
      <c r="Z12" s="587"/>
      <c r="AA12" s="612"/>
    </row>
    <row r="13" spans="1:49" ht="15" customHeight="1" x14ac:dyDescent="0.35">
      <c r="A13" s="1251"/>
      <c r="B13" s="591"/>
      <c r="C13" s="592"/>
      <c r="D13" s="593"/>
      <c r="E13" s="592"/>
      <c r="F13" s="593"/>
      <c r="G13" s="585"/>
      <c r="H13" s="586"/>
      <c r="I13" s="585"/>
      <c r="J13" s="586"/>
      <c r="K13" s="585"/>
      <c r="L13" s="586"/>
      <c r="M13" s="587"/>
      <c r="N13" s="584"/>
      <c r="O13" s="587"/>
      <c r="P13" s="588">
        <v>20</v>
      </c>
      <c r="Q13" s="587">
        <v>278000</v>
      </c>
      <c r="R13" s="584"/>
      <c r="S13" s="587"/>
      <c r="T13" s="589">
        <v>9.35</v>
      </c>
      <c r="U13" s="594">
        <v>93500</v>
      </c>
      <c r="V13" s="589"/>
      <c r="W13" s="587"/>
      <c r="X13" s="584"/>
      <c r="Y13" s="587"/>
      <c r="Z13" s="587"/>
      <c r="AA13" s="612"/>
    </row>
    <row r="14" spans="1:49" ht="15" customHeight="1" x14ac:dyDescent="0.35">
      <c r="A14" s="1249">
        <v>44868</v>
      </c>
      <c r="B14" s="591">
        <v>34.54</v>
      </c>
      <c r="C14" s="592">
        <v>345400</v>
      </c>
      <c r="D14" s="593"/>
      <c r="E14" s="592"/>
      <c r="F14" s="593"/>
      <c r="G14" s="585"/>
      <c r="H14" s="586"/>
      <c r="I14" s="585"/>
      <c r="J14" s="586"/>
      <c r="K14" s="585"/>
      <c r="L14" s="586"/>
      <c r="M14" s="587"/>
      <c r="N14" s="584"/>
      <c r="O14" s="587"/>
      <c r="P14" s="588"/>
      <c r="Q14" s="587"/>
      <c r="R14" s="584"/>
      <c r="S14" s="587"/>
      <c r="T14" s="589"/>
      <c r="U14" s="594"/>
      <c r="V14" s="589"/>
      <c r="W14" s="587"/>
      <c r="X14" s="584"/>
      <c r="Y14" s="587"/>
      <c r="Z14" s="587"/>
      <c r="AA14" s="612"/>
    </row>
    <row r="15" spans="1:49" ht="15" customHeight="1" x14ac:dyDescent="0.35">
      <c r="A15" s="1250"/>
      <c r="B15" s="591"/>
      <c r="C15" s="592"/>
      <c r="D15" s="593"/>
      <c r="E15" s="592"/>
      <c r="F15" s="593"/>
      <c r="G15" s="585"/>
      <c r="H15" s="586"/>
      <c r="I15" s="585"/>
      <c r="J15" s="586"/>
      <c r="K15" s="585"/>
      <c r="L15" s="586"/>
      <c r="M15" s="587"/>
      <c r="N15" s="584"/>
      <c r="O15" s="587"/>
      <c r="P15" s="588"/>
      <c r="Q15" s="587"/>
      <c r="R15" s="584"/>
      <c r="S15" s="587"/>
      <c r="T15" s="589"/>
      <c r="U15" s="594"/>
      <c r="V15" s="589"/>
      <c r="W15" s="587"/>
      <c r="X15" s="584"/>
      <c r="Y15" s="587"/>
      <c r="Z15" s="587"/>
      <c r="AA15" s="612"/>
    </row>
    <row r="16" spans="1:49" ht="15" customHeight="1" x14ac:dyDescent="0.35">
      <c r="A16" s="1250"/>
      <c r="B16" s="591"/>
      <c r="C16" s="592"/>
      <c r="D16" s="593">
        <v>25.13</v>
      </c>
      <c r="E16" s="592">
        <v>251300</v>
      </c>
      <c r="F16" s="593"/>
      <c r="G16" s="585"/>
      <c r="H16" s="586"/>
      <c r="I16" s="585"/>
      <c r="J16" s="586"/>
      <c r="K16" s="585"/>
      <c r="L16" s="586"/>
      <c r="M16" s="587"/>
      <c r="N16" s="584"/>
      <c r="O16" s="587"/>
      <c r="P16" s="588"/>
      <c r="Q16" s="587"/>
      <c r="R16" s="584"/>
      <c r="S16" s="587"/>
      <c r="T16" s="589"/>
      <c r="U16" s="594"/>
      <c r="V16" s="589"/>
      <c r="W16" s="587"/>
      <c r="X16" s="584">
        <v>29.77</v>
      </c>
      <c r="Y16" s="587">
        <v>297700</v>
      </c>
      <c r="Z16" s="587"/>
      <c r="AA16" s="612"/>
    </row>
    <row r="17" spans="1:27" ht="15" customHeight="1" x14ac:dyDescent="0.35">
      <c r="A17" s="1251"/>
      <c r="B17" s="591">
        <v>23.41</v>
      </c>
      <c r="C17" s="592">
        <v>234100</v>
      </c>
      <c r="D17" s="593"/>
      <c r="E17" s="585"/>
      <c r="F17" s="586"/>
      <c r="G17" s="585"/>
      <c r="H17" s="586">
        <v>53.8</v>
      </c>
      <c r="I17" s="585">
        <v>365840</v>
      </c>
      <c r="J17" s="586"/>
      <c r="K17" s="585"/>
      <c r="L17" s="586"/>
      <c r="M17" s="587"/>
      <c r="N17" s="584"/>
      <c r="O17" s="587"/>
      <c r="P17" s="588">
        <v>20</v>
      </c>
      <c r="Q17" s="587">
        <v>278000</v>
      </c>
      <c r="R17" s="584"/>
      <c r="S17" s="587"/>
      <c r="T17" s="589"/>
      <c r="U17" s="594"/>
      <c r="V17" s="589"/>
      <c r="W17" s="587"/>
      <c r="X17" s="584"/>
      <c r="Y17" s="587"/>
      <c r="Z17" s="587"/>
      <c r="AA17" s="612"/>
    </row>
    <row r="18" spans="1:27" ht="15" customHeight="1" x14ac:dyDescent="0.35">
      <c r="A18" s="1249">
        <v>44869</v>
      </c>
      <c r="B18" s="591"/>
      <c r="C18" s="592"/>
      <c r="D18" s="593"/>
      <c r="E18" s="592"/>
      <c r="F18" s="593"/>
      <c r="G18" s="585"/>
      <c r="H18" s="586"/>
      <c r="I18" s="585"/>
      <c r="J18" s="586"/>
      <c r="K18" s="585"/>
      <c r="L18" s="586"/>
      <c r="M18" s="587"/>
      <c r="N18" s="584"/>
      <c r="O18" s="587"/>
      <c r="P18" s="588"/>
      <c r="Q18" s="587"/>
      <c r="R18" s="584"/>
      <c r="S18" s="587"/>
      <c r="T18" s="589"/>
      <c r="U18" s="594"/>
      <c r="V18" s="589"/>
      <c r="W18" s="587"/>
      <c r="X18" s="584"/>
      <c r="Y18" s="587"/>
      <c r="Z18" s="587"/>
      <c r="AA18" s="612"/>
    </row>
    <row r="19" spans="1:27" ht="15" customHeight="1" x14ac:dyDescent="0.35">
      <c r="A19" s="1250"/>
      <c r="B19" s="591"/>
      <c r="C19" s="592"/>
      <c r="D19" s="593"/>
      <c r="E19" s="592"/>
      <c r="F19" s="593"/>
      <c r="G19" s="585"/>
      <c r="H19" s="586"/>
      <c r="I19" s="585"/>
      <c r="J19" s="586"/>
      <c r="K19" s="585"/>
      <c r="L19" s="586"/>
      <c r="M19" s="587"/>
      <c r="N19" s="598"/>
      <c r="O19" s="583"/>
      <c r="P19" s="584">
        <v>20</v>
      </c>
      <c r="Q19" s="587">
        <v>278000</v>
      </c>
      <c r="R19" s="584"/>
      <c r="S19" s="587"/>
      <c r="T19" s="589"/>
      <c r="U19" s="594"/>
      <c r="V19" s="589"/>
      <c r="W19" s="587"/>
      <c r="X19" s="584"/>
      <c r="Y19" s="587"/>
      <c r="Z19" s="587"/>
      <c r="AA19" s="612"/>
    </row>
    <row r="20" spans="1:27" ht="15" customHeight="1" x14ac:dyDescent="0.35">
      <c r="A20" s="1250"/>
      <c r="B20" s="591"/>
      <c r="C20" s="592"/>
      <c r="D20" s="593"/>
      <c r="E20" s="592"/>
      <c r="F20" s="593"/>
      <c r="G20" s="585"/>
      <c r="H20" s="586"/>
      <c r="I20" s="585"/>
      <c r="J20" s="586">
        <v>30</v>
      </c>
      <c r="K20" s="585">
        <v>417000</v>
      </c>
      <c r="L20" s="586"/>
      <c r="M20" s="587"/>
      <c r="N20" s="584"/>
      <c r="O20" s="587"/>
      <c r="P20" s="588"/>
      <c r="Q20" s="587"/>
      <c r="R20" s="584"/>
      <c r="S20" s="587"/>
      <c r="T20" s="589"/>
      <c r="U20" s="594"/>
      <c r="V20" s="589"/>
      <c r="W20" s="587"/>
      <c r="X20" s="584"/>
      <c r="Y20" s="587"/>
      <c r="Z20" s="587"/>
      <c r="AA20" s="612"/>
    </row>
    <row r="21" spans="1:27" ht="15" customHeight="1" x14ac:dyDescent="0.35">
      <c r="A21" s="1251"/>
      <c r="B21" s="591">
        <v>26.72</v>
      </c>
      <c r="C21" s="592">
        <v>267200</v>
      </c>
      <c r="D21" s="593"/>
      <c r="E21" s="592"/>
      <c r="F21" s="593"/>
      <c r="G21" s="585"/>
      <c r="H21" s="586"/>
      <c r="I21" s="585"/>
      <c r="J21" s="586"/>
      <c r="K21" s="585"/>
      <c r="L21" s="586">
        <v>38.75</v>
      </c>
      <c r="M21" s="587">
        <v>263500</v>
      </c>
      <c r="N21" s="584"/>
      <c r="O21" s="587"/>
      <c r="P21" s="588"/>
      <c r="Q21" s="587"/>
      <c r="R21" s="584"/>
      <c r="S21" s="587"/>
      <c r="T21" s="589"/>
      <c r="U21" s="594"/>
      <c r="V21" s="589">
        <v>10</v>
      </c>
      <c r="W21" s="587">
        <v>100000</v>
      </c>
      <c r="X21" s="584"/>
      <c r="Y21" s="587"/>
      <c r="Z21" s="587"/>
      <c r="AA21" s="612"/>
    </row>
    <row r="22" spans="1:27" ht="15" customHeight="1" x14ac:dyDescent="0.35">
      <c r="A22" s="1249">
        <v>44870</v>
      </c>
      <c r="B22" s="591"/>
      <c r="C22" s="592"/>
      <c r="D22" s="593"/>
      <c r="E22" s="592"/>
      <c r="F22" s="593"/>
      <c r="G22" s="585"/>
      <c r="H22" s="586"/>
      <c r="I22" s="585"/>
      <c r="J22" s="586"/>
      <c r="K22" s="585"/>
      <c r="L22" s="586"/>
      <c r="M22" s="587"/>
      <c r="N22" s="584"/>
      <c r="O22" s="587"/>
      <c r="P22" s="588"/>
      <c r="Q22" s="587"/>
      <c r="R22" s="584"/>
      <c r="S22" s="587"/>
      <c r="T22" s="589"/>
      <c r="U22" s="594"/>
      <c r="V22" s="589"/>
      <c r="W22" s="587"/>
      <c r="X22" s="584"/>
      <c r="Y22" s="587"/>
      <c r="Z22" s="587"/>
      <c r="AA22" s="612"/>
    </row>
    <row r="23" spans="1:27" ht="15" customHeight="1" x14ac:dyDescent="0.35">
      <c r="A23" s="1250"/>
      <c r="B23" s="591"/>
      <c r="C23" s="592"/>
      <c r="D23" s="593">
        <v>24.44</v>
      </c>
      <c r="E23" s="592">
        <v>244400</v>
      </c>
      <c r="F23" s="593"/>
      <c r="G23" s="585"/>
      <c r="H23" s="586"/>
      <c r="I23" s="585"/>
      <c r="J23" s="586"/>
      <c r="K23" s="585"/>
      <c r="L23" s="586"/>
      <c r="M23" s="587"/>
      <c r="N23" s="584"/>
      <c r="O23" s="587"/>
      <c r="P23" s="588"/>
      <c r="Q23" s="587"/>
      <c r="R23" s="584"/>
      <c r="S23" s="587"/>
      <c r="T23" s="589"/>
      <c r="U23" s="594"/>
      <c r="V23" s="589"/>
      <c r="W23" s="587"/>
      <c r="X23" s="584"/>
      <c r="Y23" s="587"/>
      <c r="Z23" s="587"/>
      <c r="AA23" s="612"/>
    </row>
    <row r="24" spans="1:27" ht="15" customHeight="1" x14ac:dyDescent="0.35">
      <c r="A24" s="1250"/>
      <c r="B24" s="591"/>
      <c r="C24" s="592"/>
      <c r="D24" s="593">
        <v>33.979999999999997</v>
      </c>
      <c r="E24" s="592">
        <v>339800</v>
      </c>
      <c r="F24" s="593"/>
      <c r="G24" s="585"/>
      <c r="H24" s="586"/>
      <c r="I24" s="585"/>
      <c r="J24" s="586"/>
      <c r="K24" s="585"/>
      <c r="L24" s="586"/>
      <c r="M24" s="587"/>
      <c r="N24" s="584"/>
      <c r="O24" s="587"/>
      <c r="P24" s="588"/>
      <c r="Q24" s="587"/>
      <c r="R24" s="584"/>
      <c r="S24" s="587"/>
      <c r="T24" s="589"/>
      <c r="U24" s="594"/>
      <c r="V24" s="589"/>
      <c r="W24" s="587"/>
      <c r="X24" s="584"/>
      <c r="Y24" s="587"/>
      <c r="Z24" s="587"/>
      <c r="AA24" s="612"/>
    </row>
    <row r="25" spans="1:27" ht="15" customHeight="1" x14ac:dyDescent="0.35">
      <c r="A25" s="1251"/>
      <c r="B25" s="591">
        <v>21.78</v>
      </c>
      <c r="C25" s="592">
        <v>217800</v>
      </c>
      <c r="D25" s="593"/>
      <c r="E25" s="592"/>
      <c r="F25" s="593"/>
      <c r="G25" s="585"/>
      <c r="H25" s="586">
        <v>50.66</v>
      </c>
      <c r="I25" s="585">
        <v>344488</v>
      </c>
      <c r="J25" s="586"/>
      <c r="K25" s="585"/>
      <c r="L25" s="586"/>
      <c r="M25" s="587"/>
      <c r="N25" s="584"/>
      <c r="O25" s="587"/>
      <c r="P25" s="588">
        <v>20</v>
      </c>
      <c r="Q25" s="587">
        <v>278000</v>
      </c>
      <c r="R25" s="584"/>
      <c r="S25" s="587"/>
      <c r="T25" s="589"/>
      <c r="U25" s="594"/>
      <c r="V25" s="589"/>
      <c r="W25" s="587"/>
      <c r="X25" s="584"/>
      <c r="Y25" s="587"/>
      <c r="Z25" s="587"/>
      <c r="AA25" s="612"/>
    </row>
    <row r="26" spans="1:27" ht="15" customHeight="1" x14ac:dyDescent="0.35">
      <c r="A26" s="1249">
        <v>44871</v>
      </c>
      <c r="B26" s="591"/>
      <c r="C26" s="592"/>
      <c r="D26" s="593"/>
      <c r="E26" s="592"/>
      <c r="F26" s="593"/>
      <c r="G26" s="585"/>
      <c r="H26" s="586"/>
      <c r="I26" s="585"/>
      <c r="J26" s="586"/>
      <c r="K26" s="585"/>
      <c r="L26" s="586"/>
      <c r="M26" s="587"/>
      <c r="N26" s="584"/>
      <c r="O26" s="587"/>
      <c r="P26" s="588"/>
      <c r="Q26" s="587"/>
      <c r="R26" s="584"/>
      <c r="S26" s="587"/>
      <c r="T26" s="589"/>
      <c r="U26" s="594"/>
      <c r="V26" s="589"/>
      <c r="W26" s="587"/>
      <c r="X26" s="584"/>
      <c r="Y26" s="587"/>
      <c r="Z26" s="587"/>
      <c r="AA26" s="612"/>
    </row>
    <row r="27" spans="1:27" ht="15" customHeight="1" x14ac:dyDescent="0.35">
      <c r="A27" s="1250"/>
      <c r="B27" s="591"/>
      <c r="C27" s="592"/>
      <c r="D27" s="593"/>
      <c r="E27" s="592"/>
      <c r="F27" s="593"/>
      <c r="G27" s="585"/>
      <c r="H27" s="586"/>
      <c r="I27" s="585"/>
      <c r="J27" s="586"/>
      <c r="K27" s="585"/>
      <c r="L27" s="586"/>
      <c r="M27" s="587"/>
      <c r="N27" s="584"/>
      <c r="O27" s="587"/>
      <c r="P27" s="588"/>
      <c r="Q27" s="587"/>
      <c r="R27" s="584"/>
      <c r="S27" s="587"/>
      <c r="T27" s="589"/>
      <c r="U27" s="594"/>
      <c r="V27" s="589"/>
      <c r="W27" s="587"/>
      <c r="X27" s="584"/>
      <c r="Y27" s="587"/>
      <c r="Z27" s="587"/>
      <c r="AA27" s="612"/>
    </row>
    <row r="28" spans="1:27" ht="15" customHeight="1" x14ac:dyDescent="0.35">
      <c r="A28" s="1250"/>
      <c r="B28" s="591"/>
      <c r="C28" s="592"/>
      <c r="D28" s="593"/>
      <c r="E28" s="592"/>
      <c r="F28" s="593"/>
      <c r="G28" s="585"/>
      <c r="H28" s="586"/>
      <c r="I28" s="585"/>
      <c r="J28" s="586"/>
      <c r="K28" s="585"/>
      <c r="L28" s="586"/>
      <c r="M28" s="587"/>
      <c r="N28" s="584"/>
      <c r="O28" s="587"/>
      <c r="P28" s="588"/>
      <c r="Q28" s="587"/>
      <c r="R28" s="584"/>
      <c r="S28" s="587"/>
      <c r="T28" s="589"/>
      <c r="U28" s="590"/>
      <c r="V28" s="599"/>
      <c r="W28" s="600"/>
      <c r="X28" s="588"/>
      <c r="Y28" s="587"/>
      <c r="Z28" s="587"/>
      <c r="AA28" s="612"/>
    </row>
    <row r="29" spans="1:27" ht="15" customHeight="1" x14ac:dyDescent="0.35">
      <c r="A29" s="1251"/>
      <c r="B29" s="591"/>
      <c r="C29" s="592"/>
      <c r="D29" s="593"/>
      <c r="E29" s="592"/>
      <c r="F29" s="593"/>
      <c r="G29" s="585"/>
      <c r="H29" s="586"/>
      <c r="I29" s="585"/>
      <c r="J29" s="586"/>
      <c r="K29" s="585"/>
      <c r="L29" s="586"/>
      <c r="M29" s="587"/>
      <c r="N29" s="584"/>
      <c r="O29" s="587"/>
      <c r="P29" s="588"/>
      <c r="Q29" s="587"/>
      <c r="R29" s="584">
        <v>16.16</v>
      </c>
      <c r="S29" s="587">
        <v>109888</v>
      </c>
      <c r="T29" s="589"/>
      <c r="U29" s="590"/>
      <c r="V29" s="599"/>
      <c r="W29" s="600"/>
      <c r="X29" s="588"/>
      <c r="Y29" s="587"/>
      <c r="Z29" s="587"/>
      <c r="AA29" s="612"/>
    </row>
    <row r="30" spans="1:27" ht="15" customHeight="1" x14ac:dyDescent="0.35">
      <c r="A30" s="1249">
        <v>44872</v>
      </c>
      <c r="B30" s="591"/>
      <c r="C30" s="592"/>
      <c r="D30" s="593"/>
      <c r="E30" s="592"/>
      <c r="F30" s="593"/>
      <c r="G30" s="585"/>
      <c r="H30" s="586"/>
      <c r="I30" s="585"/>
      <c r="J30" s="586"/>
      <c r="K30" s="585"/>
      <c r="L30" s="586"/>
      <c r="M30" s="587"/>
      <c r="N30" s="584"/>
      <c r="O30" s="587"/>
      <c r="P30" s="588"/>
      <c r="Q30" s="587"/>
      <c r="R30" s="584"/>
      <c r="S30" s="587"/>
      <c r="T30" s="589"/>
      <c r="U30" s="594"/>
      <c r="V30" s="589"/>
      <c r="W30" s="587"/>
      <c r="X30" s="584"/>
      <c r="Y30" s="587"/>
      <c r="Z30" s="587"/>
      <c r="AA30" s="612"/>
    </row>
    <row r="31" spans="1:27" ht="15" customHeight="1" x14ac:dyDescent="0.35">
      <c r="A31" s="1250"/>
      <c r="B31" s="591"/>
      <c r="C31" s="592"/>
      <c r="D31" s="593"/>
      <c r="E31" s="592"/>
      <c r="F31" s="593"/>
      <c r="G31" s="585"/>
      <c r="H31" s="586"/>
      <c r="I31" s="585"/>
      <c r="J31" s="586">
        <v>15</v>
      </c>
      <c r="K31" s="585">
        <v>208500</v>
      </c>
      <c r="L31" s="586"/>
      <c r="M31" s="587"/>
      <c r="N31" s="584"/>
      <c r="O31" s="587"/>
      <c r="P31" s="588"/>
      <c r="Q31" s="587"/>
      <c r="R31" s="584"/>
      <c r="S31" s="587"/>
      <c r="T31" s="589"/>
      <c r="U31" s="594"/>
      <c r="V31" s="589"/>
      <c r="W31" s="587"/>
      <c r="X31" s="584"/>
      <c r="Y31" s="587"/>
      <c r="Z31" s="587"/>
      <c r="AA31" s="612"/>
    </row>
    <row r="32" spans="1:27" ht="15" customHeight="1" x14ac:dyDescent="0.35">
      <c r="A32" s="1250"/>
      <c r="B32" s="591"/>
      <c r="C32" s="592"/>
      <c r="D32" s="593">
        <v>35.479999999999997</v>
      </c>
      <c r="E32" s="592">
        <v>354800</v>
      </c>
      <c r="F32" s="593"/>
      <c r="G32" s="585"/>
      <c r="H32" s="586"/>
      <c r="I32" s="585"/>
      <c r="J32" s="586"/>
      <c r="K32" s="585"/>
      <c r="L32" s="586"/>
      <c r="M32" s="587"/>
      <c r="N32" s="584"/>
      <c r="O32" s="587"/>
      <c r="P32" s="588"/>
      <c r="Q32" s="587"/>
      <c r="R32" s="584"/>
      <c r="S32" s="587"/>
      <c r="T32" s="589"/>
      <c r="U32" s="594"/>
      <c r="V32" s="589"/>
      <c r="W32" s="587"/>
      <c r="X32" s="584"/>
      <c r="Y32" s="587"/>
      <c r="Z32" s="587"/>
      <c r="AA32" s="612"/>
    </row>
    <row r="33" spans="1:27" ht="15" customHeight="1" x14ac:dyDescent="0.35">
      <c r="A33" s="1251"/>
      <c r="B33" s="591">
        <v>21.94</v>
      </c>
      <c r="C33" s="592">
        <v>219400</v>
      </c>
      <c r="D33" s="593">
        <v>27.85</v>
      </c>
      <c r="E33" s="592">
        <v>278500</v>
      </c>
      <c r="F33" s="593"/>
      <c r="G33" s="585"/>
      <c r="H33" s="586"/>
      <c r="I33" s="585"/>
      <c r="J33" s="586"/>
      <c r="K33" s="585"/>
      <c r="L33" s="586"/>
      <c r="M33" s="587"/>
      <c r="N33" s="584"/>
      <c r="O33" s="587"/>
      <c r="P33" s="588">
        <v>20</v>
      </c>
      <c r="Q33" s="587">
        <v>278000</v>
      </c>
      <c r="R33" s="584"/>
      <c r="S33" s="587"/>
      <c r="T33" s="589"/>
      <c r="U33" s="594"/>
      <c r="V33" s="589">
        <v>22.68</v>
      </c>
      <c r="W33" s="587">
        <v>226800</v>
      </c>
      <c r="X33" s="584"/>
      <c r="Y33" s="587"/>
      <c r="Z33" s="587"/>
      <c r="AA33" s="612"/>
    </row>
    <row r="34" spans="1:27" ht="15" customHeight="1" x14ac:dyDescent="0.35">
      <c r="A34" s="1249">
        <v>44873</v>
      </c>
      <c r="B34" s="591"/>
      <c r="C34" s="592"/>
      <c r="D34" s="593"/>
      <c r="E34" s="592"/>
      <c r="F34" s="593"/>
      <c r="G34" s="585"/>
      <c r="H34" s="586"/>
      <c r="I34" s="585"/>
      <c r="J34" s="586"/>
      <c r="K34" s="585"/>
      <c r="L34" s="586"/>
      <c r="M34" s="587"/>
      <c r="N34" s="584"/>
      <c r="O34" s="587"/>
      <c r="P34" s="588"/>
      <c r="Q34" s="587"/>
      <c r="R34" s="584"/>
      <c r="S34" s="587"/>
      <c r="T34" s="589"/>
      <c r="U34" s="594"/>
      <c r="V34" s="589"/>
      <c r="W34" s="587"/>
      <c r="X34" s="584"/>
      <c r="Y34" s="587"/>
      <c r="Z34" s="587"/>
      <c r="AA34" s="612"/>
    </row>
    <row r="35" spans="1:27" ht="15" customHeight="1" x14ac:dyDescent="0.35">
      <c r="A35" s="1250"/>
      <c r="B35" s="591"/>
      <c r="C35" s="592"/>
      <c r="D35" s="593"/>
      <c r="E35" s="592"/>
      <c r="F35" s="593"/>
      <c r="G35" s="585"/>
      <c r="H35" s="586"/>
      <c r="I35" s="585"/>
      <c r="J35" s="586">
        <v>15</v>
      </c>
      <c r="K35" s="585">
        <v>208500</v>
      </c>
      <c r="L35" s="586"/>
      <c r="M35" s="587"/>
      <c r="N35" s="584"/>
      <c r="O35" s="587"/>
      <c r="P35" s="588"/>
      <c r="Q35" s="587"/>
      <c r="R35" s="584"/>
      <c r="S35" s="587"/>
      <c r="T35" s="589"/>
      <c r="U35" s="594"/>
      <c r="V35" s="589"/>
      <c r="W35" s="587"/>
      <c r="X35" s="584"/>
      <c r="Y35" s="587"/>
      <c r="Z35" s="587"/>
      <c r="AA35" s="612"/>
    </row>
    <row r="36" spans="1:27" ht="15" customHeight="1" x14ac:dyDescent="0.35">
      <c r="A36" s="1251"/>
      <c r="B36" s="591"/>
      <c r="C36" s="592"/>
      <c r="D36" s="593">
        <v>20</v>
      </c>
      <c r="E36" s="592">
        <v>200000</v>
      </c>
      <c r="F36" s="593"/>
      <c r="G36" s="585"/>
      <c r="H36" s="586"/>
      <c r="I36" s="585"/>
      <c r="J36" s="586"/>
      <c r="K36" s="585"/>
      <c r="L36" s="586"/>
      <c r="M36" s="587"/>
      <c r="N36" s="584"/>
      <c r="O36" s="587"/>
      <c r="P36" s="588">
        <v>20</v>
      </c>
      <c r="Q36" s="587">
        <v>278000</v>
      </c>
      <c r="R36" s="584"/>
      <c r="S36" s="587"/>
      <c r="T36" s="589"/>
      <c r="U36" s="594"/>
      <c r="V36" s="589"/>
      <c r="W36" s="587"/>
      <c r="X36" s="584"/>
      <c r="Y36" s="587"/>
      <c r="Z36" s="587"/>
      <c r="AA36" s="612"/>
    </row>
    <row r="37" spans="1:27" ht="15" customHeight="1" x14ac:dyDescent="0.35">
      <c r="A37" s="1249">
        <v>44874</v>
      </c>
      <c r="B37" s="591"/>
      <c r="C37" s="592"/>
      <c r="D37" s="593"/>
      <c r="E37" s="592"/>
      <c r="F37" s="593"/>
      <c r="G37" s="585"/>
      <c r="H37" s="586"/>
      <c r="I37" s="585"/>
      <c r="J37" s="586"/>
      <c r="K37" s="585"/>
      <c r="L37" s="586"/>
      <c r="M37" s="587"/>
      <c r="N37" s="584"/>
      <c r="O37" s="587"/>
      <c r="P37" s="588"/>
      <c r="Q37" s="587"/>
      <c r="R37" s="584"/>
      <c r="S37" s="587"/>
      <c r="T37" s="589"/>
      <c r="U37" s="594"/>
      <c r="V37" s="589"/>
      <c r="W37" s="587"/>
      <c r="X37" s="584"/>
      <c r="Y37" s="587"/>
      <c r="Z37" s="587"/>
      <c r="AA37" s="612"/>
    </row>
    <row r="38" spans="1:27" ht="15" customHeight="1" x14ac:dyDescent="0.35">
      <c r="A38" s="1250"/>
      <c r="B38" s="591">
        <v>17.22</v>
      </c>
      <c r="C38" s="592">
        <v>172200</v>
      </c>
      <c r="D38" s="593"/>
      <c r="E38" s="592"/>
      <c r="F38" s="593"/>
      <c r="G38" s="585"/>
      <c r="H38" s="586"/>
      <c r="I38" s="585"/>
      <c r="J38" s="586"/>
      <c r="K38" s="585"/>
      <c r="L38" s="586"/>
      <c r="M38" s="587"/>
      <c r="N38" s="584"/>
      <c r="O38" s="587"/>
      <c r="P38" s="588"/>
      <c r="Q38" s="587"/>
      <c r="R38" s="584"/>
      <c r="S38" s="587"/>
      <c r="T38" s="589"/>
      <c r="U38" s="594"/>
      <c r="V38" s="589"/>
      <c r="W38" s="587"/>
      <c r="X38" s="584"/>
      <c r="Y38" s="587"/>
      <c r="Z38" s="587"/>
      <c r="AA38" s="612"/>
    </row>
    <row r="39" spans="1:27" ht="15" customHeight="1" x14ac:dyDescent="0.35">
      <c r="A39" s="1250"/>
      <c r="B39" s="591"/>
      <c r="C39" s="592"/>
      <c r="D39" s="593"/>
      <c r="E39" s="592"/>
      <c r="F39" s="593"/>
      <c r="G39" s="585"/>
      <c r="H39" s="586"/>
      <c r="I39" s="585"/>
      <c r="J39" s="586"/>
      <c r="K39" s="585"/>
      <c r="L39" s="586"/>
      <c r="M39" s="587"/>
      <c r="N39" s="584"/>
      <c r="O39" s="587"/>
      <c r="P39" s="588"/>
      <c r="Q39" s="587"/>
      <c r="R39" s="584"/>
      <c r="S39" s="587"/>
      <c r="T39" s="589"/>
      <c r="U39" s="594"/>
      <c r="V39" s="589"/>
      <c r="W39" s="587"/>
      <c r="X39" s="584"/>
      <c r="Y39" s="587"/>
      <c r="Z39" s="587"/>
      <c r="AA39" s="612"/>
    </row>
    <row r="40" spans="1:27" ht="15" customHeight="1" x14ac:dyDescent="0.35">
      <c r="A40" s="1251"/>
      <c r="B40" s="591">
        <v>25.02</v>
      </c>
      <c r="C40" s="592">
        <v>250200</v>
      </c>
      <c r="D40" s="593">
        <v>23.12</v>
      </c>
      <c r="E40" s="592">
        <v>231200</v>
      </c>
      <c r="F40" s="593"/>
      <c r="G40" s="585"/>
      <c r="H40" s="586"/>
      <c r="I40" s="585"/>
      <c r="J40" s="586"/>
      <c r="K40" s="585"/>
      <c r="L40" s="586"/>
      <c r="M40" s="587"/>
      <c r="N40" s="584"/>
      <c r="O40" s="587"/>
      <c r="P40" s="588">
        <v>20</v>
      </c>
      <c r="Q40" s="587">
        <v>278000</v>
      </c>
      <c r="R40" s="584"/>
      <c r="S40" s="587"/>
      <c r="T40" s="589"/>
      <c r="U40" s="594"/>
      <c r="V40" s="589"/>
      <c r="W40" s="587"/>
      <c r="X40" s="584"/>
      <c r="Y40" s="587"/>
      <c r="Z40" s="587"/>
      <c r="AA40" s="612"/>
    </row>
    <row r="41" spans="1:27" ht="15" customHeight="1" x14ac:dyDescent="0.35">
      <c r="A41" s="1249">
        <v>44875</v>
      </c>
      <c r="B41" s="591"/>
      <c r="C41" s="592"/>
      <c r="D41" s="593"/>
      <c r="E41" s="592"/>
      <c r="F41" s="593"/>
      <c r="G41" s="585"/>
      <c r="H41" s="586"/>
      <c r="I41" s="585"/>
      <c r="J41" s="586"/>
      <c r="K41" s="585"/>
      <c r="L41" s="586"/>
      <c r="M41" s="587"/>
      <c r="N41" s="584"/>
      <c r="O41" s="587"/>
      <c r="P41" s="588"/>
      <c r="Q41" s="587"/>
      <c r="R41" s="584"/>
      <c r="S41" s="587"/>
      <c r="T41" s="589"/>
      <c r="U41" s="594"/>
      <c r="V41" s="589"/>
      <c r="W41" s="587"/>
      <c r="X41" s="584"/>
      <c r="Y41" s="587"/>
      <c r="Z41" s="587"/>
      <c r="AA41" s="612"/>
    </row>
    <row r="42" spans="1:27" ht="15" customHeight="1" x14ac:dyDescent="0.35">
      <c r="A42" s="1250"/>
      <c r="B42" s="591"/>
      <c r="C42" s="592"/>
      <c r="D42" s="593"/>
      <c r="E42" s="592"/>
      <c r="F42" s="593"/>
      <c r="G42" s="585"/>
      <c r="H42" s="586"/>
      <c r="I42" s="585"/>
      <c r="J42" s="586"/>
      <c r="K42" s="585"/>
      <c r="L42" s="586"/>
      <c r="M42" s="587"/>
      <c r="N42" s="584"/>
      <c r="O42" s="587"/>
      <c r="P42" s="588"/>
      <c r="Q42" s="587"/>
      <c r="R42" s="584"/>
      <c r="S42" s="587"/>
      <c r="T42" s="589"/>
      <c r="U42" s="594"/>
      <c r="V42" s="589"/>
      <c r="W42" s="587"/>
      <c r="X42" s="584"/>
      <c r="Y42" s="587"/>
      <c r="Z42" s="587"/>
      <c r="AA42" s="612"/>
    </row>
    <row r="43" spans="1:27" ht="15" customHeight="1" x14ac:dyDescent="0.35">
      <c r="A43" s="1250"/>
      <c r="B43" s="591"/>
      <c r="C43" s="592"/>
      <c r="D43" s="593">
        <v>16.91</v>
      </c>
      <c r="E43" s="592">
        <v>169100</v>
      </c>
      <c r="F43" s="593"/>
      <c r="G43" s="585"/>
      <c r="H43" s="586"/>
      <c r="I43" s="585"/>
      <c r="J43" s="586">
        <v>30</v>
      </c>
      <c r="K43" s="585">
        <v>417000</v>
      </c>
      <c r="L43" s="586"/>
      <c r="M43" s="587"/>
      <c r="N43" s="584"/>
      <c r="O43" s="587"/>
      <c r="P43" s="588"/>
      <c r="Q43" s="587"/>
      <c r="R43" s="584"/>
      <c r="S43" s="587"/>
      <c r="T43" s="589"/>
      <c r="U43" s="594"/>
      <c r="V43" s="589"/>
      <c r="W43" s="587"/>
      <c r="X43" s="584"/>
      <c r="Y43" s="587"/>
      <c r="Z43" s="587"/>
      <c r="AA43" s="612"/>
    </row>
    <row r="44" spans="1:27" ht="12.75" customHeight="1" x14ac:dyDescent="0.35">
      <c r="A44" s="1251"/>
      <c r="B44" s="591">
        <v>13.01</v>
      </c>
      <c r="C44" s="592">
        <v>130100</v>
      </c>
      <c r="D44" s="593"/>
      <c r="E44" s="592"/>
      <c r="F44" s="593"/>
      <c r="G44" s="585"/>
      <c r="H44" s="586"/>
      <c r="I44" s="585"/>
      <c r="J44" s="586"/>
      <c r="K44" s="585"/>
      <c r="L44" s="586">
        <v>43.1</v>
      </c>
      <c r="M44" s="587">
        <v>293080</v>
      </c>
      <c r="N44" s="584"/>
      <c r="O44" s="587"/>
      <c r="P44" s="588">
        <v>20</v>
      </c>
      <c r="Q44" s="587">
        <v>278000</v>
      </c>
      <c r="R44" s="584">
        <v>31.74</v>
      </c>
      <c r="S44" s="587">
        <v>215832</v>
      </c>
      <c r="T44" s="589"/>
      <c r="U44" s="594"/>
      <c r="V44" s="589"/>
      <c r="W44" s="587"/>
      <c r="X44" s="584"/>
      <c r="Y44" s="587"/>
      <c r="Z44" s="587"/>
      <c r="AA44" s="612"/>
    </row>
    <row r="45" spans="1:27" ht="15" customHeight="1" x14ac:dyDescent="0.35">
      <c r="A45" s="1249">
        <v>44876</v>
      </c>
      <c r="B45" s="591"/>
      <c r="C45" s="592"/>
      <c r="D45" s="593"/>
      <c r="E45" s="592"/>
      <c r="F45" s="593"/>
      <c r="G45" s="585"/>
      <c r="H45" s="586"/>
      <c r="I45" s="587"/>
      <c r="J45" s="586"/>
      <c r="K45" s="585"/>
      <c r="L45" s="586"/>
      <c r="M45" s="587"/>
      <c r="N45" s="584"/>
      <c r="O45" s="587"/>
      <c r="P45" s="588"/>
      <c r="Q45" s="587"/>
      <c r="R45" s="584"/>
      <c r="S45" s="587"/>
      <c r="T45" s="589"/>
      <c r="U45" s="594"/>
      <c r="V45" s="589"/>
      <c r="W45" s="587"/>
      <c r="X45" s="584"/>
      <c r="Y45" s="587"/>
      <c r="Z45" s="587"/>
      <c r="AA45" s="612"/>
    </row>
    <row r="46" spans="1:27" ht="15" customHeight="1" x14ac:dyDescent="0.35">
      <c r="A46" s="1250"/>
      <c r="B46" s="591"/>
      <c r="C46" s="592"/>
      <c r="D46" s="593"/>
      <c r="E46" s="592"/>
      <c r="F46" s="593"/>
      <c r="G46" s="585"/>
      <c r="H46" s="586"/>
      <c r="I46" s="585"/>
      <c r="J46" s="586"/>
      <c r="K46" s="585"/>
      <c r="L46" s="586"/>
      <c r="M46" s="587"/>
      <c r="N46" s="584"/>
      <c r="O46" s="587"/>
      <c r="P46" s="588"/>
      <c r="Q46" s="587"/>
      <c r="R46" s="584"/>
      <c r="S46" s="587"/>
      <c r="T46" s="589"/>
      <c r="U46" s="594"/>
      <c r="V46" s="589"/>
      <c r="W46" s="587"/>
      <c r="X46" s="584"/>
      <c r="Y46" s="587"/>
      <c r="Z46" s="587"/>
      <c r="AA46" s="612"/>
    </row>
    <row r="47" spans="1:27" ht="15" customHeight="1" x14ac:dyDescent="0.35">
      <c r="A47" s="1250"/>
      <c r="B47" s="591"/>
      <c r="C47" s="592"/>
      <c r="D47" s="593">
        <v>34.36</v>
      </c>
      <c r="E47" s="592">
        <v>343600</v>
      </c>
      <c r="F47" s="593"/>
      <c r="G47" s="585"/>
      <c r="H47" s="586"/>
      <c r="I47" s="585"/>
      <c r="J47" s="586"/>
      <c r="K47" s="585"/>
      <c r="L47" s="586"/>
      <c r="M47" s="587"/>
      <c r="N47" s="584"/>
      <c r="O47" s="587"/>
      <c r="P47" s="588"/>
      <c r="Q47" s="587"/>
      <c r="R47" s="584"/>
      <c r="S47" s="587"/>
      <c r="T47" s="589"/>
      <c r="U47" s="594"/>
      <c r="V47" s="589"/>
      <c r="W47" s="587"/>
      <c r="X47" s="584"/>
      <c r="Y47" s="587"/>
      <c r="Z47" s="587"/>
      <c r="AA47" s="612"/>
    </row>
    <row r="48" spans="1:27" ht="15" customHeight="1" x14ac:dyDescent="0.35">
      <c r="A48" s="1251"/>
      <c r="B48" s="591">
        <v>14.29</v>
      </c>
      <c r="C48" s="592">
        <v>142900</v>
      </c>
      <c r="D48" s="593"/>
      <c r="E48" s="592"/>
      <c r="F48" s="593"/>
      <c r="G48" s="585"/>
      <c r="H48" s="586">
        <v>55.53</v>
      </c>
      <c r="I48" s="585">
        <v>377604</v>
      </c>
      <c r="J48" s="586"/>
      <c r="K48" s="585"/>
      <c r="L48" s="586"/>
      <c r="M48" s="587"/>
      <c r="N48" s="584"/>
      <c r="O48" s="587"/>
      <c r="P48" s="588">
        <v>20</v>
      </c>
      <c r="Q48" s="587">
        <v>278000</v>
      </c>
      <c r="R48" s="584"/>
      <c r="S48" s="587"/>
      <c r="T48" s="589"/>
      <c r="U48" s="594"/>
      <c r="V48" s="589"/>
      <c r="W48" s="587"/>
      <c r="X48" s="584"/>
      <c r="Y48" s="587"/>
      <c r="Z48" s="587"/>
      <c r="AA48" s="612"/>
    </row>
    <row r="49" spans="1:27" ht="15" customHeight="1" x14ac:dyDescent="0.35">
      <c r="A49" s="1249">
        <v>44877</v>
      </c>
      <c r="B49" s="591"/>
      <c r="C49" s="592"/>
      <c r="D49" s="593"/>
      <c r="E49" s="592"/>
      <c r="F49" s="593"/>
      <c r="G49" s="585"/>
      <c r="H49" s="586"/>
      <c r="I49" s="585"/>
      <c r="J49" s="586"/>
      <c r="K49" s="585"/>
      <c r="L49" s="586"/>
      <c r="M49" s="587"/>
      <c r="N49" s="584"/>
      <c r="O49" s="587"/>
      <c r="P49" s="588"/>
      <c r="Q49" s="587"/>
      <c r="R49" s="584"/>
      <c r="S49" s="587"/>
      <c r="T49" s="589"/>
      <c r="U49" s="594"/>
      <c r="V49" s="589"/>
      <c r="W49" s="587"/>
      <c r="X49" s="584"/>
      <c r="Y49" s="587"/>
      <c r="Z49" s="587"/>
      <c r="AA49" s="612"/>
    </row>
    <row r="50" spans="1:27" ht="15" customHeight="1" x14ac:dyDescent="0.35">
      <c r="A50" s="1250"/>
      <c r="B50" s="591"/>
      <c r="C50" s="592"/>
      <c r="D50" s="593"/>
      <c r="E50" s="592"/>
      <c r="F50" s="593"/>
      <c r="G50" s="585"/>
      <c r="H50" s="586"/>
      <c r="I50" s="585"/>
      <c r="J50" s="586"/>
      <c r="K50" s="585"/>
      <c r="L50" s="586"/>
      <c r="M50" s="587"/>
      <c r="N50" s="584"/>
      <c r="O50" s="587"/>
      <c r="P50" s="588"/>
      <c r="Q50" s="587"/>
      <c r="R50" s="584"/>
      <c r="S50" s="587"/>
      <c r="T50" s="589"/>
      <c r="U50" s="594"/>
      <c r="V50" s="589"/>
      <c r="W50" s="587"/>
      <c r="X50" s="584"/>
      <c r="Y50" s="587"/>
      <c r="Z50" s="587"/>
      <c r="AA50" s="612"/>
    </row>
    <row r="51" spans="1:27" ht="15" customHeight="1" x14ac:dyDescent="0.35">
      <c r="A51" s="1250"/>
      <c r="B51" s="591"/>
      <c r="C51" s="592"/>
      <c r="D51" s="593"/>
      <c r="E51" s="592"/>
      <c r="F51" s="593"/>
      <c r="G51" s="585"/>
      <c r="H51" s="586"/>
      <c r="I51" s="585"/>
      <c r="J51" s="586">
        <v>30</v>
      </c>
      <c r="K51" s="585">
        <v>417000</v>
      </c>
      <c r="L51" s="586"/>
      <c r="M51" s="587"/>
      <c r="N51" s="584"/>
      <c r="O51" s="587"/>
      <c r="P51" s="588"/>
      <c r="Q51" s="587"/>
      <c r="R51" s="584"/>
      <c r="S51" s="587"/>
      <c r="T51" s="589"/>
      <c r="U51" s="594"/>
      <c r="V51" s="589"/>
      <c r="W51" s="587"/>
      <c r="X51" s="584"/>
      <c r="Y51" s="587"/>
      <c r="Z51" s="587"/>
      <c r="AA51" s="612"/>
    </row>
    <row r="52" spans="1:27" ht="15" customHeight="1" x14ac:dyDescent="0.35">
      <c r="A52" s="1251"/>
      <c r="B52" s="591"/>
      <c r="C52" s="592"/>
      <c r="D52" s="593">
        <v>28.62</v>
      </c>
      <c r="E52" s="592">
        <v>286200</v>
      </c>
      <c r="F52" s="593"/>
      <c r="G52" s="585"/>
      <c r="H52" s="586"/>
      <c r="I52" s="585"/>
      <c r="J52" s="586"/>
      <c r="K52" s="585"/>
      <c r="L52" s="586">
        <v>25.47</v>
      </c>
      <c r="M52" s="587">
        <v>173196</v>
      </c>
      <c r="N52" s="584"/>
      <c r="O52" s="587"/>
      <c r="P52" s="588">
        <v>20</v>
      </c>
      <c r="Q52" s="587">
        <v>278000</v>
      </c>
      <c r="R52" s="584"/>
      <c r="S52" s="587"/>
      <c r="T52" s="589"/>
      <c r="U52" s="594"/>
      <c r="V52" s="589"/>
      <c r="W52" s="587"/>
      <c r="X52" s="584"/>
      <c r="Y52" s="587"/>
      <c r="Z52" s="587"/>
      <c r="AA52" s="612"/>
    </row>
    <row r="53" spans="1:27" ht="15" customHeight="1" x14ac:dyDescent="0.35">
      <c r="A53" s="1249">
        <v>44878</v>
      </c>
      <c r="B53" s="591"/>
      <c r="C53" s="592"/>
      <c r="D53" s="593"/>
      <c r="E53" s="592"/>
      <c r="F53" s="593"/>
      <c r="G53" s="585"/>
      <c r="H53" s="586"/>
      <c r="I53" s="585"/>
      <c r="J53" s="586"/>
      <c r="K53" s="585"/>
      <c r="L53" s="586"/>
      <c r="M53" s="587"/>
      <c r="N53" s="584"/>
      <c r="O53" s="587"/>
      <c r="P53" s="588"/>
      <c r="Q53" s="587"/>
      <c r="R53" s="584"/>
      <c r="S53" s="587"/>
      <c r="T53" s="589"/>
      <c r="U53" s="594"/>
      <c r="V53" s="589"/>
      <c r="W53" s="587"/>
      <c r="X53" s="584"/>
      <c r="Y53" s="587"/>
      <c r="Z53" s="587"/>
      <c r="AA53" s="612"/>
    </row>
    <row r="54" spans="1:27" ht="15" customHeight="1" x14ac:dyDescent="0.35">
      <c r="A54" s="1250"/>
      <c r="B54" s="591"/>
      <c r="C54" s="592"/>
      <c r="D54" s="593"/>
      <c r="E54" s="592"/>
      <c r="F54" s="593"/>
      <c r="G54" s="585"/>
      <c r="H54" s="586"/>
      <c r="I54" s="585"/>
      <c r="J54" s="586"/>
      <c r="K54" s="585"/>
      <c r="L54" s="586"/>
      <c r="M54" s="587"/>
      <c r="N54" s="584"/>
      <c r="O54" s="587"/>
      <c r="P54" s="588"/>
      <c r="Q54" s="587"/>
      <c r="R54" s="584"/>
      <c r="S54" s="587"/>
      <c r="T54" s="589"/>
      <c r="U54" s="590"/>
      <c r="V54" s="599"/>
      <c r="W54" s="600"/>
      <c r="X54" s="588"/>
      <c r="Y54" s="587"/>
      <c r="Z54" s="587"/>
      <c r="AA54" s="612"/>
    </row>
    <row r="55" spans="1:27" ht="15" customHeight="1" x14ac:dyDescent="0.35">
      <c r="A55" s="1250"/>
      <c r="B55" s="591"/>
      <c r="C55" s="592"/>
      <c r="D55" s="593">
        <v>18.97</v>
      </c>
      <c r="E55" s="592">
        <v>189700</v>
      </c>
      <c r="F55" s="593"/>
      <c r="G55" s="585"/>
      <c r="H55" s="586"/>
      <c r="I55" s="585"/>
      <c r="J55" s="586"/>
      <c r="K55" s="585"/>
      <c r="L55" s="586"/>
      <c r="M55" s="587"/>
      <c r="N55" s="584"/>
      <c r="O55" s="587"/>
      <c r="P55" s="588"/>
      <c r="Q55" s="587"/>
      <c r="R55" s="584"/>
      <c r="S55" s="587"/>
      <c r="T55" s="589"/>
      <c r="U55" s="590"/>
      <c r="V55" s="599"/>
      <c r="W55" s="600"/>
      <c r="X55" s="588"/>
      <c r="Y55" s="587"/>
      <c r="Z55" s="587"/>
      <c r="AA55" s="612"/>
    </row>
    <row r="56" spans="1:27" ht="15" customHeight="1" x14ac:dyDescent="0.35">
      <c r="A56" s="1251"/>
      <c r="B56" s="591">
        <v>24.25</v>
      </c>
      <c r="C56" s="592">
        <v>242500</v>
      </c>
      <c r="D56" s="593">
        <v>43.62</v>
      </c>
      <c r="E56" s="592">
        <v>436200</v>
      </c>
      <c r="F56" s="593"/>
      <c r="G56" s="585"/>
      <c r="H56" s="586"/>
      <c r="I56" s="585"/>
      <c r="J56" s="586"/>
      <c r="K56" s="585"/>
      <c r="L56" s="586"/>
      <c r="M56" s="587"/>
      <c r="N56" s="584"/>
      <c r="O56" s="587"/>
      <c r="P56" s="588"/>
      <c r="Q56" s="587"/>
      <c r="R56" s="584"/>
      <c r="S56" s="587"/>
      <c r="T56" s="589"/>
      <c r="U56" s="594"/>
      <c r="V56" s="589"/>
      <c r="W56" s="587"/>
      <c r="X56" s="584"/>
      <c r="Y56" s="587"/>
      <c r="Z56" s="587"/>
      <c r="AA56" s="612"/>
    </row>
    <row r="57" spans="1:27" ht="15" customHeight="1" x14ac:dyDescent="0.35">
      <c r="A57" s="1249">
        <v>44879</v>
      </c>
      <c r="B57" s="591"/>
      <c r="C57" s="585"/>
      <c r="D57" s="593"/>
      <c r="E57" s="592"/>
      <c r="F57" s="593"/>
      <c r="G57" s="585"/>
      <c r="H57" s="586"/>
      <c r="I57" s="585"/>
      <c r="J57" s="586"/>
      <c r="K57" s="585"/>
      <c r="L57" s="586"/>
      <c r="M57" s="587"/>
      <c r="N57" s="584"/>
      <c r="O57" s="587"/>
      <c r="P57" s="588"/>
      <c r="Q57" s="587"/>
      <c r="R57" s="584"/>
      <c r="S57" s="587"/>
      <c r="T57" s="589"/>
      <c r="U57" s="594"/>
      <c r="V57" s="589"/>
      <c r="W57" s="587"/>
      <c r="X57" s="584"/>
      <c r="Y57" s="587"/>
      <c r="Z57" s="587"/>
      <c r="AA57" s="612"/>
    </row>
    <row r="58" spans="1:27" ht="15" customHeight="1" x14ac:dyDescent="0.35">
      <c r="A58" s="1250"/>
      <c r="B58" s="591"/>
      <c r="C58" s="592"/>
      <c r="D58" s="593"/>
      <c r="E58" s="592"/>
      <c r="F58" s="593"/>
      <c r="G58" s="585"/>
      <c r="H58" s="586"/>
      <c r="I58" s="585"/>
      <c r="J58" s="586"/>
      <c r="K58" s="585"/>
      <c r="L58" s="586"/>
      <c r="M58" s="587"/>
      <c r="N58" s="584"/>
      <c r="O58" s="587"/>
      <c r="P58" s="588"/>
      <c r="Q58" s="587"/>
      <c r="R58" s="584"/>
      <c r="S58" s="587"/>
      <c r="T58" s="589"/>
      <c r="U58" s="590"/>
      <c r="V58" s="599"/>
      <c r="W58" s="600"/>
      <c r="X58" s="588"/>
      <c r="Y58" s="587"/>
      <c r="Z58" s="587"/>
      <c r="AA58" s="612"/>
    </row>
    <row r="59" spans="1:27" ht="15" customHeight="1" x14ac:dyDescent="0.35">
      <c r="A59" s="1250"/>
      <c r="B59" s="591"/>
      <c r="C59" s="592"/>
      <c r="D59" s="593"/>
      <c r="E59" s="592"/>
      <c r="F59" s="593"/>
      <c r="G59" s="585"/>
      <c r="H59" s="586"/>
      <c r="I59" s="585"/>
      <c r="J59" s="586"/>
      <c r="K59" s="585"/>
      <c r="L59" s="586"/>
      <c r="M59" s="587"/>
      <c r="N59" s="584"/>
      <c r="O59" s="587"/>
      <c r="P59" s="588"/>
      <c r="Q59" s="587"/>
      <c r="R59" s="584"/>
      <c r="S59" s="587"/>
      <c r="T59" s="589"/>
      <c r="U59" s="590"/>
      <c r="V59" s="599"/>
      <c r="W59" s="600"/>
      <c r="X59" s="588"/>
      <c r="Y59" s="587"/>
      <c r="Z59" s="587"/>
      <c r="AA59" s="612"/>
    </row>
    <row r="60" spans="1:27" ht="15" customHeight="1" x14ac:dyDescent="0.35">
      <c r="A60" s="1250"/>
      <c r="B60" s="591"/>
      <c r="C60" s="592"/>
      <c r="D60" s="593"/>
      <c r="E60" s="592"/>
      <c r="F60" s="593"/>
      <c r="G60" s="585"/>
      <c r="H60" s="586"/>
      <c r="I60" s="585"/>
      <c r="J60" s="586"/>
      <c r="K60" s="585"/>
      <c r="L60" s="586"/>
      <c r="M60" s="587"/>
      <c r="N60" s="584"/>
      <c r="O60" s="587"/>
      <c r="P60" s="588"/>
      <c r="Q60" s="587"/>
      <c r="R60" s="584"/>
      <c r="S60" s="587"/>
      <c r="T60" s="589"/>
      <c r="U60" s="590"/>
      <c r="V60" s="599"/>
      <c r="W60" s="600"/>
      <c r="X60" s="588"/>
      <c r="Y60" s="587"/>
      <c r="Z60" s="587"/>
      <c r="AA60" s="612"/>
    </row>
    <row r="61" spans="1:27" ht="15" customHeight="1" x14ac:dyDescent="0.35">
      <c r="A61" s="1251"/>
      <c r="B61" s="591">
        <v>26.46</v>
      </c>
      <c r="C61" s="592">
        <v>264600</v>
      </c>
      <c r="D61" s="593">
        <v>16.739999999999998</v>
      </c>
      <c r="E61" s="592">
        <v>167400</v>
      </c>
      <c r="F61" s="593"/>
      <c r="G61" s="585"/>
      <c r="H61" s="586"/>
      <c r="I61" s="585"/>
      <c r="J61" s="586"/>
      <c r="K61" s="585"/>
      <c r="L61" s="586"/>
      <c r="M61" s="587"/>
      <c r="N61" s="584"/>
      <c r="O61" s="587"/>
      <c r="P61" s="588">
        <v>20</v>
      </c>
      <c r="Q61" s="587">
        <v>278000</v>
      </c>
      <c r="R61" s="584"/>
      <c r="S61" s="587"/>
      <c r="T61" s="589"/>
      <c r="U61" s="594"/>
      <c r="V61" s="589"/>
      <c r="W61" s="587"/>
      <c r="X61" s="584"/>
      <c r="Y61" s="587"/>
      <c r="Z61" s="587"/>
      <c r="AA61" s="612"/>
    </row>
    <row r="62" spans="1:27" ht="15" customHeight="1" x14ac:dyDescent="0.35">
      <c r="A62" s="1249">
        <v>44880</v>
      </c>
      <c r="B62" s="591"/>
      <c r="C62" s="592"/>
      <c r="D62" s="593"/>
      <c r="E62" s="592"/>
      <c r="F62" s="593"/>
      <c r="G62" s="585"/>
      <c r="H62" s="586"/>
      <c r="I62" s="585"/>
      <c r="J62" s="586"/>
      <c r="K62" s="585"/>
      <c r="L62" s="586"/>
      <c r="M62" s="587"/>
      <c r="N62" s="584"/>
      <c r="O62" s="587"/>
      <c r="P62" s="588"/>
      <c r="Q62" s="587"/>
      <c r="R62" s="584"/>
      <c r="S62" s="587"/>
      <c r="T62" s="589"/>
      <c r="U62" s="594"/>
      <c r="V62" s="589"/>
      <c r="W62" s="587"/>
      <c r="X62" s="584"/>
      <c r="Y62" s="587"/>
      <c r="Z62" s="587"/>
      <c r="AA62" s="612"/>
    </row>
    <row r="63" spans="1:27" ht="15" customHeight="1" x14ac:dyDescent="0.35">
      <c r="A63" s="1250"/>
      <c r="B63" s="591">
        <v>33.590000000000003</v>
      </c>
      <c r="C63" s="592">
        <v>335900</v>
      </c>
      <c r="D63" s="593"/>
      <c r="E63" s="592"/>
      <c r="F63" s="593"/>
      <c r="G63" s="585"/>
      <c r="H63" s="586"/>
      <c r="I63" s="585"/>
      <c r="J63" s="586">
        <v>15</v>
      </c>
      <c r="K63" s="585">
        <v>208500</v>
      </c>
      <c r="L63" s="586"/>
      <c r="M63" s="587"/>
      <c r="N63" s="584"/>
      <c r="O63" s="587"/>
      <c r="P63" s="588">
        <v>20</v>
      </c>
      <c r="Q63" s="587">
        <v>278000</v>
      </c>
      <c r="R63" s="584"/>
      <c r="S63" s="587"/>
      <c r="T63" s="589"/>
      <c r="U63" s="594"/>
      <c r="V63" s="589"/>
      <c r="W63" s="587"/>
      <c r="X63" s="584"/>
      <c r="Y63" s="587"/>
      <c r="Z63" s="587"/>
      <c r="AA63" s="612"/>
    </row>
    <row r="64" spans="1:27" ht="15" customHeight="1" x14ac:dyDescent="0.35">
      <c r="A64" s="1251"/>
      <c r="B64" s="591"/>
      <c r="C64" s="592"/>
      <c r="D64" s="593">
        <v>19.16</v>
      </c>
      <c r="E64" s="592">
        <v>191600</v>
      </c>
      <c r="F64" s="593"/>
      <c r="G64" s="585"/>
      <c r="H64" s="586"/>
      <c r="I64" s="585"/>
      <c r="J64" s="586"/>
      <c r="K64" s="585"/>
      <c r="L64" s="586">
        <v>52.42</v>
      </c>
      <c r="M64" s="587">
        <v>356456</v>
      </c>
      <c r="N64" s="584">
        <v>21.09</v>
      </c>
      <c r="O64" s="587">
        <v>210900</v>
      </c>
      <c r="P64" s="588"/>
      <c r="Q64" s="587"/>
      <c r="R64" s="584"/>
      <c r="S64" s="587"/>
      <c r="T64" s="589"/>
      <c r="U64" s="594"/>
      <c r="V64" s="589">
        <v>22.58</v>
      </c>
      <c r="W64" s="587">
        <v>225800</v>
      </c>
      <c r="X64" s="584"/>
      <c r="Y64" s="587"/>
      <c r="Z64" s="587"/>
      <c r="AA64" s="612"/>
    </row>
    <row r="65" spans="1:27" ht="15" customHeight="1" x14ac:dyDescent="0.35">
      <c r="A65" s="1249">
        <v>44881</v>
      </c>
      <c r="B65" s="591">
        <v>27.74</v>
      </c>
      <c r="C65" s="592">
        <v>277400</v>
      </c>
      <c r="D65" s="593"/>
      <c r="E65" s="592"/>
      <c r="F65" s="593"/>
      <c r="G65" s="585"/>
      <c r="H65" s="586"/>
      <c r="I65" s="585"/>
      <c r="J65" s="586"/>
      <c r="K65" s="585"/>
      <c r="L65" s="586"/>
      <c r="M65" s="587"/>
      <c r="N65" s="584"/>
      <c r="O65" s="587"/>
      <c r="P65" s="588"/>
      <c r="Q65" s="587"/>
      <c r="R65" s="584"/>
      <c r="S65" s="587"/>
      <c r="T65" s="589"/>
      <c r="U65" s="594"/>
      <c r="V65" s="589"/>
      <c r="W65" s="587"/>
      <c r="X65" s="584"/>
      <c r="Y65" s="587"/>
      <c r="Z65" s="587"/>
      <c r="AA65" s="612"/>
    </row>
    <row r="66" spans="1:27" ht="15" customHeight="1" x14ac:dyDescent="0.35">
      <c r="A66" s="1250"/>
      <c r="B66" s="591"/>
      <c r="C66" s="592"/>
      <c r="D66" s="593"/>
      <c r="E66" s="592"/>
      <c r="F66" s="593"/>
      <c r="G66" s="585"/>
      <c r="H66" s="586"/>
      <c r="I66" s="585"/>
      <c r="J66" s="586">
        <v>30</v>
      </c>
      <c r="K66" s="585">
        <v>417000</v>
      </c>
      <c r="L66" s="586"/>
      <c r="M66" s="587"/>
      <c r="N66" s="584"/>
      <c r="O66" s="587"/>
      <c r="P66" s="588"/>
      <c r="Q66" s="587"/>
      <c r="R66" s="584"/>
      <c r="S66" s="587"/>
      <c r="T66" s="589"/>
      <c r="U66" s="594"/>
      <c r="V66" s="589"/>
      <c r="W66" s="587"/>
      <c r="X66" s="584"/>
      <c r="Y66" s="587"/>
      <c r="Z66" s="587"/>
      <c r="AA66" s="612"/>
    </row>
    <row r="67" spans="1:27" ht="15" customHeight="1" x14ac:dyDescent="0.35">
      <c r="A67" s="1251"/>
      <c r="B67" s="591"/>
      <c r="C67" s="592"/>
      <c r="D67" s="593">
        <v>15.53</v>
      </c>
      <c r="E67" s="592">
        <v>155300</v>
      </c>
      <c r="F67" s="593"/>
      <c r="G67" s="585"/>
      <c r="H67" s="586">
        <v>49.37</v>
      </c>
      <c r="I67" s="585">
        <v>335716</v>
      </c>
      <c r="J67" s="586"/>
      <c r="K67" s="585"/>
      <c r="L67" s="586"/>
      <c r="M67" s="587"/>
      <c r="N67" s="584"/>
      <c r="O67" s="587"/>
      <c r="P67" s="588">
        <v>20</v>
      </c>
      <c r="Q67" s="587">
        <v>278000</v>
      </c>
      <c r="R67" s="584">
        <v>34.659999999999997</v>
      </c>
      <c r="S67" s="587">
        <v>235688</v>
      </c>
      <c r="T67" s="589"/>
      <c r="U67" s="594"/>
      <c r="V67" s="589"/>
      <c r="W67" s="587"/>
      <c r="X67" s="584"/>
      <c r="Y67" s="587"/>
      <c r="Z67" s="587"/>
      <c r="AA67" s="612"/>
    </row>
    <row r="68" spans="1:27" ht="15" customHeight="1" x14ac:dyDescent="0.35">
      <c r="A68" s="1249">
        <v>44882</v>
      </c>
      <c r="B68" s="591">
        <v>30.49</v>
      </c>
      <c r="C68" s="592">
        <v>304900</v>
      </c>
      <c r="D68" s="593"/>
      <c r="E68" s="592"/>
      <c r="F68" s="593"/>
      <c r="G68" s="585"/>
      <c r="H68" s="586"/>
      <c r="I68" s="585"/>
      <c r="J68" s="586"/>
      <c r="K68" s="585"/>
      <c r="L68" s="586"/>
      <c r="M68" s="587"/>
      <c r="N68" s="584"/>
      <c r="O68" s="587"/>
      <c r="P68" s="588"/>
      <c r="Q68" s="587"/>
      <c r="R68" s="584"/>
      <c r="S68" s="587"/>
      <c r="T68" s="589"/>
      <c r="U68" s="594"/>
      <c r="V68" s="589"/>
      <c r="W68" s="587"/>
      <c r="X68" s="584"/>
      <c r="Y68" s="587"/>
      <c r="Z68" s="587"/>
      <c r="AA68" s="612"/>
    </row>
    <row r="69" spans="1:27" ht="15" customHeight="1" x14ac:dyDescent="0.35">
      <c r="A69" s="1250"/>
      <c r="B69" s="591"/>
      <c r="C69" s="592"/>
      <c r="D69" s="593"/>
      <c r="E69" s="592"/>
      <c r="F69" s="593"/>
      <c r="G69" s="585"/>
      <c r="H69" s="586"/>
      <c r="I69" s="585"/>
      <c r="J69" s="586"/>
      <c r="K69" s="585"/>
      <c r="L69" s="586"/>
      <c r="M69" s="587"/>
      <c r="N69" s="584"/>
      <c r="O69" s="587"/>
      <c r="P69" s="588"/>
      <c r="Q69" s="587"/>
      <c r="R69" s="584"/>
      <c r="S69" s="587"/>
      <c r="T69" s="589"/>
      <c r="U69" s="594"/>
      <c r="V69" s="589"/>
      <c r="W69" s="587"/>
      <c r="X69" s="584"/>
      <c r="Y69" s="587"/>
      <c r="Z69" s="587"/>
      <c r="AA69" s="612"/>
    </row>
    <row r="70" spans="1:27" ht="15" customHeight="1" x14ac:dyDescent="0.35">
      <c r="A70" s="1250"/>
      <c r="B70" s="591"/>
      <c r="C70" s="592"/>
      <c r="D70" s="593">
        <v>15.74</v>
      </c>
      <c r="E70" s="592">
        <v>157400</v>
      </c>
      <c r="F70" s="593"/>
      <c r="G70" s="585"/>
      <c r="H70" s="586"/>
      <c r="I70" s="585"/>
      <c r="J70" s="586"/>
      <c r="K70" s="585"/>
      <c r="L70" s="586"/>
      <c r="M70" s="587"/>
      <c r="N70" s="584"/>
      <c r="O70" s="587"/>
      <c r="P70" s="588"/>
      <c r="Q70" s="587"/>
      <c r="R70" s="584"/>
      <c r="S70" s="587"/>
      <c r="T70" s="589"/>
      <c r="U70" s="594"/>
      <c r="V70" s="589"/>
      <c r="W70" s="587"/>
      <c r="X70" s="584"/>
      <c r="Y70" s="587"/>
      <c r="Z70" s="587"/>
      <c r="AA70" s="612"/>
    </row>
    <row r="71" spans="1:27" ht="15" customHeight="1" x14ac:dyDescent="0.35">
      <c r="A71" s="1251"/>
      <c r="B71" s="591">
        <v>21.72</v>
      </c>
      <c r="C71" s="592">
        <v>217200</v>
      </c>
      <c r="D71" s="593"/>
      <c r="E71" s="592"/>
      <c r="F71" s="593"/>
      <c r="G71" s="585"/>
      <c r="H71" s="586"/>
      <c r="I71" s="585"/>
      <c r="J71" s="586"/>
      <c r="K71" s="585"/>
      <c r="L71" s="586"/>
      <c r="M71" s="587"/>
      <c r="N71" s="584"/>
      <c r="O71" s="587"/>
      <c r="P71" s="588">
        <v>20</v>
      </c>
      <c r="Q71" s="587">
        <v>278000</v>
      </c>
      <c r="R71" s="584"/>
      <c r="S71" s="587"/>
      <c r="T71" s="589"/>
      <c r="U71" s="594"/>
      <c r="V71" s="589"/>
      <c r="W71" s="587"/>
      <c r="X71" s="584"/>
      <c r="Y71" s="587"/>
      <c r="Z71" s="587"/>
      <c r="AA71" s="612"/>
    </row>
    <row r="72" spans="1:27" ht="15" customHeight="1" x14ac:dyDescent="0.35">
      <c r="A72" s="1249">
        <v>44883</v>
      </c>
      <c r="B72" s="591"/>
      <c r="C72" s="592"/>
      <c r="D72" s="593"/>
      <c r="E72" s="592"/>
      <c r="F72" s="593"/>
      <c r="G72" s="585"/>
      <c r="H72" s="586"/>
      <c r="I72" s="585"/>
      <c r="J72" s="586"/>
      <c r="K72" s="585"/>
      <c r="L72" s="586"/>
      <c r="M72" s="587"/>
      <c r="N72" s="584"/>
      <c r="O72" s="587"/>
      <c r="P72" s="588"/>
      <c r="Q72" s="587"/>
      <c r="R72" s="586"/>
      <c r="S72" s="587"/>
      <c r="T72" s="589"/>
      <c r="U72" s="594"/>
      <c r="V72" s="589"/>
      <c r="W72" s="587"/>
      <c r="X72" s="584"/>
      <c r="Y72" s="587"/>
      <c r="Z72" s="587"/>
      <c r="AA72" s="612"/>
    </row>
    <row r="73" spans="1:27" ht="15" customHeight="1" x14ac:dyDescent="0.35">
      <c r="A73" s="1250"/>
      <c r="B73" s="591"/>
      <c r="C73" s="592"/>
      <c r="D73" s="593"/>
      <c r="E73" s="592"/>
      <c r="F73" s="593"/>
      <c r="G73" s="585"/>
      <c r="H73" s="586"/>
      <c r="I73" s="585"/>
      <c r="J73" s="586"/>
      <c r="K73" s="585"/>
      <c r="L73" s="586"/>
      <c r="M73" s="587"/>
      <c r="N73" s="584"/>
      <c r="O73" s="587"/>
      <c r="P73" s="588"/>
      <c r="Q73" s="587"/>
      <c r="R73" s="586"/>
      <c r="S73" s="587"/>
      <c r="T73" s="589"/>
      <c r="U73" s="594"/>
      <c r="V73" s="589"/>
      <c r="W73" s="587"/>
      <c r="X73" s="584"/>
      <c r="Y73" s="587"/>
      <c r="Z73" s="587"/>
      <c r="AA73" s="612"/>
    </row>
    <row r="74" spans="1:27" ht="15" customHeight="1" x14ac:dyDescent="0.35">
      <c r="A74" s="1250"/>
      <c r="B74" s="591"/>
      <c r="C74" s="592"/>
      <c r="D74" s="593">
        <v>20.56</v>
      </c>
      <c r="E74" s="592">
        <v>205600</v>
      </c>
      <c r="F74" s="593"/>
      <c r="G74" s="585"/>
      <c r="H74" s="586"/>
      <c r="I74" s="585"/>
      <c r="J74" s="586"/>
      <c r="K74" s="585"/>
      <c r="L74" s="586"/>
      <c r="M74" s="587"/>
      <c r="N74" s="584"/>
      <c r="O74" s="587"/>
      <c r="P74" s="588"/>
      <c r="Q74" s="587"/>
      <c r="R74" s="584"/>
      <c r="S74" s="587"/>
      <c r="T74" s="589"/>
      <c r="U74" s="590"/>
      <c r="V74" s="599"/>
      <c r="W74" s="600"/>
      <c r="X74" s="588"/>
      <c r="Y74" s="587"/>
      <c r="Z74" s="587"/>
      <c r="AA74" s="612"/>
    </row>
    <row r="75" spans="1:27" ht="15" customHeight="1" x14ac:dyDescent="0.35">
      <c r="A75" s="1251"/>
      <c r="B75" s="591">
        <v>19.11</v>
      </c>
      <c r="C75" s="592">
        <v>191100</v>
      </c>
      <c r="D75" s="593">
        <v>23.42</v>
      </c>
      <c r="E75" s="592">
        <v>234200</v>
      </c>
      <c r="F75" s="593"/>
      <c r="G75" s="585"/>
      <c r="H75" s="586"/>
      <c r="I75" s="585"/>
      <c r="J75" s="586">
        <v>30</v>
      </c>
      <c r="K75" s="585">
        <v>417000</v>
      </c>
      <c r="L75" s="586"/>
      <c r="M75" s="587"/>
      <c r="N75" s="584"/>
      <c r="O75" s="587"/>
      <c r="P75" s="588">
        <v>20</v>
      </c>
      <c r="Q75" s="587">
        <v>278000</v>
      </c>
      <c r="R75" s="584"/>
      <c r="S75" s="587"/>
      <c r="T75" s="589"/>
      <c r="U75" s="594"/>
      <c r="V75" s="589"/>
      <c r="W75" s="587"/>
      <c r="X75" s="584">
        <v>33.96</v>
      </c>
      <c r="Y75" s="587">
        <v>339600</v>
      </c>
      <c r="Z75" s="587"/>
      <c r="AA75" s="612"/>
    </row>
    <row r="76" spans="1:27" ht="15" customHeight="1" x14ac:dyDescent="0.35">
      <c r="A76" s="1249">
        <v>44884</v>
      </c>
      <c r="B76" s="591"/>
      <c r="C76" s="592"/>
      <c r="D76" s="593"/>
      <c r="E76" s="592"/>
      <c r="F76" s="593"/>
      <c r="G76" s="585"/>
      <c r="H76" s="586"/>
      <c r="I76" s="587"/>
      <c r="J76" s="586"/>
      <c r="K76" s="585"/>
      <c r="L76" s="586"/>
      <c r="M76" s="587"/>
      <c r="N76" s="584"/>
      <c r="O76" s="587"/>
      <c r="P76" s="588"/>
      <c r="Q76" s="587"/>
      <c r="R76" s="584"/>
      <c r="S76" s="587"/>
      <c r="T76" s="589"/>
      <c r="U76" s="594"/>
      <c r="V76" s="589"/>
      <c r="W76" s="587"/>
      <c r="X76" s="584"/>
      <c r="Y76" s="587"/>
      <c r="Z76" s="587"/>
      <c r="AA76" s="612"/>
    </row>
    <row r="77" spans="1:27" ht="15" customHeight="1" x14ac:dyDescent="0.35">
      <c r="A77" s="1250"/>
      <c r="B77" s="591"/>
      <c r="C77" s="592"/>
      <c r="D77" s="593"/>
      <c r="E77" s="592"/>
      <c r="F77" s="593"/>
      <c r="G77" s="585"/>
      <c r="H77" s="586"/>
      <c r="I77" s="585"/>
      <c r="J77" s="586"/>
      <c r="K77" s="585"/>
      <c r="L77" s="586"/>
      <c r="M77" s="587"/>
      <c r="N77" s="584"/>
      <c r="O77" s="587"/>
      <c r="P77" s="588"/>
      <c r="Q77" s="587"/>
      <c r="R77" s="584"/>
      <c r="S77" s="587"/>
      <c r="T77" s="589"/>
      <c r="U77" s="590"/>
      <c r="V77" s="599"/>
      <c r="W77" s="600"/>
      <c r="X77" s="588"/>
      <c r="Y77" s="587"/>
      <c r="Z77" s="587"/>
      <c r="AA77" s="612"/>
    </row>
    <row r="78" spans="1:27" ht="15" customHeight="1" x14ac:dyDescent="0.35">
      <c r="A78" s="1250"/>
      <c r="B78" s="591"/>
      <c r="C78" s="592"/>
      <c r="D78" s="593"/>
      <c r="E78" s="592"/>
      <c r="F78" s="593"/>
      <c r="G78" s="585"/>
      <c r="H78" s="586"/>
      <c r="I78" s="585"/>
      <c r="J78" s="586"/>
      <c r="K78" s="585"/>
      <c r="L78" s="586"/>
      <c r="M78" s="587"/>
      <c r="N78" s="584"/>
      <c r="O78" s="587"/>
      <c r="P78" s="588"/>
      <c r="Q78" s="587"/>
      <c r="R78" s="584"/>
      <c r="S78" s="587"/>
      <c r="T78" s="589"/>
      <c r="U78" s="590"/>
      <c r="V78" s="599"/>
      <c r="W78" s="600"/>
      <c r="X78" s="588"/>
      <c r="Y78" s="587"/>
      <c r="Z78" s="587"/>
      <c r="AA78" s="612"/>
    </row>
    <row r="79" spans="1:27" ht="15" customHeight="1" x14ac:dyDescent="0.35">
      <c r="A79" s="1251"/>
      <c r="B79" s="591"/>
      <c r="C79" s="592"/>
      <c r="D79" s="593">
        <v>23.76</v>
      </c>
      <c r="E79" s="592">
        <v>237600</v>
      </c>
      <c r="F79" s="593"/>
      <c r="G79" s="585"/>
      <c r="H79" s="586">
        <v>53.06</v>
      </c>
      <c r="I79" s="585">
        <v>360808</v>
      </c>
      <c r="J79" s="586"/>
      <c r="K79" s="585"/>
      <c r="L79" s="586"/>
      <c r="M79" s="587"/>
      <c r="N79" s="584"/>
      <c r="O79" s="587"/>
      <c r="P79" s="588">
        <v>20</v>
      </c>
      <c r="Q79" s="587">
        <v>278000</v>
      </c>
      <c r="R79" s="584"/>
      <c r="S79" s="587"/>
      <c r="T79" s="589"/>
      <c r="U79" s="594"/>
      <c r="V79" s="589"/>
      <c r="W79" s="587"/>
      <c r="X79" s="584"/>
      <c r="Y79" s="587"/>
      <c r="Z79" s="587"/>
      <c r="AA79" s="612"/>
    </row>
    <row r="80" spans="1:27" ht="15" customHeight="1" x14ac:dyDescent="0.35">
      <c r="A80" s="1249">
        <v>44885</v>
      </c>
      <c r="B80" s="591"/>
      <c r="C80" s="592"/>
      <c r="D80" s="591"/>
      <c r="E80" s="592"/>
      <c r="F80" s="593"/>
      <c r="G80" s="585"/>
      <c r="H80" s="586"/>
      <c r="I80" s="585"/>
      <c r="J80" s="586"/>
      <c r="K80" s="585"/>
      <c r="L80" s="586"/>
      <c r="M80" s="587"/>
      <c r="N80" s="584"/>
      <c r="O80" s="587"/>
      <c r="P80" s="588"/>
      <c r="Q80" s="587"/>
      <c r="R80" s="584"/>
      <c r="S80" s="587"/>
      <c r="T80" s="589"/>
      <c r="U80" s="594"/>
      <c r="V80" s="589"/>
      <c r="W80" s="587"/>
      <c r="X80" s="584"/>
      <c r="Y80" s="587"/>
      <c r="Z80" s="587"/>
      <c r="AA80" s="612"/>
    </row>
    <row r="81" spans="1:27" ht="15" customHeight="1" x14ac:dyDescent="0.35">
      <c r="A81" s="1250"/>
      <c r="B81" s="591"/>
      <c r="C81" s="592"/>
      <c r="D81" s="591"/>
      <c r="E81" s="592"/>
      <c r="F81" s="593"/>
      <c r="G81" s="585"/>
      <c r="H81" s="586"/>
      <c r="I81" s="585"/>
      <c r="J81" s="586"/>
      <c r="K81" s="585"/>
      <c r="L81" s="586"/>
      <c r="M81" s="587"/>
      <c r="N81" s="584"/>
      <c r="O81" s="587"/>
      <c r="P81" s="588"/>
      <c r="Q81" s="587"/>
      <c r="R81" s="584"/>
      <c r="S81" s="587"/>
      <c r="T81" s="589"/>
      <c r="U81" s="594"/>
      <c r="V81" s="589"/>
      <c r="W81" s="587"/>
      <c r="X81" s="584"/>
      <c r="Y81" s="587"/>
      <c r="Z81" s="587"/>
      <c r="AA81" s="612"/>
    </row>
    <row r="82" spans="1:27" ht="15" customHeight="1" x14ac:dyDescent="0.35">
      <c r="A82" s="1250"/>
      <c r="B82" s="591"/>
      <c r="C82" s="592"/>
      <c r="D82" s="591"/>
      <c r="E82" s="592"/>
      <c r="F82" s="593"/>
      <c r="G82" s="585"/>
      <c r="H82" s="586"/>
      <c r="I82" s="585"/>
      <c r="J82" s="586"/>
      <c r="K82" s="585"/>
      <c r="L82" s="586"/>
      <c r="M82" s="587"/>
      <c r="N82" s="584"/>
      <c r="O82" s="587"/>
      <c r="P82" s="588"/>
      <c r="Q82" s="587"/>
      <c r="R82" s="584"/>
      <c r="S82" s="587"/>
      <c r="T82" s="589"/>
      <c r="U82" s="594"/>
      <c r="V82" s="589"/>
      <c r="W82" s="587"/>
      <c r="X82" s="584"/>
      <c r="Y82" s="587"/>
      <c r="Z82" s="587"/>
      <c r="AA82" s="612"/>
    </row>
    <row r="83" spans="1:27" ht="15" customHeight="1" x14ac:dyDescent="0.35">
      <c r="A83" s="1250"/>
      <c r="B83" s="591"/>
      <c r="C83" s="592"/>
      <c r="D83" s="591"/>
      <c r="E83" s="592"/>
      <c r="F83" s="593"/>
      <c r="G83" s="585"/>
      <c r="H83" s="586"/>
      <c r="I83" s="585"/>
      <c r="J83" s="586"/>
      <c r="K83" s="585"/>
      <c r="L83" s="586"/>
      <c r="M83" s="587"/>
      <c r="N83" s="584"/>
      <c r="O83" s="587"/>
      <c r="P83" s="588"/>
      <c r="Q83" s="587"/>
      <c r="R83" s="584"/>
      <c r="S83" s="587"/>
      <c r="T83" s="589"/>
      <c r="U83" s="594"/>
      <c r="V83" s="589"/>
      <c r="W83" s="587"/>
      <c r="X83" s="584"/>
      <c r="Y83" s="587"/>
      <c r="Z83" s="587"/>
      <c r="AA83" s="612"/>
    </row>
    <row r="84" spans="1:27" ht="15" customHeight="1" x14ac:dyDescent="0.35">
      <c r="A84" s="1251"/>
      <c r="B84" s="591">
        <v>18.920000000000002</v>
      </c>
      <c r="C84" s="592">
        <v>189200</v>
      </c>
      <c r="D84" s="593"/>
      <c r="E84" s="592"/>
      <c r="F84" s="593"/>
      <c r="G84" s="587"/>
      <c r="H84" s="584"/>
      <c r="I84" s="585"/>
      <c r="J84" s="586"/>
      <c r="K84" s="585"/>
      <c r="L84" s="586"/>
      <c r="M84" s="587"/>
      <c r="N84" s="584"/>
      <c r="O84" s="587"/>
      <c r="P84" s="588"/>
      <c r="Q84" s="587"/>
      <c r="R84" s="584"/>
      <c r="S84" s="587"/>
      <c r="T84" s="589"/>
      <c r="U84" s="594"/>
      <c r="V84" s="589"/>
      <c r="W84" s="587"/>
      <c r="X84" s="584"/>
      <c r="Y84" s="587"/>
      <c r="Z84" s="587"/>
      <c r="AA84" s="612"/>
    </row>
    <row r="85" spans="1:27" ht="15" customHeight="1" x14ac:dyDescent="0.35">
      <c r="A85" s="1249">
        <v>44886</v>
      </c>
      <c r="B85" s="591"/>
      <c r="C85" s="592"/>
      <c r="D85" s="593"/>
      <c r="E85" s="592"/>
      <c r="F85" s="593"/>
      <c r="G85" s="587"/>
      <c r="H85" s="584"/>
      <c r="I85" s="585"/>
      <c r="J85" s="586"/>
      <c r="K85" s="585"/>
      <c r="L85" s="586"/>
      <c r="M85" s="587"/>
      <c r="N85" s="584"/>
      <c r="O85" s="587"/>
      <c r="P85" s="588"/>
      <c r="Q85" s="587"/>
      <c r="R85" s="584"/>
      <c r="S85" s="587"/>
      <c r="T85" s="589"/>
      <c r="U85" s="594"/>
      <c r="V85" s="589"/>
      <c r="W85" s="587"/>
      <c r="X85" s="584"/>
      <c r="Y85" s="587"/>
      <c r="Z85" s="587"/>
      <c r="AA85" s="612"/>
    </row>
    <row r="86" spans="1:27" ht="15" customHeight="1" x14ac:dyDescent="0.35">
      <c r="A86" s="1250"/>
      <c r="B86" s="591"/>
      <c r="C86" s="592"/>
      <c r="D86" s="593"/>
      <c r="E86" s="592"/>
      <c r="F86" s="593"/>
      <c r="G86" s="587"/>
      <c r="H86" s="584"/>
      <c r="I86" s="585"/>
      <c r="J86" s="586"/>
      <c r="K86" s="585"/>
      <c r="L86" s="586"/>
      <c r="M86" s="587"/>
      <c r="N86" s="584"/>
      <c r="O86" s="587"/>
      <c r="P86" s="588"/>
      <c r="Q86" s="587"/>
      <c r="R86" s="584"/>
      <c r="S86" s="587"/>
      <c r="T86" s="589"/>
      <c r="U86" s="594"/>
      <c r="V86" s="589"/>
      <c r="W86" s="587"/>
      <c r="X86" s="584"/>
      <c r="Y86" s="587"/>
      <c r="Z86" s="587"/>
      <c r="AA86" s="612"/>
    </row>
    <row r="87" spans="1:27" ht="15" customHeight="1" x14ac:dyDescent="0.35">
      <c r="A87" s="1250"/>
      <c r="B87" s="591"/>
      <c r="C87" s="592"/>
      <c r="D87" s="593"/>
      <c r="E87" s="592"/>
      <c r="F87" s="593"/>
      <c r="G87" s="587"/>
      <c r="H87" s="584"/>
      <c r="I87" s="585"/>
      <c r="J87" s="586"/>
      <c r="K87" s="585"/>
      <c r="L87" s="586"/>
      <c r="M87" s="587"/>
      <c r="N87" s="584"/>
      <c r="O87" s="587"/>
      <c r="P87" s="588"/>
      <c r="Q87" s="587"/>
      <c r="R87" s="584"/>
      <c r="S87" s="587"/>
      <c r="T87" s="589"/>
      <c r="U87" s="594"/>
      <c r="V87" s="589"/>
      <c r="W87" s="587"/>
      <c r="X87" s="584"/>
      <c r="Y87" s="587"/>
      <c r="Z87" s="587"/>
      <c r="AA87" s="612"/>
    </row>
    <row r="88" spans="1:27" ht="15" customHeight="1" x14ac:dyDescent="0.35">
      <c r="A88" s="1250"/>
      <c r="B88" s="591">
        <v>43.33</v>
      </c>
      <c r="C88" s="592">
        <v>433300</v>
      </c>
      <c r="D88" s="593">
        <v>33.299999999999997</v>
      </c>
      <c r="E88" s="592">
        <v>333000</v>
      </c>
      <c r="F88" s="593"/>
      <c r="G88" s="587"/>
      <c r="H88" s="584"/>
      <c r="I88" s="585"/>
      <c r="J88" s="586">
        <v>30</v>
      </c>
      <c r="K88" s="585">
        <v>417000</v>
      </c>
      <c r="L88" s="586"/>
      <c r="M88" s="587"/>
      <c r="N88" s="584"/>
      <c r="O88" s="587"/>
      <c r="P88" s="588"/>
      <c r="Q88" s="587"/>
      <c r="R88" s="584"/>
      <c r="S88" s="587"/>
      <c r="T88" s="589"/>
      <c r="U88" s="590"/>
      <c r="V88" s="599"/>
      <c r="W88" s="600"/>
      <c r="X88" s="588"/>
      <c r="Y88" s="587"/>
      <c r="Z88" s="587"/>
      <c r="AA88" s="612"/>
    </row>
    <row r="89" spans="1:27" ht="15" customHeight="1" x14ac:dyDescent="0.35">
      <c r="A89" s="1251"/>
      <c r="B89" s="591">
        <v>16.64</v>
      </c>
      <c r="C89" s="592">
        <v>166400</v>
      </c>
      <c r="D89" s="593"/>
      <c r="E89" s="592"/>
      <c r="F89" s="593"/>
      <c r="G89" s="585"/>
      <c r="H89" s="586"/>
      <c r="I89" s="585"/>
      <c r="J89" s="586"/>
      <c r="K89" s="585"/>
      <c r="L89" s="586">
        <v>42.82</v>
      </c>
      <c r="M89" s="587">
        <v>291176</v>
      </c>
      <c r="N89" s="584"/>
      <c r="O89" s="587"/>
      <c r="P89" s="588">
        <v>20</v>
      </c>
      <c r="Q89" s="587">
        <v>278000</v>
      </c>
      <c r="R89" s="584"/>
      <c r="S89" s="587"/>
      <c r="T89" s="589"/>
      <c r="U89" s="594"/>
      <c r="V89" s="589"/>
      <c r="W89" s="587"/>
      <c r="X89" s="584"/>
      <c r="Y89" s="587"/>
      <c r="Z89" s="587"/>
      <c r="AA89" s="612"/>
    </row>
    <row r="90" spans="1:27" ht="17.25" customHeight="1" x14ac:dyDescent="0.35">
      <c r="A90" s="1249">
        <v>44887</v>
      </c>
      <c r="B90" s="591"/>
      <c r="C90" s="592"/>
      <c r="D90" s="593">
        <v>29.52</v>
      </c>
      <c r="E90" s="592">
        <v>295200</v>
      </c>
      <c r="F90" s="593"/>
      <c r="G90" s="585"/>
      <c r="H90" s="586"/>
      <c r="I90" s="585"/>
      <c r="J90" s="586"/>
      <c r="K90" s="585"/>
      <c r="L90" s="586"/>
      <c r="M90" s="587"/>
      <c r="N90" s="584"/>
      <c r="O90" s="587"/>
      <c r="P90" s="588"/>
      <c r="Q90" s="587"/>
      <c r="R90" s="584"/>
      <c r="S90" s="587"/>
      <c r="T90" s="589"/>
      <c r="U90" s="594"/>
      <c r="V90" s="589"/>
      <c r="W90" s="587"/>
      <c r="X90" s="584"/>
      <c r="Y90" s="587"/>
      <c r="Z90" s="587"/>
      <c r="AA90" s="612"/>
    </row>
    <row r="91" spans="1:27" ht="17.25" customHeight="1" x14ac:dyDescent="0.35">
      <c r="A91" s="1250"/>
      <c r="B91" s="591"/>
      <c r="C91" s="592"/>
      <c r="D91" s="593"/>
      <c r="E91" s="592"/>
      <c r="F91" s="593"/>
      <c r="G91" s="585"/>
      <c r="H91" s="586"/>
      <c r="I91" s="585"/>
      <c r="J91" s="586"/>
      <c r="K91" s="585"/>
      <c r="L91" s="586"/>
      <c r="M91" s="587"/>
      <c r="N91" s="584"/>
      <c r="O91" s="587"/>
      <c r="P91" s="588"/>
      <c r="Q91" s="587"/>
      <c r="R91" s="584"/>
      <c r="S91" s="587"/>
      <c r="T91" s="589"/>
      <c r="U91" s="594"/>
      <c r="V91" s="589"/>
      <c r="W91" s="587"/>
      <c r="X91" s="584"/>
      <c r="Y91" s="587"/>
      <c r="Z91" s="587"/>
      <c r="AA91" s="612"/>
    </row>
    <row r="92" spans="1:27" ht="17.25" customHeight="1" x14ac:dyDescent="0.35">
      <c r="A92" s="1250"/>
      <c r="B92" s="591"/>
      <c r="C92" s="592"/>
      <c r="D92" s="593"/>
      <c r="E92" s="592"/>
      <c r="F92" s="593"/>
      <c r="G92" s="585"/>
      <c r="H92" s="586"/>
      <c r="I92" s="585"/>
      <c r="J92" s="586">
        <v>15</v>
      </c>
      <c r="K92" s="585">
        <v>208500</v>
      </c>
      <c r="L92" s="586"/>
      <c r="M92" s="587"/>
      <c r="N92" s="584"/>
      <c r="O92" s="587"/>
      <c r="P92" s="588"/>
      <c r="Q92" s="587"/>
      <c r="R92" s="584"/>
      <c r="S92" s="587"/>
      <c r="T92" s="589"/>
      <c r="U92" s="594"/>
      <c r="V92" s="589"/>
      <c r="W92" s="587"/>
      <c r="X92" s="584"/>
      <c r="Y92" s="587"/>
      <c r="Z92" s="587"/>
      <c r="AA92" s="612"/>
    </row>
    <row r="93" spans="1:27" ht="15" customHeight="1" x14ac:dyDescent="0.35">
      <c r="A93" s="1251"/>
      <c r="B93" s="591">
        <v>13.7</v>
      </c>
      <c r="C93" s="592">
        <v>137000</v>
      </c>
      <c r="D93" s="593"/>
      <c r="E93" s="592"/>
      <c r="F93" s="593"/>
      <c r="G93" s="585"/>
      <c r="H93" s="586"/>
      <c r="I93" s="585"/>
      <c r="J93" s="586"/>
      <c r="K93" s="585"/>
      <c r="L93" s="586"/>
      <c r="M93" s="587"/>
      <c r="N93" s="584"/>
      <c r="O93" s="587"/>
      <c r="P93" s="588">
        <v>20</v>
      </c>
      <c r="Q93" s="587">
        <v>278000</v>
      </c>
      <c r="R93" s="584"/>
      <c r="S93" s="587"/>
      <c r="T93" s="589"/>
      <c r="U93" s="594"/>
      <c r="V93" s="589"/>
      <c r="W93" s="587"/>
      <c r="X93" s="584"/>
      <c r="Y93" s="587"/>
      <c r="Z93" s="587"/>
      <c r="AA93" s="612"/>
    </row>
    <row r="94" spans="1:27" ht="15" customHeight="1" x14ac:dyDescent="0.35">
      <c r="A94" s="1249">
        <v>44888</v>
      </c>
      <c r="B94" s="591"/>
      <c r="C94" s="592"/>
      <c r="D94" s="593"/>
      <c r="E94" s="592"/>
      <c r="F94" s="593"/>
      <c r="G94" s="585"/>
      <c r="H94" s="586"/>
      <c r="I94" s="585"/>
      <c r="J94" s="586"/>
      <c r="K94" s="585"/>
      <c r="L94" s="586"/>
      <c r="M94" s="587"/>
      <c r="N94" s="584"/>
      <c r="O94" s="587"/>
      <c r="P94" s="588"/>
      <c r="Q94" s="587"/>
      <c r="R94" s="584"/>
      <c r="S94" s="587"/>
      <c r="T94" s="589"/>
      <c r="U94" s="594"/>
      <c r="V94" s="589"/>
      <c r="W94" s="587"/>
      <c r="X94" s="584"/>
      <c r="Y94" s="587"/>
      <c r="Z94" s="587"/>
      <c r="AA94" s="612"/>
    </row>
    <row r="95" spans="1:27" ht="15" customHeight="1" x14ac:dyDescent="0.35">
      <c r="A95" s="1250"/>
      <c r="B95" s="591"/>
      <c r="C95" s="592"/>
      <c r="D95" s="593"/>
      <c r="E95" s="592"/>
      <c r="F95" s="593"/>
      <c r="G95" s="585"/>
      <c r="H95" s="586"/>
      <c r="I95" s="585"/>
      <c r="J95" s="586"/>
      <c r="K95" s="585"/>
      <c r="L95" s="586"/>
      <c r="M95" s="587"/>
      <c r="N95" s="584"/>
      <c r="O95" s="587"/>
      <c r="P95" s="588"/>
      <c r="Q95" s="587"/>
      <c r="R95" s="584"/>
      <c r="S95" s="587"/>
      <c r="T95" s="589"/>
      <c r="U95" s="594"/>
      <c r="V95" s="589"/>
      <c r="W95" s="587"/>
      <c r="X95" s="584"/>
      <c r="Y95" s="587"/>
      <c r="Z95" s="587"/>
      <c r="AA95" s="612"/>
    </row>
    <row r="96" spans="1:27" ht="15" customHeight="1" x14ac:dyDescent="0.35">
      <c r="A96" s="1250"/>
      <c r="B96" s="591"/>
      <c r="C96" s="592"/>
      <c r="D96" s="593"/>
      <c r="E96" s="592"/>
      <c r="F96" s="593"/>
      <c r="G96" s="585"/>
      <c r="H96" s="586"/>
      <c r="I96" s="585"/>
      <c r="J96" s="586"/>
      <c r="K96" s="585"/>
      <c r="L96" s="586"/>
      <c r="M96" s="587"/>
      <c r="N96" s="584"/>
      <c r="O96" s="587"/>
      <c r="P96" s="588"/>
      <c r="Q96" s="587"/>
      <c r="R96" s="584"/>
      <c r="S96" s="587"/>
      <c r="T96" s="589"/>
      <c r="U96" s="594"/>
      <c r="V96" s="589"/>
      <c r="W96" s="587"/>
      <c r="X96" s="584"/>
      <c r="Y96" s="587"/>
      <c r="Z96" s="587"/>
      <c r="AA96" s="612"/>
    </row>
    <row r="97" spans="1:33" ht="15" customHeight="1" x14ac:dyDescent="0.35">
      <c r="A97" s="1251"/>
      <c r="B97" s="591">
        <v>22.18</v>
      </c>
      <c r="C97" s="592">
        <v>221800</v>
      </c>
      <c r="D97" s="593"/>
      <c r="E97" s="592"/>
      <c r="F97" s="593"/>
      <c r="G97" s="585"/>
      <c r="H97" s="586"/>
      <c r="I97" s="585"/>
      <c r="J97" s="586">
        <v>30</v>
      </c>
      <c r="K97" s="585">
        <v>417000</v>
      </c>
      <c r="L97" s="586"/>
      <c r="M97" s="587"/>
      <c r="N97" s="584"/>
      <c r="O97" s="587"/>
      <c r="P97" s="588">
        <v>20</v>
      </c>
      <c r="Q97" s="587">
        <v>278000</v>
      </c>
      <c r="R97" s="584"/>
      <c r="S97" s="587"/>
      <c r="T97" s="589"/>
      <c r="U97" s="594"/>
      <c r="V97" s="589">
        <v>20.92</v>
      </c>
      <c r="W97" s="587">
        <v>209200</v>
      </c>
      <c r="X97" s="584"/>
      <c r="Y97" s="587"/>
      <c r="Z97" s="587"/>
      <c r="AA97" s="612"/>
    </row>
    <row r="98" spans="1:33" ht="15" customHeight="1" x14ac:dyDescent="0.35">
      <c r="A98" s="1249">
        <v>44889</v>
      </c>
      <c r="B98" s="591"/>
      <c r="C98" s="592"/>
      <c r="D98" s="593"/>
      <c r="E98" s="592"/>
      <c r="F98" s="593"/>
      <c r="G98" s="585"/>
      <c r="H98" s="586"/>
      <c r="I98" s="585"/>
      <c r="J98" s="586"/>
      <c r="K98" s="585"/>
      <c r="L98" s="586"/>
      <c r="M98" s="587"/>
      <c r="N98" s="584"/>
      <c r="O98" s="587"/>
      <c r="P98" s="588"/>
      <c r="Q98" s="587"/>
      <c r="R98" s="584"/>
      <c r="S98" s="587"/>
      <c r="T98" s="589"/>
      <c r="U98" s="594"/>
      <c r="V98" s="589"/>
      <c r="W98" s="587"/>
      <c r="X98" s="584"/>
      <c r="Y98" s="587"/>
      <c r="Z98" s="587"/>
      <c r="AA98" s="612"/>
    </row>
    <row r="99" spans="1:33" ht="15" customHeight="1" x14ac:dyDescent="0.35">
      <c r="A99" s="1250"/>
      <c r="B99" s="591"/>
      <c r="C99" s="592"/>
      <c r="D99" s="593"/>
      <c r="E99" s="592"/>
      <c r="F99" s="593"/>
      <c r="G99" s="585"/>
      <c r="H99" s="586"/>
      <c r="I99" s="585"/>
      <c r="J99" s="586"/>
      <c r="K99" s="585"/>
      <c r="L99" s="586"/>
      <c r="M99" s="587"/>
      <c r="N99" s="584"/>
      <c r="O99" s="587"/>
      <c r="P99" s="588"/>
      <c r="Q99" s="587"/>
      <c r="R99" s="584"/>
      <c r="S99" s="587"/>
      <c r="T99" s="589"/>
      <c r="U99" s="594"/>
      <c r="V99" s="589"/>
      <c r="W99" s="587"/>
      <c r="X99" s="584"/>
      <c r="Y99" s="587"/>
      <c r="Z99" s="587"/>
      <c r="AA99" s="612"/>
    </row>
    <row r="100" spans="1:33" ht="14.25" customHeight="1" x14ac:dyDescent="0.35">
      <c r="A100" s="1250"/>
      <c r="B100" s="591">
        <v>20.18</v>
      </c>
      <c r="C100" s="592">
        <v>201800</v>
      </c>
      <c r="D100" s="593">
        <v>25.34</v>
      </c>
      <c r="E100" s="592">
        <v>253400</v>
      </c>
      <c r="F100" s="593"/>
      <c r="G100" s="585"/>
      <c r="H100" s="586"/>
      <c r="I100" s="585"/>
      <c r="J100" s="586"/>
      <c r="K100" s="585"/>
      <c r="L100" s="586"/>
      <c r="M100" s="587"/>
      <c r="N100" s="584"/>
      <c r="O100" s="587"/>
      <c r="P100" s="588"/>
      <c r="Q100" s="587"/>
      <c r="R100" s="584"/>
      <c r="S100" s="587"/>
      <c r="T100" s="589"/>
      <c r="U100" s="590"/>
      <c r="V100" s="599"/>
      <c r="W100" s="600"/>
      <c r="X100" s="588"/>
      <c r="Y100" s="587"/>
      <c r="Z100" s="587"/>
      <c r="AA100" s="612"/>
    </row>
    <row r="101" spans="1:33" ht="15" customHeight="1" x14ac:dyDescent="0.35">
      <c r="A101" s="1251"/>
      <c r="B101" s="591">
        <v>25.65</v>
      </c>
      <c r="C101" s="592">
        <v>256500</v>
      </c>
      <c r="D101" s="593"/>
      <c r="E101" s="592"/>
      <c r="F101" s="593"/>
      <c r="G101" s="585"/>
      <c r="H101" s="586"/>
      <c r="I101" s="585"/>
      <c r="J101" s="586"/>
      <c r="K101" s="585"/>
      <c r="L101" s="586"/>
      <c r="M101" s="587"/>
      <c r="N101" s="584"/>
      <c r="O101" s="587"/>
      <c r="P101" s="588">
        <v>20</v>
      </c>
      <c r="Q101" s="587">
        <v>278000</v>
      </c>
      <c r="R101" s="589">
        <v>40.340000000000003</v>
      </c>
      <c r="S101" s="594">
        <v>274312</v>
      </c>
      <c r="T101" s="598"/>
      <c r="U101" s="601"/>
      <c r="V101" s="589"/>
      <c r="W101" s="587"/>
      <c r="X101" s="584"/>
      <c r="Y101" s="587"/>
      <c r="Z101" s="587"/>
      <c r="AA101" s="612"/>
    </row>
    <row r="102" spans="1:33" ht="15" customHeight="1" x14ac:dyDescent="0.35">
      <c r="A102" s="1249">
        <v>44890</v>
      </c>
      <c r="B102" s="591"/>
      <c r="C102" s="592"/>
      <c r="D102" s="593">
        <v>19.809999999999999</v>
      </c>
      <c r="E102" s="592">
        <v>198100</v>
      </c>
      <c r="F102" s="593"/>
      <c r="G102" s="585"/>
      <c r="H102" s="586"/>
      <c r="I102" s="585"/>
      <c r="J102" s="586"/>
      <c r="K102" s="592"/>
      <c r="L102" s="586"/>
      <c r="M102" s="585"/>
      <c r="N102" s="584"/>
      <c r="O102" s="587"/>
      <c r="P102" s="588"/>
      <c r="Q102" s="587"/>
      <c r="R102" s="584"/>
      <c r="S102" s="587"/>
      <c r="T102" s="589">
        <v>8</v>
      </c>
      <c r="U102" s="594">
        <v>80000</v>
      </c>
      <c r="V102" s="589"/>
      <c r="W102" s="587"/>
      <c r="X102" s="584"/>
      <c r="Y102" s="587"/>
      <c r="Z102" s="587"/>
      <c r="AA102" s="612"/>
    </row>
    <row r="103" spans="1:33" ht="15" customHeight="1" x14ac:dyDescent="0.35">
      <c r="A103" s="1250"/>
      <c r="B103" s="591"/>
      <c r="C103" s="592"/>
      <c r="D103" s="593"/>
      <c r="E103" s="592"/>
      <c r="F103" s="593"/>
      <c r="G103" s="585"/>
      <c r="H103" s="586"/>
      <c r="I103" s="585"/>
      <c r="J103" s="586"/>
      <c r="K103" s="592"/>
      <c r="L103" s="586"/>
      <c r="M103" s="587"/>
      <c r="N103" s="584"/>
      <c r="O103" s="587"/>
      <c r="P103" s="588"/>
      <c r="Q103" s="587"/>
      <c r="R103" s="584"/>
      <c r="S103" s="587"/>
      <c r="T103" s="589"/>
      <c r="U103" s="594"/>
      <c r="V103" s="589"/>
      <c r="W103" s="587"/>
      <c r="X103" s="584"/>
      <c r="Y103" s="587"/>
      <c r="Z103" s="587"/>
      <c r="AA103" s="612"/>
    </row>
    <row r="104" spans="1:33" ht="15" customHeight="1" x14ac:dyDescent="0.35">
      <c r="A104" s="1250"/>
      <c r="B104" s="591"/>
      <c r="C104" s="592"/>
      <c r="D104" s="593"/>
      <c r="E104" s="592"/>
      <c r="F104" s="593">
        <v>20.73</v>
      </c>
      <c r="G104" s="585">
        <v>207300</v>
      </c>
      <c r="H104" s="586"/>
      <c r="I104" s="585"/>
      <c r="J104" s="586"/>
      <c r="K104" s="592"/>
      <c r="L104" s="586"/>
      <c r="M104" s="587"/>
      <c r="N104" s="584"/>
      <c r="O104" s="587"/>
      <c r="P104" s="588"/>
      <c r="Q104" s="587"/>
      <c r="R104" s="584"/>
      <c r="S104" s="587"/>
      <c r="T104" s="589"/>
      <c r="U104" s="594"/>
      <c r="V104" s="589"/>
      <c r="W104" s="587"/>
      <c r="X104" s="584"/>
      <c r="Y104" s="587"/>
      <c r="Z104" s="587"/>
      <c r="AA104" s="612"/>
    </row>
    <row r="105" spans="1:33" ht="15" customHeight="1" x14ac:dyDescent="0.35">
      <c r="A105" s="1250"/>
      <c r="B105" s="591"/>
      <c r="C105" s="592"/>
      <c r="D105" s="593"/>
      <c r="E105" s="592"/>
      <c r="F105" s="593"/>
      <c r="G105" s="585"/>
      <c r="H105" s="586"/>
      <c r="I105" s="585"/>
      <c r="J105" s="586">
        <v>15</v>
      </c>
      <c r="K105" s="585">
        <v>208500</v>
      </c>
      <c r="L105" s="586"/>
      <c r="M105" s="587"/>
      <c r="N105" s="584"/>
      <c r="O105" s="587"/>
      <c r="P105" s="588"/>
      <c r="Q105" s="587"/>
      <c r="R105" s="584"/>
      <c r="S105" s="587"/>
      <c r="T105" s="589"/>
      <c r="U105" s="590"/>
      <c r="V105" s="599"/>
      <c r="W105" s="600"/>
      <c r="X105" s="588"/>
      <c r="Y105" s="587"/>
      <c r="Z105" s="587"/>
      <c r="AA105" s="612"/>
    </row>
    <row r="106" spans="1:33" ht="15" customHeight="1" x14ac:dyDescent="0.35">
      <c r="A106" s="1251"/>
      <c r="B106" s="591"/>
      <c r="C106" s="592"/>
      <c r="D106" s="593"/>
      <c r="E106" s="592"/>
      <c r="F106" s="593"/>
      <c r="G106" s="585"/>
      <c r="H106" s="586">
        <v>41.19</v>
      </c>
      <c r="I106" s="585">
        <v>280092</v>
      </c>
      <c r="J106" s="586"/>
      <c r="K106" s="585"/>
      <c r="L106" s="586"/>
      <c r="M106" s="587"/>
      <c r="N106" s="584"/>
      <c r="O106" s="587"/>
      <c r="P106" s="588">
        <v>20</v>
      </c>
      <c r="Q106" s="587">
        <v>278000</v>
      </c>
      <c r="R106" s="584"/>
      <c r="S106" s="587"/>
      <c r="T106" s="589"/>
      <c r="U106" s="594"/>
      <c r="V106" s="589"/>
      <c r="W106" s="587"/>
      <c r="X106" s="584"/>
      <c r="Y106" s="587"/>
      <c r="Z106" s="587"/>
      <c r="AA106" s="612"/>
      <c r="AG106" s="525"/>
    </row>
    <row r="107" spans="1:33" ht="15" customHeight="1" x14ac:dyDescent="0.35">
      <c r="A107" s="1249">
        <v>44891</v>
      </c>
      <c r="B107" s="591">
        <v>17.829999999999998</v>
      </c>
      <c r="C107" s="592">
        <v>178300</v>
      </c>
      <c r="D107" s="593">
        <v>21.38</v>
      </c>
      <c r="E107" s="592">
        <v>213800</v>
      </c>
      <c r="F107" s="593"/>
      <c r="G107" s="585"/>
      <c r="H107" s="586"/>
      <c r="I107" s="587"/>
      <c r="J107" s="586"/>
      <c r="K107" s="585"/>
      <c r="L107" s="586">
        <v>39.159999999999997</v>
      </c>
      <c r="M107" s="587">
        <v>266288</v>
      </c>
      <c r="N107" s="584"/>
      <c r="O107" s="587"/>
      <c r="P107" s="588"/>
      <c r="Q107" s="587"/>
      <c r="R107" s="584"/>
      <c r="S107" s="587"/>
      <c r="T107" s="589"/>
      <c r="U107" s="594"/>
      <c r="V107" s="589"/>
      <c r="W107" s="587"/>
      <c r="X107" s="584"/>
      <c r="Y107" s="587"/>
      <c r="Z107" s="587"/>
      <c r="AA107" s="612"/>
      <c r="AG107" s="525"/>
    </row>
    <row r="108" spans="1:33" ht="15" customHeight="1" x14ac:dyDescent="0.35">
      <c r="A108" s="1250"/>
      <c r="B108" s="591">
        <v>26.87</v>
      </c>
      <c r="C108" s="592">
        <v>268700</v>
      </c>
      <c r="D108" s="593"/>
      <c r="E108" s="592"/>
      <c r="F108" s="593"/>
      <c r="G108" s="585"/>
      <c r="H108" s="586"/>
      <c r="I108" s="585"/>
      <c r="J108" s="586"/>
      <c r="K108" s="585"/>
      <c r="L108" s="586"/>
      <c r="M108" s="587"/>
      <c r="N108" s="584"/>
      <c r="O108" s="587"/>
      <c r="P108" s="588"/>
      <c r="Q108" s="587"/>
      <c r="R108" s="584"/>
      <c r="S108" s="587"/>
      <c r="T108" s="589"/>
      <c r="U108" s="594"/>
      <c r="V108" s="589"/>
      <c r="W108" s="587"/>
      <c r="X108" s="584"/>
      <c r="Y108" s="587"/>
      <c r="Z108" s="587"/>
      <c r="AA108" s="612"/>
      <c r="AG108" s="525"/>
    </row>
    <row r="109" spans="1:33" ht="15" customHeight="1" x14ac:dyDescent="0.35">
      <c r="A109" s="1250"/>
      <c r="B109" s="591"/>
      <c r="C109" s="592"/>
      <c r="D109" s="593"/>
      <c r="E109" s="592"/>
      <c r="F109" s="593"/>
      <c r="G109" s="585"/>
      <c r="H109" s="586"/>
      <c r="I109" s="585"/>
      <c r="J109" s="586"/>
      <c r="K109" s="585"/>
      <c r="L109" s="586"/>
      <c r="M109" s="587"/>
      <c r="N109" s="584"/>
      <c r="O109" s="587"/>
      <c r="P109" s="588"/>
      <c r="Q109" s="587"/>
      <c r="R109" s="584"/>
      <c r="S109" s="587"/>
      <c r="T109" s="589"/>
      <c r="U109" s="594"/>
      <c r="V109" s="589"/>
      <c r="W109" s="587"/>
      <c r="X109" s="584"/>
      <c r="Y109" s="587"/>
      <c r="Z109" s="587"/>
      <c r="AA109" s="612"/>
      <c r="AG109" s="525"/>
    </row>
    <row r="110" spans="1:33" ht="15" customHeight="1" x14ac:dyDescent="0.35">
      <c r="A110" s="1250"/>
      <c r="B110" s="591"/>
      <c r="C110" s="592"/>
      <c r="D110" s="593"/>
      <c r="E110" s="592"/>
      <c r="F110" s="593"/>
      <c r="G110" s="585"/>
      <c r="H110" s="586"/>
      <c r="I110" s="585"/>
      <c r="J110" s="586"/>
      <c r="K110" s="585"/>
      <c r="L110" s="586"/>
      <c r="M110" s="587"/>
      <c r="N110" s="584"/>
      <c r="O110" s="587"/>
      <c r="P110" s="588"/>
      <c r="Q110" s="587"/>
      <c r="R110" s="584"/>
      <c r="S110" s="587"/>
      <c r="T110" s="589"/>
      <c r="U110" s="590"/>
      <c r="V110" s="599"/>
      <c r="W110" s="600"/>
      <c r="X110" s="588"/>
      <c r="Y110" s="587"/>
      <c r="Z110" s="587"/>
      <c r="AA110" s="612"/>
      <c r="AG110" s="525"/>
    </row>
    <row r="111" spans="1:33" ht="15" customHeight="1" x14ac:dyDescent="0.35">
      <c r="A111" s="1251"/>
      <c r="B111" s="591"/>
      <c r="C111" s="592"/>
      <c r="D111" s="593"/>
      <c r="E111" s="592"/>
      <c r="F111" s="593"/>
      <c r="G111" s="585"/>
      <c r="H111" s="586"/>
      <c r="I111" s="585"/>
      <c r="J111" s="586">
        <v>15</v>
      </c>
      <c r="K111" s="585">
        <v>208500</v>
      </c>
      <c r="L111" s="586"/>
      <c r="M111" s="587"/>
      <c r="N111" s="584"/>
      <c r="O111" s="587"/>
      <c r="P111" s="588">
        <v>20</v>
      </c>
      <c r="Q111" s="587">
        <v>278000</v>
      </c>
      <c r="R111" s="584"/>
      <c r="S111" s="587"/>
      <c r="T111" s="589"/>
      <c r="U111" s="594"/>
      <c r="V111" s="589"/>
      <c r="W111" s="587"/>
      <c r="X111" s="584"/>
      <c r="Y111" s="587"/>
      <c r="Z111" s="587"/>
      <c r="AA111" s="612"/>
    </row>
    <row r="112" spans="1:33" ht="15" customHeight="1" x14ac:dyDescent="0.35">
      <c r="A112" s="1249">
        <v>44892</v>
      </c>
      <c r="B112" s="591"/>
      <c r="C112" s="592"/>
      <c r="D112" s="593">
        <v>22.48</v>
      </c>
      <c r="E112" s="592">
        <v>224800</v>
      </c>
      <c r="F112" s="593"/>
      <c r="G112" s="585"/>
      <c r="H112" s="586"/>
      <c r="I112" s="585"/>
      <c r="J112" s="586"/>
      <c r="K112" s="585"/>
      <c r="L112" s="586"/>
      <c r="M112" s="587"/>
      <c r="N112" s="584"/>
      <c r="O112" s="587"/>
      <c r="P112" s="588"/>
      <c r="Q112" s="587"/>
      <c r="R112" s="584"/>
      <c r="S112" s="587"/>
      <c r="T112" s="584"/>
      <c r="U112" s="587"/>
      <c r="V112" s="589"/>
      <c r="W112" s="587"/>
      <c r="X112" s="584"/>
      <c r="Y112" s="587"/>
      <c r="Z112" s="587"/>
      <c r="AA112" s="612"/>
    </row>
    <row r="113" spans="1:27" ht="15" customHeight="1" x14ac:dyDescent="0.35">
      <c r="A113" s="1250"/>
      <c r="B113" s="591"/>
      <c r="C113" s="592"/>
      <c r="D113" s="593"/>
      <c r="E113" s="592"/>
      <c r="F113" s="593"/>
      <c r="G113" s="585"/>
      <c r="H113" s="586"/>
      <c r="I113" s="585"/>
      <c r="J113" s="586"/>
      <c r="K113" s="585"/>
      <c r="L113" s="586"/>
      <c r="M113" s="587"/>
      <c r="N113" s="584"/>
      <c r="O113" s="587"/>
      <c r="P113" s="588"/>
      <c r="Q113" s="587"/>
      <c r="R113" s="584"/>
      <c r="S113" s="587"/>
      <c r="T113" s="589"/>
      <c r="U113" s="594"/>
      <c r="V113" s="589"/>
      <c r="W113" s="587"/>
      <c r="X113" s="584"/>
      <c r="Y113" s="587"/>
      <c r="Z113" s="587"/>
      <c r="AA113" s="612"/>
    </row>
    <row r="114" spans="1:27" ht="15" customHeight="1" x14ac:dyDescent="0.35">
      <c r="A114" s="1250"/>
      <c r="B114" s="591"/>
      <c r="C114" s="592"/>
      <c r="D114" s="593"/>
      <c r="E114" s="592"/>
      <c r="F114" s="593"/>
      <c r="G114" s="585"/>
      <c r="H114" s="586"/>
      <c r="I114" s="585"/>
      <c r="J114" s="586"/>
      <c r="K114" s="585"/>
      <c r="L114" s="586"/>
      <c r="M114" s="587"/>
      <c r="N114" s="584"/>
      <c r="O114" s="587"/>
      <c r="P114" s="588"/>
      <c r="Q114" s="587"/>
      <c r="R114" s="584"/>
      <c r="S114" s="587"/>
      <c r="T114" s="589"/>
      <c r="U114" s="594"/>
      <c r="V114" s="589"/>
      <c r="W114" s="587"/>
      <c r="X114" s="584"/>
      <c r="Y114" s="587"/>
      <c r="Z114" s="587"/>
      <c r="AA114" s="612"/>
    </row>
    <row r="115" spans="1:27" ht="15" customHeight="1" x14ac:dyDescent="0.35">
      <c r="A115" s="1250"/>
      <c r="B115" s="591"/>
      <c r="C115" s="592"/>
      <c r="D115" s="593"/>
      <c r="E115" s="592"/>
      <c r="F115" s="593"/>
      <c r="G115" s="585"/>
      <c r="H115" s="586"/>
      <c r="I115" s="585"/>
      <c r="J115" s="586"/>
      <c r="K115" s="585"/>
      <c r="L115" s="586"/>
      <c r="M115" s="587"/>
      <c r="N115" s="584"/>
      <c r="O115" s="587"/>
      <c r="P115" s="588"/>
      <c r="Q115" s="587"/>
      <c r="R115" s="584"/>
      <c r="S115" s="587"/>
      <c r="T115" s="589"/>
      <c r="U115" s="594"/>
      <c r="V115" s="589"/>
      <c r="W115" s="587"/>
      <c r="X115" s="584"/>
      <c r="Y115" s="587"/>
      <c r="Z115" s="587"/>
      <c r="AA115" s="612"/>
    </row>
    <row r="116" spans="1:27" ht="15" customHeight="1" x14ac:dyDescent="0.35">
      <c r="A116" s="1251"/>
      <c r="B116" s="591"/>
      <c r="C116" s="592"/>
      <c r="D116" s="593"/>
      <c r="E116" s="592"/>
      <c r="F116" s="593"/>
      <c r="G116" s="585"/>
      <c r="H116" s="586"/>
      <c r="I116" s="585"/>
      <c r="J116" s="586"/>
      <c r="K116" s="585"/>
      <c r="L116" s="586"/>
      <c r="M116" s="587"/>
      <c r="N116" s="584"/>
      <c r="O116" s="587"/>
      <c r="P116" s="588"/>
      <c r="Q116" s="587"/>
      <c r="R116" s="588"/>
      <c r="S116" s="587"/>
      <c r="T116" s="589"/>
      <c r="U116" s="594"/>
      <c r="V116" s="589"/>
      <c r="W116" s="587"/>
      <c r="X116" s="584"/>
      <c r="Y116" s="587"/>
      <c r="Z116" s="587"/>
      <c r="AA116" s="612"/>
    </row>
    <row r="117" spans="1:27" ht="15" customHeight="1" x14ac:dyDescent="0.35">
      <c r="A117" s="1249">
        <v>44893</v>
      </c>
      <c r="B117" s="591">
        <v>21.63</v>
      </c>
      <c r="C117" s="592">
        <v>216300</v>
      </c>
      <c r="D117" s="593">
        <v>27.39</v>
      </c>
      <c r="E117" s="592">
        <v>273900</v>
      </c>
      <c r="F117" s="593"/>
      <c r="G117" s="585"/>
      <c r="H117" s="586">
        <v>50.67</v>
      </c>
      <c r="I117" s="585">
        <v>344560</v>
      </c>
      <c r="J117" s="586"/>
      <c r="K117" s="585"/>
      <c r="L117" s="586">
        <v>43.72</v>
      </c>
      <c r="M117" s="587">
        <v>297296</v>
      </c>
      <c r="N117" s="584"/>
      <c r="O117" s="587"/>
      <c r="P117" s="588"/>
      <c r="Q117" s="587"/>
      <c r="R117" s="588"/>
      <c r="S117" s="587"/>
      <c r="T117" s="589"/>
      <c r="U117" s="594"/>
      <c r="V117" s="589">
        <v>16.37</v>
      </c>
      <c r="W117" s="587">
        <v>163700</v>
      </c>
      <c r="X117" s="584"/>
      <c r="Y117" s="587"/>
      <c r="Z117" s="587"/>
      <c r="AA117" s="612"/>
    </row>
    <row r="118" spans="1:27" ht="15" customHeight="1" x14ac:dyDescent="0.35">
      <c r="A118" s="1250"/>
      <c r="B118" s="591">
        <v>20.18</v>
      </c>
      <c r="C118" s="592">
        <v>201800</v>
      </c>
      <c r="D118" s="593"/>
      <c r="E118" s="592"/>
      <c r="F118" s="593"/>
      <c r="G118" s="585"/>
      <c r="H118" s="586"/>
      <c r="I118" s="585"/>
      <c r="J118" s="586"/>
      <c r="K118" s="585"/>
      <c r="L118" s="586"/>
      <c r="M118" s="587"/>
      <c r="N118" s="584"/>
      <c r="O118" s="587"/>
      <c r="P118" s="588"/>
      <c r="Q118" s="587"/>
      <c r="R118" s="584"/>
      <c r="S118" s="587"/>
      <c r="T118" s="589"/>
      <c r="U118" s="594"/>
      <c r="V118" s="589"/>
      <c r="W118" s="587"/>
      <c r="X118" s="584"/>
      <c r="Y118" s="587"/>
      <c r="Z118" s="587"/>
      <c r="AA118" s="612"/>
    </row>
    <row r="119" spans="1:27" ht="15" customHeight="1" x14ac:dyDescent="0.35">
      <c r="A119" s="1250"/>
      <c r="B119" s="591"/>
      <c r="C119" s="592"/>
      <c r="D119" s="593"/>
      <c r="E119" s="592"/>
      <c r="F119" s="593"/>
      <c r="G119" s="585"/>
      <c r="H119" s="586"/>
      <c r="I119" s="585"/>
      <c r="J119" s="586"/>
      <c r="K119" s="585"/>
      <c r="L119" s="586"/>
      <c r="M119" s="587"/>
      <c r="N119" s="584"/>
      <c r="O119" s="587"/>
      <c r="P119" s="588"/>
      <c r="Q119" s="587"/>
      <c r="R119" s="584"/>
      <c r="S119" s="587"/>
      <c r="T119" s="589"/>
      <c r="U119" s="590"/>
      <c r="V119" s="599"/>
      <c r="W119" s="600"/>
      <c r="X119" s="588"/>
      <c r="Y119" s="587"/>
      <c r="Z119" s="587"/>
      <c r="AA119" s="612"/>
    </row>
    <row r="120" spans="1:27" ht="18" customHeight="1" x14ac:dyDescent="0.35">
      <c r="A120" s="1251"/>
      <c r="B120" s="591"/>
      <c r="C120" s="592"/>
      <c r="D120" s="593"/>
      <c r="E120" s="592"/>
      <c r="F120" s="593"/>
      <c r="G120" s="585"/>
      <c r="H120" s="586"/>
      <c r="I120" s="585"/>
      <c r="J120" s="586">
        <v>30</v>
      </c>
      <c r="K120" s="585">
        <v>417000</v>
      </c>
      <c r="L120" s="586"/>
      <c r="M120" s="587"/>
      <c r="N120" s="584"/>
      <c r="O120" s="587"/>
      <c r="P120" s="588">
        <v>20</v>
      </c>
      <c r="Q120" s="587">
        <v>278000</v>
      </c>
      <c r="R120" s="584"/>
      <c r="S120" s="587"/>
      <c r="T120" s="589"/>
      <c r="U120" s="594"/>
      <c r="V120" s="589"/>
      <c r="W120" s="587"/>
      <c r="X120" s="584"/>
      <c r="Y120" s="587"/>
      <c r="Z120" s="587"/>
      <c r="AA120" s="612"/>
    </row>
    <row r="121" spans="1:27" ht="18" customHeight="1" x14ac:dyDescent="0.35">
      <c r="A121" s="1249">
        <v>44894</v>
      </c>
      <c r="B121" s="591"/>
      <c r="C121" s="592"/>
      <c r="D121" s="593"/>
      <c r="E121" s="592"/>
      <c r="F121" s="593"/>
      <c r="G121" s="585"/>
      <c r="H121" s="586"/>
      <c r="I121" s="585"/>
      <c r="J121" s="586"/>
      <c r="K121" s="585"/>
      <c r="L121" s="586"/>
      <c r="M121" s="587"/>
      <c r="N121" s="584"/>
      <c r="O121" s="587"/>
      <c r="P121" s="588"/>
      <c r="Q121" s="587"/>
      <c r="R121" s="584"/>
      <c r="S121" s="587"/>
      <c r="T121" s="589"/>
      <c r="U121" s="594"/>
      <c r="V121" s="589"/>
      <c r="W121" s="587"/>
      <c r="X121" s="584"/>
      <c r="Y121" s="587"/>
      <c r="Z121" s="587"/>
      <c r="AA121" s="612"/>
    </row>
    <row r="122" spans="1:27" ht="18" customHeight="1" x14ac:dyDescent="0.35">
      <c r="A122" s="1250"/>
      <c r="B122" s="591"/>
      <c r="C122" s="592"/>
      <c r="D122" s="593"/>
      <c r="E122" s="592"/>
      <c r="F122" s="593"/>
      <c r="G122" s="585"/>
      <c r="H122" s="586"/>
      <c r="I122" s="585"/>
      <c r="J122" s="586"/>
      <c r="K122" s="585"/>
      <c r="L122" s="586"/>
      <c r="M122" s="587"/>
      <c r="N122" s="584"/>
      <c r="O122" s="587"/>
      <c r="P122" s="588"/>
      <c r="Q122" s="587"/>
      <c r="R122" s="584"/>
      <c r="S122" s="587"/>
      <c r="T122" s="589"/>
      <c r="U122" s="594"/>
      <c r="V122" s="589"/>
      <c r="W122" s="587"/>
      <c r="X122" s="584"/>
      <c r="Y122" s="587"/>
      <c r="Z122" s="587"/>
      <c r="AA122" s="612"/>
    </row>
    <row r="123" spans="1:27" ht="18" customHeight="1" x14ac:dyDescent="0.35">
      <c r="A123" s="1250"/>
      <c r="B123" s="591"/>
      <c r="C123" s="592"/>
      <c r="D123" s="593"/>
      <c r="E123" s="592"/>
      <c r="F123" s="593"/>
      <c r="G123" s="585"/>
      <c r="H123" s="586"/>
      <c r="I123" s="585"/>
      <c r="J123" s="586"/>
      <c r="K123" s="585"/>
      <c r="L123" s="586"/>
      <c r="M123" s="587"/>
      <c r="N123" s="584"/>
      <c r="O123" s="587"/>
      <c r="P123" s="588"/>
      <c r="Q123" s="587"/>
      <c r="R123" s="584"/>
      <c r="S123" s="587"/>
      <c r="T123" s="589"/>
      <c r="U123" s="594"/>
      <c r="V123" s="589"/>
      <c r="W123" s="587"/>
      <c r="X123" s="584"/>
      <c r="Y123" s="587"/>
      <c r="Z123" s="587"/>
      <c r="AA123" s="612"/>
    </row>
    <row r="124" spans="1:27" ht="18" customHeight="1" x14ac:dyDescent="0.35">
      <c r="A124" s="1251"/>
      <c r="B124" s="591"/>
      <c r="C124" s="592"/>
      <c r="D124" s="593"/>
      <c r="E124" s="592"/>
      <c r="F124" s="593"/>
      <c r="G124" s="585"/>
      <c r="H124" s="586"/>
      <c r="I124" s="585"/>
      <c r="J124" s="586">
        <v>15</v>
      </c>
      <c r="K124" s="585">
        <v>208500</v>
      </c>
      <c r="L124" s="586"/>
      <c r="M124" s="587"/>
      <c r="N124" s="584"/>
      <c r="O124" s="587"/>
      <c r="P124" s="588">
        <v>20</v>
      </c>
      <c r="Q124" s="587">
        <v>278000</v>
      </c>
      <c r="R124" s="584"/>
      <c r="S124" s="587"/>
      <c r="T124" s="589"/>
      <c r="U124" s="594"/>
      <c r="V124" s="589"/>
      <c r="W124" s="587"/>
      <c r="X124" s="584"/>
      <c r="Y124" s="587"/>
      <c r="Z124" s="587"/>
      <c r="AA124" s="612"/>
    </row>
    <row r="125" spans="1:27" ht="18" customHeight="1" x14ac:dyDescent="0.35">
      <c r="A125" s="1249">
        <v>44895</v>
      </c>
      <c r="B125" s="591"/>
      <c r="C125" s="592"/>
      <c r="D125" s="593"/>
      <c r="E125" s="592"/>
      <c r="F125" s="593"/>
      <c r="G125" s="585"/>
      <c r="H125" s="586"/>
      <c r="I125" s="585"/>
      <c r="J125" s="586"/>
      <c r="K125" s="585"/>
      <c r="L125" s="586"/>
      <c r="M125" s="587"/>
      <c r="N125" s="584"/>
      <c r="O125" s="587"/>
      <c r="P125" s="588"/>
      <c r="Q125" s="587"/>
      <c r="R125" s="584"/>
      <c r="S125" s="587"/>
      <c r="T125" s="589"/>
      <c r="U125" s="594"/>
      <c r="V125" s="589"/>
      <c r="W125" s="587"/>
      <c r="X125" s="584"/>
      <c r="Y125" s="587"/>
      <c r="Z125" s="587"/>
      <c r="AA125" s="612"/>
    </row>
    <row r="126" spans="1:27" ht="18" customHeight="1" x14ac:dyDescent="0.35">
      <c r="A126" s="1250"/>
      <c r="B126" s="591"/>
      <c r="C126" s="592"/>
      <c r="D126" s="593"/>
      <c r="E126" s="592"/>
      <c r="F126" s="593"/>
      <c r="G126" s="585"/>
      <c r="H126" s="586"/>
      <c r="I126" s="585"/>
      <c r="J126" s="586"/>
      <c r="K126" s="585"/>
      <c r="L126" s="586"/>
      <c r="M126" s="587"/>
      <c r="N126" s="584"/>
      <c r="O126" s="587"/>
      <c r="P126" s="588"/>
      <c r="Q126" s="587"/>
      <c r="R126" s="584"/>
      <c r="S126" s="587"/>
      <c r="T126" s="589"/>
      <c r="U126" s="594"/>
      <c r="V126" s="589"/>
      <c r="W126" s="587"/>
      <c r="X126" s="584"/>
      <c r="Y126" s="587"/>
      <c r="Z126" s="587"/>
      <c r="AA126" s="612"/>
    </row>
    <row r="127" spans="1:27" ht="18" customHeight="1" x14ac:dyDescent="0.35">
      <c r="A127" s="1250"/>
      <c r="B127" s="591"/>
      <c r="C127" s="592"/>
      <c r="D127" s="593">
        <v>43.03</v>
      </c>
      <c r="E127" s="592">
        <v>430300</v>
      </c>
      <c r="F127" s="593"/>
      <c r="G127" s="585"/>
      <c r="H127" s="586"/>
      <c r="I127" s="585"/>
      <c r="J127" s="586"/>
      <c r="K127" s="585"/>
      <c r="L127" s="586"/>
      <c r="M127" s="587"/>
      <c r="N127" s="584"/>
      <c r="O127" s="587"/>
      <c r="P127" s="588"/>
      <c r="Q127" s="587"/>
      <c r="R127" s="584"/>
      <c r="S127" s="587"/>
      <c r="T127" s="589"/>
      <c r="U127" s="594"/>
      <c r="V127" s="589"/>
      <c r="W127" s="587"/>
      <c r="X127" s="584"/>
      <c r="Y127" s="587"/>
      <c r="Z127" s="587"/>
      <c r="AA127" s="612"/>
    </row>
    <row r="128" spans="1:27" ht="18" customHeight="1" x14ac:dyDescent="0.35">
      <c r="A128" s="1251"/>
      <c r="B128" s="591">
        <v>22.24</v>
      </c>
      <c r="C128" s="592">
        <v>222400</v>
      </c>
      <c r="D128" s="593">
        <v>22.3</v>
      </c>
      <c r="E128" s="592">
        <v>223000</v>
      </c>
      <c r="F128" s="593"/>
      <c r="G128" s="585"/>
      <c r="H128" s="586"/>
      <c r="I128" s="585"/>
      <c r="J128" s="586"/>
      <c r="K128" s="585"/>
      <c r="L128" s="586"/>
      <c r="M128" s="587"/>
      <c r="N128" s="584"/>
      <c r="O128" s="587"/>
      <c r="P128" s="588">
        <v>20</v>
      </c>
      <c r="Q128" s="587">
        <v>278000</v>
      </c>
      <c r="R128" s="584"/>
      <c r="S128" s="587"/>
      <c r="T128" s="589">
        <v>30.71</v>
      </c>
      <c r="U128" s="594">
        <v>307100</v>
      </c>
      <c r="V128" s="589"/>
      <c r="W128" s="587"/>
      <c r="X128" s="584"/>
      <c r="Y128" s="587"/>
      <c r="Z128" s="587"/>
      <c r="AA128" s="612"/>
    </row>
    <row r="129" spans="1:40" s="295" customFormat="1" ht="27" customHeight="1" x14ac:dyDescent="0.35">
      <c r="A129" s="1226" t="s">
        <v>113</v>
      </c>
      <c r="B129" s="602"/>
      <c r="C129" s="603">
        <f>SUM(C6:C128)</f>
        <v>6936900</v>
      </c>
      <c r="D129" s="603"/>
      <c r="E129" s="603">
        <f>SUM(E6:E128)</f>
        <v>7284200</v>
      </c>
      <c r="F129" s="603"/>
      <c r="G129" s="603">
        <f>SUM(G6:G128)</f>
        <v>207300</v>
      </c>
      <c r="H129" s="603"/>
      <c r="I129" s="603">
        <f>SUM(I6:I128)</f>
        <v>2409108</v>
      </c>
      <c r="J129" s="603"/>
      <c r="K129" s="603">
        <f>SUM(K6:K128)</f>
        <v>5421000</v>
      </c>
      <c r="L129" s="603"/>
      <c r="M129" s="603">
        <f>SUM(M6:M128)</f>
        <v>1940992</v>
      </c>
      <c r="N129" s="603"/>
      <c r="O129" s="603">
        <f>SUM(O6:O128)</f>
        <v>437100</v>
      </c>
      <c r="P129" s="603"/>
      <c r="Q129" s="603">
        <f>SUM(Q6:Q128)</f>
        <v>7228000</v>
      </c>
      <c r="R129" s="603"/>
      <c r="S129" s="603">
        <f>SUM(S6:S128)</f>
        <v>835720</v>
      </c>
      <c r="T129" s="603"/>
      <c r="U129" s="603">
        <f>SUM(U6:U128)</f>
        <v>480600</v>
      </c>
      <c r="V129" s="603"/>
      <c r="W129" s="603">
        <f>SUM(W6:W128)</f>
        <v>925500</v>
      </c>
      <c r="X129" s="603"/>
      <c r="Y129" s="603">
        <f>SUM(Y6:Y128)</f>
        <v>637300</v>
      </c>
      <c r="Z129" s="603">
        <f>SUM(C129:Y129)</f>
        <v>34743720</v>
      </c>
      <c r="AA129" s="610"/>
    </row>
    <row r="130" spans="1:40" s="295" customFormat="1" ht="34.5" customHeight="1" x14ac:dyDescent="0.35">
      <c r="A130" s="1226"/>
      <c r="B130" s="602">
        <f>SUM(B6:B128)</f>
        <v>693.68999999999994</v>
      </c>
      <c r="C130" s="604"/>
      <c r="D130" s="605">
        <f>SUM(D6:D129)</f>
        <v>728.42</v>
      </c>
      <c r="E130" s="603"/>
      <c r="F130" s="605">
        <f>SUM(F6:F129)</f>
        <v>20.73</v>
      </c>
      <c r="G130" s="603"/>
      <c r="H130" s="606">
        <f>SUM(H6:H129)</f>
        <v>354.28000000000003</v>
      </c>
      <c r="I130" s="603"/>
      <c r="J130" s="606">
        <f>SUM(J6:J129)</f>
        <v>390</v>
      </c>
      <c r="K130" s="603"/>
      <c r="L130" s="606">
        <f>SUM(L7:L129)</f>
        <v>285.44</v>
      </c>
      <c r="M130" s="603"/>
      <c r="N130" s="605">
        <f>SUM(N6:N129)</f>
        <v>43.71</v>
      </c>
      <c r="O130" s="603"/>
      <c r="P130" s="606">
        <f>SUM(P6:P129)</f>
        <v>520</v>
      </c>
      <c r="Q130" s="603"/>
      <c r="R130" s="605">
        <f>SUM(R7:R129)</f>
        <v>122.9</v>
      </c>
      <c r="S130" s="603"/>
      <c r="T130" s="605">
        <f>SUM(T5:T129)</f>
        <v>48.06</v>
      </c>
      <c r="U130" s="603"/>
      <c r="V130" s="605">
        <f>SUM(V6:V129)</f>
        <v>92.550000000000011</v>
      </c>
      <c r="W130" s="603"/>
      <c r="X130" s="605">
        <f>SUM(X6:X129)</f>
        <v>63.730000000000004</v>
      </c>
      <c r="Y130" s="607"/>
      <c r="Z130" s="647">
        <f>SUM(B130:Y130)</f>
        <v>3363.51</v>
      </c>
      <c r="AA130" s="651"/>
    </row>
    <row r="131" spans="1:40" ht="26.25" customHeight="1" thickBot="1" x14ac:dyDescent="0.4">
      <c r="A131" s="299"/>
      <c r="B131" s="609"/>
      <c r="C131" s="610"/>
      <c r="D131" s="611"/>
      <c r="E131" s="612"/>
      <c r="F131" s="611"/>
      <c r="G131" s="612"/>
      <c r="H131" s="611"/>
      <c r="I131" s="612"/>
      <c r="J131" s="611"/>
      <c r="K131" s="610"/>
      <c r="L131" s="611"/>
      <c r="M131" s="612"/>
      <c r="N131" s="611"/>
      <c r="O131" s="612"/>
      <c r="P131" s="613"/>
      <c r="Q131" s="612"/>
      <c r="R131" s="611"/>
      <c r="S131" s="612"/>
      <c r="T131" s="611"/>
      <c r="U131" s="612"/>
      <c r="V131" s="611"/>
      <c r="W131" s="610"/>
      <c r="X131" s="614"/>
      <c r="Y131" s="612"/>
      <c r="Z131" s="612"/>
      <c r="AA131" s="612"/>
    </row>
    <row r="132" spans="1:40" s="295" customFormat="1" ht="48" customHeight="1" thickBot="1" x14ac:dyDescent="0.4">
      <c r="A132" s="1245" t="s">
        <v>2</v>
      </c>
      <c r="B132" s="1248" t="s">
        <v>114</v>
      </c>
      <c r="C132" s="1231"/>
      <c r="D132" s="1231"/>
      <c r="E132" s="1232"/>
      <c r="F132" s="1154" t="s">
        <v>176</v>
      </c>
      <c r="G132" s="1154"/>
      <c r="H132" s="1211" t="s">
        <v>115</v>
      </c>
      <c r="I132" s="1212"/>
      <c r="J132" s="1212"/>
      <c r="K132" s="1212"/>
      <c r="L132" s="1212"/>
      <c r="M132" s="1212"/>
      <c r="N132" s="1212"/>
      <c r="O132" s="1213"/>
      <c r="P132" s="1211" t="s">
        <v>116</v>
      </c>
      <c r="Q132" s="1212"/>
      <c r="R132" s="1212"/>
      <c r="S132" s="1212"/>
      <c r="T132" s="1212"/>
      <c r="U132" s="1212"/>
      <c r="V132" s="1214" t="s">
        <v>9</v>
      </c>
      <c r="AA132" s="1236" t="s">
        <v>2</v>
      </c>
      <c r="AB132" s="1141" t="s">
        <v>223</v>
      </c>
      <c r="AC132" s="1141"/>
      <c r="AD132" s="1141"/>
      <c r="AE132" s="1141"/>
      <c r="AF132" s="1141"/>
      <c r="AG132" s="1141"/>
      <c r="AH132" s="1228" t="s">
        <v>224</v>
      </c>
      <c r="AI132" s="1229"/>
      <c r="AJ132" s="1229"/>
      <c r="AK132" s="1229"/>
      <c r="AL132" s="1229"/>
      <c r="AM132" s="1230"/>
      <c r="AN132" s="1214" t="s">
        <v>9</v>
      </c>
    </row>
    <row r="133" spans="1:40" s="295" customFormat="1" ht="15" customHeight="1" x14ac:dyDescent="0.35">
      <c r="A133" s="1246"/>
      <c r="B133" s="1132" t="s">
        <v>195</v>
      </c>
      <c r="C133" s="1133"/>
      <c r="D133" s="1132" t="s">
        <v>196</v>
      </c>
      <c r="E133" s="1133"/>
      <c r="F133" s="1132" t="s">
        <v>177</v>
      </c>
      <c r="G133" s="1133"/>
      <c r="H133" s="1132" t="s">
        <v>197</v>
      </c>
      <c r="I133" s="1133"/>
      <c r="J133" s="1132" t="s">
        <v>198</v>
      </c>
      <c r="K133" s="1133"/>
      <c r="L133" s="1132" t="s">
        <v>199</v>
      </c>
      <c r="M133" s="1133"/>
      <c r="N133" s="1132" t="s">
        <v>123</v>
      </c>
      <c r="O133" s="1133"/>
      <c r="P133" s="1132" t="s">
        <v>210</v>
      </c>
      <c r="Q133" s="1133"/>
      <c r="R133" s="1132" t="s">
        <v>211</v>
      </c>
      <c r="S133" s="1133"/>
      <c r="T133" s="1132" t="s">
        <v>201</v>
      </c>
      <c r="U133" s="1137"/>
      <c r="V133" s="1141"/>
      <c r="AA133" s="1236"/>
      <c r="AB133" s="1231" t="s">
        <v>225</v>
      </c>
      <c r="AC133" s="1231"/>
      <c r="AD133" s="1231"/>
      <c r="AE133" s="1231"/>
      <c r="AF133" s="1231"/>
      <c r="AG133" s="1232"/>
      <c r="AH133" s="1233" t="s">
        <v>226</v>
      </c>
      <c r="AI133" s="1234"/>
      <c r="AJ133" s="1234"/>
      <c r="AK133" s="1234"/>
      <c r="AL133" s="1234"/>
      <c r="AM133" s="1235"/>
      <c r="AN133" s="1141"/>
    </row>
    <row r="134" spans="1:40" s="295" customFormat="1" ht="15" customHeight="1" x14ac:dyDescent="0.35">
      <c r="A134" s="1247"/>
      <c r="B134" s="615" t="s">
        <v>21</v>
      </c>
      <c r="C134" s="854" t="s">
        <v>27</v>
      </c>
      <c r="D134" s="616" t="s">
        <v>30</v>
      </c>
      <c r="E134" s="854" t="s">
        <v>27</v>
      </c>
      <c r="F134" s="617" t="s">
        <v>227</v>
      </c>
      <c r="G134" s="618" t="s">
        <v>27</v>
      </c>
      <c r="H134" s="619" t="s">
        <v>30</v>
      </c>
      <c r="I134" s="618" t="s">
        <v>27</v>
      </c>
      <c r="J134" s="619" t="s">
        <v>128</v>
      </c>
      <c r="K134" s="618" t="s">
        <v>27</v>
      </c>
      <c r="L134" s="619" t="s">
        <v>30</v>
      </c>
      <c r="M134" s="618" t="s">
        <v>27</v>
      </c>
      <c r="N134" s="619" t="s">
        <v>30</v>
      </c>
      <c r="O134" s="618" t="s">
        <v>27</v>
      </c>
      <c r="P134" s="619" t="s">
        <v>30</v>
      </c>
      <c r="Q134" s="618" t="s">
        <v>27</v>
      </c>
      <c r="R134" s="619" t="s">
        <v>30</v>
      </c>
      <c r="S134" s="618" t="s">
        <v>27</v>
      </c>
      <c r="T134" s="619" t="s">
        <v>30</v>
      </c>
      <c r="U134" s="618" t="s">
        <v>27</v>
      </c>
      <c r="V134" s="648"/>
      <c r="AA134" s="1236"/>
      <c r="AB134" s="616" t="s">
        <v>228</v>
      </c>
      <c r="AC134" s="854" t="s">
        <v>27</v>
      </c>
      <c r="AD134" s="616" t="s">
        <v>26</v>
      </c>
      <c r="AE134" s="854" t="s">
        <v>27</v>
      </c>
      <c r="AF134" s="854" t="s">
        <v>21</v>
      </c>
      <c r="AG134" s="854" t="s">
        <v>27</v>
      </c>
      <c r="AH134" s="616" t="s">
        <v>228</v>
      </c>
      <c r="AI134" s="854" t="s">
        <v>27</v>
      </c>
      <c r="AJ134" s="616" t="s">
        <v>26</v>
      </c>
      <c r="AK134" s="854" t="s">
        <v>27</v>
      </c>
      <c r="AL134" s="854" t="s">
        <v>21</v>
      </c>
      <c r="AM134" s="854" t="s">
        <v>27</v>
      </c>
      <c r="AN134" s="648"/>
    </row>
    <row r="135" spans="1:40" s="295" customFormat="1" ht="15" customHeight="1" x14ac:dyDescent="0.35">
      <c r="A135" s="1243">
        <v>44866</v>
      </c>
      <c r="B135" s="591"/>
      <c r="C135" s="600"/>
      <c r="D135" s="588"/>
      <c r="E135" s="600"/>
      <c r="F135" s="588"/>
      <c r="G135" s="600"/>
      <c r="H135" s="588"/>
      <c r="I135" s="600"/>
      <c r="J135" s="588"/>
      <c r="K135" s="854"/>
      <c r="L135" s="588"/>
      <c r="M135" s="600"/>
      <c r="N135" s="620"/>
      <c r="O135" s="621"/>
      <c r="P135" s="620"/>
      <c r="Q135" s="854"/>
      <c r="R135" s="616"/>
      <c r="S135" s="600"/>
      <c r="T135" s="588"/>
      <c r="U135" s="600"/>
      <c r="V135" s="854"/>
      <c r="AA135" s="1227">
        <v>44866</v>
      </c>
      <c r="AB135" s="588"/>
      <c r="AC135" s="588"/>
      <c r="AD135" s="588"/>
      <c r="AE135" s="588"/>
      <c r="AF135" s="588"/>
      <c r="AG135" s="600"/>
      <c r="AH135" s="588"/>
      <c r="AI135" s="588"/>
      <c r="AJ135" s="588"/>
      <c r="AK135" s="588"/>
      <c r="AL135" s="588"/>
      <c r="AM135" s="600"/>
      <c r="AN135" s="854"/>
    </row>
    <row r="136" spans="1:40" ht="15" x14ac:dyDescent="0.35">
      <c r="A136" s="1244"/>
      <c r="B136" s="591"/>
      <c r="C136" s="587"/>
      <c r="D136" s="584"/>
      <c r="E136" s="585"/>
      <c r="F136" s="586"/>
      <c r="G136" s="587"/>
      <c r="H136" s="584"/>
      <c r="I136" s="587"/>
      <c r="J136" s="584"/>
      <c r="K136" s="587"/>
      <c r="L136" s="584"/>
      <c r="M136" s="587"/>
      <c r="N136" s="584"/>
      <c r="O136" s="587"/>
      <c r="P136" s="588"/>
      <c r="Q136" s="587"/>
      <c r="R136" s="584"/>
      <c r="S136" s="587"/>
      <c r="T136" s="584"/>
      <c r="U136" s="587"/>
      <c r="V136" s="624"/>
      <c r="X136" s="294"/>
      <c r="AA136" s="1227"/>
      <c r="AB136" s="584"/>
      <c r="AC136" s="584"/>
      <c r="AD136" s="584"/>
      <c r="AE136" s="584"/>
      <c r="AF136" s="584"/>
      <c r="AG136" s="587"/>
      <c r="AH136" s="622"/>
      <c r="AI136" s="622"/>
      <c r="AJ136" s="622"/>
      <c r="AK136" s="622"/>
      <c r="AL136" s="622"/>
      <c r="AM136" s="623"/>
      <c r="AN136" s="624"/>
    </row>
    <row r="137" spans="1:40" ht="15" customHeight="1" x14ac:dyDescent="0.35">
      <c r="A137" s="1243">
        <v>44867</v>
      </c>
      <c r="B137" s="625"/>
      <c r="C137" s="583"/>
      <c r="D137" s="626">
        <v>56.28</v>
      </c>
      <c r="E137" s="585">
        <v>382704</v>
      </c>
      <c r="F137" s="627"/>
      <c r="G137" s="624"/>
      <c r="H137" s="628"/>
      <c r="I137" s="624"/>
      <c r="J137" s="628">
        <v>10</v>
      </c>
      <c r="K137" s="624">
        <v>100000</v>
      </c>
      <c r="L137" s="628"/>
      <c r="M137" s="624"/>
      <c r="N137" s="628"/>
      <c r="O137" s="624"/>
      <c r="P137" s="629"/>
      <c r="Q137" s="624"/>
      <c r="R137" s="628"/>
      <c r="S137" s="624"/>
      <c r="T137" s="628"/>
      <c r="U137" s="624"/>
      <c r="V137" s="624"/>
      <c r="X137" s="294"/>
      <c r="AA137" s="1227">
        <v>44867</v>
      </c>
      <c r="AB137" s="628"/>
      <c r="AC137" s="628"/>
      <c r="AD137" s="628"/>
      <c r="AE137" s="628"/>
      <c r="AF137" s="628"/>
      <c r="AG137" s="624"/>
      <c r="AH137" s="622"/>
      <c r="AI137" s="622"/>
      <c r="AJ137" s="622"/>
      <c r="AK137" s="622"/>
      <c r="AL137" s="622"/>
      <c r="AM137" s="590"/>
      <c r="AN137" s="624"/>
    </row>
    <row r="138" spans="1:40" ht="15" customHeight="1" x14ac:dyDescent="0.35">
      <c r="A138" s="1244"/>
      <c r="B138" s="591">
        <v>55.96</v>
      </c>
      <c r="C138" s="587">
        <v>380528</v>
      </c>
      <c r="D138" s="598"/>
      <c r="E138" s="583"/>
      <c r="F138" s="586"/>
      <c r="G138" s="587"/>
      <c r="H138" s="584"/>
      <c r="I138" s="587"/>
      <c r="J138" s="584">
        <v>5.01</v>
      </c>
      <c r="K138" s="587">
        <v>50100</v>
      </c>
      <c r="L138" s="584"/>
      <c r="M138" s="587"/>
      <c r="N138" s="584"/>
      <c r="O138" s="587"/>
      <c r="P138" s="588"/>
      <c r="Q138" s="587"/>
      <c r="R138" s="584"/>
      <c r="S138" s="587"/>
      <c r="T138" s="584"/>
      <c r="U138" s="587"/>
      <c r="V138" s="587"/>
      <c r="X138" s="294"/>
      <c r="AA138" s="1227"/>
      <c r="AB138" s="584"/>
      <c r="AC138" s="584"/>
      <c r="AD138" s="584"/>
      <c r="AE138" s="584"/>
      <c r="AF138" s="584"/>
      <c r="AG138" s="587"/>
      <c r="AH138" s="589"/>
      <c r="AI138" s="589"/>
      <c r="AJ138" s="589"/>
      <c r="AK138" s="589"/>
      <c r="AL138" s="589"/>
      <c r="AM138" s="590"/>
      <c r="AN138" s="587"/>
    </row>
    <row r="139" spans="1:40" ht="15" customHeight="1" x14ac:dyDescent="0.35">
      <c r="A139" s="1243">
        <v>44868</v>
      </c>
      <c r="B139" s="591"/>
      <c r="C139" s="587"/>
      <c r="D139" s="584"/>
      <c r="E139" s="585"/>
      <c r="F139" s="586"/>
      <c r="G139" s="587"/>
      <c r="H139" s="584"/>
      <c r="I139" s="587"/>
      <c r="J139" s="584"/>
      <c r="K139" s="587"/>
      <c r="L139" s="584"/>
      <c r="M139" s="587"/>
      <c r="N139" s="584"/>
      <c r="O139" s="587"/>
      <c r="P139" s="588"/>
      <c r="Q139" s="587"/>
      <c r="R139" s="584"/>
      <c r="S139" s="587"/>
      <c r="T139" s="584"/>
      <c r="U139" s="587"/>
      <c r="V139" s="587"/>
      <c r="X139" s="294"/>
      <c r="AA139" s="1227">
        <v>44868</v>
      </c>
      <c r="AB139" s="584"/>
      <c r="AC139" s="584"/>
      <c r="AD139" s="584"/>
      <c r="AE139" s="584"/>
      <c r="AF139" s="584"/>
      <c r="AG139" s="587"/>
      <c r="AH139" s="589"/>
      <c r="AI139" s="589"/>
      <c r="AJ139" s="589"/>
      <c r="AK139" s="589"/>
      <c r="AL139" s="589"/>
      <c r="AM139" s="590"/>
      <c r="AN139" s="587"/>
    </row>
    <row r="140" spans="1:40" ht="15" customHeight="1" x14ac:dyDescent="0.35">
      <c r="A140" s="1244"/>
      <c r="B140" s="625"/>
      <c r="C140" s="583"/>
      <c r="D140" s="584"/>
      <c r="E140" s="585"/>
      <c r="F140" s="591">
        <v>10</v>
      </c>
      <c r="G140" s="587">
        <v>100000</v>
      </c>
      <c r="H140" s="584"/>
      <c r="I140" s="587"/>
      <c r="J140" s="584"/>
      <c r="K140" s="587"/>
      <c r="L140" s="584"/>
      <c r="M140" s="587"/>
      <c r="N140" s="584"/>
      <c r="O140" s="587"/>
      <c r="P140" s="588"/>
      <c r="Q140" s="587"/>
      <c r="R140" s="584"/>
      <c r="S140" s="587"/>
      <c r="T140" s="584"/>
      <c r="U140" s="587"/>
      <c r="V140" s="587"/>
      <c r="X140" s="294"/>
      <c r="AA140" s="1227"/>
      <c r="AB140" s="584"/>
      <c r="AC140" s="584"/>
      <c r="AD140" s="584"/>
      <c r="AE140" s="584"/>
      <c r="AF140" s="584"/>
      <c r="AG140" s="587"/>
      <c r="AH140" s="589"/>
      <c r="AI140" s="589"/>
      <c r="AJ140" s="589"/>
      <c r="AK140" s="589"/>
      <c r="AL140" s="589"/>
      <c r="AM140" s="590"/>
      <c r="AN140" s="587"/>
    </row>
    <row r="141" spans="1:40" ht="15" customHeight="1" x14ac:dyDescent="0.35">
      <c r="A141" s="1243">
        <v>44869</v>
      </c>
      <c r="B141" s="625"/>
      <c r="C141" s="583"/>
      <c r="D141" s="626">
        <v>56.91</v>
      </c>
      <c r="E141" s="585">
        <v>386988</v>
      </c>
      <c r="F141" s="586"/>
      <c r="G141" s="587"/>
      <c r="H141" s="584"/>
      <c r="I141" s="587"/>
      <c r="J141" s="584"/>
      <c r="K141" s="587"/>
      <c r="L141" s="584"/>
      <c r="M141" s="587"/>
      <c r="N141" s="584"/>
      <c r="O141" s="587"/>
      <c r="P141" s="588"/>
      <c r="Q141" s="587"/>
      <c r="R141" s="584"/>
      <c r="S141" s="587"/>
      <c r="T141" s="584"/>
      <c r="U141" s="587"/>
      <c r="V141" s="587"/>
      <c r="X141" s="294"/>
      <c r="AA141" s="1227">
        <v>44869</v>
      </c>
      <c r="AB141" s="584"/>
      <c r="AC141" s="584"/>
      <c r="AD141" s="584"/>
      <c r="AE141" s="584"/>
      <c r="AF141" s="584"/>
      <c r="AG141" s="587"/>
      <c r="AH141" s="589"/>
      <c r="AI141" s="589"/>
      <c r="AJ141" s="589"/>
      <c r="AK141" s="589"/>
      <c r="AL141" s="589"/>
      <c r="AM141" s="590"/>
      <c r="AN141" s="587"/>
    </row>
    <row r="142" spans="1:40" ht="15" customHeight="1" x14ac:dyDescent="0.35">
      <c r="A142" s="1244"/>
      <c r="B142" s="591">
        <v>55.69</v>
      </c>
      <c r="C142" s="587">
        <v>378692</v>
      </c>
      <c r="D142" s="598"/>
      <c r="E142" s="583"/>
      <c r="F142" s="586"/>
      <c r="G142" s="587"/>
      <c r="H142" s="584"/>
      <c r="I142" s="587"/>
      <c r="J142" s="584"/>
      <c r="K142" s="587"/>
      <c r="L142" s="584"/>
      <c r="M142" s="587"/>
      <c r="N142" s="584">
        <v>8.77</v>
      </c>
      <c r="O142" s="587">
        <v>87700</v>
      </c>
      <c r="P142" s="588"/>
      <c r="Q142" s="587"/>
      <c r="R142" s="584"/>
      <c r="S142" s="587"/>
      <c r="T142" s="584"/>
      <c r="U142" s="587"/>
      <c r="V142" s="587"/>
      <c r="X142" s="294"/>
      <c r="AA142" s="1227"/>
      <c r="AB142" s="654">
        <v>46.76</v>
      </c>
      <c r="AC142" s="655">
        <v>867398</v>
      </c>
      <c r="AD142" s="654"/>
      <c r="AE142" s="654"/>
      <c r="AF142" s="654"/>
      <c r="AG142" s="655"/>
      <c r="AH142" s="588">
        <v>13.89</v>
      </c>
      <c r="AI142" s="600">
        <v>257660</v>
      </c>
      <c r="AJ142" s="588"/>
      <c r="AK142" s="588"/>
      <c r="AL142" s="588"/>
      <c r="AN142" s="587"/>
    </row>
    <row r="143" spans="1:40" ht="15" customHeight="1" x14ac:dyDescent="0.35">
      <c r="A143" s="1243">
        <v>44870</v>
      </c>
      <c r="B143" s="591"/>
      <c r="C143" s="587"/>
      <c r="D143" s="584"/>
      <c r="E143" s="585"/>
      <c r="F143" s="586"/>
      <c r="G143" s="587"/>
      <c r="H143" s="584"/>
      <c r="I143" s="587"/>
      <c r="J143" s="584"/>
      <c r="K143" s="587"/>
      <c r="L143" s="584"/>
      <c r="M143" s="587"/>
      <c r="N143" s="584"/>
      <c r="O143" s="587"/>
      <c r="P143" s="588"/>
      <c r="Q143" s="587"/>
      <c r="R143" s="584"/>
      <c r="S143" s="587"/>
      <c r="T143" s="584"/>
      <c r="U143" s="587"/>
      <c r="V143" s="587"/>
      <c r="X143" s="294"/>
      <c r="AA143" s="1227">
        <v>44870</v>
      </c>
      <c r="AB143" s="584"/>
      <c r="AC143" s="584"/>
      <c r="AD143" s="584"/>
      <c r="AE143" s="584"/>
      <c r="AF143" s="584"/>
      <c r="AG143" s="587"/>
      <c r="AH143" s="589"/>
      <c r="AI143" s="589"/>
      <c r="AJ143" s="589"/>
      <c r="AK143" s="589"/>
      <c r="AL143" s="589"/>
      <c r="AM143" s="590"/>
      <c r="AN143" s="587"/>
    </row>
    <row r="144" spans="1:40" ht="15" customHeight="1" x14ac:dyDescent="0.35">
      <c r="A144" s="1244"/>
      <c r="B144" s="591"/>
      <c r="C144" s="587"/>
      <c r="D144" s="584"/>
      <c r="E144" s="585"/>
      <c r="F144" s="586"/>
      <c r="G144" s="587"/>
      <c r="H144" s="584"/>
      <c r="I144" s="587"/>
      <c r="J144" s="584"/>
      <c r="K144" s="587"/>
      <c r="L144" s="584"/>
      <c r="M144" s="587"/>
      <c r="N144" s="584"/>
      <c r="O144" s="587"/>
      <c r="P144" s="588"/>
      <c r="Q144" s="587"/>
      <c r="R144" s="584"/>
      <c r="S144" s="587"/>
      <c r="T144" s="584"/>
      <c r="U144" s="587"/>
      <c r="V144" s="587"/>
      <c r="X144" s="294"/>
      <c r="AA144" s="1227"/>
      <c r="AB144" s="584"/>
      <c r="AC144" s="584"/>
      <c r="AD144" s="584"/>
      <c r="AE144" s="584"/>
      <c r="AF144" s="584"/>
      <c r="AG144" s="587"/>
      <c r="AH144" s="589"/>
      <c r="AI144" s="589"/>
      <c r="AJ144" s="589"/>
      <c r="AK144" s="589"/>
      <c r="AL144" s="589"/>
      <c r="AM144" s="590"/>
      <c r="AN144" s="587"/>
    </row>
    <row r="145" spans="1:40" ht="15" customHeight="1" x14ac:dyDescent="0.35">
      <c r="A145" s="1243">
        <v>44871</v>
      </c>
      <c r="B145" s="626">
        <v>56.47</v>
      </c>
      <c r="C145" s="585">
        <v>383996</v>
      </c>
      <c r="D145" s="584"/>
      <c r="E145" s="585"/>
      <c r="F145" s="586"/>
      <c r="G145" s="587"/>
      <c r="H145" s="584"/>
      <c r="I145" s="587"/>
      <c r="J145" s="584"/>
      <c r="K145" s="587"/>
      <c r="L145" s="584"/>
      <c r="M145" s="587"/>
      <c r="N145" s="584"/>
      <c r="O145" s="587"/>
      <c r="P145" s="588"/>
      <c r="Q145" s="587"/>
      <c r="R145" s="584"/>
      <c r="S145" s="587"/>
      <c r="T145" s="584"/>
      <c r="U145" s="587"/>
      <c r="V145" s="587"/>
      <c r="X145" s="294"/>
      <c r="AA145" s="1227">
        <v>44871</v>
      </c>
      <c r="AB145" s="584"/>
      <c r="AC145" s="584"/>
      <c r="AD145" s="584"/>
      <c r="AE145" s="584"/>
      <c r="AF145" s="584"/>
      <c r="AG145" s="587"/>
      <c r="AH145" s="589"/>
      <c r="AI145" s="589"/>
      <c r="AJ145" s="589"/>
      <c r="AK145" s="589"/>
      <c r="AL145" s="589"/>
      <c r="AM145" s="590"/>
      <c r="AN145" s="587"/>
    </row>
    <row r="146" spans="1:40" ht="15" customHeight="1" x14ac:dyDescent="0.35">
      <c r="A146" s="1244"/>
      <c r="B146" s="591">
        <v>54.77</v>
      </c>
      <c r="C146" s="587">
        <v>372436</v>
      </c>
      <c r="D146" s="598"/>
      <c r="E146" s="583"/>
      <c r="F146" s="586"/>
      <c r="G146" s="587"/>
      <c r="H146" s="584"/>
      <c r="I146" s="587"/>
      <c r="J146" s="584"/>
      <c r="K146" s="587"/>
      <c r="L146" s="584"/>
      <c r="M146" s="587"/>
      <c r="N146" s="584"/>
      <c r="O146" s="587"/>
      <c r="P146" s="588"/>
      <c r="Q146" s="587"/>
      <c r="R146" s="584"/>
      <c r="S146" s="587"/>
      <c r="T146" s="584"/>
      <c r="U146" s="587"/>
      <c r="V146" s="587"/>
      <c r="X146" s="294"/>
      <c r="AA146" s="1227"/>
      <c r="AB146" s="584"/>
      <c r="AC146" s="584"/>
      <c r="AD146" s="584"/>
      <c r="AE146" s="584"/>
      <c r="AF146" s="584"/>
      <c r="AG146" s="587"/>
      <c r="AH146" s="589"/>
      <c r="AI146" s="589"/>
      <c r="AJ146" s="589"/>
      <c r="AK146" s="589"/>
      <c r="AL146" s="589"/>
      <c r="AM146" s="590"/>
      <c r="AN146" s="587"/>
    </row>
    <row r="147" spans="1:40" ht="15" customHeight="1" x14ac:dyDescent="0.35">
      <c r="A147" s="1243">
        <v>44872</v>
      </c>
      <c r="B147" s="591"/>
      <c r="C147" s="587"/>
      <c r="D147" s="584"/>
      <c r="E147" s="585"/>
      <c r="F147" s="586"/>
      <c r="G147" s="587"/>
      <c r="H147" s="584"/>
      <c r="I147" s="587"/>
      <c r="J147" s="584"/>
      <c r="K147" s="587"/>
      <c r="L147" s="584"/>
      <c r="M147" s="587"/>
      <c r="N147" s="584"/>
      <c r="O147" s="587"/>
      <c r="P147" s="588"/>
      <c r="Q147" s="587"/>
      <c r="R147" s="584"/>
      <c r="S147" s="587"/>
      <c r="T147" s="589"/>
      <c r="U147" s="590"/>
      <c r="V147" s="587"/>
      <c r="X147" s="294"/>
      <c r="AA147" s="1227">
        <v>44872</v>
      </c>
      <c r="AB147" s="584"/>
      <c r="AC147" s="584"/>
      <c r="AD147" s="584"/>
      <c r="AE147" s="584"/>
      <c r="AF147" s="584"/>
      <c r="AG147" s="587"/>
      <c r="AH147" s="589"/>
      <c r="AI147" s="589"/>
      <c r="AJ147" s="589"/>
      <c r="AK147" s="589"/>
      <c r="AL147" s="589"/>
      <c r="AM147" s="590"/>
      <c r="AN147" s="587"/>
    </row>
    <row r="148" spans="1:40" ht="15" customHeight="1" x14ac:dyDescent="0.35">
      <c r="A148" s="1244"/>
      <c r="B148" s="591"/>
      <c r="C148" s="587"/>
      <c r="D148" s="584"/>
      <c r="E148" s="585"/>
      <c r="F148" s="586"/>
      <c r="G148" s="587"/>
      <c r="H148" s="584"/>
      <c r="I148" s="587"/>
      <c r="J148" s="584"/>
      <c r="K148" s="587"/>
      <c r="L148" s="584"/>
      <c r="M148" s="587"/>
      <c r="N148" s="584"/>
      <c r="O148" s="587"/>
      <c r="P148" s="588"/>
      <c r="Q148" s="587"/>
      <c r="R148" s="584"/>
      <c r="S148" s="587"/>
      <c r="T148" s="584"/>
      <c r="U148" s="587"/>
      <c r="V148" s="587"/>
      <c r="X148" s="294"/>
      <c r="AA148" s="1227"/>
      <c r="AB148" s="584"/>
      <c r="AC148" s="584"/>
      <c r="AD148" s="584"/>
      <c r="AE148" s="584"/>
      <c r="AF148" s="584"/>
      <c r="AG148" s="587"/>
      <c r="AI148" s="589"/>
      <c r="AJ148" s="589">
        <v>38.53</v>
      </c>
      <c r="AK148" s="590">
        <v>385300</v>
      </c>
      <c r="AL148" s="589"/>
      <c r="AN148" s="587"/>
    </row>
    <row r="149" spans="1:40" ht="15" customHeight="1" x14ac:dyDescent="0.35">
      <c r="A149" s="1243">
        <v>44873</v>
      </c>
      <c r="B149" s="591"/>
      <c r="C149" s="587"/>
      <c r="D149" s="584"/>
      <c r="E149" s="585"/>
      <c r="F149" s="586"/>
      <c r="G149" s="587"/>
      <c r="H149" s="584"/>
      <c r="I149" s="587"/>
      <c r="J149" s="584"/>
      <c r="K149" s="587"/>
      <c r="L149" s="584"/>
      <c r="M149" s="587"/>
      <c r="N149" s="584"/>
      <c r="O149" s="587"/>
      <c r="P149" s="588"/>
      <c r="Q149" s="587"/>
      <c r="R149" s="584"/>
      <c r="S149" s="587"/>
      <c r="T149" s="584"/>
      <c r="U149" s="587"/>
      <c r="V149" s="587"/>
      <c r="X149" s="294"/>
      <c r="AA149" s="1227">
        <v>44873</v>
      </c>
      <c r="AB149" s="584"/>
      <c r="AC149" s="584"/>
      <c r="AD149" s="584"/>
      <c r="AE149" s="584"/>
      <c r="AF149" s="584"/>
      <c r="AG149" s="587"/>
      <c r="AH149" s="589"/>
      <c r="AI149" s="589"/>
      <c r="AJ149" s="589"/>
      <c r="AK149" s="589"/>
      <c r="AL149" s="589"/>
      <c r="AM149" s="590"/>
      <c r="AN149" s="587"/>
    </row>
    <row r="150" spans="1:40" ht="15" customHeight="1" x14ac:dyDescent="0.35">
      <c r="A150" s="1244"/>
      <c r="B150" s="625"/>
      <c r="C150" s="583"/>
      <c r="D150" s="584"/>
      <c r="E150" s="585"/>
      <c r="F150" s="586">
        <v>5.91</v>
      </c>
      <c r="G150" s="587">
        <v>59100</v>
      </c>
      <c r="H150" s="584"/>
      <c r="I150" s="587"/>
      <c r="J150" s="584">
        <v>10</v>
      </c>
      <c r="K150" s="587">
        <v>100000</v>
      </c>
      <c r="L150" s="584"/>
      <c r="M150" s="587"/>
      <c r="N150" s="584"/>
      <c r="O150" s="587"/>
      <c r="P150" s="588"/>
      <c r="Q150" s="587"/>
      <c r="R150" s="584"/>
      <c r="S150" s="587"/>
      <c r="T150" s="584"/>
      <c r="U150" s="587"/>
      <c r="V150" s="587"/>
      <c r="X150" s="294"/>
      <c r="AA150" s="1227"/>
      <c r="AB150" s="654">
        <v>45.65</v>
      </c>
      <c r="AC150" s="655">
        <v>846808</v>
      </c>
      <c r="AD150" s="654"/>
      <c r="AE150" s="654"/>
      <c r="AF150" s="654"/>
      <c r="AG150" s="655"/>
      <c r="AH150" s="589"/>
      <c r="AI150" s="589"/>
      <c r="AJ150" s="589"/>
      <c r="AK150" s="589"/>
      <c r="AL150" s="589"/>
      <c r="AM150" s="590"/>
      <c r="AN150" s="587"/>
    </row>
    <row r="151" spans="1:40" ht="15" customHeight="1" x14ac:dyDescent="0.35">
      <c r="A151" s="1243">
        <v>44874</v>
      </c>
      <c r="B151" s="591"/>
      <c r="C151" s="587"/>
      <c r="D151" s="584"/>
      <c r="E151" s="585"/>
      <c r="F151" s="586"/>
      <c r="G151" s="587"/>
      <c r="H151" s="584"/>
      <c r="I151" s="587"/>
      <c r="J151" s="584"/>
      <c r="K151" s="587"/>
      <c r="L151" s="584"/>
      <c r="M151" s="587"/>
      <c r="N151" s="584"/>
      <c r="O151" s="587"/>
      <c r="P151" s="588"/>
      <c r="Q151" s="587"/>
      <c r="R151" s="584"/>
      <c r="S151" s="587"/>
      <c r="T151" s="584"/>
      <c r="U151" s="587"/>
      <c r="V151" s="587"/>
      <c r="X151" s="294"/>
      <c r="AA151" s="1227">
        <v>44874</v>
      </c>
      <c r="AB151" s="584"/>
      <c r="AC151" s="584"/>
      <c r="AD151" s="584"/>
      <c r="AE151" s="584"/>
      <c r="AF151" s="584"/>
      <c r="AG151" s="587"/>
      <c r="AH151" s="589"/>
      <c r="AI151" s="589"/>
      <c r="AJ151" s="589"/>
      <c r="AK151" s="589"/>
      <c r="AL151" s="589"/>
      <c r="AM151" s="590"/>
      <c r="AN151" s="587"/>
    </row>
    <row r="152" spans="1:40" ht="15" customHeight="1" x14ac:dyDescent="0.35">
      <c r="A152" s="1244"/>
      <c r="B152" s="625"/>
      <c r="C152" s="583"/>
      <c r="D152" s="584"/>
      <c r="E152" s="585"/>
      <c r="F152" s="591">
        <v>2.71</v>
      </c>
      <c r="G152" s="587">
        <v>27100</v>
      </c>
      <c r="H152" s="584"/>
      <c r="I152" s="587"/>
      <c r="J152" s="584"/>
      <c r="K152" s="587"/>
      <c r="L152" s="584"/>
      <c r="M152" s="587"/>
      <c r="N152" s="584"/>
      <c r="O152" s="587"/>
      <c r="P152" s="588"/>
      <c r="Q152" s="587"/>
      <c r="R152" s="584"/>
      <c r="S152" s="587"/>
      <c r="T152" s="584"/>
      <c r="U152" s="587"/>
      <c r="V152" s="587"/>
      <c r="X152" s="294"/>
      <c r="AA152" s="1227"/>
      <c r="AB152" s="652"/>
      <c r="AC152" s="652"/>
      <c r="AD152" s="652">
        <v>33.24</v>
      </c>
      <c r="AE152" s="653">
        <v>332400</v>
      </c>
      <c r="AF152" s="653"/>
      <c r="AG152" s="653"/>
      <c r="AH152" s="589"/>
      <c r="AI152" s="589"/>
      <c r="AJ152" s="589"/>
      <c r="AK152" s="589"/>
      <c r="AL152" s="589"/>
      <c r="AM152" s="590"/>
      <c r="AN152" s="587"/>
    </row>
    <row r="153" spans="1:40" ht="15" customHeight="1" x14ac:dyDescent="0.35">
      <c r="A153" s="1243">
        <v>44875</v>
      </c>
      <c r="B153" s="591"/>
      <c r="C153" s="587"/>
      <c r="D153" s="584"/>
      <c r="E153" s="585"/>
      <c r="F153" s="586"/>
      <c r="G153" s="587"/>
      <c r="H153" s="584"/>
      <c r="I153" s="587"/>
      <c r="J153" s="584"/>
      <c r="K153" s="587"/>
      <c r="L153" s="584"/>
      <c r="M153" s="587"/>
      <c r="N153" s="584"/>
      <c r="O153" s="587"/>
      <c r="P153" s="588"/>
      <c r="Q153" s="587"/>
      <c r="R153" s="584"/>
      <c r="S153" s="587"/>
      <c r="T153" s="584"/>
      <c r="U153" s="587"/>
      <c r="V153" s="587"/>
      <c r="X153" s="294"/>
      <c r="AA153" s="1227">
        <v>44875</v>
      </c>
      <c r="AB153" s="584"/>
      <c r="AC153" s="584"/>
      <c r="AD153" s="584"/>
      <c r="AE153" s="584"/>
      <c r="AF153" s="584"/>
      <c r="AG153" s="587"/>
      <c r="AH153" s="589"/>
      <c r="AI153" s="589"/>
      <c r="AJ153" s="589"/>
      <c r="AK153" s="589"/>
      <c r="AL153" s="589"/>
      <c r="AM153" s="590"/>
      <c r="AN153" s="587"/>
    </row>
    <row r="154" spans="1:40" ht="15" customHeight="1" x14ac:dyDescent="0.35">
      <c r="A154" s="1244"/>
      <c r="B154" s="591"/>
      <c r="C154" s="587"/>
      <c r="D154" s="584"/>
      <c r="E154" s="585"/>
      <c r="F154" s="586">
        <v>41.92</v>
      </c>
      <c r="G154" s="587">
        <v>419200</v>
      </c>
      <c r="H154" s="584"/>
      <c r="I154" s="587"/>
      <c r="J154" s="584"/>
      <c r="K154" s="587"/>
      <c r="L154" s="584"/>
      <c r="M154" s="587"/>
      <c r="N154" s="584"/>
      <c r="O154" s="587"/>
      <c r="P154" s="588"/>
      <c r="Q154" s="587"/>
      <c r="R154" s="584"/>
      <c r="S154" s="587"/>
      <c r="T154" s="584"/>
      <c r="U154" s="587"/>
      <c r="V154" s="587"/>
      <c r="X154" s="294"/>
      <c r="AA154" s="1227"/>
      <c r="AB154" s="584"/>
      <c r="AC154" s="584"/>
      <c r="AD154" s="584"/>
      <c r="AE154" s="584"/>
      <c r="AF154" s="584"/>
      <c r="AG154" s="587"/>
      <c r="AH154" s="589"/>
      <c r="AI154" s="589"/>
      <c r="AJ154" s="589"/>
      <c r="AK154" s="589"/>
      <c r="AL154" s="589"/>
      <c r="AM154" s="590"/>
      <c r="AN154" s="587"/>
    </row>
    <row r="155" spans="1:40" ht="15" customHeight="1" x14ac:dyDescent="0.35">
      <c r="A155" s="1243">
        <v>44876</v>
      </c>
      <c r="B155" s="591"/>
      <c r="C155" s="587"/>
      <c r="D155" s="584"/>
      <c r="E155" s="585"/>
      <c r="F155" s="586"/>
      <c r="G155" s="587"/>
      <c r="H155" s="584"/>
      <c r="I155" s="587"/>
      <c r="J155" s="584"/>
      <c r="K155" s="587"/>
      <c r="L155" s="584"/>
      <c r="M155" s="587"/>
      <c r="N155" s="584"/>
      <c r="O155" s="587"/>
      <c r="P155" s="589"/>
      <c r="Q155" s="590"/>
      <c r="R155" s="584"/>
      <c r="S155" s="587"/>
      <c r="T155" s="584"/>
      <c r="U155" s="587"/>
      <c r="V155" s="587"/>
      <c r="X155" s="294"/>
      <c r="AA155" s="1227">
        <v>44876</v>
      </c>
      <c r="AB155" s="584"/>
      <c r="AC155" s="584"/>
      <c r="AD155" s="584"/>
      <c r="AE155" s="584"/>
      <c r="AF155" s="584"/>
      <c r="AG155" s="587"/>
      <c r="AH155" s="589"/>
      <c r="AI155" s="589"/>
      <c r="AJ155" s="589"/>
      <c r="AK155" s="589"/>
      <c r="AL155" s="589"/>
      <c r="AM155" s="590"/>
      <c r="AN155" s="587"/>
    </row>
    <row r="156" spans="1:40" ht="15" customHeight="1" x14ac:dyDescent="0.35">
      <c r="A156" s="1244"/>
      <c r="B156" s="591"/>
      <c r="C156" s="587"/>
      <c r="D156" s="584"/>
      <c r="E156" s="585"/>
      <c r="F156" s="586"/>
      <c r="G156" s="587"/>
      <c r="H156" s="584"/>
      <c r="I156" s="587"/>
      <c r="J156" s="584">
        <v>20.27</v>
      </c>
      <c r="K156" s="587">
        <v>202700</v>
      </c>
      <c r="L156" s="584"/>
      <c r="M156" s="587"/>
      <c r="N156" s="584">
        <v>9.82</v>
      </c>
      <c r="O156" s="587">
        <v>98200</v>
      </c>
      <c r="P156" s="588"/>
      <c r="Q156" s="587"/>
      <c r="R156" s="584"/>
      <c r="S156" s="587"/>
      <c r="T156" s="584"/>
      <c r="U156" s="587"/>
      <c r="V156" s="587"/>
      <c r="X156" s="294"/>
      <c r="AA156" s="1227"/>
      <c r="AB156" s="656"/>
      <c r="AC156" s="656"/>
      <c r="AD156" s="656"/>
      <c r="AE156" s="656"/>
      <c r="AF156" s="656">
        <v>41.05</v>
      </c>
      <c r="AG156" s="657">
        <v>279140</v>
      </c>
      <c r="AH156" s="589">
        <v>29.74</v>
      </c>
      <c r="AI156" s="590">
        <v>551680</v>
      </c>
      <c r="AJ156" s="589"/>
      <c r="AK156" s="589"/>
      <c r="AL156" s="589"/>
      <c r="AN156" s="587"/>
    </row>
    <row r="157" spans="1:40" ht="15" customHeight="1" x14ac:dyDescent="0.35">
      <c r="A157" s="1243">
        <v>44877</v>
      </c>
      <c r="B157" s="591"/>
      <c r="C157" s="587"/>
      <c r="D157" s="584"/>
      <c r="E157" s="585"/>
      <c r="F157" s="586"/>
      <c r="G157" s="587"/>
      <c r="H157" s="584"/>
      <c r="I157" s="587"/>
      <c r="J157" s="584"/>
      <c r="K157" s="587"/>
      <c r="L157" s="584"/>
      <c r="M157" s="587"/>
      <c r="N157" s="584"/>
      <c r="O157" s="587"/>
      <c r="P157" s="588"/>
      <c r="Q157" s="587"/>
      <c r="R157" s="584"/>
      <c r="S157" s="587"/>
      <c r="T157" s="584"/>
      <c r="U157" s="587"/>
      <c r="V157" s="587"/>
      <c r="X157" s="294"/>
      <c r="AA157" s="1227">
        <v>44877</v>
      </c>
      <c r="AB157" s="584"/>
      <c r="AC157" s="584"/>
      <c r="AD157" s="584"/>
      <c r="AE157" s="584"/>
      <c r="AF157" s="584"/>
      <c r="AG157" s="587"/>
      <c r="AH157" s="589"/>
      <c r="AI157" s="589"/>
      <c r="AJ157" s="589"/>
      <c r="AK157" s="589"/>
      <c r="AL157" s="589"/>
      <c r="AM157" s="590"/>
      <c r="AN157" s="587"/>
    </row>
    <row r="158" spans="1:40" ht="15" customHeight="1" x14ac:dyDescent="0.35">
      <c r="A158" s="1244"/>
      <c r="B158" s="591"/>
      <c r="C158" s="587"/>
      <c r="D158" s="584"/>
      <c r="E158" s="585"/>
      <c r="F158" s="586"/>
      <c r="G158" s="587"/>
      <c r="H158" s="584"/>
      <c r="I158" s="587"/>
      <c r="J158" s="584"/>
      <c r="K158" s="587"/>
      <c r="L158" s="584"/>
      <c r="M158" s="587"/>
      <c r="N158" s="584"/>
      <c r="O158" s="587"/>
      <c r="P158" s="588"/>
      <c r="Q158" s="587"/>
      <c r="R158" s="584"/>
      <c r="S158" s="587"/>
      <c r="T158" s="584"/>
      <c r="U158" s="587"/>
      <c r="V158" s="587"/>
      <c r="X158" s="294"/>
      <c r="AA158" s="1227"/>
      <c r="AB158" s="584"/>
      <c r="AC158" s="584"/>
      <c r="AD158" s="584"/>
      <c r="AE158" s="584"/>
      <c r="AF158" s="584"/>
      <c r="AG158" s="587"/>
      <c r="AH158" s="589"/>
      <c r="AI158" s="589"/>
      <c r="AJ158" s="589"/>
      <c r="AK158" s="589"/>
      <c r="AL158" s="589"/>
      <c r="AM158" s="590"/>
      <c r="AN158" s="587"/>
    </row>
    <row r="159" spans="1:40" ht="15" customHeight="1" x14ac:dyDescent="0.35">
      <c r="A159" s="1243">
        <v>44878</v>
      </c>
      <c r="B159" s="591"/>
      <c r="C159" s="587"/>
      <c r="D159" s="584"/>
      <c r="E159" s="585"/>
      <c r="F159" s="586"/>
      <c r="G159" s="587"/>
      <c r="H159" s="584"/>
      <c r="I159" s="587"/>
      <c r="J159" s="584"/>
      <c r="K159" s="587"/>
      <c r="L159" s="584"/>
      <c r="M159" s="587"/>
      <c r="N159" s="584"/>
      <c r="O159" s="587"/>
      <c r="P159" s="588"/>
      <c r="Q159" s="587"/>
      <c r="R159" s="584"/>
      <c r="S159" s="587"/>
      <c r="T159" s="584"/>
      <c r="U159" s="587"/>
      <c r="V159" s="587"/>
      <c r="X159" s="294"/>
      <c r="AA159" s="1227">
        <v>44878</v>
      </c>
      <c r="AB159" s="584"/>
      <c r="AC159" s="584"/>
      <c r="AD159" s="584"/>
      <c r="AE159" s="584"/>
      <c r="AF159" s="584"/>
      <c r="AG159" s="587"/>
      <c r="AH159" s="589"/>
      <c r="AI159" s="589"/>
      <c r="AJ159" s="589"/>
      <c r="AK159" s="589"/>
      <c r="AL159" s="589"/>
      <c r="AM159" s="590"/>
      <c r="AN159" s="587"/>
    </row>
    <row r="160" spans="1:40" s="564" customFormat="1" ht="15" customHeight="1" x14ac:dyDescent="0.35">
      <c r="A160" s="1244"/>
      <c r="B160" s="582"/>
      <c r="C160" s="583"/>
      <c r="D160" s="584"/>
      <c r="E160" s="585"/>
      <c r="F160" s="586">
        <v>8.9499999999999993</v>
      </c>
      <c r="G160" s="587">
        <v>89500</v>
      </c>
      <c r="H160" s="584">
        <v>7</v>
      </c>
      <c r="I160" s="587">
        <v>70000</v>
      </c>
      <c r="J160" s="584">
        <v>10</v>
      </c>
      <c r="K160" s="587">
        <v>100000</v>
      </c>
      <c r="L160" s="584"/>
      <c r="M160" s="587"/>
      <c r="N160" s="584"/>
      <c r="O160" s="587"/>
      <c r="P160" s="588"/>
      <c r="Q160" s="587"/>
      <c r="R160" s="584"/>
      <c r="S160" s="587"/>
      <c r="T160" s="584"/>
      <c r="U160" s="587"/>
      <c r="V160" s="587"/>
      <c r="AA160" s="1227"/>
      <c r="AB160" s="584"/>
      <c r="AC160" s="584"/>
      <c r="AD160" s="584"/>
      <c r="AE160" s="584"/>
      <c r="AF160" s="584"/>
      <c r="AG160" s="587"/>
      <c r="AH160" s="589"/>
      <c r="AI160" s="589"/>
      <c r="AJ160" s="589"/>
      <c r="AK160" s="589"/>
      <c r="AL160" s="589"/>
      <c r="AM160" s="590"/>
      <c r="AN160" s="587"/>
    </row>
    <row r="161" spans="1:40" ht="15" customHeight="1" x14ac:dyDescent="0.35">
      <c r="A161" s="1243">
        <v>44879</v>
      </c>
      <c r="B161" s="591">
        <v>22.05</v>
      </c>
      <c r="C161" s="587">
        <v>150000</v>
      </c>
      <c r="D161" s="584">
        <v>22.05</v>
      </c>
      <c r="E161" s="585">
        <v>150000</v>
      </c>
      <c r="F161" s="586"/>
      <c r="G161" s="587"/>
      <c r="H161" s="584"/>
      <c r="I161" s="587"/>
      <c r="J161" s="584"/>
      <c r="K161" s="587"/>
      <c r="L161" s="584"/>
      <c r="M161" s="587"/>
      <c r="N161" s="584"/>
      <c r="O161" s="587"/>
      <c r="P161" s="588"/>
      <c r="Q161" s="587"/>
      <c r="R161" s="584"/>
      <c r="S161" s="587"/>
      <c r="T161" s="584"/>
      <c r="U161" s="587"/>
      <c r="V161" s="587"/>
      <c r="X161" s="294"/>
      <c r="AA161" s="1227">
        <v>44879</v>
      </c>
      <c r="AB161" s="584"/>
      <c r="AC161" s="584"/>
      <c r="AD161" s="584"/>
      <c r="AE161" s="584"/>
      <c r="AF161" s="584"/>
      <c r="AG161" s="587"/>
      <c r="AH161" s="589"/>
      <c r="AI161" s="589"/>
      <c r="AJ161" s="589"/>
      <c r="AK161" s="589"/>
      <c r="AL161" s="589"/>
      <c r="AM161" s="590"/>
      <c r="AN161" s="587"/>
    </row>
    <row r="162" spans="1:40" ht="15" customHeight="1" x14ac:dyDescent="0.35">
      <c r="A162" s="1244"/>
      <c r="B162" s="591">
        <v>54.99</v>
      </c>
      <c r="C162" s="587">
        <v>373932</v>
      </c>
      <c r="D162" s="584">
        <v>56.82</v>
      </c>
      <c r="E162" s="585">
        <v>386376</v>
      </c>
      <c r="F162" s="586"/>
      <c r="G162" s="587"/>
      <c r="H162" s="584"/>
      <c r="I162" s="587"/>
      <c r="J162" s="584">
        <v>10</v>
      </c>
      <c r="K162" s="587">
        <v>100000</v>
      </c>
      <c r="L162" s="584"/>
      <c r="M162" s="587"/>
      <c r="N162" s="584"/>
      <c r="O162" s="587"/>
      <c r="P162" s="588"/>
      <c r="Q162" s="587"/>
      <c r="R162" s="584"/>
      <c r="S162" s="587"/>
      <c r="T162" s="584"/>
      <c r="U162" s="587"/>
      <c r="V162" s="587"/>
      <c r="X162" s="294"/>
      <c r="AA162" s="1227"/>
      <c r="AB162" s="584"/>
      <c r="AC162" s="584"/>
      <c r="AD162" s="584"/>
      <c r="AE162" s="584"/>
      <c r="AF162" s="584"/>
      <c r="AG162" s="587"/>
      <c r="AH162" s="589">
        <v>28.6</v>
      </c>
      <c r="AI162" s="590">
        <v>530530</v>
      </c>
      <c r="AJ162" s="589"/>
      <c r="AK162" s="589"/>
      <c r="AL162" s="589"/>
      <c r="AN162" s="587"/>
    </row>
    <row r="163" spans="1:40" ht="15" customHeight="1" x14ac:dyDescent="0.35">
      <c r="A163" s="1243">
        <v>44880</v>
      </c>
      <c r="B163" s="591"/>
      <c r="C163" s="587"/>
      <c r="D163" s="584"/>
      <c r="E163" s="585"/>
      <c r="F163" s="586"/>
      <c r="G163" s="587"/>
      <c r="H163" s="584"/>
      <c r="I163" s="587"/>
      <c r="J163" s="584"/>
      <c r="K163" s="587"/>
      <c r="L163" s="584"/>
      <c r="M163" s="587"/>
      <c r="N163" s="584"/>
      <c r="O163" s="587"/>
      <c r="P163" s="588"/>
      <c r="Q163" s="587"/>
      <c r="R163" s="584"/>
      <c r="S163" s="587"/>
      <c r="T163" s="584"/>
      <c r="U163" s="587"/>
      <c r="V163" s="587"/>
      <c r="X163" s="294"/>
      <c r="AA163" s="1227">
        <v>44880</v>
      </c>
      <c r="AB163" s="584"/>
      <c r="AC163" s="584"/>
      <c r="AD163" s="584"/>
      <c r="AE163" s="584"/>
      <c r="AF163" s="584"/>
      <c r="AG163" s="587"/>
      <c r="AH163" s="589"/>
      <c r="AI163" s="589"/>
      <c r="AJ163" s="589"/>
      <c r="AK163" s="589"/>
      <c r="AL163" s="589"/>
      <c r="AM163" s="590"/>
      <c r="AN163" s="587"/>
    </row>
    <row r="164" spans="1:40" ht="15" customHeight="1" x14ac:dyDescent="0.35">
      <c r="A164" s="1244"/>
      <c r="B164" s="591"/>
      <c r="C164" s="587"/>
      <c r="D164" s="584"/>
      <c r="E164" s="585"/>
      <c r="F164" s="586"/>
      <c r="G164" s="587"/>
      <c r="H164" s="584"/>
      <c r="I164" s="587"/>
      <c r="J164" s="584"/>
      <c r="K164" s="587"/>
      <c r="L164" s="584"/>
      <c r="M164" s="587"/>
      <c r="N164" s="584"/>
      <c r="O164" s="587"/>
      <c r="P164" s="588">
        <v>40</v>
      </c>
      <c r="Q164" s="587">
        <v>400000</v>
      </c>
      <c r="R164" s="584"/>
      <c r="S164" s="587"/>
      <c r="T164" s="584"/>
      <c r="U164" s="587"/>
      <c r="V164" s="587"/>
      <c r="X164" s="294"/>
      <c r="AA164" s="1227"/>
      <c r="AB164" s="584"/>
      <c r="AC164" s="584"/>
      <c r="AD164" s="584"/>
      <c r="AE164" s="584"/>
      <c r="AF164" s="584"/>
      <c r="AG164" s="587"/>
      <c r="AH164" s="589"/>
      <c r="AI164" s="589"/>
      <c r="AJ164" s="589"/>
      <c r="AK164" s="589"/>
      <c r="AL164" s="589"/>
      <c r="AM164" s="590"/>
      <c r="AN164" s="587"/>
    </row>
    <row r="165" spans="1:40" ht="15" customHeight="1" x14ac:dyDescent="0.35">
      <c r="A165" s="1243">
        <v>44881</v>
      </c>
      <c r="B165" s="591">
        <v>50.15</v>
      </c>
      <c r="C165" s="587">
        <v>341020</v>
      </c>
      <c r="D165" s="584"/>
      <c r="E165" s="585"/>
      <c r="F165" s="586"/>
      <c r="G165" s="587"/>
      <c r="H165" s="584"/>
      <c r="I165" s="587"/>
      <c r="J165" s="584"/>
      <c r="K165" s="587"/>
      <c r="L165" s="584"/>
      <c r="M165" s="587"/>
      <c r="N165" s="584"/>
      <c r="O165" s="587"/>
      <c r="P165" s="588"/>
      <c r="Q165" s="587"/>
      <c r="R165" s="584"/>
      <c r="S165" s="587"/>
      <c r="T165" s="584"/>
      <c r="U165" s="587"/>
      <c r="V165" s="587"/>
      <c r="X165" s="294"/>
      <c r="AA165" s="1227">
        <v>44881</v>
      </c>
      <c r="AB165" s="584"/>
      <c r="AC165" s="584"/>
      <c r="AD165" s="584"/>
      <c r="AE165" s="584"/>
      <c r="AF165" s="584"/>
      <c r="AG165" s="587"/>
      <c r="AH165" s="589"/>
      <c r="AI165" s="589"/>
      <c r="AJ165" s="589"/>
      <c r="AK165" s="589"/>
      <c r="AL165" s="589"/>
      <c r="AM165" s="590"/>
      <c r="AN165" s="587"/>
    </row>
    <row r="166" spans="1:40" ht="15" customHeight="1" x14ac:dyDescent="0.35">
      <c r="A166" s="1244"/>
      <c r="B166" s="591">
        <v>52</v>
      </c>
      <c r="C166" s="587">
        <v>353600</v>
      </c>
      <c r="D166" s="584"/>
      <c r="E166" s="585"/>
      <c r="F166" s="586"/>
      <c r="G166" s="587"/>
      <c r="H166" s="584"/>
      <c r="I166" s="587"/>
      <c r="J166" s="584"/>
      <c r="K166" s="587"/>
      <c r="L166" s="584"/>
      <c r="M166" s="587"/>
      <c r="N166" s="584"/>
      <c r="O166" s="587"/>
      <c r="P166" s="588"/>
      <c r="Q166" s="587"/>
      <c r="R166" s="584"/>
      <c r="S166" s="587"/>
      <c r="T166" s="584"/>
      <c r="U166" s="587"/>
      <c r="V166" s="587"/>
      <c r="X166" s="294"/>
      <c r="AA166" s="1227"/>
      <c r="AB166" s="584"/>
      <c r="AC166" s="584"/>
      <c r="AD166" s="584"/>
      <c r="AE166" s="584"/>
      <c r="AF166" s="584"/>
      <c r="AG166" s="587"/>
      <c r="AH166" s="589"/>
      <c r="AI166" s="589"/>
      <c r="AJ166" s="589"/>
      <c r="AK166" s="589"/>
      <c r="AL166" s="589"/>
      <c r="AM166" s="590"/>
      <c r="AN166" s="587"/>
    </row>
    <row r="167" spans="1:40" ht="15" customHeight="1" x14ac:dyDescent="0.35">
      <c r="A167" s="1243">
        <v>44882</v>
      </c>
      <c r="B167" s="591"/>
      <c r="C167" s="587"/>
      <c r="D167" s="584"/>
      <c r="E167" s="585"/>
      <c r="F167" s="586"/>
      <c r="G167" s="587"/>
      <c r="H167" s="584"/>
      <c r="I167" s="587"/>
      <c r="J167" s="584"/>
      <c r="K167" s="587"/>
      <c r="L167" s="584"/>
      <c r="M167" s="587"/>
      <c r="N167" s="584"/>
      <c r="O167" s="587"/>
      <c r="P167" s="588"/>
      <c r="Q167" s="587"/>
      <c r="R167" s="584"/>
      <c r="S167" s="587"/>
      <c r="T167" s="584"/>
      <c r="U167" s="587"/>
      <c r="V167" s="587"/>
      <c r="X167" s="294"/>
      <c r="AA167" s="1227">
        <v>44882</v>
      </c>
      <c r="AB167" s="584"/>
      <c r="AC167" s="584"/>
      <c r="AD167" s="584"/>
      <c r="AE167" s="584"/>
      <c r="AF167" s="584"/>
      <c r="AG167" s="587"/>
      <c r="AH167" s="589"/>
      <c r="AI167" s="589"/>
      <c r="AJ167" s="589"/>
      <c r="AK167" s="589"/>
      <c r="AL167" s="589"/>
      <c r="AM167" s="590"/>
      <c r="AN167" s="587"/>
    </row>
    <row r="168" spans="1:40" ht="15" customHeight="1" x14ac:dyDescent="0.35">
      <c r="A168" s="1244"/>
      <c r="B168" s="591"/>
      <c r="C168" s="587"/>
      <c r="D168" s="584"/>
      <c r="E168" s="585"/>
      <c r="F168" s="586"/>
      <c r="G168" s="587"/>
      <c r="H168" s="584"/>
      <c r="I168" s="587"/>
      <c r="J168" s="584"/>
      <c r="K168" s="587"/>
      <c r="L168" s="584"/>
      <c r="M168" s="587"/>
      <c r="N168" s="584"/>
      <c r="O168" s="587"/>
      <c r="P168" s="588"/>
      <c r="Q168" s="587"/>
      <c r="R168" s="584"/>
      <c r="S168" s="587"/>
      <c r="T168" s="584"/>
      <c r="U168" s="587"/>
      <c r="V168" s="587"/>
      <c r="X168" s="294"/>
      <c r="AA168" s="1227"/>
      <c r="AB168" s="584"/>
      <c r="AC168" s="584"/>
      <c r="AD168" s="584"/>
      <c r="AE168" s="584"/>
      <c r="AF168" s="584"/>
      <c r="AG168" s="587"/>
      <c r="AH168" s="589"/>
      <c r="AI168" s="589"/>
      <c r="AJ168" s="589"/>
      <c r="AK168" s="589"/>
      <c r="AL168" s="589"/>
      <c r="AM168" s="590"/>
      <c r="AN168" s="587"/>
    </row>
    <row r="169" spans="1:40" ht="15" customHeight="1" x14ac:dyDescent="0.35">
      <c r="A169" s="1243">
        <v>44883</v>
      </c>
      <c r="B169" s="591"/>
      <c r="C169" s="587"/>
      <c r="D169" s="584"/>
      <c r="E169" s="585"/>
      <c r="F169" s="586"/>
      <c r="G169" s="587"/>
      <c r="H169" s="584"/>
      <c r="I169" s="587"/>
      <c r="J169" s="584"/>
      <c r="K169" s="587"/>
      <c r="L169" s="584"/>
      <c r="M169" s="587"/>
      <c r="N169" s="584"/>
      <c r="O169" s="587"/>
      <c r="P169" s="588"/>
      <c r="Q169" s="587"/>
      <c r="R169" s="584"/>
      <c r="S169" s="587"/>
      <c r="T169" s="584"/>
      <c r="U169" s="587"/>
      <c r="V169" s="587"/>
      <c r="X169" s="294"/>
      <c r="AA169" s="1227">
        <v>44883</v>
      </c>
      <c r="AB169" s="584"/>
      <c r="AC169" s="584"/>
      <c r="AD169" s="584"/>
      <c r="AE169" s="584"/>
      <c r="AF169" s="584"/>
      <c r="AG169" s="587"/>
      <c r="AH169" s="589"/>
      <c r="AI169" s="589"/>
      <c r="AJ169" s="589"/>
      <c r="AK169" s="589"/>
      <c r="AL169" s="589"/>
      <c r="AM169" s="590"/>
      <c r="AN169" s="587"/>
    </row>
    <row r="170" spans="1:40" ht="15" customHeight="1" x14ac:dyDescent="0.35">
      <c r="A170" s="1244"/>
      <c r="B170" s="591"/>
      <c r="C170" s="587"/>
      <c r="D170" s="584"/>
      <c r="E170" s="585"/>
      <c r="F170" s="586"/>
      <c r="G170" s="587"/>
      <c r="H170" s="584"/>
      <c r="I170" s="587"/>
      <c r="J170" s="584">
        <v>10</v>
      </c>
      <c r="K170" s="587">
        <v>100000</v>
      </c>
      <c r="L170" s="584"/>
      <c r="M170" s="587"/>
      <c r="N170" s="584"/>
      <c r="O170" s="587"/>
      <c r="P170" s="588"/>
      <c r="Q170" s="587"/>
      <c r="R170" s="584"/>
      <c r="S170" s="587"/>
      <c r="T170" s="584"/>
      <c r="U170" s="587"/>
      <c r="V170" s="587"/>
      <c r="X170" s="294"/>
      <c r="AA170" s="1227"/>
      <c r="AB170" s="584"/>
      <c r="AC170" s="584"/>
      <c r="AD170" s="584"/>
      <c r="AE170" s="584"/>
      <c r="AF170" s="584"/>
      <c r="AG170" s="587"/>
      <c r="AH170" s="589"/>
      <c r="AI170" s="589"/>
      <c r="AJ170" s="589"/>
      <c r="AK170" s="589"/>
      <c r="AL170" s="589"/>
      <c r="AM170" s="590"/>
      <c r="AN170" s="587"/>
    </row>
    <row r="171" spans="1:40" ht="15" customHeight="1" x14ac:dyDescent="0.35">
      <c r="A171" s="1243">
        <v>44884</v>
      </c>
      <c r="B171" s="591"/>
      <c r="C171" s="587"/>
      <c r="D171" s="584"/>
      <c r="E171" s="585"/>
      <c r="F171" s="586"/>
      <c r="G171" s="587"/>
      <c r="H171" s="584"/>
      <c r="I171" s="587"/>
      <c r="J171" s="584"/>
      <c r="K171" s="587"/>
      <c r="L171" s="584"/>
      <c r="M171" s="587"/>
      <c r="N171" s="584"/>
      <c r="O171" s="587"/>
      <c r="P171" s="588"/>
      <c r="Q171" s="587"/>
      <c r="R171" s="584"/>
      <c r="S171" s="587"/>
      <c r="T171" s="584"/>
      <c r="U171" s="587"/>
      <c r="V171" s="587"/>
      <c r="X171" s="294"/>
      <c r="AA171" s="1227">
        <v>44884</v>
      </c>
      <c r="AB171" s="589"/>
      <c r="AC171" s="589"/>
      <c r="AD171" s="589"/>
      <c r="AE171" s="589"/>
      <c r="AF171" s="589"/>
      <c r="AG171" s="590"/>
      <c r="AH171" s="589"/>
      <c r="AI171" s="589"/>
      <c r="AJ171" s="589"/>
      <c r="AK171" s="589"/>
      <c r="AL171" s="589"/>
      <c r="AM171" s="590"/>
      <c r="AN171" s="587"/>
    </row>
    <row r="172" spans="1:40" ht="15" customHeight="1" x14ac:dyDescent="0.35">
      <c r="A172" s="1244"/>
      <c r="B172" s="591"/>
      <c r="C172" s="587"/>
      <c r="D172" s="584"/>
      <c r="E172" s="585"/>
      <c r="F172" s="586"/>
      <c r="G172" s="587"/>
      <c r="H172" s="584"/>
      <c r="I172" s="587"/>
      <c r="J172" s="584"/>
      <c r="K172" s="587"/>
      <c r="L172" s="584"/>
      <c r="M172" s="587"/>
      <c r="N172" s="584"/>
      <c r="O172" s="587"/>
      <c r="P172" s="588"/>
      <c r="Q172" s="587"/>
      <c r="R172" s="584"/>
      <c r="S172" s="587"/>
      <c r="T172" s="584"/>
      <c r="U172" s="587"/>
      <c r="V172" s="587"/>
      <c r="X172" s="294"/>
      <c r="AA172" s="1227"/>
      <c r="AB172" s="584"/>
      <c r="AC172" s="584"/>
      <c r="AD172" s="584"/>
      <c r="AE172" s="584"/>
      <c r="AF172" s="584"/>
      <c r="AG172" s="587"/>
      <c r="AH172" s="589"/>
      <c r="AI172" s="589"/>
      <c r="AJ172" s="589"/>
      <c r="AK172" s="589"/>
      <c r="AL172" s="589"/>
      <c r="AM172" s="590"/>
      <c r="AN172" s="587"/>
    </row>
    <row r="173" spans="1:40" ht="15" customHeight="1" x14ac:dyDescent="0.35">
      <c r="A173" s="1243">
        <v>44885</v>
      </c>
      <c r="B173" s="591"/>
      <c r="C173" s="587"/>
      <c r="D173" s="584"/>
      <c r="E173" s="585"/>
      <c r="F173" s="586"/>
      <c r="G173" s="587"/>
      <c r="H173" s="584"/>
      <c r="I173" s="587"/>
      <c r="J173" s="584"/>
      <c r="K173" s="587"/>
      <c r="L173" s="584"/>
      <c r="M173" s="587"/>
      <c r="N173" s="584"/>
      <c r="O173" s="587"/>
      <c r="P173" s="588"/>
      <c r="Q173" s="587"/>
      <c r="R173" s="584"/>
      <c r="S173" s="587"/>
      <c r="T173" s="584"/>
      <c r="U173" s="587"/>
      <c r="V173" s="587"/>
      <c r="X173" s="294"/>
      <c r="AA173" s="1227">
        <v>44885</v>
      </c>
      <c r="AB173" s="584"/>
      <c r="AC173" s="584"/>
      <c r="AD173" s="584"/>
      <c r="AE173" s="584"/>
      <c r="AF173" s="584"/>
      <c r="AG173" s="587"/>
      <c r="AH173" s="589"/>
      <c r="AI173" s="589"/>
      <c r="AJ173" s="589"/>
      <c r="AK173" s="589"/>
      <c r="AL173" s="589"/>
      <c r="AM173" s="590"/>
      <c r="AN173" s="587"/>
    </row>
    <row r="174" spans="1:40" ht="15" customHeight="1" x14ac:dyDescent="0.35">
      <c r="A174" s="1244"/>
      <c r="B174" s="591"/>
      <c r="C174" s="587"/>
      <c r="D174" s="584"/>
      <c r="E174" s="585"/>
      <c r="F174" s="586"/>
      <c r="G174" s="587"/>
      <c r="H174" s="584"/>
      <c r="I174" s="587"/>
      <c r="J174" s="584"/>
      <c r="K174" s="587"/>
      <c r="L174" s="584"/>
      <c r="M174" s="587"/>
      <c r="N174" s="584"/>
      <c r="O174" s="587"/>
      <c r="P174" s="588"/>
      <c r="Q174" s="587"/>
      <c r="R174" s="584"/>
      <c r="S174" s="587"/>
      <c r="T174" s="584"/>
      <c r="U174" s="587"/>
      <c r="V174" s="587"/>
      <c r="X174" s="294"/>
      <c r="AA174" s="1227"/>
      <c r="AB174" s="584"/>
      <c r="AC174" s="584"/>
      <c r="AD174" s="584"/>
      <c r="AE174" s="584"/>
      <c r="AF174" s="584"/>
      <c r="AG174" s="587"/>
      <c r="AH174" s="589"/>
      <c r="AI174" s="589"/>
      <c r="AJ174" s="589"/>
      <c r="AK174" s="589"/>
      <c r="AL174" s="589"/>
      <c r="AM174" s="590"/>
      <c r="AN174" s="587"/>
    </row>
    <row r="175" spans="1:40" ht="15" customHeight="1" x14ac:dyDescent="0.35">
      <c r="A175" s="1243">
        <v>44886</v>
      </c>
      <c r="B175" s="591"/>
      <c r="C175" s="587"/>
      <c r="D175" s="584"/>
      <c r="E175" s="585"/>
      <c r="F175" s="586"/>
      <c r="G175" s="587"/>
      <c r="H175" s="584"/>
      <c r="I175" s="587"/>
      <c r="J175" s="584"/>
      <c r="K175" s="587"/>
      <c r="L175" s="584"/>
      <c r="M175" s="587"/>
      <c r="N175" s="584"/>
      <c r="O175" s="587"/>
      <c r="P175" s="588"/>
      <c r="Q175" s="587"/>
      <c r="R175" s="584"/>
      <c r="S175" s="587"/>
      <c r="T175" s="589"/>
      <c r="U175" s="590"/>
      <c r="V175" s="587"/>
      <c r="X175" s="294"/>
      <c r="AA175" s="1227">
        <v>44886</v>
      </c>
      <c r="AB175" s="584"/>
      <c r="AC175" s="584"/>
      <c r="AD175" s="584"/>
      <c r="AE175" s="584"/>
      <c r="AF175" s="584"/>
      <c r="AG175" s="587"/>
      <c r="AH175" s="589"/>
      <c r="AI175" s="589"/>
      <c r="AJ175" s="589"/>
      <c r="AK175" s="589"/>
      <c r="AL175" s="589"/>
      <c r="AM175" s="590"/>
      <c r="AN175" s="587"/>
    </row>
    <row r="176" spans="1:40" ht="15" customHeight="1" x14ac:dyDescent="0.35">
      <c r="A176" s="1244"/>
      <c r="B176" s="591"/>
      <c r="C176" s="587"/>
      <c r="D176" s="584"/>
      <c r="E176" s="585"/>
      <c r="F176" s="586"/>
      <c r="G176" s="587"/>
      <c r="H176" s="584"/>
      <c r="I176" s="587"/>
      <c r="J176" s="584"/>
      <c r="K176" s="587"/>
      <c r="L176" s="584"/>
      <c r="M176" s="587"/>
      <c r="N176" s="584"/>
      <c r="O176" s="587"/>
      <c r="P176" s="588"/>
      <c r="Q176" s="587"/>
      <c r="R176" s="584"/>
      <c r="S176" s="587"/>
      <c r="T176" s="584"/>
      <c r="U176" s="587"/>
      <c r="V176" s="587"/>
      <c r="X176" s="294"/>
      <c r="AA176" s="1227"/>
      <c r="AB176" s="584"/>
      <c r="AC176" s="584"/>
      <c r="AD176" s="584"/>
      <c r="AE176" s="584"/>
      <c r="AF176" s="584"/>
      <c r="AG176" s="587"/>
      <c r="AH176" s="589"/>
      <c r="AI176" s="589"/>
      <c r="AJ176" s="589"/>
      <c r="AK176" s="589"/>
      <c r="AL176" s="589"/>
      <c r="AM176" s="590"/>
      <c r="AN176" s="587"/>
    </row>
    <row r="177" spans="1:40" ht="15" customHeight="1" x14ac:dyDescent="0.35">
      <c r="A177" s="1243">
        <v>44887</v>
      </c>
      <c r="B177" s="591">
        <v>46.38</v>
      </c>
      <c r="C177" s="587">
        <v>315384</v>
      </c>
      <c r="D177" s="584"/>
      <c r="E177" s="585"/>
      <c r="F177" s="586"/>
      <c r="G177" s="587"/>
      <c r="H177" s="584"/>
      <c r="I177" s="587"/>
      <c r="J177" s="584"/>
      <c r="K177" s="587"/>
      <c r="L177" s="584"/>
      <c r="M177" s="587"/>
      <c r="N177" s="584"/>
      <c r="O177" s="587"/>
      <c r="P177" s="588"/>
      <c r="Q177" s="587"/>
      <c r="R177" s="584"/>
      <c r="S177" s="587"/>
      <c r="T177" s="584"/>
      <c r="U177" s="587"/>
      <c r="V177" s="587"/>
      <c r="X177" s="294"/>
      <c r="AA177" s="1227">
        <v>44887</v>
      </c>
      <c r="AB177" s="584"/>
      <c r="AC177" s="584"/>
      <c r="AD177" s="584"/>
      <c r="AE177" s="584"/>
      <c r="AF177" s="584"/>
      <c r="AG177" s="587"/>
      <c r="AH177" s="589"/>
      <c r="AI177" s="589"/>
      <c r="AJ177" s="589"/>
      <c r="AK177" s="589"/>
      <c r="AL177" s="589"/>
      <c r="AM177" s="590"/>
      <c r="AN177" s="587"/>
    </row>
    <row r="178" spans="1:40" ht="18" customHeight="1" x14ac:dyDescent="0.35">
      <c r="A178" s="1244"/>
      <c r="B178" s="591">
        <v>46.48</v>
      </c>
      <c r="C178" s="587">
        <v>316064</v>
      </c>
      <c r="D178" s="584"/>
      <c r="E178" s="585"/>
      <c r="F178" s="586"/>
      <c r="G178" s="587"/>
      <c r="H178" s="584"/>
      <c r="I178" s="587"/>
      <c r="J178" s="584"/>
      <c r="K178" s="587"/>
      <c r="L178" s="584"/>
      <c r="M178" s="587"/>
      <c r="N178" s="584"/>
      <c r="O178" s="587"/>
      <c r="P178" s="588"/>
      <c r="Q178" s="587"/>
      <c r="R178" s="584"/>
      <c r="S178" s="587"/>
      <c r="T178" s="584"/>
      <c r="U178" s="587"/>
      <c r="V178" s="587"/>
      <c r="X178" s="294"/>
      <c r="AA178" s="1227"/>
      <c r="AB178" s="584"/>
      <c r="AC178" s="584"/>
      <c r="AD178" s="584"/>
      <c r="AE178" s="584"/>
      <c r="AF178" s="584"/>
      <c r="AG178" s="587"/>
      <c r="AH178" s="589"/>
      <c r="AI178" s="589"/>
      <c r="AJ178" s="589"/>
      <c r="AK178" s="589"/>
      <c r="AL178" s="589"/>
      <c r="AM178" s="590"/>
      <c r="AN178" s="587"/>
    </row>
    <row r="179" spans="1:40" ht="15" customHeight="1" x14ac:dyDescent="0.35">
      <c r="A179" s="1243">
        <v>44888</v>
      </c>
      <c r="B179" s="591"/>
      <c r="C179" s="587"/>
      <c r="D179" s="584"/>
      <c r="E179" s="585"/>
      <c r="F179" s="586"/>
      <c r="G179" s="587"/>
      <c r="H179" s="584"/>
      <c r="I179" s="587"/>
      <c r="J179" s="584"/>
      <c r="K179" s="587"/>
      <c r="L179" s="584"/>
      <c r="M179" s="587"/>
      <c r="N179" s="584"/>
      <c r="O179" s="587"/>
      <c r="P179" s="588"/>
      <c r="Q179" s="587"/>
      <c r="R179" s="584"/>
      <c r="S179" s="587"/>
      <c r="T179" s="584"/>
      <c r="U179" s="587"/>
      <c r="V179" s="587"/>
      <c r="X179" s="294"/>
      <c r="AA179" s="1227">
        <v>44888</v>
      </c>
      <c r="AB179" s="584"/>
      <c r="AC179" s="584"/>
      <c r="AD179" s="584"/>
      <c r="AE179" s="584"/>
      <c r="AF179" s="584"/>
      <c r="AG179" s="587"/>
      <c r="AH179" s="589"/>
      <c r="AI179" s="589"/>
      <c r="AJ179" s="589"/>
      <c r="AK179" s="589"/>
      <c r="AL179" s="589"/>
      <c r="AM179" s="590"/>
      <c r="AN179" s="587"/>
    </row>
    <row r="180" spans="1:40" ht="15" customHeight="1" x14ac:dyDescent="0.35">
      <c r="A180" s="1244"/>
      <c r="B180" s="625"/>
      <c r="C180" s="583"/>
      <c r="D180" s="584"/>
      <c r="E180" s="585"/>
      <c r="F180" s="591">
        <v>9.99</v>
      </c>
      <c r="G180" s="587">
        <v>99900</v>
      </c>
      <c r="H180" s="584"/>
      <c r="I180" s="587"/>
      <c r="J180" s="584">
        <v>4.13</v>
      </c>
      <c r="K180" s="587">
        <v>41300</v>
      </c>
      <c r="L180" s="584"/>
      <c r="M180" s="587"/>
      <c r="N180" s="584"/>
      <c r="O180" s="587"/>
      <c r="P180" s="588"/>
      <c r="Q180" s="587"/>
      <c r="R180" s="584"/>
      <c r="S180" s="587"/>
      <c r="T180" s="584"/>
      <c r="U180" s="587"/>
      <c r="V180" s="587"/>
      <c r="X180" s="294"/>
      <c r="AA180" s="1227"/>
      <c r="AB180" s="584"/>
      <c r="AC180" s="584"/>
      <c r="AD180" s="584"/>
      <c r="AE180" s="584"/>
      <c r="AF180" s="584"/>
      <c r="AG180" s="587"/>
      <c r="AH180" s="589"/>
      <c r="AI180" s="589"/>
      <c r="AJ180" s="589"/>
      <c r="AK180" s="589"/>
      <c r="AL180" s="589"/>
      <c r="AM180" s="590"/>
      <c r="AN180" s="587"/>
    </row>
    <row r="181" spans="1:40" ht="15" customHeight="1" x14ac:dyDescent="0.35">
      <c r="A181" s="1243">
        <v>44889</v>
      </c>
      <c r="B181" s="625"/>
      <c r="C181" s="583"/>
      <c r="D181" s="584">
        <v>58.11</v>
      </c>
      <c r="E181" s="585">
        <v>395148</v>
      </c>
      <c r="F181" s="586"/>
      <c r="G181" s="587"/>
      <c r="H181" s="584"/>
      <c r="I181" s="587"/>
      <c r="J181" s="584"/>
      <c r="K181" s="587"/>
      <c r="L181" s="584"/>
      <c r="M181" s="587"/>
      <c r="N181" s="584">
        <v>7</v>
      </c>
      <c r="O181" s="587">
        <v>70000</v>
      </c>
      <c r="P181" s="588"/>
      <c r="Q181" s="587"/>
      <c r="R181" s="584"/>
      <c r="S181" s="587"/>
      <c r="T181" s="584"/>
      <c r="U181" s="587"/>
      <c r="V181" s="587"/>
      <c r="X181" s="294"/>
      <c r="AA181" s="1227">
        <v>44889</v>
      </c>
      <c r="AB181" s="584"/>
      <c r="AC181" s="584"/>
      <c r="AD181" s="584"/>
      <c r="AE181" s="584"/>
      <c r="AF181" s="584"/>
      <c r="AG181" s="587"/>
      <c r="AH181" s="589"/>
      <c r="AI181" s="589"/>
      <c r="AJ181" s="589"/>
      <c r="AK181" s="589"/>
      <c r="AL181" s="589"/>
      <c r="AM181" s="590"/>
      <c r="AN181" s="587"/>
    </row>
    <row r="182" spans="1:40" ht="15" customHeight="1" x14ac:dyDescent="0.35">
      <c r="A182" s="1244"/>
      <c r="B182" s="591">
        <v>55.89</v>
      </c>
      <c r="C182" s="587">
        <v>380052</v>
      </c>
      <c r="D182" s="584"/>
      <c r="E182" s="585"/>
      <c r="F182" s="586"/>
      <c r="G182" s="587"/>
      <c r="H182" s="584"/>
      <c r="I182" s="587"/>
      <c r="J182" s="584"/>
      <c r="K182" s="587"/>
      <c r="L182" s="584"/>
      <c r="M182" s="587"/>
      <c r="N182" s="584"/>
      <c r="O182" s="587"/>
      <c r="P182" s="588"/>
      <c r="Q182" s="587"/>
      <c r="R182" s="584"/>
      <c r="S182" s="587"/>
      <c r="T182" s="584"/>
      <c r="U182" s="587"/>
      <c r="V182" s="587"/>
      <c r="X182" s="294"/>
      <c r="AA182" s="1227"/>
      <c r="AB182" s="584"/>
      <c r="AC182" s="584"/>
      <c r="AD182" s="584"/>
      <c r="AE182" s="584"/>
      <c r="AF182" s="584"/>
      <c r="AG182" s="587"/>
      <c r="AH182" s="589"/>
      <c r="AI182" s="589"/>
      <c r="AJ182" s="589"/>
      <c r="AK182" s="589"/>
      <c r="AL182" s="589"/>
      <c r="AM182" s="590"/>
      <c r="AN182" s="587"/>
    </row>
    <row r="183" spans="1:40" ht="15" customHeight="1" x14ac:dyDescent="0.35">
      <c r="A183" s="1243">
        <v>44890</v>
      </c>
      <c r="B183" s="591"/>
      <c r="C183" s="587"/>
      <c r="D183" s="584"/>
      <c r="E183" s="585"/>
      <c r="F183" s="586"/>
      <c r="G183" s="587"/>
      <c r="H183" s="584">
        <v>10</v>
      </c>
      <c r="I183" s="587">
        <v>100000</v>
      </c>
      <c r="J183" s="584"/>
      <c r="K183" s="587"/>
      <c r="L183" s="584"/>
      <c r="M183" s="587"/>
      <c r="N183" s="584"/>
      <c r="O183" s="587"/>
      <c r="P183" s="588"/>
      <c r="Q183" s="587"/>
      <c r="R183" s="584"/>
      <c r="S183" s="587"/>
      <c r="T183" s="584"/>
      <c r="U183" s="587"/>
      <c r="V183" s="587"/>
      <c r="X183" s="294"/>
      <c r="AA183" s="1227">
        <v>44890</v>
      </c>
      <c r="AB183" s="584"/>
      <c r="AC183" s="584"/>
      <c r="AD183" s="584"/>
      <c r="AE183" s="584"/>
      <c r="AF183" s="584"/>
      <c r="AG183" s="587"/>
      <c r="AH183" s="589"/>
      <c r="AI183" s="589"/>
      <c r="AJ183" s="589"/>
      <c r="AK183" s="589"/>
      <c r="AL183" s="589"/>
      <c r="AM183" s="590"/>
      <c r="AN183" s="587"/>
    </row>
    <row r="184" spans="1:40" ht="15" customHeight="1" x14ac:dyDescent="0.35">
      <c r="A184" s="1244"/>
      <c r="B184" s="591"/>
      <c r="C184" s="587"/>
      <c r="D184" s="584"/>
      <c r="E184" s="585"/>
      <c r="F184" s="586"/>
      <c r="G184" s="587"/>
      <c r="H184" s="584"/>
      <c r="I184" s="587"/>
      <c r="J184" s="584"/>
      <c r="K184" s="587"/>
      <c r="L184" s="584"/>
      <c r="M184" s="587"/>
      <c r="N184" s="584"/>
      <c r="O184" s="587"/>
      <c r="P184" s="588"/>
      <c r="Q184" s="587"/>
      <c r="R184" s="584"/>
      <c r="S184" s="587"/>
      <c r="T184" s="584"/>
      <c r="U184" s="587"/>
      <c r="V184" s="587"/>
      <c r="X184" s="294"/>
      <c r="AA184" s="1227"/>
      <c r="AB184" s="584"/>
      <c r="AC184" s="584"/>
      <c r="AD184" s="584"/>
      <c r="AE184" s="584"/>
      <c r="AF184" s="584"/>
      <c r="AG184" s="587"/>
      <c r="AH184" s="589"/>
      <c r="AI184" s="589"/>
      <c r="AJ184" s="589"/>
      <c r="AK184" s="589"/>
      <c r="AL184" s="589"/>
      <c r="AM184" s="590"/>
      <c r="AN184" s="587"/>
    </row>
    <row r="185" spans="1:40" ht="15" customHeight="1" x14ac:dyDescent="0.35">
      <c r="A185" s="1243">
        <v>44891</v>
      </c>
      <c r="B185" s="591"/>
      <c r="C185" s="587"/>
      <c r="D185" s="584"/>
      <c r="E185" s="585"/>
      <c r="F185" s="586"/>
      <c r="G185" s="587"/>
      <c r="H185" s="584"/>
      <c r="I185" s="587"/>
      <c r="J185" s="584"/>
      <c r="K185" s="587"/>
      <c r="L185" s="584"/>
      <c r="M185" s="587"/>
      <c r="N185" s="584"/>
      <c r="O185" s="587"/>
      <c r="P185" s="588"/>
      <c r="Q185" s="587"/>
      <c r="R185" s="584"/>
      <c r="S185" s="587"/>
      <c r="T185" s="584"/>
      <c r="U185" s="587"/>
      <c r="V185" s="587"/>
      <c r="X185" s="294"/>
      <c r="AA185" s="1227">
        <v>44891</v>
      </c>
      <c r="AB185" s="584"/>
      <c r="AC185" s="584"/>
      <c r="AD185" s="584"/>
      <c r="AE185" s="584"/>
      <c r="AF185" s="584"/>
      <c r="AG185" s="587"/>
      <c r="AH185" s="589"/>
      <c r="AI185" s="589"/>
      <c r="AJ185" s="589"/>
      <c r="AK185" s="589"/>
      <c r="AL185" s="589"/>
      <c r="AM185" s="590"/>
      <c r="AN185" s="587"/>
    </row>
    <row r="186" spans="1:40" ht="15" customHeight="1" x14ac:dyDescent="0.35">
      <c r="A186" s="1244"/>
      <c r="B186" s="591"/>
      <c r="C186" s="587"/>
      <c r="D186" s="584"/>
      <c r="E186" s="585"/>
      <c r="F186" s="586"/>
      <c r="G186" s="587"/>
      <c r="H186" s="584"/>
      <c r="I186" s="587"/>
      <c r="J186" s="584"/>
      <c r="K186" s="587"/>
      <c r="L186" s="584"/>
      <c r="M186" s="587"/>
      <c r="N186" s="584"/>
      <c r="O186" s="587"/>
      <c r="P186" s="588"/>
      <c r="Q186" s="587"/>
      <c r="R186" s="584"/>
      <c r="S186" s="587"/>
      <c r="T186" s="584"/>
      <c r="U186" s="587"/>
      <c r="V186" s="587"/>
      <c r="X186" s="294"/>
      <c r="AA186" s="1227"/>
      <c r="AB186" s="584"/>
      <c r="AC186" s="584"/>
      <c r="AD186" s="584"/>
      <c r="AE186" s="584"/>
      <c r="AF186" s="584"/>
      <c r="AG186" s="587"/>
      <c r="AH186" s="589"/>
      <c r="AI186" s="589"/>
      <c r="AJ186" s="589"/>
      <c r="AK186" s="589"/>
      <c r="AL186" s="589"/>
      <c r="AM186" s="590"/>
      <c r="AN186" s="587"/>
    </row>
    <row r="187" spans="1:40" ht="15" customHeight="1" x14ac:dyDescent="0.35">
      <c r="A187" s="1243">
        <v>44892</v>
      </c>
      <c r="B187" s="591"/>
      <c r="C187" s="587"/>
      <c r="D187" s="584"/>
      <c r="E187" s="585"/>
      <c r="F187" s="586"/>
      <c r="G187" s="587"/>
      <c r="H187" s="584"/>
      <c r="I187" s="587"/>
      <c r="J187" s="584"/>
      <c r="K187" s="587"/>
      <c r="L187" s="584"/>
      <c r="M187" s="587"/>
      <c r="N187" s="584"/>
      <c r="O187" s="587"/>
      <c r="P187" s="588"/>
      <c r="Q187" s="587"/>
      <c r="R187" s="584"/>
      <c r="S187" s="587"/>
      <c r="T187" s="584"/>
      <c r="U187" s="587"/>
      <c r="V187" s="587"/>
      <c r="X187" s="294"/>
      <c r="AA187" s="1227">
        <v>44892</v>
      </c>
      <c r="AB187" s="584"/>
      <c r="AC187" s="584"/>
      <c r="AD187" s="584"/>
      <c r="AE187" s="584"/>
      <c r="AF187" s="584"/>
      <c r="AG187" s="587"/>
      <c r="AH187" s="589"/>
      <c r="AI187" s="589"/>
      <c r="AJ187" s="589"/>
      <c r="AK187" s="589"/>
      <c r="AL187" s="589"/>
      <c r="AM187" s="590"/>
      <c r="AN187" s="587"/>
    </row>
    <row r="188" spans="1:40" ht="15" customHeight="1" x14ac:dyDescent="0.35">
      <c r="A188" s="1244"/>
      <c r="B188" s="630"/>
      <c r="C188" s="587"/>
      <c r="D188" s="584"/>
      <c r="E188" s="585"/>
      <c r="F188" s="586"/>
      <c r="G188" s="587"/>
      <c r="H188" s="584"/>
      <c r="I188" s="587"/>
      <c r="J188" s="584"/>
      <c r="K188" s="587"/>
      <c r="L188" s="584"/>
      <c r="M188" s="587"/>
      <c r="N188" s="584"/>
      <c r="O188" s="587"/>
      <c r="P188" s="588"/>
      <c r="Q188" s="587"/>
      <c r="R188" s="584"/>
      <c r="S188" s="587"/>
      <c r="T188" s="584"/>
      <c r="U188" s="587"/>
      <c r="V188" s="587"/>
      <c r="X188" s="294"/>
      <c r="AA188" s="1227"/>
      <c r="AB188" s="584"/>
      <c r="AC188" s="584"/>
      <c r="AD188" s="584"/>
      <c r="AE188" s="584"/>
      <c r="AF188" s="584"/>
      <c r="AG188" s="587"/>
      <c r="AH188" s="589"/>
      <c r="AI188" s="589"/>
      <c r="AJ188" s="589"/>
      <c r="AK188" s="589"/>
      <c r="AL188" s="589"/>
      <c r="AM188" s="590"/>
      <c r="AN188" s="587"/>
    </row>
    <row r="189" spans="1:40" ht="15" customHeight="1" x14ac:dyDescent="0.35">
      <c r="A189" s="1243">
        <v>44893</v>
      </c>
      <c r="B189" s="630"/>
      <c r="C189" s="587"/>
      <c r="D189" s="584"/>
      <c r="E189" s="585"/>
      <c r="F189" s="586"/>
      <c r="G189" s="587"/>
      <c r="H189" s="584"/>
      <c r="I189" s="587"/>
      <c r="J189" s="584"/>
      <c r="K189" s="587"/>
      <c r="L189" s="584"/>
      <c r="M189" s="587"/>
      <c r="N189" s="584">
        <v>10</v>
      </c>
      <c r="O189" s="587">
        <v>100000</v>
      </c>
      <c r="P189" s="588"/>
      <c r="Q189" s="587"/>
      <c r="R189" s="584"/>
      <c r="S189" s="587"/>
      <c r="T189" s="584"/>
      <c r="U189" s="587"/>
      <c r="V189" s="587"/>
      <c r="X189" s="294"/>
      <c r="AA189" s="1227">
        <v>44893</v>
      </c>
      <c r="AB189" s="584"/>
      <c r="AC189" s="584"/>
      <c r="AD189" s="584"/>
      <c r="AE189" s="584"/>
      <c r="AF189" s="584"/>
      <c r="AG189" s="587"/>
      <c r="AH189" s="589"/>
      <c r="AI189" s="589"/>
      <c r="AJ189" s="589"/>
      <c r="AK189" s="589"/>
      <c r="AL189" s="589"/>
      <c r="AM189" s="590"/>
      <c r="AN189" s="587"/>
    </row>
    <row r="190" spans="1:40" ht="15" customHeight="1" x14ac:dyDescent="0.35">
      <c r="A190" s="1244"/>
      <c r="B190" s="630"/>
      <c r="C190" s="587"/>
      <c r="D190" s="584"/>
      <c r="E190" s="585"/>
      <c r="F190" s="586"/>
      <c r="G190" s="587"/>
      <c r="H190" s="584"/>
      <c r="I190" s="587"/>
      <c r="J190" s="584"/>
      <c r="K190" s="587"/>
      <c r="L190" s="584"/>
      <c r="M190" s="587"/>
      <c r="N190" s="584"/>
      <c r="O190" s="587"/>
      <c r="P190" s="588"/>
      <c r="Q190" s="587"/>
      <c r="R190" s="584"/>
      <c r="S190" s="587"/>
      <c r="T190" s="584"/>
      <c r="U190" s="587"/>
      <c r="V190" s="587"/>
      <c r="X190" s="294"/>
      <c r="AA190" s="1227"/>
      <c r="AB190" s="584"/>
      <c r="AC190" s="584"/>
      <c r="AD190" s="584"/>
      <c r="AE190" s="584"/>
      <c r="AF190" s="584"/>
      <c r="AG190" s="587"/>
      <c r="AH190" s="589"/>
      <c r="AI190" s="589"/>
      <c r="AJ190" s="589"/>
      <c r="AK190" s="589"/>
      <c r="AL190" s="589"/>
      <c r="AM190" s="590"/>
      <c r="AN190" s="587"/>
    </row>
    <row r="191" spans="1:40" ht="15" customHeight="1" x14ac:dyDescent="0.35">
      <c r="A191" s="1243">
        <v>44894</v>
      </c>
      <c r="B191" s="630">
        <v>54.18</v>
      </c>
      <c r="C191" s="587">
        <v>368420</v>
      </c>
      <c r="D191" s="631">
        <v>57.2</v>
      </c>
      <c r="E191" s="585">
        <v>388960</v>
      </c>
      <c r="F191" s="586"/>
      <c r="G191" s="587"/>
      <c r="H191" s="584"/>
      <c r="I191" s="587"/>
      <c r="J191" s="584"/>
      <c r="K191" s="587"/>
      <c r="L191" s="584"/>
      <c r="M191" s="587"/>
      <c r="N191" s="584"/>
      <c r="O191" s="587"/>
      <c r="P191" s="588"/>
      <c r="Q191" s="587"/>
      <c r="R191" s="584"/>
      <c r="S191" s="587"/>
      <c r="T191" s="584"/>
      <c r="U191" s="587"/>
      <c r="V191" s="587"/>
      <c r="X191" s="294"/>
      <c r="AA191" s="1227">
        <v>44894</v>
      </c>
      <c r="AB191" s="584"/>
      <c r="AC191" s="584"/>
      <c r="AD191" s="584"/>
      <c r="AE191" s="584"/>
      <c r="AF191" s="584"/>
      <c r="AG191" s="587"/>
      <c r="AH191" s="589"/>
      <c r="AI191" s="589"/>
      <c r="AJ191" s="589"/>
      <c r="AK191" s="589"/>
      <c r="AL191" s="589"/>
      <c r="AM191" s="590"/>
      <c r="AN191" s="587"/>
    </row>
    <row r="192" spans="1:40" ht="15" customHeight="1" x14ac:dyDescent="0.35">
      <c r="A192" s="1244"/>
      <c r="B192" s="630">
        <v>54.87</v>
      </c>
      <c r="C192" s="587">
        <v>373116</v>
      </c>
      <c r="D192" s="584"/>
      <c r="E192" s="585"/>
      <c r="F192" s="586"/>
      <c r="G192" s="587"/>
      <c r="H192" s="584"/>
      <c r="I192" s="587"/>
      <c r="J192" s="584"/>
      <c r="K192" s="587"/>
      <c r="L192" s="584"/>
      <c r="M192" s="587"/>
      <c r="N192" s="584"/>
      <c r="O192" s="587"/>
      <c r="P192" s="588"/>
      <c r="Q192" s="587"/>
      <c r="R192" s="584"/>
      <c r="S192" s="587"/>
      <c r="T192" s="584"/>
      <c r="U192" s="587"/>
      <c r="V192" s="587"/>
      <c r="X192" s="294"/>
      <c r="AA192" s="1227"/>
      <c r="AB192" s="584"/>
      <c r="AC192" s="584"/>
      <c r="AD192" s="584"/>
      <c r="AE192" s="584"/>
      <c r="AF192" s="584"/>
      <c r="AG192" s="587"/>
      <c r="AH192" s="589"/>
      <c r="AI192" s="589"/>
      <c r="AJ192" s="589"/>
      <c r="AK192" s="589"/>
      <c r="AL192" s="589"/>
      <c r="AM192" s="590"/>
      <c r="AN192" s="587"/>
    </row>
    <row r="193" spans="1:40" ht="15" customHeight="1" x14ac:dyDescent="0.35">
      <c r="A193" s="1243">
        <v>44895</v>
      </c>
      <c r="B193" s="630"/>
      <c r="C193" s="587"/>
      <c r="D193" s="584"/>
      <c r="E193" s="585"/>
      <c r="F193" s="586"/>
      <c r="G193" s="587"/>
      <c r="H193" s="584"/>
      <c r="I193" s="587"/>
      <c r="J193" s="584"/>
      <c r="K193" s="587"/>
      <c r="L193" s="584"/>
      <c r="M193" s="587"/>
      <c r="N193" s="584"/>
      <c r="O193" s="587"/>
      <c r="P193" s="588"/>
      <c r="Q193" s="587"/>
      <c r="R193" s="584"/>
      <c r="S193" s="587"/>
      <c r="T193" s="584"/>
      <c r="U193" s="587"/>
      <c r="V193" s="587"/>
      <c r="X193" s="294"/>
      <c r="AA193" s="1227">
        <v>44895</v>
      </c>
      <c r="AB193" s="584"/>
      <c r="AC193" s="584"/>
      <c r="AD193" s="584"/>
      <c r="AE193" s="584"/>
      <c r="AF193" s="584"/>
      <c r="AG193" s="587"/>
      <c r="AH193" s="589"/>
      <c r="AI193" s="589"/>
      <c r="AJ193" s="589"/>
      <c r="AK193" s="589"/>
      <c r="AL193" s="589"/>
      <c r="AM193" s="590"/>
      <c r="AN193" s="587"/>
    </row>
    <row r="194" spans="1:40" ht="15" customHeight="1" x14ac:dyDescent="0.35">
      <c r="A194" s="1244"/>
      <c r="B194" s="591">
        <v>29.41</v>
      </c>
      <c r="C194" s="587">
        <v>200000</v>
      </c>
      <c r="D194" s="584"/>
      <c r="E194" s="585"/>
      <c r="F194" s="586"/>
      <c r="G194" s="587"/>
      <c r="H194" s="584"/>
      <c r="I194" s="587"/>
      <c r="J194" s="584"/>
      <c r="K194" s="587"/>
      <c r="L194" s="584"/>
      <c r="M194" s="587"/>
      <c r="N194" s="584"/>
      <c r="O194" s="587"/>
      <c r="P194" s="588"/>
      <c r="Q194" s="587"/>
      <c r="R194" s="584"/>
      <c r="S194" s="587"/>
      <c r="T194" s="584"/>
      <c r="U194" s="587"/>
      <c r="V194" s="587"/>
      <c r="X194" s="294"/>
      <c r="AA194" s="1227"/>
      <c r="AB194" s="584"/>
      <c r="AC194" s="584"/>
      <c r="AD194" s="584"/>
      <c r="AE194" s="584"/>
      <c r="AF194" s="584"/>
      <c r="AG194" s="587"/>
      <c r="AH194" s="589"/>
      <c r="AI194" s="589"/>
      <c r="AJ194" s="589"/>
      <c r="AK194" s="589"/>
      <c r="AL194" s="589"/>
      <c r="AM194" s="590"/>
      <c r="AN194" s="587"/>
    </row>
    <row r="195" spans="1:40" s="295" customFormat="1" ht="22" customHeight="1" x14ac:dyDescent="0.35">
      <c r="A195" s="1226" t="s">
        <v>113</v>
      </c>
      <c r="B195" s="602"/>
      <c r="C195" s="603">
        <f>SUM(C135:C194)</f>
        <v>4687240</v>
      </c>
      <c r="D195" s="607"/>
      <c r="E195" s="603">
        <f>SUM(E135:E194)</f>
        <v>2090176</v>
      </c>
      <c r="F195" s="607"/>
      <c r="G195" s="603">
        <f>SUM(G135:G194)</f>
        <v>794800</v>
      </c>
      <c r="H195" s="607"/>
      <c r="I195" s="603">
        <f>SUM(I135:I194)</f>
        <v>170000</v>
      </c>
      <c r="J195" s="607"/>
      <c r="K195" s="603">
        <f>SUM(K135:K194)</f>
        <v>794100</v>
      </c>
      <c r="L195" s="607"/>
      <c r="M195" s="603">
        <f>SUM(M135:M194)</f>
        <v>0</v>
      </c>
      <c r="N195" s="607"/>
      <c r="O195" s="603">
        <f>SUM(O135:O194)</f>
        <v>355900</v>
      </c>
      <c r="P195" s="607"/>
      <c r="Q195" s="603">
        <f>SUM(Q135:Q194)</f>
        <v>400000</v>
      </c>
      <c r="R195" s="607"/>
      <c r="S195" s="603">
        <f>SUM(S135:S194)</f>
        <v>0</v>
      </c>
      <c r="T195" s="607"/>
      <c r="U195" s="603">
        <f>SUM(U135:U194)</f>
        <v>0</v>
      </c>
      <c r="V195" s="603">
        <f>SUM(B195:U195)</f>
        <v>9292216</v>
      </c>
      <c r="AA195" s="1226" t="s">
        <v>113</v>
      </c>
      <c r="AB195" s="607"/>
      <c r="AC195" s="603">
        <f>SUM(AC135:AC194)</f>
        <v>1714206</v>
      </c>
      <c r="AD195" s="607"/>
      <c r="AE195" s="603">
        <f>SUM(AE135:AE194)</f>
        <v>332400</v>
      </c>
      <c r="AF195" s="607"/>
      <c r="AG195" s="603">
        <f>SUM(AG135:AG194)</f>
        <v>279140</v>
      </c>
      <c r="AH195" s="607"/>
      <c r="AI195" s="658">
        <f>SUM(AI135:AI194)</f>
        <v>1339870</v>
      </c>
      <c r="AJ195" s="607"/>
      <c r="AK195" s="658">
        <f>SUM(AK135:AK194)</f>
        <v>385300</v>
      </c>
      <c r="AL195" s="607"/>
      <c r="AM195" s="658">
        <f>SUM(AM135:AM194)</f>
        <v>0</v>
      </c>
      <c r="AN195" s="603">
        <f>SUM(AB195:AM195)</f>
        <v>4050916</v>
      </c>
    </row>
    <row r="196" spans="1:40" s="295" customFormat="1" ht="22" customHeight="1" x14ac:dyDescent="0.35">
      <c r="A196" s="1226"/>
      <c r="B196" s="632">
        <f>SUM(B135:B194)</f>
        <v>689.29</v>
      </c>
      <c r="C196" s="603"/>
      <c r="D196" s="607">
        <f>SUM(D135:D194)</f>
        <v>307.37</v>
      </c>
      <c r="E196" s="603"/>
      <c r="F196" s="607">
        <f>SUM(F135:F194)</f>
        <v>79.48</v>
      </c>
      <c r="G196" s="603"/>
      <c r="H196" s="607">
        <f>SUM(H135:H194)</f>
        <v>17</v>
      </c>
      <c r="I196" s="603"/>
      <c r="J196" s="607">
        <f>SUM(J135:J194)</f>
        <v>79.41</v>
      </c>
      <c r="K196" s="603"/>
      <c r="L196" s="607">
        <f>SUM(L135:L194)</f>
        <v>0</v>
      </c>
      <c r="M196" s="603"/>
      <c r="N196" s="607">
        <f>SUM(N135:N194)</f>
        <v>35.590000000000003</v>
      </c>
      <c r="O196" s="603"/>
      <c r="P196" s="607">
        <f>SUM(P135:P194)</f>
        <v>40</v>
      </c>
      <c r="Q196" s="603"/>
      <c r="R196" s="607">
        <f>SUM(R135:R194)</f>
        <v>0</v>
      </c>
      <c r="S196" s="603"/>
      <c r="T196" s="633">
        <f>SUM(T135:T194)</f>
        <v>0</v>
      </c>
      <c r="U196" s="603"/>
      <c r="V196" s="608">
        <f>SUM(B196:U196)</f>
        <v>1248.1399999999999</v>
      </c>
      <c r="AA196" s="1226"/>
      <c r="AB196" s="633">
        <f>SUM(AB135:AB194)</f>
        <v>92.41</v>
      </c>
      <c r="AC196" s="633"/>
      <c r="AD196" s="633">
        <f>SUM(AD135:AD194)</f>
        <v>33.24</v>
      </c>
      <c r="AE196" s="633"/>
      <c r="AF196" s="633">
        <f>SUM(AF135:AF194)</f>
        <v>41.05</v>
      </c>
      <c r="AG196" s="603"/>
      <c r="AH196" s="607">
        <f>SUM(AH135:AH194)</f>
        <v>72.22999999999999</v>
      </c>
      <c r="AI196" s="658"/>
      <c r="AJ196" s="607">
        <f>SUM(AJ135:AJ194)</f>
        <v>38.53</v>
      </c>
      <c r="AK196" s="658"/>
      <c r="AL196" s="607">
        <f>SUM(AL135:AL194)</f>
        <v>0</v>
      </c>
      <c r="AM196" s="658"/>
      <c r="AN196" s="659">
        <f>SUM(AB196:AM196)</f>
        <v>277.45999999999998</v>
      </c>
    </row>
    <row r="197" spans="1:40" ht="24" customHeight="1" x14ac:dyDescent="0.35">
      <c r="A197" s="1226"/>
      <c r="B197" s="589"/>
      <c r="C197" s="645"/>
      <c r="D197" s="645"/>
      <c r="E197" s="645"/>
      <c r="F197" s="645"/>
      <c r="G197" s="645"/>
      <c r="H197" s="645"/>
      <c r="I197" s="645"/>
      <c r="J197" s="645"/>
      <c r="K197" s="645"/>
      <c r="L197" s="645"/>
      <c r="M197" s="645"/>
      <c r="N197" s="645"/>
      <c r="O197" s="645"/>
      <c r="P197" s="645"/>
      <c r="Q197" s="645"/>
      <c r="R197" s="645"/>
      <c r="S197" s="645"/>
      <c r="T197" s="645"/>
      <c r="U197" s="645"/>
      <c r="V197" s="634">
        <f>V195+Z129</f>
        <v>44035936</v>
      </c>
      <c r="X197" s="294"/>
      <c r="AA197" s="1226"/>
      <c r="AB197" s="645"/>
      <c r="AC197" s="645"/>
      <c r="AD197" s="645"/>
      <c r="AE197" s="645"/>
      <c r="AF197" s="645"/>
      <c r="AG197" s="645"/>
      <c r="AH197" s="645"/>
      <c r="AI197" s="645"/>
      <c r="AJ197" s="645"/>
      <c r="AK197" s="645"/>
      <c r="AL197" s="645"/>
      <c r="AM197" s="646"/>
      <c r="AN197" s="634">
        <f>AN195+AR129</f>
        <v>4050916</v>
      </c>
    </row>
    <row r="198" spans="1:40" ht="24" customHeight="1" x14ac:dyDescent="0.35">
      <c r="A198" s="862"/>
      <c r="B198" s="589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5"/>
      <c r="P198" s="645"/>
      <c r="Q198" s="645"/>
      <c r="R198" s="645"/>
      <c r="S198" s="645"/>
      <c r="T198" s="645"/>
      <c r="U198" s="645"/>
      <c r="V198" s="608">
        <v>5316.98</v>
      </c>
      <c r="X198" s="294"/>
      <c r="AA198" s="862"/>
      <c r="AB198" s="645"/>
      <c r="AC198" s="645"/>
      <c r="AD198" s="645"/>
      <c r="AE198" s="645"/>
      <c r="AF198" s="645"/>
      <c r="AG198" s="645"/>
      <c r="AH198" s="645"/>
      <c r="AI198" s="645"/>
      <c r="AJ198" s="645"/>
      <c r="AK198" s="645"/>
      <c r="AL198" s="645"/>
      <c r="AM198" s="646"/>
      <c r="AN198" s="608"/>
    </row>
    <row r="199" spans="1:40" ht="22" customHeight="1" x14ac:dyDescent="0.35">
      <c r="A199" s="331" t="s">
        <v>229</v>
      </c>
      <c r="B199" s="635"/>
      <c r="C199" s="636"/>
      <c r="D199" s="637"/>
      <c r="E199" s="636"/>
      <c r="F199" s="637"/>
      <c r="G199" s="638"/>
      <c r="H199" s="639"/>
      <c r="I199" s="638"/>
      <c r="J199" s="639"/>
      <c r="K199" s="638"/>
      <c r="L199" s="639"/>
      <c r="M199" s="638"/>
      <c r="N199" s="639"/>
      <c r="O199" s="638"/>
      <c r="P199" s="640"/>
      <c r="Q199" s="638"/>
      <c r="R199" s="639"/>
      <c r="S199" s="638"/>
      <c r="T199" s="639"/>
      <c r="U199" s="638"/>
      <c r="V199" s="639"/>
      <c r="W199" s="638"/>
      <c r="X199" s="639"/>
      <c r="Y199" s="638"/>
      <c r="Z199" s="638"/>
      <c r="AA199" s="331" t="s">
        <v>230</v>
      </c>
    </row>
    <row r="200" spans="1:40" ht="22" customHeight="1" x14ac:dyDescent="0.35">
      <c r="A200" s="331" t="s">
        <v>153</v>
      </c>
      <c r="B200" s="635"/>
      <c r="C200" s="1143"/>
      <c r="D200" s="1143"/>
      <c r="E200" s="1143"/>
      <c r="F200" s="637"/>
      <c r="G200" s="638"/>
      <c r="H200" s="639"/>
      <c r="L200" s="639"/>
      <c r="M200" s="638"/>
      <c r="N200" s="639"/>
      <c r="O200" s="1143" t="s">
        <v>154</v>
      </c>
      <c r="P200" s="1143"/>
      <c r="Q200" s="1143"/>
      <c r="R200" s="639"/>
      <c r="S200" s="638"/>
      <c r="T200" s="639"/>
      <c r="U200" s="638"/>
      <c r="V200" s="639"/>
      <c r="W200" s="638"/>
      <c r="X200" s="639"/>
      <c r="Y200" s="638"/>
      <c r="Z200" s="641"/>
      <c r="AA200" s="641"/>
    </row>
    <row r="201" spans="1:40" ht="22" customHeight="1" x14ac:dyDescent="0.35">
      <c r="A201" s="331"/>
      <c r="B201" s="635"/>
      <c r="C201" s="857"/>
      <c r="D201" s="857"/>
      <c r="E201" s="857"/>
      <c r="F201" s="637"/>
      <c r="G201" s="638"/>
      <c r="H201" s="639"/>
      <c r="L201" s="639"/>
      <c r="M201" s="638"/>
      <c r="N201" s="639"/>
      <c r="O201" s="857"/>
      <c r="P201" s="857"/>
      <c r="Q201" s="857"/>
      <c r="R201" s="639"/>
      <c r="S201" s="638"/>
      <c r="T201" s="639"/>
      <c r="U201" s="638"/>
      <c r="V201" s="639"/>
      <c r="W201" s="638"/>
      <c r="X201" s="639"/>
      <c r="Y201" s="638"/>
      <c r="Z201" s="641"/>
      <c r="AA201" s="641"/>
    </row>
    <row r="202" spans="1:40" ht="22" customHeight="1" x14ac:dyDescent="0.35">
      <c r="A202" s="331"/>
      <c r="B202" s="635"/>
      <c r="C202" s="857"/>
      <c r="D202" s="857"/>
      <c r="E202" s="857"/>
      <c r="F202" s="637"/>
      <c r="G202" s="638"/>
      <c r="H202" s="639"/>
      <c r="L202" s="639"/>
      <c r="M202" s="638"/>
      <c r="N202" s="639"/>
      <c r="O202" s="857"/>
      <c r="P202" s="857"/>
      <c r="Q202" s="857"/>
      <c r="R202" s="639"/>
      <c r="S202" s="638"/>
      <c r="T202" s="639"/>
      <c r="U202" s="638"/>
      <c r="V202" s="639"/>
      <c r="W202" s="638"/>
      <c r="X202" s="639"/>
      <c r="Y202" s="638"/>
      <c r="Z202" s="641"/>
      <c r="AA202" s="641"/>
    </row>
    <row r="203" spans="1:40" ht="22" customHeight="1" x14ac:dyDescent="0.35">
      <c r="A203" s="331"/>
      <c r="B203" s="635"/>
      <c r="C203" s="636"/>
      <c r="D203" s="637"/>
      <c r="E203" s="636"/>
      <c r="F203" s="637"/>
      <c r="G203" s="638"/>
      <c r="H203" s="639"/>
      <c r="L203" s="639"/>
      <c r="M203" s="638"/>
      <c r="N203" s="639"/>
      <c r="O203" s="636"/>
      <c r="P203" s="637"/>
      <c r="Q203" s="636"/>
      <c r="R203" s="639"/>
      <c r="S203" s="638"/>
      <c r="T203" s="639"/>
      <c r="U203" s="638"/>
      <c r="V203" s="639"/>
      <c r="W203" s="638"/>
      <c r="X203" s="639"/>
      <c r="Y203" s="642"/>
      <c r="Z203" s="638"/>
      <c r="AA203" s="638"/>
    </row>
    <row r="204" spans="1:40" ht="22" customHeight="1" x14ac:dyDescent="0.35">
      <c r="A204" s="331"/>
      <c r="B204" s="635"/>
      <c r="C204" s="636"/>
      <c r="D204" s="637"/>
      <c r="E204" s="636"/>
      <c r="F204" s="637"/>
      <c r="G204" s="638"/>
      <c r="H204" s="639"/>
      <c r="L204" s="639"/>
      <c r="M204" s="638"/>
      <c r="N204" s="639"/>
      <c r="O204" s="636"/>
      <c r="P204" s="637"/>
      <c r="Q204" s="636"/>
      <c r="R204" s="639"/>
      <c r="S204" s="638"/>
      <c r="T204" s="639"/>
      <c r="U204" s="638"/>
      <c r="V204" s="639"/>
      <c r="W204" s="638"/>
      <c r="X204" s="639"/>
      <c r="Y204" s="638"/>
      <c r="Z204" s="642"/>
      <c r="AA204" s="642"/>
    </row>
    <row r="205" spans="1:40" ht="22" customHeight="1" x14ac:dyDescent="0.35">
      <c r="A205" s="331"/>
      <c r="B205" s="635"/>
      <c r="C205" s="636"/>
      <c r="D205" s="637"/>
      <c r="E205" s="636"/>
      <c r="F205" s="637"/>
      <c r="G205" s="638"/>
      <c r="H205" s="639"/>
      <c r="L205" s="639"/>
      <c r="M205" s="638"/>
      <c r="N205" s="639"/>
      <c r="O205" s="636"/>
      <c r="P205" s="637"/>
      <c r="Q205" s="636"/>
      <c r="R205" s="639"/>
      <c r="S205" s="638"/>
      <c r="T205" s="639"/>
      <c r="U205" s="638"/>
      <c r="V205" s="639"/>
      <c r="W205" s="638"/>
      <c r="X205" s="639"/>
      <c r="Y205" s="638"/>
      <c r="Z205" s="643"/>
      <c r="AA205" s="643"/>
    </row>
    <row r="206" spans="1:40" ht="22" customHeight="1" x14ac:dyDescent="0.35">
      <c r="A206" s="301"/>
      <c r="B206" s="644"/>
      <c r="C206" s="1221"/>
      <c r="D206" s="1221"/>
      <c r="E206" s="1221"/>
      <c r="F206" s="639"/>
      <c r="G206" s="638"/>
      <c r="H206" s="639"/>
      <c r="L206" s="639"/>
      <c r="M206" s="638"/>
      <c r="N206" s="639"/>
      <c r="O206" s="1221" t="s">
        <v>231</v>
      </c>
      <c r="P206" s="1221"/>
      <c r="Q206" s="1221"/>
      <c r="R206" s="639"/>
      <c r="S206" s="638"/>
      <c r="T206" s="639"/>
      <c r="U206" s="638"/>
      <c r="V206" s="639"/>
      <c r="W206" s="638"/>
      <c r="X206" s="639"/>
      <c r="Y206" s="639"/>
      <c r="Z206" s="638"/>
      <c r="AA206" s="638"/>
    </row>
    <row r="207" spans="1:40" ht="22" customHeight="1" x14ac:dyDescent="0.35">
      <c r="A207" s="301"/>
      <c r="B207" s="566"/>
      <c r="C207" s="301"/>
      <c r="D207" s="359"/>
      <c r="E207" s="301"/>
      <c r="F207" s="359"/>
      <c r="G207" s="301"/>
      <c r="H207" s="359"/>
      <c r="I207" s="301"/>
      <c r="J207" s="359"/>
      <c r="K207" s="301"/>
      <c r="L207" s="466"/>
      <c r="M207" s="301"/>
      <c r="N207" s="359"/>
      <c r="O207" s="301"/>
      <c r="P207" s="369"/>
      <c r="Q207" s="301"/>
      <c r="R207" s="359"/>
      <c r="S207" s="301"/>
      <c r="T207" s="359"/>
      <c r="U207" s="359"/>
      <c r="V207" s="359"/>
      <c r="W207" s="301"/>
      <c r="X207" s="359"/>
      <c r="Y207" s="359"/>
      <c r="Z207" s="301"/>
      <c r="AA207" s="301"/>
    </row>
    <row r="208" spans="1:40" ht="32.25" customHeight="1" x14ac:dyDescent="0.35">
      <c r="A208" s="324"/>
      <c r="B208" s="567"/>
      <c r="C208" s="1238"/>
      <c r="D208" s="1238"/>
      <c r="E208" s="1238"/>
      <c r="F208" s="391"/>
      <c r="G208" s="301"/>
      <c r="H208" s="359"/>
      <c r="I208" s="301"/>
      <c r="J208" s="359"/>
      <c r="K208" s="301"/>
      <c r="L208" s="466"/>
      <c r="M208" s="301"/>
      <c r="N208" s="359"/>
      <c r="O208" s="301"/>
      <c r="P208" s="369"/>
      <c r="Q208" s="301"/>
      <c r="R208" s="359"/>
      <c r="S208" s="866"/>
      <c r="T208" s="369"/>
      <c r="U208" s="359"/>
      <c r="V208" s="359"/>
      <c r="W208" s="1239"/>
      <c r="X208" s="1239"/>
      <c r="Y208" s="1239"/>
      <c r="Z208" s="866"/>
      <c r="AA208" s="866"/>
    </row>
    <row r="209" spans="1:27" ht="22" customHeight="1" x14ac:dyDescent="0.35">
      <c r="A209" s="301"/>
      <c r="B209" s="566"/>
      <c r="C209" s="1240" t="s">
        <v>156</v>
      </c>
      <c r="D209" s="1240"/>
      <c r="E209" s="1240" t="s">
        <v>157</v>
      </c>
      <c r="F209" s="1240"/>
      <c r="G209" s="1240" t="s">
        <v>158</v>
      </c>
      <c r="H209" s="1240"/>
      <c r="I209" s="1240" t="s">
        <v>159</v>
      </c>
      <c r="J209" s="1240"/>
      <c r="K209" s="1240" t="s">
        <v>160</v>
      </c>
      <c r="L209" s="1240"/>
      <c r="M209" s="1240" t="s">
        <v>216</v>
      </c>
      <c r="N209" s="1240"/>
      <c r="O209" s="1240" t="s">
        <v>217</v>
      </c>
      <c r="P209" s="1240"/>
      <c r="Q209" s="1241" t="s">
        <v>218</v>
      </c>
      <c r="R209" s="1242"/>
      <c r="W209" s="301"/>
      <c r="X209" s="359"/>
      <c r="Y209" s="301"/>
      <c r="Z209" s="301"/>
      <c r="AA209" s="301"/>
    </row>
    <row r="210" spans="1:27" ht="22" customHeight="1" x14ac:dyDescent="0.35">
      <c r="A210" s="301"/>
      <c r="B210" s="566"/>
      <c r="C210" s="363" t="s">
        <v>30</v>
      </c>
      <c r="D210" s="869" t="s">
        <v>27</v>
      </c>
      <c r="E210" s="363" t="s">
        <v>30</v>
      </c>
      <c r="F210" s="869" t="s">
        <v>27</v>
      </c>
      <c r="G210" s="363" t="s">
        <v>30</v>
      </c>
      <c r="H210" s="869" t="s">
        <v>27</v>
      </c>
      <c r="I210" s="363" t="s">
        <v>30</v>
      </c>
      <c r="J210" s="869" t="s">
        <v>27</v>
      </c>
      <c r="K210" s="363" t="s">
        <v>30</v>
      </c>
      <c r="L210" s="869" t="s">
        <v>27</v>
      </c>
      <c r="M210" s="363" t="s">
        <v>30</v>
      </c>
      <c r="N210" s="869" t="s">
        <v>27</v>
      </c>
      <c r="O210" s="363" t="s">
        <v>30</v>
      </c>
      <c r="P210" s="869" t="s">
        <v>27</v>
      </c>
      <c r="Q210" s="363" t="s">
        <v>30</v>
      </c>
      <c r="R210" s="869" t="s">
        <v>27</v>
      </c>
      <c r="W210" s="301"/>
      <c r="X210" s="359"/>
      <c r="Y210" s="301"/>
      <c r="Z210" s="301"/>
      <c r="AA210" s="301"/>
    </row>
    <row r="211" spans="1:27" ht="22" customHeight="1" x14ac:dyDescent="0.35">
      <c r="A211" s="301"/>
      <c r="B211" s="566"/>
      <c r="C211" s="557">
        <f>B130</f>
        <v>693.68999999999994</v>
      </c>
      <c r="D211" s="558">
        <f>C129</f>
        <v>6936900</v>
      </c>
      <c r="E211" s="561">
        <f>H130</f>
        <v>354.28000000000003</v>
      </c>
      <c r="F211" s="560">
        <f>I129</f>
        <v>2409108</v>
      </c>
      <c r="G211" s="572">
        <f>N130</f>
        <v>43.71</v>
      </c>
      <c r="H211" s="560">
        <f>O129</f>
        <v>437100</v>
      </c>
      <c r="I211" s="576">
        <f>B196</f>
        <v>689.29</v>
      </c>
      <c r="J211" s="560">
        <f>C195</f>
        <v>4687240</v>
      </c>
      <c r="K211" s="549">
        <f>P196</f>
        <v>40</v>
      </c>
      <c r="L211" s="560">
        <f>Q195</f>
        <v>400000</v>
      </c>
      <c r="M211" s="561">
        <f>'Desember 2022'!AB196</f>
        <v>92.41</v>
      </c>
      <c r="N211" s="560">
        <f>'Desember 2022'!AG195</f>
        <v>279140</v>
      </c>
      <c r="O211" s="549">
        <f>'Desember 2022'!AH196</f>
        <v>72.22999999999999</v>
      </c>
      <c r="P211" s="560">
        <f>'Desember 2022'!AM195</f>
        <v>0</v>
      </c>
      <c r="Q211" s="547"/>
      <c r="R211" s="547"/>
      <c r="W211" s="301"/>
      <c r="X211" s="359"/>
      <c r="Y211" s="301"/>
      <c r="Z211" s="301"/>
      <c r="AA211" s="301"/>
    </row>
    <row r="212" spans="1:27" ht="22" customHeight="1" x14ac:dyDescent="0.35">
      <c r="A212" s="301"/>
      <c r="B212" s="566"/>
      <c r="C212" s="557">
        <f>D130</f>
        <v>728.42</v>
      </c>
      <c r="D212" s="558">
        <f>E129</f>
        <v>7284200</v>
      </c>
      <c r="E212" s="571">
        <f>J130</f>
        <v>390</v>
      </c>
      <c r="F212" s="547">
        <f>K129</f>
        <v>5421000</v>
      </c>
      <c r="G212" s="561">
        <f>P130</f>
        <v>520</v>
      </c>
      <c r="H212" s="547">
        <f>Q129</f>
        <v>7228000</v>
      </c>
      <c r="I212" s="577">
        <f>D196</f>
        <v>307.37</v>
      </c>
      <c r="J212" s="547">
        <f>E195</f>
        <v>2090176</v>
      </c>
      <c r="K212" s="548"/>
      <c r="L212" s="549"/>
      <c r="M212" s="548"/>
      <c r="N212" s="549"/>
      <c r="O212" s="550"/>
      <c r="P212" s="546"/>
      <c r="Q212" s="547"/>
      <c r="R212" s="547"/>
      <c r="W212" s="301"/>
      <c r="X212" s="359"/>
      <c r="Y212" s="301"/>
      <c r="Z212" s="301"/>
      <c r="AA212" s="301"/>
    </row>
    <row r="213" spans="1:27" ht="22" customHeight="1" x14ac:dyDescent="0.35">
      <c r="A213" s="325"/>
      <c r="B213" s="568"/>
      <c r="C213" s="557">
        <f>F130</f>
        <v>20.73</v>
      </c>
      <c r="D213" s="559">
        <f>G129</f>
        <v>207300</v>
      </c>
      <c r="E213" s="561">
        <f>L130</f>
        <v>285.44</v>
      </c>
      <c r="F213" s="547">
        <f>M129</f>
        <v>1940992</v>
      </c>
      <c r="G213" s="573">
        <f>R130</f>
        <v>122.9</v>
      </c>
      <c r="H213" s="574">
        <f>S129</f>
        <v>835720</v>
      </c>
      <c r="I213" s="573">
        <f>F196</f>
        <v>79.48</v>
      </c>
      <c r="J213" s="574">
        <f>G195</f>
        <v>794800</v>
      </c>
      <c r="K213" s="551"/>
      <c r="L213" s="552"/>
      <c r="M213" s="548"/>
      <c r="N213" s="549"/>
      <c r="O213" s="553"/>
      <c r="P213" s="554"/>
      <c r="Q213" s="555"/>
      <c r="R213" s="555"/>
      <c r="W213" s="1237"/>
      <c r="X213" s="1237"/>
      <c r="Y213" s="1237"/>
      <c r="Z213" s="880"/>
      <c r="AA213" s="880"/>
    </row>
    <row r="214" spans="1:27" ht="22" customHeight="1" x14ac:dyDescent="0.35">
      <c r="A214" s="301"/>
      <c r="B214" s="566"/>
      <c r="C214" s="455"/>
      <c r="D214" s="558"/>
      <c r="E214" s="570"/>
      <c r="F214" s="549"/>
      <c r="G214" s="561">
        <f>T130</f>
        <v>48.06</v>
      </c>
      <c r="H214" s="547">
        <f>U129</f>
        <v>480600</v>
      </c>
      <c r="I214" s="561">
        <f>H196</f>
        <v>17</v>
      </c>
      <c r="J214" s="547">
        <f>I195</f>
        <v>170000</v>
      </c>
      <c r="K214" s="548"/>
      <c r="L214" s="549"/>
      <c r="M214" s="548"/>
      <c r="N214" s="549"/>
      <c r="O214" s="548"/>
      <c r="P214" s="546"/>
      <c r="Q214" s="547"/>
      <c r="R214" s="547"/>
      <c r="W214" s="301"/>
      <c r="X214" s="359"/>
      <c r="Y214" s="301"/>
      <c r="Z214" s="301"/>
      <c r="AA214" s="301"/>
    </row>
    <row r="215" spans="1:27" ht="22" customHeight="1" x14ac:dyDescent="0.35">
      <c r="A215" s="301"/>
      <c r="B215" s="566"/>
      <c r="C215" s="455"/>
      <c r="D215" s="558"/>
      <c r="E215" s="570"/>
      <c r="F215" s="549"/>
      <c r="G215" s="561">
        <f>V130</f>
        <v>92.550000000000011</v>
      </c>
      <c r="H215" s="547">
        <f>W129</f>
        <v>925500</v>
      </c>
      <c r="I215" s="561">
        <f>J196</f>
        <v>79.41</v>
      </c>
      <c r="J215" s="547">
        <f>K195</f>
        <v>794100</v>
      </c>
      <c r="K215" s="551"/>
      <c r="L215" s="552"/>
      <c r="M215" s="548"/>
      <c r="N215" s="549"/>
      <c r="O215" s="548"/>
      <c r="P215" s="546"/>
      <c r="Q215" s="547"/>
      <c r="R215" s="547"/>
      <c r="W215" s="301"/>
      <c r="X215" s="359"/>
      <c r="Y215" s="301"/>
      <c r="Z215" s="301"/>
      <c r="AA215" s="301"/>
    </row>
    <row r="216" spans="1:27" ht="22" customHeight="1" x14ac:dyDescent="0.35">
      <c r="A216" s="301"/>
      <c r="B216" s="566"/>
      <c r="C216" s="455"/>
      <c r="D216" s="558"/>
      <c r="E216" s="548"/>
      <c r="F216" s="549"/>
      <c r="G216" s="561">
        <f>X130</f>
        <v>63.730000000000004</v>
      </c>
      <c r="H216" s="547">
        <f>Y129</f>
        <v>637300</v>
      </c>
      <c r="I216" s="561">
        <f>N196</f>
        <v>35.590000000000003</v>
      </c>
      <c r="J216" s="547">
        <f>O195</f>
        <v>355900</v>
      </c>
      <c r="K216" s="551"/>
      <c r="L216" s="552"/>
      <c r="M216" s="548"/>
      <c r="N216" s="549"/>
      <c r="O216" s="548"/>
      <c r="P216" s="546"/>
      <c r="Q216" s="547"/>
      <c r="R216" s="547"/>
      <c r="W216" s="301"/>
      <c r="X216" s="359"/>
      <c r="Y216" s="301"/>
      <c r="Z216" s="301"/>
      <c r="AA216" s="301"/>
    </row>
    <row r="217" spans="1:27" ht="22" customHeight="1" x14ac:dyDescent="0.35">
      <c r="A217" s="301"/>
      <c r="B217" s="566"/>
      <c r="C217" s="455"/>
      <c r="D217" s="453"/>
      <c r="E217" s="548"/>
      <c r="F217" s="549"/>
      <c r="G217" s="548"/>
      <c r="H217" s="556"/>
      <c r="I217" s="570"/>
      <c r="J217" s="549"/>
      <c r="K217" s="548"/>
      <c r="L217" s="549"/>
      <c r="M217" s="548"/>
      <c r="N217" s="549"/>
      <c r="O217" s="548"/>
      <c r="P217" s="546"/>
      <c r="Q217" s="547"/>
      <c r="R217" s="547"/>
      <c r="W217" s="301"/>
      <c r="X217" s="359"/>
      <c r="Y217" s="301"/>
      <c r="Z217" s="301"/>
      <c r="AA217" s="301"/>
    </row>
    <row r="218" spans="1:27" ht="24" customHeight="1" x14ac:dyDescent="0.35">
      <c r="C218" s="562">
        <f t="shared" ref="C218:P218" si="0">SUM(C211:C217)</f>
        <v>1442.84</v>
      </c>
      <c r="D218" s="562">
        <f t="shared" si="0"/>
        <v>14428400</v>
      </c>
      <c r="E218" s="562">
        <f t="shared" si="0"/>
        <v>1029.72</v>
      </c>
      <c r="F218" s="562">
        <f t="shared" si="0"/>
        <v>9771100</v>
      </c>
      <c r="G218" s="562">
        <f t="shared" si="0"/>
        <v>890.95</v>
      </c>
      <c r="H218" s="562">
        <f t="shared" si="0"/>
        <v>10544220</v>
      </c>
      <c r="I218" s="562">
        <f t="shared" si="0"/>
        <v>1208.1399999999999</v>
      </c>
      <c r="J218" s="287">
        <f t="shared" si="0"/>
        <v>8892216</v>
      </c>
      <c r="K218" s="562">
        <f t="shared" si="0"/>
        <v>40</v>
      </c>
      <c r="L218" s="562">
        <f t="shared" si="0"/>
        <v>400000</v>
      </c>
      <c r="M218" s="562">
        <f t="shared" si="0"/>
        <v>92.41</v>
      </c>
      <c r="N218" s="287">
        <f t="shared" si="0"/>
        <v>279140</v>
      </c>
      <c r="O218" s="562">
        <f t="shared" si="0"/>
        <v>72.22999999999999</v>
      </c>
      <c r="P218" s="562">
        <f t="shared" si="0"/>
        <v>0</v>
      </c>
      <c r="Q218" s="287">
        <f>K218+I218+G218+E218+C218</f>
        <v>4611.6500000000005</v>
      </c>
      <c r="R218" s="287">
        <f>D218+F218+H218+J218+L218+N218+P218</f>
        <v>44315076</v>
      </c>
    </row>
    <row r="219" spans="1:27" x14ac:dyDescent="0.35">
      <c r="Q219" s="294" t="s">
        <v>162</v>
      </c>
      <c r="R219" s="563"/>
    </row>
    <row r="220" spans="1:27" ht="15" x14ac:dyDescent="0.35">
      <c r="C220" s="575"/>
      <c r="D220" s="349" t="s">
        <v>28</v>
      </c>
      <c r="I220" s="527"/>
      <c r="J220" s="463"/>
    </row>
    <row r="221" spans="1:27" ht="15" x14ac:dyDescent="0.35">
      <c r="D221" s="500" t="s">
        <v>17</v>
      </c>
      <c r="I221" s="528"/>
      <c r="J221" s="508"/>
      <c r="R221" s="378"/>
    </row>
    <row r="222" spans="1:27" ht="15" x14ac:dyDescent="0.35">
      <c r="C222" s="578"/>
      <c r="D222" s="349" t="s">
        <v>19</v>
      </c>
      <c r="I222" s="530"/>
      <c r="J222" s="77"/>
      <c r="L222" s="508"/>
      <c r="M222" s="119"/>
      <c r="N222" s="436"/>
      <c r="O222" s="119"/>
      <c r="P222" s="509"/>
      <c r="R222" s="378"/>
    </row>
    <row r="223" spans="1:27" ht="15" x14ac:dyDescent="0.35">
      <c r="C223" s="579"/>
      <c r="I223" s="530"/>
      <c r="J223" s="77"/>
      <c r="L223" s="508"/>
      <c r="M223" s="119"/>
      <c r="N223" s="436"/>
      <c r="O223" s="119"/>
      <c r="P223" s="509"/>
      <c r="R223" s="378"/>
    </row>
    <row r="224" spans="1:27" ht="14.5" x14ac:dyDescent="0.35">
      <c r="I224" s="433"/>
      <c r="J224"/>
      <c r="R224" s="436"/>
    </row>
    <row r="225" spans="1:32" ht="14.5" x14ac:dyDescent="0.35">
      <c r="B225" s="569" t="s">
        <v>232</v>
      </c>
      <c r="C225" s="294">
        <f>C129+E129+G129+I129+K129+M129</f>
        <v>24199500</v>
      </c>
      <c r="I225" s="474"/>
      <c r="J225" s="474"/>
      <c r="K225" s="474"/>
    </row>
    <row r="226" spans="1:32" ht="14.5" x14ac:dyDescent="0.35">
      <c r="B226" s="569" t="s">
        <v>233</v>
      </c>
      <c r="C226" s="294">
        <f>C195+E195+G195+I195+K195+O195</f>
        <v>8892216</v>
      </c>
      <c r="D226" s="474"/>
      <c r="E226" s="119"/>
      <c r="F226" s="475"/>
      <c r="I226" s="474"/>
      <c r="J226" s="474"/>
      <c r="K226" s="474"/>
    </row>
    <row r="227" spans="1:32" ht="14.5" x14ac:dyDescent="0.35">
      <c r="B227" s="569" t="s">
        <v>234</v>
      </c>
      <c r="C227" s="294">
        <f>O129+Q129+S129+U129+W129+Y129</f>
        <v>10544220</v>
      </c>
      <c r="D227" s="474"/>
      <c r="G227" s="474"/>
      <c r="I227" s="474"/>
      <c r="J227" s="474"/>
      <c r="K227" s="474"/>
      <c r="P227" s="290">
        <v>44012036</v>
      </c>
    </row>
    <row r="228" spans="1:32" ht="14.5" x14ac:dyDescent="0.35">
      <c r="B228" s="569" t="s">
        <v>235</v>
      </c>
      <c r="C228" s="294">
        <v>400000</v>
      </c>
      <c r="D228" s="474"/>
      <c r="G228" s="474"/>
      <c r="I228" s="474"/>
      <c r="J228" s="474"/>
      <c r="K228" s="474"/>
      <c r="P228" s="290">
        <v>-385300</v>
      </c>
    </row>
    <row r="229" spans="1:32" ht="14.5" x14ac:dyDescent="0.35">
      <c r="B229" s="569" t="s">
        <v>217</v>
      </c>
      <c r="C229" s="294">
        <f>'Desember 2022'!AG142+'Desember 2022'!AG150+'Desember 2022'!AG152+'Desember 2022'!AG156</f>
        <v>279140</v>
      </c>
      <c r="D229" s="474"/>
      <c r="G229" s="474"/>
      <c r="I229" s="119"/>
      <c r="J229" s="474"/>
      <c r="K229" s="442"/>
      <c r="P229" s="290">
        <f>P227+P228</f>
        <v>43626736</v>
      </c>
      <c r="S229" s="294">
        <f>Q246-R246</f>
        <v>43626736</v>
      </c>
    </row>
    <row r="230" spans="1:32" s="349" customFormat="1" ht="14.5" x14ac:dyDescent="0.35">
      <c r="A230" s="294"/>
      <c r="B230" s="569" t="s">
        <v>216</v>
      </c>
      <c r="C230" s="294">
        <f>'Desember 2022'!AI142+'Desember 2022'!AK148+'Desember 2022'!AI156+'Desember 2022'!AI162</f>
        <v>1725170</v>
      </c>
      <c r="D230" s="474"/>
      <c r="E230" s="294"/>
      <c r="G230" s="474"/>
      <c r="I230" s="442"/>
      <c r="J230" s="477"/>
      <c r="K230" s="442"/>
      <c r="L230" s="469"/>
      <c r="M230" s="294"/>
      <c r="O230" s="294"/>
      <c r="P230" s="377"/>
      <c r="Q230" s="294"/>
      <c r="S230" s="294"/>
      <c r="U230" s="294"/>
      <c r="W230" s="294"/>
      <c r="Y230" s="294"/>
      <c r="Z230" s="294"/>
      <c r="AA230" s="294"/>
      <c r="AB230" s="294"/>
      <c r="AC230" s="294"/>
      <c r="AD230" s="294"/>
      <c r="AE230" s="294"/>
      <c r="AF230" s="294"/>
    </row>
    <row r="231" spans="1:32" ht="14.5" x14ac:dyDescent="0.35">
      <c r="C231" s="294">
        <f>SUM(C225:C230)</f>
        <v>46040246</v>
      </c>
      <c r="D231" s="474"/>
      <c r="G231" s="474"/>
      <c r="I231" s="442"/>
      <c r="J231" s="436"/>
      <c r="K231" s="474"/>
    </row>
    <row r="232" spans="1:32" ht="14.5" x14ac:dyDescent="0.35">
      <c r="D232" s="474"/>
      <c r="I232" s="442"/>
      <c r="J232" s="442"/>
      <c r="K232" s="474"/>
    </row>
    <row r="233" spans="1:32" ht="14.5" x14ac:dyDescent="0.35">
      <c r="D233" s="475"/>
      <c r="K233" s="474"/>
    </row>
    <row r="234" spans="1:32" ht="14.5" x14ac:dyDescent="0.35">
      <c r="G234" s="119"/>
      <c r="K234" s="474"/>
    </row>
    <row r="235" spans="1:32" ht="14.5" x14ac:dyDescent="0.35">
      <c r="K235" s="474"/>
    </row>
    <row r="236" spans="1:32" x14ac:dyDescent="0.35">
      <c r="K236" s="442"/>
    </row>
    <row r="237" spans="1:32" x14ac:dyDescent="0.35">
      <c r="K237" s="442"/>
      <c r="R237" s="349" t="s">
        <v>236</v>
      </c>
    </row>
    <row r="238" spans="1:32" x14ac:dyDescent="0.35">
      <c r="R238" s="349">
        <v>257660</v>
      </c>
    </row>
    <row r="239" spans="1:32" x14ac:dyDescent="0.35">
      <c r="R239" s="349">
        <v>867398</v>
      </c>
    </row>
    <row r="240" spans="1:32" x14ac:dyDescent="0.35">
      <c r="R240" s="349">
        <v>385300</v>
      </c>
    </row>
    <row r="241" spans="17:18" x14ac:dyDescent="0.35">
      <c r="R241" s="349">
        <v>846808</v>
      </c>
    </row>
    <row r="242" spans="17:18" x14ac:dyDescent="0.35">
      <c r="R242" s="349">
        <v>332400</v>
      </c>
    </row>
    <row r="243" spans="17:18" x14ac:dyDescent="0.35">
      <c r="R243" s="349">
        <v>551680</v>
      </c>
    </row>
    <row r="244" spans="17:18" x14ac:dyDescent="0.35">
      <c r="R244" s="349">
        <v>279140</v>
      </c>
    </row>
    <row r="245" spans="17:18" x14ac:dyDescent="0.35">
      <c r="R245" s="349">
        <v>530530</v>
      </c>
    </row>
    <row r="246" spans="17:18" x14ac:dyDescent="0.35">
      <c r="Q246" s="294">
        <v>47677652</v>
      </c>
      <c r="R246" s="294">
        <f>SUM(R238:R245)</f>
        <v>4050916</v>
      </c>
    </row>
    <row r="250" spans="17:18" x14ac:dyDescent="0.35">
      <c r="R250" s="377"/>
    </row>
    <row r="274" spans="10:10" x14ac:dyDescent="0.35">
      <c r="J274" s="516"/>
    </row>
  </sheetData>
  <mergeCells count="147">
    <mergeCell ref="Z3:Z4"/>
    <mergeCell ref="B4:C4"/>
    <mergeCell ref="D4:E4"/>
    <mergeCell ref="F4:G4"/>
    <mergeCell ref="H4:I4"/>
    <mergeCell ref="J4:K4"/>
    <mergeCell ref="L4:M4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  <mergeCell ref="A30:A33"/>
    <mergeCell ref="A34:A36"/>
    <mergeCell ref="A37:A40"/>
    <mergeCell ref="A41:A44"/>
    <mergeCell ref="A45:A48"/>
    <mergeCell ref="A49:A52"/>
    <mergeCell ref="A6:A9"/>
    <mergeCell ref="A10:A13"/>
    <mergeCell ref="A14:A17"/>
    <mergeCell ref="A18:A21"/>
    <mergeCell ref="A22:A25"/>
    <mergeCell ref="A26:A29"/>
    <mergeCell ref="A76:A79"/>
    <mergeCell ref="A80:A84"/>
    <mergeCell ref="A85:A89"/>
    <mergeCell ref="A90:A93"/>
    <mergeCell ref="A94:A97"/>
    <mergeCell ref="A98:A101"/>
    <mergeCell ref="A53:A56"/>
    <mergeCell ref="A57:A61"/>
    <mergeCell ref="A62:A64"/>
    <mergeCell ref="A65:A67"/>
    <mergeCell ref="A68:A71"/>
    <mergeCell ref="A72:A75"/>
    <mergeCell ref="A129:A130"/>
    <mergeCell ref="A132:A134"/>
    <mergeCell ref="B132:E132"/>
    <mergeCell ref="F132:G132"/>
    <mergeCell ref="H132:O132"/>
    <mergeCell ref="N133:O133"/>
    <mergeCell ref="R133:S133"/>
    <mergeCell ref="T133:U133"/>
    <mergeCell ref="A102:A106"/>
    <mergeCell ref="A107:A111"/>
    <mergeCell ref="A112:A116"/>
    <mergeCell ref="A117:A120"/>
    <mergeCell ref="A121:A124"/>
    <mergeCell ref="A125:A128"/>
    <mergeCell ref="A135:A136"/>
    <mergeCell ref="A137:A138"/>
    <mergeCell ref="P132:U132"/>
    <mergeCell ref="A151:A152"/>
    <mergeCell ref="A153:A154"/>
    <mergeCell ref="A155:A156"/>
    <mergeCell ref="A157:A158"/>
    <mergeCell ref="P133:Q133"/>
    <mergeCell ref="V132:V133"/>
    <mergeCell ref="B133:C133"/>
    <mergeCell ref="D133:E133"/>
    <mergeCell ref="F133:G133"/>
    <mergeCell ref="H133:I133"/>
    <mergeCell ref="J133:K133"/>
    <mergeCell ref="L133:M133"/>
    <mergeCell ref="A159:A160"/>
    <mergeCell ref="A161:A162"/>
    <mergeCell ref="A139:A140"/>
    <mergeCell ref="A141:A142"/>
    <mergeCell ref="A143:A144"/>
    <mergeCell ref="A145:A146"/>
    <mergeCell ref="A147:A148"/>
    <mergeCell ref="A149:A150"/>
    <mergeCell ref="A175:A176"/>
    <mergeCell ref="A177:A178"/>
    <mergeCell ref="A179:A180"/>
    <mergeCell ref="A181:A182"/>
    <mergeCell ref="A183:A184"/>
    <mergeCell ref="A185:A186"/>
    <mergeCell ref="A163:A164"/>
    <mergeCell ref="A165:A166"/>
    <mergeCell ref="A167:A168"/>
    <mergeCell ref="A169:A170"/>
    <mergeCell ref="A171:A172"/>
    <mergeCell ref="A173:A174"/>
    <mergeCell ref="C200:E200"/>
    <mergeCell ref="O200:Q200"/>
    <mergeCell ref="C206:E206"/>
    <mergeCell ref="O206:Q206"/>
    <mergeCell ref="A187:A188"/>
    <mergeCell ref="A189:A190"/>
    <mergeCell ref="A191:A192"/>
    <mergeCell ref="A193:A194"/>
    <mergeCell ref="A195:A197"/>
    <mergeCell ref="W213:Y213"/>
    <mergeCell ref="C208:E208"/>
    <mergeCell ref="W208:Y208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AB132:AG132"/>
    <mergeCell ref="AH132:AM132"/>
    <mergeCell ref="AB133:AG133"/>
    <mergeCell ref="AH133:AM133"/>
    <mergeCell ref="AN132:AN133"/>
    <mergeCell ref="AA132:AA134"/>
    <mergeCell ref="AA135:AA136"/>
    <mergeCell ref="AA137:AA138"/>
    <mergeCell ref="AA139:AA140"/>
    <mergeCell ref="AA141:AA142"/>
    <mergeCell ref="AA143:AA144"/>
    <mergeCell ref="AA145:AA146"/>
    <mergeCell ref="AA147:AA148"/>
    <mergeCell ref="AA149:AA150"/>
    <mergeCell ref="AA151:AA152"/>
    <mergeCell ref="AA153:AA154"/>
    <mergeCell ref="AA155:AA156"/>
    <mergeCell ref="AA157:AA158"/>
    <mergeCell ref="AA159:AA160"/>
    <mergeCell ref="AA161:AA162"/>
    <mergeCell ref="AA163:AA164"/>
    <mergeCell ref="AA165:AA166"/>
    <mergeCell ref="AA167:AA168"/>
    <mergeCell ref="AA169:AA170"/>
    <mergeCell ref="AA171:AA172"/>
    <mergeCell ref="AA173:AA174"/>
    <mergeCell ref="AA175:AA176"/>
    <mergeCell ref="AA195:AA197"/>
    <mergeCell ref="AA177:AA178"/>
    <mergeCell ref="AA179:AA180"/>
    <mergeCell ref="AA181:AA182"/>
    <mergeCell ref="AA183:AA184"/>
    <mergeCell ref="AA185:AA186"/>
    <mergeCell ref="AA187:AA188"/>
    <mergeCell ref="AA189:AA190"/>
    <mergeCell ref="AA191:AA192"/>
    <mergeCell ref="AA193:AA194"/>
  </mergeCells>
  <printOptions horizontalCentered="1"/>
  <pageMargins left="0.25" right="0.25" top="0.75" bottom="0.75" header="0.3" footer="0.3"/>
  <pageSetup paperSize="9" scale="28" fitToHeight="0" orientation="landscape" horizontalDpi="360" verticalDpi="360" r:id="rId1"/>
  <rowBreaks count="1" manualBreakCount="1">
    <brk id="111" max="25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N277"/>
  <sheetViews>
    <sheetView topLeftCell="A209" zoomScale="70" zoomScaleNormal="70" workbookViewId="0">
      <selection activeCell="F224" sqref="F224"/>
    </sheetView>
  </sheetViews>
  <sheetFormatPr defaultColWidth="9.1796875" defaultRowHeight="14" x14ac:dyDescent="0.35"/>
  <cols>
    <col min="1" max="1" width="27.453125" style="294" customWidth="1"/>
    <col min="2" max="2" width="14.1796875" style="349" bestFit="1" customWidth="1"/>
    <col min="3" max="3" width="19.453125" style="294" customWidth="1"/>
    <col min="4" max="4" width="15.81640625" style="349" bestFit="1" customWidth="1"/>
    <col min="5" max="5" width="18.453125" style="294" bestFit="1" customWidth="1"/>
    <col min="6" max="6" width="14.1796875" style="349" customWidth="1"/>
    <col min="7" max="7" width="17.81640625" style="294" customWidth="1"/>
    <col min="8" max="8" width="12.453125" style="349" bestFit="1" customWidth="1"/>
    <col min="9" max="9" width="19.453125" style="294" customWidth="1"/>
    <col min="10" max="10" width="14.81640625" style="349" customWidth="1"/>
    <col min="11" max="11" width="18.453125" style="294" bestFit="1" customWidth="1"/>
    <col min="12" max="12" width="12" style="469" bestFit="1" customWidth="1"/>
    <col min="13" max="13" width="20.453125" style="294" customWidth="1"/>
    <col min="14" max="14" width="10.81640625" style="349" bestFit="1" customWidth="1"/>
    <col min="15" max="15" width="21" style="294" bestFit="1" customWidth="1"/>
    <col min="16" max="16" width="10.453125" style="377" customWidth="1"/>
    <col min="17" max="17" width="21.453125" style="294" customWidth="1"/>
    <col min="18" max="18" width="12.453125" style="349" bestFit="1" customWidth="1"/>
    <col min="19" max="19" width="19.453125" style="294" customWidth="1"/>
    <col min="20" max="20" width="10.81640625" style="349" bestFit="1" customWidth="1"/>
    <col min="21" max="21" width="16.453125" style="294" customWidth="1"/>
    <col min="22" max="22" width="14.453125" style="349" customWidth="1"/>
    <col min="23" max="23" width="18.453125" style="294" bestFit="1" customWidth="1"/>
    <col min="24" max="24" width="15.453125" style="349" bestFit="1" customWidth="1"/>
    <col min="25" max="25" width="19.453125" style="294" customWidth="1"/>
    <col min="26" max="26" width="21.453125" style="294" customWidth="1"/>
    <col min="27" max="27" width="9.1796875" style="294"/>
    <col min="28" max="28" width="9.453125" style="294" bestFit="1" customWidth="1"/>
    <col min="29" max="29" width="14.1796875" style="294" bestFit="1" customWidth="1"/>
    <col min="30" max="16384" width="9.1796875" style="294"/>
  </cols>
  <sheetData>
    <row r="1" spans="1:40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</row>
    <row r="2" spans="1:40" ht="15" x14ac:dyDescent="0.35">
      <c r="A2" s="1237" t="s">
        <v>237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</row>
    <row r="3" spans="1:40" s="295" customFormat="1" ht="22.5" customHeight="1" x14ac:dyDescent="0.35">
      <c r="A3" s="1256" t="s">
        <v>2</v>
      </c>
      <c r="B3" s="1254" t="s">
        <v>174</v>
      </c>
      <c r="C3" s="1257"/>
      <c r="D3" s="1257"/>
      <c r="E3" s="1257"/>
      <c r="F3" s="1257"/>
      <c r="G3" s="1255"/>
      <c r="H3" s="1254" t="s">
        <v>4</v>
      </c>
      <c r="I3" s="1257"/>
      <c r="J3" s="1257"/>
      <c r="K3" s="1257"/>
      <c r="L3" s="1257"/>
      <c r="M3" s="1255"/>
      <c r="N3" s="1258" t="s">
        <v>5</v>
      </c>
      <c r="O3" s="1259"/>
      <c r="P3" s="1258" t="s">
        <v>6</v>
      </c>
      <c r="Q3" s="1259"/>
      <c r="R3" s="1254" t="s">
        <v>7</v>
      </c>
      <c r="S3" s="1255"/>
      <c r="T3" s="1258" t="s">
        <v>8</v>
      </c>
      <c r="U3" s="1260"/>
      <c r="V3" s="1260"/>
      <c r="W3" s="1259"/>
      <c r="X3" s="1254" t="s">
        <v>7</v>
      </c>
      <c r="Y3" s="1255"/>
      <c r="Z3" s="1252" t="s">
        <v>9</v>
      </c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s="296" customFormat="1" ht="20.25" customHeight="1" x14ac:dyDescent="0.35">
      <c r="A4" s="1254"/>
      <c r="B4" s="1254" t="s">
        <v>188</v>
      </c>
      <c r="C4" s="1255"/>
      <c r="D4" s="1254" t="s">
        <v>189</v>
      </c>
      <c r="E4" s="1255"/>
      <c r="F4" s="1254" t="s">
        <v>190</v>
      </c>
      <c r="G4" s="1255"/>
      <c r="H4" s="1254" t="s">
        <v>13</v>
      </c>
      <c r="I4" s="1255"/>
      <c r="J4" s="1254" t="s">
        <v>175</v>
      </c>
      <c r="K4" s="1255"/>
      <c r="L4" s="1254" t="s">
        <v>16</v>
      </c>
      <c r="M4" s="1255"/>
      <c r="N4" s="487"/>
      <c r="O4" s="860" t="s">
        <v>192</v>
      </c>
      <c r="P4" s="487"/>
      <c r="Q4" s="860" t="s">
        <v>20</v>
      </c>
      <c r="R4" s="488" t="s">
        <v>21</v>
      </c>
      <c r="S4" s="858" t="s">
        <v>22</v>
      </c>
      <c r="T4" s="489"/>
      <c r="U4" s="490" t="s">
        <v>193</v>
      </c>
      <c r="V4" s="491"/>
      <c r="W4" s="858" t="s">
        <v>24</v>
      </c>
      <c r="X4" s="488"/>
      <c r="Y4" s="860" t="s">
        <v>194</v>
      </c>
      <c r="Z4" s="1253"/>
      <c r="AA4" s="492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</row>
    <row r="5" spans="1:40" s="296" customFormat="1" ht="17.25" customHeight="1" x14ac:dyDescent="0.35">
      <c r="A5" s="875"/>
      <c r="B5" s="350" t="s">
        <v>26</v>
      </c>
      <c r="C5" s="869" t="s">
        <v>27</v>
      </c>
      <c r="D5" s="363" t="s">
        <v>26</v>
      </c>
      <c r="E5" s="869" t="s">
        <v>27</v>
      </c>
      <c r="F5" s="389" t="s">
        <v>30</v>
      </c>
      <c r="G5" s="874" t="s">
        <v>27</v>
      </c>
      <c r="H5" s="371" t="s">
        <v>28</v>
      </c>
      <c r="I5" s="869" t="s">
        <v>27</v>
      </c>
      <c r="J5" s="363" t="s">
        <v>164</v>
      </c>
      <c r="K5" s="869" t="s">
        <v>27</v>
      </c>
      <c r="L5" s="460" t="s">
        <v>21</v>
      </c>
      <c r="M5" s="869" t="s">
        <v>27</v>
      </c>
      <c r="N5" s="363" t="s">
        <v>30</v>
      </c>
      <c r="O5" s="869" t="s">
        <v>27</v>
      </c>
      <c r="P5" s="363" t="s">
        <v>31</v>
      </c>
      <c r="Q5" s="869" t="s">
        <v>27</v>
      </c>
      <c r="R5" s="374" t="s">
        <v>30</v>
      </c>
      <c r="S5" s="863" t="s">
        <v>27</v>
      </c>
      <c r="T5" s="350" t="s">
        <v>30</v>
      </c>
      <c r="U5" s="873" t="s">
        <v>27</v>
      </c>
      <c r="V5" s="350" t="s">
        <v>32</v>
      </c>
      <c r="W5" s="863" t="s">
        <v>27</v>
      </c>
      <c r="X5" s="374" t="s">
        <v>30</v>
      </c>
      <c r="Y5" s="869" t="s">
        <v>27</v>
      </c>
      <c r="Z5" s="864"/>
      <c r="AB5" s="290"/>
      <c r="AC5" s="290"/>
    </row>
    <row r="6" spans="1:40" ht="15" customHeight="1" x14ac:dyDescent="0.35">
      <c r="A6" s="1249">
        <v>44835</v>
      </c>
      <c r="B6" s="353">
        <v>16.02</v>
      </c>
      <c r="C6" s="327">
        <v>160200</v>
      </c>
      <c r="D6" s="348">
        <v>26.79</v>
      </c>
      <c r="E6" s="327">
        <v>267900</v>
      </c>
      <c r="F6" s="348"/>
      <c r="G6" s="297"/>
      <c r="H6" s="353">
        <v>56.11</v>
      </c>
      <c r="I6" s="297">
        <v>381548</v>
      </c>
      <c r="J6" s="353"/>
      <c r="K6" s="297"/>
      <c r="L6" s="372"/>
      <c r="M6" s="298"/>
      <c r="N6" s="366"/>
      <c r="O6" s="298"/>
      <c r="P6" s="365">
        <v>20.86</v>
      </c>
      <c r="Q6" s="298">
        <v>290000</v>
      </c>
      <c r="R6" s="366"/>
      <c r="S6" s="298"/>
      <c r="T6" s="385"/>
      <c r="U6" s="340"/>
      <c r="V6" s="385"/>
      <c r="W6" s="298"/>
      <c r="X6" s="366"/>
      <c r="Y6" s="298"/>
      <c r="Z6" s="298"/>
      <c r="AB6" s="525"/>
    </row>
    <row r="7" spans="1:40" ht="15" customHeight="1" x14ac:dyDescent="0.35">
      <c r="A7" s="1250"/>
      <c r="B7" s="353"/>
      <c r="C7" s="327"/>
      <c r="D7" s="348"/>
      <c r="E7" s="327"/>
      <c r="F7" s="348"/>
      <c r="G7" s="297"/>
      <c r="H7" s="353"/>
      <c r="I7" s="297"/>
      <c r="J7" s="353"/>
      <c r="K7" s="297"/>
      <c r="L7" s="372"/>
      <c r="M7" s="298"/>
      <c r="N7" s="366"/>
      <c r="O7" s="298"/>
      <c r="P7" s="365"/>
      <c r="Q7" s="298"/>
      <c r="R7" s="366"/>
      <c r="S7" s="298"/>
      <c r="T7" s="385"/>
      <c r="U7" s="340"/>
      <c r="V7" s="385"/>
      <c r="W7" s="298"/>
      <c r="X7" s="366"/>
      <c r="Y7" s="298"/>
      <c r="Z7" s="298"/>
      <c r="AB7" s="525"/>
    </row>
    <row r="8" spans="1:40" ht="15" customHeight="1" x14ac:dyDescent="0.35">
      <c r="A8" s="1250"/>
      <c r="B8" s="353"/>
      <c r="C8" s="327"/>
      <c r="D8" s="348"/>
      <c r="E8" s="327"/>
      <c r="F8" s="348"/>
      <c r="G8" s="297"/>
      <c r="H8" s="353"/>
      <c r="I8" s="297"/>
      <c r="J8" s="353"/>
      <c r="K8" s="297"/>
      <c r="L8" s="372"/>
      <c r="M8" s="298"/>
      <c r="N8" s="366"/>
      <c r="O8" s="298"/>
      <c r="P8" s="365"/>
      <c r="Q8" s="298"/>
      <c r="R8" s="366"/>
      <c r="S8" s="298"/>
      <c r="T8" s="385"/>
      <c r="U8" s="340"/>
      <c r="V8" s="385"/>
      <c r="W8" s="298"/>
      <c r="X8" s="366"/>
      <c r="Y8" s="298"/>
      <c r="Z8" s="298"/>
    </row>
    <row r="9" spans="1:40" ht="15" customHeight="1" x14ac:dyDescent="0.35">
      <c r="A9" s="1251"/>
      <c r="B9" s="353"/>
      <c r="C9" s="327"/>
      <c r="D9" s="348"/>
      <c r="E9" s="327"/>
      <c r="F9" s="348"/>
      <c r="G9" s="297"/>
      <c r="H9" s="353"/>
      <c r="I9" s="297"/>
      <c r="J9" s="353"/>
      <c r="K9" s="297"/>
      <c r="L9" s="372"/>
      <c r="M9" s="298"/>
      <c r="N9" s="366"/>
      <c r="O9" s="298"/>
      <c r="P9" s="365"/>
      <c r="Q9" s="298"/>
      <c r="R9" s="366"/>
      <c r="S9" s="298"/>
      <c r="T9" s="385"/>
      <c r="U9" s="340"/>
      <c r="V9" s="385"/>
      <c r="W9" s="298"/>
      <c r="X9" s="366"/>
      <c r="Y9" s="298"/>
      <c r="Z9" s="298"/>
      <c r="AB9" s="525"/>
    </row>
    <row r="10" spans="1:40" ht="15" customHeight="1" x14ac:dyDescent="0.35">
      <c r="A10" s="1249">
        <v>44836</v>
      </c>
      <c r="B10" s="411">
        <v>19.52</v>
      </c>
      <c r="C10" s="327">
        <v>195200</v>
      </c>
      <c r="D10" s="348"/>
      <c r="E10" s="327"/>
      <c r="F10" s="348"/>
      <c r="G10" s="297"/>
      <c r="H10" s="372"/>
      <c r="I10" s="298"/>
      <c r="J10" s="353"/>
      <c r="K10" s="297"/>
      <c r="L10" s="372"/>
      <c r="M10" s="298"/>
      <c r="N10" s="366"/>
      <c r="O10" s="298"/>
      <c r="P10" s="365"/>
      <c r="Q10" s="298"/>
      <c r="R10" s="366"/>
      <c r="S10" s="298"/>
      <c r="T10" s="385"/>
      <c r="U10" s="340"/>
      <c r="V10" s="385"/>
      <c r="W10" s="298"/>
      <c r="X10" s="366"/>
      <c r="Y10" s="298"/>
      <c r="Z10" s="298"/>
    </row>
    <row r="11" spans="1:40" ht="15" customHeight="1" x14ac:dyDescent="0.35">
      <c r="A11" s="1250"/>
      <c r="B11" s="353"/>
      <c r="C11" s="327"/>
      <c r="D11" s="348"/>
      <c r="E11" s="327"/>
      <c r="F11" s="348"/>
      <c r="G11" s="297"/>
      <c r="H11" s="353"/>
      <c r="I11" s="297"/>
      <c r="J11" s="353"/>
      <c r="K11" s="297"/>
      <c r="L11" s="372"/>
      <c r="M11" s="298"/>
      <c r="N11" s="366"/>
      <c r="O11" s="298"/>
      <c r="P11" s="365"/>
      <c r="Q11" s="298"/>
      <c r="R11" s="366"/>
      <c r="S11" s="298"/>
      <c r="T11" s="385"/>
      <c r="U11" s="341"/>
      <c r="V11" s="386"/>
      <c r="W11" s="287"/>
      <c r="X11" s="392"/>
      <c r="Y11" s="298"/>
      <c r="Z11" s="298"/>
    </row>
    <row r="12" spans="1:40" ht="15" customHeight="1" x14ac:dyDescent="0.35">
      <c r="A12" s="1250"/>
      <c r="B12" s="353"/>
      <c r="C12" s="327"/>
      <c r="D12" s="348"/>
      <c r="E12" s="327"/>
      <c r="F12" s="348"/>
      <c r="G12" s="297"/>
      <c r="H12" s="353"/>
      <c r="I12" s="297"/>
      <c r="J12" s="353"/>
      <c r="K12" s="297"/>
      <c r="L12" s="372"/>
      <c r="M12" s="298"/>
      <c r="N12" s="366"/>
      <c r="O12" s="298"/>
      <c r="P12" s="365"/>
      <c r="Q12" s="298"/>
      <c r="R12" s="366"/>
      <c r="S12" s="298"/>
      <c r="T12" s="385"/>
      <c r="U12" s="341"/>
      <c r="V12" s="386"/>
      <c r="W12" s="287"/>
      <c r="X12" s="392"/>
      <c r="Y12" s="298"/>
      <c r="Z12" s="298"/>
    </row>
    <row r="13" spans="1:40" ht="15" customHeight="1" x14ac:dyDescent="0.35">
      <c r="A13" s="1251"/>
      <c r="B13" s="353"/>
      <c r="C13" s="327"/>
      <c r="D13" s="348"/>
      <c r="E13" s="327"/>
      <c r="F13" s="348"/>
      <c r="G13" s="338"/>
      <c r="H13" s="353"/>
      <c r="I13" s="297"/>
      <c r="J13" s="353"/>
      <c r="K13" s="297"/>
      <c r="L13" s="372"/>
      <c r="M13" s="298"/>
      <c r="N13" s="366"/>
      <c r="O13" s="298"/>
      <c r="P13" s="365"/>
      <c r="Q13" s="298"/>
      <c r="R13" s="366"/>
      <c r="S13" s="298"/>
      <c r="T13" s="385"/>
      <c r="U13" s="340"/>
      <c r="V13" s="385"/>
      <c r="W13" s="298"/>
      <c r="X13" s="366"/>
      <c r="Y13" s="298"/>
      <c r="Z13" s="298"/>
    </row>
    <row r="14" spans="1:40" ht="15" customHeight="1" x14ac:dyDescent="0.35">
      <c r="A14" s="1249">
        <v>44837</v>
      </c>
      <c r="B14" s="353"/>
      <c r="C14" s="327"/>
      <c r="D14" s="348">
        <v>27.83</v>
      </c>
      <c r="E14" s="327">
        <v>278300</v>
      </c>
      <c r="F14" s="535">
        <v>25.03</v>
      </c>
      <c r="G14" s="338">
        <v>250300</v>
      </c>
      <c r="H14" s="353"/>
      <c r="I14" s="297"/>
      <c r="J14" s="353">
        <v>15</v>
      </c>
      <c r="K14" s="297">
        <v>208500</v>
      </c>
      <c r="L14" s="372"/>
      <c r="M14" s="298"/>
      <c r="N14" s="366"/>
      <c r="O14" s="298"/>
      <c r="P14" s="365">
        <v>20</v>
      </c>
      <c r="Q14" s="298">
        <v>278000</v>
      </c>
      <c r="R14" s="366"/>
      <c r="S14" s="298"/>
      <c r="T14" s="385"/>
      <c r="U14" s="340"/>
      <c r="V14" s="385">
        <v>22</v>
      </c>
      <c r="W14" s="298">
        <v>220000</v>
      </c>
      <c r="X14" s="366"/>
      <c r="Y14" s="298"/>
      <c r="Z14" s="298"/>
    </row>
    <row r="15" spans="1:40" ht="15" customHeight="1" x14ac:dyDescent="0.35">
      <c r="A15" s="1250"/>
      <c r="B15" s="353"/>
      <c r="C15" s="327"/>
      <c r="D15" s="348"/>
      <c r="E15" s="327"/>
      <c r="F15" s="348"/>
      <c r="G15" s="297"/>
      <c r="H15" s="353"/>
      <c r="I15" s="297"/>
      <c r="J15" s="353"/>
      <c r="K15" s="297"/>
      <c r="L15" s="372"/>
      <c r="M15" s="298"/>
      <c r="N15" s="366"/>
      <c r="O15" s="298"/>
      <c r="P15" s="365"/>
      <c r="Q15" s="298"/>
      <c r="R15" s="366"/>
      <c r="S15" s="298"/>
      <c r="T15" s="385"/>
      <c r="U15" s="340"/>
      <c r="V15" s="385"/>
      <c r="W15" s="298"/>
      <c r="X15" s="366"/>
      <c r="Y15" s="298"/>
      <c r="Z15" s="298"/>
    </row>
    <row r="16" spans="1:40" ht="15" customHeight="1" x14ac:dyDescent="0.35">
      <c r="A16" s="1250"/>
      <c r="B16" s="353"/>
      <c r="C16" s="327"/>
      <c r="D16" s="348"/>
      <c r="E16" s="327"/>
      <c r="F16" s="348"/>
      <c r="G16" s="297"/>
      <c r="H16" s="353"/>
      <c r="I16" s="297"/>
      <c r="J16" s="353"/>
      <c r="K16" s="297"/>
      <c r="L16" s="372"/>
      <c r="M16" s="298"/>
      <c r="N16" s="366"/>
      <c r="O16" s="298"/>
      <c r="P16" s="365"/>
      <c r="Q16" s="298"/>
      <c r="R16" s="366"/>
      <c r="S16" s="298"/>
      <c r="T16" s="385"/>
      <c r="U16" s="340"/>
      <c r="V16" s="385"/>
      <c r="W16" s="298"/>
      <c r="X16" s="366"/>
      <c r="Y16" s="298"/>
      <c r="Z16" s="298"/>
    </row>
    <row r="17" spans="1:26" ht="15" customHeight="1" x14ac:dyDescent="0.35">
      <c r="A17" s="1251"/>
      <c r="B17" s="353"/>
      <c r="C17" s="327"/>
      <c r="D17" s="348"/>
      <c r="E17" s="297"/>
      <c r="F17" s="353"/>
      <c r="G17" s="338"/>
      <c r="H17" s="353"/>
      <c r="I17" s="297"/>
      <c r="J17" s="353"/>
      <c r="K17" s="297"/>
      <c r="L17" s="372"/>
      <c r="M17" s="298"/>
      <c r="N17" s="366"/>
      <c r="O17" s="298"/>
      <c r="P17" s="365"/>
      <c r="Q17" s="298"/>
      <c r="R17" s="366"/>
      <c r="S17" s="298"/>
      <c r="T17" s="385"/>
      <c r="U17" s="340"/>
      <c r="V17" s="385"/>
      <c r="W17" s="298"/>
      <c r="X17" s="366"/>
      <c r="Y17" s="298"/>
      <c r="Z17" s="298"/>
    </row>
    <row r="18" spans="1:26" ht="15" customHeight="1" x14ac:dyDescent="0.35">
      <c r="A18" s="1249">
        <v>44838</v>
      </c>
      <c r="B18" s="372">
        <v>26</v>
      </c>
      <c r="C18" s="450">
        <v>260000</v>
      </c>
      <c r="D18" s="535"/>
      <c r="E18" s="450"/>
      <c r="F18" s="535"/>
      <c r="G18" s="338"/>
      <c r="H18" s="372">
        <v>50.64</v>
      </c>
      <c r="I18" s="338">
        <v>344352</v>
      </c>
      <c r="J18" s="372"/>
      <c r="K18" s="338"/>
      <c r="L18" s="372"/>
      <c r="M18" s="332"/>
      <c r="N18" s="388"/>
      <c r="O18" s="332"/>
      <c r="P18" s="453">
        <v>20</v>
      </c>
      <c r="Q18" s="332">
        <v>278000</v>
      </c>
      <c r="R18" s="388"/>
      <c r="S18" s="332"/>
      <c r="T18" s="387"/>
      <c r="U18" s="342"/>
      <c r="V18" s="387"/>
      <c r="W18" s="332"/>
      <c r="X18" s="388">
        <v>20.37</v>
      </c>
      <c r="Y18" s="332">
        <v>203700</v>
      </c>
      <c r="Z18" s="298"/>
    </row>
    <row r="19" spans="1:26" ht="15" customHeight="1" x14ac:dyDescent="0.35">
      <c r="A19" s="1250"/>
      <c r="B19" s="353"/>
      <c r="C19" s="327"/>
      <c r="D19" s="348"/>
      <c r="E19" s="327"/>
      <c r="F19" s="348"/>
      <c r="G19" s="297"/>
      <c r="H19" s="353"/>
      <c r="I19" s="297"/>
      <c r="J19" s="353"/>
      <c r="K19" s="297"/>
      <c r="L19" s="372"/>
      <c r="M19" s="298"/>
      <c r="N19" s="366"/>
      <c r="O19" s="298"/>
      <c r="P19" s="365"/>
      <c r="Q19" s="298"/>
      <c r="R19" s="366"/>
      <c r="S19" s="298"/>
      <c r="T19" s="385"/>
      <c r="U19" s="340"/>
      <c r="V19" s="385"/>
      <c r="W19" s="298"/>
      <c r="X19" s="366"/>
      <c r="Y19" s="298"/>
      <c r="Z19" s="298"/>
    </row>
    <row r="20" spans="1:26" ht="15" customHeight="1" x14ac:dyDescent="0.35">
      <c r="A20" s="1250"/>
      <c r="B20" s="353"/>
      <c r="C20" s="327"/>
      <c r="D20" s="348"/>
      <c r="E20" s="327"/>
      <c r="F20" s="348"/>
      <c r="G20" s="297"/>
      <c r="H20" s="353"/>
      <c r="I20" s="297"/>
      <c r="J20" s="353"/>
      <c r="K20" s="297"/>
      <c r="L20" s="372"/>
      <c r="M20" s="298"/>
      <c r="N20" s="366"/>
      <c r="O20" s="298"/>
      <c r="P20" s="365"/>
      <c r="Q20" s="298"/>
      <c r="R20" s="366"/>
      <c r="S20" s="298"/>
      <c r="T20" s="385"/>
      <c r="U20" s="340"/>
      <c r="V20" s="385"/>
      <c r="W20" s="298"/>
      <c r="X20" s="366"/>
      <c r="Y20" s="298"/>
      <c r="Z20" s="298"/>
    </row>
    <row r="21" spans="1:26" ht="15" customHeight="1" x14ac:dyDescent="0.35">
      <c r="A21" s="1251"/>
      <c r="B21" s="353"/>
      <c r="C21" s="327"/>
      <c r="D21" s="348"/>
      <c r="E21" s="327"/>
      <c r="F21" s="348"/>
      <c r="G21" s="297"/>
      <c r="H21" s="353"/>
      <c r="I21" s="297"/>
      <c r="J21" s="353"/>
      <c r="K21" s="297"/>
      <c r="L21" s="372"/>
      <c r="M21" s="298"/>
      <c r="N21" s="366"/>
      <c r="O21" s="298"/>
      <c r="P21" s="453"/>
      <c r="Q21" s="332"/>
      <c r="R21" s="366"/>
      <c r="S21" s="298"/>
      <c r="T21" s="385"/>
      <c r="U21" s="340"/>
      <c r="V21" s="385"/>
      <c r="W21" s="298"/>
      <c r="X21" s="366"/>
      <c r="Y21" s="298"/>
      <c r="Z21" s="298"/>
    </row>
    <row r="22" spans="1:26" ht="15" customHeight="1" x14ac:dyDescent="0.35">
      <c r="A22" s="1249">
        <v>44839</v>
      </c>
      <c r="B22" s="353">
        <v>17</v>
      </c>
      <c r="C22" s="327">
        <v>170000</v>
      </c>
      <c r="D22" s="348">
        <v>25.57</v>
      </c>
      <c r="E22" s="327">
        <v>255700</v>
      </c>
      <c r="F22" s="348">
        <v>46.17</v>
      </c>
      <c r="G22" s="297">
        <v>461700</v>
      </c>
      <c r="H22" s="353"/>
      <c r="I22" s="297"/>
      <c r="J22" s="372">
        <v>30</v>
      </c>
      <c r="K22" s="338">
        <v>417000</v>
      </c>
      <c r="L22" s="372"/>
      <c r="M22" s="298"/>
      <c r="N22" s="366"/>
      <c r="O22" s="298"/>
      <c r="P22" s="453">
        <v>20</v>
      </c>
      <c r="Q22" s="332">
        <v>278000</v>
      </c>
      <c r="R22" s="366">
        <v>34.93</v>
      </c>
      <c r="S22" s="298">
        <v>237520</v>
      </c>
      <c r="T22" s="385">
        <v>7</v>
      </c>
      <c r="U22" s="340">
        <v>70000</v>
      </c>
      <c r="V22" s="385"/>
      <c r="W22" s="298"/>
      <c r="X22" s="366"/>
      <c r="Y22" s="298"/>
      <c r="Z22" s="298"/>
    </row>
    <row r="23" spans="1:26" ht="15" customHeight="1" x14ac:dyDescent="0.35">
      <c r="A23" s="1250"/>
      <c r="B23" s="353"/>
      <c r="C23" s="327"/>
      <c r="D23" s="348"/>
      <c r="E23" s="327"/>
      <c r="F23" s="348"/>
      <c r="G23" s="297"/>
      <c r="H23" s="353"/>
      <c r="I23" s="297"/>
      <c r="J23" s="353"/>
      <c r="K23" s="297"/>
      <c r="L23" s="372"/>
      <c r="M23" s="298"/>
      <c r="N23" s="366"/>
      <c r="O23" s="298"/>
      <c r="P23" s="365"/>
      <c r="Q23" s="298"/>
      <c r="R23" s="366"/>
      <c r="S23" s="298"/>
      <c r="T23" s="385"/>
      <c r="U23" s="340"/>
      <c r="V23" s="385"/>
      <c r="W23" s="298"/>
      <c r="X23" s="366"/>
      <c r="Y23" s="298"/>
      <c r="Z23" s="298"/>
    </row>
    <row r="24" spans="1:26" ht="15" customHeight="1" x14ac:dyDescent="0.35">
      <c r="A24" s="1250"/>
      <c r="B24" s="353"/>
      <c r="C24" s="327"/>
      <c r="D24" s="348"/>
      <c r="E24" s="327"/>
      <c r="F24" s="348"/>
      <c r="G24" s="297"/>
      <c r="H24" s="353"/>
      <c r="I24" s="297"/>
      <c r="J24" s="353"/>
      <c r="K24" s="297"/>
      <c r="L24" s="372"/>
      <c r="M24" s="298"/>
      <c r="N24" s="366"/>
      <c r="O24" s="298"/>
      <c r="P24" s="365"/>
      <c r="Q24" s="298"/>
      <c r="R24" s="366"/>
      <c r="S24" s="298"/>
      <c r="T24" s="385"/>
      <c r="U24" s="340"/>
      <c r="V24" s="385"/>
      <c r="W24" s="298"/>
      <c r="X24" s="366"/>
      <c r="Y24" s="298"/>
      <c r="Z24" s="298"/>
    </row>
    <row r="25" spans="1:26" ht="15" customHeight="1" x14ac:dyDescent="0.35">
      <c r="A25" s="1251"/>
      <c r="B25" s="353"/>
      <c r="C25" s="327"/>
      <c r="D25" s="348"/>
      <c r="E25" s="327"/>
      <c r="F25" s="348"/>
      <c r="G25" s="297"/>
      <c r="H25" s="353"/>
      <c r="I25" s="297"/>
      <c r="J25" s="353"/>
      <c r="K25" s="297"/>
      <c r="L25" s="372"/>
      <c r="M25" s="298"/>
      <c r="N25" s="366"/>
      <c r="O25" s="298"/>
      <c r="P25" s="365"/>
      <c r="Q25" s="298"/>
      <c r="R25" s="366"/>
      <c r="S25" s="298"/>
      <c r="T25" s="385"/>
      <c r="U25" s="340"/>
      <c r="V25" s="385"/>
      <c r="W25" s="298"/>
      <c r="X25" s="366"/>
      <c r="Y25" s="298"/>
      <c r="Z25" s="298"/>
    </row>
    <row r="26" spans="1:26" ht="15" customHeight="1" x14ac:dyDescent="0.35">
      <c r="A26" s="1249">
        <v>44840</v>
      </c>
      <c r="B26" s="353">
        <v>11.75</v>
      </c>
      <c r="C26" s="327">
        <v>117500</v>
      </c>
      <c r="D26" s="348">
        <v>18.5</v>
      </c>
      <c r="E26" s="327">
        <v>185000</v>
      </c>
      <c r="F26" s="348">
        <v>15.01</v>
      </c>
      <c r="G26" s="297">
        <v>150100</v>
      </c>
      <c r="H26" s="353"/>
      <c r="I26" s="297"/>
      <c r="J26" s="353"/>
      <c r="K26" s="297"/>
      <c r="L26" s="372">
        <v>48.66</v>
      </c>
      <c r="M26" s="298">
        <v>330888</v>
      </c>
      <c r="N26" s="366"/>
      <c r="O26" s="298"/>
      <c r="P26" s="365">
        <v>20</v>
      </c>
      <c r="Q26" s="298">
        <v>278000</v>
      </c>
      <c r="R26" s="366"/>
      <c r="S26" s="298"/>
      <c r="T26" s="385"/>
      <c r="U26" s="340"/>
      <c r="V26" s="385"/>
      <c r="W26" s="332"/>
      <c r="X26" s="366"/>
      <c r="Y26" s="298"/>
      <c r="Z26" s="298"/>
    </row>
    <row r="27" spans="1:26" ht="15" customHeight="1" x14ac:dyDescent="0.35">
      <c r="A27" s="1250"/>
      <c r="B27" s="353"/>
      <c r="C27" s="327"/>
      <c r="D27" s="348"/>
      <c r="E27" s="327"/>
      <c r="F27" s="348"/>
      <c r="G27" s="297"/>
      <c r="H27" s="353"/>
      <c r="I27" s="297"/>
      <c r="J27" s="353"/>
      <c r="K27" s="297"/>
      <c r="L27" s="372"/>
      <c r="M27" s="298"/>
      <c r="N27" s="366"/>
      <c r="O27" s="298"/>
      <c r="P27" s="365"/>
      <c r="Q27" s="298"/>
      <c r="R27" s="366"/>
      <c r="S27" s="298"/>
      <c r="T27" s="385"/>
      <c r="U27" s="340"/>
      <c r="V27" s="385"/>
      <c r="W27" s="332"/>
      <c r="X27" s="366"/>
      <c r="Y27" s="298"/>
      <c r="Z27" s="298"/>
    </row>
    <row r="28" spans="1:26" ht="15" customHeight="1" x14ac:dyDescent="0.35">
      <c r="A28" s="1250"/>
      <c r="B28" s="353"/>
      <c r="C28" s="327"/>
      <c r="D28" s="348"/>
      <c r="E28" s="327"/>
      <c r="F28" s="348"/>
      <c r="G28" s="297"/>
      <c r="H28" s="353"/>
      <c r="I28" s="297"/>
      <c r="J28" s="353"/>
      <c r="K28" s="297"/>
      <c r="L28" s="372"/>
      <c r="M28" s="298"/>
      <c r="N28" s="366"/>
      <c r="O28" s="298"/>
      <c r="P28" s="365"/>
      <c r="Q28" s="298"/>
      <c r="R28" s="366"/>
      <c r="S28" s="298"/>
      <c r="T28" s="385"/>
      <c r="U28" s="868"/>
      <c r="V28" s="871"/>
      <c r="W28" s="867"/>
      <c r="X28" s="365"/>
      <c r="Y28" s="298"/>
      <c r="Z28" s="298"/>
    </row>
    <row r="29" spans="1:26" ht="15" customHeight="1" x14ac:dyDescent="0.35">
      <c r="A29" s="1251"/>
      <c r="B29" s="353"/>
      <c r="C29" s="327"/>
      <c r="D29" s="348"/>
      <c r="E29" s="327"/>
      <c r="F29" s="348"/>
      <c r="G29" s="297"/>
      <c r="H29" s="353"/>
      <c r="I29" s="297"/>
      <c r="J29" s="353"/>
      <c r="K29" s="297"/>
      <c r="L29" s="372"/>
      <c r="M29" s="298"/>
      <c r="N29" s="366"/>
      <c r="O29" s="298"/>
      <c r="P29" s="365"/>
      <c r="Q29" s="298"/>
      <c r="R29" s="366"/>
      <c r="S29" s="298"/>
      <c r="T29" s="385"/>
      <c r="U29" s="868"/>
      <c r="V29" s="871"/>
      <c r="W29" s="867"/>
      <c r="X29" s="365"/>
      <c r="Y29" s="298"/>
      <c r="Z29" s="298"/>
    </row>
    <row r="30" spans="1:26" ht="15" customHeight="1" x14ac:dyDescent="0.35">
      <c r="A30" s="1249">
        <v>44841</v>
      </c>
      <c r="B30" s="353">
        <v>15.8</v>
      </c>
      <c r="C30" s="327">
        <v>158000</v>
      </c>
      <c r="D30" s="348">
        <v>17.48</v>
      </c>
      <c r="E30" s="327">
        <v>174800</v>
      </c>
      <c r="F30" s="348">
        <v>21.01</v>
      </c>
      <c r="G30" s="297">
        <v>210100</v>
      </c>
      <c r="H30" s="353"/>
      <c r="I30" s="297"/>
      <c r="J30" s="353"/>
      <c r="K30" s="297"/>
      <c r="L30" s="372"/>
      <c r="M30" s="298"/>
      <c r="N30" s="366"/>
      <c r="O30" s="298"/>
      <c r="P30" s="365">
        <v>20</v>
      </c>
      <c r="Q30" s="298">
        <v>278000</v>
      </c>
      <c r="R30" s="366"/>
      <c r="S30" s="298"/>
      <c r="T30" s="385"/>
      <c r="U30" s="340"/>
      <c r="V30" s="385">
        <v>24.08</v>
      </c>
      <c r="W30" s="298">
        <v>240800</v>
      </c>
      <c r="X30" s="366"/>
      <c r="Y30" s="298"/>
      <c r="Z30" s="298"/>
    </row>
    <row r="31" spans="1:26" ht="15" customHeight="1" x14ac:dyDescent="0.35">
      <c r="A31" s="1250"/>
      <c r="B31" s="353"/>
      <c r="C31" s="327"/>
      <c r="D31" s="348"/>
      <c r="E31" s="327"/>
      <c r="F31" s="348"/>
      <c r="G31" s="297"/>
      <c r="H31" s="353"/>
      <c r="I31" s="338"/>
      <c r="J31" s="372"/>
      <c r="K31" s="297"/>
      <c r="L31" s="372"/>
      <c r="M31" s="298"/>
      <c r="N31" s="366"/>
      <c r="O31" s="298"/>
      <c r="P31" s="365"/>
      <c r="Q31" s="298"/>
      <c r="R31" s="366"/>
      <c r="S31" s="298"/>
      <c r="T31" s="385"/>
      <c r="U31" s="340"/>
      <c r="V31" s="385"/>
      <c r="W31" s="298"/>
      <c r="X31" s="366"/>
      <c r="Y31" s="298"/>
      <c r="Z31" s="298"/>
    </row>
    <row r="32" spans="1:26" ht="15" customHeight="1" x14ac:dyDescent="0.35">
      <c r="A32" s="1250"/>
      <c r="B32" s="353"/>
      <c r="C32" s="327"/>
      <c r="D32" s="348"/>
      <c r="E32" s="327"/>
      <c r="F32" s="348"/>
      <c r="G32" s="297"/>
      <c r="H32" s="353"/>
      <c r="I32" s="338"/>
      <c r="J32" s="372"/>
      <c r="K32" s="297"/>
      <c r="L32" s="372"/>
      <c r="M32" s="298"/>
      <c r="N32" s="366"/>
      <c r="O32" s="298"/>
      <c r="P32" s="365"/>
      <c r="Q32" s="298"/>
      <c r="R32" s="366"/>
      <c r="S32" s="298"/>
      <c r="T32" s="385"/>
      <c r="U32" s="340"/>
      <c r="V32" s="385"/>
      <c r="W32" s="298"/>
      <c r="X32" s="366"/>
      <c r="Y32" s="298"/>
      <c r="Z32" s="298"/>
    </row>
    <row r="33" spans="1:26" ht="15" customHeight="1" x14ac:dyDescent="0.35">
      <c r="A33" s="1251"/>
      <c r="B33" s="353"/>
      <c r="C33" s="327"/>
      <c r="D33" s="348"/>
      <c r="E33" s="327"/>
      <c r="F33" s="348"/>
      <c r="G33" s="297"/>
      <c r="H33" s="353"/>
      <c r="I33" s="297"/>
      <c r="J33" s="353"/>
      <c r="K33" s="297"/>
      <c r="L33" s="372"/>
      <c r="M33" s="298"/>
      <c r="N33" s="366"/>
      <c r="O33" s="298"/>
      <c r="P33" s="365"/>
      <c r="Q33" s="298"/>
      <c r="R33" s="366"/>
      <c r="S33" s="298"/>
      <c r="T33" s="385"/>
      <c r="U33" s="340"/>
      <c r="V33" s="385"/>
      <c r="W33" s="298"/>
      <c r="X33" s="366"/>
      <c r="Y33" s="298"/>
      <c r="Z33" s="298"/>
    </row>
    <row r="34" spans="1:26" ht="15" customHeight="1" x14ac:dyDescent="0.35">
      <c r="A34" s="1249">
        <v>44842</v>
      </c>
      <c r="B34" s="353"/>
      <c r="C34" s="327"/>
      <c r="D34" s="348"/>
      <c r="E34" s="327"/>
      <c r="F34" s="348"/>
      <c r="G34" s="297"/>
      <c r="H34" s="353"/>
      <c r="I34" s="297"/>
      <c r="J34" s="353"/>
      <c r="K34" s="297"/>
      <c r="L34" s="372"/>
      <c r="M34" s="298"/>
      <c r="N34" s="366"/>
      <c r="O34" s="298"/>
      <c r="P34" s="365"/>
      <c r="Q34" s="298"/>
      <c r="R34" s="366"/>
      <c r="S34" s="298"/>
      <c r="T34" s="385"/>
      <c r="U34" s="340"/>
      <c r="V34" s="385"/>
      <c r="W34" s="298"/>
      <c r="X34" s="366"/>
      <c r="Y34" s="298"/>
      <c r="Z34" s="298"/>
    </row>
    <row r="35" spans="1:26" ht="15" customHeight="1" x14ac:dyDescent="0.35">
      <c r="A35" s="1250"/>
      <c r="B35" s="353"/>
      <c r="C35" s="327"/>
      <c r="D35" s="348"/>
      <c r="E35" s="327"/>
      <c r="F35" s="348"/>
      <c r="G35" s="297"/>
      <c r="H35" s="353"/>
      <c r="I35" s="297"/>
      <c r="J35" s="353"/>
      <c r="K35" s="297"/>
      <c r="L35" s="372"/>
      <c r="M35" s="298"/>
      <c r="N35" s="366"/>
      <c r="O35" s="298"/>
      <c r="P35" s="365"/>
      <c r="Q35" s="298"/>
      <c r="R35" s="366"/>
      <c r="S35" s="298"/>
      <c r="T35" s="385"/>
      <c r="U35" s="340"/>
      <c r="V35" s="385"/>
      <c r="W35" s="298"/>
      <c r="X35" s="366"/>
      <c r="Y35" s="298"/>
      <c r="Z35" s="298"/>
    </row>
    <row r="36" spans="1:26" ht="15" customHeight="1" x14ac:dyDescent="0.35">
      <c r="A36" s="1251"/>
      <c r="B36" s="353"/>
      <c r="C36" s="327"/>
      <c r="D36" s="348"/>
      <c r="E36" s="327"/>
      <c r="F36" s="348"/>
      <c r="G36" s="297"/>
      <c r="H36" s="353"/>
      <c r="I36" s="297"/>
      <c r="J36" s="353"/>
      <c r="K36" s="297"/>
      <c r="L36" s="372"/>
      <c r="M36" s="298"/>
      <c r="N36" s="366"/>
      <c r="O36" s="298"/>
      <c r="P36" s="365"/>
      <c r="Q36" s="298"/>
      <c r="R36" s="366"/>
      <c r="S36" s="298"/>
      <c r="T36" s="385"/>
      <c r="U36" s="340"/>
      <c r="V36" s="385"/>
      <c r="W36" s="298"/>
      <c r="X36" s="366"/>
      <c r="Y36" s="298"/>
      <c r="Z36" s="298"/>
    </row>
    <row r="37" spans="1:26" ht="15" customHeight="1" x14ac:dyDescent="0.35">
      <c r="A37" s="1249">
        <v>44843</v>
      </c>
      <c r="B37" s="353">
        <v>20.89</v>
      </c>
      <c r="C37" s="327">
        <v>208900</v>
      </c>
      <c r="D37" s="348">
        <v>16.5</v>
      </c>
      <c r="E37" s="327">
        <v>165000</v>
      </c>
      <c r="F37" s="348">
        <v>21.47</v>
      </c>
      <c r="G37" s="297">
        <v>214700</v>
      </c>
      <c r="H37" s="353"/>
      <c r="I37" s="297"/>
      <c r="J37" s="353"/>
      <c r="K37" s="297"/>
      <c r="L37" s="372">
        <v>54.69</v>
      </c>
      <c r="M37" s="298">
        <v>371890</v>
      </c>
      <c r="N37" s="366"/>
      <c r="O37" s="298"/>
      <c r="P37" s="365"/>
      <c r="Q37" s="298"/>
      <c r="R37" s="366"/>
      <c r="S37" s="298"/>
      <c r="T37" s="385"/>
      <c r="U37" s="340"/>
      <c r="V37" s="385"/>
      <c r="W37" s="298"/>
      <c r="X37" s="366"/>
      <c r="Y37" s="298"/>
      <c r="Z37" s="298"/>
    </row>
    <row r="38" spans="1:26" ht="15" customHeight="1" x14ac:dyDescent="0.35">
      <c r="A38" s="1250"/>
      <c r="B38" s="353"/>
      <c r="C38" s="327"/>
      <c r="D38" s="348"/>
      <c r="E38" s="327"/>
      <c r="F38" s="348"/>
      <c r="G38" s="297"/>
      <c r="H38" s="353"/>
      <c r="I38" s="297"/>
      <c r="J38" s="353"/>
      <c r="K38" s="297"/>
      <c r="L38" s="372"/>
      <c r="M38" s="298"/>
      <c r="N38" s="366"/>
      <c r="O38" s="298"/>
      <c r="P38" s="365"/>
      <c r="Q38" s="298"/>
      <c r="R38" s="366"/>
      <c r="S38" s="298"/>
      <c r="T38" s="385"/>
      <c r="U38" s="340"/>
      <c r="V38" s="385"/>
      <c r="W38" s="298"/>
      <c r="X38" s="366"/>
      <c r="Y38" s="298"/>
      <c r="Z38" s="298"/>
    </row>
    <row r="39" spans="1:26" ht="15" customHeight="1" x14ac:dyDescent="0.35">
      <c r="A39" s="1250"/>
      <c r="B39" s="353"/>
      <c r="C39" s="327"/>
      <c r="D39" s="348"/>
      <c r="E39" s="327"/>
      <c r="F39" s="348"/>
      <c r="G39" s="297"/>
      <c r="H39" s="353"/>
      <c r="I39" s="297"/>
      <c r="J39" s="353"/>
      <c r="K39" s="297"/>
      <c r="L39" s="372"/>
      <c r="M39" s="298"/>
      <c r="N39" s="366"/>
      <c r="O39" s="298"/>
      <c r="P39" s="365"/>
      <c r="Q39" s="298"/>
      <c r="R39" s="366"/>
      <c r="S39" s="298"/>
      <c r="T39" s="385"/>
      <c r="U39" s="340"/>
      <c r="V39" s="385"/>
      <c r="W39" s="298"/>
      <c r="X39" s="366"/>
      <c r="Y39" s="298"/>
      <c r="Z39" s="298"/>
    </row>
    <row r="40" spans="1:26" ht="15" customHeight="1" x14ac:dyDescent="0.35">
      <c r="A40" s="1251"/>
      <c r="B40" s="353"/>
      <c r="C40" s="327"/>
      <c r="D40" s="348"/>
      <c r="E40" s="327"/>
      <c r="F40" s="348"/>
      <c r="G40" s="297"/>
      <c r="H40" s="353"/>
      <c r="I40" s="297"/>
      <c r="J40" s="353"/>
      <c r="K40" s="297"/>
      <c r="L40" s="372"/>
      <c r="M40" s="298"/>
      <c r="N40" s="366"/>
      <c r="O40" s="298"/>
      <c r="P40" s="365"/>
      <c r="Q40" s="298"/>
      <c r="R40" s="366"/>
      <c r="S40" s="298"/>
      <c r="T40" s="385"/>
      <c r="U40" s="340"/>
      <c r="V40" s="385"/>
      <c r="W40" s="298"/>
      <c r="X40" s="366"/>
      <c r="Y40" s="298"/>
      <c r="Z40" s="298"/>
    </row>
    <row r="41" spans="1:26" ht="15" customHeight="1" x14ac:dyDescent="0.35">
      <c r="A41" s="1249">
        <v>44844</v>
      </c>
      <c r="B41" s="353">
        <v>28.31</v>
      </c>
      <c r="C41" s="327">
        <v>283100</v>
      </c>
      <c r="D41" s="348">
        <v>24.36</v>
      </c>
      <c r="E41" s="327">
        <v>243600</v>
      </c>
      <c r="F41" s="348">
        <v>38.880000000000003</v>
      </c>
      <c r="G41" s="297">
        <v>388800</v>
      </c>
      <c r="H41" s="353"/>
      <c r="I41" s="297"/>
      <c r="J41" s="353">
        <v>15</v>
      </c>
      <c r="K41" s="297">
        <v>208500</v>
      </c>
      <c r="L41" s="372"/>
      <c r="M41" s="298"/>
      <c r="N41" s="366"/>
      <c r="O41" s="298"/>
      <c r="P41" s="365">
        <v>20</v>
      </c>
      <c r="Q41" s="298">
        <v>278000</v>
      </c>
      <c r="R41" s="366"/>
      <c r="S41" s="298"/>
      <c r="T41" s="385"/>
      <c r="U41" s="340"/>
      <c r="V41" s="385"/>
      <c r="W41" s="298"/>
      <c r="X41" s="366"/>
      <c r="Y41" s="298"/>
      <c r="Z41" s="298"/>
    </row>
    <row r="42" spans="1:26" ht="15" customHeight="1" x14ac:dyDescent="0.35">
      <c r="A42" s="1250"/>
      <c r="B42" s="353"/>
      <c r="C42" s="327"/>
      <c r="D42" s="348">
        <v>5</v>
      </c>
      <c r="E42" s="327">
        <v>50000</v>
      </c>
      <c r="F42" s="348"/>
      <c r="G42" s="297"/>
      <c r="H42" s="353"/>
      <c r="I42" s="297"/>
      <c r="J42" s="353"/>
      <c r="K42" s="297"/>
      <c r="L42" s="372"/>
      <c r="M42" s="298"/>
      <c r="N42" s="366"/>
      <c r="O42" s="298"/>
      <c r="P42" s="365"/>
      <c r="Q42" s="298"/>
      <c r="R42" s="366"/>
      <c r="S42" s="298"/>
      <c r="T42" s="385"/>
      <c r="U42" s="340"/>
      <c r="V42" s="385"/>
      <c r="W42" s="298"/>
      <c r="X42" s="366"/>
      <c r="Y42" s="298"/>
      <c r="Z42" s="298"/>
    </row>
    <row r="43" spans="1:26" ht="15" customHeight="1" x14ac:dyDescent="0.35">
      <c r="A43" s="1250"/>
      <c r="B43" s="353"/>
      <c r="C43" s="327"/>
      <c r="D43" s="348"/>
      <c r="E43" s="327"/>
      <c r="F43" s="348"/>
      <c r="G43" s="297"/>
      <c r="H43" s="353"/>
      <c r="I43" s="297"/>
      <c r="J43" s="353"/>
      <c r="K43" s="297"/>
      <c r="L43" s="372"/>
      <c r="M43" s="298"/>
      <c r="N43" s="366"/>
      <c r="O43" s="298"/>
      <c r="P43" s="365"/>
      <c r="Q43" s="298"/>
      <c r="R43" s="366"/>
      <c r="S43" s="298"/>
      <c r="T43" s="385"/>
      <c r="U43" s="340"/>
      <c r="V43" s="385"/>
      <c r="W43" s="298"/>
      <c r="X43" s="366"/>
      <c r="Y43" s="298"/>
      <c r="Z43" s="298"/>
    </row>
    <row r="44" spans="1:26" ht="12.75" customHeight="1" x14ac:dyDescent="0.35">
      <c r="A44" s="1251"/>
      <c r="B44" s="353"/>
      <c r="C44" s="327"/>
      <c r="D44" s="348"/>
      <c r="E44" s="327"/>
      <c r="F44" s="348"/>
      <c r="G44" s="297"/>
      <c r="H44" s="353"/>
      <c r="I44" s="297"/>
      <c r="J44" s="353"/>
      <c r="K44" s="297"/>
      <c r="L44" s="372"/>
      <c r="M44" s="298"/>
      <c r="N44" s="366"/>
      <c r="O44" s="298"/>
      <c r="P44" s="365"/>
      <c r="Q44" s="298"/>
      <c r="R44" s="366"/>
      <c r="S44" s="298"/>
      <c r="T44" s="385"/>
      <c r="U44" s="340"/>
      <c r="V44" s="385"/>
      <c r="W44" s="298"/>
      <c r="X44" s="366"/>
      <c r="Y44" s="298"/>
      <c r="Z44" s="298"/>
    </row>
    <row r="45" spans="1:26" ht="15" customHeight="1" x14ac:dyDescent="0.35">
      <c r="A45" s="1249">
        <v>44845</v>
      </c>
      <c r="B45" s="353"/>
      <c r="C45" s="327"/>
      <c r="D45" s="348"/>
      <c r="E45" s="327"/>
      <c r="F45" s="348">
        <v>17.32</v>
      </c>
      <c r="G45" s="297">
        <v>173200</v>
      </c>
      <c r="H45" s="372"/>
      <c r="I45" s="298"/>
      <c r="J45" s="353"/>
      <c r="K45" s="297"/>
      <c r="L45" s="372"/>
      <c r="M45" s="298"/>
      <c r="N45" s="366">
        <v>31.49</v>
      </c>
      <c r="O45" s="298">
        <v>314900</v>
      </c>
      <c r="P45" s="365">
        <v>20</v>
      </c>
      <c r="Q45" s="298">
        <v>278000</v>
      </c>
      <c r="R45" s="366"/>
      <c r="S45" s="298"/>
      <c r="T45" s="385"/>
      <c r="U45" s="340"/>
      <c r="V45" s="385"/>
      <c r="W45" s="298"/>
      <c r="X45" s="366">
        <v>36.159999999999997</v>
      </c>
      <c r="Y45" s="298">
        <v>361600</v>
      </c>
      <c r="Z45" s="298"/>
    </row>
    <row r="46" spans="1:26" ht="15" customHeight="1" x14ac:dyDescent="0.35">
      <c r="A46" s="1250"/>
      <c r="B46" s="353"/>
      <c r="C46" s="327"/>
      <c r="D46" s="348"/>
      <c r="E46" s="327"/>
      <c r="F46" s="348"/>
      <c r="G46" s="297"/>
      <c r="H46" s="353"/>
      <c r="I46" s="297"/>
      <c r="J46" s="353"/>
      <c r="K46" s="297"/>
      <c r="L46" s="372"/>
      <c r="M46" s="298"/>
      <c r="N46" s="366"/>
      <c r="O46" s="298"/>
      <c r="P46" s="365"/>
      <c r="Q46" s="298"/>
      <c r="R46" s="366"/>
      <c r="S46" s="298"/>
      <c r="T46" s="385"/>
      <c r="U46" s="340"/>
      <c r="V46" s="385"/>
      <c r="W46" s="298"/>
      <c r="X46" s="366"/>
      <c r="Y46" s="298"/>
      <c r="Z46" s="298"/>
    </row>
    <row r="47" spans="1:26" ht="15" customHeight="1" x14ac:dyDescent="0.35">
      <c r="A47" s="1250"/>
      <c r="B47" s="353"/>
      <c r="C47" s="327"/>
      <c r="D47" s="348"/>
      <c r="E47" s="327"/>
      <c r="F47" s="348"/>
      <c r="G47" s="297"/>
      <c r="H47" s="353"/>
      <c r="I47" s="297"/>
      <c r="J47" s="353"/>
      <c r="K47" s="297"/>
      <c r="L47" s="372"/>
      <c r="M47" s="298"/>
      <c r="N47" s="366"/>
      <c r="O47" s="298"/>
      <c r="P47" s="365"/>
      <c r="Q47" s="298"/>
      <c r="R47" s="366"/>
      <c r="S47" s="298"/>
      <c r="T47" s="385"/>
      <c r="U47" s="340"/>
      <c r="V47" s="385"/>
      <c r="W47" s="298"/>
      <c r="X47" s="366"/>
      <c r="Y47" s="298"/>
      <c r="Z47" s="298"/>
    </row>
    <row r="48" spans="1:26" ht="15" customHeight="1" x14ac:dyDescent="0.35">
      <c r="A48" s="1251"/>
      <c r="B48" s="353"/>
      <c r="C48" s="327"/>
      <c r="D48" s="348"/>
      <c r="E48" s="327"/>
      <c r="F48" s="348"/>
      <c r="G48" s="297"/>
      <c r="H48" s="353"/>
      <c r="I48" s="297"/>
      <c r="J48" s="353"/>
      <c r="K48" s="297"/>
      <c r="L48" s="372"/>
      <c r="M48" s="298"/>
      <c r="N48" s="366"/>
      <c r="O48" s="298"/>
      <c r="P48" s="365"/>
      <c r="Q48" s="298"/>
      <c r="R48" s="366"/>
      <c r="S48" s="298"/>
      <c r="T48" s="385"/>
      <c r="U48" s="340"/>
      <c r="V48" s="385"/>
      <c r="W48" s="298"/>
      <c r="X48" s="366"/>
      <c r="Y48" s="298"/>
      <c r="Z48" s="298"/>
    </row>
    <row r="49" spans="1:26" ht="15" customHeight="1" x14ac:dyDescent="0.35">
      <c r="A49" s="1249">
        <v>44846</v>
      </c>
      <c r="B49" s="353">
        <v>20.059999999999999</v>
      </c>
      <c r="C49" s="327">
        <v>200600</v>
      </c>
      <c r="D49" s="348">
        <v>22.94</v>
      </c>
      <c r="E49" s="327">
        <v>229400</v>
      </c>
      <c r="F49" s="348">
        <v>16</v>
      </c>
      <c r="G49" s="297">
        <v>160000</v>
      </c>
      <c r="H49" s="353"/>
      <c r="I49" s="297"/>
      <c r="J49" s="353"/>
      <c r="K49" s="297"/>
      <c r="L49" s="372"/>
      <c r="M49" s="298"/>
      <c r="N49" s="366"/>
      <c r="O49" s="298"/>
      <c r="P49" s="365"/>
      <c r="Q49" s="298"/>
      <c r="R49" s="366">
        <v>37.69</v>
      </c>
      <c r="S49" s="298">
        <v>256290</v>
      </c>
      <c r="T49" s="385">
        <v>7</v>
      </c>
      <c r="U49" s="340">
        <v>70000</v>
      </c>
      <c r="V49" s="385">
        <v>21.28</v>
      </c>
      <c r="W49" s="298">
        <v>212800</v>
      </c>
      <c r="X49" s="366"/>
      <c r="Y49" s="298"/>
      <c r="Z49" s="298"/>
    </row>
    <row r="50" spans="1:26" ht="15" customHeight="1" x14ac:dyDescent="0.35">
      <c r="A50" s="1250"/>
      <c r="B50" s="353"/>
      <c r="C50" s="327"/>
      <c r="D50" s="348"/>
      <c r="E50" s="327"/>
      <c r="F50" s="348"/>
      <c r="G50" s="297"/>
      <c r="H50" s="353"/>
      <c r="I50" s="297"/>
      <c r="J50" s="353"/>
      <c r="K50" s="297"/>
      <c r="L50" s="372"/>
      <c r="M50" s="298"/>
      <c r="N50" s="366"/>
      <c r="O50" s="298"/>
      <c r="P50" s="365"/>
      <c r="Q50" s="298"/>
      <c r="R50" s="366"/>
      <c r="S50" s="298"/>
      <c r="T50" s="385"/>
      <c r="U50" s="340"/>
      <c r="V50" s="385"/>
      <c r="W50" s="298"/>
      <c r="X50" s="366"/>
      <c r="Y50" s="298"/>
      <c r="Z50" s="298"/>
    </row>
    <row r="51" spans="1:26" ht="15" customHeight="1" x14ac:dyDescent="0.35">
      <c r="A51" s="1250"/>
      <c r="B51" s="353"/>
      <c r="C51" s="327"/>
      <c r="D51" s="348"/>
      <c r="E51" s="327"/>
      <c r="F51" s="348"/>
      <c r="G51" s="297"/>
      <c r="H51" s="353"/>
      <c r="I51" s="297"/>
      <c r="J51" s="353"/>
      <c r="K51" s="297"/>
      <c r="L51" s="372"/>
      <c r="M51" s="298"/>
      <c r="N51" s="366"/>
      <c r="O51" s="298"/>
      <c r="P51" s="365"/>
      <c r="Q51" s="298"/>
      <c r="R51" s="366"/>
      <c r="S51" s="298"/>
      <c r="T51" s="385"/>
      <c r="U51" s="340"/>
      <c r="V51" s="385"/>
      <c r="W51" s="298"/>
      <c r="X51" s="366"/>
      <c r="Y51" s="298"/>
      <c r="Z51" s="298"/>
    </row>
    <row r="52" spans="1:26" ht="15" customHeight="1" x14ac:dyDescent="0.35">
      <c r="A52" s="1251"/>
      <c r="B52" s="353"/>
      <c r="C52" s="327"/>
      <c r="D52" s="348"/>
      <c r="E52" s="327"/>
      <c r="F52" s="348"/>
      <c r="G52" s="297"/>
      <c r="H52" s="353"/>
      <c r="I52" s="297"/>
      <c r="J52" s="353"/>
      <c r="K52" s="297"/>
      <c r="L52" s="372"/>
      <c r="M52" s="298"/>
      <c r="N52" s="366"/>
      <c r="O52" s="298"/>
      <c r="P52" s="365"/>
      <c r="Q52" s="298"/>
      <c r="R52" s="366"/>
      <c r="S52" s="298"/>
      <c r="T52" s="385"/>
      <c r="U52" s="340"/>
      <c r="V52" s="385"/>
      <c r="W52" s="298"/>
      <c r="X52" s="366"/>
      <c r="Y52" s="298"/>
      <c r="Z52" s="298"/>
    </row>
    <row r="53" spans="1:26" ht="15" customHeight="1" x14ac:dyDescent="0.35">
      <c r="A53" s="1249">
        <v>44847</v>
      </c>
      <c r="B53" s="353">
        <v>12.14</v>
      </c>
      <c r="C53" s="327">
        <v>121400</v>
      </c>
      <c r="D53" s="348"/>
      <c r="E53" s="327"/>
      <c r="F53" s="348">
        <v>28.44</v>
      </c>
      <c r="G53" s="297">
        <v>284400</v>
      </c>
      <c r="H53" s="353">
        <v>55.47</v>
      </c>
      <c r="I53" s="297">
        <v>377196</v>
      </c>
      <c r="J53" s="353">
        <v>30</v>
      </c>
      <c r="K53" s="297">
        <v>417000</v>
      </c>
      <c r="L53" s="372">
        <v>54.42</v>
      </c>
      <c r="M53" s="298">
        <v>370056</v>
      </c>
      <c r="N53" s="366"/>
      <c r="O53" s="298"/>
      <c r="P53" s="365">
        <v>20</v>
      </c>
      <c r="Q53" s="298">
        <v>278000</v>
      </c>
      <c r="R53" s="366"/>
      <c r="S53" s="298"/>
      <c r="T53" s="385"/>
      <c r="U53" s="340"/>
      <c r="V53" s="385"/>
      <c r="W53" s="298"/>
      <c r="X53" s="366"/>
      <c r="Y53" s="298"/>
      <c r="Z53" s="298"/>
    </row>
    <row r="54" spans="1:26" ht="15" customHeight="1" x14ac:dyDescent="0.35">
      <c r="A54" s="1250"/>
      <c r="B54" s="353"/>
      <c r="C54" s="327"/>
      <c r="D54" s="348"/>
      <c r="E54" s="327"/>
      <c r="F54" s="348"/>
      <c r="G54" s="297"/>
      <c r="H54" s="353"/>
      <c r="I54" s="297"/>
      <c r="J54" s="353"/>
      <c r="K54" s="297"/>
      <c r="L54" s="372"/>
      <c r="M54" s="298"/>
      <c r="N54" s="366"/>
      <c r="O54" s="298"/>
      <c r="P54" s="365"/>
      <c r="Q54" s="298"/>
      <c r="R54" s="366"/>
      <c r="S54" s="298"/>
      <c r="T54" s="385"/>
      <c r="U54" s="868"/>
      <c r="V54" s="871"/>
      <c r="W54" s="867"/>
      <c r="X54" s="365"/>
      <c r="Y54" s="298"/>
      <c r="Z54" s="298"/>
    </row>
    <row r="55" spans="1:26" ht="15" customHeight="1" x14ac:dyDescent="0.35">
      <c r="A55" s="1250"/>
      <c r="B55" s="353"/>
      <c r="C55" s="327"/>
      <c r="D55" s="348"/>
      <c r="E55" s="327"/>
      <c r="F55" s="348"/>
      <c r="G55" s="297"/>
      <c r="H55" s="353"/>
      <c r="I55" s="297"/>
      <c r="J55" s="353"/>
      <c r="K55" s="297"/>
      <c r="L55" s="372"/>
      <c r="M55" s="298"/>
      <c r="N55" s="366"/>
      <c r="O55" s="298"/>
      <c r="P55" s="365"/>
      <c r="Q55" s="298"/>
      <c r="R55" s="366"/>
      <c r="S55" s="298"/>
      <c r="T55" s="385"/>
      <c r="U55" s="868"/>
      <c r="V55" s="871"/>
      <c r="W55" s="867"/>
      <c r="X55" s="365"/>
      <c r="Y55" s="298"/>
      <c r="Z55" s="298"/>
    </row>
    <row r="56" spans="1:26" ht="15" customHeight="1" x14ac:dyDescent="0.35">
      <c r="A56" s="1251"/>
      <c r="B56" s="353"/>
      <c r="C56" s="327"/>
      <c r="D56" s="348"/>
      <c r="E56" s="327"/>
      <c r="F56" s="348"/>
      <c r="G56" s="297"/>
      <c r="H56" s="353"/>
      <c r="I56" s="297"/>
      <c r="J56" s="353"/>
      <c r="K56" s="297"/>
      <c r="L56" s="372"/>
      <c r="M56" s="298"/>
      <c r="N56" s="366"/>
      <c r="O56" s="298"/>
      <c r="P56" s="365"/>
      <c r="Q56" s="298"/>
      <c r="R56" s="366"/>
      <c r="S56" s="298"/>
      <c r="T56" s="385"/>
      <c r="U56" s="340"/>
      <c r="V56" s="385"/>
      <c r="W56" s="298"/>
      <c r="X56" s="366"/>
      <c r="Y56" s="298"/>
      <c r="Z56" s="298"/>
    </row>
    <row r="57" spans="1:26" ht="15" customHeight="1" x14ac:dyDescent="0.35">
      <c r="A57" s="1249">
        <v>44848</v>
      </c>
      <c r="B57" s="353"/>
      <c r="C57" s="297"/>
      <c r="D57" s="348">
        <v>29.63</v>
      </c>
      <c r="E57" s="327">
        <v>296300</v>
      </c>
      <c r="F57" s="348">
        <v>14.86</v>
      </c>
      <c r="G57" s="297">
        <v>148600</v>
      </c>
      <c r="H57" s="353"/>
      <c r="I57" s="297"/>
      <c r="J57" s="353"/>
      <c r="K57" s="297"/>
      <c r="L57" s="372">
        <v>44.32</v>
      </c>
      <c r="M57" s="298">
        <v>301376</v>
      </c>
      <c r="N57" s="366"/>
      <c r="O57" s="298"/>
      <c r="P57" s="365">
        <v>20</v>
      </c>
      <c r="Q57" s="298">
        <v>278000</v>
      </c>
      <c r="R57" s="366"/>
      <c r="S57" s="298"/>
      <c r="T57" s="385"/>
      <c r="U57" s="340"/>
      <c r="V57" s="385"/>
      <c r="W57" s="298"/>
      <c r="X57" s="366"/>
      <c r="Y57" s="298"/>
      <c r="Z57" s="298"/>
    </row>
    <row r="58" spans="1:26" ht="15" customHeight="1" x14ac:dyDescent="0.35">
      <c r="A58" s="1250"/>
      <c r="B58" s="353"/>
      <c r="C58" s="327"/>
      <c r="D58" s="348"/>
      <c r="E58" s="327"/>
      <c r="F58" s="348"/>
      <c r="G58" s="297"/>
      <c r="H58" s="353"/>
      <c r="I58" s="297"/>
      <c r="J58" s="353"/>
      <c r="K58" s="297"/>
      <c r="L58" s="372"/>
      <c r="M58" s="298"/>
      <c r="N58" s="366"/>
      <c r="O58" s="298"/>
      <c r="P58" s="365"/>
      <c r="Q58" s="298"/>
      <c r="R58" s="366"/>
      <c r="S58" s="298"/>
      <c r="T58" s="385"/>
      <c r="U58" s="868"/>
      <c r="V58" s="871"/>
      <c r="W58" s="867"/>
      <c r="X58" s="365"/>
      <c r="Y58" s="298"/>
      <c r="Z58" s="298"/>
    </row>
    <row r="59" spans="1:26" ht="15" customHeight="1" x14ac:dyDescent="0.35">
      <c r="A59" s="1250"/>
      <c r="B59" s="353"/>
      <c r="C59" s="327"/>
      <c r="D59" s="348"/>
      <c r="E59" s="327"/>
      <c r="F59" s="348"/>
      <c r="G59" s="297"/>
      <c r="H59" s="353"/>
      <c r="I59" s="297"/>
      <c r="J59" s="353"/>
      <c r="K59" s="297"/>
      <c r="L59" s="372"/>
      <c r="M59" s="298"/>
      <c r="N59" s="366"/>
      <c r="O59" s="298"/>
      <c r="P59" s="365"/>
      <c r="Q59" s="298"/>
      <c r="R59" s="366"/>
      <c r="S59" s="298"/>
      <c r="T59" s="385"/>
      <c r="U59" s="868"/>
      <c r="V59" s="871"/>
      <c r="W59" s="867"/>
      <c r="X59" s="365"/>
      <c r="Y59" s="298"/>
      <c r="Z59" s="298"/>
    </row>
    <row r="60" spans="1:26" ht="15" customHeight="1" x14ac:dyDescent="0.35">
      <c r="A60" s="1250"/>
      <c r="B60" s="353"/>
      <c r="C60" s="327"/>
      <c r="D60" s="348"/>
      <c r="E60" s="327"/>
      <c r="F60" s="348"/>
      <c r="G60" s="297"/>
      <c r="H60" s="353"/>
      <c r="I60" s="297"/>
      <c r="J60" s="353"/>
      <c r="K60" s="297"/>
      <c r="L60" s="372"/>
      <c r="M60" s="298"/>
      <c r="N60" s="366"/>
      <c r="O60" s="298"/>
      <c r="P60" s="365"/>
      <c r="Q60" s="298"/>
      <c r="R60" s="366"/>
      <c r="S60" s="298"/>
      <c r="T60" s="385"/>
      <c r="U60" s="868"/>
      <c r="V60" s="871"/>
      <c r="W60" s="867"/>
      <c r="X60" s="365"/>
      <c r="Y60" s="298"/>
      <c r="Z60" s="298"/>
    </row>
    <row r="61" spans="1:26" ht="15" customHeight="1" x14ac:dyDescent="0.35">
      <c r="A61" s="1251"/>
      <c r="B61" s="353"/>
      <c r="C61" s="327"/>
      <c r="D61" s="348"/>
      <c r="E61" s="327"/>
      <c r="F61" s="348"/>
      <c r="G61" s="297"/>
      <c r="H61" s="353"/>
      <c r="I61" s="297"/>
      <c r="J61" s="353"/>
      <c r="K61" s="297"/>
      <c r="L61" s="372"/>
      <c r="M61" s="298"/>
      <c r="N61" s="366"/>
      <c r="O61" s="298"/>
      <c r="P61" s="365"/>
      <c r="Q61" s="298"/>
      <c r="R61" s="366"/>
      <c r="S61" s="298"/>
      <c r="T61" s="385"/>
      <c r="U61" s="340"/>
      <c r="V61" s="385"/>
      <c r="W61" s="298"/>
      <c r="X61" s="366"/>
      <c r="Y61" s="298"/>
      <c r="Z61" s="298"/>
    </row>
    <row r="62" spans="1:26" ht="15" customHeight="1" x14ac:dyDescent="0.35">
      <c r="A62" s="1249">
        <v>44849</v>
      </c>
      <c r="B62" s="353">
        <v>26.36</v>
      </c>
      <c r="C62" s="327">
        <v>263600</v>
      </c>
      <c r="D62" s="348">
        <v>16.95</v>
      </c>
      <c r="E62" s="327">
        <v>169500</v>
      </c>
      <c r="F62" s="348">
        <v>24.58</v>
      </c>
      <c r="G62" s="297">
        <v>245800</v>
      </c>
      <c r="H62" s="353"/>
      <c r="I62" s="297"/>
      <c r="J62" s="353">
        <v>30</v>
      </c>
      <c r="K62" s="297">
        <v>417000</v>
      </c>
      <c r="L62" s="372"/>
      <c r="M62" s="298"/>
      <c r="N62" s="366"/>
      <c r="O62" s="298"/>
      <c r="P62" s="365">
        <v>20</v>
      </c>
      <c r="Q62" s="298">
        <v>270000</v>
      </c>
      <c r="R62" s="366"/>
      <c r="S62" s="298"/>
      <c r="T62" s="385"/>
      <c r="U62" s="340"/>
      <c r="V62" s="385"/>
      <c r="W62" s="298"/>
      <c r="X62" s="366"/>
      <c r="Y62" s="298"/>
      <c r="Z62" s="298"/>
    </row>
    <row r="63" spans="1:26" ht="15" customHeight="1" x14ac:dyDescent="0.35">
      <c r="A63" s="1250"/>
      <c r="B63" s="353"/>
      <c r="C63" s="327"/>
      <c r="D63" s="348"/>
      <c r="E63" s="327"/>
      <c r="F63" s="348"/>
      <c r="G63" s="297"/>
      <c r="H63" s="353"/>
      <c r="I63" s="297"/>
      <c r="J63" s="353"/>
      <c r="K63" s="297"/>
      <c r="L63" s="372"/>
      <c r="M63" s="298"/>
      <c r="N63" s="366"/>
      <c r="O63" s="298"/>
      <c r="P63" s="365"/>
      <c r="Q63" s="298"/>
      <c r="R63" s="366"/>
      <c r="S63" s="298"/>
      <c r="T63" s="385"/>
      <c r="U63" s="340"/>
      <c r="V63" s="385"/>
      <c r="W63" s="298"/>
      <c r="X63" s="366"/>
      <c r="Y63" s="298"/>
      <c r="Z63" s="298"/>
    </row>
    <row r="64" spans="1:26" ht="15" customHeight="1" x14ac:dyDescent="0.35">
      <c r="A64" s="1251"/>
      <c r="B64" s="353"/>
      <c r="C64" s="327"/>
      <c r="D64" s="348"/>
      <c r="E64" s="327"/>
      <c r="F64" s="348"/>
      <c r="G64" s="297"/>
      <c r="H64" s="353"/>
      <c r="I64" s="297"/>
      <c r="J64" s="353"/>
      <c r="K64" s="297"/>
      <c r="L64" s="372"/>
      <c r="M64" s="298"/>
      <c r="N64" s="366"/>
      <c r="O64" s="298"/>
      <c r="P64" s="365"/>
      <c r="Q64" s="298"/>
      <c r="R64" s="366"/>
      <c r="S64" s="298"/>
      <c r="T64" s="385"/>
      <c r="U64" s="340"/>
      <c r="V64" s="385"/>
      <c r="W64" s="298"/>
      <c r="X64" s="366"/>
      <c r="Y64" s="298"/>
      <c r="Z64" s="298"/>
    </row>
    <row r="65" spans="1:26" ht="15" customHeight="1" x14ac:dyDescent="0.35">
      <c r="A65" s="1249">
        <v>44850</v>
      </c>
      <c r="B65" s="353">
        <v>15.24</v>
      </c>
      <c r="C65" s="327">
        <v>152400</v>
      </c>
      <c r="D65" s="348">
        <v>17.59</v>
      </c>
      <c r="E65" s="327">
        <v>175900</v>
      </c>
      <c r="F65" s="348"/>
      <c r="G65" s="338"/>
      <c r="H65" s="372"/>
      <c r="I65" s="297"/>
      <c r="J65" s="353"/>
      <c r="K65" s="297"/>
      <c r="L65" s="372"/>
      <c r="M65" s="298"/>
      <c r="N65" s="366"/>
      <c r="O65" s="298"/>
      <c r="P65" s="365"/>
      <c r="Q65" s="298"/>
      <c r="R65" s="366"/>
      <c r="S65" s="298"/>
      <c r="T65" s="385"/>
      <c r="U65" s="340"/>
      <c r="V65" s="385"/>
      <c r="W65" s="298"/>
      <c r="X65" s="366"/>
      <c r="Y65" s="298"/>
      <c r="Z65" s="298"/>
    </row>
    <row r="66" spans="1:26" ht="15" customHeight="1" x14ac:dyDescent="0.35">
      <c r="A66" s="1250"/>
      <c r="B66" s="353"/>
      <c r="C66" s="327"/>
      <c r="D66" s="348"/>
      <c r="E66" s="327"/>
      <c r="F66" s="348"/>
      <c r="G66" s="338"/>
      <c r="H66" s="372"/>
      <c r="I66" s="297"/>
      <c r="J66" s="353"/>
      <c r="K66" s="297"/>
      <c r="L66" s="372"/>
      <c r="M66" s="298"/>
      <c r="N66" s="366"/>
      <c r="O66" s="298"/>
      <c r="P66" s="365"/>
      <c r="Q66" s="298"/>
      <c r="R66" s="366"/>
      <c r="S66" s="298"/>
      <c r="T66" s="385"/>
      <c r="U66" s="340"/>
      <c r="V66" s="385"/>
      <c r="W66" s="298"/>
      <c r="X66" s="366"/>
      <c r="Y66" s="298"/>
      <c r="Z66" s="298"/>
    </row>
    <row r="67" spans="1:26" ht="15" customHeight="1" x14ac:dyDescent="0.35">
      <c r="A67" s="1251"/>
      <c r="B67" s="353"/>
      <c r="C67" s="327"/>
      <c r="D67" s="348"/>
      <c r="E67" s="327"/>
      <c r="F67" s="348"/>
      <c r="G67" s="297"/>
      <c r="H67" s="353"/>
      <c r="I67" s="297"/>
      <c r="J67" s="353"/>
      <c r="K67" s="297"/>
      <c r="L67" s="372"/>
      <c r="M67" s="298"/>
      <c r="N67" s="366"/>
      <c r="O67" s="298"/>
      <c r="P67" s="365"/>
      <c r="Q67" s="298"/>
      <c r="R67" s="366"/>
      <c r="S67" s="298"/>
      <c r="T67" s="385"/>
      <c r="U67" s="340"/>
      <c r="V67" s="385"/>
      <c r="W67" s="298"/>
      <c r="X67" s="366"/>
      <c r="Y67" s="298"/>
      <c r="Z67" s="298"/>
    </row>
    <row r="68" spans="1:26" ht="15" customHeight="1" x14ac:dyDescent="0.35">
      <c r="A68" s="1249">
        <v>44851</v>
      </c>
      <c r="B68" s="353">
        <v>17.87</v>
      </c>
      <c r="C68" s="327">
        <v>178700</v>
      </c>
      <c r="D68" s="348">
        <v>17.22</v>
      </c>
      <c r="E68" s="327">
        <v>172200</v>
      </c>
      <c r="F68" s="348">
        <v>17.36</v>
      </c>
      <c r="G68" s="297">
        <v>173600</v>
      </c>
      <c r="H68" s="353"/>
      <c r="I68" s="297"/>
      <c r="J68" s="353"/>
      <c r="K68" s="297"/>
      <c r="L68" s="372"/>
      <c r="M68" s="298"/>
      <c r="N68" s="366"/>
      <c r="O68" s="298"/>
      <c r="P68" s="365">
        <v>20</v>
      </c>
      <c r="Q68" s="298">
        <v>278000</v>
      </c>
      <c r="R68" s="366">
        <v>34.44</v>
      </c>
      <c r="S68" s="298">
        <v>234192</v>
      </c>
      <c r="T68" s="385"/>
      <c r="U68" s="340"/>
      <c r="V68" s="385">
        <v>23.64</v>
      </c>
      <c r="W68" s="298">
        <v>236400</v>
      </c>
      <c r="X68" s="366"/>
      <c r="Y68" s="298"/>
      <c r="Z68" s="298"/>
    </row>
    <row r="69" spans="1:26" ht="15" customHeight="1" x14ac:dyDescent="0.35">
      <c r="A69" s="1250"/>
      <c r="B69" s="353"/>
      <c r="C69" s="327"/>
      <c r="D69" s="348"/>
      <c r="E69" s="327"/>
      <c r="F69" s="348">
        <v>27.02</v>
      </c>
      <c r="G69" s="297">
        <v>270200</v>
      </c>
      <c r="H69" s="353"/>
      <c r="I69" s="297"/>
      <c r="J69" s="353"/>
      <c r="K69" s="297"/>
      <c r="L69" s="372"/>
      <c r="M69" s="298"/>
      <c r="N69" s="366"/>
      <c r="O69" s="298"/>
      <c r="P69" s="365"/>
      <c r="Q69" s="298"/>
      <c r="R69" s="366"/>
      <c r="S69" s="298"/>
      <c r="T69" s="385"/>
      <c r="U69" s="340"/>
      <c r="V69" s="385"/>
      <c r="W69" s="298"/>
      <c r="X69" s="366"/>
      <c r="Y69" s="298"/>
      <c r="Z69" s="298"/>
    </row>
    <row r="70" spans="1:26" ht="15" customHeight="1" x14ac:dyDescent="0.35">
      <c r="A70" s="1250"/>
      <c r="B70" s="353"/>
      <c r="C70" s="327"/>
      <c r="D70" s="348"/>
      <c r="E70" s="327"/>
      <c r="F70" s="348"/>
      <c r="G70" s="297"/>
      <c r="H70" s="353"/>
      <c r="I70" s="297"/>
      <c r="J70" s="353"/>
      <c r="K70" s="297"/>
      <c r="L70" s="372"/>
      <c r="M70" s="298"/>
      <c r="N70" s="366"/>
      <c r="O70" s="298"/>
      <c r="P70" s="365"/>
      <c r="Q70" s="298"/>
      <c r="R70" s="366"/>
      <c r="S70" s="298"/>
      <c r="T70" s="385"/>
      <c r="U70" s="340"/>
      <c r="V70" s="385"/>
      <c r="W70" s="298"/>
      <c r="X70" s="366"/>
      <c r="Y70" s="298"/>
      <c r="Z70" s="298"/>
    </row>
    <row r="71" spans="1:26" ht="15" customHeight="1" x14ac:dyDescent="0.35">
      <c r="A71" s="1251"/>
      <c r="B71" s="353"/>
      <c r="C71" s="327"/>
      <c r="D71" s="348"/>
      <c r="E71" s="327"/>
      <c r="F71" s="348"/>
      <c r="G71" s="297"/>
      <c r="H71" s="353"/>
      <c r="I71" s="297"/>
      <c r="J71" s="353"/>
      <c r="K71" s="297"/>
      <c r="L71" s="372"/>
      <c r="M71" s="298"/>
      <c r="N71" s="366"/>
      <c r="O71" s="298"/>
      <c r="P71" s="365"/>
      <c r="Q71" s="298"/>
      <c r="R71" s="366"/>
      <c r="S71" s="298"/>
      <c r="T71" s="385"/>
      <c r="U71" s="340"/>
      <c r="V71" s="385"/>
      <c r="W71" s="298"/>
      <c r="X71" s="366"/>
      <c r="Y71" s="298"/>
      <c r="Z71" s="298"/>
    </row>
    <row r="72" spans="1:26" ht="15" customHeight="1" x14ac:dyDescent="0.35">
      <c r="A72" s="1249">
        <v>44852</v>
      </c>
      <c r="B72" s="353"/>
      <c r="C72" s="327"/>
      <c r="D72" s="544"/>
      <c r="E72" s="545"/>
      <c r="F72" s="348"/>
      <c r="G72" s="297"/>
      <c r="H72" s="353"/>
      <c r="I72" s="297"/>
      <c r="J72" s="353">
        <v>15</v>
      </c>
      <c r="K72" s="297">
        <v>208500</v>
      </c>
      <c r="L72" s="372"/>
      <c r="M72" s="298"/>
      <c r="N72" s="366"/>
      <c r="O72" s="298"/>
      <c r="P72" s="365">
        <v>20</v>
      </c>
      <c r="Q72" s="298">
        <v>278000</v>
      </c>
      <c r="R72" s="353"/>
      <c r="S72" s="298"/>
      <c r="T72" s="385"/>
      <c r="U72" s="340"/>
      <c r="V72" s="385"/>
      <c r="W72" s="298"/>
      <c r="X72" s="366"/>
      <c r="Y72" s="298"/>
      <c r="Z72" s="298"/>
    </row>
    <row r="73" spans="1:26" ht="15" customHeight="1" x14ac:dyDescent="0.35">
      <c r="A73" s="1250"/>
      <c r="B73" s="353"/>
      <c r="C73" s="327"/>
      <c r="D73" s="348"/>
      <c r="E73" s="327"/>
      <c r="F73" s="348"/>
      <c r="G73" s="297"/>
      <c r="H73" s="353"/>
      <c r="I73" s="297"/>
      <c r="J73" s="353"/>
      <c r="K73" s="297"/>
      <c r="L73" s="372"/>
      <c r="M73" s="298"/>
      <c r="N73" s="366"/>
      <c r="O73" s="298"/>
      <c r="P73" s="365"/>
      <c r="Q73" s="298"/>
      <c r="R73" s="353"/>
      <c r="S73" s="298"/>
      <c r="T73" s="385"/>
      <c r="U73" s="340"/>
      <c r="V73" s="385"/>
      <c r="W73" s="298"/>
      <c r="X73" s="366"/>
      <c r="Y73" s="298"/>
      <c r="Z73" s="298"/>
    </row>
    <row r="74" spans="1:26" ht="15" customHeight="1" x14ac:dyDescent="0.35">
      <c r="A74" s="1250"/>
      <c r="B74" s="353"/>
      <c r="C74" s="327"/>
      <c r="D74" s="348"/>
      <c r="E74" s="327"/>
      <c r="F74" s="348"/>
      <c r="G74" s="297"/>
      <c r="H74" s="353"/>
      <c r="I74" s="297"/>
      <c r="J74" s="353"/>
      <c r="K74" s="297"/>
      <c r="L74" s="372"/>
      <c r="M74" s="298"/>
      <c r="N74" s="366"/>
      <c r="O74" s="298"/>
      <c r="P74" s="365"/>
      <c r="Q74" s="298"/>
      <c r="R74" s="366"/>
      <c r="S74" s="298"/>
      <c r="T74" s="385"/>
      <c r="U74" s="868"/>
      <c r="V74" s="871"/>
      <c r="W74" s="867"/>
      <c r="X74" s="365"/>
      <c r="Y74" s="298"/>
      <c r="Z74" s="298"/>
    </row>
    <row r="75" spans="1:26" ht="15" customHeight="1" x14ac:dyDescent="0.35">
      <c r="A75" s="1251"/>
      <c r="B75" s="353"/>
      <c r="C75" s="327"/>
      <c r="D75" s="348"/>
      <c r="E75" s="327"/>
      <c r="F75" s="348"/>
      <c r="G75" s="338"/>
      <c r="H75" s="353"/>
      <c r="I75" s="297"/>
      <c r="J75" s="353"/>
      <c r="K75" s="297"/>
      <c r="L75" s="372"/>
      <c r="M75" s="298"/>
      <c r="N75" s="366"/>
      <c r="O75" s="298"/>
      <c r="P75" s="365"/>
      <c r="Q75" s="298"/>
      <c r="R75" s="366"/>
      <c r="S75" s="298"/>
      <c r="T75" s="385"/>
      <c r="U75" s="340"/>
      <c r="V75" s="385"/>
      <c r="W75" s="298"/>
      <c r="X75" s="366"/>
      <c r="Y75" s="298"/>
      <c r="Z75" s="298"/>
    </row>
    <row r="76" spans="1:26" ht="15" customHeight="1" x14ac:dyDescent="0.35">
      <c r="A76" s="1249">
        <v>44853</v>
      </c>
      <c r="B76" s="353"/>
      <c r="C76" s="327"/>
      <c r="D76" s="348">
        <v>23.23</v>
      </c>
      <c r="E76" s="327">
        <v>232300</v>
      </c>
      <c r="F76" s="348">
        <v>32.15</v>
      </c>
      <c r="G76" s="297">
        <v>321500</v>
      </c>
      <c r="H76" s="372"/>
      <c r="I76" s="298"/>
      <c r="J76" s="353"/>
      <c r="K76" s="297"/>
      <c r="L76" s="372"/>
      <c r="M76" s="298"/>
      <c r="N76" s="366"/>
      <c r="O76" s="298"/>
      <c r="P76" s="365">
        <v>20</v>
      </c>
      <c r="Q76" s="298">
        <v>278000</v>
      </c>
      <c r="R76" s="366"/>
      <c r="S76" s="298"/>
      <c r="T76" s="385"/>
      <c r="U76" s="340"/>
      <c r="V76" s="385"/>
      <c r="W76" s="298"/>
      <c r="X76" s="366"/>
      <c r="Y76" s="298"/>
      <c r="Z76" s="298"/>
    </row>
    <row r="77" spans="1:26" ht="15" customHeight="1" x14ac:dyDescent="0.35">
      <c r="A77" s="1250"/>
      <c r="B77" s="353"/>
      <c r="C77" s="327"/>
      <c r="D77" s="348"/>
      <c r="E77" s="327"/>
      <c r="F77" s="348"/>
      <c r="G77" s="297"/>
      <c r="H77" s="353"/>
      <c r="I77" s="297"/>
      <c r="J77" s="353"/>
      <c r="K77" s="297"/>
      <c r="L77" s="372"/>
      <c r="M77" s="298"/>
      <c r="N77" s="366"/>
      <c r="O77" s="298"/>
      <c r="P77" s="365"/>
      <c r="Q77" s="298"/>
      <c r="R77" s="366"/>
      <c r="S77" s="298"/>
      <c r="T77" s="385"/>
      <c r="U77" s="868"/>
      <c r="V77" s="871"/>
      <c r="W77" s="867"/>
      <c r="X77" s="365"/>
      <c r="Y77" s="298"/>
      <c r="Z77" s="298"/>
    </row>
    <row r="78" spans="1:26" ht="15" customHeight="1" x14ac:dyDescent="0.35">
      <c r="A78" s="1250"/>
      <c r="B78" s="353"/>
      <c r="C78" s="327"/>
      <c r="D78" s="348"/>
      <c r="E78" s="327"/>
      <c r="F78" s="348"/>
      <c r="G78" s="297"/>
      <c r="H78" s="353"/>
      <c r="I78" s="297"/>
      <c r="J78" s="353"/>
      <c r="K78" s="297"/>
      <c r="L78" s="372"/>
      <c r="M78" s="298"/>
      <c r="N78" s="366"/>
      <c r="O78" s="298"/>
      <c r="P78" s="365"/>
      <c r="Q78" s="298"/>
      <c r="R78" s="366"/>
      <c r="S78" s="298"/>
      <c r="T78" s="385"/>
      <c r="U78" s="868"/>
      <c r="V78" s="871"/>
      <c r="W78" s="867"/>
      <c r="X78" s="365"/>
      <c r="Y78" s="298"/>
      <c r="Z78" s="298"/>
    </row>
    <row r="79" spans="1:26" ht="15" customHeight="1" x14ac:dyDescent="0.35">
      <c r="A79" s="1251"/>
      <c r="B79" s="353"/>
      <c r="C79" s="327"/>
      <c r="D79" s="348"/>
      <c r="E79" s="327"/>
      <c r="F79" s="348"/>
      <c r="G79" s="297"/>
      <c r="H79" s="353"/>
      <c r="I79" s="297"/>
      <c r="J79" s="353"/>
      <c r="K79" s="297"/>
      <c r="L79" s="372"/>
      <c r="M79" s="298"/>
      <c r="N79" s="366"/>
      <c r="O79" s="298"/>
      <c r="P79" s="365"/>
      <c r="Q79" s="298"/>
      <c r="R79" s="366"/>
      <c r="S79" s="298"/>
      <c r="T79" s="385"/>
      <c r="U79" s="340"/>
      <c r="V79" s="385"/>
      <c r="W79" s="298"/>
      <c r="X79" s="366"/>
      <c r="Y79" s="298"/>
      <c r="Z79" s="298"/>
    </row>
    <row r="80" spans="1:26" ht="15" customHeight="1" x14ac:dyDescent="0.35">
      <c r="A80" s="1249">
        <v>44854</v>
      </c>
      <c r="B80" s="353"/>
      <c r="C80" s="327"/>
      <c r="D80" s="410">
        <v>35.54</v>
      </c>
      <c r="E80" s="327">
        <v>355400</v>
      </c>
      <c r="F80" s="348">
        <v>24.8</v>
      </c>
      <c r="G80" s="297">
        <v>248000</v>
      </c>
      <c r="H80" s="353"/>
      <c r="I80" s="297"/>
      <c r="J80" s="353"/>
      <c r="K80" s="297"/>
      <c r="L80" s="372"/>
      <c r="M80" s="298"/>
      <c r="N80" s="366"/>
      <c r="O80" s="298"/>
      <c r="P80" s="365">
        <v>20</v>
      </c>
      <c r="Q80" s="298">
        <v>278000</v>
      </c>
      <c r="R80" s="366"/>
      <c r="S80" s="298"/>
      <c r="T80" s="385"/>
      <c r="U80" s="340"/>
      <c r="V80" s="385"/>
      <c r="W80" s="298"/>
      <c r="X80" s="366"/>
      <c r="Y80" s="298"/>
      <c r="Z80" s="298"/>
    </row>
    <row r="81" spans="1:26" ht="15" customHeight="1" x14ac:dyDescent="0.35">
      <c r="A81" s="1250"/>
      <c r="B81" s="353"/>
      <c r="C81" s="327"/>
      <c r="D81" s="410"/>
      <c r="E81" s="327"/>
      <c r="F81" s="348"/>
      <c r="G81" s="297"/>
      <c r="H81" s="353"/>
      <c r="I81" s="297"/>
      <c r="J81" s="353"/>
      <c r="K81" s="297"/>
      <c r="L81" s="372"/>
      <c r="M81" s="298"/>
      <c r="N81" s="366"/>
      <c r="O81" s="298"/>
      <c r="P81" s="365"/>
      <c r="Q81" s="298"/>
      <c r="R81" s="366"/>
      <c r="S81" s="298"/>
      <c r="T81" s="385"/>
      <c r="U81" s="340"/>
      <c r="V81" s="385"/>
      <c r="W81" s="298"/>
      <c r="X81" s="366"/>
      <c r="Y81" s="298"/>
      <c r="Z81" s="298"/>
    </row>
    <row r="82" spans="1:26" ht="15" customHeight="1" x14ac:dyDescent="0.35">
      <c r="A82" s="1250"/>
      <c r="B82" s="353"/>
      <c r="C82" s="327"/>
      <c r="D82" s="410"/>
      <c r="E82" s="327"/>
      <c r="F82" s="348"/>
      <c r="G82" s="297"/>
      <c r="H82" s="353"/>
      <c r="I82" s="297"/>
      <c r="J82" s="353"/>
      <c r="K82" s="297"/>
      <c r="L82" s="372"/>
      <c r="M82" s="298"/>
      <c r="N82" s="366"/>
      <c r="O82" s="298"/>
      <c r="P82" s="365"/>
      <c r="Q82" s="298"/>
      <c r="R82" s="366"/>
      <c r="S82" s="298"/>
      <c r="T82" s="385"/>
      <c r="U82" s="340"/>
      <c r="V82" s="385"/>
      <c r="W82" s="298"/>
      <c r="X82" s="366"/>
      <c r="Y82" s="298"/>
      <c r="Z82" s="298"/>
    </row>
    <row r="83" spans="1:26" ht="15" customHeight="1" x14ac:dyDescent="0.35">
      <c r="A83" s="1250"/>
      <c r="B83" s="353"/>
      <c r="C83" s="327"/>
      <c r="D83" s="410"/>
      <c r="E83" s="327"/>
      <c r="F83" s="348"/>
      <c r="G83" s="297"/>
      <c r="H83" s="353"/>
      <c r="I83" s="297"/>
      <c r="J83" s="353"/>
      <c r="K83" s="297"/>
      <c r="L83" s="372"/>
      <c r="M83" s="298"/>
      <c r="N83" s="366"/>
      <c r="O83" s="298"/>
      <c r="P83" s="365"/>
      <c r="Q83" s="298"/>
      <c r="R83" s="366"/>
      <c r="S83" s="298"/>
      <c r="T83" s="385"/>
      <c r="U83" s="340"/>
      <c r="V83" s="385"/>
      <c r="W83" s="298"/>
      <c r="X83" s="366"/>
      <c r="Y83" s="298"/>
      <c r="Z83" s="298"/>
    </row>
    <row r="84" spans="1:26" ht="15" customHeight="1" x14ac:dyDescent="0.35">
      <c r="A84" s="1251"/>
      <c r="B84" s="353"/>
      <c r="C84" s="327"/>
      <c r="D84" s="348"/>
      <c r="E84" s="327"/>
      <c r="F84" s="348"/>
      <c r="G84" s="298"/>
      <c r="H84" s="366"/>
      <c r="I84" s="297"/>
      <c r="J84" s="353"/>
      <c r="K84" s="297"/>
      <c r="L84" s="372"/>
      <c r="M84" s="298"/>
      <c r="N84" s="366"/>
      <c r="O84" s="298"/>
      <c r="P84" s="365"/>
      <c r="Q84" s="298"/>
      <c r="R84" s="366"/>
      <c r="S84" s="298"/>
      <c r="T84" s="385"/>
      <c r="U84" s="340"/>
      <c r="V84" s="385"/>
      <c r="W84" s="298"/>
      <c r="X84" s="366"/>
      <c r="Y84" s="298"/>
      <c r="Z84" s="298"/>
    </row>
    <row r="85" spans="1:26" ht="15" customHeight="1" x14ac:dyDescent="0.35">
      <c r="A85" s="1249">
        <v>44855</v>
      </c>
      <c r="B85" s="353"/>
      <c r="C85" s="327"/>
      <c r="D85" s="348"/>
      <c r="E85" s="327"/>
      <c r="F85" s="348"/>
      <c r="G85" s="298"/>
      <c r="H85" s="366">
        <v>54.51</v>
      </c>
      <c r="I85" s="297">
        <v>370668</v>
      </c>
      <c r="J85" s="353">
        <v>30</v>
      </c>
      <c r="K85" s="297">
        <v>417000</v>
      </c>
      <c r="L85" s="372">
        <v>53.9</v>
      </c>
      <c r="M85" s="298">
        <v>366520</v>
      </c>
      <c r="N85" s="366">
        <v>25.82</v>
      </c>
      <c r="O85" s="298">
        <v>258200</v>
      </c>
      <c r="P85" s="365">
        <v>20</v>
      </c>
      <c r="Q85" s="298">
        <v>278000</v>
      </c>
      <c r="R85" s="366"/>
      <c r="S85" s="298"/>
      <c r="T85" s="385"/>
      <c r="U85" s="340"/>
      <c r="V85" s="385"/>
      <c r="W85" s="298"/>
      <c r="X85" s="366"/>
      <c r="Y85" s="298"/>
      <c r="Z85" s="298"/>
    </row>
    <row r="86" spans="1:26" ht="15" customHeight="1" x14ac:dyDescent="0.35">
      <c r="A86" s="1250"/>
      <c r="B86" s="353"/>
      <c r="C86" s="327"/>
      <c r="D86" s="348"/>
      <c r="E86" s="327"/>
      <c r="F86" s="348"/>
      <c r="G86" s="298"/>
      <c r="H86" s="366"/>
      <c r="I86" s="297"/>
      <c r="J86" s="353"/>
      <c r="K86" s="297"/>
      <c r="L86" s="372"/>
      <c r="M86" s="298"/>
      <c r="N86" s="366"/>
      <c r="O86" s="298"/>
      <c r="P86" s="365"/>
      <c r="Q86" s="298"/>
      <c r="R86" s="366"/>
      <c r="S86" s="298"/>
      <c r="T86" s="385"/>
      <c r="U86" s="340"/>
      <c r="V86" s="385"/>
      <c r="W86" s="298"/>
      <c r="X86" s="366"/>
      <c r="Y86" s="298"/>
      <c r="Z86" s="298"/>
    </row>
    <row r="87" spans="1:26" ht="15" customHeight="1" x14ac:dyDescent="0.35">
      <c r="A87" s="1250"/>
      <c r="B87" s="353"/>
      <c r="C87" s="327"/>
      <c r="D87" s="348"/>
      <c r="E87" s="327"/>
      <c r="F87" s="348"/>
      <c r="G87" s="298"/>
      <c r="H87" s="366"/>
      <c r="I87" s="297"/>
      <c r="J87" s="353"/>
      <c r="K87" s="297"/>
      <c r="L87" s="372"/>
      <c r="M87" s="298"/>
      <c r="N87" s="366"/>
      <c r="O87" s="298"/>
      <c r="P87" s="365"/>
      <c r="Q87" s="298"/>
      <c r="R87" s="366"/>
      <c r="S87" s="298"/>
      <c r="T87" s="385"/>
      <c r="U87" s="340"/>
      <c r="V87" s="385"/>
      <c r="W87" s="298"/>
      <c r="X87" s="366"/>
      <c r="Y87" s="298"/>
      <c r="Z87" s="298"/>
    </row>
    <row r="88" spans="1:26" ht="15" customHeight="1" x14ac:dyDescent="0.35">
      <c r="A88" s="1250"/>
      <c r="B88" s="353"/>
      <c r="C88" s="327"/>
      <c r="D88" s="348"/>
      <c r="E88" s="327"/>
      <c r="F88" s="348"/>
      <c r="G88" s="298"/>
      <c r="H88" s="366"/>
      <c r="I88" s="297"/>
      <c r="J88" s="353"/>
      <c r="K88" s="297"/>
      <c r="L88" s="372"/>
      <c r="M88" s="298"/>
      <c r="N88" s="366"/>
      <c r="O88" s="298"/>
      <c r="P88" s="365"/>
      <c r="Q88" s="298"/>
      <c r="R88" s="366"/>
      <c r="S88" s="298"/>
      <c r="T88" s="385"/>
      <c r="U88" s="868"/>
      <c r="V88" s="871"/>
      <c r="W88" s="867"/>
      <c r="X88" s="365"/>
      <c r="Y88" s="298"/>
      <c r="Z88" s="298"/>
    </row>
    <row r="89" spans="1:26" ht="15" customHeight="1" x14ac:dyDescent="0.35">
      <c r="A89" s="1251"/>
      <c r="B89" s="353"/>
      <c r="C89" s="327"/>
      <c r="D89" s="348"/>
      <c r="E89" s="327"/>
      <c r="F89" s="348"/>
      <c r="G89" s="297"/>
      <c r="H89" s="353"/>
      <c r="I89" s="297"/>
      <c r="J89" s="353"/>
      <c r="K89" s="297"/>
      <c r="L89" s="372"/>
      <c r="M89" s="298"/>
      <c r="N89" s="366"/>
      <c r="O89" s="298"/>
      <c r="P89" s="365"/>
      <c r="Q89" s="298"/>
      <c r="R89" s="366"/>
      <c r="S89" s="298"/>
      <c r="T89" s="385"/>
      <c r="U89" s="340"/>
      <c r="V89" s="385"/>
      <c r="W89" s="298"/>
      <c r="X89" s="366"/>
      <c r="Y89" s="298"/>
      <c r="Z89" s="298"/>
    </row>
    <row r="90" spans="1:26" ht="17.25" customHeight="1" x14ac:dyDescent="0.35">
      <c r="A90" s="1249">
        <v>44856</v>
      </c>
      <c r="B90" s="353">
        <v>32.47</v>
      </c>
      <c r="C90" s="327">
        <v>324700</v>
      </c>
      <c r="D90" s="348">
        <v>35.909999999999997</v>
      </c>
      <c r="E90" s="327">
        <v>359100</v>
      </c>
      <c r="F90" s="348">
        <v>20</v>
      </c>
      <c r="G90" s="297">
        <v>200000</v>
      </c>
      <c r="H90" s="353"/>
      <c r="I90" s="297"/>
      <c r="J90" s="353">
        <v>15</v>
      </c>
      <c r="K90" s="297">
        <v>208500</v>
      </c>
      <c r="L90" s="372"/>
      <c r="M90" s="298"/>
      <c r="N90" s="366"/>
      <c r="O90" s="298"/>
      <c r="P90" s="365">
        <v>20</v>
      </c>
      <c r="Q90" s="298">
        <v>278000</v>
      </c>
      <c r="R90" s="366"/>
      <c r="S90" s="298"/>
      <c r="T90" s="385"/>
      <c r="U90" s="340"/>
      <c r="V90" s="385"/>
      <c r="W90" s="298"/>
      <c r="X90" s="366"/>
      <c r="Y90" s="298"/>
      <c r="Z90" s="298"/>
    </row>
    <row r="91" spans="1:26" ht="17.25" customHeight="1" x14ac:dyDescent="0.35">
      <c r="A91" s="1250"/>
      <c r="B91" s="353"/>
      <c r="C91" s="327"/>
      <c r="D91" s="348"/>
      <c r="E91" s="327"/>
      <c r="F91" s="348"/>
      <c r="G91" s="297"/>
      <c r="H91" s="353"/>
      <c r="I91" s="297"/>
      <c r="J91" s="353"/>
      <c r="K91" s="297"/>
      <c r="L91" s="372"/>
      <c r="M91" s="298"/>
      <c r="N91" s="366"/>
      <c r="O91" s="298"/>
      <c r="P91" s="365"/>
      <c r="Q91" s="298"/>
      <c r="R91" s="366"/>
      <c r="S91" s="298"/>
      <c r="T91" s="385"/>
      <c r="U91" s="340"/>
      <c r="V91" s="385"/>
      <c r="W91" s="298"/>
      <c r="X91" s="366"/>
      <c r="Y91" s="298"/>
      <c r="Z91" s="298"/>
    </row>
    <row r="92" spans="1:26" ht="17.25" customHeight="1" x14ac:dyDescent="0.35">
      <c r="A92" s="1250"/>
      <c r="B92" s="353"/>
      <c r="C92" s="327"/>
      <c r="D92" s="348"/>
      <c r="E92" s="327"/>
      <c r="F92" s="348"/>
      <c r="G92" s="297"/>
      <c r="H92" s="353"/>
      <c r="I92" s="297"/>
      <c r="J92" s="353"/>
      <c r="K92" s="297"/>
      <c r="L92" s="372"/>
      <c r="M92" s="298"/>
      <c r="N92" s="366"/>
      <c r="O92" s="298"/>
      <c r="P92" s="365"/>
      <c r="Q92" s="298"/>
      <c r="R92" s="366"/>
      <c r="S92" s="298"/>
      <c r="T92" s="385"/>
      <c r="U92" s="340"/>
      <c r="V92" s="385"/>
      <c r="W92" s="298"/>
      <c r="X92" s="366"/>
      <c r="Y92" s="298"/>
      <c r="Z92" s="298"/>
    </row>
    <row r="93" spans="1:26" ht="15" customHeight="1" x14ac:dyDescent="0.35">
      <c r="A93" s="1251"/>
      <c r="B93" s="353"/>
      <c r="C93" s="327"/>
      <c r="D93" s="348"/>
      <c r="E93" s="327"/>
      <c r="F93" s="348"/>
      <c r="G93" s="297"/>
      <c r="H93" s="353"/>
      <c r="I93" s="297"/>
      <c r="J93" s="353"/>
      <c r="K93" s="297"/>
      <c r="L93" s="372"/>
      <c r="M93" s="298"/>
      <c r="N93" s="366"/>
      <c r="O93" s="298"/>
      <c r="P93" s="365"/>
      <c r="Q93" s="298"/>
      <c r="R93" s="366"/>
      <c r="S93" s="298"/>
      <c r="T93" s="385"/>
      <c r="U93" s="340"/>
      <c r="V93" s="385"/>
      <c r="W93" s="298"/>
      <c r="X93" s="366"/>
      <c r="Y93" s="298"/>
      <c r="Z93" s="298"/>
    </row>
    <row r="94" spans="1:26" ht="15" customHeight="1" x14ac:dyDescent="0.35">
      <c r="A94" s="1249">
        <v>44857</v>
      </c>
      <c r="B94" s="353"/>
      <c r="C94" s="327"/>
      <c r="D94" s="348"/>
      <c r="E94" s="327"/>
      <c r="F94" s="348">
        <v>44.08</v>
      </c>
      <c r="G94" s="297">
        <v>440800</v>
      </c>
      <c r="H94" s="353"/>
      <c r="I94" s="297"/>
      <c r="J94" s="353"/>
      <c r="K94" s="297"/>
      <c r="L94" s="372"/>
      <c r="M94" s="298"/>
      <c r="N94" s="366"/>
      <c r="O94" s="298"/>
      <c r="P94" s="365"/>
      <c r="Q94" s="298"/>
      <c r="R94" s="366"/>
      <c r="S94" s="298"/>
      <c r="T94" s="385">
        <v>8.9</v>
      </c>
      <c r="U94" s="342">
        <v>89000</v>
      </c>
      <c r="V94" s="387"/>
      <c r="W94" s="332"/>
      <c r="X94" s="388"/>
      <c r="Y94" s="298"/>
      <c r="Z94" s="298"/>
    </row>
    <row r="95" spans="1:26" ht="15" customHeight="1" x14ac:dyDescent="0.35">
      <c r="A95" s="1250"/>
      <c r="B95" s="353"/>
      <c r="C95" s="327"/>
      <c r="D95" s="348"/>
      <c r="E95" s="327"/>
      <c r="F95" s="348"/>
      <c r="G95" s="297"/>
      <c r="H95" s="353"/>
      <c r="I95" s="297"/>
      <c r="J95" s="353"/>
      <c r="K95" s="297"/>
      <c r="L95" s="372"/>
      <c r="M95" s="298"/>
      <c r="N95" s="366"/>
      <c r="O95" s="298"/>
      <c r="P95" s="365"/>
      <c r="Q95" s="298"/>
      <c r="R95" s="366"/>
      <c r="S95" s="298"/>
      <c r="T95" s="385"/>
      <c r="U95" s="342"/>
      <c r="V95" s="387"/>
      <c r="W95" s="332"/>
      <c r="X95" s="388"/>
      <c r="Y95" s="298"/>
      <c r="Z95" s="298"/>
    </row>
    <row r="96" spans="1:26" ht="15" customHeight="1" x14ac:dyDescent="0.35">
      <c r="A96" s="1250"/>
      <c r="B96" s="353"/>
      <c r="C96" s="327"/>
      <c r="D96" s="348"/>
      <c r="E96" s="327"/>
      <c r="F96" s="348"/>
      <c r="G96" s="297"/>
      <c r="H96" s="353"/>
      <c r="I96" s="297"/>
      <c r="J96" s="353"/>
      <c r="K96" s="297"/>
      <c r="L96" s="372"/>
      <c r="M96" s="298"/>
      <c r="N96" s="366"/>
      <c r="O96" s="298"/>
      <c r="P96" s="365"/>
      <c r="Q96" s="298"/>
      <c r="R96" s="366"/>
      <c r="S96" s="298"/>
      <c r="T96" s="385"/>
      <c r="U96" s="342"/>
      <c r="V96" s="387"/>
      <c r="W96" s="332"/>
      <c r="X96" s="388"/>
      <c r="Y96" s="298"/>
      <c r="Z96" s="298"/>
    </row>
    <row r="97" spans="1:28" ht="15" customHeight="1" x14ac:dyDescent="0.35">
      <c r="A97" s="1251"/>
      <c r="B97" s="353"/>
      <c r="C97" s="327"/>
      <c r="D97" s="348"/>
      <c r="E97" s="327"/>
      <c r="F97" s="348"/>
      <c r="G97" s="297"/>
      <c r="H97" s="353"/>
      <c r="I97" s="297"/>
      <c r="J97" s="353"/>
      <c r="K97" s="297"/>
      <c r="L97" s="372"/>
      <c r="M97" s="298"/>
      <c r="N97" s="366"/>
      <c r="O97" s="298"/>
      <c r="P97" s="365"/>
      <c r="Q97" s="298"/>
      <c r="R97" s="366"/>
      <c r="S97" s="298"/>
      <c r="T97" s="385"/>
      <c r="U97" s="340"/>
      <c r="V97" s="385"/>
      <c r="W97" s="298"/>
      <c r="X97" s="366"/>
      <c r="Y97" s="298"/>
      <c r="Z97" s="298"/>
    </row>
    <row r="98" spans="1:28" ht="15" customHeight="1" x14ac:dyDescent="0.35">
      <c r="A98" s="1249">
        <v>44858</v>
      </c>
      <c r="B98" s="353">
        <v>28.44</v>
      </c>
      <c r="C98" s="327">
        <v>284400</v>
      </c>
      <c r="D98" s="348">
        <v>30.89</v>
      </c>
      <c r="E98" s="327">
        <v>308900</v>
      </c>
      <c r="F98" s="348">
        <v>21.19</v>
      </c>
      <c r="G98" s="297">
        <v>211900</v>
      </c>
      <c r="H98" s="353"/>
      <c r="I98" s="297"/>
      <c r="J98" s="353"/>
      <c r="K98" s="297"/>
      <c r="L98" s="372"/>
      <c r="M98" s="298"/>
      <c r="N98" s="366"/>
      <c r="O98" s="298"/>
      <c r="P98" s="365">
        <v>20</v>
      </c>
      <c r="Q98" s="298">
        <v>278000</v>
      </c>
      <c r="R98" s="366"/>
      <c r="S98" s="298"/>
      <c r="T98" s="385"/>
      <c r="U98" s="340"/>
      <c r="V98" s="385">
        <v>24.06</v>
      </c>
      <c r="W98" s="298">
        <v>240600</v>
      </c>
      <c r="X98" s="366"/>
      <c r="Y98" s="298"/>
      <c r="Z98" s="298"/>
    </row>
    <row r="99" spans="1:28" ht="15" customHeight="1" x14ac:dyDescent="0.35">
      <c r="A99" s="1250"/>
      <c r="B99" s="353"/>
      <c r="C99" s="327"/>
      <c r="D99" s="348"/>
      <c r="E99" s="327"/>
      <c r="F99" s="348"/>
      <c r="G99" s="297"/>
      <c r="H99" s="353"/>
      <c r="I99" s="297"/>
      <c r="J99" s="353"/>
      <c r="K99" s="297"/>
      <c r="L99" s="372"/>
      <c r="M99" s="298"/>
      <c r="N99" s="366"/>
      <c r="O99" s="298"/>
      <c r="P99" s="365"/>
      <c r="Q99" s="298"/>
      <c r="R99" s="366"/>
      <c r="S99" s="298"/>
      <c r="T99" s="385"/>
      <c r="U99" s="340"/>
      <c r="V99" s="385"/>
      <c r="W99" s="298"/>
      <c r="X99" s="366"/>
      <c r="Y99" s="298"/>
      <c r="Z99" s="298"/>
    </row>
    <row r="100" spans="1:28" ht="15" customHeight="1" x14ac:dyDescent="0.35">
      <c r="A100" s="1250"/>
      <c r="B100" s="353"/>
      <c r="C100" s="327"/>
      <c r="D100" s="348"/>
      <c r="E100" s="327"/>
      <c r="F100" s="348"/>
      <c r="G100" s="338"/>
      <c r="H100" s="353"/>
      <c r="I100" s="297"/>
      <c r="J100" s="353"/>
      <c r="K100" s="297"/>
      <c r="L100" s="372"/>
      <c r="M100" s="298"/>
      <c r="N100" s="366"/>
      <c r="O100" s="298"/>
      <c r="P100" s="365"/>
      <c r="Q100" s="298"/>
      <c r="R100" s="366"/>
      <c r="S100" s="298"/>
      <c r="T100" s="385"/>
      <c r="U100" s="868"/>
      <c r="V100" s="871"/>
      <c r="W100" s="867"/>
      <c r="X100" s="365"/>
      <c r="Y100" s="298"/>
      <c r="Z100" s="298"/>
    </row>
    <row r="101" spans="1:28" ht="15" customHeight="1" x14ac:dyDescent="0.35">
      <c r="A101" s="1251"/>
      <c r="B101" s="353"/>
      <c r="C101" s="327"/>
      <c r="D101" s="348"/>
      <c r="E101" s="327"/>
      <c r="F101" s="348"/>
      <c r="G101" s="297"/>
      <c r="H101" s="353"/>
      <c r="I101" s="297"/>
      <c r="J101" s="353"/>
      <c r="K101" s="297"/>
      <c r="L101" s="372"/>
      <c r="M101" s="298"/>
      <c r="N101" s="366"/>
      <c r="O101" s="298"/>
      <c r="P101" s="365"/>
      <c r="Q101" s="298"/>
      <c r="R101" s="366"/>
      <c r="S101" s="298"/>
      <c r="T101" s="385"/>
      <c r="U101" s="340"/>
      <c r="V101" s="385"/>
      <c r="W101" s="298"/>
      <c r="X101" s="366"/>
      <c r="Y101" s="298"/>
      <c r="Z101" s="298"/>
    </row>
    <row r="102" spans="1:28" ht="15" customHeight="1" x14ac:dyDescent="0.35">
      <c r="A102" s="1249">
        <v>44859</v>
      </c>
      <c r="B102" s="353"/>
      <c r="C102" s="327"/>
      <c r="D102" s="348"/>
      <c r="E102" s="327"/>
      <c r="F102" s="348">
        <v>19.95</v>
      </c>
      <c r="G102" s="297">
        <v>199500</v>
      </c>
      <c r="H102" s="353"/>
      <c r="I102" s="297"/>
      <c r="J102" s="353">
        <v>15</v>
      </c>
      <c r="K102" s="327">
        <v>208500</v>
      </c>
      <c r="L102" s="353"/>
      <c r="M102" s="297"/>
      <c r="N102" s="366"/>
      <c r="O102" s="298"/>
      <c r="P102" s="365">
        <v>20</v>
      </c>
      <c r="Q102" s="298">
        <v>278000</v>
      </c>
      <c r="R102" s="366">
        <v>29.93</v>
      </c>
      <c r="S102" s="298">
        <v>203524</v>
      </c>
      <c r="T102" s="385"/>
      <c r="U102" s="340"/>
      <c r="V102" s="385"/>
      <c r="W102" s="298"/>
      <c r="X102" s="366"/>
      <c r="Y102" s="298"/>
      <c r="Z102" s="298"/>
    </row>
    <row r="103" spans="1:28" ht="15" customHeight="1" x14ac:dyDescent="0.35">
      <c r="A103" s="1250"/>
      <c r="B103" s="353"/>
      <c r="C103" s="327"/>
      <c r="D103" s="348"/>
      <c r="E103" s="327"/>
      <c r="F103" s="348"/>
      <c r="G103" s="297"/>
      <c r="H103" s="353"/>
      <c r="I103" s="297"/>
      <c r="J103" s="353"/>
      <c r="K103" s="327"/>
      <c r="L103" s="372"/>
      <c r="M103" s="298"/>
      <c r="N103" s="366"/>
      <c r="O103" s="298"/>
      <c r="P103" s="365"/>
      <c r="Q103" s="298"/>
      <c r="R103" s="366"/>
      <c r="S103" s="298"/>
      <c r="T103" s="385"/>
      <c r="U103" s="340"/>
      <c r="V103" s="385"/>
      <c r="W103" s="298"/>
      <c r="X103" s="366"/>
      <c r="Y103" s="298"/>
      <c r="Z103" s="298"/>
    </row>
    <row r="104" spans="1:28" ht="15" customHeight="1" x14ac:dyDescent="0.35">
      <c r="A104" s="1250"/>
      <c r="B104" s="353"/>
      <c r="C104" s="327"/>
      <c r="D104" s="348"/>
      <c r="E104" s="327"/>
      <c r="F104" s="348"/>
      <c r="G104" s="297"/>
      <c r="H104" s="353"/>
      <c r="I104" s="297"/>
      <c r="J104" s="353"/>
      <c r="K104" s="327"/>
      <c r="L104" s="372"/>
      <c r="M104" s="298"/>
      <c r="N104" s="366"/>
      <c r="O104" s="298"/>
      <c r="P104" s="365"/>
      <c r="Q104" s="298"/>
      <c r="R104" s="366"/>
      <c r="S104" s="298"/>
      <c r="T104" s="385"/>
      <c r="U104" s="340"/>
      <c r="V104" s="385"/>
      <c r="W104" s="298"/>
      <c r="X104" s="366"/>
      <c r="Y104" s="298"/>
      <c r="Z104" s="298"/>
    </row>
    <row r="105" spans="1:28" ht="15" customHeight="1" x14ac:dyDescent="0.35">
      <c r="A105" s="1250"/>
      <c r="B105" s="353"/>
      <c r="C105" s="327"/>
      <c r="D105" s="348"/>
      <c r="E105" s="327"/>
      <c r="F105" s="348"/>
      <c r="G105" s="297"/>
      <c r="H105" s="353"/>
      <c r="I105" s="297"/>
      <c r="J105" s="353"/>
      <c r="K105" s="297"/>
      <c r="L105" s="372"/>
      <c r="M105" s="298"/>
      <c r="N105" s="366"/>
      <c r="O105" s="298"/>
      <c r="P105" s="365"/>
      <c r="Q105" s="298"/>
      <c r="R105" s="366"/>
      <c r="S105" s="298"/>
      <c r="T105" s="385"/>
      <c r="U105" s="868"/>
      <c r="V105" s="871"/>
      <c r="W105" s="867"/>
      <c r="X105" s="365"/>
      <c r="Y105" s="298"/>
      <c r="Z105" s="298"/>
    </row>
    <row r="106" spans="1:28" ht="15" customHeight="1" x14ac:dyDescent="0.35">
      <c r="A106" s="1251"/>
      <c r="B106" s="353"/>
      <c r="C106" s="327"/>
      <c r="D106" s="348"/>
      <c r="E106" s="327"/>
      <c r="F106" s="348"/>
      <c r="G106" s="338"/>
      <c r="H106" s="353"/>
      <c r="I106" s="297"/>
      <c r="J106" s="353"/>
      <c r="K106" s="297"/>
      <c r="L106" s="372"/>
      <c r="M106" s="298"/>
      <c r="N106" s="366"/>
      <c r="O106" s="298"/>
      <c r="P106" s="365"/>
      <c r="Q106" s="298"/>
      <c r="R106" s="366"/>
      <c r="S106" s="298"/>
      <c r="T106" s="385"/>
      <c r="U106" s="340"/>
      <c r="V106" s="385"/>
      <c r="W106" s="298"/>
      <c r="X106" s="366"/>
      <c r="Y106" s="298"/>
      <c r="Z106" s="298"/>
      <c r="AB106" s="525"/>
    </row>
    <row r="107" spans="1:28" ht="15" customHeight="1" x14ac:dyDescent="0.35">
      <c r="A107" s="1249">
        <v>44860</v>
      </c>
      <c r="B107" s="353">
        <v>23.01</v>
      </c>
      <c r="C107" s="327">
        <v>230100</v>
      </c>
      <c r="D107" s="348">
        <v>21.83</v>
      </c>
      <c r="E107" s="327">
        <v>218300</v>
      </c>
      <c r="F107" s="348">
        <v>13.88</v>
      </c>
      <c r="G107" s="338">
        <v>138800</v>
      </c>
      <c r="H107" s="372"/>
      <c r="I107" s="298"/>
      <c r="J107" s="353">
        <v>30</v>
      </c>
      <c r="K107" s="297">
        <v>417000</v>
      </c>
      <c r="L107" s="372">
        <v>52.49</v>
      </c>
      <c r="M107" s="298">
        <v>356932</v>
      </c>
      <c r="N107" s="366"/>
      <c r="O107" s="298"/>
      <c r="P107" s="365">
        <v>20</v>
      </c>
      <c r="Q107" s="298">
        <v>278000</v>
      </c>
      <c r="R107" s="366"/>
      <c r="S107" s="298"/>
      <c r="T107" s="385"/>
      <c r="U107" s="340"/>
      <c r="V107" s="385"/>
      <c r="W107" s="298"/>
      <c r="X107" s="366"/>
      <c r="Y107" s="298"/>
      <c r="Z107" s="298"/>
      <c r="AB107" s="525"/>
    </row>
    <row r="108" spans="1:28" ht="15" customHeight="1" x14ac:dyDescent="0.35">
      <c r="A108" s="1250"/>
      <c r="B108" s="353"/>
      <c r="C108" s="327"/>
      <c r="D108" s="348"/>
      <c r="E108" s="327"/>
      <c r="F108" s="348"/>
      <c r="G108" s="297"/>
      <c r="H108" s="353"/>
      <c r="I108" s="297"/>
      <c r="J108" s="353"/>
      <c r="K108" s="297"/>
      <c r="L108" s="372"/>
      <c r="M108" s="298"/>
      <c r="N108" s="366"/>
      <c r="O108" s="298"/>
      <c r="P108" s="365"/>
      <c r="Q108" s="298"/>
      <c r="R108" s="366"/>
      <c r="S108" s="298"/>
      <c r="T108" s="385"/>
      <c r="U108" s="340"/>
      <c r="V108" s="385"/>
      <c r="W108" s="298"/>
      <c r="X108" s="366"/>
      <c r="Y108" s="298"/>
      <c r="Z108" s="298"/>
      <c r="AB108" s="525"/>
    </row>
    <row r="109" spans="1:28" ht="15" customHeight="1" x14ac:dyDescent="0.35">
      <c r="A109" s="1250"/>
      <c r="B109" s="353"/>
      <c r="C109" s="327"/>
      <c r="D109" s="348"/>
      <c r="E109" s="327"/>
      <c r="F109" s="348"/>
      <c r="G109" s="297"/>
      <c r="H109" s="353"/>
      <c r="I109" s="297"/>
      <c r="J109" s="353"/>
      <c r="K109" s="297"/>
      <c r="L109" s="372"/>
      <c r="M109" s="298"/>
      <c r="N109" s="366"/>
      <c r="O109" s="298"/>
      <c r="P109" s="365"/>
      <c r="Q109" s="298"/>
      <c r="R109" s="366"/>
      <c r="S109" s="298"/>
      <c r="T109" s="385"/>
      <c r="U109" s="340"/>
      <c r="V109" s="385"/>
      <c r="W109" s="298"/>
      <c r="X109" s="366"/>
      <c r="Y109" s="298"/>
      <c r="Z109" s="298"/>
      <c r="AB109" s="525"/>
    </row>
    <row r="110" spans="1:28" ht="15" customHeight="1" x14ac:dyDescent="0.35">
      <c r="A110" s="1250"/>
      <c r="B110" s="353"/>
      <c r="C110" s="327"/>
      <c r="D110" s="348"/>
      <c r="E110" s="327"/>
      <c r="F110" s="348"/>
      <c r="G110" s="297"/>
      <c r="H110" s="353"/>
      <c r="I110" s="297"/>
      <c r="J110" s="353"/>
      <c r="K110" s="297"/>
      <c r="L110" s="372"/>
      <c r="M110" s="298"/>
      <c r="N110" s="366"/>
      <c r="O110" s="298"/>
      <c r="P110" s="365"/>
      <c r="Q110" s="298"/>
      <c r="R110" s="366"/>
      <c r="S110" s="298"/>
      <c r="T110" s="385"/>
      <c r="U110" s="868"/>
      <c r="V110" s="871"/>
      <c r="W110" s="867"/>
      <c r="X110" s="365"/>
      <c r="Y110" s="298"/>
      <c r="Z110" s="298"/>
      <c r="AB110" s="525"/>
    </row>
    <row r="111" spans="1:28" ht="15" customHeight="1" x14ac:dyDescent="0.35">
      <c r="A111" s="1251"/>
      <c r="B111" s="353"/>
      <c r="C111" s="327"/>
      <c r="D111" s="348"/>
      <c r="E111" s="327"/>
      <c r="F111" s="348"/>
      <c r="G111" s="297"/>
      <c r="H111" s="353"/>
      <c r="I111" s="297"/>
      <c r="J111" s="353"/>
      <c r="K111" s="297"/>
      <c r="L111" s="372"/>
      <c r="M111" s="298"/>
      <c r="N111" s="366"/>
      <c r="O111" s="298"/>
      <c r="P111" s="365"/>
      <c r="Q111" s="298"/>
      <c r="R111" s="366"/>
      <c r="S111" s="298"/>
      <c r="T111" s="385"/>
      <c r="U111" s="340"/>
      <c r="V111" s="385"/>
      <c r="W111" s="298"/>
      <c r="X111" s="366"/>
      <c r="Y111" s="298"/>
      <c r="Z111" s="298"/>
    </row>
    <row r="112" spans="1:28" ht="15" customHeight="1" x14ac:dyDescent="0.35">
      <c r="A112" s="1249">
        <v>44861</v>
      </c>
      <c r="B112" s="353">
        <v>19.25</v>
      </c>
      <c r="C112" s="327">
        <v>192500</v>
      </c>
      <c r="D112" s="348">
        <v>16.46</v>
      </c>
      <c r="E112" s="327">
        <v>164600</v>
      </c>
      <c r="F112" s="348">
        <v>23.82</v>
      </c>
      <c r="G112" s="297">
        <v>238200</v>
      </c>
      <c r="H112" s="353">
        <v>47.5</v>
      </c>
      <c r="I112" s="297">
        <v>323000</v>
      </c>
      <c r="J112" s="353"/>
      <c r="K112" s="297"/>
      <c r="L112" s="372"/>
      <c r="M112" s="298"/>
      <c r="N112" s="366"/>
      <c r="O112" s="298"/>
      <c r="P112" s="365">
        <v>20</v>
      </c>
      <c r="Q112" s="298">
        <v>278000</v>
      </c>
      <c r="R112" s="366"/>
      <c r="S112" s="298"/>
      <c r="T112" s="388"/>
      <c r="U112" s="298"/>
      <c r="V112" s="385"/>
      <c r="W112" s="298"/>
      <c r="X112" s="366"/>
      <c r="Y112" s="298"/>
      <c r="Z112" s="298"/>
    </row>
    <row r="113" spans="1:26" ht="15" customHeight="1" x14ac:dyDescent="0.35">
      <c r="A113" s="1250"/>
      <c r="B113" s="353"/>
      <c r="C113" s="327"/>
      <c r="D113" s="348"/>
      <c r="E113" s="327"/>
      <c r="F113" s="348"/>
      <c r="G113" s="297"/>
      <c r="H113" s="353"/>
      <c r="I113" s="297"/>
      <c r="J113" s="353"/>
      <c r="K113" s="297"/>
      <c r="L113" s="372"/>
      <c r="M113" s="298"/>
      <c r="N113" s="366"/>
      <c r="O113" s="298"/>
      <c r="P113" s="365"/>
      <c r="Q113" s="298"/>
      <c r="R113" s="366"/>
      <c r="S113" s="298"/>
      <c r="T113" s="385"/>
      <c r="U113" s="340"/>
      <c r="V113" s="385"/>
      <c r="W113" s="298"/>
      <c r="X113" s="366"/>
      <c r="Y113" s="298"/>
      <c r="Z113" s="298"/>
    </row>
    <row r="114" spans="1:26" ht="15" customHeight="1" x14ac:dyDescent="0.35">
      <c r="A114" s="1250"/>
      <c r="B114" s="353"/>
      <c r="C114" s="327"/>
      <c r="D114" s="348"/>
      <c r="E114" s="327"/>
      <c r="F114" s="348"/>
      <c r="G114" s="297"/>
      <c r="H114" s="353"/>
      <c r="I114" s="297"/>
      <c r="J114" s="353"/>
      <c r="K114" s="297"/>
      <c r="L114" s="372"/>
      <c r="M114" s="298"/>
      <c r="N114" s="366"/>
      <c r="O114" s="298"/>
      <c r="P114" s="365"/>
      <c r="Q114" s="298"/>
      <c r="R114" s="366"/>
      <c r="S114" s="298"/>
      <c r="T114" s="385"/>
      <c r="U114" s="340"/>
      <c r="V114" s="385"/>
      <c r="W114" s="298"/>
      <c r="X114" s="366"/>
      <c r="Y114" s="298"/>
      <c r="Z114" s="298"/>
    </row>
    <row r="115" spans="1:26" ht="15" customHeight="1" x14ac:dyDescent="0.35">
      <c r="A115" s="1250"/>
      <c r="B115" s="353"/>
      <c r="C115" s="327"/>
      <c r="D115" s="348"/>
      <c r="E115" s="327"/>
      <c r="F115" s="348"/>
      <c r="G115" s="297"/>
      <c r="H115" s="353"/>
      <c r="I115" s="297"/>
      <c r="J115" s="353"/>
      <c r="K115" s="297"/>
      <c r="L115" s="372"/>
      <c r="M115" s="298"/>
      <c r="N115" s="366"/>
      <c r="O115" s="298"/>
      <c r="P115" s="365"/>
      <c r="Q115" s="298"/>
      <c r="R115" s="366"/>
      <c r="S115" s="298"/>
      <c r="T115" s="385"/>
      <c r="U115" s="340"/>
      <c r="V115" s="385"/>
      <c r="W115" s="298"/>
      <c r="X115" s="366"/>
      <c r="Y115" s="298"/>
      <c r="Z115" s="298"/>
    </row>
    <row r="116" spans="1:26" ht="15" customHeight="1" x14ac:dyDescent="0.35">
      <c r="A116" s="1251"/>
      <c r="B116" s="353"/>
      <c r="C116" s="327"/>
      <c r="D116" s="348"/>
      <c r="E116" s="327"/>
      <c r="F116" s="348"/>
      <c r="G116" s="297"/>
      <c r="H116" s="353"/>
      <c r="I116" s="297"/>
      <c r="J116" s="353"/>
      <c r="K116" s="297"/>
      <c r="L116" s="372"/>
      <c r="M116" s="298"/>
      <c r="N116" s="366"/>
      <c r="O116" s="298"/>
      <c r="P116" s="365"/>
      <c r="Q116" s="298"/>
      <c r="R116" s="365"/>
      <c r="S116" s="298"/>
      <c r="T116" s="385"/>
      <c r="U116" s="340"/>
      <c r="V116" s="385"/>
      <c r="W116" s="298"/>
      <c r="X116" s="366"/>
      <c r="Y116" s="298"/>
      <c r="Z116" s="298"/>
    </row>
    <row r="117" spans="1:26" ht="15" customHeight="1" x14ac:dyDescent="0.35">
      <c r="A117" s="1249">
        <v>44862</v>
      </c>
      <c r="B117" s="353"/>
      <c r="C117" s="327"/>
      <c r="D117" s="348">
        <v>22.67</v>
      </c>
      <c r="E117" s="327">
        <v>226700</v>
      </c>
      <c r="F117" s="348">
        <v>24.48</v>
      </c>
      <c r="G117" s="297">
        <v>244800</v>
      </c>
      <c r="H117" s="353"/>
      <c r="I117" s="297"/>
      <c r="J117" s="353">
        <v>15</v>
      </c>
      <c r="K117" s="297">
        <v>208500</v>
      </c>
      <c r="L117" s="372">
        <v>51.44</v>
      </c>
      <c r="M117" s="298">
        <v>349792</v>
      </c>
      <c r="N117" s="366"/>
      <c r="O117" s="298"/>
      <c r="P117" s="365">
        <v>20</v>
      </c>
      <c r="Q117" s="298">
        <v>278000</v>
      </c>
      <c r="R117" s="365"/>
      <c r="S117" s="298"/>
      <c r="T117" s="385"/>
      <c r="U117" s="340"/>
      <c r="V117" s="385"/>
      <c r="W117" s="298"/>
      <c r="X117" s="366"/>
      <c r="Y117" s="298"/>
      <c r="Z117" s="298"/>
    </row>
    <row r="118" spans="1:26" ht="15" customHeight="1" x14ac:dyDescent="0.35">
      <c r="A118" s="1250"/>
      <c r="B118" s="353"/>
      <c r="C118" s="327"/>
      <c r="D118" s="348"/>
      <c r="E118" s="327"/>
      <c r="F118" s="348"/>
      <c r="G118" s="297"/>
      <c r="H118" s="353"/>
      <c r="I118" s="297"/>
      <c r="J118" s="353"/>
      <c r="K118" s="297"/>
      <c r="L118" s="372"/>
      <c r="M118" s="298"/>
      <c r="N118" s="366"/>
      <c r="O118" s="298"/>
      <c r="P118" s="365"/>
      <c r="Q118" s="298"/>
      <c r="R118" s="366"/>
      <c r="S118" s="298"/>
      <c r="T118" s="385"/>
      <c r="U118" s="340"/>
      <c r="V118" s="385"/>
      <c r="W118" s="298"/>
      <c r="X118" s="366"/>
      <c r="Y118" s="298"/>
      <c r="Z118" s="298"/>
    </row>
    <row r="119" spans="1:26" ht="15" customHeight="1" x14ac:dyDescent="0.35">
      <c r="A119" s="1250"/>
      <c r="B119" s="353"/>
      <c r="C119" s="327"/>
      <c r="D119" s="348"/>
      <c r="E119" s="327"/>
      <c r="F119" s="348"/>
      <c r="G119" s="297"/>
      <c r="H119" s="353"/>
      <c r="I119" s="297"/>
      <c r="J119" s="353"/>
      <c r="K119" s="297"/>
      <c r="L119" s="372"/>
      <c r="M119" s="298"/>
      <c r="N119" s="366"/>
      <c r="O119" s="298"/>
      <c r="P119" s="365"/>
      <c r="Q119" s="298"/>
      <c r="R119" s="366"/>
      <c r="S119" s="298"/>
      <c r="T119" s="385"/>
      <c r="U119" s="868"/>
      <c r="V119" s="871"/>
      <c r="W119" s="867"/>
      <c r="X119" s="365"/>
      <c r="Y119" s="298"/>
      <c r="Z119" s="298"/>
    </row>
    <row r="120" spans="1:26" ht="18" customHeight="1" x14ac:dyDescent="0.35">
      <c r="A120" s="1251"/>
      <c r="B120" s="353"/>
      <c r="C120" s="327"/>
      <c r="D120" s="348"/>
      <c r="E120" s="327"/>
      <c r="F120" s="348"/>
      <c r="G120" s="297"/>
      <c r="H120" s="353"/>
      <c r="I120" s="297"/>
      <c r="J120" s="353"/>
      <c r="K120" s="297"/>
      <c r="L120" s="372"/>
      <c r="M120" s="298"/>
      <c r="N120" s="366"/>
      <c r="O120" s="298"/>
      <c r="P120" s="365"/>
      <c r="Q120" s="298"/>
      <c r="R120" s="366"/>
      <c r="S120" s="298"/>
      <c r="T120" s="385"/>
      <c r="U120" s="340"/>
      <c r="V120" s="385"/>
      <c r="W120" s="298"/>
      <c r="X120" s="366"/>
      <c r="Y120" s="298"/>
      <c r="Z120" s="298"/>
    </row>
    <row r="121" spans="1:26" ht="18" customHeight="1" x14ac:dyDescent="0.35">
      <c r="A121" s="1249">
        <v>44863</v>
      </c>
      <c r="B121" s="353"/>
      <c r="C121" s="327"/>
      <c r="D121" s="348"/>
      <c r="E121" s="327"/>
      <c r="F121" s="348"/>
      <c r="G121" s="297"/>
      <c r="H121" s="353"/>
      <c r="I121" s="297"/>
      <c r="J121" s="353"/>
      <c r="K121" s="297"/>
      <c r="L121" s="372">
        <v>59.98</v>
      </c>
      <c r="M121" s="298">
        <v>407864</v>
      </c>
      <c r="N121" s="366"/>
      <c r="O121" s="298"/>
      <c r="P121" s="365"/>
      <c r="Q121" s="298"/>
      <c r="R121" s="366"/>
      <c r="S121" s="298"/>
      <c r="T121" s="385"/>
      <c r="U121" s="340"/>
      <c r="V121" s="385"/>
      <c r="W121" s="298"/>
      <c r="X121" s="366"/>
      <c r="Y121" s="298"/>
      <c r="Z121" s="298"/>
    </row>
    <row r="122" spans="1:26" ht="18" customHeight="1" x14ac:dyDescent="0.35">
      <c r="A122" s="1250"/>
      <c r="B122" s="353">
        <v>24.19</v>
      </c>
      <c r="C122" s="327">
        <v>241900</v>
      </c>
      <c r="D122" s="348"/>
      <c r="E122" s="327"/>
      <c r="F122" s="348">
        <v>24.37</v>
      </c>
      <c r="G122" s="297">
        <v>243700</v>
      </c>
      <c r="H122" s="353"/>
      <c r="I122" s="297"/>
      <c r="J122" s="353"/>
      <c r="K122" s="297"/>
      <c r="L122" s="372"/>
      <c r="M122" s="298"/>
      <c r="N122" s="366"/>
      <c r="O122" s="298"/>
      <c r="P122" s="365"/>
      <c r="Q122" s="298"/>
      <c r="R122" s="366"/>
      <c r="S122" s="298"/>
      <c r="T122" s="385"/>
      <c r="U122" s="340"/>
      <c r="V122" s="385"/>
      <c r="W122" s="298"/>
      <c r="X122" s="366"/>
      <c r="Y122" s="298"/>
      <c r="Z122" s="298"/>
    </row>
    <row r="123" spans="1:26" ht="18" customHeight="1" x14ac:dyDescent="0.35">
      <c r="A123" s="1250"/>
      <c r="B123" s="353"/>
      <c r="C123" s="327"/>
      <c r="D123" s="348"/>
      <c r="E123" s="327"/>
      <c r="F123" s="348"/>
      <c r="G123" s="297"/>
      <c r="H123" s="353"/>
      <c r="I123" s="297"/>
      <c r="J123" s="353"/>
      <c r="K123" s="297"/>
      <c r="L123" s="372"/>
      <c r="M123" s="298"/>
      <c r="N123" s="366"/>
      <c r="O123" s="298"/>
      <c r="P123" s="365"/>
      <c r="Q123" s="298"/>
      <c r="R123" s="366"/>
      <c r="S123" s="298"/>
      <c r="T123" s="385"/>
      <c r="U123" s="340"/>
      <c r="V123" s="385"/>
      <c r="W123" s="298"/>
      <c r="X123" s="366"/>
      <c r="Y123" s="298"/>
      <c r="Z123" s="298"/>
    </row>
    <row r="124" spans="1:26" ht="18" customHeight="1" x14ac:dyDescent="0.35">
      <c r="A124" s="1251"/>
      <c r="B124" s="353"/>
      <c r="C124" s="327"/>
      <c r="D124" s="348"/>
      <c r="E124" s="327"/>
      <c r="F124" s="348"/>
      <c r="G124" s="297"/>
      <c r="H124" s="353"/>
      <c r="I124" s="297"/>
      <c r="J124" s="353"/>
      <c r="K124" s="297"/>
      <c r="L124" s="372"/>
      <c r="M124" s="298"/>
      <c r="N124" s="366"/>
      <c r="O124" s="298"/>
      <c r="P124" s="365"/>
      <c r="Q124" s="298"/>
      <c r="R124" s="366"/>
      <c r="S124" s="298"/>
      <c r="T124" s="385"/>
      <c r="U124" s="340"/>
      <c r="V124" s="385"/>
      <c r="W124" s="298"/>
      <c r="X124" s="366"/>
      <c r="Y124" s="298"/>
      <c r="Z124" s="298"/>
    </row>
    <row r="125" spans="1:26" ht="18" customHeight="1" x14ac:dyDescent="0.35">
      <c r="A125" s="1249">
        <v>44864</v>
      </c>
      <c r="B125" s="353"/>
      <c r="C125" s="327"/>
      <c r="D125" s="348"/>
      <c r="E125" s="327"/>
      <c r="F125" s="348"/>
      <c r="G125" s="297"/>
      <c r="H125" s="353"/>
      <c r="I125" s="297"/>
      <c r="J125" s="353"/>
      <c r="K125" s="297"/>
      <c r="L125" s="372"/>
      <c r="M125" s="298"/>
      <c r="N125" s="366"/>
      <c r="O125" s="298"/>
      <c r="P125" s="365"/>
      <c r="Q125" s="298"/>
      <c r="R125" s="366"/>
      <c r="S125" s="298"/>
      <c r="T125" s="385"/>
      <c r="U125" s="340"/>
      <c r="V125" s="385"/>
      <c r="W125" s="298"/>
      <c r="X125" s="366"/>
      <c r="Y125" s="298"/>
      <c r="Z125" s="298"/>
    </row>
    <row r="126" spans="1:26" ht="18" customHeight="1" x14ac:dyDescent="0.35">
      <c r="A126" s="1250"/>
      <c r="B126" s="353"/>
      <c r="C126" s="327"/>
      <c r="D126" s="348"/>
      <c r="E126" s="327"/>
      <c r="F126" s="348"/>
      <c r="G126" s="297"/>
      <c r="H126" s="353"/>
      <c r="I126" s="297"/>
      <c r="J126" s="353"/>
      <c r="K126" s="297"/>
      <c r="L126" s="372"/>
      <c r="M126" s="298"/>
      <c r="N126" s="366"/>
      <c r="O126" s="298"/>
      <c r="P126" s="365"/>
      <c r="Q126" s="298"/>
      <c r="R126" s="366"/>
      <c r="S126" s="298"/>
      <c r="T126" s="385"/>
      <c r="U126" s="340"/>
      <c r="V126" s="385"/>
      <c r="W126" s="298"/>
      <c r="X126" s="366"/>
      <c r="Y126" s="298"/>
      <c r="Z126" s="298"/>
    </row>
    <row r="127" spans="1:26" ht="18" customHeight="1" x14ac:dyDescent="0.35">
      <c r="A127" s="1250"/>
      <c r="B127" s="353"/>
      <c r="C127" s="327"/>
      <c r="D127" s="348"/>
      <c r="E127" s="327"/>
      <c r="F127" s="348"/>
      <c r="G127" s="297"/>
      <c r="H127" s="353"/>
      <c r="I127" s="297"/>
      <c r="J127" s="353"/>
      <c r="K127" s="297"/>
      <c r="L127" s="372"/>
      <c r="M127" s="298"/>
      <c r="N127" s="366"/>
      <c r="O127" s="298"/>
      <c r="P127" s="365"/>
      <c r="Q127" s="298"/>
      <c r="R127" s="366"/>
      <c r="S127" s="298"/>
      <c r="T127" s="385"/>
      <c r="U127" s="340"/>
      <c r="V127" s="385"/>
      <c r="W127" s="298"/>
      <c r="X127" s="366"/>
      <c r="Y127" s="298"/>
      <c r="Z127" s="298"/>
    </row>
    <row r="128" spans="1:26" ht="18" customHeight="1" x14ac:dyDescent="0.35">
      <c r="A128" s="1251"/>
      <c r="B128" s="353">
        <v>26.22</v>
      </c>
      <c r="C128" s="327">
        <v>262200</v>
      </c>
      <c r="D128" s="348"/>
      <c r="E128" s="327"/>
      <c r="F128" s="348"/>
      <c r="G128" s="297"/>
      <c r="H128" s="353"/>
      <c r="I128" s="297"/>
      <c r="J128" s="353"/>
      <c r="K128" s="297"/>
      <c r="L128" s="372"/>
      <c r="M128" s="298"/>
      <c r="N128" s="366"/>
      <c r="O128" s="298"/>
      <c r="P128" s="365"/>
      <c r="Q128" s="298"/>
      <c r="R128" s="366"/>
      <c r="S128" s="298"/>
      <c r="T128" s="385"/>
      <c r="U128" s="340"/>
      <c r="V128" s="385"/>
      <c r="W128" s="298"/>
      <c r="X128" s="366"/>
      <c r="Y128" s="298"/>
      <c r="Z128" s="298"/>
    </row>
    <row r="129" spans="1:26" ht="18" customHeight="1" x14ac:dyDescent="0.35">
      <c r="A129" s="1249">
        <v>44865</v>
      </c>
      <c r="B129" s="353"/>
      <c r="C129" s="327"/>
      <c r="D129" s="348"/>
      <c r="E129" s="327"/>
      <c r="F129" s="348"/>
      <c r="G129" s="297"/>
      <c r="H129" s="353"/>
      <c r="I129" s="297"/>
      <c r="J129" s="353"/>
      <c r="K129" s="297"/>
      <c r="L129" s="372"/>
      <c r="M129" s="298"/>
      <c r="N129" s="366"/>
      <c r="O129" s="298"/>
      <c r="P129" s="365"/>
      <c r="Q129" s="298"/>
      <c r="R129" s="366"/>
      <c r="S129" s="298"/>
      <c r="T129" s="385"/>
      <c r="U129" s="340"/>
      <c r="V129" s="385"/>
      <c r="W129" s="298"/>
      <c r="X129" s="366"/>
      <c r="Y129" s="298"/>
      <c r="Z129" s="298"/>
    </row>
    <row r="130" spans="1:26" ht="18" customHeight="1" x14ac:dyDescent="0.35">
      <c r="A130" s="1250"/>
      <c r="B130" s="353"/>
      <c r="C130" s="327"/>
      <c r="D130" s="348"/>
      <c r="E130" s="327"/>
      <c r="F130" s="348"/>
      <c r="G130" s="297"/>
      <c r="H130" s="353"/>
      <c r="I130" s="297"/>
      <c r="J130" s="353"/>
      <c r="K130" s="297"/>
      <c r="L130" s="372"/>
      <c r="M130" s="298"/>
      <c r="N130" s="366"/>
      <c r="O130" s="298"/>
      <c r="P130" s="365"/>
      <c r="Q130" s="298"/>
      <c r="R130" s="366"/>
      <c r="S130" s="298"/>
      <c r="T130" s="385"/>
      <c r="U130" s="340"/>
      <c r="V130" s="385"/>
      <c r="W130" s="298"/>
      <c r="X130" s="366"/>
      <c r="Y130" s="298"/>
      <c r="Z130" s="298"/>
    </row>
    <row r="131" spans="1:26" ht="18" customHeight="1" x14ac:dyDescent="0.35">
      <c r="A131" s="1250"/>
      <c r="B131" s="353"/>
      <c r="C131" s="327"/>
      <c r="D131" s="348"/>
      <c r="E131" s="327"/>
      <c r="F131" s="348">
        <v>21.05</v>
      </c>
      <c r="G131" s="297">
        <v>210580</v>
      </c>
      <c r="H131" s="353"/>
      <c r="I131" s="297"/>
      <c r="J131" s="353"/>
      <c r="K131" s="297"/>
      <c r="L131" s="372"/>
      <c r="M131" s="298"/>
      <c r="N131" s="366"/>
      <c r="O131" s="298"/>
      <c r="P131" s="365"/>
      <c r="Q131" s="298"/>
      <c r="R131" s="366"/>
      <c r="S131" s="298"/>
      <c r="T131" s="385"/>
      <c r="U131" s="340"/>
      <c r="V131" s="385"/>
      <c r="W131" s="298"/>
      <c r="X131" s="366"/>
      <c r="Y131" s="298"/>
      <c r="Z131" s="298"/>
    </row>
    <row r="132" spans="1:26" ht="18" customHeight="1" x14ac:dyDescent="0.35">
      <c r="A132" s="1251"/>
      <c r="B132" s="353">
        <v>25.1</v>
      </c>
      <c r="C132" s="327">
        <v>251000</v>
      </c>
      <c r="D132" s="348">
        <v>18.07</v>
      </c>
      <c r="E132" s="327">
        <v>180700</v>
      </c>
      <c r="F132" s="348">
        <v>21.14</v>
      </c>
      <c r="G132" s="297">
        <v>211400</v>
      </c>
      <c r="H132" s="353"/>
      <c r="I132" s="297"/>
      <c r="J132" s="353"/>
      <c r="K132" s="297"/>
      <c r="L132" s="372"/>
      <c r="M132" s="298"/>
      <c r="N132" s="366"/>
      <c r="O132" s="298"/>
      <c r="P132" s="365">
        <v>20</v>
      </c>
      <c r="Q132" s="298">
        <v>278000</v>
      </c>
      <c r="R132" s="366">
        <v>23.18</v>
      </c>
      <c r="S132" s="298">
        <v>157620</v>
      </c>
      <c r="T132" s="385"/>
      <c r="U132" s="340"/>
      <c r="V132" s="385">
        <v>25.82</v>
      </c>
      <c r="W132" s="298">
        <v>258200</v>
      </c>
      <c r="X132" s="366"/>
      <c r="Y132" s="298"/>
      <c r="Z132" s="298"/>
    </row>
    <row r="133" spans="1:26" s="295" customFormat="1" ht="27" customHeight="1" x14ac:dyDescent="0.35">
      <c r="A133" s="1226" t="s">
        <v>113</v>
      </c>
      <c r="B133" s="354"/>
      <c r="C133" s="293">
        <f>SUM(C6:C132)</f>
        <v>4256400</v>
      </c>
      <c r="D133" s="293"/>
      <c r="E133" s="293">
        <f>SUM(E6:E132)</f>
        <v>4709600</v>
      </c>
      <c r="F133" s="293"/>
      <c r="G133" s="293">
        <f>SUM(G6:G132)</f>
        <v>6040680</v>
      </c>
      <c r="H133" s="293"/>
      <c r="I133" s="293">
        <f>SUM(I6:I132)</f>
        <v>1796764</v>
      </c>
      <c r="J133" s="293"/>
      <c r="K133" s="293">
        <f>SUM(K6:K132)</f>
        <v>3336000</v>
      </c>
      <c r="L133" s="293"/>
      <c r="M133" s="293">
        <f t="shared" ref="M133:Y133" si="0">SUM(M6:M132)</f>
        <v>2855318</v>
      </c>
      <c r="N133" s="293"/>
      <c r="O133" s="293">
        <f t="shared" si="0"/>
        <v>573100</v>
      </c>
      <c r="P133" s="293"/>
      <c r="Q133" s="293">
        <f t="shared" si="0"/>
        <v>6398000</v>
      </c>
      <c r="R133" s="293"/>
      <c r="S133" s="293">
        <f t="shared" si="0"/>
        <v>1089146</v>
      </c>
      <c r="T133" s="293"/>
      <c r="U133" s="293">
        <f t="shared" si="0"/>
        <v>229000</v>
      </c>
      <c r="V133" s="293"/>
      <c r="W133" s="293">
        <f t="shared" si="0"/>
        <v>1408800</v>
      </c>
      <c r="X133" s="293"/>
      <c r="Y133" s="293">
        <f t="shared" si="0"/>
        <v>565300</v>
      </c>
      <c r="Z133" s="293">
        <f>SUM(C133:Y133)</f>
        <v>33258108</v>
      </c>
    </row>
    <row r="134" spans="1:26" s="295" customFormat="1" ht="34.5" customHeight="1" x14ac:dyDescent="0.35">
      <c r="A134" s="1226"/>
      <c r="B134" s="354">
        <f>SUM(B6:B132)</f>
        <v>425.6400000000001</v>
      </c>
      <c r="C134" s="354"/>
      <c r="D134" s="503">
        <f>SUM(D6:D133)</f>
        <v>470.96000000000004</v>
      </c>
      <c r="E134" s="293"/>
      <c r="F134" s="503">
        <f>SUM(F6:F133)</f>
        <v>604.05999999999995</v>
      </c>
      <c r="G134" s="293"/>
      <c r="H134" s="534">
        <f>SUM(H6:H133)</f>
        <v>264.23</v>
      </c>
      <c r="I134" s="293"/>
      <c r="J134" s="502">
        <f>SUM(J6:J133)</f>
        <v>240</v>
      </c>
      <c r="K134" s="293"/>
      <c r="L134" s="502">
        <f>SUM(L7:L133)</f>
        <v>419.9</v>
      </c>
      <c r="M134" s="293"/>
      <c r="N134" s="540">
        <f>SUM(N6:N133)</f>
        <v>57.31</v>
      </c>
      <c r="O134" s="485"/>
      <c r="P134" s="502">
        <f>SUM(P6:P133)</f>
        <v>460.86</v>
      </c>
      <c r="Q134" s="293"/>
      <c r="R134" s="503">
        <f>SUM(R7:R133)</f>
        <v>160.17000000000002</v>
      </c>
      <c r="S134" s="293"/>
      <c r="T134" s="503">
        <f>SUM(T5:T133)</f>
        <v>22.9</v>
      </c>
      <c r="U134" s="293"/>
      <c r="V134" s="503">
        <f>SUM(V6:V133)</f>
        <v>140.88</v>
      </c>
      <c r="W134" s="293"/>
      <c r="X134" s="503">
        <f>SUM(X6:X133)</f>
        <v>56.53</v>
      </c>
      <c r="Y134" s="354"/>
      <c r="Z134" s="364">
        <f>SUM(B134:Y134)</f>
        <v>3323.4400000000005</v>
      </c>
    </row>
    <row r="135" spans="1:26" ht="26.25" customHeight="1" thickBot="1" x14ac:dyDescent="0.4">
      <c r="A135" s="299"/>
      <c r="B135" s="355"/>
      <c r="C135" s="300"/>
      <c r="D135" s="355"/>
      <c r="E135" s="299"/>
      <c r="F135" s="355"/>
      <c r="G135" s="299"/>
      <c r="H135" s="355"/>
      <c r="I135" s="299"/>
      <c r="J135" s="355"/>
      <c r="K135" s="300"/>
      <c r="L135" s="463"/>
      <c r="M135" s="299"/>
      <c r="N135" s="355"/>
      <c r="O135" s="299"/>
      <c r="P135" s="378"/>
      <c r="Q135" s="299"/>
      <c r="R135" s="355"/>
      <c r="S135" s="299"/>
      <c r="T135" s="355"/>
      <c r="U135" s="299"/>
      <c r="V135" s="355"/>
      <c r="W135" s="300"/>
      <c r="X135" s="373"/>
      <c r="Y135" s="299"/>
      <c r="Z135" s="299"/>
    </row>
    <row r="136" spans="1:26" s="295" customFormat="1" ht="48" customHeight="1" thickBot="1" x14ac:dyDescent="0.4">
      <c r="A136" s="1245" t="s">
        <v>2</v>
      </c>
      <c r="B136" s="1261" t="s">
        <v>114</v>
      </c>
      <c r="C136" s="1262"/>
      <c r="D136" s="1262"/>
      <c r="E136" s="1263"/>
      <c r="F136" s="1264" t="s">
        <v>176</v>
      </c>
      <c r="G136" s="1264"/>
      <c r="H136" s="1265" t="s">
        <v>115</v>
      </c>
      <c r="I136" s="1266"/>
      <c r="J136" s="1266"/>
      <c r="K136" s="1266"/>
      <c r="L136" s="1266"/>
      <c r="M136" s="1266"/>
      <c r="N136" s="1266"/>
      <c r="O136" s="1267"/>
      <c r="P136" s="1265" t="s">
        <v>116</v>
      </c>
      <c r="Q136" s="1266"/>
      <c r="R136" s="1266"/>
      <c r="S136" s="1266"/>
      <c r="T136" s="1266"/>
      <c r="U136" s="1266"/>
      <c r="V136" s="1236" t="s">
        <v>223</v>
      </c>
      <c r="W136" s="1236"/>
      <c r="X136" s="1270" t="s">
        <v>224</v>
      </c>
      <c r="Y136" s="1271"/>
      <c r="Z136" s="1272" t="s">
        <v>9</v>
      </c>
    </row>
    <row r="137" spans="1:26" s="295" customFormat="1" ht="15" customHeight="1" x14ac:dyDescent="0.35">
      <c r="A137" s="1246"/>
      <c r="B137" s="1268" t="s">
        <v>195</v>
      </c>
      <c r="C137" s="1269"/>
      <c r="D137" s="1268" t="s">
        <v>196</v>
      </c>
      <c r="E137" s="1269"/>
      <c r="F137" s="1268" t="s">
        <v>177</v>
      </c>
      <c r="G137" s="1269"/>
      <c r="H137" s="1268" t="s">
        <v>197</v>
      </c>
      <c r="I137" s="1269"/>
      <c r="J137" s="1268" t="s">
        <v>198</v>
      </c>
      <c r="K137" s="1269"/>
      <c r="L137" s="1268" t="s">
        <v>199</v>
      </c>
      <c r="M137" s="1269"/>
      <c r="N137" s="1268" t="s">
        <v>123</v>
      </c>
      <c r="O137" s="1269"/>
      <c r="P137" s="374"/>
      <c r="Q137" s="863" t="s">
        <v>238</v>
      </c>
      <c r="R137" s="1268" t="s">
        <v>211</v>
      </c>
      <c r="S137" s="1269"/>
      <c r="T137" s="1268" t="s">
        <v>201</v>
      </c>
      <c r="U137" s="1269"/>
      <c r="V137" s="1262" t="s">
        <v>225</v>
      </c>
      <c r="W137" s="1263"/>
      <c r="X137" s="1274" t="s">
        <v>226</v>
      </c>
      <c r="Y137" s="1275"/>
      <c r="Z137" s="1273"/>
    </row>
    <row r="138" spans="1:26" s="295" customFormat="1" ht="15" customHeight="1" x14ac:dyDescent="0.35">
      <c r="A138" s="1247"/>
      <c r="B138" s="350" t="s">
        <v>21</v>
      </c>
      <c r="C138" s="869" t="s">
        <v>27</v>
      </c>
      <c r="D138" s="363" t="s">
        <v>30</v>
      </c>
      <c r="E138" s="869" t="s">
        <v>27</v>
      </c>
      <c r="F138" s="390" t="s">
        <v>30</v>
      </c>
      <c r="G138" s="863" t="s">
        <v>27</v>
      </c>
      <c r="H138" s="374" t="s">
        <v>30</v>
      </c>
      <c r="I138" s="863" t="s">
        <v>27</v>
      </c>
      <c r="J138" s="374" t="s">
        <v>128</v>
      </c>
      <c r="K138" s="863" t="s">
        <v>27</v>
      </c>
      <c r="L138" s="464" t="s">
        <v>30</v>
      </c>
      <c r="M138" s="863" t="s">
        <v>27</v>
      </c>
      <c r="N138" s="374" t="s">
        <v>30</v>
      </c>
      <c r="O138" s="863" t="s">
        <v>27</v>
      </c>
      <c r="P138" s="374" t="s">
        <v>30</v>
      </c>
      <c r="Q138" s="863" t="s">
        <v>27</v>
      </c>
      <c r="R138" s="374" t="s">
        <v>30</v>
      </c>
      <c r="S138" s="863" t="s">
        <v>27</v>
      </c>
      <c r="T138" s="374" t="s">
        <v>30</v>
      </c>
      <c r="U138" s="863" t="s">
        <v>27</v>
      </c>
      <c r="V138" s="363" t="s">
        <v>228</v>
      </c>
      <c r="W138" s="869" t="s">
        <v>27</v>
      </c>
      <c r="X138" s="363" t="s">
        <v>228</v>
      </c>
      <c r="Y138" s="876"/>
      <c r="Z138" s="869"/>
    </row>
    <row r="139" spans="1:26" s="295" customFormat="1" ht="15" customHeight="1" x14ac:dyDescent="0.35">
      <c r="A139" s="1243">
        <v>44835</v>
      </c>
      <c r="B139" s="353"/>
      <c r="C139" s="867"/>
      <c r="D139" s="365"/>
      <c r="E139" s="867"/>
      <c r="F139" s="365"/>
      <c r="G139" s="867"/>
      <c r="H139" s="453">
        <v>10</v>
      </c>
      <c r="I139" s="454">
        <v>100000</v>
      </c>
      <c r="J139" s="453"/>
      <c r="K139" s="869"/>
      <c r="L139" s="453"/>
      <c r="M139" s="867"/>
      <c r="N139" s="375"/>
      <c r="O139" s="337"/>
      <c r="P139" s="375"/>
      <c r="Q139" s="869"/>
      <c r="R139" s="363"/>
      <c r="S139" s="867"/>
      <c r="T139" s="365"/>
      <c r="U139" s="867"/>
      <c r="V139" s="453"/>
      <c r="W139" s="454"/>
      <c r="X139" s="365"/>
      <c r="Y139" s="867"/>
      <c r="Z139" s="869"/>
    </row>
    <row r="140" spans="1:26" ht="15" x14ac:dyDescent="0.35">
      <c r="A140" s="1244"/>
      <c r="B140" s="353"/>
      <c r="C140" s="298"/>
      <c r="D140" s="366"/>
      <c r="E140" s="297"/>
      <c r="F140" s="353"/>
      <c r="G140" s="298"/>
      <c r="H140" s="366"/>
      <c r="I140" s="298"/>
      <c r="J140" s="366"/>
      <c r="K140" s="298"/>
      <c r="L140" s="388"/>
      <c r="M140" s="298"/>
      <c r="N140" s="366"/>
      <c r="O140" s="298"/>
      <c r="P140" s="365"/>
      <c r="Q140" s="298"/>
      <c r="R140" s="366"/>
      <c r="S140" s="298"/>
      <c r="T140" s="366"/>
      <c r="U140" s="298"/>
      <c r="V140" s="366"/>
      <c r="W140" s="298"/>
      <c r="X140" s="393"/>
      <c r="Y140" s="346"/>
      <c r="Z140" s="305"/>
    </row>
    <row r="141" spans="1:26" ht="15" customHeight="1" x14ac:dyDescent="0.35">
      <c r="A141" s="1243">
        <v>44836</v>
      </c>
      <c r="B141" s="353"/>
      <c r="C141" s="305"/>
      <c r="D141" s="367">
        <v>56.11</v>
      </c>
      <c r="E141" s="887">
        <v>381548</v>
      </c>
      <c r="F141" s="352"/>
      <c r="G141" s="305"/>
      <c r="H141" s="367"/>
      <c r="I141" s="305"/>
      <c r="J141" s="367">
        <v>7</v>
      </c>
      <c r="K141" s="305">
        <v>70000</v>
      </c>
      <c r="L141" s="465"/>
      <c r="M141" s="305"/>
      <c r="N141" s="367"/>
      <c r="O141" s="305"/>
      <c r="P141" s="379"/>
      <c r="Q141" s="305"/>
      <c r="R141" s="367"/>
      <c r="S141" s="305"/>
      <c r="T141" s="367"/>
      <c r="U141" s="305"/>
      <c r="V141" s="465"/>
      <c r="W141" s="533"/>
      <c r="X141" s="393"/>
      <c r="Y141" s="868"/>
      <c r="Z141" s="305"/>
    </row>
    <row r="142" spans="1:26" ht="15" customHeight="1" x14ac:dyDescent="0.35">
      <c r="A142" s="1244"/>
      <c r="B142" s="353"/>
      <c r="C142" s="298"/>
      <c r="D142" s="366"/>
      <c r="E142" s="297"/>
      <c r="F142" s="353"/>
      <c r="G142" s="298"/>
      <c r="H142" s="366"/>
      <c r="I142" s="298"/>
      <c r="J142" s="366"/>
      <c r="K142" s="298"/>
      <c r="L142" s="388"/>
      <c r="M142" s="298"/>
      <c r="N142" s="366"/>
      <c r="O142" s="298"/>
      <c r="P142" s="365"/>
      <c r="Q142" s="298"/>
      <c r="R142" s="366"/>
      <c r="S142" s="298"/>
      <c r="T142" s="366"/>
      <c r="U142" s="298"/>
      <c r="V142" s="366"/>
      <c r="W142" s="298"/>
      <c r="X142" s="385"/>
      <c r="Y142" s="868"/>
      <c r="Z142" s="298"/>
    </row>
    <row r="143" spans="1:26" ht="15" customHeight="1" x14ac:dyDescent="0.35">
      <c r="A143" s="1243">
        <v>44837</v>
      </c>
      <c r="B143" s="353"/>
      <c r="C143" s="298"/>
      <c r="D143" s="366"/>
      <c r="E143" s="297"/>
      <c r="F143" s="353"/>
      <c r="G143" s="298"/>
      <c r="H143" s="366"/>
      <c r="I143" s="298"/>
      <c r="J143" s="366"/>
      <c r="K143" s="298"/>
      <c r="L143" s="388"/>
      <c r="M143" s="298"/>
      <c r="N143" s="366">
        <v>10</v>
      </c>
      <c r="O143" s="298">
        <v>100000</v>
      </c>
      <c r="P143" s="365"/>
      <c r="Q143" s="298"/>
      <c r="R143" s="366"/>
      <c r="S143" s="298"/>
      <c r="T143" s="366"/>
      <c r="U143" s="298"/>
      <c r="V143" s="366">
        <v>44.32</v>
      </c>
      <c r="W143" s="298">
        <v>802192</v>
      </c>
      <c r="X143" s="385"/>
      <c r="Y143" s="868"/>
      <c r="Z143" s="298"/>
    </row>
    <row r="144" spans="1:26" ht="15" customHeight="1" x14ac:dyDescent="0.35">
      <c r="A144" s="1244"/>
      <c r="B144" s="353"/>
      <c r="C144" s="298"/>
      <c r="D144" s="366"/>
      <c r="E144" s="297"/>
      <c r="F144" s="353"/>
      <c r="G144" s="298"/>
      <c r="H144" s="366"/>
      <c r="I144" s="298"/>
      <c r="J144" s="366"/>
      <c r="K144" s="298"/>
      <c r="L144" s="388"/>
      <c r="M144" s="298"/>
      <c r="N144" s="366"/>
      <c r="O144" s="298"/>
      <c r="P144" s="365"/>
      <c r="Q144" s="298"/>
      <c r="R144" s="366"/>
      <c r="S144" s="298"/>
      <c r="T144" s="366"/>
      <c r="U144" s="298"/>
      <c r="V144" s="366"/>
      <c r="W144" s="298"/>
      <c r="X144" s="385"/>
      <c r="Y144" s="868"/>
      <c r="Z144" s="298"/>
    </row>
    <row r="145" spans="1:26" ht="15" customHeight="1" x14ac:dyDescent="0.35">
      <c r="A145" s="1243">
        <v>44838</v>
      </c>
      <c r="B145" s="372">
        <v>54.87</v>
      </c>
      <c r="C145" s="332">
        <v>373116</v>
      </c>
      <c r="D145" s="388"/>
      <c r="E145" s="338"/>
      <c r="F145" s="372"/>
      <c r="G145" s="332"/>
      <c r="H145" s="388"/>
      <c r="I145" s="332"/>
      <c r="J145" s="388"/>
      <c r="K145" s="332"/>
      <c r="L145" s="388"/>
      <c r="M145" s="332"/>
      <c r="N145" s="388"/>
      <c r="O145" s="332"/>
      <c r="P145" s="453"/>
      <c r="Q145" s="332"/>
      <c r="R145" s="388"/>
      <c r="S145" s="332"/>
      <c r="T145" s="388"/>
      <c r="U145" s="332"/>
      <c r="V145" s="388"/>
      <c r="W145" s="332"/>
      <c r="X145" s="387"/>
      <c r="Y145" s="882"/>
      <c r="Z145" s="298"/>
    </row>
    <row r="146" spans="1:26" ht="15" customHeight="1" x14ac:dyDescent="0.35">
      <c r="A146" s="1244"/>
      <c r="B146" s="372"/>
      <c r="C146" s="332"/>
      <c r="D146" s="388"/>
      <c r="E146" s="338"/>
      <c r="F146" s="372"/>
      <c r="G146" s="332"/>
      <c r="H146" s="388"/>
      <c r="I146" s="332"/>
      <c r="J146" s="388"/>
      <c r="K146" s="332"/>
      <c r="L146" s="388"/>
      <c r="M146" s="332"/>
      <c r="N146" s="388"/>
      <c r="O146" s="332"/>
      <c r="P146" s="453"/>
      <c r="Q146" s="332"/>
      <c r="R146" s="388"/>
      <c r="S146" s="332"/>
      <c r="T146" s="388"/>
      <c r="U146" s="332"/>
      <c r="V146" s="388"/>
      <c r="W146" s="332"/>
      <c r="X146" s="387"/>
      <c r="Y146" s="882"/>
      <c r="Z146" s="298"/>
    </row>
    <row r="147" spans="1:26" ht="15" customHeight="1" x14ac:dyDescent="0.35">
      <c r="A147" s="1243">
        <v>44839</v>
      </c>
      <c r="B147" s="353">
        <v>54.19</v>
      </c>
      <c r="C147" s="298">
        <v>368492</v>
      </c>
      <c r="D147" s="366">
        <v>54.8</v>
      </c>
      <c r="E147" s="297">
        <v>372640</v>
      </c>
      <c r="F147" s="353"/>
      <c r="G147" s="298"/>
      <c r="H147" s="366"/>
      <c r="I147" s="298"/>
      <c r="J147" s="366"/>
      <c r="K147" s="298"/>
      <c r="L147" s="388"/>
      <c r="M147" s="298"/>
      <c r="N147" s="366"/>
      <c r="O147" s="298"/>
      <c r="P147" s="365"/>
      <c r="Q147" s="298"/>
      <c r="R147" s="366">
        <v>38.69</v>
      </c>
      <c r="S147" s="298">
        <v>386900</v>
      </c>
      <c r="T147" s="366">
        <v>31</v>
      </c>
      <c r="U147" s="298">
        <v>310000</v>
      </c>
      <c r="V147" s="366"/>
      <c r="W147" s="298"/>
      <c r="X147" s="385"/>
      <c r="Y147" s="868"/>
      <c r="Z147" s="298"/>
    </row>
    <row r="148" spans="1:26" ht="15" customHeight="1" x14ac:dyDescent="0.35">
      <c r="A148" s="1244"/>
      <c r="B148" s="353"/>
      <c r="C148" s="298"/>
      <c r="D148" s="366"/>
      <c r="E148" s="297"/>
      <c r="F148" s="353"/>
      <c r="G148" s="298"/>
      <c r="H148" s="366"/>
      <c r="I148" s="298"/>
      <c r="J148" s="366"/>
      <c r="K148" s="298"/>
      <c r="L148" s="388"/>
      <c r="M148" s="298"/>
      <c r="N148" s="366"/>
      <c r="O148" s="298"/>
      <c r="P148" s="365"/>
      <c r="Q148" s="298"/>
      <c r="R148" s="366"/>
      <c r="S148" s="298"/>
      <c r="T148" s="366"/>
      <c r="U148" s="298"/>
      <c r="V148" s="366"/>
      <c r="W148" s="298"/>
      <c r="X148" s="385"/>
      <c r="Y148" s="868"/>
      <c r="Z148" s="298"/>
    </row>
    <row r="149" spans="1:26" ht="15" customHeight="1" x14ac:dyDescent="0.35">
      <c r="A149" s="1243">
        <v>44840</v>
      </c>
      <c r="B149" s="366">
        <v>31.91</v>
      </c>
      <c r="C149" s="298">
        <v>216990</v>
      </c>
      <c r="D149" s="366"/>
      <c r="E149" s="297"/>
      <c r="F149" s="353"/>
      <c r="G149" s="298"/>
      <c r="H149" s="366"/>
      <c r="I149" s="298"/>
      <c r="J149" s="366"/>
      <c r="K149" s="298"/>
      <c r="L149" s="388"/>
      <c r="M149" s="298"/>
      <c r="N149" s="366"/>
      <c r="O149" s="298"/>
      <c r="P149" s="365"/>
      <c r="Q149" s="298"/>
      <c r="R149" s="366"/>
      <c r="S149" s="298"/>
      <c r="T149" s="366"/>
      <c r="U149" s="298"/>
      <c r="V149" s="366"/>
      <c r="W149" s="298"/>
      <c r="X149" s="385"/>
      <c r="Y149" s="868"/>
      <c r="Z149" s="298"/>
    </row>
    <row r="150" spans="1:26" ht="15" customHeight="1" x14ac:dyDescent="0.35">
      <c r="A150" s="1244"/>
      <c r="B150" s="353"/>
      <c r="C150" s="298"/>
      <c r="D150" s="366"/>
      <c r="E150" s="297"/>
      <c r="F150" s="353"/>
      <c r="G150" s="298"/>
      <c r="H150" s="366"/>
      <c r="I150" s="298"/>
      <c r="J150" s="366"/>
      <c r="K150" s="298"/>
      <c r="L150" s="388"/>
      <c r="M150" s="298"/>
      <c r="N150" s="366"/>
      <c r="O150" s="298"/>
      <c r="P150" s="365"/>
      <c r="Q150" s="298"/>
      <c r="R150" s="366"/>
      <c r="S150" s="298"/>
      <c r="T150" s="366"/>
      <c r="U150" s="298"/>
      <c r="V150" s="366"/>
      <c r="W150" s="298"/>
      <c r="X150" s="385"/>
      <c r="Y150" s="868"/>
      <c r="Z150" s="298"/>
    </row>
    <row r="151" spans="1:26" ht="15" customHeight="1" x14ac:dyDescent="0.35">
      <c r="A151" s="1243">
        <v>44841</v>
      </c>
      <c r="B151" s="353"/>
      <c r="C151" s="298"/>
      <c r="D151" s="366"/>
      <c r="E151" s="297"/>
      <c r="F151" s="353"/>
      <c r="G151" s="298"/>
      <c r="H151" s="366"/>
      <c r="I151" s="298"/>
      <c r="J151" s="366"/>
      <c r="K151" s="298"/>
      <c r="L151" s="388">
        <v>10</v>
      </c>
      <c r="M151" s="298">
        <v>100000</v>
      </c>
      <c r="N151" s="366"/>
      <c r="O151" s="298"/>
      <c r="P151" s="365"/>
      <c r="Q151" s="298"/>
      <c r="R151" s="366"/>
      <c r="S151" s="298"/>
      <c r="T151" s="385"/>
      <c r="U151" s="868"/>
      <c r="V151" s="366"/>
      <c r="W151" s="298"/>
      <c r="X151" s="385">
        <v>36.049999999999997</v>
      </c>
      <c r="Y151" s="868">
        <v>652510</v>
      </c>
      <c r="Z151" s="298"/>
    </row>
    <row r="152" spans="1:26" ht="15" customHeight="1" x14ac:dyDescent="0.35">
      <c r="A152" s="1244"/>
      <c r="B152" s="353"/>
      <c r="C152" s="298"/>
      <c r="D152" s="366"/>
      <c r="E152" s="297"/>
      <c r="F152" s="353"/>
      <c r="G152" s="298"/>
      <c r="H152" s="366"/>
      <c r="I152" s="298"/>
      <c r="J152" s="366"/>
      <c r="K152" s="298"/>
      <c r="L152" s="388"/>
      <c r="M152" s="298"/>
      <c r="N152" s="366"/>
      <c r="O152" s="298"/>
      <c r="P152" s="365"/>
      <c r="Q152" s="298"/>
      <c r="R152" s="366"/>
      <c r="S152" s="298"/>
      <c r="T152" s="366"/>
      <c r="U152" s="298"/>
      <c r="V152" s="366"/>
      <c r="W152" s="298"/>
      <c r="X152" s="385"/>
      <c r="Y152" s="868"/>
      <c r="Z152" s="298"/>
    </row>
    <row r="153" spans="1:26" ht="15" customHeight="1" x14ac:dyDescent="0.35">
      <c r="A153" s="1243">
        <v>44842</v>
      </c>
      <c r="B153" s="353"/>
      <c r="C153" s="298"/>
      <c r="D153" s="366"/>
      <c r="E153" s="297"/>
      <c r="F153" s="353"/>
      <c r="G153" s="298"/>
      <c r="H153" s="366"/>
      <c r="I153" s="298"/>
      <c r="J153" s="366"/>
      <c r="K153" s="298"/>
      <c r="L153" s="388"/>
      <c r="M153" s="298"/>
      <c r="N153" s="366"/>
      <c r="O153" s="298"/>
      <c r="P153" s="365"/>
      <c r="Q153" s="298"/>
      <c r="R153" s="366"/>
      <c r="S153" s="298"/>
      <c r="T153" s="366"/>
      <c r="U153" s="298"/>
      <c r="V153" s="366"/>
      <c r="W153" s="298"/>
      <c r="X153" s="385"/>
      <c r="Y153" s="868"/>
      <c r="Z153" s="298"/>
    </row>
    <row r="154" spans="1:26" ht="15" customHeight="1" x14ac:dyDescent="0.35">
      <c r="A154" s="1244"/>
      <c r="B154" s="353"/>
      <c r="C154" s="298"/>
      <c r="D154" s="366"/>
      <c r="E154" s="297"/>
      <c r="F154" s="353"/>
      <c r="G154" s="298"/>
      <c r="H154" s="366"/>
      <c r="I154" s="298"/>
      <c r="J154" s="366"/>
      <c r="K154" s="298"/>
      <c r="L154" s="388"/>
      <c r="M154" s="298"/>
      <c r="N154" s="366"/>
      <c r="O154" s="298"/>
      <c r="P154" s="365"/>
      <c r="Q154" s="298"/>
      <c r="R154" s="366"/>
      <c r="S154" s="298"/>
      <c r="T154" s="366"/>
      <c r="U154" s="298"/>
      <c r="V154" s="366"/>
      <c r="W154" s="298"/>
      <c r="X154" s="385"/>
      <c r="Y154" s="868"/>
      <c r="Z154" s="298"/>
    </row>
    <row r="155" spans="1:26" ht="15" customHeight="1" x14ac:dyDescent="0.35">
      <c r="A155" s="1243">
        <v>44843</v>
      </c>
      <c r="B155" s="353"/>
      <c r="C155" s="298"/>
      <c r="D155" s="366"/>
      <c r="E155" s="297"/>
      <c r="F155" s="353"/>
      <c r="G155" s="298"/>
      <c r="H155" s="366"/>
      <c r="I155" s="298"/>
      <c r="J155" s="366"/>
      <c r="K155" s="298"/>
      <c r="L155" s="388"/>
      <c r="M155" s="298"/>
      <c r="N155" s="366"/>
      <c r="O155" s="298"/>
      <c r="P155" s="365"/>
      <c r="Q155" s="298"/>
      <c r="R155" s="366"/>
      <c r="S155" s="298"/>
      <c r="T155" s="366"/>
      <c r="U155" s="298"/>
      <c r="V155" s="366"/>
      <c r="W155" s="298"/>
      <c r="X155" s="385"/>
      <c r="Y155" s="868"/>
      <c r="Z155" s="298"/>
    </row>
    <row r="156" spans="1:26" ht="15" customHeight="1" x14ac:dyDescent="0.35">
      <c r="A156" s="1244"/>
      <c r="B156" s="353"/>
      <c r="C156" s="298"/>
      <c r="D156" s="366"/>
      <c r="E156" s="297"/>
      <c r="F156" s="353"/>
      <c r="G156" s="298"/>
      <c r="H156" s="366"/>
      <c r="I156" s="298"/>
      <c r="J156" s="366"/>
      <c r="K156" s="298"/>
      <c r="L156" s="388"/>
      <c r="M156" s="298"/>
      <c r="N156" s="366"/>
      <c r="O156" s="298"/>
      <c r="P156" s="365"/>
      <c r="Q156" s="298"/>
      <c r="R156" s="366"/>
      <c r="S156" s="298"/>
      <c r="T156" s="366"/>
      <c r="U156" s="298"/>
      <c r="V156" s="366"/>
      <c r="W156" s="298"/>
      <c r="X156" s="385"/>
      <c r="Y156" s="868"/>
      <c r="Z156" s="298"/>
    </row>
    <row r="157" spans="1:26" ht="15" customHeight="1" x14ac:dyDescent="0.35">
      <c r="A157" s="1243">
        <v>44844</v>
      </c>
      <c r="B157" s="353">
        <v>41.17</v>
      </c>
      <c r="C157" s="298">
        <v>279960</v>
      </c>
      <c r="D157" s="366">
        <v>51.33</v>
      </c>
      <c r="E157" s="297">
        <v>349044</v>
      </c>
      <c r="F157" s="353">
        <v>10</v>
      </c>
      <c r="G157" s="298">
        <v>100000</v>
      </c>
      <c r="H157" s="366"/>
      <c r="I157" s="298"/>
      <c r="J157" s="366"/>
      <c r="K157" s="298"/>
      <c r="L157" s="388"/>
      <c r="M157" s="298"/>
      <c r="N157" s="366"/>
      <c r="O157" s="298"/>
      <c r="P157" s="365"/>
      <c r="Q157" s="298"/>
      <c r="R157" s="366"/>
      <c r="S157" s="298"/>
      <c r="T157" s="366"/>
      <c r="U157" s="298"/>
      <c r="V157" s="366"/>
      <c r="W157" s="298"/>
      <c r="X157" s="385"/>
      <c r="Y157" s="868"/>
      <c r="Z157" s="298"/>
    </row>
    <row r="158" spans="1:26" ht="15" customHeight="1" x14ac:dyDescent="0.35">
      <c r="A158" s="1244"/>
      <c r="B158" s="353"/>
      <c r="C158" s="298"/>
      <c r="D158" s="366"/>
      <c r="E158" s="297"/>
      <c r="F158" s="353"/>
      <c r="G158" s="298"/>
      <c r="H158" s="366"/>
      <c r="I158" s="298"/>
      <c r="J158" s="366"/>
      <c r="K158" s="298"/>
      <c r="L158" s="388"/>
      <c r="M158" s="298"/>
      <c r="N158" s="366"/>
      <c r="O158" s="298"/>
      <c r="P158" s="365"/>
      <c r="Q158" s="298"/>
      <c r="R158" s="366"/>
      <c r="S158" s="298"/>
      <c r="T158" s="366"/>
      <c r="U158" s="298"/>
      <c r="V158" s="366"/>
      <c r="W158" s="298"/>
      <c r="X158" s="385"/>
      <c r="Y158" s="868"/>
      <c r="Z158" s="298"/>
    </row>
    <row r="159" spans="1:26" ht="15" customHeight="1" x14ac:dyDescent="0.35">
      <c r="A159" s="1243">
        <v>44845</v>
      </c>
      <c r="B159" s="353">
        <v>56.29</v>
      </c>
      <c r="C159" s="298">
        <v>382772</v>
      </c>
      <c r="D159" s="366"/>
      <c r="E159" s="297"/>
      <c r="F159" s="353"/>
      <c r="G159" s="298"/>
      <c r="H159" s="366">
        <v>10.46</v>
      </c>
      <c r="I159" s="298">
        <v>104620</v>
      </c>
      <c r="J159" s="366"/>
      <c r="K159" s="298"/>
      <c r="L159" s="388"/>
      <c r="M159" s="298"/>
      <c r="N159" s="366"/>
      <c r="O159" s="298"/>
      <c r="P159" s="385"/>
      <c r="Q159" s="868"/>
      <c r="R159" s="366"/>
      <c r="S159" s="298"/>
      <c r="T159" s="366">
        <v>39.950000000000003</v>
      </c>
      <c r="U159" s="298">
        <v>399500</v>
      </c>
      <c r="V159" s="366"/>
      <c r="W159" s="298"/>
      <c r="X159" s="385"/>
      <c r="Y159" s="868"/>
      <c r="Z159" s="298"/>
    </row>
    <row r="160" spans="1:26" ht="15" customHeight="1" x14ac:dyDescent="0.35">
      <c r="A160" s="1244"/>
      <c r="B160" s="353"/>
      <c r="C160" s="298"/>
      <c r="D160" s="366"/>
      <c r="E160" s="297"/>
      <c r="F160" s="353"/>
      <c r="G160" s="298"/>
      <c r="H160" s="366"/>
      <c r="I160" s="298"/>
      <c r="J160" s="366"/>
      <c r="K160" s="298"/>
      <c r="L160" s="388"/>
      <c r="M160" s="298"/>
      <c r="N160" s="366"/>
      <c r="O160" s="298"/>
      <c r="P160" s="365"/>
      <c r="Q160" s="298"/>
      <c r="R160" s="366"/>
      <c r="S160" s="298"/>
      <c r="T160" s="366"/>
      <c r="U160" s="298"/>
      <c r="V160" s="366"/>
      <c r="W160" s="298"/>
      <c r="X160" s="385"/>
      <c r="Y160" s="868"/>
      <c r="Z160" s="298"/>
    </row>
    <row r="161" spans="1:26" ht="15" customHeight="1" x14ac:dyDescent="0.35">
      <c r="A161" s="1243">
        <v>44846</v>
      </c>
      <c r="B161" s="353"/>
      <c r="C161" s="298"/>
      <c r="D161" s="366">
        <v>55.81</v>
      </c>
      <c r="E161" s="297">
        <v>379508</v>
      </c>
      <c r="F161" s="353"/>
      <c r="G161" s="298"/>
      <c r="H161" s="366"/>
      <c r="I161" s="298"/>
      <c r="J161" s="366"/>
      <c r="K161" s="298"/>
      <c r="L161" s="388"/>
      <c r="M161" s="298"/>
      <c r="N161" s="366"/>
      <c r="O161" s="298"/>
      <c r="P161" s="365"/>
      <c r="Q161" s="298"/>
      <c r="R161" s="366"/>
      <c r="S161" s="298"/>
      <c r="T161" s="366"/>
      <c r="U161" s="298"/>
      <c r="V161" s="388"/>
      <c r="W161" s="332"/>
      <c r="X161" s="385"/>
      <c r="Y161" s="868"/>
      <c r="Z161" s="298"/>
    </row>
    <row r="162" spans="1:26" ht="15" customHeight="1" x14ac:dyDescent="0.35">
      <c r="A162" s="1244"/>
      <c r="B162" s="353"/>
      <c r="C162" s="298"/>
      <c r="D162" s="366"/>
      <c r="E162" s="297"/>
      <c r="F162" s="353"/>
      <c r="G162" s="298"/>
      <c r="H162" s="366"/>
      <c r="I162" s="298"/>
      <c r="J162" s="366"/>
      <c r="K162" s="298"/>
      <c r="L162" s="388"/>
      <c r="M162" s="298"/>
      <c r="N162" s="366"/>
      <c r="O162" s="298"/>
      <c r="P162" s="365"/>
      <c r="Q162" s="298"/>
      <c r="R162" s="366"/>
      <c r="S162" s="298"/>
      <c r="T162" s="366"/>
      <c r="U162" s="298"/>
      <c r="V162" s="366"/>
      <c r="W162" s="298"/>
      <c r="X162" s="385"/>
      <c r="Y162" s="868"/>
      <c r="Z162" s="298"/>
    </row>
    <row r="163" spans="1:26" ht="15" customHeight="1" x14ac:dyDescent="0.35">
      <c r="A163" s="1243">
        <v>44847</v>
      </c>
      <c r="B163" s="353"/>
      <c r="C163" s="298"/>
      <c r="D163" s="366">
        <v>55.32</v>
      </c>
      <c r="E163" s="297">
        <v>376176</v>
      </c>
      <c r="F163" s="353"/>
      <c r="G163" s="298"/>
      <c r="H163" s="366"/>
      <c r="I163" s="298"/>
      <c r="J163" s="366"/>
      <c r="K163" s="332"/>
      <c r="L163" s="388"/>
      <c r="M163" s="298"/>
      <c r="N163" s="366"/>
      <c r="O163" s="298"/>
      <c r="P163" s="365"/>
      <c r="Q163" s="298"/>
      <c r="R163" s="366"/>
      <c r="S163" s="298"/>
      <c r="T163" s="366"/>
      <c r="U163" s="298"/>
      <c r="V163" s="366"/>
      <c r="W163" s="298"/>
      <c r="X163" s="387"/>
      <c r="Y163" s="882"/>
      <c r="Z163" s="298"/>
    </row>
    <row r="164" spans="1:26" ht="15" customHeight="1" x14ac:dyDescent="0.35">
      <c r="A164" s="1244"/>
      <c r="B164" s="353"/>
      <c r="C164" s="298"/>
      <c r="D164" s="366"/>
      <c r="E164" s="297"/>
      <c r="F164" s="353"/>
      <c r="G164" s="298"/>
      <c r="H164" s="366"/>
      <c r="I164" s="298"/>
      <c r="J164" s="366"/>
      <c r="K164" s="298"/>
      <c r="L164" s="388"/>
      <c r="M164" s="298"/>
      <c r="N164" s="366"/>
      <c r="O164" s="298"/>
      <c r="P164" s="365"/>
      <c r="Q164" s="298"/>
      <c r="R164" s="366"/>
      <c r="S164" s="298"/>
      <c r="T164" s="366"/>
      <c r="U164" s="298"/>
      <c r="V164" s="366"/>
      <c r="W164" s="298"/>
      <c r="X164" s="385"/>
      <c r="Y164" s="868"/>
      <c r="Z164" s="298"/>
    </row>
    <row r="165" spans="1:26" ht="15" customHeight="1" x14ac:dyDescent="0.35">
      <c r="A165" s="1243">
        <v>44848</v>
      </c>
      <c r="B165" s="353">
        <v>42.18</v>
      </c>
      <c r="C165" s="298">
        <v>286824</v>
      </c>
      <c r="D165" s="366"/>
      <c r="E165" s="297"/>
      <c r="F165" s="353"/>
      <c r="G165" s="298"/>
      <c r="H165" s="366"/>
      <c r="I165" s="298"/>
      <c r="J165" s="366">
        <v>10</v>
      </c>
      <c r="K165" s="298">
        <v>100000</v>
      </c>
      <c r="L165" s="388"/>
      <c r="M165" s="298"/>
      <c r="N165" s="366"/>
      <c r="O165" s="298"/>
      <c r="P165" s="522">
        <v>38.83</v>
      </c>
      <c r="Q165" s="537">
        <v>539740</v>
      </c>
      <c r="R165" s="366">
        <v>10</v>
      </c>
      <c r="S165" s="298">
        <v>100000</v>
      </c>
      <c r="T165" s="366">
        <v>28.79</v>
      </c>
      <c r="U165" s="298">
        <v>287900</v>
      </c>
      <c r="V165" s="366">
        <v>44.75</v>
      </c>
      <c r="W165" s="298">
        <v>809975</v>
      </c>
      <c r="X165" s="385">
        <v>35.340000000000003</v>
      </c>
      <c r="Y165" s="868">
        <v>639650</v>
      </c>
      <c r="Z165" s="298"/>
    </row>
    <row r="166" spans="1:26" ht="15" customHeight="1" x14ac:dyDescent="0.35">
      <c r="A166" s="1244"/>
      <c r="B166" s="353"/>
      <c r="C166" s="298"/>
      <c r="D166" s="366"/>
      <c r="E166" s="297"/>
      <c r="F166" s="353"/>
      <c r="G166" s="298"/>
      <c r="H166" s="366"/>
      <c r="I166" s="298"/>
      <c r="J166" s="366"/>
      <c r="K166" s="298"/>
      <c r="L166" s="388"/>
      <c r="M166" s="298"/>
      <c r="N166" s="366"/>
      <c r="O166" s="298"/>
      <c r="P166" s="365"/>
      <c r="Q166" s="298"/>
      <c r="R166" s="366">
        <v>40.22</v>
      </c>
      <c r="S166" s="298">
        <v>402200</v>
      </c>
      <c r="T166" s="366"/>
      <c r="U166" s="298"/>
      <c r="V166" s="366"/>
      <c r="W166" s="298"/>
      <c r="X166" s="385"/>
      <c r="Y166" s="868"/>
      <c r="Z166" s="298"/>
    </row>
    <row r="167" spans="1:26" ht="15" customHeight="1" x14ac:dyDescent="0.35">
      <c r="A167" s="1243">
        <v>44849</v>
      </c>
      <c r="B167" s="353"/>
      <c r="C167" s="298"/>
      <c r="D167" s="366"/>
      <c r="E167" s="297"/>
      <c r="F167" s="353"/>
      <c r="G167" s="298"/>
      <c r="H167" s="366"/>
      <c r="I167" s="298"/>
      <c r="J167" s="366"/>
      <c r="K167" s="298"/>
      <c r="L167" s="388"/>
      <c r="M167" s="298"/>
      <c r="N167" s="366"/>
      <c r="O167" s="298"/>
      <c r="P167" s="365"/>
      <c r="Q167" s="298"/>
      <c r="R167" s="366"/>
      <c r="S167" s="298"/>
      <c r="T167" s="366"/>
      <c r="U167" s="298"/>
      <c r="V167" s="366"/>
      <c r="W167" s="298"/>
      <c r="X167" s="385"/>
      <c r="Y167" s="868"/>
      <c r="Z167" s="298"/>
    </row>
    <row r="168" spans="1:26" ht="15" customHeight="1" x14ac:dyDescent="0.35">
      <c r="A168" s="1244"/>
      <c r="B168" s="353"/>
      <c r="C168" s="298"/>
      <c r="D168" s="366"/>
      <c r="E168" s="297"/>
      <c r="F168" s="353"/>
      <c r="G168" s="298"/>
      <c r="H168" s="366"/>
      <c r="I168" s="298"/>
      <c r="J168" s="366"/>
      <c r="K168" s="298"/>
      <c r="L168" s="388"/>
      <c r="M168" s="298"/>
      <c r="N168" s="366"/>
      <c r="O168" s="298"/>
      <c r="P168" s="365"/>
      <c r="Q168" s="298"/>
      <c r="R168" s="366"/>
      <c r="S168" s="298"/>
      <c r="T168" s="366"/>
      <c r="U168" s="298"/>
      <c r="V168" s="388"/>
      <c r="W168" s="332"/>
      <c r="X168" s="385"/>
      <c r="Y168" s="868"/>
      <c r="Z168" s="298"/>
    </row>
    <row r="169" spans="1:26" ht="15" customHeight="1" x14ac:dyDescent="0.35">
      <c r="A169" s="1243">
        <v>44850</v>
      </c>
      <c r="B169" s="353"/>
      <c r="C169" s="298"/>
      <c r="D169" s="366"/>
      <c r="E169" s="297"/>
      <c r="F169" s="353"/>
      <c r="G169" s="298"/>
      <c r="H169" s="366"/>
      <c r="I169" s="298"/>
      <c r="J169" s="366"/>
      <c r="K169" s="298"/>
      <c r="L169" s="388"/>
      <c r="M169" s="298"/>
      <c r="N169" s="366"/>
      <c r="O169" s="298"/>
      <c r="P169" s="365"/>
      <c r="Q169" s="298"/>
      <c r="R169" s="366"/>
      <c r="S169" s="298"/>
      <c r="T169" s="366"/>
      <c r="U169" s="298"/>
      <c r="V169" s="366"/>
      <c r="W169" s="298"/>
      <c r="X169" s="385"/>
      <c r="Y169" s="868"/>
      <c r="Z169" s="298"/>
    </row>
    <row r="170" spans="1:26" ht="15" customHeight="1" x14ac:dyDescent="0.35">
      <c r="A170" s="1244"/>
      <c r="B170" s="353"/>
      <c r="C170" s="298"/>
      <c r="D170" s="366"/>
      <c r="E170" s="297"/>
      <c r="F170" s="353"/>
      <c r="G170" s="298"/>
      <c r="H170" s="366"/>
      <c r="I170" s="298"/>
      <c r="J170" s="366"/>
      <c r="K170" s="298"/>
      <c r="L170" s="388"/>
      <c r="M170" s="298"/>
      <c r="N170" s="388"/>
      <c r="O170" s="332"/>
      <c r="P170" s="365"/>
      <c r="Q170" s="298"/>
      <c r="R170" s="366"/>
      <c r="S170" s="298"/>
      <c r="T170" s="366"/>
      <c r="U170" s="298"/>
      <c r="V170" s="366"/>
      <c r="W170" s="298"/>
      <c r="X170" s="385"/>
      <c r="Y170" s="868"/>
      <c r="Z170" s="298"/>
    </row>
    <row r="171" spans="1:26" ht="15" customHeight="1" x14ac:dyDescent="0.35">
      <c r="A171" s="1243">
        <v>44851</v>
      </c>
      <c r="B171" s="353"/>
      <c r="C171" s="298"/>
      <c r="D171" s="366"/>
      <c r="E171" s="297"/>
      <c r="F171" s="353"/>
      <c r="G171" s="298"/>
      <c r="H171" s="366"/>
      <c r="I171" s="298"/>
      <c r="J171" s="366"/>
      <c r="K171" s="298"/>
      <c r="L171" s="388"/>
      <c r="M171" s="298"/>
      <c r="N171" s="366"/>
      <c r="O171" s="298"/>
      <c r="P171" s="365"/>
      <c r="Q171" s="298"/>
      <c r="R171" s="366"/>
      <c r="S171" s="298"/>
      <c r="T171" s="366"/>
      <c r="U171" s="298"/>
      <c r="V171" s="366"/>
      <c r="W171" s="298"/>
      <c r="X171" s="385"/>
      <c r="Y171" s="868"/>
      <c r="Z171" s="298"/>
    </row>
    <row r="172" spans="1:26" ht="15" customHeight="1" x14ac:dyDescent="0.35">
      <c r="A172" s="1244"/>
      <c r="B172" s="353"/>
      <c r="C172" s="298"/>
      <c r="D172" s="366"/>
      <c r="E172" s="297"/>
      <c r="F172" s="353"/>
      <c r="G172" s="298"/>
      <c r="H172" s="366"/>
      <c r="I172" s="298"/>
      <c r="J172" s="366"/>
      <c r="K172" s="298"/>
      <c r="L172" s="388"/>
      <c r="M172" s="298"/>
      <c r="N172" s="366"/>
      <c r="O172" s="298"/>
      <c r="P172" s="365"/>
      <c r="Q172" s="298"/>
      <c r="R172" s="366"/>
      <c r="S172" s="298"/>
      <c r="T172" s="366"/>
      <c r="U172" s="298"/>
      <c r="V172" s="366"/>
      <c r="W172" s="298"/>
      <c r="X172" s="385"/>
      <c r="Y172" s="868"/>
      <c r="Z172" s="298"/>
    </row>
    <row r="173" spans="1:26" ht="15" customHeight="1" x14ac:dyDescent="0.35">
      <c r="A173" s="1243">
        <v>44852</v>
      </c>
      <c r="B173" s="353">
        <v>53</v>
      </c>
      <c r="C173" s="298">
        <v>360400</v>
      </c>
      <c r="D173" s="366"/>
      <c r="E173" s="297"/>
      <c r="F173" s="353"/>
      <c r="G173" s="298"/>
      <c r="H173" s="366"/>
      <c r="I173" s="298"/>
      <c r="J173" s="366"/>
      <c r="K173" s="298"/>
      <c r="L173" s="388"/>
      <c r="M173" s="298"/>
      <c r="N173" s="366">
        <v>7</v>
      </c>
      <c r="O173" s="298">
        <v>70000</v>
      </c>
      <c r="P173" s="365"/>
      <c r="Q173" s="298"/>
      <c r="R173" s="366">
        <v>39.82</v>
      </c>
      <c r="S173" s="298">
        <v>398200</v>
      </c>
      <c r="T173" s="366"/>
      <c r="U173" s="298"/>
      <c r="V173" s="366">
        <v>29.81</v>
      </c>
      <c r="W173" s="298">
        <v>539560</v>
      </c>
      <c r="X173" s="385">
        <v>29.23</v>
      </c>
      <c r="Y173" s="868">
        <v>529060</v>
      </c>
      <c r="Z173" s="298"/>
    </row>
    <row r="174" spans="1:26" ht="15" customHeight="1" x14ac:dyDescent="0.35">
      <c r="A174" s="1244"/>
      <c r="B174" s="353"/>
      <c r="C174" s="298"/>
      <c r="D174" s="366"/>
      <c r="E174" s="297"/>
      <c r="F174" s="353"/>
      <c r="G174" s="298"/>
      <c r="H174" s="366"/>
      <c r="I174" s="298"/>
      <c r="J174" s="366"/>
      <c r="K174" s="298"/>
      <c r="L174" s="388"/>
      <c r="M174" s="298"/>
      <c r="N174" s="366"/>
      <c r="O174" s="298"/>
      <c r="P174" s="365"/>
      <c r="Q174" s="298"/>
      <c r="R174" s="366"/>
      <c r="S174" s="298"/>
      <c r="T174" s="366"/>
      <c r="U174" s="298"/>
      <c r="V174" s="366"/>
      <c r="W174" s="298"/>
      <c r="X174" s="385"/>
      <c r="Y174" s="868"/>
      <c r="Z174" s="298"/>
    </row>
    <row r="175" spans="1:26" ht="15" customHeight="1" x14ac:dyDescent="0.35">
      <c r="A175" s="1243">
        <v>44853</v>
      </c>
      <c r="B175" s="353"/>
      <c r="C175" s="298"/>
      <c r="D175" s="366"/>
      <c r="E175" s="297"/>
      <c r="F175" s="353">
        <v>10.02</v>
      </c>
      <c r="G175" s="298">
        <v>100200</v>
      </c>
      <c r="H175" s="366"/>
      <c r="I175" s="298"/>
      <c r="J175" s="366"/>
      <c r="K175" s="298"/>
      <c r="L175" s="388">
        <v>5.51</v>
      </c>
      <c r="M175" s="298">
        <v>55100</v>
      </c>
      <c r="N175" s="366"/>
      <c r="O175" s="298"/>
      <c r="P175" s="365"/>
      <c r="Q175" s="298"/>
      <c r="R175" s="366"/>
      <c r="S175" s="298"/>
      <c r="T175" s="366">
        <v>43.3</v>
      </c>
      <c r="U175" s="298">
        <v>433000</v>
      </c>
      <c r="V175" s="387"/>
      <c r="W175" s="882"/>
      <c r="X175" s="387"/>
      <c r="Y175" s="882"/>
      <c r="Z175" s="298"/>
    </row>
    <row r="176" spans="1:26" ht="15" customHeight="1" x14ac:dyDescent="0.35">
      <c r="A176" s="1244"/>
      <c r="B176" s="353"/>
      <c r="C176" s="298"/>
      <c r="D176" s="366"/>
      <c r="E176" s="297"/>
      <c r="F176" s="353"/>
      <c r="G176" s="298"/>
      <c r="H176" s="366"/>
      <c r="I176" s="298"/>
      <c r="J176" s="366"/>
      <c r="K176" s="298"/>
      <c r="L176" s="388"/>
      <c r="M176" s="298"/>
      <c r="N176" s="366"/>
      <c r="O176" s="298"/>
      <c r="P176" s="365"/>
      <c r="Q176" s="298"/>
      <c r="R176" s="366"/>
      <c r="S176" s="298"/>
      <c r="T176" s="366"/>
      <c r="U176" s="298"/>
      <c r="V176" s="366"/>
      <c r="W176" s="298"/>
      <c r="X176" s="385"/>
      <c r="Y176" s="868"/>
      <c r="Z176" s="298"/>
    </row>
    <row r="177" spans="1:26" ht="15" customHeight="1" x14ac:dyDescent="0.35">
      <c r="A177" s="1243">
        <v>44854</v>
      </c>
      <c r="B177" s="372">
        <v>57.94</v>
      </c>
      <c r="C177" s="332">
        <v>393992</v>
      </c>
      <c r="D177" s="366">
        <v>56.4</v>
      </c>
      <c r="E177" s="297">
        <v>391440</v>
      </c>
      <c r="F177" s="353"/>
      <c r="G177" s="298"/>
      <c r="H177" s="366"/>
      <c r="I177" s="298"/>
      <c r="J177" s="366"/>
      <c r="K177" s="298"/>
      <c r="L177" s="388"/>
      <c r="M177" s="298"/>
      <c r="N177" s="366"/>
      <c r="O177" s="298"/>
      <c r="P177" s="365"/>
      <c r="Q177" s="298"/>
      <c r="R177" s="366"/>
      <c r="S177" s="298"/>
      <c r="T177" s="366"/>
      <c r="U177" s="298"/>
      <c r="V177" s="388"/>
      <c r="W177" s="332"/>
      <c r="X177" s="385"/>
      <c r="Y177" s="868"/>
      <c r="Z177" s="298"/>
    </row>
    <row r="178" spans="1:26" ht="15" customHeight="1" x14ac:dyDescent="0.35">
      <c r="A178" s="1244"/>
      <c r="B178" s="372">
        <v>55.02</v>
      </c>
      <c r="C178" s="332">
        <v>374136</v>
      </c>
      <c r="D178" s="366"/>
      <c r="E178" s="297"/>
      <c r="F178" s="353"/>
      <c r="G178" s="298"/>
      <c r="H178" s="366"/>
      <c r="I178" s="298"/>
      <c r="J178" s="366"/>
      <c r="K178" s="298"/>
      <c r="L178" s="388"/>
      <c r="M178" s="298"/>
      <c r="N178" s="366"/>
      <c r="O178" s="298"/>
      <c r="P178" s="365"/>
      <c r="Q178" s="298"/>
      <c r="R178" s="366"/>
      <c r="S178" s="298"/>
      <c r="T178" s="366"/>
      <c r="U178" s="298"/>
      <c r="V178" s="366"/>
      <c r="W178" s="298"/>
      <c r="X178" s="385"/>
      <c r="Y178" s="868"/>
      <c r="Z178" s="298"/>
    </row>
    <row r="179" spans="1:26" ht="15" customHeight="1" x14ac:dyDescent="0.35">
      <c r="A179" s="1243">
        <v>44855</v>
      </c>
      <c r="B179" s="372">
        <v>30.87</v>
      </c>
      <c r="C179" s="332">
        <v>209920</v>
      </c>
      <c r="D179" s="366">
        <v>56.32</v>
      </c>
      <c r="E179" s="297">
        <v>382976</v>
      </c>
      <c r="F179" s="353"/>
      <c r="G179" s="298"/>
      <c r="H179" s="366">
        <v>6.87</v>
      </c>
      <c r="I179" s="298">
        <v>68700</v>
      </c>
      <c r="J179" s="366">
        <v>11.41</v>
      </c>
      <c r="K179" s="298">
        <v>114100</v>
      </c>
      <c r="L179" s="388"/>
      <c r="M179" s="298"/>
      <c r="N179" s="366"/>
      <c r="O179" s="298"/>
      <c r="P179" s="365"/>
      <c r="Q179" s="298"/>
      <c r="R179" s="366"/>
      <c r="S179" s="298"/>
      <c r="T179" s="385">
        <v>30.27</v>
      </c>
      <c r="U179" s="868">
        <v>302700</v>
      </c>
      <c r="V179" s="366"/>
      <c r="W179" s="298"/>
      <c r="X179" s="385">
        <v>18.55</v>
      </c>
      <c r="Y179" s="868">
        <v>335760</v>
      </c>
      <c r="Z179" s="298"/>
    </row>
    <row r="180" spans="1:26" ht="15" customHeight="1" x14ac:dyDescent="0.35">
      <c r="A180" s="1244"/>
      <c r="B180" s="353"/>
      <c r="C180" s="298"/>
      <c r="D180" s="366"/>
      <c r="E180" s="297"/>
      <c r="F180" s="353"/>
      <c r="G180" s="298"/>
      <c r="H180" s="366"/>
      <c r="I180" s="298"/>
      <c r="J180" s="366"/>
      <c r="K180" s="298"/>
      <c r="L180" s="388"/>
      <c r="M180" s="298"/>
      <c r="N180" s="366"/>
      <c r="O180" s="298"/>
      <c r="P180" s="365"/>
      <c r="Q180" s="298"/>
      <c r="R180" s="366"/>
      <c r="S180" s="298"/>
      <c r="T180" s="366"/>
      <c r="U180" s="298"/>
      <c r="V180" s="366"/>
      <c r="W180" s="298"/>
      <c r="X180" s="385"/>
      <c r="Y180" s="868"/>
      <c r="Z180" s="298"/>
    </row>
    <row r="181" spans="1:26" ht="15" customHeight="1" x14ac:dyDescent="0.35">
      <c r="A181" s="1243">
        <v>44856</v>
      </c>
      <c r="B181" s="353"/>
      <c r="C181" s="298"/>
      <c r="D181" s="366"/>
      <c r="E181" s="297"/>
      <c r="F181" s="353"/>
      <c r="G181" s="298"/>
      <c r="H181" s="366"/>
      <c r="I181" s="298"/>
      <c r="J181" s="366"/>
      <c r="K181" s="298"/>
      <c r="L181" s="388"/>
      <c r="M181" s="298"/>
      <c r="N181" s="366"/>
      <c r="O181" s="298"/>
      <c r="P181" s="365"/>
      <c r="Q181" s="298"/>
      <c r="R181" s="366"/>
      <c r="S181" s="298"/>
      <c r="T181" s="366"/>
      <c r="U181" s="298"/>
      <c r="V181" s="366"/>
      <c r="W181" s="298"/>
      <c r="X181" s="385"/>
      <c r="Y181" s="868"/>
      <c r="Z181" s="298"/>
    </row>
    <row r="182" spans="1:26" ht="18" customHeight="1" x14ac:dyDescent="0.35">
      <c r="A182" s="1244"/>
      <c r="B182" s="353"/>
      <c r="C182" s="298"/>
      <c r="D182" s="366"/>
      <c r="E182" s="297"/>
      <c r="F182" s="353"/>
      <c r="G182" s="298"/>
      <c r="H182" s="366"/>
      <c r="I182" s="298"/>
      <c r="J182" s="366"/>
      <c r="K182" s="298"/>
      <c r="L182" s="388"/>
      <c r="M182" s="298"/>
      <c r="N182" s="366"/>
      <c r="O182" s="298"/>
      <c r="P182" s="365"/>
      <c r="Q182" s="298"/>
      <c r="R182" s="366"/>
      <c r="S182" s="298"/>
      <c r="T182" s="366"/>
      <c r="U182" s="298"/>
      <c r="V182" s="388"/>
      <c r="W182" s="332"/>
      <c r="X182" s="385"/>
      <c r="Y182" s="868"/>
      <c r="Z182" s="298"/>
    </row>
    <row r="183" spans="1:26" ht="15" customHeight="1" x14ac:dyDescent="0.35">
      <c r="A183" s="1243">
        <v>44857</v>
      </c>
      <c r="B183" s="353"/>
      <c r="C183" s="298"/>
      <c r="D183" s="366"/>
      <c r="E183" s="297"/>
      <c r="F183" s="353"/>
      <c r="G183" s="298"/>
      <c r="H183" s="366"/>
      <c r="I183" s="298"/>
      <c r="J183" s="366"/>
      <c r="K183" s="298"/>
      <c r="L183" s="388"/>
      <c r="M183" s="298"/>
      <c r="N183" s="366">
        <v>10</v>
      </c>
      <c r="O183" s="298">
        <v>100000</v>
      </c>
      <c r="P183" s="365"/>
      <c r="Q183" s="298"/>
      <c r="R183" s="366"/>
      <c r="S183" s="298"/>
      <c r="T183" s="366"/>
      <c r="U183" s="298"/>
      <c r="V183" s="366">
        <v>46.33</v>
      </c>
      <c r="W183" s="298">
        <v>838573</v>
      </c>
      <c r="X183" s="385"/>
      <c r="Y183" s="868"/>
      <c r="Z183" s="298"/>
    </row>
    <row r="184" spans="1:26" ht="15" customHeight="1" x14ac:dyDescent="0.35">
      <c r="A184" s="1244"/>
      <c r="B184" s="353"/>
      <c r="C184" s="298"/>
      <c r="D184" s="366"/>
      <c r="E184" s="297"/>
      <c r="F184" s="353"/>
      <c r="G184" s="298"/>
      <c r="H184" s="366"/>
      <c r="I184" s="298"/>
      <c r="J184" s="366"/>
      <c r="K184" s="298"/>
      <c r="L184" s="388"/>
      <c r="M184" s="298"/>
      <c r="N184" s="366"/>
      <c r="O184" s="298"/>
      <c r="P184" s="365"/>
      <c r="Q184" s="298"/>
      <c r="R184" s="366"/>
      <c r="S184" s="298"/>
      <c r="T184" s="366"/>
      <c r="U184" s="298"/>
      <c r="V184" s="366"/>
      <c r="W184" s="298"/>
      <c r="X184" s="385"/>
      <c r="Y184" s="868"/>
      <c r="Z184" s="298"/>
    </row>
    <row r="185" spans="1:26" ht="15" customHeight="1" x14ac:dyDescent="0.35">
      <c r="A185" s="1243">
        <v>44858</v>
      </c>
      <c r="B185" s="353"/>
      <c r="C185" s="298"/>
      <c r="D185" s="366"/>
      <c r="E185" s="297"/>
      <c r="F185" s="353"/>
      <c r="G185" s="298"/>
      <c r="H185" s="366"/>
      <c r="I185" s="298"/>
      <c r="J185" s="366"/>
      <c r="K185" s="298"/>
      <c r="L185" s="388"/>
      <c r="M185" s="298"/>
      <c r="N185" s="366"/>
      <c r="O185" s="298"/>
      <c r="P185" s="365">
        <v>40.21</v>
      </c>
      <c r="Q185" s="298">
        <v>402100</v>
      </c>
      <c r="R185" s="388">
        <v>34.01</v>
      </c>
      <c r="S185" s="332">
        <v>340100</v>
      </c>
      <c r="T185" s="366">
        <v>31.64</v>
      </c>
      <c r="U185" s="298">
        <v>316400</v>
      </c>
      <c r="V185" s="366"/>
      <c r="W185" s="298"/>
      <c r="X185" s="385"/>
      <c r="Y185" s="868"/>
      <c r="Z185" s="298"/>
    </row>
    <row r="186" spans="1:26" ht="15" customHeight="1" x14ac:dyDescent="0.35">
      <c r="A186" s="1244"/>
      <c r="B186" s="353"/>
      <c r="C186" s="298"/>
      <c r="D186" s="366"/>
      <c r="E186" s="297"/>
      <c r="F186" s="353"/>
      <c r="G186" s="298"/>
      <c r="H186" s="366"/>
      <c r="I186" s="298"/>
      <c r="J186" s="366"/>
      <c r="K186" s="298"/>
      <c r="L186" s="388"/>
      <c r="M186" s="298"/>
      <c r="N186" s="366"/>
      <c r="O186" s="298"/>
      <c r="P186" s="365"/>
      <c r="Q186" s="298"/>
      <c r="R186" s="366"/>
      <c r="S186" s="298"/>
      <c r="T186" s="366"/>
      <c r="U186" s="298"/>
      <c r="V186" s="366"/>
      <c r="W186" s="298"/>
      <c r="X186" s="385"/>
      <c r="Y186" s="868"/>
      <c r="Z186" s="298"/>
    </row>
    <row r="187" spans="1:26" ht="15" customHeight="1" x14ac:dyDescent="0.35">
      <c r="A187" s="1243">
        <v>44859</v>
      </c>
      <c r="B187" s="353"/>
      <c r="C187" s="298"/>
      <c r="D187" s="366"/>
      <c r="E187" s="297"/>
      <c r="F187" s="353"/>
      <c r="G187" s="298"/>
      <c r="H187" s="366"/>
      <c r="I187" s="298"/>
      <c r="J187" s="366"/>
      <c r="K187" s="298"/>
      <c r="L187" s="388"/>
      <c r="M187" s="298"/>
      <c r="N187" s="366"/>
      <c r="O187" s="298"/>
      <c r="P187" s="365"/>
      <c r="Q187" s="298"/>
      <c r="R187" s="366"/>
      <c r="S187" s="298"/>
      <c r="T187" s="366"/>
      <c r="U187" s="298"/>
      <c r="V187" s="366"/>
      <c r="W187" s="298"/>
      <c r="X187" s="385"/>
      <c r="Y187" s="868"/>
      <c r="Z187" s="298"/>
    </row>
    <row r="188" spans="1:26" ht="15" customHeight="1" x14ac:dyDescent="0.35">
      <c r="A188" s="1244"/>
      <c r="B188" s="353"/>
      <c r="C188" s="298"/>
      <c r="D188" s="366"/>
      <c r="E188" s="297"/>
      <c r="F188" s="353"/>
      <c r="G188" s="298"/>
      <c r="H188" s="366"/>
      <c r="I188" s="298"/>
      <c r="J188" s="366"/>
      <c r="K188" s="298"/>
      <c r="L188" s="388"/>
      <c r="M188" s="298"/>
      <c r="N188" s="366"/>
      <c r="O188" s="298"/>
      <c r="P188" s="365"/>
      <c r="Q188" s="298"/>
      <c r="R188" s="366"/>
      <c r="S188" s="298"/>
      <c r="T188" s="366"/>
      <c r="U188" s="298"/>
      <c r="V188" s="366"/>
      <c r="W188" s="298"/>
      <c r="X188" s="385"/>
      <c r="Y188" s="868"/>
      <c r="Z188" s="298"/>
    </row>
    <row r="189" spans="1:26" ht="15" customHeight="1" x14ac:dyDescent="0.35">
      <c r="A189" s="1243">
        <v>44860</v>
      </c>
      <c r="B189" s="353"/>
      <c r="C189" s="298"/>
      <c r="D189" s="366"/>
      <c r="E189" s="297"/>
      <c r="F189" s="353">
        <v>10</v>
      </c>
      <c r="G189" s="298">
        <v>100000</v>
      </c>
      <c r="H189" s="366">
        <v>6.47</v>
      </c>
      <c r="I189" s="298">
        <v>64700</v>
      </c>
      <c r="J189" s="366"/>
      <c r="K189" s="298"/>
      <c r="L189" s="388"/>
      <c r="M189" s="298"/>
      <c r="N189" s="366"/>
      <c r="O189" s="298"/>
      <c r="P189" s="365"/>
      <c r="Q189" s="298"/>
      <c r="R189" s="366"/>
      <c r="S189" s="298"/>
      <c r="T189" s="366"/>
      <c r="U189" s="298"/>
      <c r="V189" s="366"/>
      <c r="W189" s="298"/>
      <c r="X189" s="385"/>
      <c r="Y189" s="868"/>
      <c r="Z189" s="298"/>
    </row>
    <row r="190" spans="1:26" ht="15" customHeight="1" x14ac:dyDescent="0.35">
      <c r="A190" s="1244"/>
      <c r="B190" s="353"/>
      <c r="C190" s="298"/>
      <c r="D190" s="366"/>
      <c r="E190" s="297"/>
      <c r="F190" s="353"/>
      <c r="G190" s="298"/>
      <c r="H190" s="366"/>
      <c r="I190" s="298"/>
      <c r="J190" s="366"/>
      <c r="K190" s="298"/>
      <c r="L190" s="388"/>
      <c r="M190" s="298"/>
      <c r="N190" s="366"/>
      <c r="O190" s="298"/>
      <c r="P190" s="365"/>
      <c r="Q190" s="298"/>
      <c r="R190" s="366"/>
      <c r="S190" s="298"/>
      <c r="T190" s="366"/>
      <c r="U190" s="298"/>
      <c r="V190" s="366"/>
      <c r="W190" s="298"/>
      <c r="X190" s="385"/>
      <c r="Y190" s="868"/>
      <c r="Z190" s="298"/>
    </row>
    <row r="191" spans="1:26" ht="15" customHeight="1" x14ac:dyDescent="0.35">
      <c r="A191" s="1243">
        <v>44861</v>
      </c>
      <c r="B191" s="353"/>
      <c r="C191" s="298"/>
      <c r="D191" s="366"/>
      <c r="E191" s="297"/>
      <c r="F191" s="353"/>
      <c r="G191" s="298"/>
      <c r="H191" s="366"/>
      <c r="I191" s="298"/>
      <c r="J191" s="366"/>
      <c r="K191" s="298"/>
      <c r="L191" s="388"/>
      <c r="M191" s="298"/>
      <c r="N191" s="366"/>
      <c r="O191" s="298"/>
      <c r="P191" s="365"/>
      <c r="Q191" s="298"/>
      <c r="R191" s="366"/>
      <c r="S191" s="298"/>
      <c r="T191" s="366"/>
      <c r="U191" s="298"/>
      <c r="V191" s="366">
        <v>45.34</v>
      </c>
      <c r="W191" s="298">
        <v>820654</v>
      </c>
      <c r="X191" s="385">
        <v>33.57</v>
      </c>
      <c r="Y191" s="868">
        <v>607620</v>
      </c>
      <c r="Z191" s="298"/>
    </row>
    <row r="192" spans="1:26" ht="15" customHeight="1" x14ac:dyDescent="0.35">
      <c r="A192" s="1244"/>
      <c r="B192" s="352"/>
      <c r="C192" s="298"/>
      <c r="D192" s="366"/>
      <c r="E192" s="297"/>
      <c r="F192" s="353"/>
      <c r="G192" s="298"/>
      <c r="H192" s="366"/>
      <c r="I192" s="298"/>
      <c r="J192" s="366"/>
      <c r="K192" s="298"/>
      <c r="L192" s="388"/>
      <c r="M192" s="298"/>
      <c r="N192" s="366"/>
      <c r="O192" s="298"/>
      <c r="P192" s="365"/>
      <c r="Q192" s="298"/>
      <c r="R192" s="366"/>
      <c r="S192" s="298"/>
      <c r="T192" s="366"/>
      <c r="U192" s="298"/>
      <c r="V192" s="366"/>
      <c r="W192" s="298"/>
      <c r="X192" s="385"/>
      <c r="Y192" s="868"/>
      <c r="Z192" s="298"/>
    </row>
    <row r="193" spans="1:29" ht="15" customHeight="1" x14ac:dyDescent="0.35">
      <c r="A193" s="1243">
        <v>44862</v>
      </c>
      <c r="B193" s="352">
        <v>59.14</v>
      </c>
      <c r="C193" s="298">
        <v>402152</v>
      </c>
      <c r="D193" s="366">
        <v>55.29</v>
      </c>
      <c r="E193" s="297">
        <v>375972</v>
      </c>
      <c r="F193" s="353"/>
      <c r="G193" s="298"/>
      <c r="H193" s="366"/>
      <c r="I193" s="298"/>
      <c r="J193" s="366"/>
      <c r="K193" s="298"/>
      <c r="L193" s="388"/>
      <c r="M193" s="298"/>
      <c r="N193" s="366"/>
      <c r="O193" s="298"/>
      <c r="P193" s="365"/>
      <c r="Q193" s="298"/>
      <c r="R193" s="366"/>
      <c r="S193" s="298"/>
      <c r="T193" s="366"/>
      <c r="U193" s="298"/>
      <c r="V193" s="366"/>
      <c r="W193" s="298"/>
      <c r="X193" s="385"/>
      <c r="Y193" s="868"/>
      <c r="Z193" s="298"/>
    </row>
    <row r="194" spans="1:29" ht="15" customHeight="1" x14ac:dyDescent="0.35">
      <c r="A194" s="1244"/>
      <c r="B194" s="352"/>
      <c r="C194" s="298"/>
      <c r="D194" s="366"/>
      <c r="E194" s="297"/>
      <c r="F194" s="353"/>
      <c r="G194" s="298"/>
      <c r="H194" s="366"/>
      <c r="I194" s="298"/>
      <c r="J194" s="366"/>
      <c r="K194" s="298"/>
      <c r="L194" s="388"/>
      <c r="M194" s="298"/>
      <c r="N194" s="366"/>
      <c r="O194" s="298"/>
      <c r="P194" s="365"/>
      <c r="Q194" s="298"/>
      <c r="R194" s="366"/>
      <c r="S194" s="298"/>
      <c r="T194" s="366"/>
      <c r="U194" s="298"/>
      <c r="V194" s="366"/>
      <c r="W194" s="298"/>
      <c r="X194" s="385"/>
      <c r="Y194" s="868"/>
      <c r="Z194" s="298"/>
    </row>
    <row r="195" spans="1:29" ht="15" customHeight="1" x14ac:dyDescent="0.35">
      <c r="A195" s="1243">
        <v>44863</v>
      </c>
      <c r="B195" s="352">
        <v>56.69</v>
      </c>
      <c r="C195" s="298">
        <v>385492</v>
      </c>
      <c r="D195" s="366">
        <v>48.63</v>
      </c>
      <c r="E195" s="297">
        <v>330684</v>
      </c>
      <c r="F195" s="353"/>
      <c r="G195" s="298"/>
      <c r="H195" s="366"/>
      <c r="I195" s="298"/>
      <c r="J195" s="366"/>
      <c r="K195" s="298"/>
      <c r="L195" s="388"/>
      <c r="M195" s="298"/>
      <c r="N195" s="366"/>
      <c r="O195" s="298"/>
      <c r="P195" s="365"/>
      <c r="Q195" s="298"/>
      <c r="R195" s="366"/>
      <c r="S195" s="298"/>
      <c r="T195" s="366"/>
      <c r="U195" s="298"/>
      <c r="V195" s="366"/>
      <c r="W195" s="298"/>
      <c r="X195" s="385"/>
      <c r="Y195" s="868"/>
      <c r="Z195" s="298"/>
    </row>
    <row r="196" spans="1:29" ht="15" customHeight="1" x14ac:dyDescent="0.35">
      <c r="A196" s="1244"/>
      <c r="B196" s="352"/>
      <c r="C196" s="298"/>
      <c r="D196" s="366"/>
      <c r="E196" s="297"/>
      <c r="F196" s="353"/>
      <c r="G196" s="298"/>
      <c r="H196" s="366"/>
      <c r="I196" s="298"/>
      <c r="J196" s="366"/>
      <c r="K196" s="298"/>
      <c r="L196" s="388"/>
      <c r="M196" s="298"/>
      <c r="N196" s="366"/>
      <c r="O196" s="298"/>
      <c r="P196" s="365"/>
      <c r="Q196" s="298"/>
      <c r="R196" s="366"/>
      <c r="S196" s="298"/>
      <c r="T196" s="366"/>
      <c r="U196" s="298"/>
      <c r="V196" s="366"/>
      <c r="W196" s="298"/>
      <c r="X196" s="385"/>
      <c r="Y196" s="868"/>
      <c r="Z196" s="298"/>
    </row>
    <row r="197" spans="1:29" ht="15" customHeight="1" x14ac:dyDescent="0.35">
      <c r="A197" s="1243">
        <v>44864</v>
      </c>
      <c r="B197" s="352"/>
      <c r="C197" s="298"/>
      <c r="D197" s="366"/>
      <c r="E197" s="297"/>
      <c r="F197" s="353"/>
      <c r="G197" s="298"/>
      <c r="H197" s="366"/>
      <c r="I197" s="298"/>
      <c r="J197" s="366"/>
      <c r="K197" s="298"/>
      <c r="L197" s="388"/>
      <c r="M197" s="298"/>
      <c r="N197" s="366"/>
      <c r="O197" s="298"/>
      <c r="P197" s="365"/>
      <c r="Q197" s="298"/>
      <c r="R197" s="366"/>
      <c r="S197" s="298"/>
      <c r="T197" s="366"/>
      <c r="U197" s="298"/>
      <c r="V197" s="366"/>
      <c r="W197" s="298"/>
      <c r="X197" s="385"/>
      <c r="Y197" s="868"/>
      <c r="Z197" s="298"/>
    </row>
    <row r="198" spans="1:29" ht="15" customHeight="1" x14ac:dyDescent="0.35">
      <c r="A198" s="1276"/>
      <c r="B198" s="352"/>
      <c r="C198" s="298"/>
      <c r="D198" s="366"/>
      <c r="E198" s="297"/>
      <c r="F198" s="353"/>
      <c r="G198" s="298"/>
      <c r="H198" s="366"/>
      <c r="I198" s="298"/>
      <c r="J198" s="366"/>
      <c r="K198" s="298"/>
      <c r="L198" s="388"/>
      <c r="M198" s="298"/>
      <c r="N198" s="366"/>
      <c r="O198" s="298"/>
      <c r="P198" s="365"/>
      <c r="Q198" s="298"/>
      <c r="R198" s="366"/>
      <c r="S198" s="298"/>
      <c r="T198" s="366"/>
      <c r="U198" s="298"/>
      <c r="V198" s="366"/>
      <c r="W198" s="298"/>
      <c r="X198" s="385"/>
      <c r="Y198" s="868"/>
      <c r="Z198" s="298"/>
    </row>
    <row r="199" spans="1:29" ht="15" customHeight="1" x14ac:dyDescent="0.35">
      <c r="A199" s="1243">
        <v>44865</v>
      </c>
      <c r="B199" s="352">
        <v>33.909999999999997</v>
      </c>
      <c r="C199" s="298">
        <v>230590</v>
      </c>
      <c r="D199" s="366"/>
      <c r="E199" s="297"/>
      <c r="F199" s="353"/>
      <c r="G199" s="298"/>
      <c r="H199" s="366"/>
      <c r="I199" s="298"/>
      <c r="J199" s="366"/>
      <c r="K199" s="298"/>
      <c r="L199" s="388"/>
      <c r="M199" s="298"/>
      <c r="N199" s="366"/>
      <c r="O199" s="298"/>
      <c r="P199" s="365"/>
      <c r="Q199" s="298"/>
      <c r="R199" s="366"/>
      <c r="S199" s="298"/>
      <c r="T199" s="366"/>
      <c r="U199" s="298"/>
      <c r="V199" s="366"/>
      <c r="W199" s="298"/>
      <c r="X199" s="385"/>
      <c r="Y199" s="868"/>
      <c r="Z199" s="298"/>
    </row>
    <row r="200" spans="1:29" ht="15" customHeight="1" x14ac:dyDescent="0.35">
      <c r="A200" s="1276"/>
      <c r="B200" s="352"/>
      <c r="C200" s="298"/>
      <c r="D200" s="366"/>
      <c r="E200" s="297"/>
      <c r="F200" s="353"/>
      <c r="G200" s="298"/>
      <c r="H200" s="366"/>
      <c r="I200" s="298"/>
      <c r="J200" s="366"/>
      <c r="K200" s="298"/>
      <c r="L200" s="388"/>
      <c r="M200" s="298"/>
      <c r="N200" s="366"/>
      <c r="O200" s="298"/>
      <c r="P200" s="365"/>
      <c r="Q200" s="298"/>
      <c r="R200" s="366"/>
      <c r="S200" s="298"/>
      <c r="T200" s="366"/>
      <c r="U200" s="298"/>
      <c r="V200" s="366"/>
      <c r="W200" s="298"/>
      <c r="X200" s="385">
        <v>24.91</v>
      </c>
      <c r="Y200" s="868">
        <v>450870</v>
      </c>
      <c r="Z200" s="298"/>
    </row>
    <row r="201" spans="1:29" s="295" customFormat="1" ht="22" customHeight="1" x14ac:dyDescent="0.35">
      <c r="A201" s="1226" t="s">
        <v>113</v>
      </c>
      <c r="B201" s="354"/>
      <c r="C201" s="293">
        <f>SUM(C139:C200)</f>
        <v>4264836</v>
      </c>
      <c r="D201" s="354"/>
      <c r="E201" s="293">
        <f>SUM(E139:E200)</f>
        <v>3339988</v>
      </c>
      <c r="F201" s="354"/>
      <c r="G201" s="293">
        <f>SUM(G139:G200)</f>
        <v>300200</v>
      </c>
      <c r="H201" s="354"/>
      <c r="I201" s="293">
        <f>SUM(I139:I200)</f>
        <v>338020</v>
      </c>
      <c r="J201" s="354"/>
      <c r="K201" s="485">
        <f>SUM(K139:K200)</f>
        <v>284100</v>
      </c>
      <c r="L201" s="354"/>
      <c r="M201" s="293">
        <f>SUM(M139:M200)</f>
        <v>155100</v>
      </c>
      <c r="N201" s="354"/>
      <c r="O201" s="485">
        <f>SUM(O139:O200)</f>
        <v>270000</v>
      </c>
      <c r="P201" s="354"/>
      <c r="Q201" s="293">
        <f>SUM(Q139:Q200)</f>
        <v>941840</v>
      </c>
      <c r="R201" s="354"/>
      <c r="S201" s="293">
        <f>SUM(S139:S200)</f>
        <v>1627400</v>
      </c>
      <c r="T201" s="354"/>
      <c r="U201" s="293">
        <f>SUM(U139:U200)</f>
        <v>2049500</v>
      </c>
      <c r="V201" s="354"/>
      <c r="W201" s="293">
        <f>SUM(W139:W200)</f>
        <v>3810954</v>
      </c>
      <c r="X201" s="354"/>
      <c r="Y201" s="293">
        <f>SUM(Y139:Y200)</f>
        <v>3215470</v>
      </c>
      <c r="Z201" s="293">
        <f>SUM(B201:Y201)</f>
        <v>20597408</v>
      </c>
    </row>
    <row r="202" spans="1:29" s="295" customFormat="1" ht="22" customHeight="1" x14ac:dyDescent="0.35">
      <c r="A202" s="1226"/>
      <c r="B202" s="536">
        <f>SUM(B139:B200)</f>
        <v>627.17999999999995</v>
      </c>
      <c r="C202" s="293"/>
      <c r="D202" s="354">
        <f>SUM(D139:D200)</f>
        <v>490.01</v>
      </c>
      <c r="E202" s="293"/>
      <c r="F202" s="354">
        <f>SUM(F139:F200)</f>
        <v>30.02</v>
      </c>
      <c r="G202" s="293"/>
      <c r="H202" s="354">
        <f>SUM(H139:H200)</f>
        <v>33.800000000000004</v>
      </c>
      <c r="I202" s="293"/>
      <c r="J202" s="354">
        <f>SUM(J139:J200)</f>
        <v>28.41</v>
      </c>
      <c r="K202" s="293"/>
      <c r="L202" s="354">
        <f>SUM(L139:L200)</f>
        <v>15.51</v>
      </c>
      <c r="M202" s="293"/>
      <c r="N202" s="354">
        <f>SUM(N139:N200)</f>
        <v>27</v>
      </c>
      <c r="O202" s="293"/>
      <c r="P202" s="354">
        <f>SUM(P139:P200)</f>
        <v>79.039999999999992</v>
      </c>
      <c r="Q202" s="293"/>
      <c r="R202" s="354">
        <f>SUM(R139:R200)</f>
        <v>162.73999999999998</v>
      </c>
      <c r="S202" s="293"/>
      <c r="T202" s="478">
        <f>SUM(T139:T200)</f>
        <v>204.95000000000005</v>
      </c>
      <c r="U202" s="293"/>
      <c r="V202" s="478">
        <f>SUM(V139:V200)</f>
        <v>210.54999999999998</v>
      </c>
      <c r="W202" s="293"/>
      <c r="X202" s="354">
        <f>SUM(X139:X200)</f>
        <v>177.65</v>
      </c>
      <c r="Y202" s="293"/>
      <c r="Z202" s="364">
        <f>SUM(B202:Y202)</f>
        <v>2086.86</v>
      </c>
    </row>
    <row r="203" spans="1:29" ht="24" customHeight="1" x14ac:dyDescent="0.35">
      <c r="A203" s="1226"/>
      <c r="B203" s="1277"/>
      <c r="C203" s="1278"/>
      <c r="D203" s="1278"/>
      <c r="E203" s="1278"/>
      <c r="F203" s="1278"/>
      <c r="G203" s="1278"/>
      <c r="H203" s="1278"/>
      <c r="I203" s="1278"/>
      <c r="J203" s="1278"/>
      <c r="K203" s="1278"/>
      <c r="L203" s="1278"/>
      <c r="M203" s="1278"/>
      <c r="N203" s="1278"/>
      <c r="O203" s="1278"/>
      <c r="P203" s="1278"/>
      <c r="Q203" s="1278"/>
      <c r="R203" s="1278"/>
      <c r="S203" s="1278"/>
      <c r="T203" s="1278"/>
      <c r="U203" s="1278"/>
      <c r="V203" s="1278"/>
      <c r="W203" s="1278"/>
      <c r="X203" s="1278"/>
      <c r="Y203" s="1279"/>
      <c r="Z203" s="394">
        <f>Z201+Z133</f>
        <v>53855516</v>
      </c>
      <c r="AC203" s="294">
        <v>53855516</v>
      </c>
    </row>
    <row r="204" spans="1:29" ht="24" customHeight="1" x14ac:dyDescent="0.35">
      <c r="A204" s="862"/>
      <c r="B204" s="1277"/>
      <c r="C204" s="1278"/>
      <c r="D204" s="1278"/>
      <c r="E204" s="1278"/>
      <c r="F204" s="1278"/>
      <c r="G204" s="1278"/>
      <c r="H204" s="1278"/>
      <c r="I204" s="1278"/>
      <c r="J204" s="1278"/>
      <c r="K204" s="1278"/>
      <c r="L204" s="1278"/>
      <c r="M204" s="1278"/>
      <c r="N204" s="1278"/>
      <c r="O204" s="1278"/>
      <c r="P204" s="1278"/>
      <c r="Q204" s="1278"/>
      <c r="R204" s="1278"/>
      <c r="S204" s="1278"/>
      <c r="T204" s="1278"/>
      <c r="U204" s="1278"/>
      <c r="V204" s="1278"/>
      <c r="W204" s="1278"/>
      <c r="X204" s="1278"/>
      <c r="Y204" s="1279"/>
      <c r="Z204" s="364">
        <v>5316.98</v>
      </c>
    </row>
    <row r="205" spans="1:29" ht="22" customHeight="1" x14ac:dyDescent="0.35">
      <c r="A205" s="331" t="s">
        <v>239</v>
      </c>
      <c r="B205" s="360"/>
      <c r="C205" s="303"/>
      <c r="D205" s="368"/>
      <c r="E205" s="303"/>
      <c r="F205" s="368"/>
      <c r="G205" s="301"/>
      <c r="H205" s="359"/>
      <c r="I205" s="301"/>
      <c r="J205" s="359"/>
      <c r="K205" s="301"/>
      <c r="L205" s="466"/>
      <c r="M205" s="301"/>
      <c r="N205" s="359"/>
      <c r="O205" s="301"/>
      <c r="P205" s="369"/>
      <c r="Q205" s="301"/>
      <c r="R205" s="359"/>
      <c r="S205" s="301"/>
      <c r="T205" s="359"/>
      <c r="U205" s="301"/>
      <c r="V205" s="359"/>
      <c r="W205" s="301"/>
      <c r="X205" s="359"/>
      <c r="Y205" s="301"/>
      <c r="Z205" s="301"/>
    </row>
    <row r="206" spans="1:29" ht="22" customHeight="1" x14ac:dyDescent="0.35">
      <c r="A206" s="331" t="s">
        <v>153</v>
      </c>
      <c r="B206" s="360"/>
      <c r="C206" s="1239" t="s">
        <v>240</v>
      </c>
      <c r="D206" s="1239"/>
      <c r="E206" s="1239"/>
      <c r="F206" s="368"/>
      <c r="G206" s="301"/>
      <c r="H206" s="359"/>
      <c r="I206" s="1239" t="s">
        <v>241</v>
      </c>
      <c r="J206" s="1239"/>
      <c r="K206" s="1239"/>
      <c r="L206" s="466"/>
      <c r="M206" s="301"/>
      <c r="N206" s="359"/>
      <c r="O206" s="1239" t="s">
        <v>242</v>
      </c>
      <c r="P206" s="1239"/>
      <c r="Q206" s="1239"/>
      <c r="R206" s="359"/>
      <c r="S206" s="301"/>
      <c r="T206" s="359"/>
      <c r="U206" s="301"/>
      <c r="V206" s="359"/>
      <c r="W206" s="301"/>
      <c r="X206" s="359"/>
      <c r="Y206" s="301"/>
      <c r="Z206" s="501"/>
    </row>
    <row r="207" spans="1:29" ht="22" customHeight="1" x14ac:dyDescent="0.35">
      <c r="A207" s="331"/>
      <c r="B207" s="360"/>
      <c r="C207" s="303"/>
      <c r="D207" s="368"/>
      <c r="E207" s="303"/>
      <c r="F207" s="368"/>
      <c r="G207" s="301"/>
      <c r="H207" s="359"/>
      <c r="I207" s="301"/>
      <c r="J207" s="359"/>
      <c r="K207" s="301"/>
      <c r="L207" s="466"/>
      <c r="M207" s="301"/>
      <c r="N207" s="359"/>
      <c r="O207" s="301"/>
      <c r="P207" s="369"/>
      <c r="Q207" s="301"/>
      <c r="R207" s="359"/>
      <c r="S207" s="301"/>
      <c r="T207" s="359"/>
      <c r="U207" s="301"/>
      <c r="V207" s="359"/>
      <c r="W207" s="301"/>
      <c r="X207" s="359"/>
      <c r="Y207" s="506"/>
      <c r="Z207" s="301"/>
    </row>
    <row r="208" spans="1:29" ht="22" customHeight="1" x14ac:dyDescent="0.35">
      <c r="A208" s="331"/>
      <c r="B208" s="360"/>
      <c r="C208" s="303"/>
      <c r="D208" s="368"/>
      <c r="E208" s="303"/>
      <c r="F208" s="368"/>
      <c r="G208" s="301"/>
      <c r="H208" s="359"/>
      <c r="I208" s="301"/>
      <c r="J208" s="359"/>
      <c r="K208" s="301"/>
      <c r="L208" s="466"/>
      <c r="M208" s="301"/>
      <c r="N208" s="359"/>
      <c r="O208" s="301"/>
      <c r="P208" s="369"/>
      <c r="Q208" s="301"/>
      <c r="R208" s="359"/>
      <c r="S208" s="301"/>
      <c r="T208" s="359"/>
      <c r="U208" s="301"/>
      <c r="V208" s="359"/>
      <c r="W208" s="301"/>
      <c r="X208" s="359"/>
      <c r="Y208" s="301"/>
      <c r="Z208" s="506"/>
    </row>
    <row r="209" spans="1:26" ht="22" customHeight="1" x14ac:dyDescent="0.35">
      <c r="A209" s="331"/>
      <c r="B209" s="360"/>
      <c r="C209" s="303"/>
      <c r="D209" s="368"/>
      <c r="E209" s="303"/>
      <c r="F209" s="368"/>
      <c r="G209" s="301"/>
      <c r="H209" s="359"/>
      <c r="I209" s="301"/>
      <c r="J209" s="359"/>
      <c r="K209" s="301"/>
      <c r="L209" s="466"/>
      <c r="M209" s="301"/>
      <c r="N209" s="359"/>
      <c r="O209" s="301"/>
      <c r="P209" s="369"/>
      <c r="Q209" s="301"/>
      <c r="R209" s="359"/>
      <c r="S209" s="301"/>
      <c r="T209" s="359"/>
      <c r="U209" s="301"/>
      <c r="V209" s="359"/>
      <c r="W209" s="301"/>
      <c r="X209" s="359"/>
      <c r="Y209" s="301"/>
      <c r="Z209" s="521"/>
    </row>
    <row r="210" spans="1:26" ht="22" customHeight="1" x14ac:dyDescent="0.35">
      <c r="A210" s="301"/>
      <c r="B210" s="359"/>
      <c r="C210" s="1280" t="s">
        <v>231</v>
      </c>
      <c r="D210" s="1280"/>
      <c r="E210" s="1280"/>
      <c r="F210" s="359"/>
      <c r="G210" s="301"/>
      <c r="H210" s="359"/>
      <c r="I210" s="1280" t="s">
        <v>243</v>
      </c>
      <c r="J210" s="1280"/>
      <c r="K210" s="1280"/>
      <c r="L210" s="466"/>
      <c r="M210" s="301"/>
      <c r="N210" s="359"/>
      <c r="O210" s="1280" t="s">
        <v>244</v>
      </c>
      <c r="P210" s="1280"/>
      <c r="Q210" s="1280"/>
      <c r="R210" s="359"/>
      <c r="S210" s="301"/>
      <c r="T210" s="359"/>
      <c r="U210" s="301"/>
      <c r="V210" s="359"/>
      <c r="W210" s="301"/>
      <c r="X210" s="359"/>
      <c r="Y210" s="359"/>
      <c r="Z210" s="301"/>
    </row>
    <row r="211" spans="1:26" ht="22" customHeight="1" x14ac:dyDescent="0.35">
      <c r="A211" s="301"/>
      <c r="B211" s="359"/>
      <c r="C211" s="301"/>
      <c r="D211" s="359"/>
      <c r="E211" s="301"/>
      <c r="F211" s="359"/>
      <c r="G211" s="301"/>
      <c r="H211" s="359"/>
      <c r="I211" s="301"/>
      <c r="J211" s="359"/>
      <c r="K211" s="301"/>
      <c r="L211" s="466"/>
      <c r="M211" s="301"/>
      <c r="N211" s="359"/>
      <c r="O211" s="301"/>
      <c r="P211" s="369"/>
      <c r="Q211" s="301"/>
      <c r="R211" s="359"/>
      <c r="S211" s="301"/>
      <c r="T211" s="359"/>
      <c r="U211" s="359"/>
      <c r="V211" s="359"/>
      <c r="W211" s="301"/>
      <c r="X211" s="359"/>
      <c r="Y211" s="359"/>
      <c r="Z211" s="301"/>
    </row>
    <row r="212" spans="1:26" ht="32.25" customHeight="1" x14ac:dyDescent="0.35">
      <c r="A212" s="324"/>
      <c r="B212" s="361"/>
      <c r="C212" s="1238"/>
      <c r="D212" s="1238"/>
      <c r="E212" s="1238"/>
      <c r="F212" s="391"/>
      <c r="G212" s="301"/>
      <c r="H212" s="359"/>
      <c r="I212" s="301"/>
      <c r="J212" s="359"/>
      <c r="K212" s="301"/>
      <c r="L212" s="466"/>
      <c r="M212" s="301"/>
      <c r="N212" s="359"/>
      <c r="O212" s="301"/>
      <c r="P212" s="369"/>
      <c r="Q212" s="301"/>
      <c r="R212" s="359"/>
      <c r="S212" s="866"/>
      <c r="T212" s="369"/>
      <c r="U212" s="359"/>
      <c r="V212" s="359"/>
      <c r="W212" s="1239"/>
      <c r="X212" s="1239"/>
      <c r="Y212" s="1239"/>
      <c r="Z212" s="866"/>
    </row>
    <row r="213" spans="1:26" ht="22" customHeight="1" x14ac:dyDescent="0.35">
      <c r="A213" s="301"/>
      <c r="B213" s="359"/>
      <c r="C213" s="1240" t="s">
        <v>156</v>
      </c>
      <c r="D213" s="1240"/>
      <c r="E213" s="1240" t="s">
        <v>157</v>
      </c>
      <c r="F213" s="1240"/>
      <c r="G213" s="1240" t="s">
        <v>158</v>
      </c>
      <c r="H213" s="1240"/>
      <c r="I213" s="1240" t="s">
        <v>159</v>
      </c>
      <c r="J213" s="1240"/>
      <c r="K213" s="1240" t="s">
        <v>160</v>
      </c>
      <c r="L213" s="1240"/>
      <c r="M213" s="1240" t="s">
        <v>216</v>
      </c>
      <c r="N213" s="1240"/>
      <c r="O213" s="1240" t="s">
        <v>217</v>
      </c>
      <c r="P213" s="1240"/>
      <c r="Q213" s="298"/>
      <c r="R213" s="359"/>
      <c r="S213" s="473">
        <v>3215470</v>
      </c>
      <c r="T213" s="355"/>
      <c r="U213" s="473">
        <v>1347400</v>
      </c>
      <c r="V213" s="474"/>
      <c r="W213" s="301"/>
      <c r="X213" s="359"/>
      <c r="Y213" s="301"/>
      <c r="Z213" s="301"/>
    </row>
    <row r="214" spans="1:26" ht="22" customHeight="1" x14ac:dyDescent="0.35">
      <c r="A214" s="301"/>
      <c r="B214" s="359"/>
      <c r="C214" s="526">
        <v>4256400</v>
      </c>
      <c r="D214" s="453">
        <v>425.6400000000001</v>
      </c>
      <c r="E214" s="538">
        <v>1796764</v>
      </c>
      <c r="F214" s="539">
        <v>264.23</v>
      </c>
      <c r="G214" s="455">
        <v>573100</v>
      </c>
      <c r="H214" s="388">
        <v>57.31</v>
      </c>
      <c r="I214" s="455">
        <v>270000</v>
      </c>
      <c r="J214" s="388">
        <v>27</v>
      </c>
      <c r="K214" s="455">
        <v>2049500</v>
      </c>
      <c r="L214" s="388">
        <v>204.95000000000005</v>
      </c>
      <c r="M214" s="426">
        <v>3810954</v>
      </c>
      <c r="N214" s="366">
        <v>210.54999999999998</v>
      </c>
      <c r="O214" s="298">
        <v>3215470</v>
      </c>
      <c r="P214" s="365">
        <v>177.65</v>
      </c>
      <c r="Q214" s="298"/>
      <c r="R214" s="359"/>
      <c r="S214" s="473">
        <v>3810854</v>
      </c>
      <c r="T214" s="355"/>
      <c r="U214" s="473">
        <v>7604824</v>
      </c>
      <c r="V214" s="474"/>
      <c r="W214" s="301"/>
      <c r="X214" s="359"/>
      <c r="Y214" s="301"/>
      <c r="Z214" s="301"/>
    </row>
    <row r="215" spans="1:26" ht="22" customHeight="1" x14ac:dyDescent="0.35">
      <c r="A215" s="301"/>
      <c r="B215" s="359"/>
      <c r="C215" s="526">
        <v>4709600</v>
      </c>
      <c r="D215" s="453">
        <v>470.96000000000004</v>
      </c>
      <c r="E215" s="538">
        <v>2855318</v>
      </c>
      <c r="F215" s="539">
        <v>419.9</v>
      </c>
      <c r="G215" s="455">
        <v>229000</v>
      </c>
      <c r="H215" s="388">
        <v>22.9</v>
      </c>
      <c r="I215" s="455">
        <v>155100</v>
      </c>
      <c r="J215" s="388">
        <v>15.51</v>
      </c>
      <c r="K215" s="455">
        <v>1627400</v>
      </c>
      <c r="L215" s="388">
        <v>162.73999999999998</v>
      </c>
      <c r="M215" s="426"/>
      <c r="N215" s="388"/>
      <c r="O215" s="455"/>
      <c r="P215" s="387"/>
      <c r="Q215" s="298"/>
      <c r="R215" s="359"/>
      <c r="S215" s="473">
        <v>539740</v>
      </c>
      <c r="T215" s="436"/>
      <c r="U215" s="473">
        <v>2776200</v>
      </c>
      <c r="V215" s="474"/>
      <c r="W215" s="301"/>
      <c r="X215" s="359"/>
      <c r="Y215" s="301"/>
      <c r="Z215" s="301"/>
    </row>
    <row r="216" spans="1:26" ht="22" customHeight="1" x14ac:dyDescent="0.35">
      <c r="A216" s="301"/>
      <c r="B216" s="359"/>
      <c r="C216" s="526">
        <v>6040680</v>
      </c>
      <c r="D216" s="453">
        <v>604.05999999999995</v>
      </c>
      <c r="E216" s="455">
        <f>SUM(E214:E215)</f>
        <v>4652082</v>
      </c>
      <c r="F216" s="388">
        <f>SUM(F214:F215)</f>
        <v>684.13</v>
      </c>
      <c r="G216" s="455">
        <v>1408800</v>
      </c>
      <c r="H216" s="388">
        <v>140.88</v>
      </c>
      <c r="I216" s="455">
        <v>284100</v>
      </c>
      <c r="J216" s="388">
        <v>28.41</v>
      </c>
      <c r="K216" s="455">
        <v>941840</v>
      </c>
      <c r="L216" s="388">
        <v>79.039999999999992</v>
      </c>
      <c r="M216" s="426"/>
      <c r="N216" s="366"/>
      <c r="O216" s="432"/>
      <c r="P216" s="365"/>
      <c r="Q216" s="298"/>
      <c r="R216" s="359"/>
      <c r="S216" s="473">
        <v>4079000</v>
      </c>
      <c r="T216" s="355"/>
      <c r="U216" s="473">
        <v>6398000</v>
      </c>
      <c r="V216" s="474"/>
      <c r="W216" s="301"/>
      <c r="X216" s="359"/>
      <c r="Y216" s="301"/>
      <c r="Z216" s="301"/>
    </row>
    <row r="217" spans="1:26" ht="22" customHeight="1" x14ac:dyDescent="0.35">
      <c r="A217" s="325"/>
      <c r="B217" s="362"/>
      <c r="C217" s="455"/>
      <c r="D217" s="388">
        <f>SUM(D214:D216)</f>
        <v>1500.66</v>
      </c>
      <c r="E217" s="455">
        <v>3336000</v>
      </c>
      <c r="F217" s="388">
        <v>240</v>
      </c>
      <c r="G217" s="526">
        <v>565300</v>
      </c>
      <c r="H217" s="515">
        <v>56.53</v>
      </c>
      <c r="I217" s="526">
        <v>338020</v>
      </c>
      <c r="J217" s="515">
        <v>33.800000000000004</v>
      </c>
      <c r="K217" s="526"/>
      <c r="L217" s="515"/>
      <c r="M217" s="426"/>
      <c r="N217" s="366"/>
      <c r="O217" s="430"/>
      <c r="P217" s="415"/>
      <c r="Q217" s="413"/>
      <c r="R217" s="376"/>
      <c r="S217" s="524">
        <f>SUM(S213:S216)</f>
        <v>11645064</v>
      </c>
      <c r="T217" s="440"/>
      <c r="U217" s="473">
        <v>1089146</v>
      </c>
      <c r="V217" s="474"/>
      <c r="W217" s="1237"/>
      <c r="X217" s="1237"/>
      <c r="Y217" s="1237"/>
      <c r="Z217" s="880"/>
    </row>
    <row r="218" spans="1:26" ht="22" customHeight="1" x14ac:dyDescent="0.35">
      <c r="A218" s="301"/>
      <c r="B218" s="359"/>
      <c r="C218" s="455"/>
      <c r="D218" s="453"/>
      <c r="E218" s="455"/>
      <c r="F218" s="388"/>
      <c r="G218" s="455">
        <f>SUM(G214:G217)</f>
        <v>2776200</v>
      </c>
      <c r="H218" s="388">
        <f>SUM(H214:H217)</f>
        <v>277.62</v>
      </c>
      <c r="I218" s="455">
        <v>300200</v>
      </c>
      <c r="J218" s="388">
        <v>30.02</v>
      </c>
      <c r="K218" s="455">
        <f>SUM(K214:K217)</f>
        <v>4618740</v>
      </c>
      <c r="L218" s="388">
        <f>SUM(L214:L217)</f>
        <v>446.73</v>
      </c>
      <c r="M218" s="426"/>
      <c r="N218" s="366"/>
      <c r="O218" s="426"/>
      <c r="P218" s="365"/>
      <c r="Q218" s="298"/>
      <c r="R218" s="359"/>
      <c r="S218" s="438"/>
      <c r="T218" s="355"/>
      <c r="U218" s="473">
        <v>15006680</v>
      </c>
      <c r="V218" s="474"/>
      <c r="W218" s="301"/>
      <c r="X218" s="359"/>
      <c r="Y218" s="301"/>
      <c r="Z218" s="301"/>
    </row>
    <row r="219" spans="1:26" ht="22" customHeight="1" x14ac:dyDescent="0.35">
      <c r="A219" s="301"/>
      <c r="B219" s="359"/>
      <c r="C219" s="455"/>
      <c r="D219" s="453"/>
      <c r="E219" s="455"/>
      <c r="F219" s="388"/>
      <c r="G219" s="456">
        <v>6398000</v>
      </c>
      <c r="H219" s="388">
        <v>460.86</v>
      </c>
      <c r="I219" s="455">
        <f>SUM(I214:I218)</f>
        <v>1347420</v>
      </c>
      <c r="J219" s="388">
        <f>SUM(J214:J218)</f>
        <v>134.74</v>
      </c>
      <c r="K219" s="526">
        <v>539740</v>
      </c>
      <c r="L219" s="515">
        <v>38.83</v>
      </c>
      <c r="M219" s="426"/>
      <c r="N219" s="366"/>
      <c r="O219" s="426"/>
      <c r="P219" s="365"/>
      <c r="Q219" s="298"/>
      <c r="R219" s="359"/>
      <c r="S219" s="438"/>
      <c r="T219" s="355"/>
      <c r="U219" s="473">
        <v>4652082</v>
      </c>
      <c r="V219" s="474"/>
      <c r="W219" s="301"/>
      <c r="X219" s="359"/>
      <c r="Y219" s="301"/>
      <c r="Z219" s="301"/>
    </row>
    <row r="220" spans="1:26" ht="22" customHeight="1" x14ac:dyDescent="0.35">
      <c r="A220" s="301"/>
      <c r="B220" s="359"/>
      <c r="C220" s="455"/>
      <c r="D220" s="453"/>
      <c r="E220" s="455"/>
      <c r="F220" s="388"/>
      <c r="G220" s="455"/>
      <c r="H220" s="388"/>
      <c r="I220" s="538">
        <v>3339988</v>
      </c>
      <c r="J220" s="539">
        <v>490.01</v>
      </c>
      <c r="K220" s="526">
        <f>K218-K219</f>
        <v>4079000</v>
      </c>
      <c r="L220" s="515">
        <f>L218-L219</f>
        <v>407.90000000000003</v>
      </c>
      <c r="M220" s="426"/>
      <c r="N220" s="366"/>
      <c r="O220" s="426"/>
      <c r="P220" s="365"/>
      <c r="Q220" s="298"/>
      <c r="R220" s="359"/>
      <c r="S220" s="438"/>
      <c r="T220" s="355"/>
      <c r="U220" s="473">
        <v>3336000</v>
      </c>
      <c r="V220" s="474"/>
      <c r="W220" s="301"/>
      <c r="X220" s="359"/>
      <c r="Y220" s="301"/>
      <c r="Z220" s="301"/>
    </row>
    <row r="221" spans="1:26" ht="22" customHeight="1" x14ac:dyDescent="0.35">
      <c r="A221" s="301"/>
      <c r="B221" s="359"/>
      <c r="C221" s="455"/>
      <c r="D221" s="453"/>
      <c r="E221" s="455"/>
      <c r="F221" s="388"/>
      <c r="G221" s="481">
        <v>1089146</v>
      </c>
      <c r="H221" s="541">
        <v>160.17000000000002</v>
      </c>
      <c r="I221" s="538">
        <v>4264836</v>
      </c>
      <c r="J221" s="539">
        <v>627.17999999999995</v>
      </c>
      <c r="K221" s="455"/>
      <c r="L221" s="388"/>
      <c r="M221" s="426"/>
      <c r="N221" s="366"/>
      <c r="O221" s="426"/>
      <c r="P221" s="365"/>
      <c r="Q221" s="298"/>
      <c r="R221" s="359"/>
      <c r="S221" s="438">
        <f>S217+U221</f>
        <v>53855396</v>
      </c>
      <c r="T221" s="355"/>
      <c r="U221" s="474">
        <f>SUM(U213:U220)</f>
        <v>42210332</v>
      </c>
      <c r="V221" s="474"/>
      <c r="W221" s="301"/>
      <c r="X221" s="359"/>
      <c r="Y221" s="301"/>
      <c r="Z221" s="301"/>
    </row>
    <row r="222" spans="1:26" ht="24" customHeight="1" x14ac:dyDescent="0.35">
      <c r="C222" s="287">
        <f>SUM(C214:C221)</f>
        <v>15006680</v>
      </c>
      <c r="D222" s="392"/>
      <c r="E222" s="287">
        <f>E217+E216+E215+E214</f>
        <v>12640164</v>
      </c>
      <c r="F222" s="392"/>
      <c r="G222" s="287">
        <f>G221+G219+G218</f>
        <v>10263346</v>
      </c>
      <c r="H222" s="392"/>
      <c r="I222" s="287">
        <f>I221+I220+I219</f>
        <v>8952244</v>
      </c>
      <c r="J222" s="392"/>
      <c r="K222" s="287">
        <v>4618740</v>
      </c>
      <c r="L222" s="468"/>
      <c r="M222" s="287">
        <f>SUM(M214:M221)</f>
        <v>3810954</v>
      </c>
      <c r="N222" s="392"/>
      <c r="O222" s="287">
        <f>SUM(O214:O221)</f>
        <v>3215470</v>
      </c>
      <c r="P222" s="375"/>
      <c r="Q222" s="287">
        <f>SUM(C222:P222)</f>
        <v>58507598</v>
      </c>
    </row>
    <row r="223" spans="1:26" x14ac:dyDescent="0.35">
      <c r="S223" s="294">
        <f>Z203-S221</f>
        <v>120</v>
      </c>
    </row>
    <row r="224" spans="1:26" ht="15" x14ac:dyDescent="0.35">
      <c r="I224" s="527"/>
      <c r="J224" s="463"/>
    </row>
    <row r="225" spans="1:27" ht="15" x14ac:dyDescent="0.35">
      <c r="D225" s="500"/>
      <c r="I225" s="528"/>
      <c r="J225" s="580">
        <f>(I222-'Oktober 2022   '!I225)/'Oktober 2022   '!I225*100%</f>
        <v>6.1122775267741881E-2</v>
      </c>
      <c r="R225" s="378"/>
      <c r="S225" s="299"/>
    </row>
    <row r="226" spans="1:27" ht="15" x14ac:dyDescent="0.35">
      <c r="I226" s="530"/>
      <c r="J226" s="77"/>
      <c r="R226" s="378"/>
      <c r="S226" s="299"/>
    </row>
    <row r="227" spans="1:27" ht="14.5" x14ac:dyDescent="0.35">
      <c r="I227" s="433"/>
      <c r="J227"/>
      <c r="M227" s="473">
        <v>3215470</v>
      </c>
      <c r="O227" s="473">
        <v>1347400</v>
      </c>
      <c r="R227" s="436"/>
      <c r="S227" s="442"/>
    </row>
    <row r="228" spans="1:27" ht="14.5" x14ac:dyDescent="0.35">
      <c r="I228" s="474"/>
      <c r="J228" s="474"/>
      <c r="K228" s="474"/>
      <c r="M228" s="473">
        <v>3810854</v>
      </c>
      <c r="O228" s="473">
        <v>7604944</v>
      </c>
    </row>
    <row r="229" spans="1:27" ht="14.5" x14ac:dyDescent="0.35">
      <c r="D229" s="474"/>
      <c r="E229" s="119"/>
      <c r="F229" s="475"/>
      <c r="I229" s="474"/>
      <c r="J229" s="474"/>
      <c r="K229" s="474"/>
      <c r="L229" s="508"/>
      <c r="M229" s="473">
        <v>539740</v>
      </c>
      <c r="N229" s="436"/>
      <c r="O229" s="473">
        <v>2776200</v>
      </c>
      <c r="P229" s="509"/>
    </row>
    <row r="230" spans="1:27" ht="14.5" x14ac:dyDescent="0.35">
      <c r="D230" s="474"/>
      <c r="G230" s="474"/>
      <c r="I230" s="474"/>
      <c r="J230" s="474"/>
      <c r="K230" s="474"/>
      <c r="L230" s="508"/>
      <c r="M230" s="473">
        <v>4079000</v>
      </c>
      <c r="N230" s="436"/>
      <c r="O230" s="473">
        <v>6398000</v>
      </c>
      <c r="P230" s="509"/>
    </row>
    <row r="231" spans="1:27" ht="14.5" x14ac:dyDescent="0.35">
      <c r="D231" s="474"/>
      <c r="G231" s="474"/>
      <c r="I231" s="474"/>
      <c r="J231" s="474"/>
      <c r="K231" s="474"/>
      <c r="L231" s="508"/>
      <c r="M231" s="442">
        <f>SUM(M227:M230)</f>
        <v>11645064</v>
      </c>
      <c r="N231" s="436"/>
      <c r="O231" s="473">
        <v>1089146</v>
      </c>
      <c r="P231" s="509"/>
    </row>
    <row r="232" spans="1:27" ht="14.5" x14ac:dyDescent="0.35">
      <c r="D232" s="474"/>
      <c r="G232" s="474"/>
      <c r="I232" s="119"/>
      <c r="J232" s="474"/>
      <c r="K232" s="442"/>
      <c r="L232" s="508"/>
      <c r="M232" s="442"/>
      <c r="N232" s="436"/>
      <c r="O232" s="473">
        <v>15006680</v>
      </c>
      <c r="P232" s="509"/>
    </row>
    <row r="233" spans="1:27" s="349" customFormat="1" ht="14.5" x14ac:dyDescent="0.35">
      <c r="A233" s="294"/>
      <c r="C233" s="294"/>
      <c r="D233" s="474"/>
      <c r="E233" s="294"/>
      <c r="G233" s="474"/>
      <c r="I233" s="442"/>
      <c r="J233" s="477"/>
      <c r="K233" s="442"/>
      <c r="L233" s="508"/>
      <c r="M233" s="442"/>
      <c r="N233" s="436"/>
      <c r="O233" s="473">
        <v>4652082</v>
      </c>
      <c r="P233" s="509"/>
      <c r="Q233" s="294"/>
      <c r="S233" s="294"/>
      <c r="U233" s="294"/>
      <c r="W233" s="294"/>
      <c r="Y233" s="294"/>
      <c r="Z233" s="294"/>
      <c r="AA233" s="294"/>
    </row>
    <row r="234" spans="1:27" ht="14.5" x14ac:dyDescent="0.35">
      <c r="D234" s="474"/>
      <c r="G234" s="474"/>
      <c r="I234" s="442"/>
      <c r="J234" s="436"/>
      <c r="K234" s="474"/>
      <c r="L234" s="508"/>
      <c r="M234" s="474"/>
      <c r="N234" s="436"/>
      <c r="O234" s="473">
        <v>3336000</v>
      </c>
      <c r="P234" s="509"/>
    </row>
    <row r="235" spans="1:27" ht="14.5" x14ac:dyDescent="0.35">
      <c r="D235" s="474"/>
      <c r="I235" s="442"/>
      <c r="J235" s="442"/>
      <c r="K235" s="474"/>
      <c r="L235" s="508"/>
      <c r="M235" s="474"/>
      <c r="N235" s="436"/>
      <c r="O235" s="474">
        <f>SUM(O227:O234)</f>
        <v>42210452</v>
      </c>
      <c r="P235" s="509"/>
    </row>
    <row r="236" spans="1:27" ht="14.5" x14ac:dyDescent="0.35">
      <c r="D236" s="475"/>
      <c r="K236" s="474"/>
      <c r="L236" s="508"/>
      <c r="M236" s="474">
        <f>M231+O235</f>
        <v>53855516</v>
      </c>
      <c r="N236" s="436"/>
      <c r="O236" s="474"/>
      <c r="P236" s="509"/>
    </row>
    <row r="237" spans="1:27" ht="14.5" x14ac:dyDescent="0.35">
      <c r="G237" s="119"/>
      <c r="K237" s="474"/>
      <c r="L237" s="508"/>
      <c r="M237" s="474"/>
      <c r="N237" s="436"/>
      <c r="O237" s="474"/>
      <c r="P237" s="509"/>
    </row>
    <row r="238" spans="1:27" ht="14.5" x14ac:dyDescent="0.35">
      <c r="K238" s="474"/>
      <c r="L238" s="508"/>
      <c r="M238" s="474"/>
      <c r="N238" s="436"/>
      <c r="O238" s="474">
        <v>42210452</v>
      </c>
      <c r="P238" s="509"/>
    </row>
    <row r="239" spans="1:27" ht="14.5" x14ac:dyDescent="0.35">
      <c r="K239" s="442"/>
      <c r="L239" s="508"/>
      <c r="M239" s="474"/>
      <c r="N239" s="436"/>
      <c r="O239" s="474"/>
      <c r="P239" s="509"/>
    </row>
    <row r="240" spans="1:27" ht="14.5" x14ac:dyDescent="0.35">
      <c r="K240" s="442"/>
      <c r="L240" s="508"/>
      <c r="M240" s="119"/>
      <c r="N240" s="436"/>
      <c r="O240" s="119"/>
      <c r="P240" s="509"/>
    </row>
    <row r="253" spans="18:18" x14ac:dyDescent="0.35">
      <c r="R253" s="377"/>
    </row>
    <row r="277" spans="10:10" x14ac:dyDescent="0.35">
      <c r="J277" s="516"/>
    </row>
  </sheetData>
  <mergeCells count="118">
    <mergeCell ref="M213:N213"/>
    <mergeCell ref="O213:P213"/>
    <mergeCell ref="W217:Y217"/>
    <mergeCell ref="C210:E210"/>
    <mergeCell ref="I210:K210"/>
    <mergeCell ref="O210:Q210"/>
    <mergeCell ref="C212:E212"/>
    <mergeCell ref="W212:Y212"/>
    <mergeCell ref="C213:D213"/>
    <mergeCell ref="E213:F213"/>
    <mergeCell ref="G213:H213"/>
    <mergeCell ref="I213:J213"/>
    <mergeCell ref="K213:L213"/>
    <mergeCell ref="A195:A196"/>
    <mergeCell ref="A197:A198"/>
    <mergeCell ref="A201:A203"/>
    <mergeCell ref="B203:Y203"/>
    <mergeCell ref="B204:Y204"/>
    <mergeCell ref="C206:E206"/>
    <mergeCell ref="I206:K206"/>
    <mergeCell ref="O206:Q206"/>
    <mergeCell ref="A183:A184"/>
    <mergeCell ref="A185:A186"/>
    <mergeCell ref="A187:A188"/>
    <mergeCell ref="A189:A190"/>
    <mergeCell ref="A191:A192"/>
    <mergeCell ref="A193:A194"/>
    <mergeCell ref="A199:A200"/>
    <mergeCell ref="A171:A172"/>
    <mergeCell ref="A173:A174"/>
    <mergeCell ref="A175:A176"/>
    <mergeCell ref="A177:A178"/>
    <mergeCell ref="A179:A180"/>
    <mergeCell ref="A181:A182"/>
    <mergeCell ref="A159:A160"/>
    <mergeCell ref="A161:A162"/>
    <mergeCell ref="A163:A164"/>
    <mergeCell ref="A165:A166"/>
    <mergeCell ref="A167:A168"/>
    <mergeCell ref="A169:A170"/>
    <mergeCell ref="A147:A148"/>
    <mergeCell ref="A149:A150"/>
    <mergeCell ref="A151:A152"/>
    <mergeCell ref="A153:A154"/>
    <mergeCell ref="A155:A156"/>
    <mergeCell ref="A157:A158"/>
    <mergeCell ref="V137:W137"/>
    <mergeCell ref="X137:Y137"/>
    <mergeCell ref="A139:A140"/>
    <mergeCell ref="A141:A142"/>
    <mergeCell ref="A143:A144"/>
    <mergeCell ref="A145:A146"/>
    <mergeCell ref="V136:W136"/>
    <mergeCell ref="X136:Y136"/>
    <mergeCell ref="Z136:Z137"/>
    <mergeCell ref="B137:C137"/>
    <mergeCell ref="D137:E137"/>
    <mergeCell ref="F137:G137"/>
    <mergeCell ref="H137:I137"/>
    <mergeCell ref="J137:K137"/>
    <mergeCell ref="L137:M137"/>
    <mergeCell ref="N137:O137"/>
    <mergeCell ref="A133:A134"/>
    <mergeCell ref="A136:A138"/>
    <mergeCell ref="B136:E136"/>
    <mergeCell ref="F136:G136"/>
    <mergeCell ref="H136:O136"/>
    <mergeCell ref="P136:U136"/>
    <mergeCell ref="R137:S137"/>
    <mergeCell ref="T137:U137"/>
    <mergeCell ref="A102:A106"/>
    <mergeCell ref="A107:A111"/>
    <mergeCell ref="A112:A116"/>
    <mergeCell ref="A117:A120"/>
    <mergeCell ref="A121:A124"/>
    <mergeCell ref="A125:A128"/>
    <mergeCell ref="A129:A132"/>
    <mergeCell ref="A76:A79"/>
    <mergeCell ref="A80:A84"/>
    <mergeCell ref="A85:A89"/>
    <mergeCell ref="A90:A93"/>
    <mergeCell ref="A94:A97"/>
    <mergeCell ref="A98:A101"/>
    <mergeCell ref="A53:A56"/>
    <mergeCell ref="A57:A61"/>
    <mergeCell ref="A62:A64"/>
    <mergeCell ref="A65:A67"/>
    <mergeCell ref="A68:A71"/>
    <mergeCell ref="A72:A75"/>
    <mergeCell ref="A30:A33"/>
    <mergeCell ref="A34:A36"/>
    <mergeCell ref="A37:A40"/>
    <mergeCell ref="A41:A44"/>
    <mergeCell ref="A45:A48"/>
    <mergeCell ref="A49:A52"/>
    <mergeCell ref="A6:A9"/>
    <mergeCell ref="A10:A13"/>
    <mergeCell ref="A14:A17"/>
    <mergeCell ref="A18:A21"/>
    <mergeCell ref="A22:A25"/>
    <mergeCell ref="A26:A29"/>
    <mergeCell ref="Z3:Z4"/>
    <mergeCell ref="B4:C4"/>
    <mergeCell ref="D4:E4"/>
    <mergeCell ref="F4:G4"/>
    <mergeCell ref="H4:I4"/>
    <mergeCell ref="J4:K4"/>
    <mergeCell ref="L4:M4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</mergeCells>
  <printOptions horizontalCentered="1"/>
  <pageMargins left="0.25" right="0.25" top="0.75" bottom="0.75" header="0.3" footer="0.3"/>
  <pageSetup paperSize="9" scale="33" fitToHeight="0" orientation="landscape" horizontalDpi="360" verticalDpi="360" r:id="rId1"/>
  <rowBreaks count="2" manualBreakCount="2">
    <brk id="97" max="25" man="1"/>
    <brk id="135" max="2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N282"/>
  <sheetViews>
    <sheetView topLeftCell="A205" zoomScale="70" zoomScaleNormal="70" workbookViewId="0">
      <selection activeCell="G225" sqref="G225"/>
    </sheetView>
  </sheetViews>
  <sheetFormatPr defaultColWidth="9.1796875" defaultRowHeight="14" x14ac:dyDescent="0.35"/>
  <cols>
    <col min="1" max="1" width="27.453125" style="294" customWidth="1"/>
    <col min="2" max="2" width="11" style="349" customWidth="1"/>
    <col min="3" max="3" width="19.453125" style="294" customWidth="1"/>
    <col min="4" max="4" width="15.81640625" style="349" bestFit="1" customWidth="1"/>
    <col min="5" max="5" width="17.453125" style="294" customWidth="1"/>
    <col min="6" max="6" width="10.81640625" style="349" bestFit="1" customWidth="1"/>
    <col min="7" max="7" width="17.81640625" style="294" customWidth="1"/>
    <col min="8" max="8" width="10.81640625" style="349" customWidth="1"/>
    <col min="9" max="9" width="19.453125" style="294" customWidth="1"/>
    <col min="10" max="10" width="14.81640625" style="349" customWidth="1"/>
    <col min="11" max="11" width="18.453125" style="294" bestFit="1" customWidth="1"/>
    <col min="12" max="12" width="10.81640625" style="469" bestFit="1" customWidth="1"/>
    <col min="13" max="13" width="20.453125" style="294" customWidth="1"/>
    <col min="14" max="14" width="10.81640625" style="349" bestFit="1" customWidth="1"/>
    <col min="15" max="15" width="21" style="294" bestFit="1" customWidth="1"/>
    <col min="16" max="16" width="10.453125" style="377" customWidth="1"/>
    <col min="17" max="17" width="21.453125" style="294" customWidth="1"/>
    <col min="18" max="18" width="12.453125" style="349" bestFit="1" customWidth="1"/>
    <col min="19" max="19" width="19.453125" style="294" customWidth="1"/>
    <col min="20" max="20" width="10.81640625" style="349" bestFit="1" customWidth="1"/>
    <col min="21" max="21" width="16.453125" style="294" customWidth="1"/>
    <col min="22" max="22" width="17.453125" style="349" bestFit="1" customWidth="1"/>
    <col min="23" max="23" width="18.453125" style="294" bestFit="1" customWidth="1"/>
    <col min="24" max="24" width="15.453125" style="349" bestFit="1" customWidth="1"/>
    <col min="25" max="25" width="19.453125" style="294" customWidth="1"/>
    <col min="26" max="26" width="21.453125" style="294" customWidth="1"/>
    <col min="27" max="27" width="9.1796875" style="294"/>
    <col min="28" max="28" width="9.453125" style="294" bestFit="1" customWidth="1"/>
    <col min="29" max="29" width="12.453125" style="294" bestFit="1" customWidth="1"/>
    <col min="30" max="16384" width="9.1796875" style="294"/>
  </cols>
  <sheetData>
    <row r="1" spans="1:40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</row>
    <row r="2" spans="1:40" ht="15" x14ac:dyDescent="0.35">
      <c r="A2" s="1237" t="s">
        <v>245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</row>
    <row r="3" spans="1:40" s="295" customFormat="1" ht="22.5" customHeight="1" x14ac:dyDescent="0.35">
      <c r="A3" s="1256" t="s">
        <v>2</v>
      </c>
      <c r="B3" s="1254" t="s">
        <v>174</v>
      </c>
      <c r="C3" s="1257"/>
      <c r="D3" s="1257"/>
      <c r="E3" s="1257"/>
      <c r="F3" s="1257"/>
      <c r="G3" s="1255"/>
      <c r="H3" s="1254" t="s">
        <v>4</v>
      </c>
      <c r="I3" s="1257"/>
      <c r="J3" s="1257"/>
      <c r="K3" s="1257"/>
      <c r="L3" s="1257"/>
      <c r="M3" s="1255"/>
      <c r="N3" s="1258" t="s">
        <v>5</v>
      </c>
      <c r="O3" s="1259"/>
      <c r="P3" s="1258" t="s">
        <v>6</v>
      </c>
      <c r="Q3" s="1259"/>
      <c r="R3" s="1254" t="s">
        <v>7</v>
      </c>
      <c r="S3" s="1255"/>
      <c r="T3" s="1258" t="s">
        <v>8</v>
      </c>
      <c r="U3" s="1260"/>
      <c r="V3" s="1260"/>
      <c r="W3" s="1259"/>
      <c r="X3" s="1254" t="s">
        <v>7</v>
      </c>
      <c r="Y3" s="1255"/>
      <c r="Z3" s="1252" t="s">
        <v>9</v>
      </c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s="296" customFormat="1" ht="20.25" customHeight="1" x14ac:dyDescent="0.35">
      <c r="A4" s="1254"/>
      <c r="B4" s="1254" t="s">
        <v>188</v>
      </c>
      <c r="C4" s="1255"/>
      <c r="D4" s="1254" t="s">
        <v>189</v>
      </c>
      <c r="E4" s="1255"/>
      <c r="F4" s="1254" t="s">
        <v>190</v>
      </c>
      <c r="G4" s="1255"/>
      <c r="H4" s="1254" t="s">
        <v>13</v>
      </c>
      <c r="I4" s="1255"/>
      <c r="J4" s="1254" t="s">
        <v>175</v>
      </c>
      <c r="K4" s="1255"/>
      <c r="L4" s="1254" t="s">
        <v>16</v>
      </c>
      <c r="M4" s="1255"/>
      <c r="N4" s="487"/>
      <c r="O4" s="860" t="s">
        <v>192</v>
      </c>
      <c r="P4" s="487"/>
      <c r="Q4" s="860" t="s">
        <v>20</v>
      </c>
      <c r="R4" s="488" t="s">
        <v>21</v>
      </c>
      <c r="S4" s="858" t="s">
        <v>22</v>
      </c>
      <c r="T4" s="489"/>
      <c r="U4" s="490" t="s">
        <v>193</v>
      </c>
      <c r="V4" s="491"/>
      <c r="W4" s="858" t="s">
        <v>24</v>
      </c>
      <c r="X4" s="488"/>
      <c r="Y4" s="860" t="s">
        <v>246</v>
      </c>
      <c r="Z4" s="1253"/>
      <c r="AA4" s="492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</row>
    <row r="5" spans="1:40" s="296" customFormat="1" ht="17.25" customHeight="1" x14ac:dyDescent="0.35">
      <c r="A5" s="875"/>
      <c r="B5" s="350" t="s">
        <v>26</v>
      </c>
      <c r="C5" s="869" t="s">
        <v>27</v>
      </c>
      <c r="D5" s="363" t="s">
        <v>26</v>
      </c>
      <c r="E5" s="869" t="s">
        <v>27</v>
      </c>
      <c r="F5" s="389" t="s">
        <v>30</v>
      </c>
      <c r="G5" s="874" t="s">
        <v>27</v>
      </c>
      <c r="H5" s="371" t="s">
        <v>28</v>
      </c>
      <c r="I5" s="869" t="s">
        <v>27</v>
      </c>
      <c r="J5" s="363" t="s">
        <v>164</v>
      </c>
      <c r="K5" s="869" t="s">
        <v>27</v>
      </c>
      <c r="L5" s="460" t="s">
        <v>21</v>
      </c>
      <c r="M5" s="869" t="s">
        <v>27</v>
      </c>
      <c r="N5" s="363" t="s">
        <v>30</v>
      </c>
      <c r="O5" s="869" t="s">
        <v>27</v>
      </c>
      <c r="P5" s="363" t="s">
        <v>31</v>
      </c>
      <c r="Q5" s="869" t="s">
        <v>27</v>
      </c>
      <c r="R5" s="374" t="s">
        <v>30</v>
      </c>
      <c r="S5" s="863" t="s">
        <v>27</v>
      </c>
      <c r="T5" s="350" t="s">
        <v>30</v>
      </c>
      <c r="U5" s="873" t="s">
        <v>27</v>
      </c>
      <c r="V5" s="350" t="s">
        <v>32</v>
      </c>
      <c r="W5" s="863" t="s">
        <v>27</v>
      </c>
      <c r="X5" s="374" t="s">
        <v>30</v>
      </c>
      <c r="Y5" s="869" t="s">
        <v>27</v>
      </c>
      <c r="Z5" s="864"/>
    </row>
    <row r="6" spans="1:40" ht="15" customHeight="1" x14ac:dyDescent="0.35">
      <c r="A6" s="1249">
        <v>44805</v>
      </c>
      <c r="B6" s="351">
        <v>22.74</v>
      </c>
      <c r="C6" s="327">
        <v>173961</v>
      </c>
      <c r="D6" s="348">
        <v>15.09</v>
      </c>
      <c r="E6" s="327">
        <v>115439</v>
      </c>
      <c r="F6" s="348">
        <v>32.06</v>
      </c>
      <c r="G6" s="297">
        <v>245259</v>
      </c>
      <c r="H6" s="353"/>
      <c r="I6" s="297"/>
      <c r="J6" s="353"/>
      <c r="K6" s="297"/>
      <c r="L6" s="372"/>
      <c r="M6" s="298"/>
      <c r="N6" s="366">
        <v>17.43</v>
      </c>
      <c r="O6" s="298">
        <v>133340</v>
      </c>
      <c r="P6" s="365">
        <v>6.99</v>
      </c>
      <c r="Q6" s="298">
        <v>53474</v>
      </c>
      <c r="R6" s="366"/>
      <c r="S6" s="298"/>
      <c r="T6" s="385">
        <v>7</v>
      </c>
      <c r="U6" s="340">
        <v>53550</v>
      </c>
      <c r="V6" s="385"/>
      <c r="W6" s="298"/>
      <c r="X6" s="366">
        <v>35.340000000000003</v>
      </c>
      <c r="Y6" s="298">
        <v>270351</v>
      </c>
      <c r="Z6" s="298"/>
      <c r="AB6" s="525">
        <v>35.340000000000003</v>
      </c>
      <c r="AC6" s="294">
        <v>270351</v>
      </c>
    </row>
    <row r="7" spans="1:40" ht="15" customHeight="1" x14ac:dyDescent="0.35">
      <c r="A7" s="1250"/>
      <c r="B7" s="411"/>
      <c r="C7" s="327"/>
      <c r="D7" s="348"/>
      <c r="E7" s="327"/>
      <c r="F7" s="348"/>
      <c r="G7" s="297"/>
      <c r="H7" s="353"/>
      <c r="I7" s="297"/>
      <c r="J7" s="353"/>
      <c r="K7" s="297"/>
      <c r="L7" s="372"/>
      <c r="M7" s="298"/>
      <c r="N7" s="366"/>
      <c r="O7" s="298"/>
      <c r="P7" s="365">
        <v>7</v>
      </c>
      <c r="Q7" s="298">
        <v>53550</v>
      </c>
      <c r="R7" s="366"/>
      <c r="S7" s="298"/>
      <c r="T7" s="385"/>
      <c r="U7" s="340"/>
      <c r="V7" s="385"/>
      <c r="W7" s="298"/>
      <c r="X7" s="366"/>
      <c r="Y7" s="298"/>
      <c r="Z7" s="298"/>
      <c r="AB7" s="525">
        <v>23.76</v>
      </c>
      <c r="AC7" s="294">
        <v>181764</v>
      </c>
    </row>
    <row r="8" spans="1:40" ht="15" customHeight="1" x14ac:dyDescent="0.35">
      <c r="A8" s="1250"/>
      <c r="B8" s="411"/>
      <c r="C8" s="327"/>
      <c r="D8" s="348"/>
      <c r="E8" s="327"/>
      <c r="F8" s="348"/>
      <c r="G8" s="297"/>
      <c r="H8" s="353"/>
      <c r="I8" s="297"/>
      <c r="J8" s="353"/>
      <c r="K8" s="297"/>
      <c r="L8" s="372"/>
      <c r="M8" s="298"/>
      <c r="N8" s="366"/>
      <c r="O8" s="298"/>
      <c r="P8" s="365"/>
      <c r="Q8" s="298"/>
      <c r="R8" s="366"/>
      <c r="S8" s="298"/>
      <c r="T8" s="385"/>
      <c r="U8" s="340"/>
      <c r="V8" s="385"/>
      <c r="W8" s="298"/>
      <c r="X8" s="366"/>
      <c r="Y8" s="298"/>
      <c r="Z8" s="298"/>
      <c r="AB8" s="294">
        <v>7</v>
      </c>
      <c r="AC8" s="294">
        <v>53550</v>
      </c>
    </row>
    <row r="9" spans="1:40" ht="15" customHeight="1" x14ac:dyDescent="0.35">
      <c r="A9" s="1251"/>
      <c r="B9" s="352"/>
      <c r="C9" s="327"/>
      <c r="D9" s="348"/>
      <c r="E9" s="327"/>
      <c r="F9" s="348"/>
      <c r="G9" s="297"/>
      <c r="H9" s="353"/>
      <c r="I9" s="297"/>
      <c r="J9" s="353"/>
      <c r="K9" s="297"/>
      <c r="L9" s="372"/>
      <c r="M9" s="298"/>
      <c r="N9" s="366"/>
      <c r="O9" s="298"/>
      <c r="P9" s="365"/>
      <c r="Q9" s="298"/>
      <c r="R9" s="366"/>
      <c r="S9" s="298"/>
      <c r="T9" s="385"/>
      <c r="U9" s="340"/>
      <c r="V9" s="385"/>
      <c r="W9" s="298"/>
      <c r="X9" s="366"/>
      <c r="Y9" s="298"/>
      <c r="Z9" s="298"/>
      <c r="AB9" s="525">
        <f>SUM(AB6:AB8)</f>
        <v>66.100000000000009</v>
      </c>
      <c r="AC9" s="294">
        <f>SUM(AC6:AC8)</f>
        <v>505665</v>
      </c>
    </row>
    <row r="10" spans="1:40" ht="15" customHeight="1" x14ac:dyDescent="0.35">
      <c r="A10" s="1249">
        <v>44806</v>
      </c>
      <c r="B10" s="411">
        <v>15.75</v>
      </c>
      <c r="C10" s="327">
        <v>120488</v>
      </c>
      <c r="D10" s="348"/>
      <c r="E10" s="327"/>
      <c r="F10" s="348">
        <v>24</v>
      </c>
      <c r="G10" s="297">
        <v>183600</v>
      </c>
      <c r="H10" s="372">
        <v>56.79</v>
      </c>
      <c r="I10" s="298">
        <v>292470</v>
      </c>
      <c r="J10" s="353">
        <v>30</v>
      </c>
      <c r="K10" s="297">
        <v>375000</v>
      </c>
      <c r="L10" s="372">
        <v>48.05</v>
      </c>
      <c r="M10" s="298">
        <v>247460</v>
      </c>
      <c r="N10" s="366"/>
      <c r="O10" s="298"/>
      <c r="P10" s="365">
        <v>7</v>
      </c>
      <c r="Q10" s="298">
        <v>53550</v>
      </c>
      <c r="R10" s="366"/>
      <c r="S10" s="298"/>
      <c r="T10" s="385"/>
      <c r="U10" s="340"/>
      <c r="V10" s="385">
        <v>23.76</v>
      </c>
      <c r="W10" s="298">
        <v>181764</v>
      </c>
      <c r="X10" s="366"/>
      <c r="Y10" s="298"/>
      <c r="Z10" s="298"/>
    </row>
    <row r="11" spans="1:40" ht="15" customHeight="1" x14ac:dyDescent="0.35">
      <c r="A11" s="1250"/>
      <c r="B11" s="351"/>
      <c r="C11" s="327"/>
      <c r="D11" s="348"/>
      <c r="E11" s="327"/>
      <c r="F11" s="348"/>
      <c r="G11" s="297"/>
      <c r="H11" s="353"/>
      <c r="I11" s="297"/>
      <c r="J11" s="353"/>
      <c r="K11" s="297"/>
      <c r="L11" s="372"/>
      <c r="M11" s="298"/>
      <c r="N11" s="366"/>
      <c r="O11" s="298"/>
      <c r="P11" s="365">
        <v>15</v>
      </c>
      <c r="Q11" s="298">
        <v>187500</v>
      </c>
      <c r="R11" s="366"/>
      <c r="S11" s="298"/>
      <c r="T11" s="385"/>
      <c r="U11" s="341"/>
      <c r="V11" s="386"/>
      <c r="W11" s="287"/>
      <c r="X11" s="392"/>
      <c r="Y11" s="298"/>
      <c r="Z11" s="298"/>
      <c r="AA11" s="294" t="s">
        <v>153</v>
      </c>
    </row>
    <row r="12" spans="1:40" ht="15" customHeight="1" x14ac:dyDescent="0.35">
      <c r="A12" s="1250"/>
      <c r="B12" s="411"/>
      <c r="C12" s="327"/>
      <c r="D12" s="348"/>
      <c r="E12" s="327"/>
      <c r="F12" s="348"/>
      <c r="G12" s="297"/>
      <c r="H12" s="353"/>
      <c r="I12" s="297"/>
      <c r="J12" s="353"/>
      <c r="K12" s="297"/>
      <c r="L12" s="372"/>
      <c r="M12" s="298"/>
      <c r="N12" s="366"/>
      <c r="O12" s="298"/>
      <c r="P12" s="365"/>
      <c r="Q12" s="298"/>
      <c r="R12" s="366"/>
      <c r="S12" s="298"/>
      <c r="T12" s="385"/>
      <c r="U12" s="341"/>
      <c r="V12" s="386"/>
      <c r="W12" s="287"/>
      <c r="X12" s="392"/>
      <c r="Y12" s="298"/>
      <c r="Z12" s="298"/>
    </row>
    <row r="13" spans="1:40" ht="15" customHeight="1" x14ac:dyDescent="0.35">
      <c r="A13" s="1251"/>
      <c r="B13" s="352"/>
      <c r="C13" s="327"/>
      <c r="D13" s="348"/>
      <c r="E13" s="327"/>
      <c r="F13" s="348"/>
      <c r="G13" s="338"/>
      <c r="H13" s="353"/>
      <c r="I13" s="297"/>
      <c r="J13" s="353"/>
      <c r="K13" s="297"/>
      <c r="L13" s="372"/>
      <c r="M13" s="298"/>
      <c r="N13" s="366"/>
      <c r="O13" s="298"/>
      <c r="P13" s="365"/>
      <c r="Q13" s="298"/>
      <c r="R13" s="366"/>
      <c r="S13" s="298"/>
      <c r="T13" s="385"/>
      <c r="U13" s="340"/>
      <c r="V13" s="385"/>
      <c r="W13" s="298"/>
      <c r="X13" s="366"/>
      <c r="Y13" s="298"/>
      <c r="Z13" s="298"/>
    </row>
    <row r="14" spans="1:40" ht="15" customHeight="1" x14ac:dyDescent="0.35">
      <c r="A14" s="1249">
        <v>44807</v>
      </c>
      <c r="B14" s="353"/>
      <c r="C14" s="327"/>
      <c r="D14" s="348">
        <v>23.22</v>
      </c>
      <c r="E14" s="327">
        <v>177633</v>
      </c>
      <c r="F14" s="535">
        <v>24.41</v>
      </c>
      <c r="G14" s="338">
        <v>186747</v>
      </c>
      <c r="H14" s="353"/>
      <c r="I14" s="297"/>
      <c r="J14" s="353"/>
      <c r="K14" s="297"/>
      <c r="L14" s="372"/>
      <c r="M14" s="298"/>
      <c r="N14" s="366"/>
      <c r="O14" s="298"/>
      <c r="P14" s="365">
        <v>7</v>
      </c>
      <c r="Q14" s="298">
        <v>53550</v>
      </c>
      <c r="R14" s="366"/>
      <c r="S14" s="298"/>
      <c r="T14" s="385"/>
      <c r="U14" s="340"/>
      <c r="V14" s="385"/>
      <c r="W14" s="298"/>
      <c r="X14" s="366"/>
      <c r="Y14" s="298"/>
      <c r="Z14" s="298"/>
    </row>
    <row r="15" spans="1:40" ht="15" customHeight="1" x14ac:dyDescent="0.35">
      <c r="A15" s="1250"/>
      <c r="B15" s="353"/>
      <c r="C15" s="327"/>
      <c r="D15" s="348"/>
      <c r="E15" s="327"/>
      <c r="F15" s="348"/>
      <c r="G15" s="297"/>
      <c r="H15" s="353"/>
      <c r="I15" s="297"/>
      <c r="J15" s="353"/>
      <c r="K15" s="297"/>
      <c r="L15" s="372"/>
      <c r="M15" s="298"/>
      <c r="N15" s="366"/>
      <c r="O15" s="298"/>
      <c r="P15" s="365">
        <v>15</v>
      </c>
      <c r="Q15" s="298">
        <v>187500</v>
      </c>
      <c r="R15" s="366"/>
      <c r="S15" s="298"/>
      <c r="T15" s="385"/>
      <c r="U15" s="340"/>
      <c r="V15" s="385"/>
      <c r="W15" s="298"/>
      <c r="X15" s="366"/>
      <c r="Y15" s="298"/>
      <c r="Z15" s="298"/>
    </row>
    <row r="16" spans="1:40" ht="15" customHeight="1" x14ac:dyDescent="0.35">
      <c r="A16" s="1250"/>
      <c r="B16" s="353"/>
      <c r="C16" s="327"/>
      <c r="D16" s="348"/>
      <c r="E16" s="327"/>
      <c r="F16" s="348"/>
      <c r="G16" s="297"/>
      <c r="H16" s="353"/>
      <c r="I16" s="297"/>
      <c r="J16" s="353"/>
      <c r="K16" s="297"/>
      <c r="L16" s="372"/>
      <c r="M16" s="298"/>
      <c r="N16" s="366"/>
      <c r="O16" s="298"/>
      <c r="P16" s="365"/>
      <c r="Q16" s="298"/>
      <c r="R16" s="366"/>
      <c r="S16" s="298"/>
      <c r="T16" s="385"/>
      <c r="U16" s="340"/>
      <c r="V16" s="385"/>
      <c r="W16" s="298"/>
      <c r="X16" s="366"/>
      <c r="Y16" s="298"/>
      <c r="Z16" s="298"/>
    </row>
    <row r="17" spans="1:26" ht="15" customHeight="1" x14ac:dyDescent="0.35">
      <c r="A17" s="1251"/>
      <c r="B17" s="353"/>
      <c r="C17" s="327"/>
      <c r="D17" s="348"/>
      <c r="E17" s="297"/>
      <c r="F17" s="353"/>
      <c r="G17" s="338"/>
      <c r="H17" s="353"/>
      <c r="I17" s="297"/>
      <c r="J17" s="353"/>
      <c r="K17" s="297"/>
      <c r="L17" s="372"/>
      <c r="M17" s="298"/>
      <c r="N17" s="366"/>
      <c r="O17" s="298"/>
      <c r="P17" s="365"/>
      <c r="Q17" s="298"/>
      <c r="R17" s="366"/>
      <c r="S17" s="298"/>
      <c r="T17" s="385"/>
      <c r="U17" s="340"/>
      <c r="V17" s="385"/>
      <c r="W17" s="298"/>
      <c r="X17" s="366"/>
      <c r="Y17" s="298"/>
      <c r="Z17" s="298"/>
    </row>
    <row r="18" spans="1:26" ht="15" customHeight="1" x14ac:dyDescent="0.35">
      <c r="A18" s="1249">
        <v>44808</v>
      </c>
      <c r="B18" s="372">
        <v>22.78</v>
      </c>
      <c r="C18" s="450">
        <v>227800</v>
      </c>
      <c r="D18" s="535">
        <v>17.670000000000002</v>
      </c>
      <c r="E18" s="450">
        <v>176700</v>
      </c>
      <c r="F18" s="535"/>
      <c r="G18" s="338"/>
      <c r="H18" s="372"/>
      <c r="I18" s="338"/>
      <c r="J18" s="372">
        <v>15</v>
      </c>
      <c r="K18" s="338">
        <v>187500</v>
      </c>
      <c r="L18" s="372"/>
      <c r="M18" s="332"/>
      <c r="N18" s="388"/>
      <c r="O18" s="332"/>
      <c r="P18" s="453"/>
      <c r="Q18" s="332"/>
      <c r="R18" s="388"/>
      <c r="S18" s="332"/>
      <c r="T18" s="387"/>
      <c r="U18" s="342"/>
      <c r="V18" s="387"/>
      <c r="W18" s="332"/>
      <c r="X18" s="388"/>
      <c r="Y18" s="332"/>
      <c r="Z18" s="298"/>
    </row>
    <row r="19" spans="1:26" ht="15" customHeight="1" x14ac:dyDescent="0.35">
      <c r="A19" s="1250"/>
      <c r="B19" s="353"/>
      <c r="C19" s="327"/>
      <c r="D19" s="348"/>
      <c r="E19" s="327"/>
      <c r="F19" s="348"/>
      <c r="G19" s="297"/>
      <c r="H19" s="353"/>
      <c r="I19" s="297"/>
      <c r="J19" s="353"/>
      <c r="K19" s="297"/>
      <c r="L19" s="372"/>
      <c r="M19" s="298"/>
      <c r="N19" s="366"/>
      <c r="O19" s="298"/>
      <c r="P19" s="365"/>
      <c r="Q19" s="298"/>
      <c r="R19" s="366"/>
      <c r="S19" s="298"/>
      <c r="T19" s="385"/>
      <c r="U19" s="340"/>
      <c r="V19" s="385"/>
      <c r="W19" s="298"/>
      <c r="X19" s="366"/>
      <c r="Y19" s="298"/>
      <c r="Z19" s="298"/>
    </row>
    <row r="20" spans="1:26" ht="15" customHeight="1" x14ac:dyDescent="0.35">
      <c r="A20" s="1250"/>
      <c r="B20" s="353"/>
      <c r="C20" s="327"/>
      <c r="D20" s="348"/>
      <c r="E20" s="327"/>
      <c r="F20" s="348"/>
      <c r="G20" s="297"/>
      <c r="H20" s="353"/>
      <c r="I20" s="297"/>
      <c r="J20" s="353"/>
      <c r="K20" s="297"/>
      <c r="L20" s="372"/>
      <c r="M20" s="298"/>
      <c r="N20" s="366"/>
      <c r="O20" s="298"/>
      <c r="P20" s="365"/>
      <c r="Q20" s="298"/>
      <c r="R20" s="366"/>
      <c r="S20" s="298"/>
      <c r="T20" s="385"/>
      <c r="U20" s="340"/>
      <c r="V20" s="385"/>
      <c r="W20" s="298"/>
      <c r="X20" s="366"/>
      <c r="Y20" s="298"/>
      <c r="Z20" s="298"/>
    </row>
    <row r="21" spans="1:26" ht="15" customHeight="1" x14ac:dyDescent="0.35">
      <c r="A21" s="1251"/>
      <c r="B21" s="353"/>
      <c r="C21" s="327"/>
      <c r="D21" s="348"/>
      <c r="E21" s="327"/>
      <c r="F21" s="348"/>
      <c r="G21" s="297"/>
      <c r="H21" s="353"/>
      <c r="I21" s="297"/>
      <c r="J21" s="353"/>
      <c r="K21" s="297"/>
      <c r="L21" s="372"/>
      <c r="M21" s="298"/>
      <c r="N21" s="366"/>
      <c r="O21" s="298"/>
      <c r="P21" s="453"/>
      <c r="Q21" s="332"/>
      <c r="R21" s="366"/>
      <c r="S21" s="298"/>
      <c r="T21" s="385"/>
      <c r="U21" s="340"/>
      <c r="V21" s="385"/>
      <c r="W21" s="298"/>
      <c r="X21" s="366"/>
      <c r="Y21" s="298"/>
      <c r="Z21" s="298"/>
    </row>
    <row r="22" spans="1:26" ht="15" customHeight="1" x14ac:dyDescent="0.35">
      <c r="A22" s="1249">
        <v>44809</v>
      </c>
      <c r="B22" s="353">
        <v>18.75</v>
      </c>
      <c r="C22" s="327">
        <v>187500</v>
      </c>
      <c r="D22" s="348">
        <v>20.16</v>
      </c>
      <c r="E22" s="327">
        <v>201600</v>
      </c>
      <c r="F22" s="348">
        <v>25.42</v>
      </c>
      <c r="G22" s="297">
        <v>254200</v>
      </c>
      <c r="H22" s="353"/>
      <c r="I22" s="297"/>
      <c r="J22" s="372">
        <v>15</v>
      </c>
      <c r="K22" s="338">
        <v>217500</v>
      </c>
      <c r="L22" s="372">
        <v>54.08</v>
      </c>
      <c r="M22" s="298">
        <v>367744</v>
      </c>
      <c r="N22" s="366"/>
      <c r="O22" s="298"/>
      <c r="P22" s="453">
        <v>15</v>
      </c>
      <c r="Q22" s="332">
        <v>217500</v>
      </c>
      <c r="R22" s="366"/>
      <c r="S22" s="298"/>
      <c r="T22" s="385"/>
      <c r="U22" s="340"/>
      <c r="V22" s="385"/>
      <c r="W22" s="298"/>
      <c r="X22" s="366">
        <v>39.24</v>
      </c>
      <c r="Y22" s="298">
        <v>392400</v>
      </c>
      <c r="Z22" s="298"/>
    </row>
    <row r="23" spans="1:26" ht="15" customHeight="1" x14ac:dyDescent="0.35">
      <c r="A23" s="1250"/>
      <c r="B23" s="353"/>
      <c r="C23" s="327"/>
      <c r="D23" s="348"/>
      <c r="E23" s="327"/>
      <c r="F23" s="348"/>
      <c r="G23" s="297"/>
      <c r="H23" s="353"/>
      <c r="I23" s="297"/>
      <c r="J23" s="353"/>
      <c r="K23" s="297"/>
      <c r="L23" s="372"/>
      <c r="M23" s="298"/>
      <c r="N23" s="366"/>
      <c r="O23" s="298"/>
      <c r="P23" s="365">
        <v>15</v>
      </c>
      <c r="Q23" s="298">
        <v>217500</v>
      </c>
      <c r="R23" s="366"/>
      <c r="S23" s="298"/>
      <c r="T23" s="385"/>
      <c r="U23" s="340"/>
      <c r="V23" s="385"/>
      <c r="W23" s="298"/>
      <c r="X23" s="366"/>
      <c r="Y23" s="298"/>
      <c r="Z23" s="298"/>
    </row>
    <row r="24" spans="1:26" ht="15" customHeight="1" x14ac:dyDescent="0.35">
      <c r="A24" s="1250"/>
      <c r="B24" s="353"/>
      <c r="C24" s="327"/>
      <c r="D24" s="348"/>
      <c r="E24" s="327"/>
      <c r="F24" s="348"/>
      <c r="G24" s="297"/>
      <c r="H24" s="353"/>
      <c r="I24" s="297"/>
      <c r="J24" s="353"/>
      <c r="K24" s="297"/>
      <c r="L24" s="372"/>
      <c r="M24" s="298"/>
      <c r="N24" s="366"/>
      <c r="O24" s="298"/>
      <c r="P24" s="365"/>
      <c r="Q24" s="298"/>
      <c r="R24" s="366"/>
      <c r="S24" s="298"/>
      <c r="T24" s="385"/>
      <c r="U24" s="340"/>
      <c r="V24" s="385"/>
      <c r="W24" s="298"/>
      <c r="X24" s="366"/>
      <c r="Y24" s="298"/>
      <c r="Z24" s="298"/>
    </row>
    <row r="25" spans="1:26" ht="15" customHeight="1" x14ac:dyDescent="0.35">
      <c r="A25" s="1251"/>
      <c r="B25" s="353"/>
      <c r="C25" s="327"/>
      <c r="D25" s="348"/>
      <c r="E25" s="327"/>
      <c r="F25" s="348">
        <v>29.97</v>
      </c>
      <c r="G25" s="297">
        <v>299700</v>
      </c>
      <c r="H25" s="353"/>
      <c r="I25" s="297"/>
      <c r="J25" s="353"/>
      <c r="K25" s="297"/>
      <c r="L25" s="372"/>
      <c r="M25" s="298"/>
      <c r="N25" s="366"/>
      <c r="O25" s="298"/>
      <c r="P25" s="365"/>
      <c r="Q25" s="298"/>
      <c r="R25" s="366"/>
      <c r="S25" s="298"/>
      <c r="T25" s="385"/>
      <c r="U25" s="340"/>
      <c r="V25" s="385"/>
      <c r="W25" s="298"/>
      <c r="X25" s="366"/>
      <c r="Y25" s="298"/>
      <c r="Z25" s="298"/>
    </row>
    <row r="26" spans="1:26" ht="15" customHeight="1" x14ac:dyDescent="0.35">
      <c r="A26" s="1249">
        <v>44810</v>
      </c>
      <c r="B26" s="353"/>
      <c r="C26" s="327"/>
      <c r="D26" s="348">
        <v>5.27</v>
      </c>
      <c r="E26" s="327">
        <v>52700</v>
      </c>
      <c r="F26" s="348"/>
      <c r="G26" s="297"/>
      <c r="H26" s="353"/>
      <c r="I26" s="297"/>
      <c r="J26" s="353">
        <v>15</v>
      </c>
      <c r="K26" s="297">
        <v>217500</v>
      </c>
      <c r="L26" s="372"/>
      <c r="M26" s="298"/>
      <c r="N26" s="366"/>
      <c r="O26" s="298"/>
      <c r="P26" s="365">
        <v>10</v>
      </c>
      <c r="Q26" s="298">
        <v>145000</v>
      </c>
      <c r="R26" s="366"/>
      <c r="S26" s="298"/>
      <c r="T26" s="385">
        <v>7.75</v>
      </c>
      <c r="U26" s="340">
        <v>77500</v>
      </c>
      <c r="V26" s="385"/>
      <c r="W26" s="332"/>
      <c r="X26" s="366"/>
      <c r="Y26" s="298"/>
      <c r="Z26" s="298"/>
    </row>
    <row r="27" spans="1:26" ht="15" customHeight="1" x14ac:dyDescent="0.35">
      <c r="A27" s="1250"/>
      <c r="B27" s="353"/>
      <c r="C27" s="327"/>
      <c r="D27" s="348">
        <v>24.92</v>
      </c>
      <c r="E27" s="327">
        <v>249200</v>
      </c>
      <c r="F27" s="348"/>
      <c r="G27" s="297"/>
      <c r="H27" s="353"/>
      <c r="I27" s="297"/>
      <c r="J27" s="353"/>
      <c r="K27" s="297"/>
      <c r="L27" s="372"/>
      <c r="M27" s="298"/>
      <c r="N27" s="366"/>
      <c r="O27" s="298"/>
      <c r="P27" s="365">
        <v>10</v>
      </c>
      <c r="Q27" s="298">
        <v>145000</v>
      </c>
      <c r="R27" s="366"/>
      <c r="S27" s="298"/>
      <c r="T27" s="385"/>
      <c r="U27" s="340"/>
      <c r="V27" s="385"/>
      <c r="W27" s="332"/>
      <c r="X27" s="366"/>
      <c r="Y27" s="298"/>
      <c r="Z27" s="298"/>
    </row>
    <row r="28" spans="1:26" ht="15" customHeight="1" x14ac:dyDescent="0.35">
      <c r="A28" s="1250"/>
      <c r="B28" s="353"/>
      <c r="C28" s="327"/>
      <c r="D28" s="348"/>
      <c r="E28" s="327"/>
      <c r="F28" s="348"/>
      <c r="G28" s="297"/>
      <c r="H28" s="353"/>
      <c r="I28" s="297"/>
      <c r="J28" s="353"/>
      <c r="K28" s="297"/>
      <c r="L28" s="372"/>
      <c r="M28" s="298"/>
      <c r="N28" s="366"/>
      <c r="O28" s="298"/>
      <c r="P28" s="365"/>
      <c r="Q28" s="298"/>
      <c r="R28" s="366"/>
      <c r="S28" s="298"/>
      <c r="T28" s="385"/>
      <c r="U28" s="868"/>
      <c r="V28" s="871"/>
      <c r="W28" s="867"/>
      <c r="X28" s="365"/>
      <c r="Y28" s="298"/>
      <c r="Z28" s="298"/>
    </row>
    <row r="29" spans="1:26" ht="15" customHeight="1" x14ac:dyDescent="0.35">
      <c r="A29" s="1251"/>
      <c r="B29" s="353"/>
      <c r="C29" s="327"/>
      <c r="D29" s="348"/>
      <c r="E29" s="327"/>
      <c r="F29" s="348"/>
      <c r="G29" s="297"/>
      <c r="H29" s="353"/>
      <c r="I29" s="297"/>
      <c r="J29" s="353"/>
      <c r="K29" s="297"/>
      <c r="L29" s="372"/>
      <c r="M29" s="298"/>
      <c r="N29" s="366"/>
      <c r="O29" s="298"/>
      <c r="P29" s="365"/>
      <c r="Q29" s="298"/>
      <c r="R29" s="366"/>
      <c r="S29" s="298"/>
      <c r="T29" s="385"/>
      <c r="U29" s="868"/>
      <c r="V29" s="871"/>
      <c r="W29" s="867"/>
      <c r="X29" s="365"/>
      <c r="Y29" s="298"/>
      <c r="Z29" s="298"/>
    </row>
    <row r="30" spans="1:26" ht="15" customHeight="1" x14ac:dyDescent="0.35">
      <c r="A30" s="1249">
        <v>44811</v>
      </c>
      <c r="B30" s="353">
        <v>33.15</v>
      </c>
      <c r="C30" s="327">
        <v>331500</v>
      </c>
      <c r="D30" s="348">
        <v>7.71</v>
      </c>
      <c r="E30" s="327">
        <v>77100</v>
      </c>
      <c r="F30" s="348">
        <v>22.75</v>
      </c>
      <c r="G30" s="297">
        <v>227500</v>
      </c>
      <c r="H30" s="353"/>
      <c r="I30" s="297"/>
      <c r="J30" s="353"/>
      <c r="K30" s="297"/>
      <c r="L30" s="372"/>
      <c r="M30" s="298"/>
      <c r="N30" s="366"/>
      <c r="O30" s="298"/>
      <c r="P30" s="365">
        <v>10</v>
      </c>
      <c r="Q30" s="298">
        <v>145000</v>
      </c>
      <c r="R30" s="366"/>
      <c r="S30" s="298"/>
      <c r="T30" s="385"/>
      <c r="U30" s="340"/>
      <c r="V30" s="385">
        <v>22.76</v>
      </c>
      <c r="W30" s="298">
        <v>227600</v>
      </c>
      <c r="X30" s="366">
        <v>31.36</v>
      </c>
      <c r="Y30" s="298">
        <v>313600</v>
      </c>
      <c r="Z30" s="298"/>
    </row>
    <row r="31" spans="1:26" ht="15" customHeight="1" x14ac:dyDescent="0.35">
      <c r="A31" s="1250"/>
      <c r="B31" s="353"/>
      <c r="C31" s="327"/>
      <c r="D31" s="348"/>
      <c r="E31" s="327"/>
      <c r="F31" s="348"/>
      <c r="G31" s="297"/>
      <c r="H31" s="353"/>
      <c r="I31" s="338"/>
      <c r="J31" s="372"/>
      <c r="K31" s="297"/>
      <c r="L31" s="372"/>
      <c r="M31" s="298"/>
      <c r="N31" s="366"/>
      <c r="O31" s="298"/>
      <c r="P31" s="365">
        <v>10</v>
      </c>
      <c r="Q31" s="298">
        <v>145000</v>
      </c>
      <c r="R31" s="366"/>
      <c r="S31" s="298"/>
      <c r="T31" s="385"/>
      <c r="U31" s="340"/>
      <c r="V31" s="385"/>
      <c r="W31" s="298"/>
      <c r="X31" s="366"/>
      <c r="Y31" s="298"/>
      <c r="Z31" s="298"/>
    </row>
    <row r="32" spans="1:26" ht="15" customHeight="1" x14ac:dyDescent="0.35">
      <c r="A32" s="1250"/>
      <c r="B32" s="353"/>
      <c r="C32" s="327"/>
      <c r="D32" s="348"/>
      <c r="E32" s="327"/>
      <c r="F32" s="348"/>
      <c r="G32" s="297"/>
      <c r="H32" s="353"/>
      <c r="I32" s="338"/>
      <c r="J32" s="372"/>
      <c r="K32" s="297"/>
      <c r="L32" s="372"/>
      <c r="M32" s="298"/>
      <c r="N32" s="366"/>
      <c r="O32" s="298"/>
      <c r="P32" s="365"/>
      <c r="Q32" s="298"/>
      <c r="R32" s="366"/>
      <c r="S32" s="298"/>
      <c r="T32" s="385"/>
      <c r="U32" s="340"/>
      <c r="V32" s="385"/>
      <c r="W32" s="298"/>
      <c r="X32" s="366"/>
      <c r="Y32" s="298"/>
      <c r="Z32" s="298"/>
    </row>
    <row r="33" spans="1:26" ht="15" customHeight="1" x14ac:dyDescent="0.35">
      <c r="A33" s="1251"/>
      <c r="B33" s="353"/>
      <c r="C33" s="327"/>
      <c r="D33" s="348"/>
      <c r="E33" s="327"/>
      <c r="F33" s="348"/>
      <c r="G33" s="297"/>
      <c r="H33" s="353"/>
      <c r="I33" s="297"/>
      <c r="J33" s="353"/>
      <c r="K33" s="297"/>
      <c r="L33" s="372"/>
      <c r="M33" s="298"/>
      <c r="N33" s="366"/>
      <c r="O33" s="298"/>
      <c r="P33" s="365"/>
      <c r="Q33" s="298"/>
      <c r="R33" s="366"/>
      <c r="S33" s="298"/>
      <c r="T33" s="385"/>
      <c r="U33" s="340"/>
      <c r="V33" s="385"/>
      <c r="W33" s="298"/>
      <c r="X33" s="366"/>
      <c r="Y33" s="298"/>
      <c r="Z33" s="298"/>
    </row>
    <row r="34" spans="1:26" ht="15" customHeight="1" x14ac:dyDescent="0.35">
      <c r="A34" s="1249">
        <v>44812</v>
      </c>
      <c r="B34" s="353"/>
      <c r="C34" s="327"/>
      <c r="D34" s="348">
        <v>26.53</v>
      </c>
      <c r="E34" s="327">
        <v>265300</v>
      </c>
      <c r="F34" s="348"/>
      <c r="G34" s="297"/>
      <c r="H34" s="353"/>
      <c r="I34" s="297"/>
      <c r="J34" s="353">
        <v>15</v>
      </c>
      <c r="K34" s="297">
        <v>217500</v>
      </c>
      <c r="L34" s="372"/>
      <c r="M34" s="298"/>
      <c r="N34" s="366">
        <v>19.61</v>
      </c>
      <c r="O34" s="298">
        <v>196100</v>
      </c>
      <c r="P34" s="365">
        <v>10</v>
      </c>
      <c r="Q34" s="298">
        <v>145000</v>
      </c>
      <c r="R34" s="366"/>
      <c r="S34" s="298"/>
      <c r="T34" s="385"/>
      <c r="U34" s="340"/>
      <c r="V34" s="385"/>
      <c r="W34" s="298"/>
      <c r="X34" s="366"/>
      <c r="Y34" s="298"/>
      <c r="Z34" s="298"/>
    </row>
    <row r="35" spans="1:26" ht="15" customHeight="1" x14ac:dyDescent="0.35">
      <c r="A35" s="1250"/>
      <c r="B35" s="353"/>
      <c r="C35" s="327"/>
      <c r="D35" s="348"/>
      <c r="E35" s="327"/>
      <c r="F35" s="348"/>
      <c r="G35" s="297"/>
      <c r="H35" s="353"/>
      <c r="I35" s="297"/>
      <c r="J35" s="353"/>
      <c r="K35" s="297"/>
      <c r="L35" s="372"/>
      <c r="M35" s="298"/>
      <c r="N35" s="366"/>
      <c r="O35" s="298"/>
      <c r="P35" s="365">
        <v>1.38</v>
      </c>
      <c r="Q35" s="298">
        <v>20000</v>
      </c>
      <c r="R35" s="366"/>
      <c r="S35" s="298"/>
      <c r="T35" s="385"/>
      <c r="U35" s="340"/>
      <c r="V35" s="385"/>
      <c r="W35" s="298"/>
      <c r="X35" s="366"/>
      <c r="Y35" s="298"/>
      <c r="Z35" s="298"/>
    </row>
    <row r="36" spans="1:26" ht="15" customHeight="1" x14ac:dyDescent="0.35">
      <c r="A36" s="1251"/>
      <c r="B36" s="353"/>
      <c r="C36" s="327"/>
      <c r="D36" s="348"/>
      <c r="E36" s="327"/>
      <c r="F36" s="348"/>
      <c r="G36" s="297"/>
      <c r="H36" s="353"/>
      <c r="I36" s="297"/>
      <c r="J36" s="353"/>
      <c r="K36" s="297"/>
      <c r="L36" s="372"/>
      <c r="M36" s="298"/>
      <c r="N36" s="366"/>
      <c r="O36" s="298"/>
      <c r="P36" s="365">
        <v>8.6199999999999992</v>
      </c>
      <c r="Q36" s="298">
        <v>125000</v>
      </c>
      <c r="R36" s="366"/>
      <c r="S36" s="298"/>
      <c r="T36" s="385"/>
      <c r="U36" s="340"/>
      <c r="V36" s="385"/>
      <c r="W36" s="298"/>
      <c r="X36" s="366"/>
      <c r="Y36" s="298"/>
      <c r="Z36" s="298"/>
    </row>
    <row r="37" spans="1:26" ht="15" customHeight="1" x14ac:dyDescent="0.35">
      <c r="A37" s="1249">
        <v>44813</v>
      </c>
      <c r="B37" s="353">
        <v>23.18</v>
      </c>
      <c r="C37" s="327">
        <v>231800</v>
      </c>
      <c r="D37" s="348"/>
      <c r="E37" s="327"/>
      <c r="F37" s="348">
        <v>34.200000000000003</v>
      </c>
      <c r="G37" s="297">
        <v>342000</v>
      </c>
      <c r="H37" s="353"/>
      <c r="I37" s="297"/>
      <c r="J37" s="353">
        <v>30</v>
      </c>
      <c r="K37" s="297">
        <v>435000</v>
      </c>
      <c r="L37" s="372">
        <v>47.96</v>
      </c>
      <c r="M37" s="298">
        <v>326128</v>
      </c>
      <c r="N37" s="366"/>
      <c r="O37" s="298"/>
      <c r="P37" s="365">
        <v>10</v>
      </c>
      <c r="Q37" s="298">
        <v>145000</v>
      </c>
      <c r="R37" s="366"/>
      <c r="S37" s="298"/>
      <c r="T37" s="385"/>
      <c r="U37" s="340"/>
      <c r="V37" s="385"/>
      <c r="W37" s="298"/>
      <c r="X37" s="366"/>
      <c r="Y37" s="298"/>
      <c r="Z37" s="298"/>
    </row>
    <row r="38" spans="1:26" ht="15" customHeight="1" x14ac:dyDescent="0.35">
      <c r="A38" s="1250"/>
      <c r="B38" s="353"/>
      <c r="C38" s="327"/>
      <c r="D38" s="348"/>
      <c r="E38" s="327"/>
      <c r="F38" s="348"/>
      <c r="G38" s="297"/>
      <c r="H38" s="353"/>
      <c r="I38" s="297"/>
      <c r="J38" s="353"/>
      <c r="K38" s="297"/>
      <c r="L38" s="372"/>
      <c r="M38" s="298"/>
      <c r="N38" s="366"/>
      <c r="O38" s="298"/>
      <c r="P38" s="365">
        <v>10</v>
      </c>
      <c r="Q38" s="298">
        <v>145000</v>
      </c>
      <c r="R38" s="366"/>
      <c r="S38" s="298"/>
      <c r="T38" s="385"/>
      <c r="U38" s="340"/>
      <c r="V38" s="385"/>
      <c r="W38" s="298"/>
      <c r="X38" s="366"/>
      <c r="Y38" s="298"/>
      <c r="Z38" s="298"/>
    </row>
    <row r="39" spans="1:26" ht="15" customHeight="1" x14ac:dyDescent="0.35">
      <c r="A39" s="1250"/>
      <c r="B39" s="353"/>
      <c r="C39" s="327"/>
      <c r="D39" s="348"/>
      <c r="E39" s="327"/>
      <c r="F39" s="348"/>
      <c r="G39" s="297"/>
      <c r="H39" s="353"/>
      <c r="I39" s="297"/>
      <c r="J39" s="353"/>
      <c r="K39" s="297"/>
      <c r="L39" s="372"/>
      <c r="M39" s="298"/>
      <c r="N39" s="366"/>
      <c r="O39" s="298"/>
      <c r="P39" s="365"/>
      <c r="Q39" s="298"/>
      <c r="R39" s="366"/>
      <c r="S39" s="298"/>
      <c r="T39" s="385"/>
      <c r="U39" s="340"/>
      <c r="V39" s="385"/>
      <c r="W39" s="298"/>
      <c r="X39" s="366"/>
      <c r="Y39" s="298"/>
      <c r="Z39" s="298"/>
    </row>
    <row r="40" spans="1:26" ht="15" customHeight="1" x14ac:dyDescent="0.35">
      <c r="A40" s="1251"/>
      <c r="B40" s="353"/>
      <c r="C40" s="327"/>
      <c r="D40" s="348"/>
      <c r="E40" s="327"/>
      <c r="F40" s="348"/>
      <c r="G40" s="297"/>
      <c r="H40" s="353"/>
      <c r="I40" s="297"/>
      <c r="J40" s="353"/>
      <c r="K40" s="297"/>
      <c r="L40" s="372"/>
      <c r="M40" s="298"/>
      <c r="N40" s="366"/>
      <c r="O40" s="298"/>
      <c r="P40" s="365"/>
      <c r="Q40" s="298"/>
      <c r="R40" s="366"/>
      <c r="S40" s="298"/>
      <c r="T40" s="385"/>
      <c r="U40" s="340"/>
      <c r="V40" s="385"/>
      <c r="W40" s="298"/>
      <c r="X40" s="366"/>
      <c r="Y40" s="298"/>
      <c r="Z40" s="298"/>
    </row>
    <row r="41" spans="1:26" ht="15" customHeight="1" x14ac:dyDescent="0.35">
      <c r="A41" s="1249">
        <v>44814</v>
      </c>
      <c r="B41" s="353">
        <v>19.91</v>
      </c>
      <c r="C41" s="327">
        <v>199100</v>
      </c>
      <c r="D41" s="348">
        <v>23.3</v>
      </c>
      <c r="E41" s="327">
        <v>233000</v>
      </c>
      <c r="F41" s="348">
        <v>27.82</v>
      </c>
      <c r="G41" s="297">
        <v>278200</v>
      </c>
      <c r="H41" s="353"/>
      <c r="I41" s="297"/>
      <c r="J41" s="353"/>
      <c r="K41" s="297"/>
      <c r="L41" s="372"/>
      <c r="M41" s="298"/>
      <c r="N41" s="366"/>
      <c r="O41" s="298"/>
      <c r="P41" s="365">
        <v>10</v>
      </c>
      <c r="Q41" s="298">
        <v>145000</v>
      </c>
      <c r="R41" s="366"/>
      <c r="S41" s="298"/>
      <c r="T41" s="385"/>
      <c r="U41" s="340"/>
      <c r="V41" s="385"/>
      <c r="W41" s="298"/>
      <c r="X41" s="366"/>
      <c r="Y41" s="298"/>
      <c r="Z41" s="298"/>
    </row>
    <row r="42" spans="1:26" ht="15" customHeight="1" x14ac:dyDescent="0.35">
      <c r="A42" s="1250"/>
      <c r="B42" s="353"/>
      <c r="C42" s="327"/>
      <c r="D42" s="348"/>
      <c r="E42" s="327"/>
      <c r="F42" s="348"/>
      <c r="G42" s="297"/>
      <c r="H42" s="353"/>
      <c r="I42" s="297"/>
      <c r="J42" s="353"/>
      <c r="K42" s="297"/>
      <c r="L42" s="372"/>
      <c r="M42" s="298"/>
      <c r="N42" s="366"/>
      <c r="O42" s="298"/>
      <c r="P42" s="365">
        <v>10</v>
      </c>
      <c r="Q42" s="298">
        <v>145000</v>
      </c>
      <c r="R42" s="366"/>
      <c r="S42" s="298"/>
      <c r="T42" s="385"/>
      <c r="U42" s="340"/>
      <c r="V42" s="385"/>
      <c r="W42" s="298"/>
      <c r="X42" s="366"/>
      <c r="Y42" s="298"/>
      <c r="Z42" s="298"/>
    </row>
    <row r="43" spans="1:26" ht="15" customHeight="1" x14ac:dyDescent="0.35">
      <c r="A43" s="1250"/>
      <c r="B43" s="353"/>
      <c r="C43" s="327"/>
      <c r="D43" s="348"/>
      <c r="E43" s="327"/>
      <c r="F43" s="348"/>
      <c r="G43" s="297"/>
      <c r="H43" s="353"/>
      <c r="I43" s="297"/>
      <c r="J43" s="353"/>
      <c r="K43" s="297"/>
      <c r="L43" s="372"/>
      <c r="M43" s="298"/>
      <c r="N43" s="366"/>
      <c r="O43" s="298"/>
      <c r="P43" s="365"/>
      <c r="Q43" s="298"/>
      <c r="R43" s="366"/>
      <c r="S43" s="298"/>
      <c r="T43" s="385"/>
      <c r="U43" s="340"/>
      <c r="V43" s="385"/>
      <c r="W43" s="298"/>
      <c r="X43" s="366"/>
      <c r="Y43" s="298"/>
      <c r="Z43" s="298"/>
    </row>
    <row r="44" spans="1:26" ht="12.75" customHeight="1" x14ac:dyDescent="0.35">
      <c r="A44" s="1251"/>
      <c r="B44" s="353"/>
      <c r="C44" s="327"/>
      <c r="D44" s="348"/>
      <c r="E44" s="327"/>
      <c r="F44" s="348"/>
      <c r="G44" s="297"/>
      <c r="H44" s="353"/>
      <c r="I44" s="297"/>
      <c r="J44" s="353"/>
      <c r="K44" s="297"/>
      <c r="L44" s="372"/>
      <c r="M44" s="298"/>
      <c r="N44" s="366"/>
      <c r="O44" s="298"/>
      <c r="P44" s="365"/>
      <c r="Q44" s="298"/>
      <c r="R44" s="366"/>
      <c r="S44" s="298"/>
      <c r="T44" s="385"/>
      <c r="U44" s="340"/>
      <c r="V44" s="385"/>
      <c r="W44" s="298"/>
      <c r="X44" s="366"/>
      <c r="Y44" s="298"/>
      <c r="Z44" s="298"/>
    </row>
    <row r="45" spans="1:26" ht="15" customHeight="1" x14ac:dyDescent="0.35">
      <c r="A45" s="1249">
        <v>44815</v>
      </c>
      <c r="B45" s="353">
        <v>14.65</v>
      </c>
      <c r="C45" s="327">
        <v>146500</v>
      </c>
      <c r="D45" s="348">
        <v>15.87</v>
      </c>
      <c r="E45" s="327">
        <v>158700</v>
      </c>
      <c r="F45" s="348"/>
      <c r="G45" s="297"/>
      <c r="H45" s="372">
        <v>55.99</v>
      </c>
      <c r="I45" s="298">
        <v>380732</v>
      </c>
      <c r="J45" s="353"/>
      <c r="K45" s="297"/>
      <c r="L45" s="372"/>
      <c r="M45" s="298"/>
      <c r="N45" s="366"/>
      <c r="O45" s="298"/>
      <c r="P45" s="365"/>
      <c r="Q45" s="298"/>
      <c r="R45" s="366"/>
      <c r="S45" s="298"/>
      <c r="T45" s="385">
        <v>11.87</v>
      </c>
      <c r="U45" s="340">
        <v>118700</v>
      </c>
      <c r="V45" s="385"/>
      <c r="W45" s="298"/>
      <c r="X45" s="366"/>
      <c r="Y45" s="298"/>
      <c r="Z45" s="298"/>
    </row>
    <row r="46" spans="1:26" ht="15" customHeight="1" x14ac:dyDescent="0.35">
      <c r="A46" s="1250"/>
      <c r="B46" s="353"/>
      <c r="C46" s="327"/>
      <c r="D46" s="348"/>
      <c r="E46" s="327"/>
      <c r="F46" s="348"/>
      <c r="G46" s="297"/>
      <c r="H46" s="353"/>
      <c r="I46" s="297"/>
      <c r="J46" s="353"/>
      <c r="K46" s="297"/>
      <c r="L46" s="372"/>
      <c r="M46" s="298"/>
      <c r="N46" s="366"/>
      <c r="O46" s="298"/>
      <c r="P46" s="365"/>
      <c r="Q46" s="298"/>
      <c r="R46" s="366"/>
      <c r="S46" s="298"/>
      <c r="T46" s="385"/>
      <c r="U46" s="340"/>
      <c r="V46" s="385"/>
      <c r="W46" s="298"/>
      <c r="X46" s="366"/>
      <c r="Y46" s="298"/>
      <c r="Z46" s="298"/>
    </row>
    <row r="47" spans="1:26" ht="15" customHeight="1" x14ac:dyDescent="0.35">
      <c r="A47" s="1250"/>
      <c r="B47" s="353"/>
      <c r="C47" s="327"/>
      <c r="D47" s="348"/>
      <c r="E47" s="327"/>
      <c r="F47" s="348"/>
      <c r="G47" s="297"/>
      <c r="H47" s="353"/>
      <c r="I47" s="297"/>
      <c r="J47" s="353"/>
      <c r="K47" s="297"/>
      <c r="L47" s="372"/>
      <c r="M47" s="298"/>
      <c r="N47" s="366"/>
      <c r="O47" s="298"/>
      <c r="P47" s="365"/>
      <c r="Q47" s="298"/>
      <c r="R47" s="366"/>
      <c r="S47" s="298"/>
      <c r="T47" s="385"/>
      <c r="U47" s="340"/>
      <c r="V47" s="385"/>
      <c r="W47" s="298"/>
      <c r="X47" s="366"/>
      <c r="Y47" s="298"/>
      <c r="Z47" s="298"/>
    </row>
    <row r="48" spans="1:26" ht="15" customHeight="1" x14ac:dyDescent="0.35">
      <c r="A48" s="1251"/>
      <c r="B48" s="353"/>
      <c r="C48" s="327"/>
      <c r="D48" s="348"/>
      <c r="E48" s="327"/>
      <c r="F48" s="348"/>
      <c r="G48" s="297"/>
      <c r="H48" s="353"/>
      <c r="I48" s="297"/>
      <c r="J48" s="353"/>
      <c r="K48" s="297"/>
      <c r="L48" s="372"/>
      <c r="M48" s="298"/>
      <c r="N48" s="366"/>
      <c r="O48" s="298"/>
      <c r="P48" s="365"/>
      <c r="Q48" s="298"/>
      <c r="R48" s="366"/>
      <c r="S48" s="298"/>
      <c r="T48" s="385"/>
      <c r="U48" s="340"/>
      <c r="V48" s="385"/>
      <c r="W48" s="298"/>
      <c r="X48" s="366"/>
      <c r="Y48" s="298"/>
      <c r="Z48" s="298"/>
    </row>
    <row r="49" spans="1:26" ht="15" customHeight="1" x14ac:dyDescent="0.35">
      <c r="A49" s="1249">
        <v>44816</v>
      </c>
      <c r="B49" s="353">
        <v>17.23</v>
      </c>
      <c r="C49" s="327">
        <v>172300</v>
      </c>
      <c r="D49" s="348"/>
      <c r="E49" s="327"/>
      <c r="F49" s="348"/>
      <c r="G49" s="297"/>
      <c r="H49" s="353"/>
      <c r="I49" s="297"/>
      <c r="J49" s="353">
        <v>15</v>
      </c>
      <c r="K49" s="297">
        <v>217500</v>
      </c>
      <c r="L49" s="372"/>
      <c r="M49" s="298"/>
      <c r="N49" s="366"/>
      <c r="O49" s="298"/>
      <c r="P49" s="365">
        <v>20</v>
      </c>
      <c r="Q49" s="298">
        <v>290000</v>
      </c>
      <c r="R49" s="366"/>
      <c r="S49" s="298"/>
      <c r="T49" s="385"/>
      <c r="U49" s="340"/>
      <c r="V49" s="385"/>
      <c r="W49" s="298"/>
      <c r="X49" s="366"/>
      <c r="Y49" s="298"/>
      <c r="Z49" s="298"/>
    </row>
    <row r="50" spans="1:26" ht="15" customHeight="1" x14ac:dyDescent="0.35">
      <c r="A50" s="1250"/>
      <c r="B50" s="353"/>
      <c r="C50" s="327"/>
      <c r="D50" s="348"/>
      <c r="E50" s="327"/>
      <c r="F50" s="348"/>
      <c r="G50" s="297"/>
      <c r="H50" s="353"/>
      <c r="I50" s="297"/>
      <c r="J50" s="353"/>
      <c r="K50" s="297"/>
      <c r="L50" s="372"/>
      <c r="M50" s="298"/>
      <c r="N50" s="366"/>
      <c r="O50" s="298"/>
      <c r="P50" s="365">
        <v>7</v>
      </c>
      <c r="Q50" s="298">
        <v>70000</v>
      </c>
      <c r="R50" s="366"/>
      <c r="S50" s="298"/>
      <c r="T50" s="385"/>
      <c r="U50" s="340"/>
      <c r="V50" s="385"/>
      <c r="W50" s="298"/>
      <c r="X50" s="366"/>
      <c r="Y50" s="298"/>
      <c r="Z50" s="298"/>
    </row>
    <row r="51" spans="1:26" ht="15" customHeight="1" x14ac:dyDescent="0.35">
      <c r="A51" s="1250"/>
      <c r="B51" s="353"/>
      <c r="C51" s="327"/>
      <c r="D51" s="348"/>
      <c r="E51" s="327"/>
      <c r="F51" s="348"/>
      <c r="G51" s="297"/>
      <c r="H51" s="353"/>
      <c r="I51" s="297"/>
      <c r="J51" s="353"/>
      <c r="K51" s="297"/>
      <c r="L51" s="372"/>
      <c r="M51" s="298"/>
      <c r="N51" s="366"/>
      <c r="O51" s="298"/>
      <c r="P51" s="365"/>
      <c r="Q51" s="298"/>
      <c r="R51" s="366"/>
      <c r="S51" s="298"/>
      <c r="T51" s="385"/>
      <c r="U51" s="340"/>
      <c r="V51" s="385"/>
      <c r="W51" s="298"/>
      <c r="X51" s="366"/>
      <c r="Y51" s="298"/>
      <c r="Z51" s="298"/>
    </row>
    <row r="52" spans="1:26" ht="15" customHeight="1" x14ac:dyDescent="0.35">
      <c r="A52" s="1251"/>
      <c r="B52" s="353"/>
      <c r="C52" s="327"/>
      <c r="D52" s="348"/>
      <c r="E52" s="327"/>
      <c r="F52" s="348"/>
      <c r="G52" s="297"/>
      <c r="H52" s="353"/>
      <c r="I52" s="297"/>
      <c r="J52" s="353"/>
      <c r="K52" s="297"/>
      <c r="L52" s="372"/>
      <c r="M52" s="298"/>
      <c r="N52" s="366"/>
      <c r="O52" s="298"/>
      <c r="P52" s="365"/>
      <c r="Q52" s="298"/>
      <c r="R52" s="366"/>
      <c r="S52" s="298"/>
      <c r="T52" s="385"/>
      <c r="U52" s="340"/>
      <c r="V52" s="385"/>
      <c r="W52" s="298"/>
      <c r="X52" s="366"/>
      <c r="Y52" s="298"/>
      <c r="Z52" s="298"/>
    </row>
    <row r="53" spans="1:26" ht="15" customHeight="1" x14ac:dyDescent="0.35">
      <c r="A53" s="1249">
        <v>44817</v>
      </c>
      <c r="B53" s="353">
        <v>21.66</v>
      </c>
      <c r="C53" s="327">
        <v>216600</v>
      </c>
      <c r="D53" s="348">
        <v>20.61</v>
      </c>
      <c r="E53" s="327">
        <v>206100</v>
      </c>
      <c r="F53" s="348"/>
      <c r="G53" s="297"/>
      <c r="H53" s="353"/>
      <c r="I53" s="297"/>
      <c r="J53" s="353"/>
      <c r="K53" s="297"/>
      <c r="L53" s="372"/>
      <c r="M53" s="298"/>
      <c r="N53" s="366"/>
      <c r="O53" s="298"/>
      <c r="P53" s="365">
        <v>20</v>
      </c>
      <c r="Q53" s="298">
        <v>290000</v>
      </c>
      <c r="R53" s="366"/>
      <c r="S53" s="298"/>
      <c r="T53" s="385"/>
      <c r="U53" s="340"/>
      <c r="V53" s="385">
        <v>24.43</v>
      </c>
      <c r="W53" s="298">
        <v>244300</v>
      </c>
      <c r="X53" s="366"/>
      <c r="Y53" s="298"/>
      <c r="Z53" s="298"/>
    </row>
    <row r="54" spans="1:26" ht="15" customHeight="1" x14ac:dyDescent="0.35">
      <c r="A54" s="1250"/>
      <c r="B54" s="353"/>
      <c r="C54" s="327"/>
      <c r="D54" s="348"/>
      <c r="E54" s="327"/>
      <c r="F54" s="348"/>
      <c r="G54" s="297"/>
      <c r="H54" s="353"/>
      <c r="I54" s="297"/>
      <c r="J54" s="353"/>
      <c r="K54" s="297"/>
      <c r="L54" s="372"/>
      <c r="M54" s="298"/>
      <c r="N54" s="366"/>
      <c r="O54" s="298"/>
      <c r="P54" s="365"/>
      <c r="Q54" s="298"/>
      <c r="R54" s="366"/>
      <c r="S54" s="298"/>
      <c r="T54" s="385"/>
      <c r="U54" s="868"/>
      <c r="V54" s="871"/>
      <c r="W54" s="867"/>
      <c r="X54" s="365"/>
      <c r="Y54" s="298"/>
      <c r="Z54" s="298"/>
    </row>
    <row r="55" spans="1:26" ht="15" customHeight="1" x14ac:dyDescent="0.35">
      <c r="A55" s="1250"/>
      <c r="B55" s="353"/>
      <c r="C55" s="327"/>
      <c r="D55" s="348"/>
      <c r="E55" s="327"/>
      <c r="F55" s="348"/>
      <c r="G55" s="297"/>
      <c r="H55" s="353"/>
      <c r="I55" s="297"/>
      <c r="J55" s="353"/>
      <c r="K55" s="297"/>
      <c r="L55" s="372"/>
      <c r="M55" s="298"/>
      <c r="N55" s="366"/>
      <c r="O55" s="298"/>
      <c r="P55" s="365"/>
      <c r="Q55" s="298"/>
      <c r="R55" s="366"/>
      <c r="S55" s="298"/>
      <c r="T55" s="385"/>
      <c r="U55" s="868"/>
      <c r="V55" s="871"/>
      <c r="W55" s="867"/>
      <c r="X55" s="365"/>
      <c r="Y55" s="298"/>
      <c r="Z55" s="298"/>
    </row>
    <row r="56" spans="1:26" ht="15" customHeight="1" x14ac:dyDescent="0.35">
      <c r="A56" s="1251"/>
      <c r="B56" s="353"/>
      <c r="C56" s="327"/>
      <c r="D56" s="348"/>
      <c r="E56" s="327"/>
      <c r="F56" s="348"/>
      <c r="G56" s="297"/>
      <c r="H56" s="353"/>
      <c r="I56" s="297"/>
      <c r="J56" s="353"/>
      <c r="K56" s="297"/>
      <c r="L56" s="372"/>
      <c r="M56" s="298"/>
      <c r="N56" s="366"/>
      <c r="O56" s="298"/>
      <c r="P56" s="365"/>
      <c r="Q56" s="298"/>
      <c r="R56" s="366"/>
      <c r="S56" s="298"/>
      <c r="T56" s="385"/>
      <c r="U56" s="340"/>
      <c r="V56" s="385"/>
      <c r="W56" s="298"/>
      <c r="X56" s="366"/>
      <c r="Y56" s="298"/>
      <c r="Z56" s="298"/>
    </row>
    <row r="57" spans="1:26" ht="15" customHeight="1" x14ac:dyDescent="0.35">
      <c r="A57" s="1249">
        <v>44818</v>
      </c>
      <c r="B57" s="353">
        <v>22.92</v>
      </c>
      <c r="C57" s="297">
        <v>229200</v>
      </c>
      <c r="D57" s="348">
        <v>17.41</v>
      </c>
      <c r="E57" s="327">
        <v>174100</v>
      </c>
      <c r="F57" s="348"/>
      <c r="G57" s="297"/>
      <c r="H57" s="353"/>
      <c r="I57" s="297"/>
      <c r="J57" s="353">
        <v>15</v>
      </c>
      <c r="K57" s="297">
        <v>217500</v>
      </c>
      <c r="L57" s="372">
        <v>52.33</v>
      </c>
      <c r="M57" s="298">
        <v>355844</v>
      </c>
      <c r="N57" s="366">
        <v>16.37</v>
      </c>
      <c r="O57" s="298">
        <v>163700</v>
      </c>
      <c r="P57" s="365">
        <v>20</v>
      </c>
      <c r="Q57" s="298">
        <v>290000</v>
      </c>
      <c r="R57" s="366"/>
      <c r="S57" s="298"/>
      <c r="T57" s="385"/>
      <c r="U57" s="340"/>
      <c r="V57" s="385"/>
      <c r="W57" s="298"/>
      <c r="X57" s="366"/>
      <c r="Y57" s="298"/>
      <c r="Z57" s="298"/>
    </row>
    <row r="58" spans="1:26" ht="15" customHeight="1" x14ac:dyDescent="0.35">
      <c r="A58" s="1250"/>
      <c r="B58" s="353"/>
      <c r="C58" s="327"/>
      <c r="D58" s="348"/>
      <c r="E58" s="327"/>
      <c r="F58" s="348"/>
      <c r="G58" s="297"/>
      <c r="H58" s="353"/>
      <c r="I58" s="297"/>
      <c r="J58" s="353"/>
      <c r="K58" s="297"/>
      <c r="L58" s="372"/>
      <c r="M58" s="298"/>
      <c r="N58" s="366"/>
      <c r="O58" s="298"/>
      <c r="P58" s="365"/>
      <c r="Q58" s="298"/>
      <c r="R58" s="366"/>
      <c r="S58" s="298"/>
      <c r="T58" s="385"/>
      <c r="U58" s="868"/>
      <c r="V58" s="871"/>
      <c r="W58" s="867"/>
      <c r="X58" s="365"/>
      <c r="Y58" s="298"/>
      <c r="Z58" s="298"/>
    </row>
    <row r="59" spans="1:26" ht="15" customHeight="1" x14ac:dyDescent="0.35">
      <c r="A59" s="1250"/>
      <c r="B59" s="353"/>
      <c r="C59" s="327"/>
      <c r="D59" s="348"/>
      <c r="E59" s="327"/>
      <c r="F59" s="348"/>
      <c r="G59" s="297"/>
      <c r="H59" s="353"/>
      <c r="I59" s="297"/>
      <c r="J59" s="353"/>
      <c r="K59" s="297"/>
      <c r="L59" s="372"/>
      <c r="M59" s="298"/>
      <c r="N59" s="366"/>
      <c r="O59" s="298"/>
      <c r="P59" s="365"/>
      <c r="Q59" s="298"/>
      <c r="R59" s="366"/>
      <c r="S59" s="298"/>
      <c r="T59" s="385"/>
      <c r="U59" s="868"/>
      <c r="V59" s="871"/>
      <c r="W59" s="867"/>
      <c r="X59" s="365"/>
      <c r="Y59" s="298"/>
      <c r="Z59" s="298"/>
    </row>
    <row r="60" spans="1:26" ht="15" customHeight="1" x14ac:dyDescent="0.35">
      <c r="A60" s="1250"/>
      <c r="B60" s="353"/>
      <c r="C60" s="327"/>
      <c r="D60" s="348"/>
      <c r="E60" s="327"/>
      <c r="F60" s="348"/>
      <c r="G60" s="297"/>
      <c r="H60" s="353"/>
      <c r="I60" s="297"/>
      <c r="J60" s="353"/>
      <c r="K60" s="297"/>
      <c r="L60" s="372"/>
      <c r="M60" s="298"/>
      <c r="N60" s="366"/>
      <c r="O60" s="298"/>
      <c r="P60" s="365"/>
      <c r="Q60" s="298"/>
      <c r="R60" s="366"/>
      <c r="S60" s="298"/>
      <c r="T60" s="385"/>
      <c r="U60" s="868"/>
      <c r="V60" s="871"/>
      <c r="W60" s="867"/>
      <c r="X60" s="365"/>
      <c r="Y60" s="298"/>
      <c r="Z60" s="298"/>
    </row>
    <row r="61" spans="1:26" ht="15" customHeight="1" x14ac:dyDescent="0.35">
      <c r="A61" s="1251"/>
      <c r="B61" s="353"/>
      <c r="C61" s="327"/>
      <c r="D61" s="348"/>
      <c r="E61" s="327"/>
      <c r="F61" s="348"/>
      <c r="G61" s="297"/>
      <c r="H61" s="353"/>
      <c r="I61" s="297"/>
      <c r="J61" s="353"/>
      <c r="K61" s="297"/>
      <c r="L61" s="372"/>
      <c r="M61" s="298"/>
      <c r="N61" s="366"/>
      <c r="O61" s="298"/>
      <c r="P61" s="365"/>
      <c r="Q61" s="298"/>
      <c r="R61" s="366"/>
      <c r="S61" s="298"/>
      <c r="T61" s="385"/>
      <c r="U61" s="340"/>
      <c r="V61" s="385"/>
      <c r="W61" s="298"/>
      <c r="X61" s="366"/>
      <c r="Y61" s="298"/>
      <c r="Z61" s="298"/>
    </row>
    <row r="62" spans="1:26" ht="15" customHeight="1" x14ac:dyDescent="0.35">
      <c r="A62" s="1249">
        <v>44819</v>
      </c>
      <c r="B62" s="353">
        <v>22.03</v>
      </c>
      <c r="C62" s="327">
        <v>220300</v>
      </c>
      <c r="D62" s="348">
        <v>17.190000000000001</v>
      </c>
      <c r="E62" s="327">
        <v>171900</v>
      </c>
      <c r="F62" s="348"/>
      <c r="G62" s="297"/>
      <c r="H62" s="353"/>
      <c r="I62" s="297"/>
      <c r="J62" s="353">
        <v>15</v>
      </c>
      <c r="K62" s="297">
        <v>217500</v>
      </c>
      <c r="L62" s="372">
        <v>50</v>
      </c>
      <c r="M62" s="298">
        <v>340000</v>
      </c>
      <c r="N62" s="366"/>
      <c r="O62" s="298"/>
      <c r="P62" s="365">
        <v>20</v>
      </c>
      <c r="Q62" s="298">
        <v>290000</v>
      </c>
      <c r="R62" s="366">
        <v>22.22</v>
      </c>
      <c r="S62" s="298">
        <v>151096</v>
      </c>
      <c r="T62" s="385"/>
      <c r="U62" s="340"/>
      <c r="V62" s="385"/>
      <c r="W62" s="298"/>
      <c r="X62" s="366"/>
      <c r="Y62" s="298"/>
      <c r="Z62" s="298"/>
    </row>
    <row r="63" spans="1:26" ht="15" customHeight="1" x14ac:dyDescent="0.35">
      <c r="A63" s="1250"/>
      <c r="B63" s="353"/>
      <c r="C63" s="327"/>
      <c r="D63" s="348"/>
      <c r="E63" s="327"/>
      <c r="F63" s="348"/>
      <c r="G63" s="297"/>
      <c r="H63" s="353"/>
      <c r="I63" s="297"/>
      <c r="J63" s="353"/>
      <c r="K63" s="297"/>
      <c r="L63" s="372"/>
      <c r="M63" s="298"/>
      <c r="N63" s="366"/>
      <c r="O63" s="298"/>
      <c r="P63" s="365"/>
      <c r="Q63" s="298"/>
      <c r="R63" s="366"/>
      <c r="S63" s="298"/>
      <c r="T63" s="385"/>
      <c r="U63" s="340"/>
      <c r="V63" s="385"/>
      <c r="W63" s="298"/>
      <c r="X63" s="366"/>
      <c r="Y63" s="298"/>
      <c r="Z63" s="298"/>
    </row>
    <row r="64" spans="1:26" ht="15" customHeight="1" x14ac:dyDescent="0.35">
      <c r="A64" s="1251"/>
      <c r="B64" s="353"/>
      <c r="C64" s="327"/>
      <c r="D64" s="348"/>
      <c r="E64" s="327"/>
      <c r="F64" s="348"/>
      <c r="G64" s="297"/>
      <c r="H64" s="353"/>
      <c r="I64" s="297"/>
      <c r="J64" s="353"/>
      <c r="K64" s="297"/>
      <c r="L64" s="372"/>
      <c r="M64" s="298"/>
      <c r="N64" s="366"/>
      <c r="O64" s="298"/>
      <c r="P64" s="365"/>
      <c r="Q64" s="298"/>
      <c r="R64" s="366"/>
      <c r="S64" s="298"/>
      <c r="T64" s="385"/>
      <c r="U64" s="340"/>
      <c r="V64" s="385"/>
      <c r="W64" s="298"/>
      <c r="X64" s="366"/>
      <c r="Y64" s="298"/>
      <c r="Z64" s="298"/>
    </row>
    <row r="65" spans="1:26" ht="15" customHeight="1" x14ac:dyDescent="0.35">
      <c r="A65" s="1249">
        <v>44820</v>
      </c>
      <c r="B65" s="353"/>
      <c r="C65" s="327"/>
      <c r="D65" s="348">
        <v>17.3</v>
      </c>
      <c r="E65" s="327">
        <v>173000</v>
      </c>
      <c r="F65" s="348"/>
      <c r="G65" s="338"/>
      <c r="H65" s="372"/>
      <c r="I65" s="297"/>
      <c r="J65" s="353"/>
      <c r="K65" s="297"/>
      <c r="L65" s="372"/>
      <c r="M65" s="298"/>
      <c r="N65" s="366"/>
      <c r="O65" s="298"/>
      <c r="P65" s="365">
        <v>20</v>
      </c>
      <c r="Q65" s="298">
        <v>290000</v>
      </c>
      <c r="R65" s="366"/>
      <c r="S65" s="298"/>
      <c r="T65" s="385">
        <v>7.39</v>
      </c>
      <c r="U65" s="340">
        <v>73900</v>
      </c>
      <c r="V65" s="385">
        <v>2.52</v>
      </c>
      <c r="W65" s="298">
        <v>25200</v>
      </c>
      <c r="X65" s="366"/>
      <c r="Y65" s="298"/>
      <c r="Z65" s="298"/>
    </row>
    <row r="66" spans="1:26" ht="15" customHeight="1" x14ac:dyDescent="0.35">
      <c r="A66" s="1250"/>
      <c r="B66" s="353"/>
      <c r="C66" s="327"/>
      <c r="D66" s="348"/>
      <c r="E66" s="327"/>
      <c r="F66" s="348"/>
      <c r="G66" s="338"/>
      <c r="H66" s="372"/>
      <c r="I66" s="297"/>
      <c r="J66" s="353"/>
      <c r="K66" s="297"/>
      <c r="L66" s="372"/>
      <c r="M66" s="298"/>
      <c r="N66" s="366"/>
      <c r="O66" s="298"/>
      <c r="P66" s="365"/>
      <c r="Q66" s="298"/>
      <c r="R66" s="366"/>
      <c r="S66" s="298"/>
      <c r="T66" s="385"/>
      <c r="U66" s="340"/>
      <c r="V66" s="385">
        <v>20</v>
      </c>
      <c r="W66" s="298">
        <v>200000</v>
      </c>
      <c r="X66" s="366"/>
      <c r="Y66" s="298"/>
      <c r="Z66" s="298"/>
    </row>
    <row r="67" spans="1:26" ht="15" customHeight="1" x14ac:dyDescent="0.35">
      <c r="A67" s="1251"/>
      <c r="B67" s="353"/>
      <c r="C67" s="327"/>
      <c r="D67" s="348"/>
      <c r="E67" s="327"/>
      <c r="F67" s="348"/>
      <c r="G67" s="297"/>
      <c r="H67" s="353"/>
      <c r="I67" s="297"/>
      <c r="J67" s="353"/>
      <c r="K67" s="297"/>
      <c r="L67" s="372"/>
      <c r="M67" s="298"/>
      <c r="N67" s="366"/>
      <c r="O67" s="298"/>
      <c r="P67" s="365"/>
      <c r="Q67" s="298"/>
      <c r="R67" s="366"/>
      <c r="S67" s="298"/>
      <c r="T67" s="385"/>
      <c r="U67" s="340"/>
      <c r="V67" s="385"/>
      <c r="W67" s="298"/>
      <c r="X67" s="366"/>
      <c r="Y67" s="298"/>
      <c r="Z67" s="298"/>
    </row>
    <row r="68" spans="1:26" ht="15" customHeight="1" x14ac:dyDescent="0.35">
      <c r="A68" s="1249">
        <v>44821</v>
      </c>
      <c r="B68" s="353">
        <v>32.6</v>
      </c>
      <c r="C68" s="327">
        <v>326000</v>
      </c>
      <c r="D68" s="348">
        <v>18.23</v>
      </c>
      <c r="E68" s="327">
        <v>187300</v>
      </c>
      <c r="F68" s="348"/>
      <c r="G68" s="297"/>
      <c r="H68" s="353"/>
      <c r="I68" s="297"/>
      <c r="J68" s="353">
        <v>15</v>
      </c>
      <c r="K68" s="297">
        <v>217500</v>
      </c>
      <c r="L68" s="372"/>
      <c r="M68" s="298"/>
      <c r="N68" s="366"/>
      <c r="O68" s="298"/>
      <c r="P68" s="365">
        <v>20</v>
      </c>
      <c r="Q68" s="298">
        <v>290000</v>
      </c>
      <c r="R68" s="366"/>
      <c r="S68" s="298"/>
      <c r="T68" s="385"/>
      <c r="U68" s="340"/>
      <c r="V68" s="385"/>
      <c r="W68" s="298"/>
      <c r="X68" s="366"/>
      <c r="Y68" s="298"/>
      <c r="Z68" s="298"/>
    </row>
    <row r="69" spans="1:26" ht="15" customHeight="1" x14ac:dyDescent="0.35">
      <c r="A69" s="1250"/>
      <c r="B69" s="353"/>
      <c r="C69" s="327"/>
      <c r="D69" s="348"/>
      <c r="E69" s="327"/>
      <c r="F69" s="348"/>
      <c r="G69" s="297"/>
      <c r="H69" s="353"/>
      <c r="I69" s="297"/>
      <c r="J69" s="353"/>
      <c r="K69" s="297"/>
      <c r="L69" s="372"/>
      <c r="M69" s="298"/>
      <c r="N69" s="366"/>
      <c r="O69" s="298"/>
      <c r="P69" s="365"/>
      <c r="Q69" s="298"/>
      <c r="R69" s="366"/>
      <c r="S69" s="298"/>
      <c r="T69" s="385"/>
      <c r="U69" s="340"/>
      <c r="V69" s="385"/>
      <c r="W69" s="298"/>
      <c r="X69" s="366"/>
      <c r="Y69" s="298"/>
      <c r="Z69" s="298"/>
    </row>
    <row r="70" spans="1:26" ht="15" customHeight="1" x14ac:dyDescent="0.35">
      <c r="A70" s="1250"/>
      <c r="B70" s="353"/>
      <c r="C70" s="327"/>
      <c r="D70" s="348"/>
      <c r="E70" s="327"/>
      <c r="F70" s="348"/>
      <c r="G70" s="297"/>
      <c r="H70" s="353"/>
      <c r="I70" s="297"/>
      <c r="J70" s="353"/>
      <c r="K70" s="297"/>
      <c r="L70" s="372"/>
      <c r="M70" s="298"/>
      <c r="N70" s="366"/>
      <c r="O70" s="298"/>
      <c r="P70" s="365"/>
      <c r="Q70" s="298"/>
      <c r="R70" s="366"/>
      <c r="S70" s="298"/>
      <c r="T70" s="385"/>
      <c r="U70" s="340"/>
      <c r="V70" s="385"/>
      <c r="W70" s="298"/>
      <c r="X70" s="366"/>
      <c r="Y70" s="298"/>
      <c r="Z70" s="298"/>
    </row>
    <row r="71" spans="1:26" ht="15" customHeight="1" x14ac:dyDescent="0.35">
      <c r="A71" s="1251"/>
      <c r="B71" s="353"/>
      <c r="C71" s="327"/>
      <c r="D71" s="348"/>
      <c r="E71" s="327"/>
      <c r="F71" s="348"/>
      <c r="G71" s="297"/>
      <c r="H71" s="353"/>
      <c r="I71" s="297"/>
      <c r="J71" s="353"/>
      <c r="K71" s="297"/>
      <c r="L71" s="372"/>
      <c r="M71" s="298"/>
      <c r="N71" s="366"/>
      <c r="O71" s="298"/>
      <c r="P71" s="365"/>
      <c r="Q71" s="298"/>
      <c r="R71" s="366"/>
      <c r="S71" s="298"/>
      <c r="T71" s="385"/>
      <c r="U71" s="340"/>
      <c r="V71" s="385"/>
      <c r="W71" s="298"/>
      <c r="X71" s="366"/>
      <c r="Y71" s="298"/>
      <c r="Z71" s="298"/>
    </row>
    <row r="72" spans="1:26" ht="15" customHeight="1" x14ac:dyDescent="0.35">
      <c r="A72" s="1249">
        <v>44822</v>
      </c>
      <c r="B72" s="353">
        <v>22.73</v>
      </c>
      <c r="C72" s="327">
        <v>227300</v>
      </c>
      <c r="D72" s="514">
        <v>5.29</v>
      </c>
      <c r="E72" s="447">
        <v>100000</v>
      </c>
      <c r="F72" s="348"/>
      <c r="G72" s="297"/>
      <c r="H72" s="353"/>
      <c r="I72" s="297"/>
      <c r="J72" s="353"/>
      <c r="K72" s="297"/>
      <c r="L72" s="372">
        <v>28.13</v>
      </c>
      <c r="M72" s="298">
        <v>191284</v>
      </c>
      <c r="N72" s="366"/>
      <c r="O72" s="298"/>
      <c r="P72" s="365"/>
      <c r="Q72" s="298"/>
      <c r="R72" s="353"/>
      <c r="S72" s="298"/>
      <c r="T72" s="385"/>
      <c r="U72" s="340"/>
      <c r="V72" s="385"/>
      <c r="W72" s="298"/>
      <c r="X72" s="366"/>
      <c r="Y72" s="298"/>
      <c r="Z72" s="298"/>
    </row>
    <row r="73" spans="1:26" ht="15" customHeight="1" x14ac:dyDescent="0.35">
      <c r="A73" s="1250"/>
      <c r="B73" s="353"/>
      <c r="C73" s="327"/>
      <c r="D73" s="348"/>
      <c r="E73" s="327"/>
      <c r="F73" s="348"/>
      <c r="G73" s="297"/>
      <c r="H73" s="353"/>
      <c r="I73" s="297"/>
      <c r="J73" s="353"/>
      <c r="K73" s="297"/>
      <c r="L73" s="372"/>
      <c r="M73" s="298"/>
      <c r="N73" s="366"/>
      <c r="O73" s="298"/>
      <c r="P73" s="365"/>
      <c r="Q73" s="298"/>
      <c r="R73" s="353"/>
      <c r="S73" s="298"/>
      <c r="T73" s="385"/>
      <c r="U73" s="340"/>
      <c r="V73" s="385"/>
      <c r="W73" s="298"/>
      <c r="X73" s="366"/>
      <c r="Y73" s="298"/>
      <c r="Z73" s="298"/>
    </row>
    <row r="74" spans="1:26" ht="15" customHeight="1" x14ac:dyDescent="0.35">
      <c r="A74" s="1250"/>
      <c r="B74" s="353"/>
      <c r="C74" s="327"/>
      <c r="D74" s="348"/>
      <c r="E74" s="327"/>
      <c r="F74" s="348"/>
      <c r="G74" s="297"/>
      <c r="H74" s="353"/>
      <c r="I74" s="297"/>
      <c r="J74" s="353"/>
      <c r="K74" s="297"/>
      <c r="L74" s="372"/>
      <c r="M74" s="298"/>
      <c r="N74" s="366"/>
      <c r="O74" s="298"/>
      <c r="P74" s="365"/>
      <c r="Q74" s="298"/>
      <c r="R74" s="366"/>
      <c r="S74" s="298"/>
      <c r="T74" s="385"/>
      <c r="U74" s="868"/>
      <c r="V74" s="871"/>
      <c r="W74" s="867"/>
      <c r="X74" s="365"/>
      <c r="Y74" s="298"/>
      <c r="Z74" s="298"/>
    </row>
    <row r="75" spans="1:26" ht="15" customHeight="1" x14ac:dyDescent="0.35">
      <c r="A75" s="1251"/>
      <c r="B75" s="353"/>
      <c r="C75" s="327"/>
      <c r="D75" s="348"/>
      <c r="E75" s="327"/>
      <c r="F75" s="348"/>
      <c r="G75" s="338"/>
      <c r="H75" s="353"/>
      <c r="I75" s="297"/>
      <c r="J75" s="353"/>
      <c r="K75" s="297"/>
      <c r="L75" s="372"/>
      <c r="M75" s="298"/>
      <c r="N75" s="366"/>
      <c r="O75" s="298"/>
      <c r="P75" s="365"/>
      <c r="Q75" s="298"/>
      <c r="R75" s="366"/>
      <c r="S75" s="298"/>
      <c r="T75" s="385"/>
      <c r="U75" s="340"/>
      <c r="V75" s="385"/>
      <c r="W75" s="298"/>
      <c r="X75" s="366"/>
      <c r="Y75" s="298"/>
      <c r="Z75" s="298"/>
    </row>
    <row r="76" spans="1:26" ht="15" customHeight="1" x14ac:dyDescent="0.35">
      <c r="A76" s="1249">
        <v>44823</v>
      </c>
      <c r="B76" s="353">
        <v>16.559999999999999</v>
      </c>
      <c r="C76" s="327">
        <v>165600</v>
      </c>
      <c r="D76" s="348">
        <v>37.71</v>
      </c>
      <c r="E76" s="327">
        <v>377100</v>
      </c>
      <c r="F76" s="348"/>
      <c r="G76" s="297"/>
      <c r="H76" s="372">
        <v>55.28</v>
      </c>
      <c r="I76" s="298">
        <v>375904</v>
      </c>
      <c r="J76" s="353"/>
      <c r="K76" s="297"/>
      <c r="L76" s="372"/>
      <c r="M76" s="298"/>
      <c r="N76" s="366"/>
      <c r="O76" s="298"/>
      <c r="P76" s="365">
        <v>20</v>
      </c>
      <c r="Q76" s="298">
        <v>290000</v>
      </c>
      <c r="R76" s="366">
        <v>35.5</v>
      </c>
      <c r="S76" s="298">
        <v>241400</v>
      </c>
      <c r="T76" s="385"/>
      <c r="U76" s="340"/>
      <c r="V76" s="385"/>
      <c r="W76" s="298"/>
      <c r="X76" s="366"/>
      <c r="Y76" s="298"/>
      <c r="Z76" s="298"/>
    </row>
    <row r="77" spans="1:26" ht="15" customHeight="1" x14ac:dyDescent="0.35">
      <c r="A77" s="1250"/>
      <c r="B77" s="353"/>
      <c r="C77" s="327"/>
      <c r="D77" s="348"/>
      <c r="E77" s="327"/>
      <c r="F77" s="348"/>
      <c r="G77" s="297"/>
      <c r="H77" s="353"/>
      <c r="I77" s="297"/>
      <c r="J77" s="353"/>
      <c r="K77" s="297"/>
      <c r="L77" s="372"/>
      <c r="M77" s="298"/>
      <c r="N77" s="366"/>
      <c r="O77" s="298"/>
      <c r="P77" s="365"/>
      <c r="Q77" s="298"/>
      <c r="R77" s="366"/>
      <c r="S77" s="298"/>
      <c r="T77" s="385"/>
      <c r="U77" s="868"/>
      <c r="V77" s="871"/>
      <c r="W77" s="867"/>
      <c r="X77" s="365"/>
      <c r="Y77" s="298"/>
      <c r="Z77" s="298"/>
    </row>
    <row r="78" spans="1:26" ht="15" customHeight="1" x14ac:dyDescent="0.35">
      <c r="A78" s="1250"/>
      <c r="B78" s="353"/>
      <c r="C78" s="327"/>
      <c r="D78" s="348"/>
      <c r="E78" s="327"/>
      <c r="F78" s="348"/>
      <c r="G78" s="297"/>
      <c r="H78" s="353"/>
      <c r="I78" s="297"/>
      <c r="J78" s="353"/>
      <c r="K78" s="297"/>
      <c r="L78" s="372"/>
      <c r="M78" s="298"/>
      <c r="N78" s="366"/>
      <c r="O78" s="298"/>
      <c r="P78" s="365"/>
      <c r="Q78" s="298"/>
      <c r="R78" s="366"/>
      <c r="S78" s="298"/>
      <c r="T78" s="385"/>
      <c r="U78" s="868"/>
      <c r="V78" s="871"/>
      <c r="W78" s="867"/>
      <c r="X78" s="365"/>
      <c r="Y78" s="298"/>
      <c r="Z78" s="298"/>
    </row>
    <row r="79" spans="1:26" ht="15" customHeight="1" x14ac:dyDescent="0.35">
      <c r="A79" s="1251"/>
      <c r="B79" s="353"/>
      <c r="C79" s="327"/>
      <c r="D79" s="348"/>
      <c r="E79" s="327"/>
      <c r="F79" s="348"/>
      <c r="G79" s="297"/>
      <c r="H79" s="353"/>
      <c r="I79" s="297"/>
      <c r="J79" s="353"/>
      <c r="K79" s="297"/>
      <c r="L79" s="372"/>
      <c r="M79" s="298"/>
      <c r="N79" s="366"/>
      <c r="O79" s="298"/>
      <c r="P79" s="365"/>
      <c r="Q79" s="298"/>
      <c r="R79" s="366"/>
      <c r="S79" s="298"/>
      <c r="T79" s="385"/>
      <c r="U79" s="340"/>
      <c r="V79" s="385"/>
      <c r="W79" s="298"/>
      <c r="X79" s="366"/>
      <c r="Y79" s="298"/>
      <c r="Z79" s="298"/>
    </row>
    <row r="80" spans="1:26" ht="15" customHeight="1" x14ac:dyDescent="0.35">
      <c r="A80" s="1249">
        <v>44824</v>
      </c>
      <c r="B80" s="353">
        <v>17.37</v>
      </c>
      <c r="C80" s="327">
        <v>173700</v>
      </c>
      <c r="D80" s="410">
        <v>19.97</v>
      </c>
      <c r="E80" s="327">
        <v>199700</v>
      </c>
      <c r="F80" s="348">
        <v>30.72</v>
      </c>
      <c r="G80" s="297">
        <v>307200</v>
      </c>
      <c r="H80" s="353"/>
      <c r="I80" s="297"/>
      <c r="J80" s="353">
        <v>15</v>
      </c>
      <c r="K80" s="297">
        <v>217500</v>
      </c>
      <c r="L80" s="372"/>
      <c r="M80" s="298"/>
      <c r="N80" s="366">
        <v>12.45</v>
      </c>
      <c r="O80" s="298">
        <v>124500</v>
      </c>
      <c r="P80" s="365">
        <v>20</v>
      </c>
      <c r="Q80" s="298">
        <v>290000</v>
      </c>
      <c r="R80" s="366"/>
      <c r="S80" s="298"/>
      <c r="T80" s="385"/>
      <c r="U80" s="340"/>
      <c r="V80" s="385"/>
      <c r="W80" s="298"/>
      <c r="X80" s="366"/>
      <c r="Y80" s="298"/>
      <c r="Z80" s="298"/>
    </row>
    <row r="81" spans="1:26" ht="15" customHeight="1" x14ac:dyDescent="0.35">
      <c r="A81" s="1250"/>
      <c r="B81" s="353"/>
      <c r="C81" s="327"/>
      <c r="D81" s="410"/>
      <c r="E81" s="327"/>
      <c r="F81" s="348"/>
      <c r="G81" s="297"/>
      <c r="H81" s="353"/>
      <c r="I81" s="297"/>
      <c r="J81" s="353"/>
      <c r="K81" s="297"/>
      <c r="L81" s="372"/>
      <c r="M81" s="298"/>
      <c r="N81" s="366"/>
      <c r="O81" s="298"/>
      <c r="P81" s="365"/>
      <c r="Q81" s="298"/>
      <c r="R81" s="366"/>
      <c r="S81" s="298"/>
      <c r="T81" s="385"/>
      <c r="U81" s="340"/>
      <c r="V81" s="385"/>
      <c r="W81" s="298"/>
      <c r="X81" s="366"/>
      <c r="Y81" s="298"/>
      <c r="Z81" s="298"/>
    </row>
    <row r="82" spans="1:26" ht="15" customHeight="1" x14ac:dyDescent="0.35">
      <c r="A82" s="1250"/>
      <c r="B82" s="353"/>
      <c r="C82" s="327"/>
      <c r="D82" s="410"/>
      <c r="E82" s="327"/>
      <c r="F82" s="348"/>
      <c r="G82" s="297"/>
      <c r="H82" s="353"/>
      <c r="I82" s="297"/>
      <c r="J82" s="353"/>
      <c r="K82" s="297"/>
      <c r="L82" s="372"/>
      <c r="M82" s="298"/>
      <c r="N82" s="366"/>
      <c r="O82" s="298"/>
      <c r="P82" s="365"/>
      <c r="Q82" s="298"/>
      <c r="R82" s="366"/>
      <c r="S82" s="298"/>
      <c r="T82" s="385"/>
      <c r="U82" s="340"/>
      <c r="V82" s="385"/>
      <c r="W82" s="298"/>
      <c r="X82" s="366"/>
      <c r="Y82" s="298"/>
      <c r="Z82" s="298"/>
    </row>
    <row r="83" spans="1:26" ht="15" customHeight="1" x14ac:dyDescent="0.35">
      <c r="A83" s="1250"/>
      <c r="B83" s="353"/>
      <c r="C83" s="327"/>
      <c r="D83" s="410"/>
      <c r="E83" s="327"/>
      <c r="F83" s="348"/>
      <c r="G83" s="297"/>
      <c r="H83" s="353"/>
      <c r="I83" s="297"/>
      <c r="J83" s="353"/>
      <c r="K83" s="297"/>
      <c r="L83" s="372"/>
      <c r="M83" s="298"/>
      <c r="N83" s="366"/>
      <c r="O83" s="298"/>
      <c r="P83" s="365"/>
      <c r="Q83" s="298"/>
      <c r="R83" s="366"/>
      <c r="S83" s="298"/>
      <c r="T83" s="385"/>
      <c r="U83" s="340"/>
      <c r="V83" s="385"/>
      <c r="W83" s="298"/>
      <c r="X83" s="366"/>
      <c r="Y83" s="298"/>
      <c r="Z83" s="298"/>
    </row>
    <row r="84" spans="1:26" ht="15" customHeight="1" x14ac:dyDescent="0.35">
      <c r="A84" s="1251"/>
      <c r="B84" s="353"/>
      <c r="C84" s="327"/>
      <c r="D84" s="348"/>
      <c r="E84" s="327"/>
      <c r="F84" s="348"/>
      <c r="G84" s="298"/>
      <c r="H84" s="366"/>
      <c r="I84" s="297"/>
      <c r="J84" s="353"/>
      <c r="K84" s="297"/>
      <c r="L84" s="372"/>
      <c r="M84" s="298"/>
      <c r="N84" s="366"/>
      <c r="O84" s="298"/>
      <c r="P84" s="365"/>
      <c r="Q84" s="298"/>
      <c r="R84" s="366"/>
      <c r="S84" s="298"/>
      <c r="T84" s="385"/>
      <c r="U84" s="340"/>
      <c r="V84" s="385"/>
      <c r="W84" s="298"/>
      <c r="X84" s="366"/>
      <c r="Y84" s="298"/>
      <c r="Z84" s="298"/>
    </row>
    <row r="85" spans="1:26" ht="15" customHeight="1" x14ac:dyDescent="0.35">
      <c r="A85" s="1249">
        <v>44825</v>
      </c>
      <c r="B85" s="353">
        <v>16.48</v>
      </c>
      <c r="C85" s="327">
        <v>164800</v>
      </c>
      <c r="D85" s="348">
        <v>12.42</v>
      </c>
      <c r="E85" s="327">
        <v>124200</v>
      </c>
      <c r="F85" s="348">
        <v>20.39</v>
      </c>
      <c r="G85" s="298">
        <v>203900</v>
      </c>
      <c r="H85" s="366"/>
      <c r="I85" s="297"/>
      <c r="J85" s="353">
        <v>15</v>
      </c>
      <c r="K85" s="297">
        <v>217500</v>
      </c>
      <c r="L85" s="372">
        <v>48.5</v>
      </c>
      <c r="M85" s="298">
        <v>329800</v>
      </c>
      <c r="N85" s="366">
        <v>40.89</v>
      </c>
      <c r="O85" s="298">
        <v>408900</v>
      </c>
      <c r="P85" s="365">
        <v>20</v>
      </c>
      <c r="Q85" s="298">
        <v>290000</v>
      </c>
      <c r="R85" s="366"/>
      <c r="S85" s="298"/>
      <c r="T85" s="385"/>
      <c r="U85" s="340"/>
      <c r="V85" s="385">
        <v>17.010000000000002</v>
      </c>
      <c r="W85" s="298">
        <v>170100</v>
      </c>
      <c r="X85" s="366"/>
      <c r="Y85" s="298"/>
      <c r="Z85" s="298"/>
    </row>
    <row r="86" spans="1:26" ht="15" customHeight="1" x14ac:dyDescent="0.35">
      <c r="A86" s="1250"/>
      <c r="B86" s="353"/>
      <c r="C86" s="327"/>
      <c r="D86" s="348"/>
      <c r="E86" s="327"/>
      <c r="F86" s="348"/>
      <c r="G86" s="298"/>
      <c r="H86" s="366"/>
      <c r="I86" s="297"/>
      <c r="J86" s="353"/>
      <c r="K86" s="297"/>
      <c r="L86" s="372"/>
      <c r="M86" s="298"/>
      <c r="N86" s="366"/>
      <c r="O86" s="298"/>
      <c r="P86" s="365"/>
      <c r="Q86" s="298"/>
      <c r="R86" s="366"/>
      <c r="S86" s="298"/>
      <c r="T86" s="385"/>
      <c r="U86" s="340"/>
      <c r="V86" s="385"/>
      <c r="W86" s="298"/>
      <c r="X86" s="366"/>
      <c r="Y86" s="298"/>
      <c r="Z86" s="298"/>
    </row>
    <row r="87" spans="1:26" ht="15" customHeight="1" x14ac:dyDescent="0.35">
      <c r="A87" s="1250"/>
      <c r="B87" s="353"/>
      <c r="C87" s="327"/>
      <c r="D87" s="348"/>
      <c r="E87" s="327"/>
      <c r="F87" s="348"/>
      <c r="G87" s="298"/>
      <c r="H87" s="366"/>
      <c r="I87" s="297"/>
      <c r="J87" s="353"/>
      <c r="K87" s="297"/>
      <c r="L87" s="372"/>
      <c r="M87" s="298"/>
      <c r="N87" s="366"/>
      <c r="O87" s="298"/>
      <c r="P87" s="365"/>
      <c r="Q87" s="298"/>
      <c r="R87" s="366"/>
      <c r="S87" s="298"/>
      <c r="T87" s="385"/>
      <c r="U87" s="340"/>
      <c r="V87" s="385"/>
      <c r="W87" s="298"/>
      <c r="X87" s="366"/>
      <c r="Y87" s="298"/>
      <c r="Z87" s="298"/>
    </row>
    <row r="88" spans="1:26" ht="15" customHeight="1" x14ac:dyDescent="0.35">
      <c r="A88" s="1250"/>
      <c r="B88" s="353"/>
      <c r="C88" s="327"/>
      <c r="D88" s="348"/>
      <c r="E88" s="327"/>
      <c r="F88" s="348"/>
      <c r="G88" s="298"/>
      <c r="H88" s="366"/>
      <c r="I88" s="297"/>
      <c r="J88" s="353"/>
      <c r="K88" s="297"/>
      <c r="L88" s="372"/>
      <c r="M88" s="298"/>
      <c r="N88" s="366"/>
      <c r="O88" s="298"/>
      <c r="P88" s="365"/>
      <c r="Q88" s="298"/>
      <c r="R88" s="366"/>
      <c r="S88" s="298"/>
      <c r="T88" s="385"/>
      <c r="U88" s="868"/>
      <c r="V88" s="871"/>
      <c r="W88" s="867"/>
      <c r="X88" s="365"/>
      <c r="Y88" s="298"/>
      <c r="Z88" s="298"/>
    </row>
    <row r="89" spans="1:26" ht="15" customHeight="1" x14ac:dyDescent="0.35">
      <c r="A89" s="1251"/>
      <c r="B89" s="353"/>
      <c r="C89" s="327"/>
      <c r="D89" s="348"/>
      <c r="E89" s="327"/>
      <c r="F89" s="348"/>
      <c r="G89" s="297"/>
      <c r="H89" s="353"/>
      <c r="I89" s="297"/>
      <c r="J89" s="353"/>
      <c r="K89" s="297"/>
      <c r="L89" s="372"/>
      <c r="M89" s="298"/>
      <c r="N89" s="366"/>
      <c r="O89" s="298"/>
      <c r="P89" s="365"/>
      <c r="Q89" s="298"/>
      <c r="R89" s="366"/>
      <c r="S89" s="298"/>
      <c r="T89" s="385"/>
      <c r="U89" s="340"/>
      <c r="V89" s="385"/>
      <c r="W89" s="298"/>
      <c r="X89" s="366"/>
      <c r="Y89" s="298"/>
      <c r="Z89" s="298"/>
    </row>
    <row r="90" spans="1:26" ht="17.25" customHeight="1" x14ac:dyDescent="0.35">
      <c r="A90" s="1249">
        <v>44826</v>
      </c>
      <c r="B90" s="353"/>
      <c r="C90" s="327"/>
      <c r="D90" s="348">
        <v>14.63</v>
      </c>
      <c r="E90" s="327">
        <v>146500</v>
      </c>
      <c r="F90" s="348">
        <v>22.14</v>
      </c>
      <c r="G90" s="297">
        <v>221400</v>
      </c>
      <c r="H90" s="353"/>
      <c r="I90" s="297"/>
      <c r="J90" s="353">
        <v>30</v>
      </c>
      <c r="K90" s="297">
        <v>435000</v>
      </c>
      <c r="L90" s="372"/>
      <c r="M90" s="298"/>
      <c r="N90" s="366"/>
      <c r="O90" s="298"/>
      <c r="P90" s="365">
        <v>20</v>
      </c>
      <c r="Q90" s="298">
        <v>290000</v>
      </c>
      <c r="R90" s="366"/>
      <c r="S90" s="298"/>
      <c r="T90" s="385"/>
      <c r="U90" s="340"/>
      <c r="V90" s="385"/>
      <c r="W90" s="298"/>
      <c r="X90" s="366"/>
      <c r="Y90" s="298"/>
      <c r="Z90" s="298"/>
    </row>
    <row r="91" spans="1:26" ht="17.25" customHeight="1" x14ac:dyDescent="0.35">
      <c r="A91" s="1250"/>
      <c r="B91" s="353"/>
      <c r="C91" s="327"/>
      <c r="D91" s="348"/>
      <c r="E91" s="327"/>
      <c r="F91" s="348"/>
      <c r="G91" s="297"/>
      <c r="H91" s="353"/>
      <c r="I91" s="297"/>
      <c r="J91" s="353"/>
      <c r="K91" s="297"/>
      <c r="L91" s="372"/>
      <c r="M91" s="298"/>
      <c r="N91" s="366"/>
      <c r="O91" s="298"/>
      <c r="P91" s="365"/>
      <c r="Q91" s="298"/>
      <c r="R91" s="366"/>
      <c r="S91" s="298"/>
      <c r="T91" s="385"/>
      <c r="U91" s="340"/>
      <c r="V91" s="385"/>
      <c r="W91" s="298"/>
      <c r="X91" s="366"/>
      <c r="Y91" s="298"/>
      <c r="Z91" s="298"/>
    </row>
    <row r="92" spans="1:26" ht="17.25" customHeight="1" x14ac:dyDescent="0.35">
      <c r="A92" s="1250"/>
      <c r="B92" s="353"/>
      <c r="C92" s="327"/>
      <c r="D92" s="348"/>
      <c r="E92" s="327"/>
      <c r="F92" s="348"/>
      <c r="G92" s="297"/>
      <c r="H92" s="353"/>
      <c r="I92" s="297"/>
      <c r="J92" s="353"/>
      <c r="K92" s="297"/>
      <c r="L92" s="372"/>
      <c r="M92" s="298"/>
      <c r="N92" s="366"/>
      <c r="O92" s="298"/>
      <c r="P92" s="365"/>
      <c r="Q92" s="298"/>
      <c r="R92" s="366"/>
      <c r="S92" s="298"/>
      <c r="T92" s="385"/>
      <c r="U92" s="340"/>
      <c r="V92" s="385"/>
      <c r="W92" s="298"/>
      <c r="X92" s="366"/>
      <c r="Y92" s="298"/>
      <c r="Z92" s="298"/>
    </row>
    <row r="93" spans="1:26" ht="15" customHeight="1" x14ac:dyDescent="0.35">
      <c r="A93" s="1251"/>
      <c r="B93" s="353"/>
      <c r="C93" s="327"/>
      <c r="D93" s="348"/>
      <c r="E93" s="327"/>
      <c r="F93" s="348"/>
      <c r="G93" s="297"/>
      <c r="H93" s="353"/>
      <c r="I93" s="297"/>
      <c r="J93" s="353"/>
      <c r="K93" s="297"/>
      <c r="L93" s="372"/>
      <c r="M93" s="298"/>
      <c r="N93" s="366"/>
      <c r="O93" s="298"/>
      <c r="P93" s="365"/>
      <c r="Q93" s="298"/>
      <c r="R93" s="366"/>
      <c r="S93" s="298"/>
      <c r="T93" s="385"/>
      <c r="U93" s="340"/>
      <c r="V93" s="385"/>
      <c r="W93" s="298"/>
      <c r="X93" s="366"/>
      <c r="Y93" s="298"/>
      <c r="Z93" s="298"/>
    </row>
    <row r="94" spans="1:26" ht="15" customHeight="1" x14ac:dyDescent="0.35">
      <c r="A94" s="1249">
        <v>44827</v>
      </c>
      <c r="B94" s="353">
        <v>29.75</v>
      </c>
      <c r="C94" s="327">
        <v>297500</v>
      </c>
      <c r="D94" s="348">
        <v>15.03</v>
      </c>
      <c r="E94" s="327">
        <v>150300</v>
      </c>
      <c r="F94" s="348">
        <v>21.89</v>
      </c>
      <c r="G94" s="297">
        <v>218900</v>
      </c>
      <c r="H94" s="353"/>
      <c r="I94" s="297"/>
      <c r="J94" s="353"/>
      <c r="K94" s="297"/>
      <c r="L94" s="372">
        <v>55.18</v>
      </c>
      <c r="M94" s="298">
        <v>375224</v>
      </c>
      <c r="N94" s="366"/>
      <c r="O94" s="298"/>
      <c r="P94" s="365">
        <v>20</v>
      </c>
      <c r="Q94" s="298">
        <v>290000</v>
      </c>
      <c r="R94" s="366"/>
      <c r="S94" s="298"/>
      <c r="T94" s="385">
        <v>7</v>
      </c>
      <c r="U94" s="342">
        <v>70000</v>
      </c>
      <c r="V94" s="387"/>
      <c r="W94" s="332"/>
      <c r="X94" s="388"/>
      <c r="Y94" s="298"/>
      <c r="Z94" s="298"/>
    </row>
    <row r="95" spans="1:26" ht="15" customHeight="1" x14ac:dyDescent="0.35">
      <c r="A95" s="1250"/>
      <c r="B95" s="353"/>
      <c r="C95" s="327"/>
      <c r="D95" s="348"/>
      <c r="E95" s="327"/>
      <c r="F95" s="348"/>
      <c r="G95" s="297"/>
      <c r="H95" s="353"/>
      <c r="I95" s="297"/>
      <c r="J95" s="353"/>
      <c r="K95" s="297"/>
      <c r="L95" s="372"/>
      <c r="M95" s="298"/>
      <c r="N95" s="366"/>
      <c r="O95" s="298"/>
      <c r="P95" s="365"/>
      <c r="Q95" s="298"/>
      <c r="R95" s="366"/>
      <c r="S95" s="298"/>
      <c r="T95" s="385"/>
      <c r="U95" s="342"/>
      <c r="V95" s="387"/>
      <c r="W95" s="332"/>
      <c r="X95" s="388"/>
      <c r="Y95" s="298"/>
      <c r="Z95" s="298"/>
    </row>
    <row r="96" spans="1:26" ht="15" customHeight="1" x14ac:dyDescent="0.35">
      <c r="A96" s="1250"/>
      <c r="B96" s="353"/>
      <c r="C96" s="327"/>
      <c r="D96" s="348"/>
      <c r="E96" s="327"/>
      <c r="F96" s="348"/>
      <c r="G96" s="297"/>
      <c r="H96" s="353"/>
      <c r="I96" s="297"/>
      <c r="J96" s="353"/>
      <c r="K96" s="297"/>
      <c r="L96" s="372"/>
      <c r="M96" s="298"/>
      <c r="N96" s="366"/>
      <c r="O96" s="298"/>
      <c r="P96" s="365"/>
      <c r="Q96" s="298"/>
      <c r="R96" s="366"/>
      <c r="S96" s="298"/>
      <c r="T96" s="385"/>
      <c r="U96" s="342"/>
      <c r="V96" s="387"/>
      <c r="W96" s="332"/>
      <c r="X96" s="388"/>
      <c r="Y96" s="298"/>
      <c r="Z96" s="298"/>
    </row>
    <row r="97" spans="1:29" ht="15" customHeight="1" x14ac:dyDescent="0.35">
      <c r="A97" s="1251"/>
      <c r="B97" s="353"/>
      <c r="C97" s="327"/>
      <c r="D97" s="348"/>
      <c r="E97" s="327"/>
      <c r="F97" s="348"/>
      <c r="G97" s="297"/>
      <c r="H97" s="353"/>
      <c r="I97" s="297"/>
      <c r="J97" s="353"/>
      <c r="K97" s="297"/>
      <c r="L97" s="372"/>
      <c r="M97" s="298"/>
      <c r="N97" s="366"/>
      <c r="O97" s="298"/>
      <c r="P97" s="365"/>
      <c r="Q97" s="298"/>
      <c r="R97" s="366"/>
      <c r="S97" s="298"/>
      <c r="T97" s="385"/>
      <c r="U97" s="340"/>
      <c r="V97" s="385"/>
      <c r="W97" s="298"/>
      <c r="X97" s="366"/>
      <c r="Y97" s="298"/>
      <c r="Z97" s="298"/>
    </row>
    <row r="98" spans="1:29" ht="15" customHeight="1" x14ac:dyDescent="0.35">
      <c r="A98" s="1249">
        <v>44828</v>
      </c>
      <c r="B98" s="353">
        <v>15.8</v>
      </c>
      <c r="C98" s="327">
        <v>158000</v>
      </c>
      <c r="D98" s="348"/>
      <c r="E98" s="327"/>
      <c r="F98" s="348">
        <v>23.26</v>
      </c>
      <c r="G98" s="297">
        <v>232600</v>
      </c>
      <c r="H98" s="353"/>
      <c r="I98" s="297"/>
      <c r="J98" s="353">
        <v>15</v>
      </c>
      <c r="K98" s="297">
        <v>217500</v>
      </c>
      <c r="L98" s="372"/>
      <c r="M98" s="298"/>
      <c r="N98" s="366"/>
      <c r="O98" s="298"/>
      <c r="P98" s="365">
        <v>20</v>
      </c>
      <c r="Q98" s="298">
        <v>290000</v>
      </c>
      <c r="R98" s="366"/>
      <c r="S98" s="298"/>
      <c r="T98" s="385"/>
      <c r="U98" s="340"/>
      <c r="V98" s="385"/>
      <c r="W98" s="298"/>
      <c r="X98" s="366"/>
      <c r="Y98" s="298"/>
      <c r="Z98" s="298"/>
    </row>
    <row r="99" spans="1:29" ht="15" customHeight="1" x14ac:dyDescent="0.35">
      <c r="A99" s="1250"/>
      <c r="B99" s="353"/>
      <c r="C99" s="327"/>
      <c r="D99" s="348"/>
      <c r="E99" s="327"/>
      <c r="F99" s="348"/>
      <c r="G99" s="297"/>
      <c r="H99" s="353"/>
      <c r="I99" s="297"/>
      <c r="J99" s="353"/>
      <c r="K99" s="297"/>
      <c r="L99" s="372"/>
      <c r="M99" s="298"/>
      <c r="N99" s="366"/>
      <c r="O99" s="298"/>
      <c r="P99" s="365"/>
      <c r="Q99" s="298"/>
      <c r="R99" s="366"/>
      <c r="S99" s="298"/>
      <c r="T99" s="385"/>
      <c r="U99" s="340"/>
      <c r="V99" s="385"/>
      <c r="W99" s="298"/>
      <c r="X99" s="366"/>
      <c r="Y99" s="298"/>
      <c r="Z99" s="298"/>
    </row>
    <row r="100" spans="1:29" ht="15" customHeight="1" x14ac:dyDescent="0.35">
      <c r="A100" s="1250"/>
      <c r="B100" s="353"/>
      <c r="C100" s="327"/>
      <c r="D100" s="348"/>
      <c r="E100" s="327"/>
      <c r="F100" s="348"/>
      <c r="G100" s="338"/>
      <c r="H100" s="353"/>
      <c r="I100" s="297"/>
      <c r="J100" s="353"/>
      <c r="K100" s="297"/>
      <c r="L100" s="372"/>
      <c r="M100" s="298"/>
      <c r="N100" s="366"/>
      <c r="O100" s="298"/>
      <c r="P100" s="365"/>
      <c r="Q100" s="298"/>
      <c r="R100" s="366"/>
      <c r="S100" s="298"/>
      <c r="T100" s="385"/>
      <c r="U100" s="868"/>
      <c r="V100" s="871"/>
      <c r="W100" s="867"/>
      <c r="X100" s="365"/>
      <c r="Y100" s="298"/>
      <c r="Z100" s="298"/>
    </row>
    <row r="101" spans="1:29" ht="15" customHeight="1" x14ac:dyDescent="0.35">
      <c r="A101" s="1251"/>
      <c r="B101" s="353"/>
      <c r="C101" s="327"/>
      <c r="D101" s="348"/>
      <c r="E101" s="327"/>
      <c r="F101" s="348"/>
      <c r="G101" s="297"/>
      <c r="H101" s="353"/>
      <c r="I101" s="297"/>
      <c r="J101" s="353"/>
      <c r="K101" s="297"/>
      <c r="L101" s="372"/>
      <c r="M101" s="298"/>
      <c r="N101" s="366"/>
      <c r="O101" s="298"/>
      <c r="P101" s="365"/>
      <c r="Q101" s="298"/>
      <c r="R101" s="366"/>
      <c r="S101" s="298"/>
      <c r="T101" s="385"/>
      <c r="U101" s="340"/>
      <c r="V101" s="385"/>
      <c r="W101" s="298"/>
      <c r="X101" s="366"/>
      <c r="Y101" s="298"/>
      <c r="Z101" s="298"/>
    </row>
    <row r="102" spans="1:29" ht="15" customHeight="1" x14ac:dyDescent="0.35">
      <c r="A102" s="1249">
        <v>44829</v>
      </c>
      <c r="B102" s="353"/>
      <c r="C102" s="327"/>
      <c r="D102" s="348"/>
      <c r="E102" s="327"/>
      <c r="F102" s="348">
        <v>30.58</v>
      </c>
      <c r="G102" s="297">
        <v>305800</v>
      </c>
      <c r="H102" s="353"/>
      <c r="I102" s="297"/>
      <c r="J102" s="353"/>
      <c r="K102" s="327"/>
      <c r="L102" s="353"/>
      <c r="M102" s="297"/>
      <c r="N102" s="366"/>
      <c r="O102" s="298"/>
      <c r="P102" s="365"/>
      <c r="Q102" s="298"/>
      <c r="R102" s="366">
        <v>33.86</v>
      </c>
      <c r="S102" s="298">
        <v>230248</v>
      </c>
      <c r="T102" s="385"/>
      <c r="U102" s="340"/>
      <c r="V102" s="385"/>
      <c r="W102" s="298"/>
      <c r="X102" s="366"/>
      <c r="Y102" s="298"/>
      <c r="Z102" s="298"/>
    </row>
    <row r="103" spans="1:29" ht="15" customHeight="1" x14ac:dyDescent="0.35">
      <c r="A103" s="1250"/>
      <c r="B103" s="353"/>
      <c r="C103" s="327"/>
      <c r="D103" s="348"/>
      <c r="E103" s="327"/>
      <c r="F103" s="348"/>
      <c r="G103" s="297"/>
      <c r="H103" s="353"/>
      <c r="I103" s="297"/>
      <c r="J103" s="353"/>
      <c r="K103" s="327"/>
      <c r="L103" s="372"/>
      <c r="M103" s="298"/>
      <c r="N103" s="366"/>
      <c r="O103" s="298"/>
      <c r="P103" s="365"/>
      <c r="Q103" s="298"/>
      <c r="R103" s="366"/>
      <c r="S103" s="298"/>
      <c r="T103" s="385"/>
      <c r="U103" s="340"/>
      <c r="V103" s="385"/>
      <c r="W103" s="298"/>
      <c r="X103" s="366"/>
      <c r="Y103" s="298"/>
      <c r="Z103" s="298"/>
    </row>
    <row r="104" spans="1:29" ht="15" customHeight="1" x14ac:dyDescent="0.35">
      <c r="A104" s="1250"/>
      <c r="B104" s="353"/>
      <c r="C104" s="327"/>
      <c r="D104" s="348"/>
      <c r="E104" s="327"/>
      <c r="F104" s="348"/>
      <c r="G104" s="297"/>
      <c r="H104" s="353"/>
      <c r="I104" s="297"/>
      <c r="J104" s="353"/>
      <c r="K104" s="327"/>
      <c r="L104" s="372"/>
      <c r="M104" s="298"/>
      <c r="N104" s="366"/>
      <c r="O104" s="298"/>
      <c r="P104" s="365"/>
      <c r="Q104" s="298"/>
      <c r="R104" s="366"/>
      <c r="S104" s="298"/>
      <c r="T104" s="385"/>
      <c r="U104" s="340"/>
      <c r="V104" s="385"/>
      <c r="W104" s="298"/>
      <c r="X104" s="366"/>
      <c r="Y104" s="298"/>
      <c r="Z104" s="298"/>
    </row>
    <row r="105" spans="1:29" ht="15" customHeight="1" x14ac:dyDescent="0.35">
      <c r="A105" s="1250"/>
      <c r="B105" s="353"/>
      <c r="C105" s="327"/>
      <c r="D105" s="348"/>
      <c r="E105" s="327"/>
      <c r="F105" s="348"/>
      <c r="G105" s="297"/>
      <c r="H105" s="353"/>
      <c r="I105" s="297"/>
      <c r="J105" s="353"/>
      <c r="K105" s="297"/>
      <c r="L105" s="372"/>
      <c r="M105" s="298"/>
      <c r="N105" s="366"/>
      <c r="O105" s="298"/>
      <c r="P105" s="365"/>
      <c r="Q105" s="298"/>
      <c r="R105" s="366"/>
      <c r="S105" s="298"/>
      <c r="T105" s="385"/>
      <c r="U105" s="868"/>
      <c r="V105" s="871"/>
      <c r="W105" s="867"/>
      <c r="X105" s="365"/>
      <c r="Y105" s="298"/>
      <c r="Z105" s="298"/>
    </row>
    <row r="106" spans="1:29" ht="15" customHeight="1" x14ac:dyDescent="0.35">
      <c r="A106" s="1251"/>
      <c r="B106" s="353"/>
      <c r="C106" s="327"/>
      <c r="D106" s="348"/>
      <c r="E106" s="327"/>
      <c r="F106" s="348"/>
      <c r="G106" s="338"/>
      <c r="H106" s="353"/>
      <c r="I106" s="297"/>
      <c r="J106" s="353"/>
      <c r="K106" s="297"/>
      <c r="L106" s="372"/>
      <c r="M106" s="298"/>
      <c r="N106" s="366"/>
      <c r="O106" s="298"/>
      <c r="P106" s="365"/>
      <c r="Q106" s="298"/>
      <c r="R106" s="366"/>
      <c r="S106" s="298"/>
      <c r="T106" s="385"/>
      <c r="U106" s="340"/>
      <c r="V106" s="385"/>
      <c r="W106" s="298"/>
      <c r="X106" s="366"/>
      <c r="Y106" s="298"/>
      <c r="Z106" s="298"/>
      <c r="AB106" s="525">
        <v>66.36</v>
      </c>
      <c r="AC106" s="294">
        <f>U129-U6</f>
        <v>433600</v>
      </c>
    </row>
    <row r="107" spans="1:29" ht="15" customHeight="1" x14ac:dyDescent="0.35">
      <c r="A107" s="1249">
        <v>44830</v>
      </c>
      <c r="B107" s="353">
        <v>31.08</v>
      </c>
      <c r="C107" s="327">
        <v>310800</v>
      </c>
      <c r="D107" s="348"/>
      <c r="E107" s="327"/>
      <c r="F107" s="348">
        <v>27.41</v>
      </c>
      <c r="G107" s="338">
        <v>274100</v>
      </c>
      <c r="H107" s="372">
        <v>52.8</v>
      </c>
      <c r="I107" s="298">
        <v>359040</v>
      </c>
      <c r="J107" s="353"/>
      <c r="K107" s="297"/>
      <c r="L107" s="372"/>
      <c r="M107" s="298"/>
      <c r="N107" s="366"/>
      <c r="O107" s="298"/>
      <c r="P107" s="365">
        <v>20</v>
      </c>
      <c r="Q107" s="298">
        <v>290000</v>
      </c>
      <c r="R107" s="366"/>
      <c r="S107" s="298"/>
      <c r="T107" s="385"/>
      <c r="U107" s="340"/>
      <c r="V107" s="385"/>
      <c r="W107" s="298"/>
      <c r="X107" s="366"/>
      <c r="Y107" s="298"/>
      <c r="Z107" s="298"/>
      <c r="AB107" s="525">
        <f>V130-V10</f>
        <v>111.46</v>
      </c>
      <c r="AC107" s="294">
        <f>W129-W10</f>
        <v>1114600</v>
      </c>
    </row>
    <row r="108" spans="1:29" ht="15" customHeight="1" x14ac:dyDescent="0.35">
      <c r="A108" s="1250"/>
      <c r="B108" s="353"/>
      <c r="C108" s="327"/>
      <c r="D108" s="348"/>
      <c r="E108" s="327"/>
      <c r="F108" s="348"/>
      <c r="G108" s="297"/>
      <c r="H108" s="353"/>
      <c r="I108" s="297"/>
      <c r="J108" s="353"/>
      <c r="K108" s="297"/>
      <c r="L108" s="372"/>
      <c r="M108" s="298"/>
      <c r="N108" s="366"/>
      <c r="O108" s="298"/>
      <c r="P108" s="365"/>
      <c r="Q108" s="298"/>
      <c r="R108" s="366"/>
      <c r="S108" s="298"/>
      <c r="T108" s="385"/>
      <c r="U108" s="340"/>
      <c r="V108" s="385"/>
      <c r="W108" s="298"/>
      <c r="X108" s="366"/>
      <c r="Y108" s="298"/>
      <c r="Z108" s="298"/>
      <c r="AB108" s="525">
        <f>X130-X6</f>
        <v>88.160000000000011</v>
      </c>
      <c r="AC108" s="294">
        <f>Y129-Y6</f>
        <v>881600</v>
      </c>
    </row>
    <row r="109" spans="1:29" ht="15" customHeight="1" x14ac:dyDescent="0.35">
      <c r="A109" s="1250"/>
      <c r="B109" s="353"/>
      <c r="C109" s="327"/>
      <c r="D109" s="348"/>
      <c r="E109" s="327"/>
      <c r="F109" s="348"/>
      <c r="G109" s="297"/>
      <c r="H109" s="353"/>
      <c r="I109" s="297"/>
      <c r="J109" s="353"/>
      <c r="K109" s="297"/>
      <c r="L109" s="372"/>
      <c r="M109" s="298"/>
      <c r="N109" s="366"/>
      <c r="O109" s="298"/>
      <c r="P109" s="365"/>
      <c r="Q109" s="298"/>
      <c r="R109" s="366"/>
      <c r="S109" s="298"/>
      <c r="T109" s="385"/>
      <c r="U109" s="340"/>
      <c r="V109" s="385"/>
      <c r="W109" s="298"/>
      <c r="X109" s="366"/>
      <c r="Y109" s="298"/>
      <c r="Z109" s="298"/>
      <c r="AB109" s="525">
        <f>SUM(AB106:AB108)</f>
        <v>265.98</v>
      </c>
      <c r="AC109" s="294">
        <f>SUM(AC106:AC108)</f>
        <v>2429800</v>
      </c>
    </row>
    <row r="110" spans="1:29" ht="15" customHeight="1" x14ac:dyDescent="0.35">
      <c r="A110" s="1250"/>
      <c r="B110" s="353"/>
      <c r="C110" s="327"/>
      <c r="D110" s="348"/>
      <c r="E110" s="327"/>
      <c r="F110" s="348"/>
      <c r="G110" s="297"/>
      <c r="H110" s="353"/>
      <c r="I110" s="297"/>
      <c r="J110" s="353"/>
      <c r="K110" s="297"/>
      <c r="L110" s="372"/>
      <c r="M110" s="298"/>
      <c r="N110" s="366"/>
      <c r="O110" s="298"/>
      <c r="P110" s="365"/>
      <c r="Q110" s="298"/>
      <c r="R110" s="366"/>
      <c r="S110" s="298"/>
      <c r="T110" s="385"/>
      <c r="U110" s="868"/>
      <c r="V110" s="871"/>
      <c r="W110" s="867"/>
      <c r="X110" s="365"/>
      <c r="Y110" s="298"/>
      <c r="Z110" s="298"/>
      <c r="AB110" s="525"/>
    </row>
    <row r="111" spans="1:29" ht="15" customHeight="1" x14ac:dyDescent="0.35">
      <c r="A111" s="1251"/>
      <c r="B111" s="353"/>
      <c r="C111" s="327"/>
      <c r="D111" s="348"/>
      <c r="E111" s="327"/>
      <c r="F111" s="348"/>
      <c r="G111" s="297"/>
      <c r="H111" s="353"/>
      <c r="I111" s="297"/>
      <c r="J111" s="353"/>
      <c r="K111" s="297"/>
      <c r="L111" s="372"/>
      <c r="M111" s="298"/>
      <c r="N111" s="366"/>
      <c r="O111" s="298"/>
      <c r="P111" s="365"/>
      <c r="Q111" s="298"/>
      <c r="R111" s="366"/>
      <c r="S111" s="298"/>
      <c r="T111" s="385"/>
      <c r="U111" s="340"/>
      <c r="V111" s="385"/>
      <c r="W111" s="298"/>
      <c r="X111" s="366"/>
      <c r="Y111" s="298"/>
      <c r="Z111" s="298"/>
    </row>
    <row r="112" spans="1:29" ht="15" customHeight="1" x14ac:dyDescent="0.35">
      <c r="A112" s="1249">
        <v>44831</v>
      </c>
      <c r="B112" s="353">
        <v>15.49</v>
      </c>
      <c r="C112" s="327">
        <v>154900</v>
      </c>
      <c r="D112" s="348"/>
      <c r="E112" s="327"/>
      <c r="F112" s="348">
        <v>28.44</v>
      </c>
      <c r="G112" s="297">
        <v>284400</v>
      </c>
      <c r="H112" s="353"/>
      <c r="I112" s="297"/>
      <c r="J112" s="353">
        <v>15</v>
      </c>
      <c r="K112" s="297">
        <v>217500</v>
      </c>
      <c r="L112" s="372"/>
      <c r="M112" s="298"/>
      <c r="N112" s="366"/>
      <c r="O112" s="298"/>
      <c r="P112" s="365">
        <v>20</v>
      </c>
      <c r="Q112" s="298">
        <v>290000</v>
      </c>
      <c r="R112" s="366"/>
      <c r="S112" s="298"/>
      <c r="T112" s="388">
        <v>9.35</v>
      </c>
      <c r="U112" s="298">
        <v>93500</v>
      </c>
      <c r="V112" s="385">
        <v>24.74</v>
      </c>
      <c r="W112" s="298">
        <v>247400</v>
      </c>
      <c r="X112" s="366">
        <v>17.559999999999999</v>
      </c>
      <c r="Y112" s="298">
        <v>175600</v>
      </c>
      <c r="Z112" s="298"/>
    </row>
    <row r="113" spans="1:26" ht="15" customHeight="1" x14ac:dyDescent="0.35">
      <c r="A113" s="1250"/>
      <c r="B113" s="353"/>
      <c r="C113" s="327"/>
      <c r="D113" s="348"/>
      <c r="E113" s="327"/>
      <c r="F113" s="348"/>
      <c r="G113" s="297"/>
      <c r="H113" s="353"/>
      <c r="I113" s="297"/>
      <c r="J113" s="353"/>
      <c r="K113" s="297"/>
      <c r="L113" s="372"/>
      <c r="M113" s="298"/>
      <c r="N113" s="366"/>
      <c r="O113" s="298"/>
      <c r="P113" s="365"/>
      <c r="Q113" s="298"/>
      <c r="R113" s="366"/>
      <c r="S113" s="298"/>
      <c r="T113" s="385"/>
      <c r="U113" s="340"/>
      <c r="V113" s="385"/>
      <c r="W113" s="298"/>
      <c r="X113" s="366"/>
      <c r="Y113" s="298"/>
      <c r="Z113" s="298"/>
    </row>
    <row r="114" spans="1:26" ht="15" customHeight="1" x14ac:dyDescent="0.35">
      <c r="A114" s="1250"/>
      <c r="B114" s="353"/>
      <c r="C114" s="327"/>
      <c r="D114" s="348"/>
      <c r="E114" s="327"/>
      <c r="F114" s="348"/>
      <c r="G114" s="297"/>
      <c r="H114" s="353"/>
      <c r="I114" s="297"/>
      <c r="J114" s="353"/>
      <c r="K114" s="297"/>
      <c r="L114" s="372"/>
      <c r="M114" s="298"/>
      <c r="N114" s="366"/>
      <c r="O114" s="298"/>
      <c r="P114" s="365"/>
      <c r="Q114" s="298"/>
      <c r="R114" s="366"/>
      <c r="S114" s="298"/>
      <c r="T114" s="385"/>
      <c r="U114" s="340"/>
      <c r="V114" s="385"/>
      <c r="W114" s="298"/>
      <c r="X114" s="366"/>
      <c r="Y114" s="298"/>
      <c r="Z114" s="298"/>
    </row>
    <row r="115" spans="1:26" ht="15" customHeight="1" x14ac:dyDescent="0.35">
      <c r="A115" s="1250"/>
      <c r="B115" s="353"/>
      <c r="C115" s="327"/>
      <c r="D115" s="348"/>
      <c r="E115" s="327"/>
      <c r="F115" s="348"/>
      <c r="G115" s="297"/>
      <c r="H115" s="353"/>
      <c r="I115" s="297"/>
      <c r="J115" s="353"/>
      <c r="K115" s="297"/>
      <c r="L115" s="372"/>
      <c r="M115" s="298"/>
      <c r="N115" s="366"/>
      <c r="O115" s="298"/>
      <c r="P115" s="365"/>
      <c r="Q115" s="298"/>
      <c r="R115" s="366"/>
      <c r="S115" s="298"/>
      <c r="T115" s="385"/>
      <c r="U115" s="340"/>
      <c r="V115" s="385"/>
      <c r="W115" s="298"/>
      <c r="X115" s="366"/>
      <c r="Y115" s="298"/>
      <c r="Z115" s="298"/>
    </row>
    <row r="116" spans="1:26" ht="15" customHeight="1" x14ac:dyDescent="0.35">
      <c r="A116" s="1251"/>
      <c r="B116" s="353"/>
      <c r="C116" s="327"/>
      <c r="D116" s="348"/>
      <c r="E116" s="327"/>
      <c r="F116" s="348"/>
      <c r="G116" s="297"/>
      <c r="H116" s="353"/>
      <c r="I116" s="297"/>
      <c r="J116" s="353"/>
      <c r="K116" s="297"/>
      <c r="L116" s="372"/>
      <c r="M116" s="298"/>
      <c r="N116" s="366"/>
      <c r="O116" s="298"/>
      <c r="P116" s="365"/>
      <c r="Q116" s="298"/>
      <c r="R116" s="365"/>
      <c r="S116" s="298"/>
      <c r="T116" s="385"/>
      <c r="U116" s="340"/>
      <c r="V116" s="385"/>
      <c r="W116" s="298"/>
      <c r="X116" s="366"/>
      <c r="Y116" s="298"/>
      <c r="Z116" s="298"/>
    </row>
    <row r="117" spans="1:26" ht="15" customHeight="1" x14ac:dyDescent="0.35">
      <c r="A117" s="1249">
        <v>44832</v>
      </c>
      <c r="B117" s="353">
        <v>15.05</v>
      </c>
      <c r="C117" s="327">
        <v>150500</v>
      </c>
      <c r="D117" s="348"/>
      <c r="E117" s="327"/>
      <c r="F117" s="348">
        <v>23.57</v>
      </c>
      <c r="G117" s="297">
        <v>235700</v>
      </c>
      <c r="H117" s="353"/>
      <c r="I117" s="297"/>
      <c r="J117" s="353"/>
      <c r="K117" s="297"/>
      <c r="L117" s="372"/>
      <c r="M117" s="298"/>
      <c r="N117" s="366"/>
      <c r="O117" s="298"/>
      <c r="P117" s="365">
        <v>20</v>
      </c>
      <c r="Q117" s="298">
        <v>290000</v>
      </c>
      <c r="R117" s="365"/>
      <c r="S117" s="298"/>
      <c r="T117" s="385"/>
      <c r="U117" s="340"/>
      <c r="V117" s="385"/>
      <c r="W117" s="298"/>
      <c r="X117" s="366"/>
      <c r="Y117" s="298"/>
      <c r="Z117" s="298"/>
    </row>
    <row r="118" spans="1:26" ht="15" customHeight="1" x14ac:dyDescent="0.35">
      <c r="A118" s="1250"/>
      <c r="B118" s="353"/>
      <c r="C118" s="327"/>
      <c r="D118" s="348"/>
      <c r="E118" s="327"/>
      <c r="F118" s="348"/>
      <c r="G118" s="297"/>
      <c r="H118" s="353"/>
      <c r="I118" s="297"/>
      <c r="J118" s="353"/>
      <c r="K118" s="297"/>
      <c r="L118" s="372"/>
      <c r="M118" s="298"/>
      <c r="N118" s="366"/>
      <c r="O118" s="298"/>
      <c r="P118" s="365"/>
      <c r="Q118" s="298"/>
      <c r="R118" s="366"/>
      <c r="S118" s="298"/>
      <c r="T118" s="385"/>
      <c r="U118" s="340"/>
      <c r="V118" s="385"/>
      <c r="W118" s="298"/>
      <c r="X118" s="366"/>
      <c r="Y118" s="298"/>
      <c r="Z118" s="298"/>
    </row>
    <row r="119" spans="1:26" ht="15" customHeight="1" x14ac:dyDescent="0.35">
      <c r="A119" s="1250"/>
      <c r="B119" s="353"/>
      <c r="C119" s="327"/>
      <c r="D119" s="348"/>
      <c r="E119" s="327"/>
      <c r="F119" s="348"/>
      <c r="G119" s="297"/>
      <c r="H119" s="353"/>
      <c r="I119" s="297"/>
      <c r="J119" s="353"/>
      <c r="K119" s="297"/>
      <c r="L119" s="372"/>
      <c r="M119" s="298"/>
      <c r="N119" s="366"/>
      <c r="O119" s="298"/>
      <c r="P119" s="365"/>
      <c r="Q119" s="298"/>
      <c r="R119" s="366"/>
      <c r="S119" s="298"/>
      <c r="T119" s="385"/>
      <c r="U119" s="868"/>
      <c r="V119" s="871"/>
      <c r="W119" s="867"/>
      <c r="X119" s="365"/>
      <c r="Y119" s="298"/>
      <c r="Z119" s="298"/>
    </row>
    <row r="120" spans="1:26" ht="18" customHeight="1" x14ac:dyDescent="0.35">
      <c r="A120" s="1251"/>
      <c r="B120" s="353"/>
      <c r="C120" s="327"/>
      <c r="D120" s="348"/>
      <c r="E120" s="327"/>
      <c r="F120" s="348"/>
      <c r="G120" s="297"/>
      <c r="H120" s="353"/>
      <c r="I120" s="297"/>
      <c r="J120" s="353"/>
      <c r="K120" s="297"/>
      <c r="L120" s="372"/>
      <c r="M120" s="298"/>
      <c r="N120" s="366"/>
      <c r="O120" s="298"/>
      <c r="P120" s="365"/>
      <c r="Q120" s="298"/>
      <c r="R120" s="366"/>
      <c r="S120" s="298"/>
      <c r="T120" s="385"/>
      <c r="U120" s="340"/>
      <c r="V120" s="385"/>
      <c r="W120" s="298"/>
      <c r="X120" s="366"/>
      <c r="Y120" s="298"/>
      <c r="Z120" s="298"/>
    </row>
    <row r="121" spans="1:26" ht="18" customHeight="1" x14ac:dyDescent="0.35">
      <c r="A121" s="1249">
        <v>44833</v>
      </c>
      <c r="B121" s="353">
        <v>15.79</v>
      </c>
      <c r="C121" s="327">
        <v>157900</v>
      </c>
      <c r="D121" s="348"/>
      <c r="E121" s="327"/>
      <c r="F121" s="348">
        <v>26.93</v>
      </c>
      <c r="G121" s="297">
        <v>269300</v>
      </c>
      <c r="H121" s="353"/>
      <c r="I121" s="297"/>
      <c r="J121" s="353">
        <v>15</v>
      </c>
      <c r="K121" s="297">
        <v>217500</v>
      </c>
      <c r="L121" s="372">
        <v>54.74</v>
      </c>
      <c r="M121" s="298">
        <v>372232</v>
      </c>
      <c r="N121" s="366"/>
      <c r="O121" s="298"/>
      <c r="P121" s="365">
        <v>20</v>
      </c>
      <c r="Q121" s="298">
        <v>290000</v>
      </c>
      <c r="R121" s="366"/>
      <c r="S121" s="298"/>
      <c r="T121" s="385"/>
      <c r="U121" s="340"/>
      <c r="V121" s="385"/>
      <c r="W121" s="298"/>
      <c r="X121" s="366"/>
      <c r="Y121" s="298"/>
      <c r="Z121" s="298"/>
    </row>
    <row r="122" spans="1:26" ht="18" customHeight="1" x14ac:dyDescent="0.35">
      <c r="A122" s="1250"/>
      <c r="B122" s="353"/>
      <c r="C122" s="327"/>
      <c r="D122" s="348"/>
      <c r="E122" s="327"/>
      <c r="F122" s="348"/>
      <c r="G122" s="297"/>
      <c r="H122" s="353"/>
      <c r="I122" s="297"/>
      <c r="J122" s="353"/>
      <c r="K122" s="297"/>
      <c r="L122" s="372"/>
      <c r="M122" s="298"/>
      <c r="N122" s="366"/>
      <c r="O122" s="298"/>
      <c r="P122" s="365"/>
      <c r="Q122" s="298"/>
      <c r="R122" s="366"/>
      <c r="S122" s="298"/>
      <c r="T122" s="385"/>
      <c r="U122" s="340"/>
      <c r="V122" s="385"/>
      <c r="W122" s="298"/>
      <c r="X122" s="366"/>
      <c r="Y122" s="298"/>
      <c r="Z122" s="298"/>
    </row>
    <row r="123" spans="1:26" ht="18" customHeight="1" x14ac:dyDescent="0.35">
      <c r="A123" s="1250"/>
      <c r="B123" s="353"/>
      <c r="C123" s="327"/>
      <c r="D123" s="348"/>
      <c r="E123" s="327"/>
      <c r="F123" s="348"/>
      <c r="G123" s="297"/>
      <c r="H123" s="353"/>
      <c r="I123" s="297"/>
      <c r="J123" s="353"/>
      <c r="K123" s="297"/>
      <c r="L123" s="372"/>
      <c r="M123" s="298"/>
      <c r="N123" s="366"/>
      <c r="O123" s="298"/>
      <c r="P123" s="365"/>
      <c r="Q123" s="298"/>
      <c r="R123" s="366"/>
      <c r="S123" s="298"/>
      <c r="T123" s="385"/>
      <c r="U123" s="340"/>
      <c r="V123" s="385"/>
      <c r="W123" s="298"/>
      <c r="X123" s="366"/>
      <c r="Y123" s="298"/>
      <c r="Z123" s="298"/>
    </row>
    <row r="124" spans="1:26" ht="18" customHeight="1" x14ac:dyDescent="0.35">
      <c r="A124" s="1251"/>
      <c r="B124" s="353"/>
      <c r="C124" s="327"/>
      <c r="D124" s="348"/>
      <c r="E124" s="327"/>
      <c r="F124" s="348"/>
      <c r="G124" s="297"/>
      <c r="H124" s="353"/>
      <c r="I124" s="297"/>
      <c r="J124" s="353"/>
      <c r="K124" s="297"/>
      <c r="L124" s="372"/>
      <c r="M124" s="298"/>
      <c r="N124" s="366"/>
      <c r="O124" s="298"/>
      <c r="P124" s="365"/>
      <c r="Q124" s="298"/>
      <c r="R124" s="366"/>
      <c r="S124" s="298"/>
      <c r="T124" s="385"/>
      <c r="U124" s="340"/>
      <c r="V124" s="385"/>
      <c r="W124" s="298"/>
      <c r="X124" s="366"/>
      <c r="Y124" s="298"/>
      <c r="Z124" s="298"/>
    </row>
    <row r="125" spans="1:26" ht="18" customHeight="1" x14ac:dyDescent="0.35">
      <c r="A125" s="1249">
        <v>44834</v>
      </c>
      <c r="B125" s="353">
        <v>18.690000000000001</v>
      </c>
      <c r="C125" s="327">
        <v>186900</v>
      </c>
      <c r="D125" s="348">
        <v>26.02</v>
      </c>
      <c r="E125" s="327">
        <v>260200</v>
      </c>
      <c r="F125" s="348">
        <v>21.07</v>
      </c>
      <c r="G125" s="297">
        <v>210000</v>
      </c>
      <c r="H125" s="353"/>
      <c r="I125" s="297"/>
      <c r="J125" s="353"/>
      <c r="K125" s="297"/>
      <c r="L125" s="372"/>
      <c r="M125" s="298"/>
      <c r="N125" s="366"/>
      <c r="O125" s="298"/>
      <c r="P125" s="365"/>
      <c r="Q125" s="298"/>
      <c r="R125" s="366"/>
      <c r="S125" s="298"/>
      <c r="T125" s="385"/>
      <c r="U125" s="340"/>
      <c r="V125" s="385"/>
      <c r="W125" s="298"/>
      <c r="X125" s="366"/>
      <c r="Y125" s="298"/>
      <c r="Z125" s="298"/>
    </row>
    <row r="126" spans="1:26" ht="18" customHeight="1" x14ac:dyDescent="0.35">
      <c r="A126" s="1250"/>
      <c r="B126" s="353"/>
      <c r="C126" s="327"/>
      <c r="D126" s="348"/>
      <c r="E126" s="327"/>
      <c r="F126" s="348"/>
      <c r="G126" s="297"/>
      <c r="H126" s="353"/>
      <c r="I126" s="297"/>
      <c r="J126" s="353"/>
      <c r="K126" s="297"/>
      <c r="L126" s="372"/>
      <c r="M126" s="298"/>
      <c r="N126" s="366"/>
      <c r="O126" s="298"/>
      <c r="P126" s="365"/>
      <c r="Q126" s="298"/>
      <c r="R126" s="366"/>
      <c r="S126" s="298"/>
      <c r="T126" s="385"/>
      <c r="U126" s="340"/>
      <c r="V126" s="385"/>
      <c r="W126" s="298"/>
      <c r="X126" s="366"/>
      <c r="Y126" s="298"/>
      <c r="Z126" s="298"/>
    </row>
    <row r="127" spans="1:26" ht="18" customHeight="1" x14ac:dyDescent="0.35">
      <c r="A127" s="1250"/>
      <c r="B127" s="353"/>
      <c r="C127" s="327"/>
      <c r="D127" s="348"/>
      <c r="E127" s="327"/>
      <c r="F127" s="348"/>
      <c r="G127" s="297"/>
      <c r="H127" s="353"/>
      <c r="I127" s="297"/>
      <c r="J127" s="353"/>
      <c r="K127" s="297"/>
      <c r="L127" s="372"/>
      <c r="M127" s="298"/>
      <c r="N127" s="366"/>
      <c r="O127" s="298"/>
      <c r="P127" s="365">
        <v>20</v>
      </c>
      <c r="Q127" s="298">
        <v>290000</v>
      </c>
      <c r="R127" s="366"/>
      <c r="S127" s="298"/>
      <c r="T127" s="385"/>
      <c r="U127" s="340"/>
      <c r="V127" s="385"/>
      <c r="W127" s="298"/>
      <c r="X127" s="366"/>
      <c r="Y127" s="298"/>
      <c r="Z127" s="298"/>
    </row>
    <row r="128" spans="1:26" ht="18" customHeight="1" x14ac:dyDescent="0.35">
      <c r="A128" s="1251"/>
      <c r="B128" s="353"/>
      <c r="C128" s="327"/>
      <c r="D128" s="348"/>
      <c r="E128" s="327"/>
      <c r="F128" s="348"/>
      <c r="G128" s="297"/>
      <c r="H128" s="353"/>
      <c r="I128" s="297"/>
      <c r="J128" s="353"/>
      <c r="K128" s="297"/>
      <c r="L128" s="372"/>
      <c r="M128" s="298"/>
      <c r="N128" s="366"/>
      <c r="O128" s="298"/>
      <c r="P128" s="365"/>
      <c r="Q128" s="298"/>
      <c r="R128" s="366">
        <v>39.74</v>
      </c>
      <c r="S128" s="298">
        <v>270232</v>
      </c>
      <c r="T128" s="385"/>
      <c r="U128" s="340"/>
      <c r="V128" s="385"/>
      <c r="W128" s="298"/>
      <c r="X128" s="366"/>
      <c r="Y128" s="298"/>
      <c r="Z128" s="298"/>
    </row>
    <row r="129" spans="1:26" s="295" customFormat="1" ht="27" customHeight="1" x14ac:dyDescent="0.35">
      <c r="A129" s="1226" t="s">
        <v>113</v>
      </c>
      <c r="B129" s="354"/>
      <c r="C129" s="293">
        <f>SUM(C6:C128)</f>
        <v>4930949</v>
      </c>
      <c r="D129" s="293"/>
      <c r="E129" s="293">
        <f>SUM(E6:E128)</f>
        <v>3977772</v>
      </c>
      <c r="F129" s="293"/>
      <c r="G129" s="293">
        <f>SUM(G6:G128)</f>
        <v>4780506</v>
      </c>
      <c r="H129" s="293"/>
      <c r="I129" s="293">
        <f>SUM(I6:I128)</f>
        <v>1408146</v>
      </c>
      <c r="J129" s="293"/>
      <c r="K129" s="293">
        <f>SUM(K6:K128)</f>
        <v>4042500</v>
      </c>
      <c r="L129" s="293"/>
      <c r="M129" s="293">
        <f>SUM(M6:M128)</f>
        <v>2905716</v>
      </c>
      <c r="N129" s="293"/>
      <c r="O129" s="293">
        <f>SUM(O6:O128)</f>
        <v>1026540</v>
      </c>
      <c r="P129" s="293"/>
      <c r="Q129" s="293">
        <f>SUM(Q6:Q128)</f>
        <v>7474124</v>
      </c>
      <c r="R129" s="293"/>
      <c r="S129" s="293">
        <f>SUM(S6:S128)</f>
        <v>892976</v>
      </c>
      <c r="T129" s="293"/>
      <c r="U129" s="293">
        <f>SUM(U6:U128)</f>
        <v>487150</v>
      </c>
      <c r="V129" s="293"/>
      <c r="W129" s="293">
        <f>SUM(W6:W128)</f>
        <v>1296364</v>
      </c>
      <c r="X129" s="293"/>
      <c r="Y129" s="293">
        <f>SUM(Y6:Y128)</f>
        <v>1151951</v>
      </c>
      <c r="Z129" s="293">
        <f>SUM(C129:Y129)</f>
        <v>34374694</v>
      </c>
    </row>
    <row r="130" spans="1:26" s="295" customFormat="1" ht="34.5" customHeight="1" x14ac:dyDescent="0.35">
      <c r="A130" s="1226"/>
      <c r="B130" s="354">
        <f>SUM(B6:B129)</f>
        <v>502.14000000000004</v>
      </c>
      <c r="C130" s="354"/>
      <c r="D130" s="503">
        <f>SUM(D6:D129)</f>
        <v>401.55</v>
      </c>
      <c r="E130" s="293"/>
      <c r="F130" s="502">
        <f>SUM(F6:F129)</f>
        <v>497.03</v>
      </c>
      <c r="G130" s="293"/>
      <c r="H130" s="534">
        <f>SUM(H6:H129)</f>
        <v>220.86</v>
      </c>
      <c r="I130" s="293"/>
      <c r="J130" s="502">
        <f>SUM(J7:J129)</f>
        <v>285</v>
      </c>
      <c r="K130" s="293"/>
      <c r="L130" s="502">
        <f>SUM(L7:L129)</f>
        <v>438.97</v>
      </c>
      <c r="M130" s="293"/>
      <c r="N130" s="534">
        <f>SUM(N6:N129)</f>
        <v>106.75</v>
      </c>
      <c r="O130" s="485"/>
      <c r="P130" s="502">
        <f>SUM(P6:P129)</f>
        <v>534.99</v>
      </c>
      <c r="Q130" s="293"/>
      <c r="R130" s="503">
        <f>SUM(R7:R129)</f>
        <v>131.32</v>
      </c>
      <c r="S130" s="293"/>
      <c r="T130" s="503">
        <f>SUM(T5:T129)</f>
        <v>50.36</v>
      </c>
      <c r="U130" s="293"/>
      <c r="V130" s="293">
        <f>SUM(V6:V129)</f>
        <v>135.22</v>
      </c>
      <c r="W130" s="293"/>
      <c r="X130" s="503">
        <f>SUM(X6:X129)</f>
        <v>123.50000000000001</v>
      </c>
      <c r="Y130" s="354"/>
      <c r="Z130" s="364">
        <f>SUM(B130:Y130)</f>
        <v>3427.69</v>
      </c>
    </row>
    <row r="131" spans="1:26" ht="26.25" customHeight="1" thickBot="1" x14ac:dyDescent="0.4">
      <c r="A131" s="299"/>
      <c r="B131" s="355"/>
      <c r="C131" s="300"/>
      <c r="D131" s="355"/>
      <c r="E131" s="299"/>
      <c r="F131" s="355"/>
      <c r="G131" s="299"/>
      <c r="H131" s="355"/>
      <c r="I131" s="299"/>
      <c r="J131" s="355"/>
      <c r="K131" s="300"/>
      <c r="L131" s="463"/>
      <c r="M131" s="299"/>
      <c r="N131" s="355"/>
      <c r="O131" s="299"/>
      <c r="P131" s="378"/>
      <c r="Q131" s="299"/>
      <c r="R131" s="355"/>
      <c r="S131" s="299"/>
      <c r="T131" s="355"/>
      <c r="U131" s="299"/>
      <c r="V131" s="355"/>
      <c r="W131" s="300"/>
      <c r="X131" s="373"/>
      <c r="Y131" s="299"/>
      <c r="Z131" s="299"/>
    </row>
    <row r="132" spans="1:26" s="295" customFormat="1" ht="48" customHeight="1" thickBot="1" x14ac:dyDescent="0.4">
      <c r="A132" s="1245" t="s">
        <v>2</v>
      </c>
      <c r="B132" s="1261" t="s">
        <v>114</v>
      </c>
      <c r="C132" s="1262"/>
      <c r="D132" s="1262"/>
      <c r="E132" s="1263"/>
      <c r="F132" s="1264" t="s">
        <v>176</v>
      </c>
      <c r="G132" s="1264"/>
      <c r="H132" s="1265" t="s">
        <v>115</v>
      </c>
      <c r="I132" s="1266"/>
      <c r="J132" s="1266"/>
      <c r="K132" s="1266"/>
      <c r="L132" s="1266"/>
      <c r="M132" s="1266"/>
      <c r="N132" s="1266"/>
      <c r="O132" s="1267"/>
      <c r="P132" s="1265" t="s">
        <v>116</v>
      </c>
      <c r="Q132" s="1266"/>
      <c r="R132" s="1266"/>
      <c r="S132" s="1266"/>
      <c r="T132" s="1266"/>
      <c r="U132" s="1266"/>
      <c r="V132" s="1236" t="s">
        <v>223</v>
      </c>
      <c r="W132" s="1236"/>
      <c r="X132" s="1270" t="s">
        <v>224</v>
      </c>
      <c r="Y132" s="1271"/>
      <c r="Z132" s="1272" t="s">
        <v>9</v>
      </c>
    </row>
    <row r="133" spans="1:26" s="295" customFormat="1" ht="15" customHeight="1" x14ac:dyDescent="0.35">
      <c r="A133" s="1246"/>
      <c r="B133" s="1268" t="s">
        <v>195</v>
      </c>
      <c r="C133" s="1269"/>
      <c r="D133" s="1268" t="s">
        <v>196</v>
      </c>
      <c r="E133" s="1269"/>
      <c r="F133" s="1268" t="s">
        <v>177</v>
      </c>
      <c r="G133" s="1269"/>
      <c r="H133" s="1268" t="s">
        <v>197</v>
      </c>
      <c r="I133" s="1269"/>
      <c r="J133" s="1268" t="s">
        <v>198</v>
      </c>
      <c r="K133" s="1269"/>
      <c r="L133" s="1268" t="s">
        <v>199</v>
      </c>
      <c r="M133" s="1269"/>
      <c r="N133" s="1268" t="s">
        <v>123</v>
      </c>
      <c r="O133" s="1269"/>
      <c r="P133" s="374"/>
      <c r="Q133" s="863" t="s">
        <v>238</v>
      </c>
      <c r="R133" s="1268" t="s">
        <v>211</v>
      </c>
      <c r="S133" s="1269"/>
      <c r="T133" s="1268" t="s">
        <v>201</v>
      </c>
      <c r="U133" s="1269"/>
      <c r="V133" s="1262">
        <f ca="1">V133:W191</f>
        <v>0</v>
      </c>
      <c r="W133" s="1263"/>
      <c r="X133" s="1274" t="s">
        <v>226</v>
      </c>
      <c r="Y133" s="1275"/>
      <c r="Z133" s="1273"/>
    </row>
    <row r="134" spans="1:26" s="295" customFormat="1" ht="15" customHeight="1" x14ac:dyDescent="0.35">
      <c r="A134" s="1247"/>
      <c r="B134" s="350" t="s">
        <v>21</v>
      </c>
      <c r="C134" s="869" t="s">
        <v>27</v>
      </c>
      <c r="D134" s="363" t="s">
        <v>30</v>
      </c>
      <c r="E134" s="869" t="s">
        <v>27</v>
      </c>
      <c r="F134" s="390" t="s">
        <v>30</v>
      </c>
      <c r="G134" s="863" t="s">
        <v>27</v>
      </c>
      <c r="H134" s="374" t="s">
        <v>30</v>
      </c>
      <c r="I134" s="863" t="s">
        <v>27</v>
      </c>
      <c r="J134" s="374" t="s">
        <v>19</v>
      </c>
      <c r="K134" s="863" t="s">
        <v>27</v>
      </c>
      <c r="L134" s="464" t="s">
        <v>30</v>
      </c>
      <c r="M134" s="863" t="s">
        <v>27</v>
      </c>
      <c r="N134" s="374" t="s">
        <v>30</v>
      </c>
      <c r="O134" s="863" t="s">
        <v>27</v>
      </c>
      <c r="P134" s="374" t="s">
        <v>30</v>
      </c>
      <c r="Q134" s="863" t="s">
        <v>27</v>
      </c>
      <c r="R134" s="374" t="s">
        <v>30</v>
      </c>
      <c r="S134" s="863" t="s">
        <v>27</v>
      </c>
      <c r="T134" s="374" t="s">
        <v>30</v>
      </c>
      <c r="U134" s="863" t="s">
        <v>27</v>
      </c>
      <c r="V134" s="363" t="s">
        <v>228</v>
      </c>
      <c r="W134" s="869" t="s">
        <v>27</v>
      </c>
      <c r="X134" s="363" t="s">
        <v>228</v>
      </c>
      <c r="Y134" s="876"/>
      <c r="Z134" s="869"/>
    </row>
    <row r="135" spans="1:26" s="295" customFormat="1" ht="15" customHeight="1" x14ac:dyDescent="0.35">
      <c r="A135" s="1243">
        <v>44805</v>
      </c>
      <c r="B135" s="353"/>
      <c r="C135" s="867"/>
      <c r="D135" s="365">
        <v>56.21</v>
      </c>
      <c r="E135" s="867">
        <v>289482</v>
      </c>
      <c r="F135" s="365"/>
      <c r="G135" s="867"/>
      <c r="H135" s="453"/>
      <c r="I135" s="454"/>
      <c r="J135" s="453"/>
      <c r="K135" s="869"/>
      <c r="L135" s="453"/>
      <c r="M135" s="867"/>
      <c r="N135" s="375"/>
      <c r="O135" s="337"/>
      <c r="P135" s="375"/>
      <c r="Q135" s="869"/>
      <c r="R135" s="363">
        <v>33.909999999999997</v>
      </c>
      <c r="S135" s="867">
        <v>259412</v>
      </c>
      <c r="T135" s="365"/>
      <c r="U135" s="867"/>
      <c r="V135" s="453"/>
      <c r="W135" s="454"/>
      <c r="X135" s="365"/>
      <c r="Y135" s="867"/>
      <c r="Z135" s="869"/>
    </row>
    <row r="136" spans="1:26" ht="15" x14ac:dyDescent="0.35">
      <c r="A136" s="1244"/>
      <c r="B136" s="353"/>
      <c r="C136" s="298"/>
      <c r="D136" s="366"/>
      <c r="E136" s="297"/>
      <c r="F136" s="353"/>
      <c r="G136" s="298"/>
      <c r="H136" s="366"/>
      <c r="I136" s="298"/>
      <c r="J136" s="366"/>
      <c r="K136" s="298"/>
      <c r="L136" s="388"/>
      <c r="M136" s="298"/>
      <c r="N136" s="366"/>
      <c r="O136" s="298"/>
      <c r="P136" s="365"/>
      <c r="Q136" s="298"/>
      <c r="R136" s="366"/>
      <c r="S136" s="298"/>
      <c r="T136" s="366"/>
      <c r="U136" s="298"/>
      <c r="V136" s="366"/>
      <c r="W136" s="298"/>
      <c r="X136" s="393"/>
      <c r="Y136" s="346"/>
      <c r="Z136" s="305"/>
    </row>
    <row r="137" spans="1:26" ht="15" customHeight="1" x14ac:dyDescent="0.35">
      <c r="A137" s="1243">
        <v>44806</v>
      </c>
      <c r="B137" s="353">
        <v>54.87</v>
      </c>
      <c r="C137" s="305">
        <v>282581</v>
      </c>
      <c r="D137" s="367"/>
      <c r="E137" s="887"/>
      <c r="F137" s="352"/>
      <c r="G137" s="305"/>
      <c r="H137" s="367"/>
      <c r="I137" s="305"/>
      <c r="J137" s="367"/>
      <c r="K137" s="305"/>
      <c r="L137" s="465">
        <v>8.7799999999999994</v>
      </c>
      <c r="M137" s="305">
        <v>67167</v>
      </c>
      <c r="N137" s="367"/>
      <c r="O137" s="305"/>
      <c r="P137" s="379"/>
      <c r="Q137" s="305"/>
      <c r="R137" s="367"/>
      <c r="S137" s="305"/>
      <c r="T137" s="367"/>
      <c r="U137" s="305"/>
      <c r="V137" s="465">
        <v>45.55</v>
      </c>
      <c r="W137" s="533">
        <v>792570</v>
      </c>
      <c r="X137" s="393">
        <v>33.6</v>
      </c>
      <c r="Y137" s="868">
        <v>584640</v>
      </c>
      <c r="Z137" s="305"/>
    </row>
    <row r="138" spans="1:26" ht="15" customHeight="1" x14ac:dyDescent="0.35">
      <c r="A138" s="1244"/>
      <c r="B138" s="353"/>
      <c r="C138" s="298"/>
      <c r="D138" s="366"/>
      <c r="E138" s="297"/>
      <c r="F138" s="353"/>
      <c r="G138" s="298"/>
      <c r="H138" s="366"/>
      <c r="I138" s="298"/>
      <c r="J138" s="366"/>
      <c r="K138" s="298"/>
      <c r="L138" s="388"/>
      <c r="M138" s="298"/>
      <c r="N138" s="366"/>
      <c r="O138" s="298"/>
      <c r="P138" s="365"/>
      <c r="Q138" s="298"/>
      <c r="R138" s="366"/>
      <c r="S138" s="298"/>
      <c r="T138" s="366"/>
      <c r="U138" s="298"/>
      <c r="V138" s="366"/>
      <c r="W138" s="298"/>
      <c r="X138" s="385"/>
      <c r="Y138" s="868"/>
      <c r="Z138" s="298"/>
    </row>
    <row r="139" spans="1:26" ht="15" customHeight="1" x14ac:dyDescent="0.35">
      <c r="A139" s="1243">
        <v>44807</v>
      </c>
      <c r="B139" s="353">
        <v>43.5</v>
      </c>
      <c r="C139" s="298">
        <v>224025</v>
      </c>
      <c r="D139" s="366"/>
      <c r="E139" s="297"/>
      <c r="F139" s="353"/>
      <c r="G139" s="298"/>
      <c r="H139" s="366"/>
      <c r="I139" s="298"/>
      <c r="J139" s="366"/>
      <c r="K139" s="298"/>
      <c r="L139" s="388"/>
      <c r="M139" s="298"/>
      <c r="N139" s="366"/>
      <c r="O139" s="298"/>
      <c r="P139" s="365"/>
      <c r="Q139" s="298"/>
      <c r="R139" s="366"/>
      <c r="S139" s="298"/>
      <c r="T139" s="366"/>
      <c r="U139" s="298"/>
      <c r="V139" s="366"/>
      <c r="W139" s="298"/>
      <c r="X139" s="385"/>
      <c r="Y139" s="868"/>
      <c r="Z139" s="298"/>
    </row>
    <row r="140" spans="1:26" ht="15" customHeight="1" x14ac:dyDescent="0.35">
      <c r="A140" s="1244"/>
      <c r="B140" s="353"/>
      <c r="C140" s="298"/>
      <c r="D140" s="366"/>
      <c r="E140" s="297"/>
      <c r="F140" s="353"/>
      <c r="G140" s="298"/>
      <c r="H140" s="366"/>
      <c r="I140" s="298"/>
      <c r="J140" s="366"/>
      <c r="K140" s="298"/>
      <c r="L140" s="388"/>
      <c r="M140" s="298"/>
      <c r="N140" s="366"/>
      <c r="O140" s="298"/>
      <c r="P140" s="365"/>
      <c r="Q140" s="298"/>
      <c r="R140" s="366"/>
      <c r="S140" s="298"/>
      <c r="T140" s="366"/>
      <c r="U140" s="298"/>
      <c r="V140" s="366"/>
      <c r="W140" s="298"/>
      <c r="X140" s="385"/>
      <c r="Y140" s="868"/>
      <c r="Z140" s="298"/>
    </row>
    <row r="141" spans="1:26" ht="15" customHeight="1" x14ac:dyDescent="0.35">
      <c r="A141" s="1243">
        <v>44808</v>
      </c>
      <c r="B141" s="372"/>
      <c r="C141" s="332"/>
      <c r="D141" s="388"/>
      <c r="E141" s="338"/>
      <c r="F141" s="372"/>
      <c r="G141" s="332"/>
      <c r="H141" s="388"/>
      <c r="I141" s="332"/>
      <c r="J141" s="388"/>
      <c r="K141" s="332"/>
      <c r="L141" s="388"/>
      <c r="M141" s="332"/>
      <c r="N141" s="388"/>
      <c r="O141" s="332"/>
      <c r="P141" s="453"/>
      <c r="Q141" s="332"/>
      <c r="R141" s="388"/>
      <c r="S141" s="332"/>
      <c r="T141" s="388"/>
      <c r="U141" s="332"/>
      <c r="V141" s="388"/>
      <c r="W141" s="332"/>
      <c r="X141" s="387"/>
      <c r="Y141" s="882"/>
      <c r="Z141" s="298"/>
    </row>
    <row r="142" spans="1:26" ht="15" customHeight="1" x14ac:dyDescent="0.35">
      <c r="A142" s="1244"/>
      <c r="B142" s="372"/>
      <c r="C142" s="332"/>
      <c r="D142" s="388"/>
      <c r="E142" s="338"/>
      <c r="F142" s="372"/>
      <c r="G142" s="332"/>
      <c r="H142" s="388"/>
      <c r="I142" s="332"/>
      <c r="J142" s="388"/>
      <c r="K142" s="332"/>
      <c r="L142" s="388"/>
      <c r="M142" s="332"/>
      <c r="N142" s="388"/>
      <c r="O142" s="332"/>
      <c r="P142" s="453"/>
      <c r="Q142" s="332"/>
      <c r="R142" s="388"/>
      <c r="S142" s="332"/>
      <c r="T142" s="388"/>
      <c r="U142" s="332"/>
      <c r="V142" s="388"/>
      <c r="W142" s="332"/>
      <c r="X142" s="387"/>
      <c r="Y142" s="882"/>
      <c r="Z142" s="298"/>
    </row>
    <row r="143" spans="1:26" ht="15" customHeight="1" x14ac:dyDescent="0.35">
      <c r="A143" s="1243">
        <v>44809</v>
      </c>
      <c r="B143" s="353"/>
      <c r="C143" s="298"/>
      <c r="D143" s="366">
        <v>44.24</v>
      </c>
      <c r="E143" s="297">
        <v>300830</v>
      </c>
      <c r="F143" s="353">
        <v>9.94</v>
      </c>
      <c r="G143" s="298">
        <v>99400</v>
      </c>
      <c r="H143" s="366"/>
      <c r="I143" s="298"/>
      <c r="J143" s="366"/>
      <c r="K143" s="298"/>
      <c r="L143" s="388"/>
      <c r="M143" s="298"/>
      <c r="N143" s="366"/>
      <c r="O143" s="298"/>
      <c r="P143" s="365"/>
      <c r="Q143" s="298"/>
      <c r="R143" s="366"/>
      <c r="S143" s="298"/>
      <c r="T143" s="366">
        <v>41.84</v>
      </c>
      <c r="U143" s="298">
        <v>418400</v>
      </c>
      <c r="V143" s="366"/>
      <c r="W143" s="298"/>
      <c r="X143" s="385"/>
      <c r="Y143" s="868"/>
      <c r="Z143" s="298"/>
    </row>
    <row r="144" spans="1:26" ht="15" customHeight="1" x14ac:dyDescent="0.35">
      <c r="A144" s="1244"/>
      <c r="B144" s="353"/>
      <c r="C144" s="298"/>
      <c r="D144" s="366"/>
      <c r="E144" s="297"/>
      <c r="F144" s="353"/>
      <c r="G144" s="298"/>
      <c r="H144" s="366"/>
      <c r="I144" s="298"/>
      <c r="J144" s="366"/>
      <c r="K144" s="298"/>
      <c r="L144" s="388"/>
      <c r="M144" s="298"/>
      <c r="N144" s="366"/>
      <c r="O144" s="298"/>
      <c r="P144" s="365"/>
      <c r="Q144" s="298"/>
      <c r="R144" s="366"/>
      <c r="S144" s="298"/>
      <c r="T144" s="366"/>
      <c r="U144" s="298"/>
      <c r="V144" s="366"/>
      <c r="W144" s="298"/>
      <c r="X144" s="385"/>
      <c r="Y144" s="868"/>
      <c r="Z144" s="298"/>
    </row>
    <row r="145" spans="1:26" ht="15" customHeight="1" x14ac:dyDescent="0.35">
      <c r="A145" s="1243">
        <v>44810</v>
      </c>
      <c r="B145" s="366"/>
      <c r="C145" s="298"/>
      <c r="D145" s="366"/>
      <c r="E145" s="297"/>
      <c r="F145" s="353"/>
      <c r="G145" s="298"/>
      <c r="H145" s="366"/>
      <c r="I145" s="298"/>
      <c r="J145" s="366"/>
      <c r="K145" s="298"/>
      <c r="L145" s="388"/>
      <c r="M145" s="298"/>
      <c r="N145" s="366"/>
      <c r="O145" s="298"/>
      <c r="P145" s="365">
        <v>40.67</v>
      </c>
      <c r="Q145" s="298">
        <v>406700</v>
      </c>
      <c r="R145" s="366"/>
      <c r="S145" s="298"/>
      <c r="T145" s="366"/>
      <c r="U145" s="298"/>
      <c r="V145" s="366"/>
      <c r="W145" s="298"/>
      <c r="X145" s="385"/>
      <c r="Y145" s="868"/>
      <c r="Z145" s="298"/>
    </row>
    <row r="146" spans="1:26" ht="15" customHeight="1" x14ac:dyDescent="0.35">
      <c r="A146" s="1244"/>
      <c r="B146" s="353"/>
      <c r="C146" s="298"/>
      <c r="D146" s="366"/>
      <c r="E146" s="297"/>
      <c r="F146" s="353"/>
      <c r="G146" s="298"/>
      <c r="H146" s="366"/>
      <c r="I146" s="298"/>
      <c r="J146" s="366"/>
      <c r="K146" s="298"/>
      <c r="L146" s="388"/>
      <c r="M146" s="298"/>
      <c r="N146" s="366"/>
      <c r="O146" s="298"/>
      <c r="P146" s="365"/>
      <c r="Q146" s="298"/>
      <c r="R146" s="366"/>
      <c r="S146" s="298"/>
      <c r="T146" s="366"/>
      <c r="U146" s="298"/>
      <c r="V146" s="366"/>
      <c r="W146" s="298"/>
      <c r="X146" s="385"/>
      <c r="Y146" s="868"/>
      <c r="Z146" s="298"/>
    </row>
    <row r="147" spans="1:26" ht="15" customHeight="1" x14ac:dyDescent="0.35">
      <c r="A147" s="1243">
        <v>44811</v>
      </c>
      <c r="B147" s="353">
        <v>42.28</v>
      </c>
      <c r="C147" s="298">
        <v>287504</v>
      </c>
      <c r="D147" s="366"/>
      <c r="E147" s="297"/>
      <c r="F147" s="353"/>
      <c r="G147" s="298"/>
      <c r="H147" s="366"/>
      <c r="I147" s="298"/>
      <c r="J147" s="366"/>
      <c r="K147" s="298"/>
      <c r="L147" s="388"/>
      <c r="M147" s="298"/>
      <c r="N147" s="366"/>
      <c r="O147" s="298"/>
      <c r="P147" s="365"/>
      <c r="Q147" s="298"/>
      <c r="R147" s="366"/>
      <c r="S147" s="298"/>
      <c r="T147" s="385"/>
      <c r="U147" s="868"/>
      <c r="V147" s="366"/>
      <c r="W147" s="298"/>
      <c r="X147" s="385"/>
      <c r="Y147" s="868"/>
      <c r="Z147" s="298"/>
    </row>
    <row r="148" spans="1:26" ht="15" customHeight="1" x14ac:dyDescent="0.35">
      <c r="A148" s="1244"/>
      <c r="B148" s="353"/>
      <c r="C148" s="298"/>
      <c r="D148" s="366"/>
      <c r="E148" s="297"/>
      <c r="F148" s="353"/>
      <c r="G148" s="298"/>
      <c r="H148" s="366"/>
      <c r="I148" s="298"/>
      <c r="J148" s="366"/>
      <c r="K148" s="298"/>
      <c r="L148" s="388"/>
      <c r="M148" s="298"/>
      <c r="N148" s="366"/>
      <c r="O148" s="298"/>
      <c r="P148" s="365"/>
      <c r="Q148" s="298"/>
      <c r="R148" s="366"/>
      <c r="S148" s="298"/>
      <c r="T148" s="366"/>
      <c r="U148" s="298"/>
      <c r="V148" s="366"/>
      <c r="W148" s="298"/>
      <c r="X148" s="385"/>
      <c r="Y148" s="868"/>
      <c r="Z148" s="298"/>
    </row>
    <row r="149" spans="1:26" ht="15" customHeight="1" x14ac:dyDescent="0.35">
      <c r="A149" s="1243">
        <v>44812</v>
      </c>
      <c r="B149" s="353"/>
      <c r="C149" s="298"/>
      <c r="D149" s="366"/>
      <c r="E149" s="297"/>
      <c r="F149" s="353"/>
      <c r="G149" s="298"/>
      <c r="H149" s="366"/>
      <c r="I149" s="298"/>
      <c r="J149" s="366"/>
      <c r="K149" s="298"/>
      <c r="L149" s="388"/>
      <c r="M149" s="298"/>
      <c r="N149" s="366">
        <v>7</v>
      </c>
      <c r="O149" s="298">
        <v>70000</v>
      </c>
      <c r="P149" s="365"/>
      <c r="Q149" s="298"/>
      <c r="R149" s="366"/>
      <c r="S149" s="298"/>
      <c r="T149" s="366"/>
      <c r="U149" s="298"/>
      <c r="V149" s="366"/>
      <c r="W149" s="298"/>
      <c r="X149" s="385"/>
      <c r="Y149" s="868"/>
      <c r="Z149" s="298"/>
    </row>
    <row r="150" spans="1:26" ht="15" customHeight="1" x14ac:dyDescent="0.35">
      <c r="A150" s="1244"/>
      <c r="B150" s="353"/>
      <c r="C150" s="298"/>
      <c r="D150" s="366"/>
      <c r="E150" s="297"/>
      <c r="F150" s="353"/>
      <c r="G150" s="298"/>
      <c r="H150" s="366"/>
      <c r="I150" s="298"/>
      <c r="J150" s="366"/>
      <c r="K150" s="298"/>
      <c r="L150" s="388"/>
      <c r="M150" s="298"/>
      <c r="N150" s="366"/>
      <c r="O150" s="298"/>
      <c r="P150" s="365"/>
      <c r="Q150" s="298"/>
      <c r="R150" s="366"/>
      <c r="S150" s="298"/>
      <c r="T150" s="366"/>
      <c r="U150" s="298"/>
      <c r="V150" s="366"/>
      <c r="W150" s="298"/>
      <c r="X150" s="385"/>
      <c r="Y150" s="868"/>
      <c r="Z150" s="298"/>
    </row>
    <row r="151" spans="1:26" ht="15" customHeight="1" x14ac:dyDescent="0.35">
      <c r="A151" s="1243">
        <v>44813</v>
      </c>
      <c r="B151" s="353">
        <v>32.15</v>
      </c>
      <c r="C151" s="298">
        <v>218620</v>
      </c>
      <c r="D151" s="366">
        <v>55.47</v>
      </c>
      <c r="E151" s="297">
        <v>377196</v>
      </c>
      <c r="F151" s="353"/>
      <c r="G151" s="298"/>
      <c r="H151" s="366"/>
      <c r="I151" s="298"/>
      <c r="J151" s="366"/>
      <c r="K151" s="298"/>
      <c r="L151" s="388"/>
      <c r="M151" s="298"/>
      <c r="N151" s="366">
        <v>14.94</v>
      </c>
      <c r="O151" s="298">
        <v>149400</v>
      </c>
      <c r="P151" s="365"/>
      <c r="Q151" s="298"/>
      <c r="R151" s="366"/>
      <c r="S151" s="298"/>
      <c r="T151" s="366"/>
      <c r="U151" s="298"/>
      <c r="V151" s="366"/>
      <c r="W151" s="298"/>
      <c r="X151" s="385">
        <v>30.63</v>
      </c>
      <c r="Y151" s="868">
        <v>532960</v>
      </c>
      <c r="Z151" s="298"/>
    </row>
    <row r="152" spans="1:26" ht="15" customHeight="1" x14ac:dyDescent="0.35">
      <c r="A152" s="1244"/>
      <c r="B152" s="353"/>
      <c r="C152" s="298"/>
      <c r="D152" s="366">
        <v>48.31</v>
      </c>
      <c r="E152" s="297">
        <v>328508</v>
      </c>
      <c r="F152" s="353"/>
      <c r="G152" s="298"/>
      <c r="H152" s="366"/>
      <c r="I152" s="298"/>
      <c r="J152" s="366"/>
      <c r="K152" s="298"/>
      <c r="L152" s="388"/>
      <c r="M152" s="298"/>
      <c r="N152" s="366"/>
      <c r="O152" s="298"/>
      <c r="P152" s="365"/>
      <c r="Q152" s="298"/>
      <c r="R152" s="366"/>
      <c r="S152" s="298"/>
      <c r="T152" s="366"/>
      <c r="U152" s="298"/>
      <c r="V152" s="366"/>
      <c r="W152" s="298"/>
      <c r="X152" s="385"/>
      <c r="Y152" s="868"/>
      <c r="Z152" s="298"/>
    </row>
    <row r="153" spans="1:26" ht="15" customHeight="1" x14ac:dyDescent="0.35">
      <c r="A153" s="1243">
        <v>44814</v>
      </c>
      <c r="B153" s="353">
        <v>54.97</v>
      </c>
      <c r="C153" s="298">
        <v>373796</v>
      </c>
      <c r="D153" s="366"/>
      <c r="E153" s="297"/>
      <c r="F153" s="353"/>
      <c r="G153" s="298"/>
      <c r="H153" s="366"/>
      <c r="I153" s="298"/>
      <c r="J153" s="366"/>
      <c r="K153" s="298"/>
      <c r="L153" s="388"/>
      <c r="M153" s="298"/>
      <c r="N153" s="366"/>
      <c r="O153" s="298"/>
      <c r="P153" s="365"/>
      <c r="Q153" s="298"/>
      <c r="R153" s="366"/>
      <c r="S153" s="298"/>
      <c r="T153" s="366"/>
      <c r="U153" s="298"/>
      <c r="V153" s="366"/>
      <c r="W153" s="298"/>
      <c r="X153" s="385"/>
      <c r="Y153" s="868"/>
      <c r="Z153" s="298"/>
    </row>
    <row r="154" spans="1:26" ht="15" customHeight="1" x14ac:dyDescent="0.35">
      <c r="A154" s="1244"/>
      <c r="B154" s="353"/>
      <c r="C154" s="298"/>
      <c r="D154" s="366"/>
      <c r="E154" s="297"/>
      <c r="F154" s="353"/>
      <c r="G154" s="298"/>
      <c r="H154" s="366"/>
      <c r="I154" s="298"/>
      <c r="J154" s="366"/>
      <c r="K154" s="298"/>
      <c r="L154" s="388"/>
      <c r="M154" s="298"/>
      <c r="N154" s="366"/>
      <c r="O154" s="298"/>
      <c r="P154" s="365"/>
      <c r="Q154" s="298"/>
      <c r="R154" s="366"/>
      <c r="S154" s="298"/>
      <c r="T154" s="366"/>
      <c r="U154" s="298"/>
      <c r="V154" s="366"/>
      <c r="W154" s="298"/>
      <c r="X154" s="385"/>
      <c r="Y154" s="868"/>
      <c r="Z154" s="298"/>
    </row>
    <row r="155" spans="1:26" ht="15" customHeight="1" x14ac:dyDescent="0.35">
      <c r="A155" s="1243">
        <v>44815</v>
      </c>
      <c r="B155" s="353"/>
      <c r="C155" s="298"/>
      <c r="D155" s="366"/>
      <c r="E155" s="297"/>
      <c r="F155" s="353"/>
      <c r="G155" s="298"/>
      <c r="H155" s="366"/>
      <c r="I155" s="298"/>
      <c r="J155" s="366"/>
      <c r="K155" s="298"/>
      <c r="L155" s="388"/>
      <c r="M155" s="298"/>
      <c r="N155" s="366"/>
      <c r="O155" s="298"/>
      <c r="P155" s="385"/>
      <c r="Q155" s="868"/>
      <c r="R155" s="366"/>
      <c r="S155" s="298"/>
      <c r="T155" s="366"/>
      <c r="U155" s="298"/>
      <c r="V155" s="366"/>
      <c r="W155" s="298"/>
      <c r="X155" s="385"/>
      <c r="Y155" s="868"/>
      <c r="Z155" s="298"/>
    </row>
    <row r="156" spans="1:26" ht="15" customHeight="1" x14ac:dyDescent="0.35">
      <c r="A156" s="1244"/>
      <c r="B156" s="353"/>
      <c r="C156" s="298"/>
      <c r="D156" s="366"/>
      <c r="E156" s="297"/>
      <c r="F156" s="353"/>
      <c r="G156" s="298"/>
      <c r="H156" s="366"/>
      <c r="I156" s="298"/>
      <c r="J156" s="366"/>
      <c r="K156" s="298"/>
      <c r="L156" s="388"/>
      <c r="M156" s="298"/>
      <c r="N156" s="366"/>
      <c r="O156" s="298"/>
      <c r="P156" s="365"/>
      <c r="Q156" s="298"/>
      <c r="R156" s="366"/>
      <c r="S156" s="298"/>
      <c r="T156" s="366"/>
      <c r="U156" s="298"/>
      <c r="V156" s="366"/>
      <c r="W156" s="298"/>
      <c r="X156" s="385"/>
      <c r="Y156" s="868"/>
      <c r="Z156" s="298"/>
    </row>
    <row r="157" spans="1:26" ht="15" customHeight="1" x14ac:dyDescent="0.35">
      <c r="A157" s="1243">
        <v>44816</v>
      </c>
      <c r="B157" s="353"/>
      <c r="C157" s="298"/>
      <c r="D157" s="366"/>
      <c r="E157" s="297"/>
      <c r="F157" s="353"/>
      <c r="G157" s="298"/>
      <c r="H157" s="366"/>
      <c r="I157" s="298"/>
      <c r="J157" s="366"/>
      <c r="K157" s="298"/>
      <c r="L157" s="388"/>
      <c r="M157" s="298"/>
      <c r="N157" s="366"/>
      <c r="O157" s="298"/>
      <c r="P157" s="365"/>
      <c r="Q157" s="298"/>
      <c r="R157" s="366"/>
      <c r="S157" s="298"/>
      <c r="T157" s="366"/>
      <c r="U157" s="298"/>
      <c r="V157" s="388">
        <v>35.229999999999997</v>
      </c>
      <c r="W157" s="332">
        <v>613000</v>
      </c>
      <c r="X157" s="385"/>
      <c r="Y157" s="868"/>
      <c r="Z157" s="298"/>
    </row>
    <row r="158" spans="1:26" ht="15" customHeight="1" x14ac:dyDescent="0.35">
      <c r="A158" s="1244"/>
      <c r="B158" s="353"/>
      <c r="C158" s="298"/>
      <c r="D158" s="366"/>
      <c r="E158" s="297"/>
      <c r="F158" s="353"/>
      <c r="G158" s="298"/>
      <c r="H158" s="366"/>
      <c r="I158" s="298"/>
      <c r="J158" s="366"/>
      <c r="K158" s="298"/>
      <c r="L158" s="388"/>
      <c r="M158" s="298"/>
      <c r="N158" s="366"/>
      <c r="O158" s="298"/>
      <c r="P158" s="365"/>
      <c r="Q158" s="298"/>
      <c r="R158" s="366"/>
      <c r="S158" s="298"/>
      <c r="T158" s="366"/>
      <c r="U158" s="298"/>
      <c r="V158" s="366"/>
      <c r="W158" s="298"/>
      <c r="X158" s="385"/>
      <c r="Y158" s="868"/>
      <c r="Z158" s="298"/>
    </row>
    <row r="159" spans="1:26" ht="15" customHeight="1" x14ac:dyDescent="0.35">
      <c r="A159" s="1243">
        <v>44817</v>
      </c>
      <c r="B159" s="353"/>
      <c r="C159" s="298"/>
      <c r="D159" s="366"/>
      <c r="E159" s="297"/>
      <c r="F159" s="353"/>
      <c r="G159" s="298"/>
      <c r="H159" s="366">
        <v>10</v>
      </c>
      <c r="I159" s="298">
        <v>100000</v>
      </c>
      <c r="J159" s="366"/>
      <c r="K159" s="332"/>
      <c r="L159" s="388">
        <v>12.4</v>
      </c>
      <c r="M159" s="298">
        <v>124000</v>
      </c>
      <c r="N159" s="366">
        <v>7</v>
      </c>
      <c r="O159" s="298">
        <v>70000</v>
      </c>
      <c r="P159" s="365"/>
      <c r="Q159" s="298"/>
      <c r="R159" s="366"/>
      <c r="S159" s="298"/>
      <c r="T159" s="366"/>
      <c r="U159" s="298"/>
      <c r="V159" s="366">
        <v>42.12</v>
      </c>
      <c r="W159" s="298">
        <v>732888</v>
      </c>
      <c r="X159" s="387">
        <v>37.479999999999997</v>
      </c>
      <c r="Y159" s="882">
        <v>652150</v>
      </c>
      <c r="Z159" s="298"/>
    </row>
    <row r="160" spans="1:26" ht="15" customHeight="1" x14ac:dyDescent="0.35">
      <c r="A160" s="1244"/>
      <c r="B160" s="353"/>
      <c r="C160" s="298"/>
      <c r="D160" s="366"/>
      <c r="E160" s="297"/>
      <c r="F160" s="353"/>
      <c r="G160" s="298"/>
      <c r="H160" s="366"/>
      <c r="I160" s="298"/>
      <c r="J160" s="366"/>
      <c r="K160" s="298"/>
      <c r="L160" s="388"/>
      <c r="M160" s="298"/>
      <c r="N160" s="366"/>
      <c r="O160" s="298"/>
      <c r="P160" s="365"/>
      <c r="Q160" s="298"/>
      <c r="R160" s="366"/>
      <c r="S160" s="298"/>
      <c r="T160" s="366"/>
      <c r="U160" s="298"/>
      <c r="V160" s="366"/>
      <c r="W160" s="298"/>
      <c r="X160" s="385"/>
      <c r="Y160" s="868"/>
      <c r="Z160" s="298"/>
    </row>
    <row r="161" spans="1:26" ht="15" customHeight="1" x14ac:dyDescent="0.35">
      <c r="A161" s="1243">
        <v>44818</v>
      </c>
      <c r="B161" s="353"/>
      <c r="C161" s="298"/>
      <c r="D161" s="366"/>
      <c r="E161" s="297"/>
      <c r="F161" s="353"/>
      <c r="G161" s="298"/>
      <c r="H161" s="366"/>
      <c r="I161" s="298"/>
      <c r="J161" s="366"/>
      <c r="K161" s="298"/>
      <c r="L161" s="388"/>
      <c r="M161" s="298"/>
      <c r="N161" s="366"/>
      <c r="O161" s="298"/>
      <c r="P161" s="365"/>
      <c r="Q161" s="298"/>
      <c r="R161" s="366">
        <v>31.49</v>
      </c>
      <c r="S161" s="298">
        <v>314900</v>
      </c>
      <c r="T161" s="366">
        <v>25.9</v>
      </c>
      <c r="U161" s="298">
        <v>259000</v>
      </c>
      <c r="V161" s="366"/>
      <c r="W161" s="298"/>
      <c r="X161" s="385"/>
      <c r="Y161" s="868"/>
      <c r="Z161" s="298"/>
    </row>
    <row r="162" spans="1:26" ht="15" customHeight="1" x14ac:dyDescent="0.35">
      <c r="A162" s="1244"/>
      <c r="B162" s="353"/>
      <c r="C162" s="298"/>
      <c r="D162" s="366"/>
      <c r="E162" s="297"/>
      <c r="F162" s="353"/>
      <c r="G162" s="298"/>
      <c r="H162" s="366"/>
      <c r="I162" s="298"/>
      <c r="J162" s="366"/>
      <c r="K162" s="298"/>
      <c r="L162" s="388"/>
      <c r="M162" s="298"/>
      <c r="N162" s="366"/>
      <c r="O162" s="298"/>
      <c r="P162" s="365"/>
      <c r="Q162" s="298"/>
      <c r="R162" s="366"/>
      <c r="S162" s="298"/>
      <c r="T162" s="366"/>
      <c r="U162" s="298"/>
      <c r="V162" s="366"/>
      <c r="W162" s="298"/>
      <c r="X162" s="385"/>
      <c r="Y162" s="868"/>
      <c r="Z162" s="298"/>
    </row>
    <row r="163" spans="1:26" ht="15" customHeight="1" x14ac:dyDescent="0.35">
      <c r="A163" s="1243">
        <v>44819</v>
      </c>
      <c r="B163" s="353">
        <v>50.88</v>
      </c>
      <c r="C163" s="298">
        <v>345984</v>
      </c>
      <c r="D163" s="366">
        <v>46.68</v>
      </c>
      <c r="E163" s="297">
        <v>317420</v>
      </c>
      <c r="F163" s="353">
        <v>5.71</v>
      </c>
      <c r="G163" s="298">
        <v>57100</v>
      </c>
      <c r="H163" s="366"/>
      <c r="I163" s="298"/>
      <c r="J163" s="366"/>
      <c r="K163" s="298"/>
      <c r="L163" s="388"/>
      <c r="M163" s="298"/>
      <c r="N163" s="366"/>
      <c r="O163" s="298"/>
      <c r="P163" s="365"/>
      <c r="Q163" s="298"/>
      <c r="R163" s="366"/>
      <c r="S163" s="298"/>
      <c r="T163" s="366"/>
      <c r="U163" s="298"/>
      <c r="V163" s="366"/>
      <c r="W163" s="298"/>
      <c r="X163" s="385"/>
      <c r="Y163" s="868"/>
      <c r="Z163" s="298"/>
    </row>
    <row r="164" spans="1:26" ht="15" customHeight="1" x14ac:dyDescent="0.35">
      <c r="A164" s="1244"/>
      <c r="B164" s="353"/>
      <c r="C164" s="298"/>
      <c r="D164" s="366"/>
      <c r="E164" s="297"/>
      <c r="F164" s="353"/>
      <c r="G164" s="298"/>
      <c r="H164" s="366"/>
      <c r="I164" s="298"/>
      <c r="J164" s="366"/>
      <c r="K164" s="298"/>
      <c r="L164" s="388"/>
      <c r="M164" s="298"/>
      <c r="N164" s="366"/>
      <c r="O164" s="298"/>
      <c r="P164" s="365"/>
      <c r="Q164" s="298"/>
      <c r="R164" s="366"/>
      <c r="S164" s="298"/>
      <c r="T164" s="366"/>
      <c r="U164" s="298"/>
      <c r="V164" s="388"/>
      <c r="W164" s="332"/>
      <c r="X164" s="385"/>
      <c r="Y164" s="868"/>
      <c r="Z164" s="298"/>
    </row>
    <row r="165" spans="1:26" ht="15" customHeight="1" x14ac:dyDescent="0.35">
      <c r="A165" s="1243">
        <v>44820</v>
      </c>
      <c r="B165" s="353">
        <v>17.38</v>
      </c>
      <c r="C165" s="298">
        <v>118180</v>
      </c>
      <c r="D165" s="366"/>
      <c r="E165" s="297"/>
      <c r="F165" s="353"/>
      <c r="G165" s="298"/>
      <c r="H165" s="366">
        <v>10.02</v>
      </c>
      <c r="I165" s="298">
        <v>100200</v>
      </c>
      <c r="J165" s="366"/>
      <c r="K165" s="298"/>
      <c r="L165" s="388"/>
      <c r="M165" s="298"/>
      <c r="N165" s="366"/>
      <c r="O165" s="298"/>
      <c r="P165" s="365"/>
      <c r="Q165" s="298"/>
      <c r="R165" s="366"/>
      <c r="S165" s="298"/>
      <c r="T165" s="366"/>
      <c r="U165" s="298"/>
      <c r="V165" s="366"/>
      <c r="W165" s="298"/>
      <c r="X165" s="385">
        <v>18.3</v>
      </c>
      <c r="Y165" s="868">
        <v>318420</v>
      </c>
      <c r="Z165" s="298"/>
    </row>
    <row r="166" spans="1:26" ht="15" customHeight="1" x14ac:dyDescent="0.35">
      <c r="A166" s="1244"/>
      <c r="B166" s="353"/>
      <c r="C166" s="298"/>
      <c r="D166" s="366"/>
      <c r="E166" s="297"/>
      <c r="F166" s="353"/>
      <c r="G166" s="298"/>
      <c r="H166" s="366"/>
      <c r="I166" s="298"/>
      <c r="J166" s="366"/>
      <c r="K166" s="298"/>
      <c r="L166" s="388"/>
      <c r="M166" s="298"/>
      <c r="N166" s="388"/>
      <c r="O166" s="332"/>
      <c r="P166" s="365"/>
      <c r="Q166" s="298"/>
      <c r="R166" s="366"/>
      <c r="S166" s="298"/>
      <c r="T166" s="366"/>
      <c r="U166" s="298"/>
      <c r="V166" s="366"/>
      <c r="W166" s="298"/>
      <c r="X166" s="385"/>
      <c r="Y166" s="868"/>
      <c r="Z166" s="298"/>
    </row>
    <row r="167" spans="1:26" ht="15" customHeight="1" x14ac:dyDescent="0.35">
      <c r="A167" s="1243">
        <v>44821</v>
      </c>
      <c r="B167" s="353">
        <v>61.6</v>
      </c>
      <c r="C167" s="298">
        <v>418880</v>
      </c>
      <c r="D167" s="366"/>
      <c r="E167" s="297"/>
      <c r="F167" s="353"/>
      <c r="G167" s="298"/>
      <c r="H167" s="366"/>
      <c r="I167" s="298"/>
      <c r="J167" s="366"/>
      <c r="K167" s="298"/>
      <c r="L167" s="388"/>
      <c r="M167" s="298"/>
      <c r="N167" s="366"/>
      <c r="O167" s="298"/>
      <c r="P167" s="365"/>
      <c r="Q167" s="298"/>
      <c r="R167" s="366"/>
      <c r="S167" s="298"/>
      <c r="T167" s="366"/>
      <c r="U167" s="298"/>
      <c r="V167" s="366"/>
      <c r="W167" s="298"/>
      <c r="X167" s="385"/>
      <c r="Y167" s="868"/>
      <c r="Z167" s="298"/>
    </row>
    <row r="168" spans="1:26" ht="15" customHeight="1" x14ac:dyDescent="0.35">
      <c r="A168" s="1244"/>
      <c r="B168" s="353"/>
      <c r="C168" s="298"/>
      <c r="D168" s="366"/>
      <c r="E168" s="297"/>
      <c r="F168" s="353"/>
      <c r="G168" s="298"/>
      <c r="H168" s="366"/>
      <c r="I168" s="298"/>
      <c r="J168" s="366"/>
      <c r="K168" s="298"/>
      <c r="L168" s="388"/>
      <c r="M168" s="298"/>
      <c r="N168" s="366"/>
      <c r="O168" s="298"/>
      <c r="P168" s="365"/>
      <c r="Q168" s="298"/>
      <c r="R168" s="366"/>
      <c r="S168" s="298"/>
      <c r="T168" s="366"/>
      <c r="U168" s="298"/>
      <c r="V168" s="366"/>
      <c r="W168" s="298"/>
      <c r="X168" s="385"/>
      <c r="Y168" s="868"/>
      <c r="Z168" s="298"/>
    </row>
    <row r="169" spans="1:26" ht="15" customHeight="1" x14ac:dyDescent="0.35">
      <c r="A169" s="1243">
        <v>44822</v>
      </c>
      <c r="B169" s="353"/>
      <c r="C169" s="298"/>
      <c r="D169" s="366"/>
      <c r="E169" s="297"/>
      <c r="F169" s="353"/>
      <c r="G169" s="298"/>
      <c r="H169" s="366"/>
      <c r="I169" s="298"/>
      <c r="J169" s="366"/>
      <c r="K169" s="298"/>
      <c r="L169" s="388"/>
      <c r="M169" s="298"/>
      <c r="N169" s="366">
        <v>5</v>
      </c>
      <c r="O169" s="298">
        <v>50000</v>
      </c>
      <c r="P169" s="365"/>
      <c r="Q169" s="298"/>
      <c r="R169" s="366"/>
      <c r="S169" s="298"/>
      <c r="T169" s="366"/>
      <c r="U169" s="298"/>
      <c r="V169" s="366"/>
      <c r="W169" s="298"/>
      <c r="X169" s="385"/>
      <c r="Y169" s="868"/>
      <c r="Z169" s="298"/>
    </row>
    <row r="170" spans="1:26" ht="15" customHeight="1" x14ac:dyDescent="0.35">
      <c r="A170" s="1244"/>
      <c r="B170" s="353"/>
      <c r="C170" s="298"/>
      <c r="D170" s="366"/>
      <c r="E170" s="297"/>
      <c r="F170" s="353"/>
      <c r="G170" s="298"/>
      <c r="H170" s="366"/>
      <c r="I170" s="298"/>
      <c r="J170" s="366"/>
      <c r="K170" s="298"/>
      <c r="L170" s="388"/>
      <c r="M170" s="298"/>
      <c r="N170" s="366"/>
      <c r="O170" s="298"/>
      <c r="P170" s="365"/>
      <c r="Q170" s="298"/>
      <c r="R170" s="366"/>
      <c r="S170" s="298"/>
      <c r="T170" s="366"/>
      <c r="U170" s="298"/>
      <c r="V170" s="366"/>
      <c r="W170" s="298"/>
      <c r="X170" s="385"/>
      <c r="Y170" s="868"/>
      <c r="Z170" s="298"/>
    </row>
    <row r="171" spans="1:26" ht="15" customHeight="1" x14ac:dyDescent="0.35">
      <c r="A171" s="1243">
        <v>44823</v>
      </c>
      <c r="B171" s="353">
        <v>45.43</v>
      </c>
      <c r="C171" s="298">
        <v>308920</v>
      </c>
      <c r="D171" s="366"/>
      <c r="E171" s="297"/>
      <c r="F171" s="353"/>
      <c r="G171" s="298"/>
      <c r="H171" s="366"/>
      <c r="I171" s="298"/>
      <c r="J171" s="366"/>
      <c r="K171" s="298"/>
      <c r="L171" s="388"/>
      <c r="M171" s="298"/>
      <c r="N171" s="366"/>
      <c r="O171" s="298"/>
      <c r="P171" s="365"/>
      <c r="Q171" s="298"/>
      <c r="R171" s="366"/>
      <c r="S171" s="298"/>
      <c r="T171" s="366"/>
      <c r="U171" s="298"/>
      <c r="V171" s="387">
        <v>35.840000000000003</v>
      </c>
      <c r="W171" s="882">
        <v>623620</v>
      </c>
      <c r="X171" s="387"/>
      <c r="Y171" s="882"/>
      <c r="Z171" s="298"/>
    </row>
    <row r="172" spans="1:26" ht="15" customHeight="1" x14ac:dyDescent="0.35">
      <c r="A172" s="1244"/>
      <c r="B172" s="353"/>
      <c r="C172" s="298"/>
      <c r="D172" s="366"/>
      <c r="E172" s="297"/>
      <c r="F172" s="353"/>
      <c r="G172" s="298"/>
      <c r="H172" s="366"/>
      <c r="I172" s="298"/>
      <c r="J172" s="366"/>
      <c r="K172" s="298"/>
      <c r="L172" s="388"/>
      <c r="M172" s="298"/>
      <c r="N172" s="366"/>
      <c r="O172" s="298"/>
      <c r="P172" s="365"/>
      <c r="Q172" s="298"/>
      <c r="R172" s="366"/>
      <c r="S172" s="298"/>
      <c r="T172" s="366"/>
      <c r="U172" s="298"/>
      <c r="V172" s="366"/>
      <c r="W172" s="298"/>
      <c r="X172" s="385"/>
      <c r="Y172" s="868"/>
      <c r="Z172" s="298"/>
    </row>
    <row r="173" spans="1:26" ht="15" customHeight="1" x14ac:dyDescent="0.35">
      <c r="A173" s="1243">
        <v>44824</v>
      </c>
      <c r="B173" s="372">
        <v>56.42</v>
      </c>
      <c r="C173" s="332">
        <v>383656</v>
      </c>
      <c r="D173" s="366">
        <v>54.8</v>
      </c>
      <c r="E173" s="297">
        <v>372640</v>
      </c>
      <c r="F173" s="353"/>
      <c r="G173" s="298"/>
      <c r="H173" s="366"/>
      <c r="I173" s="298"/>
      <c r="J173" s="366">
        <v>13.4</v>
      </c>
      <c r="K173" s="298">
        <v>194300</v>
      </c>
      <c r="L173" s="388"/>
      <c r="M173" s="298"/>
      <c r="N173" s="366"/>
      <c r="O173" s="298"/>
      <c r="P173" s="365"/>
      <c r="Q173" s="298"/>
      <c r="R173" s="366"/>
      <c r="S173" s="298"/>
      <c r="T173" s="366"/>
      <c r="U173" s="298"/>
      <c r="V173" s="388"/>
      <c r="W173" s="332"/>
      <c r="X173" s="385"/>
      <c r="Y173" s="868"/>
      <c r="Z173" s="298"/>
    </row>
    <row r="174" spans="1:26" ht="15" customHeight="1" x14ac:dyDescent="0.35">
      <c r="A174" s="1244"/>
      <c r="B174" s="372"/>
      <c r="C174" s="332"/>
      <c r="D174" s="366"/>
      <c r="E174" s="297"/>
      <c r="F174" s="353"/>
      <c r="G174" s="298"/>
      <c r="H174" s="366"/>
      <c r="I174" s="298"/>
      <c r="J174" s="366"/>
      <c r="K174" s="298"/>
      <c r="L174" s="388"/>
      <c r="M174" s="298"/>
      <c r="N174" s="366"/>
      <c r="O174" s="298"/>
      <c r="P174" s="365"/>
      <c r="Q174" s="298"/>
      <c r="R174" s="366"/>
      <c r="S174" s="298"/>
      <c r="T174" s="366"/>
      <c r="U174" s="298"/>
      <c r="V174" s="366"/>
      <c r="W174" s="298"/>
      <c r="X174" s="385"/>
      <c r="Y174" s="868"/>
      <c r="Z174" s="298"/>
    </row>
    <row r="175" spans="1:26" ht="15" customHeight="1" x14ac:dyDescent="0.35">
      <c r="A175" s="1243">
        <v>44825</v>
      </c>
      <c r="B175" s="372"/>
      <c r="C175" s="332"/>
      <c r="D175" s="366"/>
      <c r="E175" s="297"/>
      <c r="F175" s="353"/>
      <c r="G175" s="298"/>
      <c r="H175" s="366"/>
      <c r="I175" s="298"/>
      <c r="J175" s="366"/>
      <c r="K175" s="298"/>
      <c r="L175" s="388"/>
      <c r="M175" s="298"/>
      <c r="N175" s="366"/>
      <c r="O175" s="298"/>
      <c r="P175" s="365"/>
      <c r="Q175" s="298"/>
      <c r="R175" s="366"/>
      <c r="S175" s="298"/>
      <c r="T175" s="385"/>
      <c r="U175" s="868"/>
      <c r="V175" s="366"/>
      <c r="W175" s="298"/>
      <c r="X175" s="385"/>
      <c r="Y175" s="868"/>
      <c r="Z175" s="298"/>
    </row>
    <row r="176" spans="1:26" ht="15" customHeight="1" x14ac:dyDescent="0.35">
      <c r="A176" s="1244"/>
      <c r="B176" s="353"/>
      <c r="C176" s="298"/>
      <c r="D176" s="366"/>
      <c r="E176" s="297"/>
      <c r="F176" s="353"/>
      <c r="G176" s="298"/>
      <c r="H176" s="366"/>
      <c r="I176" s="298"/>
      <c r="J176" s="366"/>
      <c r="K176" s="298"/>
      <c r="L176" s="388"/>
      <c r="M176" s="298"/>
      <c r="N176" s="366"/>
      <c r="O176" s="298"/>
      <c r="P176" s="365"/>
      <c r="Q176" s="298"/>
      <c r="R176" s="366"/>
      <c r="S176" s="298"/>
      <c r="T176" s="366"/>
      <c r="U176" s="298"/>
      <c r="V176" s="366"/>
      <c r="W176" s="298"/>
      <c r="X176" s="385"/>
      <c r="Y176" s="868"/>
      <c r="Z176" s="298"/>
    </row>
    <row r="177" spans="1:26" ht="15" customHeight="1" x14ac:dyDescent="0.35">
      <c r="A177" s="1243">
        <v>44826</v>
      </c>
      <c r="B177" s="353"/>
      <c r="C177" s="298"/>
      <c r="D177" s="366"/>
      <c r="E177" s="297"/>
      <c r="F177" s="353"/>
      <c r="G177" s="298"/>
      <c r="H177" s="366"/>
      <c r="I177" s="298"/>
      <c r="J177" s="366"/>
      <c r="K177" s="298"/>
      <c r="L177" s="388"/>
      <c r="M177" s="298"/>
      <c r="N177" s="366"/>
      <c r="O177" s="298"/>
      <c r="P177" s="365"/>
      <c r="Q177" s="298"/>
      <c r="R177" s="366"/>
      <c r="S177" s="298"/>
      <c r="T177" s="366"/>
      <c r="U177" s="298"/>
      <c r="V177" s="366">
        <v>43.56</v>
      </c>
      <c r="W177" s="298">
        <v>757944</v>
      </c>
      <c r="X177" s="385"/>
      <c r="Y177" s="868"/>
      <c r="Z177" s="298"/>
    </row>
    <row r="178" spans="1:26" ht="18" customHeight="1" x14ac:dyDescent="0.35">
      <c r="A178" s="1244"/>
      <c r="B178" s="353"/>
      <c r="C178" s="298"/>
      <c r="D178" s="366"/>
      <c r="E178" s="297"/>
      <c r="F178" s="353"/>
      <c r="G178" s="298"/>
      <c r="H178" s="366"/>
      <c r="I178" s="298"/>
      <c r="J178" s="366"/>
      <c r="K178" s="298"/>
      <c r="L178" s="388"/>
      <c r="M178" s="298"/>
      <c r="N178" s="366"/>
      <c r="O178" s="298"/>
      <c r="P178" s="365"/>
      <c r="Q178" s="298"/>
      <c r="R178" s="366"/>
      <c r="S178" s="298"/>
      <c r="T178" s="366"/>
      <c r="U178" s="298"/>
      <c r="V178" s="388"/>
      <c r="W178" s="332"/>
      <c r="X178" s="385"/>
      <c r="Y178" s="868"/>
      <c r="Z178" s="298"/>
    </row>
    <row r="179" spans="1:26" ht="15" customHeight="1" x14ac:dyDescent="0.35">
      <c r="A179" s="1243">
        <v>44827</v>
      </c>
      <c r="B179" s="353"/>
      <c r="C179" s="298"/>
      <c r="D179" s="366"/>
      <c r="E179" s="297"/>
      <c r="F179" s="353"/>
      <c r="G179" s="298"/>
      <c r="H179" s="366"/>
      <c r="I179" s="298"/>
      <c r="J179" s="366"/>
      <c r="K179" s="298"/>
      <c r="L179" s="388"/>
      <c r="M179" s="298"/>
      <c r="N179" s="366"/>
      <c r="O179" s="298"/>
      <c r="P179" s="365"/>
      <c r="Q179" s="298"/>
      <c r="R179" s="366"/>
      <c r="S179" s="298"/>
      <c r="T179" s="366"/>
      <c r="U179" s="298"/>
      <c r="V179" s="366"/>
      <c r="W179" s="298"/>
      <c r="X179" s="385">
        <v>31.11</v>
      </c>
      <c r="Y179" s="868">
        <v>541310</v>
      </c>
      <c r="Z179" s="298"/>
    </row>
    <row r="180" spans="1:26" ht="15" customHeight="1" x14ac:dyDescent="0.35">
      <c r="A180" s="1244"/>
      <c r="B180" s="353"/>
      <c r="C180" s="298"/>
      <c r="D180" s="366"/>
      <c r="E180" s="297"/>
      <c r="F180" s="353"/>
      <c r="G180" s="298"/>
      <c r="H180" s="366"/>
      <c r="I180" s="298"/>
      <c r="J180" s="366"/>
      <c r="K180" s="298"/>
      <c r="L180" s="388"/>
      <c r="M180" s="298"/>
      <c r="N180" s="366"/>
      <c r="O180" s="298"/>
      <c r="P180" s="365"/>
      <c r="Q180" s="298"/>
      <c r="R180" s="366"/>
      <c r="S180" s="298"/>
      <c r="T180" s="366"/>
      <c r="U180" s="298"/>
      <c r="V180" s="366"/>
      <c r="W180" s="298"/>
      <c r="X180" s="385"/>
      <c r="Y180" s="868"/>
      <c r="Z180" s="298"/>
    </row>
    <row r="181" spans="1:26" ht="15" customHeight="1" x14ac:dyDescent="0.35">
      <c r="A181" s="1243">
        <v>44828</v>
      </c>
      <c r="B181" s="353"/>
      <c r="C181" s="298"/>
      <c r="D181" s="366"/>
      <c r="E181" s="297"/>
      <c r="F181" s="353"/>
      <c r="G181" s="298"/>
      <c r="H181" s="366"/>
      <c r="I181" s="298"/>
      <c r="J181" s="366"/>
      <c r="K181" s="298"/>
      <c r="L181" s="388"/>
      <c r="M181" s="298"/>
      <c r="N181" s="366"/>
      <c r="O181" s="298"/>
      <c r="P181" s="365"/>
      <c r="Q181" s="298"/>
      <c r="R181" s="388"/>
      <c r="S181" s="332"/>
      <c r="T181" s="366"/>
      <c r="U181" s="298"/>
      <c r="V181" s="366"/>
      <c r="W181" s="298"/>
      <c r="X181" s="385"/>
      <c r="Y181" s="868"/>
      <c r="Z181" s="298"/>
    </row>
    <row r="182" spans="1:26" ht="15" customHeight="1" x14ac:dyDescent="0.35">
      <c r="A182" s="1244"/>
      <c r="B182" s="353"/>
      <c r="C182" s="298"/>
      <c r="D182" s="366"/>
      <c r="E182" s="297"/>
      <c r="F182" s="353"/>
      <c r="G182" s="298"/>
      <c r="H182" s="366"/>
      <c r="I182" s="298"/>
      <c r="J182" s="366"/>
      <c r="K182" s="298"/>
      <c r="L182" s="388"/>
      <c r="M182" s="298"/>
      <c r="N182" s="366"/>
      <c r="O182" s="298"/>
      <c r="P182" s="365"/>
      <c r="Q182" s="298"/>
      <c r="R182" s="366"/>
      <c r="S182" s="298"/>
      <c r="T182" s="366"/>
      <c r="U182" s="298"/>
      <c r="V182" s="366"/>
      <c r="W182" s="298"/>
      <c r="X182" s="385"/>
      <c r="Y182" s="868"/>
      <c r="Z182" s="298"/>
    </row>
    <row r="183" spans="1:26" ht="15" customHeight="1" x14ac:dyDescent="0.35">
      <c r="A183" s="1243">
        <v>44829</v>
      </c>
      <c r="B183" s="353">
        <v>44.6</v>
      </c>
      <c r="C183" s="298">
        <v>303280</v>
      </c>
      <c r="D183" s="366"/>
      <c r="E183" s="297"/>
      <c r="F183" s="353">
        <v>7</v>
      </c>
      <c r="G183" s="298">
        <v>70000</v>
      </c>
      <c r="H183" s="366"/>
      <c r="I183" s="298"/>
      <c r="J183" s="366"/>
      <c r="K183" s="298"/>
      <c r="L183" s="388"/>
      <c r="M183" s="298"/>
      <c r="N183" s="366">
        <v>7</v>
      </c>
      <c r="O183" s="298">
        <v>70000</v>
      </c>
      <c r="P183" s="365"/>
      <c r="Q183" s="298"/>
      <c r="R183" s="366"/>
      <c r="S183" s="298"/>
      <c r="T183" s="366"/>
      <c r="U183" s="298"/>
      <c r="V183" s="366"/>
      <c r="W183" s="298"/>
      <c r="X183" s="385"/>
      <c r="Y183" s="868"/>
      <c r="Z183" s="298"/>
    </row>
    <row r="184" spans="1:26" ht="15" customHeight="1" x14ac:dyDescent="0.35">
      <c r="A184" s="1244"/>
      <c r="B184" s="353"/>
      <c r="C184" s="298"/>
      <c r="D184" s="366"/>
      <c r="E184" s="297"/>
      <c r="F184" s="353"/>
      <c r="G184" s="298"/>
      <c r="H184" s="366"/>
      <c r="I184" s="298"/>
      <c r="J184" s="366"/>
      <c r="K184" s="298"/>
      <c r="L184" s="388"/>
      <c r="M184" s="298"/>
      <c r="N184" s="366"/>
      <c r="O184" s="298"/>
      <c r="P184" s="365"/>
      <c r="Q184" s="298"/>
      <c r="R184" s="366"/>
      <c r="S184" s="298"/>
      <c r="T184" s="366"/>
      <c r="U184" s="298"/>
      <c r="V184" s="366"/>
      <c r="W184" s="298"/>
      <c r="X184" s="385"/>
      <c r="Y184" s="868"/>
      <c r="Z184" s="298"/>
    </row>
    <row r="185" spans="1:26" ht="15" customHeight="1" x14ac:dyDescent="0.35">
      <c r="A185" s="1243">
        <v>44830</v>
      </c>
      <c r="B185" s="353">
        <v>45.2</v>
      </c>
      <c r="C185" s="298">
        <v>307360</v>
      </c>
      <c r="D185" s="366">
        <v>59.72</v>
      </c>
      <c r="E185" s="297">
        <v>406096</v>
      </c>
      <c r="F185" s="353">
        <v>13.7</v>
      </c>
      <c r="G185" s="298">
        <v>137000</v>
      </c>
      <c r="H185" s="366"/>
      <c r="I185" s="298"/>
      <c r="J185" s="366"/>
      <c r="K185" s="298"/>
      <c r="L185" s="388"/>
      <c r="M185" s="298"/>
      <c r="N185" s="366"/>
      <c r="O185" s="298"/>
      <c r="P185" s="365"/>
      <c r="Q185" s="298"/>
      <c r="R185" s="366"/>
      <c r="S185" s="298"/>
      <c r="T185" s="366">
        <v>31.48</v>
      </c>
      <c r="U185" s="298">
        <v>314800</v>
      </c>
      <c r="V185" s="366"/>
      <c r="W185" s="298"/>
      <c r="X185" s="385">
        <v>24.78</v>
      </c>
      <c r="Y185" s="868">
        <v>431170</v>
      </c>
      <c r="Z185" s="298"/>
    </row>
    <row r="186" spans="1:26" ht="15" customHeight="1" x14ac:dyDescent="0.35">
      <c r="A186" s="1244"/>
      <c r="B186" s="353"/>
      <c r="C186" s="298"/>
      <c r="D186" s="366"/>
      <c r="E186" s="297"/>
      <c r="F186" s="353"/>
      <c r="G186" s="298"/>
      <c r="H186" s="366"/>
      <c r="I186" s="298"/>
      <c r="J186" s="366"/>
      <c r="K186" s="298"/>
      <c r="L186" s="388"/>
      <c r="M186" s="298"/>
      <c r="N186" s="366"/>
      <c r="O186" s="298"/>
      <c r="P186" s="365"/>
      <c r="Q186" s="298"/>
      <c r="R186" s="366"/>
      <c r="S186" s="298"/>
      <c r="T186" s="366"/>
      <c r="U186" s="298"/>
      <c r="V186" s="366"/>
      <c r="W186" s="298"/>
      <c r="X186" s="385"/>
      <c r="Y186" s="868"/>
      <c r="Z186" s="298"/>
    </row>
    <row r="187" spans="1:26" ht="15" customHeight="1" x14ac:dyDescent="0.35">
      <c r="A187" s="1243">
        <v>44831</v>
      </c>
      <c r="B187" s="353"/>
      <c r="C187" s="298"/>
      <c r="D187" s="366"/>
      <c r="E187" s="297"/>
      <c r="F187" s="353"/>
      <c r="G187" s="298"/>
      <c r="H187" s="366">
        <v>7</v>
      </c>
      <c r="I187" s="298">
        <v>70000</v>
      </c>
      <c r="J187" s="366"/>
      <c r="K187" s="298"/>
      <c r="L187" s="388"/>
      <c r="M187" s="298"/>
      <c r="N187" s="366"/>
      <c r="O187" s="298"/>
      <c r="P187" s="365"/>
      <c r="Q187" s="298"/>
      <c r="R187" s="366"/>
      <c r="S187" s="298"/>
      <c r="T187" s="366"/>
      <c r="U187" s="298"/>
      <c r="V187" s="366"/>
      <c r="W187" s="298"/>
      <c r="X187" s="385"/>
      <c r="Y187" s="868"/>
      <c r="Z187" s="298"/>
    </row>
    <row r="188" spans="1:26" ht="15" customHeight="1" x14ac:dyDescent="0.35">
      <c r="A188" s="1244"/>
      <c r="B188" s="352"/>
      <c r="C188" s="298"/>
      <c r="D188" s="366"/>
      <c r="E188" s="297"/>
      <c r="F188" s="353"/>
      <c r="G188" s="298"/>
      <c r="H188" s="366"/>
      <c r="I188" s="298"/>
      <c r="J188" s="366"/>
      <c r="K188" s="298"/>
      <c r="L188" s="388"/>
      <c r="M188" s="298"/>
      <c r="N188" s="366"/>
      <c r="O188" s="298"/>
      <c r="P188" s="365"/>
      <c r="Q188" s="298"/>
      <c r="R188" s="366"/>
      <c r="S188" s="298"/>
      <c r="T188" s="366"/>
      <c r="U188" s="298"/>
      <c r="V188" s="366"/>
      <c r="W188" s="298"/>
      <c r="X188" s="385"/>
      <c r="Y188" s="868"/>
      <c r="Z188" s="298"/>
    </row>
    <row r="189" spans="1:26" ht="15" customHeight="1" x14ac:dyDescent="0.35">
      <c r="A189" s="1243">
        <v>44832</v>
      </c>
      <c r="B189" s="352">
        <v>54.99</v>
      </c>
      <c r="C189" s="298">
        <v>373932</v>
      </c>
      <c r="D189" s="366">
        <v>56.8</v>
      </c>
      <c r="E189" s="297">
        <v>386240</v>
      </c>
      <c r="F189" s="353"/>
      <c r="G189" s="298"/>
      <c r="H189" s="366"/>
      <c r="I189" s="298"/>
      <c r="J189" s="366"/>
      <c r="K189" s="298"/>
      <c r="L189" s="388"/>
      <c r="M189" s="298"/>
      <c r="N189" s="366"/>
      <c r="O189" s="298"/>
      <c r="P189" s="365">
        <v>39.03</v>
      </c>
      <c r="Q189" s="298">
        <v>390300</v>
      </c>
      <c r="R189" s="366"/>
      <c r="S189" s="298"/>
      <c r="T189" s="366"/>
      <c r="U189" s="298"/>
      <c r="V189" s="366"/>
      <c r="W189" s="298"/>
      <c r="X189" s="385"/>
      <c r="Y189" s="868"/>
      <c r="Z189" s="298"/>
    </row>
    <row r="190" spans="1:26" ht="15" customHeight="1" x14ac:dyDescent="0.35">
      <c r="A190" s="1244"/>
      <c r="B190" s="352"/>
      <c r="C190" s="298"/>
      <c r="D190" s="366"/>
      <c r="E190" s="297"/>
      <c r="F190" s="353"/>
      <c r="G190" s="298"/>
      <c r="H190" s="366"/>
      <c r="I190" s="298"/>
      <c r="J190" s="366"/>
      <c r="K190" s="298"/>
      <c r="L190" s="388"/>
      <c r="M190" s="298"/>
      <c r="N190" s="366"/>
      <c r="O190" s="298"/>
      <c r="P190" s="365"/>
      <c r="Q190" s="298"/>
      <c r="R190" s="366"/>
      <c r="S190" s="298"/>
      <c r="T190" s="366"/>
      <c r="U190" s="298"/>
      <c r="V190" s="366"/>
      <c r="W190" s="298"/>
      <c r="X190" s="385"/>
      <c r="Y190" s="868"/>
      <c r="Z190" s="298"/>
    </row>
    <row r="191" spans="1:26" ht="15" customHeight="1" x14ac:dyDescent="0.35">
      <c r="A191" s="1243">
        <v>44833</v>
      </c>
      <c r="B191" s="352"/>
      <c r="C191" s="298"/>
      <c r="D191" s="366"/>
      <c r="E191" s="297"/>
      <c r="F191" s="353"/>
      <c r="G191" s="298"/>
      <c r="H191" s="366"/>
      <c r="I191" s="298"/>
      <c r="J191" s="366"/>
      <c r="K191" s="298"/>
      <c r="L191" s="388"/>
      <c r="M191" s="298"/>
      <c r="N191" s="366"/>
      <c r="O191" s="298"/>
      <c r="P191" s="365"/>
      <c r="Q191" s="298"/>
      <c r="R191" s="366"/>
      <c r="S191" s="298"/>
      <c r="T191" s="366"/>
      <c r="U191" s="298"/>
      <c r="V191" s="366">
        <v>25.66</v>
      </c>
      <c r="W191" s="298">
        <v>446480</v>
      </c>
      <c r="X191" s="385"/>
      <c r="Y191" s="868"/>
      <c r="Z191" s="298"/>
    </row>
    <row r="192" spans="1:26" ht="15" customHeight="1" x14ac:dyDescent="0.35">
      <c r="A192" s="1244"/>
      <c r="B192" s="352"/>
      <c r="C192" s="298"/>
      <c r="D192" s="366"/>
      <c r="E192" s="297"/>
      <c r="F192" s="353"/>
      <c r="G192" s="298"/>
      <c r="H192" s="366"/>
      <c r="I192" s="298"/>
      <c r="J192" s="366"/>
      <c r="K192" s="298"/>
      <c r="L192" s="388"/>
      <c r="M192" s="298"/>
      <c r="N192" s="366"/>
      <c r="O192" s="298"/>
      <c r="P192" s="365"/>
      <c r="Q192" s="298"/>
      <c r="R192" s="366"/>
      <c r="S192" s="298"/>
      <c r="T192" s="366"/>
      <c r="U192" s="298"/>
      <c r="V192" s="366"/>
      <c r="W192" s="298"/>
      <c r="X192" s="385"/>
      <c r="Y192" s="868"/>
      <c r="Z192" s="298"/>
    </row>
    <row r="193" spans="1:26" ht="15" customHeight="1" x14ac:dyDescent="0.35">
      <c r="A193" s="1243">
        <v>44834</v>
      </c>
      <c r="B193" s="352">
        <v>41.6</v>
      </c>
      <c r="C193" s="298">
        <v>282880</v>
      </c>
      <c r="D193" s="366"/>
      <c r="E193" s="297"/>
      <c r="F193" s="353"/>
      <c r="G193" s="298"/>
      <c r="H193" s="366"/>
      <c r="I193" s="298"/>
      <c r="J193" s="366"/>
      <c r="K193" s="298"/>
      <c r="L193" s="388"/>
      <c r="M193" s="298"/>
      <c r="N193" s="366"/>
      <c r="O193" s="298"/>
      <c r="P193" s="365"/>
      <c r="Q193" s="298"/>
      <c r="R193" s="366"/>
      <c r="S193" s="298"/>
      <c r="T193" s="366"/>
      <c r="U193" s="298"/>
      <c r="V193" s="366"/>
      <c r="W193" s="298"/>
      <c r="X193" s="385"/>
      <c r="Y193" s="868"/>
      <c r="Z193" s="298"/>
    </row>
    <row r="194" spans="1:26" ht="15" customHeight="1" x14ac:dyDescent="0.35">
      <c r="A194" s="1244"/>
      <c r="B194" s="352"/>
      <c r="C194" s="298"/>
      <c r="D194" s="366"/>
      <c r="E194" s="297"/>
      <c r="F194" s="353"/>
      <c r="G194" s="298"/>
      <c r="H194" s="366"/>
      <c r="I194" s="298"/>
      <c r="J194" s="366"/>
      <c r="K194" s="298"/>
      <c r="L194" s="388"/>
      <c r="M194" s="298"/>
      <c r="N194" s="366"/>
      <c r="O194" s="298"/>
      <c r="P194" s="365"/>
      <c r="Q194" s="298"/>
      <c r="R194" s="366"/>
      <c r="S194" s="298"/>
      <c r="T194" s="366"/>
      <c r="U194" s="298"/>
      <c r="V194" s="366"/>
      <c r="W194" s="298"/>
      <c r="X194" s="385">
        <v>32.69</v>
      </c>
      <c r="Y194" s="868">
        <v>568810</v>
      </c>
      <c r="Z194" s="298"/>
    </row>
    <row r="195" spans="1:26" s="295" customFormat="1" ht="22" customHeight="1" x14ac:dyDescent="0.35">
      <c r="A195" s="1226" t="s">
        <v>113</v>
      </c>
      <c r="B195" s="354"/>
      <c r="C195" s="293">
        <f>SUM(C135:C194)</f>
        <v>4229598</v>
      </c>
      <c r="D195" s="354"/>
      <c r="E195" s="293">
        <f>SUM(E135:E194)</f>
        <v>2778412</v>
      </c>
      <c r="F195" s="354"/>
      <c r="G195" s="293">
        <f>SUM(G135:G194)</f>
        <v>363500</v>
      </c>
      <c r="H195" s="354"/>
      <c r="I195" s="293">
        <f>SUM(I135:I194)</f>
        <v>270200</v>
      </c>
      <c r="J195" s="354"/>
      <c r="K195" s="485">
        <f>SUM(K135:K194)</f>
        <v>194300</v>
      </c>
      <c r="L195" s="354"/>
      <c r="M195" s="293">
        <f>SUM(M135:M194)</f>
        <v>191167</v>
      </c>
      <c r="N195" s="354"/>
      <c r="O195" s="485">
        <f>SUM(O135:O194)</f>
        <v>409400</v>
      </c>
      <c r="P195" s="354"/>
      <c r="Q195" s="293">
        <f>SUM(Q135:Q194)</f>
        <v>797000</v>
      </c>
      <c r="R195" s="354"/>
      <c r="S195" s="293">
        <f>SUM(S135:S194)</f>
        <v>574312</v>
      </c>
      <c r="T195" s="354"/>
      <c r="U195" s="293">
        <f>SUM(U135:U194)</f>
        <v>992200</v>
      </c>
      <c r="V195" s="354"/>
      <c r="W195" s="293">
        <f>SUM(W135:W194)</f>
        <v>3966502</v>
      </c>
      <c r="X195" s="354"/>
      <c r="Y195" s="293">
        <f>SUM(Y135:Y194)</f>
        <v>3629460</v>
      </c>
      <c r="Z195" s="293">
        <f>SUM(B195:Y195)</f>
        <v>18396051</v>
      </c>
    </row>
    <row r="196" spans="1:26" s="295" customFormat="1" ht="22" customHeight="1" x14ac:dyDescent="0.35">
      <c r="A196" s="1226"/>
      <c r="B196" s="354">
        <f>SUM(B135:B195)</f>
        <v>645.87000000000012</v>
      </c>
      <c r="C196" s="293"/>
      <c r="D196" s="354">
        <f>SUM(D135:D195)</f>
        <v>422.23000000000008</v>
      </c>
      <c r="E196" s="293"/>
      <c r="F196" s="354">
        <f>SUM(F135:F195)</f>
        <v>36.349999999999994</v>
      </c>
      <c r="G196" s="293"/>
      <c r="H196" s="354">
        <f>SUM(H135:H195)</f>
        <v>27.02</v>
      </c>
      <c r="I196" s="293"/>
      <c r="J196" s="354">
        <f>SUM(J135:J195)</f>
        <v>13.4</v>
      </c>
      <c r="K196" s="293"/>
      <c r="L196" s="354">
        <f>SUM(L135:L195)</f>
        <v>21.18</v>
      </c>
      <c r="M196" s="293"/>
      <c r="N196" s="354">
        <f>SUM(N135:N195)</f>
        <v>40.94</v>
      </c>
      <c r="O196" s="293"/>
      <c r="P196" s="354">
        <f>SUM(P135:P195)</f>
        <v>79.7</v>
      </c>
      <c r="Q196" s="293"/>
      <c r="R196" s="354">
        <f>SUM(R135:R195)</f>
        <v>65.399999999999991</v>
      </c>
      <c r="S196" s="293"/>
      <c r="T196" s="354">
        <f>SUM(T135:T195)</f>
        <v>99.220000000000013</v>
      </c>
      <c r="U196" s="293"/>
      <c r="V196" s="478">
        <f>SUM(V135:V195)</f>
        <v>227.96</v>
      </c>
      <c r="W196" s="293"/>
      <c r="X196" s="354">
        <f>SUM(X135:X195)</f>
        <v>208.59</v>
      </c>
      <c r="Y196" s="293"/>
      <c r="Z196" s="364">
        <f>SUM(B196:Y196)</f>
        <v>1887.8600000000004</v>
      </c>
    </row>
    <row r="197" spans="1:26" ht="24" customHeight="1" x14ac:dyDescent="0.35">
      <c r="A197" s="1226"/>
      <c r="B197" s="1277"/>
      <c r="C197" s="1278"/>
      <c r="D197" s="1278"/>
      <c r="E197" s="1278"/>
      <c r="F197" s="1278"/>
      <c r="G197" s="1278"/>
      <c r="H197" s="1278"/>
      <c r="I197" s="1278"/>
      <c r="J197" s="1278"/>
      <c r="K197" s="1278"/>
      <c r="L197" s="1278"/>
      <c r="M197" s="1278"/>
      <c r="N197" s="1278"/>
      <c r="O197" s="1278"/>
      <c r="P197" s="1278"/>
      <c r="Q197" s="1278"/>
      <c r="R197" s="1278"/>
      <c r="S197" s="1278"/>
      <c r="T197" s="1278"/>
      <c r="U197" s="1278"/>
      <c r="V197" s="1278"/>
      <c r="W197" s="1278"/>
      <c r="X197" s="1278"/>
      <c r="Y197" s="1279"/>
      <c r="Z197" s="394">
        <f>Z195+Z129</f>
        <v>52770745</v>
      </c>
    </row>
    <row r="198" spans="1:26" ht="24" customHeight="1" x14ac:dyDescent="0.35">
      <c r="A198" s="862"/>
      <c r="B198" s="1277"/>
      <c r="C198" s="1278"/>
      <c r="D198" s="1278"/>
      <c r="E198" s="1278"/>
      <c r="F198" s="1278"/>
      <c r="G198" s="1278"/>
      <c r="H198" s="1278"/>
      <c r="I198" s="1278"/>
      <c r="J198" s="1278"/>
      <c r="K198" s="1278"/>
      <c r="L198" s="1278"/>
      <c r="M198" s="1278"/>
      <c r="N198" s="1278"/>
      <c r="O198" s="1278"/>
      <c r="P198" s="1278"/>
      <c r="Q198" s="1278"/>
      <c r="R198" s="1278"/>
      <c r="S198" s="1278"/>
      <c r="T198" s="1278"/>
      <c r="U198" s="1278"/>
      <c r="V198" s="1278"/>
      <c r="W198" s="1278"/>
      <c r="X198" s="1278"/>
      <c r="Y198" s="1279"/>
      <c r="Z198" s="364">
        <v>5316.98</v>
      </c>
    </row>
    <row r="199" spans="1:26" ht="22" customHeight="1" x14ac:dyDescent="0.35">
      <c r="A199" s="331" t="s">
        <v>247</v>
      </c>
      <c r="B199" s="360"/>
      <c r="C199" s="303"/>
      <c r="D199" s="368"/>
      <c r="E199" s="303"/>
      <c r="F199" s="368"/>
      <c r="G199" s="301"/>
      <c r="H199" s="359"/>
      <c r="I199" s="301"/>
      <c r="J199" s="359"/>
      <c r="K199" s="301"/>
      <c r="L199" s="466"/>
      <c r="M199" s="301"/>
      <c r="N199" s="359"/>
      <c r="O199" s="301"/>
      <c r="P199" s="369"/>
      <c r="Q199" s="301"/>
      <c r="R199" s="359"/>
      <c r="S199" s="301"/>
      <c r="T199" s="359"/>
      <c r="U199" s="301"/>
      <c r="V199" s="359"/>
      <c r="W199" s="301"/>
      <c r="X199" s="359"/>
      <c r="Y199" s="301"/>
      <c r="Z199" s="301"/>
    </row>
    <row r="200" spans="1:26" ht="22" customHeight="1" x14ac:dyDescent="0.35">
      <c r="A200" s="331"/>
      <c r="B200" s="360"/>
      <c r="C200" s="1239" t="s">
        <v>240</v>
      </c>
      <c r="D200" s="1239"/>
      <c r="E200" s="1239"/>
      <c r="F200" s="368"/>
      <c r="G200" s="301"/>
      <c r="H200" s="359"/>
      <c r="I200" s="1239" t="s">
        <v>241</v>
      </c>
      <c r="J200" s="1239"/>
      <c r="K200" s="1239"/>
      <c r="L200" s="466"/>
      <c r="M200" s="301"/>
      <c r="N200" s="359"/>
      <c r="O200" s="1239" t="s">
        <v>242</v>
      </c>
      <c r="P200" s="1239"/>
      <c r="Q200" s="1239"/>
      <c r="R200" s="359"/>
      <c r="S200" s="301"/>
      <c r="T200" s="359"/>
      <c r="U200" s="301"/>
      <c r="V200" s="359"/>
      <c r="W200" s="301"/>
      <c r="X200" s="359"/>
      <c r="Y200" s="301"/>
      <c r="Z200" s="501"/>
    </row>
    <row r="201" spans="1:26" ht="22" customHeight="1" x14ac:dyDescent="0.35">
      <c r="A201" s="331"/>
      <c r="B201" s="360"/>
      <c r="C201" s="303"/>
      <c r="D201" s="368"/>
      <c r="E201" s="303"/>
      <c r="F201" s="368"/>
      <c r="G201" s="301"/>
      <c r="H201" s="359"/>
      <c r="I201" s="301"/>
      <c r="J201" s="359"/>
      <c r="K201" s="301"/>
      <c r="L201" s="466"/>
      <c r="M201" s="301"/>
      <c r="N201" s="359"/>
      <c r="O201" s="301"/>
      <c r="P201" s="369"/>
      <c r="Q201" s="301"/>
      <c r="R201" s="359"/>
      <c r="S201" s="301"/>
      <c r="T201" s="359"/>
      <c r="U201" s="301"/>
      <c r="V201" s="359"/>
      <c r="W201" s="301"/>
      <c r="X201" s="359"/>
      <c r="Y201" s="506"/>
      <c r="Z201" s="301"/>
    </row>
    <row r="202" spans="1:26" ht="22" customHeight="1" x14ac:dyDescent="0.35">
      <c r="A202" s="331"/>
      <c r="B202" s="360"/>
      <c r="C202" s="303"/>
      <c r="D202" s="368"/>
      <c r="E202" s="303"/>
      <c r="F202" s="368"/>
      <c r="G202" s="301"/>
      <c r="H202" s="359"/>
      <c r="I202" s="301"/>
      <c r="J202" s="359"/>
      <c r="K202" s="301"/>
      <c r="L202" s="466"/>
      <c r="M202" s="301"/>
      <c r="N202" s="359"/>
      <c r="O202" s="301"/>
      <c r="P202" s="369"/>
      <c r="Q202" s="301"/>
      <c r="R202" s="359"/>
      <c r="S202" s="301"/>
      <c r="T202" s="359"/>
      <c r="U202" s="301"/>
      <c r="V202" s="359"/>
      <c r="W202" s="301"/>
      <c r="X202" s="359"/>
      <c r="Y202" s="301"/>
      <c r="Z202" s="506"/>
    </row>
    <row r="203" spans="1:26" ht="22" customHeight="1" x14ac:dyDescent="0.35">
      <c r="A203" s="331"/>
      <c r="B203" s="360"/>
      <c r="C203" s="303"/>
      <c r="D203" s="368"/>
      <c r="E203" s="303"/>
      <c r="F203" s="368"/>
      <c r="G203" s="301"/>
      <c r="H203" s="359"/>
      <c r="I203" s="301"/>
      <c r="J203" s="359"/>
      <c r="K203" s="301"/>
      <c r="L203" s="466"/>
      <c r="M203" s="301"/>
      <c r="N203" s="359"/>
      <c r="O203" s="301"/>
      <c r="P203" s="369"/>
      <c r="Q203" s="301"/>
      <c r="R203" s="359"/>
      <c r="S203" s="301"/>
      <c r="T203" s="359"/>
      <c r="U203" s="301"/>
      <c r="V203" s="359"/>
      <c r="W203" s="301"/>
      <c r="X203" s="359"/>
      <c r="Y203" s="301"/>
      <c r="Z203" s="521"/>
    </row>
    <row r="204" spans="1:26" ht="22" customHeight="1" x14ac:dyDescent="0.35">
      <c r="A204" s="301"/>
      <c r="B204" s="359"/>
      <c r="C204" s="1280" t="s">
        <v>231</v>
      </c>
      <c r="D204" s="1280"/>
      <c r="E204" s="1280"/>
      <c r="F204" s="359"/>
      <c r="G204" s="301"/>
      <c r="H204" s="359"/>
      <c r="I204" s="1280" t="s">
        <v>243</v>
      </c>
      <c r="J204" s="1280"/>
      <c r="K204" s="1280"/>
      <c r="L204" s="466"/>
      <c r="M204" s="301"/>
      <c r="N204" s="359"/>
      <c r="O204" s="1280" t="s">
        <v>244</v>
      </c>
      <c r="P204" s="1280"/>
      <c r="Q204" s="1280"/>
      <c r="R204" s="359"/>
      <c r="S204" s="301"/>
      <c r="T204" s="359"/>
      <c r="U204" s="301"/>
      <c r="V204" s="359"/>
      <c r="W204" s="301"/>
      <c r="X204" s="359"/>
      <c r="Y204" s="359"/>
      <c r="Z204" s="301"/>
    </row>
    <row r="205" spans="1:26" ht="22" customHeight="1" x14ac:dyDescent="0.35">
      <c r="A205" s="301"/>
      <c r="B205" s="359"/>
      <c r="C205" s="301"/>
      <c r="D205" s="359"/>
      <c r="E205" s="301"/>
      <c r="F205" s="359"/>
      <c r="G205" s="301"/>
      <c r="H205" s="359"/>
      <c r="I205" s="301"/>
      <c r="J205" s="359"/>
      <c r="K205" s="301"/>
      <c r="L205" s="466"/>
      <c r="M205" s="301"/>
      <c r="N205" s="359"/>
      <c r="O205" s="301"/>
      <c r="P205" s="369"/>
      <c r="Q205" s="301"/>
      <c r="R205" s="359"/>
      <c r="S205" s="301"/>
      <c r="T205" s="359"/>
      <c r="U205" s="359"/>
      <c r="V205" s="359"/>
      <c r="W205" s="301"/>
      <c r="X205" s="359"/>
      <c r="Y205" s="359"/>
      <c r="Z205" s="301"/>
    </row>
    <row r="206" spans="1:26" ht="32.25" customHeight="1" x14ac:dyDescent="0.35">
      <c r="A206" s="324"/>
      <c r="B206" s="361"/>
      <c r="C206" s="1238"/>
      <c r="D206" s="1238"/>
      <c r="E206" s="1238"/>
      <c r="F206" s="391"/>
      <c r="G206" s="301"/>
      <c r="H206" s="359"/>
      <c r="I206" s="301"/>
      <c r="J206" s="359"/>
      <c r="K206" s="301"/>
      <c r="L206" s="466"/>
      <c r="M206" s="301"/>
      <c r="N206" s="359"/>
      <c r="O206" s="301"/>
      <c r="P206" s="369"/>
      <c r="Q206" s="301"/>
      <c r="R206" s="359"/>
      <c r="S206" s="866"/>
      <c r="T206" s="369"/>
      <c r="U206" s="359"/>
      <c r="V206" s="359"/>
      <c r="W206" s="1239"/>
      <c r="X206" s="1239"/>
      <c r="Y206" s="1239"/>
      <c r="Z206" s="866"/>
    </row>
    <row r="207" spans="1:26" ht="22" customHeight="1" x14ac:dyDescent="0.35">
      <c r="A207" s="301"/>
      <c r="B207" s="359"/>
      <c r="C207" s="1240" t="s">
        <v>156</v>
      </c>
      <c r="D207" s="1240"/>
      <c r="E207" s="1240" t="s">
        <v>157</v>
      </c>
      <c r="F207" s="1240"/>
      <c r="G207" s="1240" t="s">
        <v>158</v>
      </c>
      <c r="H207" s="1240"/>
      <c r="I207" s="1240" t="s">
        <v>159</v>
      </c>
      <c r="J207" s="1240"/>
      <c r="K207" s="1240" t="s">
        <v>160</v>
      </c>
      <c r="L207" s="1240"/>
      <c r="M207" s="1240" t="s">
        <v>216</v>
      </c>
      <c r="N207" s="1240"/>
      <c r="O207" s="1240" t="s">
        <v>217</v>
      </c>
      <c r="P207" s="1240"/>
      <c r="Q207" s="298"/>
      <c r="R207" s="359"/>
      <c r="S207" s="473">
        <v>3629460</v>
      </c>
      <c r="T207" s="359"/>
      <c r="U207" s="473">
        <v>67167</v>
      </c>
      <c r="V207" s="473">
        <v>67167</v>
      </c>
      <c r="W207" s="301"/>
      <c r="X207" s="359"/>
      <c r="Y207" s="301"/>
      <c r="Z207" s="301"/>
    </row>
    <row r="208" spans="1:26" ht="22" customHeight="1" x14ac:dyDescent="0.35">
      <c r="A208" s="301"/>
      <c r="B208" s="359"/>
      <c r="C208" s="427">
        <v>4636500</v>
      </c>
      <c r="D208" s="365">
        <v>463.65000000000009</v>
      </c>
      <c r="E208" s="517">
        <v>562500</v>
      </c>
      <c r="F208" s="518">
        <v>45</v>
      </c>
      <c r="G208" s="456">
        <v>6815000</v>
      </c>
      <c r="H208" s="457">
        <v>470</v>
      </c>
      <c r="I208" s="426">
        <v>409400</v>
      </c>
      <c r="J208" s="366">
        <v>40.94</v>
      </c>
      <c r="K208" s="426">
        <v>992200</v>
      </c>
      <c r="L208" s="388">
        <v>99.220000000000013</v>
      </c>
      <c r="M208" s="426">
        <v>3966502</v>
      </c>
      <c r="N208" s="366">
        <v>227.96</v>
      </c>
      <c r="O208" s="298">
        <v>3629460</v>
      </c>
      <c r="P208" s="365">
        <v>208.59</v>
      </c>
      <c r="Q208" s="298"/>
      <c r="R208" s="359"/>
      <c r="S208" s="473">
        <v>3966502</v>
      </c>
      <c r="T208" s="355"/>
      <c r="U208" s="473">
        <v>1167100</v>
      </c>
      <c r="V208" s="473">
        <v>1167100</v>
      </c>
      <c r="W208" s="301"/>
      <c r="X208" s="359"/>
      <c r="Y208" s="301"/>
      <c r="Z208" s="301"/>
    </row>
    <row r="209" spans="1:26" ht="22" customHeight="1" x14ac:dyDescent="0.35">
      <c r="A209" s="301"/>
      <c r="B209" s="359"/>
      <c r="C209" s="427">
        <v>3584700</v>
      </c>
      <c r="D209" s="365">
        <v>358.47</v>
      </c>
      <c r="E209" s="456">
        <v>3480000</v>
      </c>
      <c r="F209" s="457">
        <v>240</v>
      </c>
      <c r="G209" s="426">
        <v>375000</v>
      </c>
      <c r="H209" s="366">
        <v>30</v>
      </c>
      <c r="I209" s="426">
        <v>124000</v>
      </c>
      <c r="J209" s="366">
        <v>12.4</v>
      </c>
      <c r="K209" s="426">
        <v>797000</v>
      </c>
      <c r="L209" s="388">
        <v>79.7</v>
      </c>
      <c r="M209" s="426"/>
      <c r="N209" s="388"/>
      <c r="O209" s="455"/>
      <c r="P209" s="387"/>
      <c r="Q209" s="298"/>
      <c r="R209" s="359"/>
      <c r="S209" s="473">
        <v>2104100</v>
      </c>
      <c r="T209" s="436"/>
      <c r="U209" s="473">
        <v>194300</v>
      </c>
      <c r="V209" s="473">
        <v>194300</v>
      </c>
      <c r="W209" s="301"/>
      <c r="X209" s="359"/>
      <c r="Y209" s="301"/>
      <c r="Z209" s="301"/>
    </row>
    <row r="210" spans="1:26" ht="22" customHeight="1" x14ac:dyDescent="0.35">
      <c r="A210" s="301"/>
      <c r="B210" s="359"/>
      <c r="C210" s="427">
        <v>4164900</v>
      </c>
      <c r="D210" s="453">
        <v>416.49</v>
      </c>
      <c r="E210" s="455"/>
      <c r="F210" s="388"/>
      <c r="G210" s="455"/>
      <c r="H210" s="388"/>
      <c r="I210" s="426">
        <v>270200</v>
      </c>
      <c r="J210" s="366">
        <v>27.02</v>
      </c>
      <c r="K210" s="426">
        <v>314900</v>
      </c>
      <c r="L210" s="388">
        <v>31.49</v>
      </c>
      <c r="M210" s="426"/>
      <c r="N210" s="366"/>
      <c r="O210" s="432"/>
      <c r="P210" s="365"/>
      <c r="Q210" s="298"/>
      <c r="R210" s="359"/>
      <c r="S210" s="473">
        <v>259412</v>
      </c>
      <c r="T210" s="355"/>
      <c r="U210" s="473">
        <v>796088</v>
      </c>
      <c r="V210" s="473">
        <v>796088</v>
      </c>
      <c r="W210" s="301"/>
      <c r="X210" s="359"/>
      <c r="Y210" s="301"/>
      <c r="Z210" s="301"/>
    </row>
    <row r="211" spans="1:26" ht="22" customHeight="1" x14ac:dyDescent="0.35">
      <c r="A211" s="325"/>
      <c r="B211" s="362"/>
      <c r="C211" s="426"/>
      <c r="D211" s="388"/>
      <c r="E211" s="519">
        <v>539930</v>
      </c>
      <c r="F211" s="520">
        <v>104.84</v>
      </c>
      <c r="G211" s="427">
        <v>3393000</v>
      </c>
      <c r="H211" s="383">
        <v>339.3</v>
      </c>
      <c r="I211" s="427">
        <v>363500</v>
      </c>
      <c r="J211" s="383">
        <v>36.349999999999994</v>
      </c>
      <c r="K211" s="526"/>
      <c r="L211" s="515"/>
      <c r="M211" s="426"/>
      <c r="N211" s="366"/>
      <c r="O211" s="430"/>
      <c r="P211" s="415"/>
      <c r="Q211" s="413"/>
      <c r="R211" s="376"/>
      <c r="S211" s="524">
        <f>SUM(S207:S210)</f>
        <v>9959474</v>
      </c>
      <c r="T211" s="440"/>
      <c r="U211" s="473">
        <v>6211922</v>
      </c>
      <c r="V211" s="473">
        <v>6211922</v>
      </c>
      <c r="W211" s="1237"/>
      <c r="X211" s="1237"/>
      <c r="Y211" s="1237"/>
      <c r="Z211" s="880"/>
    </row>
    <row r="212" spans="1:26" ht="22" customHeight="1" x14ac:dyDescent="0.35">
      <c r="A212" s="301"/>
      <c r="B212" s="359"/>
      <c r="C212" s="426">
        <v>294449</v>
      </c>
      <c r="D212" s="453">
        <v>38.489999999999995</v>
      </c>
      <c r="E212" s="519">
        <v>3773932</v>
      </c>
      <c r="F212" s="520">
        <v>555.05999999999995</v>
      </c>
      <c r="G212" s="426"/>
      <c r="H212" s="366"/>
      <c r="I212" s="426"/>
      <c r="J212" s="366"/>
      <c r="K212" s="426"/>
      <c r="L212" s="388"/>
      <c r="M212" s="426"/>
      <c r="N212" s="366"/>
      <c r="O212" s="426"/>
      <c r="P212" s="365"/>
      <c r="Q212" s="298"/>
      <c r="R212" s="359"/>
      <c r="S212" s="438"/>
      <c r="T212" s="355"/>
      <c r="U212" s="473">
        <v>853129</v>
      </c>
      <c r="V212" s="473">
        <v>853129</v>
      </c>
      <c r="W212" s="301"/>
      <c r="X212" s="359"/>
      <c r="Y212" s="301"/>
      <c r="Z212" s="301"/>
    </row>
    <row r="213" spans="1:26" ht="22" customHeight="1" x14ac:dyDescent="0.35">
      <c r="A213" s="301"/>
      <c r="B213" s="359"/>
      <c r="C213" s="426">
        <v>293771</v>
      </c>
      <c r="D213" s="365">
        <v>38.4</v>
      </c>
      <c r="E213" s="426"/>
      <c r="F213" s="366"/>
      <c r="G213" s="426">
        <v>853129</v>
      </c>
      <c r="H213" s="366">
        <v>111.52</v>
      </c>
      <c r="I213" s="455">
        <v>67167</v>
      </c>
      <c r="J213" s="388">
        <v>8.7799999999999994</v>
      </c>
      <c r="K213" s="427">
        <v>259412</v>
      </c>
      <c r="L213" s="515">
        <v>33.909999999999997</v>
      </c>
      <c r="M213" s="426"/>
      <c r="N213" s="366"/>
      <c r="O213" s="426"/>
      <c r="P213" s="365"/>
      <c r="Q213" s="298"/>
      <c r="R213" s="359"/>
      <c r="S213" s="438">
        <v>9959474</v>
      </c>
      <c r="T213" s="355"/>
      <c r="U213" s="473">
        <v>3393000</v>
      </c>
      <c r="V213" s="473">
        <v>3393000</v>
      </c>
      <c r="W213" s="301"/>
      <c r="X213" s="359"/>
      <c r="Y213" s="301"/>
      <c r="Z213" s="301"/>
    </row>
    <row r="214" spans="1:26" ht="22" customHeight="1" x14ac:dyDescent="0.35">
      <c r="A214" s="301"/>
      <c r="B214" s="359"/>
      <c r="C214" s="426">
        <v>614907</v>
      </c>
      <c r="D214" s="365">
        <v>80.38</v>
      </c>
      <c r="E214" s="426"/>
      <c r="F214" s="366"/>
      <c r="G214" s="426"/>
      <c r="H214" s="366"/>
      <c r="I214" s="455"/>
      <c r="J214" s="388"/>
      <c r="K214" s="427"/>
      <c r="L214" s="515"/>
      <c r="M214" s="426"/>
      <c r="N214" s="366"/>
      <c r="O214" s="426"/>
      <c r="P214" s="365"/>
      <c r="Q214" s="298"/>
      <c r="R214" s="359"/>
      <c r="S214" s="438"/>
      <c r="T214" s="355"/>
      <c r="U214" s="473">
        <v>375000</v>
      </c>
      <c r="V214" s="473">
        <v>375000</v>
      </c>
      <c r="W214" s="301"/>
      <c r="X214" s="359"/>
      <c r="Y214" s="301"/>
      <c r="Z214" s="301"/>
    </row>
    <row r="215" spans="1:26" ht="22" customHeight="1" x14ac:dyDescent="0.35">
      <c r="A215" s="301"/>
      <c r="B215" s="359"/>
      <c r="C215" s="456"/>
      <c r="D215" s="522"/>
      <c r="E215" s="426"/>
      <c r="F215" s="366"/>
      <c r="G215" s="426"/>
      <c r="H215" s="523"/>
      <c r="I215" s="456">
        <v>194300</v>
      </c>
      <c r="J215" s="457">
        <v>13.4</v>
      </c>
      <c r="K215" s="426"/>
      <c r="L215" s="388"/>
      <c r="M215" s="426"/>
      <c r="N215" s="366"/>
      <c r="O215" s="426"/>
      <c r="P215" s="365"/>
      <c r="Q215" s="298"/>
      <c r="R215" s="359"/>
      <c r="S215" s="438">
        <f>I225+G225+E225+C225</f>
        <v>42811271</v>
      </c>
      <c r="T215" s="355"/>
      <c r="U215" s="473">
        <v>6815000</v>
      </c>
      <c r="V215" s="473">
        <v>6815000</v>
      </c>
      <c r="W215" s="301"/>
      <c r="X215" s="359"/>
      <c r="Y215" s="301"/>
      <c r="Z215" s="301"/>
    </row>
    <row r="216" spans="1:26" ht="24.75" customHeight="1" x14ac:dyDescent="0.35">
      <c r="A216" s="301"/>
      <c r="B216" s="359"/>
      <c r="C216" s="426"/>
      <c r="D216" s="366"/>
      <c r="E216" s="426"/>
      <c r="F216" s="366"/>
      <c r="G216" s="426"/>
      <c r="H216" s="366"/>
      <c r="I216" s="455"/>
      <c r="J216" s="388"/>
      <c r="K216" s="426"/>
      <c r="L216" s="388"/>
      <c r="M216" s="426"/>
      <c r="N216" s="366"/>
      <c r="O216" s="426"/>
      <c r="P216" s="365"/>
      <c r="Q216" s="298"/>
      <c r="R216" s="359"/>
      <c r="S216" s="441">
        <f>S215+S213</f>
        <v>52770745</v>
      </c>
      <c r="T216" s="437"/>
      <c r="U216" s="473">
        <v>892976</v>
      </c>
      <c r="V216" s="473">
        <v>892976</v>
      </c>
      <c r="W216" s="301"/>
      <c r="X216" s="359"/>
      <c r="Y216" s="301"/>
      <c r="Z216" s="301"/>
    </row>
    <row r="217" spans="1:26" ht="20.25" customHeight="1" x14ac:dyDescent="0.35">
      <c r="C217" s="428"/>
      <c r="D217" s="392"/>
      <c r="E217" s="428"/>
      <c r="F217" s="392"/>
      <c r="G217" s="455"/>
      <c r="H217" s="388"/>
      <c r="I217" s="458">
        <v>6211922</v>
      </c>
      <c r="J217" s="459">
        <v>913.52</v>
      </c>
      <c r="K217" s="429"/>
      <c r="L217" s="467"/>
      <c r="M217" s="429"/>
      <c r="N217" s="416"/>
      <c r="O217" s="428"/>
      <c r="P217" s="375"/>
      <c r="Q217" s="287"/>
      <c r="S217" s="438"/>
      <c r="T217" s="355"/>
      <c r="U217" s="473">
        <v>1203127</v>
      </c>
      <c r="V217" s="473">
        <v>1203127</v>
      </c>
    </row>
    <row r="218" spans="1:26" ht="20.25" customHeight="1" x14ac:dyDescent="0.35">
      <c r="C218" s="456">
        <v>100000</v>
      </c>
      <c r="D218" s="522">
        <v>5.29</v>
      </c>
      <c r="E218" s="428"/>
      <c r="F218" s="392"/>
      <c r="G218" s="455"/>
      <c r="H218" s="388"/>
      <c r="I218" s="532">
        <v>796088</v>
      </c>
      <c r="J218" s="531">
        <v>154.58000000000001</v>
      </c>
      <c r="K218" s="429"/>
      <c r="L218" s="467"/>
      <c r="M218" s="429"/>
      <c r="N218" s="416"/>
      <c r="O218" s="428"/>
      <c r="P218" s="375"/>
      <c r="Q218" s="287"/>
      <c r="S218" s="438"/>
      <c r="T218" s="355"/>
      <c r="U218" s="473">
        <v>12381600</v>
      </c>
      <c r="V218" s="473">
        <v>12386100</v>
      </c>
    </row>
    <row r="219" spans="1:26" ht="20.25" customHeight="1" x14ac:dyDescent="0.35">
      <c r="C219" s="428"/>
      <c r="D219" s="392"/>
      <c r="E219" s="428"/>
      <c r="F219" s="416"/>
      <c r="G219" s="455"/>
      <c r="H219" s="388"/>
      <c r="I219" s="455"/>
      <c r="J219" s="468"/>
      <c r="K219" s="428"/>
      <c r="L219" s="468"/>
      <c r="M219" s="428"/>
      <c r="N219" s="416"/>
      <c r="O219" s="428"/>
      <c r="P219" s="363"/>
      <c r="Q219" s="287">
        <f>SUM(C219:P219)</f>
        <v>0</v>
      </c>
      <c r="S219" s="438"/>
      <c r="T219" s="355"/>
      <c r="U219" s="473">
        <v>562500</v>
      </c>
      <c r="V219" s="473">
        <v>100000</v>
      </c>
    </row>
    <row r="220" spans="1:26" ht="20.25" customHeight="1" x14ac:dyDescent="0.35">
      <c r="C220" s="428"/>
      <c r="D220" s="392"/>
      <c r="E220" s="428"/>
      <c r="F220" s="416"/>
      <c r="G220" s="455"/>
      <c r="H220" s="388"/>
      <c r="I220" s="426"/>
      <c r="J220" s="392"/>
      <c r="K220" s="428"/>
      <c r="L220" s="468"/>
      <c r="M220" s="428"/>
      <c r="N220" s="416"/>
      <c r="O220" s="428"/>
      <c r="P220" s="363"/>
      <c r="Q220" s="287"/>
      <c r="S220" s="438"/>
      <c r="T220" s="355"/>
      <c r="U220" s="473">
        <v>3480000</v>
      </c>
      <c r="V220" s="473">
        <v>562500</v>
      </c>
    </row>
    <row r="221" spans="1:26" ht="20.25" customHeight="1" x14ac:dyDescent="0.35">
      <c r="C221" s="428"/>
      <c r="D221" s="392"/>
      <c r="E221" s="428"/>
      <c r="F221" s="416"/>
      <c r="G221" s="458">
        <v>892976</v>
      </c>
      <c r="H221" s="459">
        <v>131.32</v>
      </c>
      <c r="I221" s="529"/>
      <c r="J221" s="468"/>
      <c r="K221" s="428"/>
      <c r="L221" s="468"/>
      <c r="M221" s="428"/>
      <c r="N221" s="416"/>
      <c r="O221" s="428"/>
      <c r="P221" s="363"/>
      <c r="Q221" s="287"/>
      <c r="S221" s="438"/>
      <c r="T221" s="355"/>
      <c r="U221" s="473">
        <v>539930</v>
      </c>
      <c r="V221" s="473">
        <v>3480000</v>
      </c>
    </row>
    <row r="222" spans="1:26" ht="20.25" customHeight="1" x14ac:dyDescent="0.35">
      <c r="C222" s="428"/>
      <c r="D222" s="392"/>
      <c r="E222" s="428"/>
      <c r="F222" s="416"/>
      <c r="G222" s="455"/>
      <c r="H222" s="388"/>
      <c r="I222" s="455"/>
      <c r="J222" s="468"/>
      <c r="K222" s="428"/>
      <c r="L222" s="468"/>
      <c r="M222" s="428"/>
      <c r="N222" s="416"/>
      <c r="O222" s="428"/>
      <c r="P222" s="363"/>
      <c r="Q222" s="287"/>
      <c r="S222" s="438"/>
      <c r="T222" s="355"/>
      <c r="U222" s="473">
        <v>3773932</v>
      </c>
      <c r="V222" s="473">
        <v>539930</v>
      </c>
    </row>
    <row r="223" spans="1:26" ht="20.25" customHeight="1" x14ac:dyDescent="0.35">
      <c r="C223" s="428"/>
      <c r="D223" s="392"/>
      <c r="E223" s="428"/>
      <c r="F223" s="416"/>
      <c r="G223" s="455"/>
      <c r="H223" s="388"/>
      <c r="I223" s="426"/>
      <c r="J223" s="392"/>
      <c r="K223" s="428"/>
      <c r="L223" s="468"/>
      <c r="M223" s="428"/>
      <c r="N223" s="416"/>
      <c r="O223" s="428"/>
      <c r="P223" s="363"/>
      <c r="Q223" s="287"/>
      <c r="S223" s="438"/>
      <c r="T223" s="355"/>
      <c r="U223" s="473">
        <v>10000</v>
      </c>
      <c r="V223" s="473">
        <v>3773932</v>
      </c>
    </row>
    <row r="224" spans="1:26" ht="20.25" customHeight="1" x14ac:dyDescent="0.35">
      <c r="C224" s="428"/>
      <c r="D224" s="392"/>
      <c r="E224" s="428"/>
      <c r="F224" s="416"/>
      <c r="G224" s="455"/>
      <c r="H224" s="388"/>
      <c r="I224" s="426"/>
      <c r="J224" s="392"/>
      <c r="K224" s="428"/>
      <c r="L224" s="468"/>
      <c r="M224" s="428"/>
      <c r="N224" s="416"/>
      <c r="O224" s="428"/>
      <c r="P224" s="363"/>
      <c r="Q224" s="287"/>
      <c r="S224" s="438"/>
      <c r="T224" s="355"/>
      <c r="U224" s="294">
        <v>100000</v>
      </c>
      <c r="V224" s="349">
        <v>10000</v>
      </c>
    </row>
    <row r="225" spans="1:27" ht="20.25" customHeight="1" x14ac:dyDescent="0.35">
      <c r="C225" s="428">
        <f>SUM(C208:C224)</f>
        <v>13689227</v>
      </c>
      <c r="D225" s="392"/>
      <c r="E225" s="428">
        <f>SUM(E208:E224)</f>
        <v>8356362</v>
      </c>
      <c r="F225" s="416"/>
      <c r="G225" s="455">
        <f>SUM(G208:G224)</f>
        <v>12329105</v>
      </c>
      <c r="H225" s="388"/>
      <c r="I225" s="426">
        <f>SUM(I208:I224)</f>
        <v>8436577</v>
      </c>
      <c r="J225" s="392"/>
      <c r="K225" s="428">
        <f>SUM(K208:K224)</f>
        <v>2363512</v>
      </c>
      <c r="L225" s="468"/>
      <c r="M225" s="428">
        <f>SUM(M208:M219)</f>
        <v>3966502</v>
      </c>
      <c r="N225" s="416"/>
      <c r="O225" s="428">
        <f>SUM(O208:O219)</f>
        <v>3629460</v>
      </c>
      <c r="P225" s="363"/>
      <c r="Q225" s="287">
        <f>SUM(C225:P225)</f>
        <v>52770745</v>
      </c>
      <c r="S225" s="438">
        <f>S213+V225</f>
        <v>52780745</v>
      </c>
      <c r="T225" s="355"/>
      <c r="U225" s="294">
        <f>SUM(U207:U224)</f>
        <v>42816771</v>
      </c>
      <c r="V225" s="475">
        <f>SUM(V207:V224)</f>
        <v>42821271</v>
      </c>
    </row>
    <row r="226" spans="1:27" ht="20.25" customHeight="1" x14ac:dyDescent="0.35">
      <c r="C226" s="428"/>
      <c r="D226" s="392">
        <f>SUM(D208:D219)</f>
        <v>1401.17</v>
      </c>
      <c r="E226" s="428"/>
      <c r="F226" s="392">
        <f>SUM(F208:F219)</f>
        <v>944.9</v>
      </c>
      <c r="G226" s="428"/>
      <c r="H226" s="392">
        <f>SUM(H208:H225)</f>
        <v>1082.1399999999999</v>
      </c>
      <c r="I226" s="428"/>
      <c r="J226" s="392">
        <f>SUM(J208:J225)</f>
        <v>1206.9899999999998</v>
      </c>
      <c r="K226" s="428"/>
      <c r="L226" s="468">
        <f>SUM(L208:L225)</f>
        <v>244.32000000000002</v>
      </c>
      <c r="M226" s="428"/>
      <c r="N226" s="392">
        <f>SUM(N208:N219)</f>
        <v>227.96</v>
      </c>
      <c r="O226" s="428"/>
      <c r="P226" s="375">
        <f>SUM(P208:P219)</f>
        <v>208.59</v>
      </c>
      <c r="Q226" s="392">
        <f>SUM(C226:P226)</f>
        <v>5316.07</v>
      </c>
      <c r="S226" s="442"/>
      <c r="T226" s="436"/>
    </row>
    <row r="227" spans="1:27" x14ac:dyDescent="0.35">
      <c r="V227" s="349">
        <v>42821271</v>
      </c>
    </row>
    <row r="229" spans="1:27" ht="15" x14ac:dyDescent="0.35">
      <c r="D229" s="349">
        <v>357.95</v>
      </c>
      <c r="I229" s="527"/>
      <c r="J229" s="463"/>
    </row>
    <row r="230" spans="1:27" ht="15" x14ac:dyDescent="0.35">
      <c r="D230" s="500"/>
      <c r="I230" s="528"/>
      <c r="J230" s="508"/>
      <c r="R230" s="378"/>
      <c r="S230" s="299"/>
    </row>
    <row r="231" spans="1:27" ht="15" x14ac:dyDescent="0.35">
      <c r="I231" s="530"/>
      <c r="J231" s="77"/>
      <c r="R231" s="378"/>
      <c r="S231" s="299"/>
    </row>
    <row r="232" spans="1:27" ht="14.5" x14ac:dyDescent="0.35">
      <c r="I232" s="433"/>
      <c r="J232"/>
      <c r="R232" s="436"/>
      <c r="S232" s="442"/>
    </row>
    <row r="233" spans="1:27" ht="14.5" x14ac:dyDescent="0.35">
      <c r="I233" s="474"/>
      <c r="J233" s="474"/>
      <c r="K233" s="474"/>
      <c r="O233" s="119"/>
    </row>
    <row r="234" spans="1:27" ht="14.5" x14ac:dyDescent="0.35">
      <c r="D234" s="474"/>
      <c r="E234" s="119"/>
      <c r="F234" s="475"/>
      <c r="I234" s="474"/>
      <c r="J234" s="474"/>
      <c r="K234" s="474"/>
      <c r="L234" s="508"/>
      <c r="M234" s="442"/>
      <c r="N234" s="436"/>
      <c r="O234" s="474"/>
      <c r="P234" s="509"/>
    </row>
    <row r="235" spans="1:27" ht="14.5" x14ac:dyDescent="0.35">
      <c r="D235" s="474"/>
      <c r="G235" s="474"/>
      <c r="I235" s="474"/>
      <c r="J235" s="474"/>
      <c r="K235" s="474"/>
      <c r="L235" s="508"/>
      <c r="M235" s="442"/>
      <c r="N235" s="436"/>
      <c r="O235" s="474"/>
      <c r="P235" s="509"/>
    </row>
    <row r="236" spans="1:27" ht="14.5" x14ac:dyDescent="0.35">
      <c r="D236" s="474"/>
      <c r="G236" s="474"/>
      <c r="I236" s="474"/>
      <c r="J236" s="474"/>
      <c r="K236" s="474"/>
      <c r="L236" s="508"/>
      <c r="M236" s="442"/>
      <c r="N236" s="436"/>
      <c r="O236" s="474"/>
      <c r="P236" s="509"/>
    </row>
    <row r="237" spans="1:27" ht="14.5" x14ac:dyDescent="0.35">
      <c r="D237" s="474"/>
      <c r="G237" s="474"/>
      <c r="I237" s="119"/>
      <c r="J237" s="474"/>
      <c r="K237" s="442"/>
      <c r="L237" s="508"/>
      <c r="M237" s="442"/>
      <c r="N237" s="436"/>
      <c r="O237" s="474"/>
      <c r="P237" s="509"/>
    </row>
    <row r="238" spans="1:27" s="349" customFormat="1" ht="14.5" x14ac:dyDescent="0.35">
      <c r="A238" s="294"/>
      <c r="C238" s="294"/>
      <c r="D238" s="474"/>
      <c r="E238" s="294"/>
      <c r="G238" s="474"/>
      <c r="I238" s="442"/>
      <c r="J238" s="477"/>
      <c r="K238" s="442"/>
      <c r="L238" s="508"/>
      <c r="M238" s="442"/>
      <c r="N238" s="436"/>
      <c r="O238" s="474"/>
      <c r="P238" s="509"/>
      <c r="Q238" s="294"/>
      <c r="S238" s="294"/>
      <c r="U238" s="294"/>
      <c r="W238" s="294"/>
      <c r="Y238" s="294"/>
      <c r="Z238" s="294"/>
      <c r="AA238" s="294"/>
    </row>
    <row r="239" spans="1:27" ht="14.5" x14ac:dyDescent="0.35">
      <c r="D239" s="474"/>
      <c r="G239" s="474"/>
      <c r="I239" s="442"/>
      <c r="J239" s="436"/>
      <c r="K239" s="474"/>
      <c r="L239" s="508"/>
      <c r="M239" s="474"/>
      <c r="N239" s="436"/>
      <c r="O239" s="474"/>
      <c r="P239" s="509"/>
    </row>
    <row r="240" spans="1:27" ht="14.5" x14ac:dyDescent="0.35">
      <c r="D240" s="474"/>
      <c r="I240" s="442"/>
      <c r="J240" s="442"/>
      <c r="K240" s="474"/>
      <c r="L240" s="508"/>
      <c r="M240" s="474"/>
      <c r="N240" s="436"/>
      <c r="O240" s="474"/>
      <c r="P240" s="509"/>
    </row>
    <row r="241" spans="4:16" ht="14.5" x14ac:dyDescent="0.35">
      <c r="D241" s="475"/>
      <c r="K241" s="474"/>
      <c r="L241" s="508"/>
      <c r="M241" s="474"/>
      <c r="N241" s="436"/>
      <c r="O241" s="474"/>
      <c r="P241" s="509"/>
    </row>
    <row r="242" spans="4:16" ht="14.5" x14ac:dyDescent="0.35">
      <c r="G242" s="119"/>
      <c r="K242" s="474"/>
      <c r="L242" s="508"/>
      <c r="M242" s="474"/>
      <c r="N242" s="436"/>
      <c r="O242" s="474"/>
      <c r="P242" s="509"/>
    </row>
    <row r="243" spans="4:16" ht="14.5" x14ac:dyDescent="0.35">
      <c r="K243" s="474"/>
      <c r="L243" s="508"/>
      <c r="M243" s="474"/>
      <c r="N243" s="436"/>
      <c r="O243" s="474"/>
      <c r="P243" s="509"/>
    </row>
    <row r="244" spans="4:16" ht="14.5" x14ac:dyDescent="0.35">
      <c r="K244" s="442"/>
      <c r="L244" s="508"/>
      <c r="M244" s="474"/>
      <c r="N244" s="436"/>
      <c r="O244" s="474"/>
      <c r="P244" s="509"/>
    </row>
    <row r="245" spans="4:16" ht="14.5" x14ac:dyDescent="0.35">
      <c r="K245" s="442"/>
      <c r="L245" s="508"/>
      <c r="M245" s="119"/>
      <c r="N245" s="436"/>
      <c r="O245" s="119"/>
      <c r="P245" s="509"/>
    </row>
    <row r="258" spans="18:18" x14ac:dyDescent="0.35">
      <c r="R258" s="377"/>
    </row>
    <row r="282" spans="10:10" x14ac:dyDescent="0.35">
      <c r="J282" s="516"/>
    </row>
  </sheetData>
  <mergeCells count="116">
    <mergeCell ref="Z3:Z4"/>
    <mergeCell ref="B4:C4"/>
    <mergeCell ref="D4:E4"/>
    <mergeCell ref="F4:G4"/>
    <mergeCell ref="H4:I4"/>
    <mergeCell ref="J4:K4"/>
    <mergeCell ref="L4:M4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  <mergeCell ref="A30:A33"/>
    <mergeCell ref="A34:A36"/>
    <mergeCell ref="A37:A40"/>
    <mergeCell ref="A41:A44"/>
    <mergeCell ref="A45:A48"/>
    <mergeCell ref="A49:A52"/>
    <mergeCell ref="A6:A9"/>
    <mergeCell ref="A10:A13"/>
    <mergeCell ref="A14:A17"/>
    <mergeCell ref="A18:A21"/>
    <mergeCell ref="A22:A25"/>
    <mergeCell ref="A26:A29"/>
    <mergeCell ref="A76:A79"/>
    <mergeCell ref="A80:A84"/>
    <mergeCell ref="A85:A89"/>
    <mergeCell ref="A90:A93"/>
    <mergeCell ref="A94:A97"/>
    <mergeCell ref="A98:A101"/>
    <mergeCell ref="A53:A56"/>
    <mergeCell ref="A57:A61"/>
    <mergeCell ref="A62:A64"/>
    <mergeCell ref="A65:A67"/>
    <mergeCell ref="A68:A71"/>
    <mergeCell ref="A72:A75"/>
    <mergeCell ref="A129:A130"/>
    <mergeCell ref="A132:A134"/>
    <mergeCell ref="B132:E132"/>
    <mergeCell ref="F132:G132"/>
    <mergeCell ref="H132:O132"/>
    <mergeCell ref="P132:U132"/>
    <mergeCell ref="R133:S133"/>
    <mergeCell ref="T133:U133"/>
    <mergeCell ref="A102:A106"/>
    <mergeCell ref="A107:A111"/>
    <mergeCell ref="A112:A116"/>
    <mergeCell ref="A117:A120"/>
    <mergeCell ref="A121:A124"/>
    <mergeCell ref="A125:A128"/>
    <mergeCell ref="V132:W132"/>
    <mergeCell ref="X132:Y132"/>
    <mergeCell ref="Z132:Z133"/>
    <mergeCell ref="B133:C133"/>
    <mergeCell ref="D133:E133"/>
    <mergeCell ref="F133:G133"/>
    <mergeCell ref="H133:I133"/>
    <mergeCell ref="J133:K133"/>
    <mergeCell ref="L133:M133"/>
    <mergeCell ref="N133:O133"/>
    <mergeCell ref="A143:A144"/>
    <mergeCell ref="A145:A146"/>
    <mergeCell ref="A147:A148"/>
    <mergeCell ref="A149:A150"/>
    <mergeCell ref="A151:A152"/>
    <mergeCell ref="A153:A154"/>
    <mergeCell ref="V133:W133"/>
    <mergeCell ref="X133:Y133"/>
    <mergeCell ref="A135:A136"/>
    <mergeCell ref="A137:A138"/>
    <mergeCell ref="A139:A140"/>
    <mergeCell ref="A141:A142"/>
    <mergeCell ref="A167:A168"/>
    <mergeCell ref="A169:A170"/>
    <mergeCell ref="A171:A172"/>
    <mergeCell ref="A173:A174"/>
    <mergeCell ref="A175:A176"/>
    <mergeCell ref="A177:A178"/>
    <mergeCell ref="A155:A156"/>
    <mergeCell ref="A157:A158"/>
    <mergeCell ref="A159:A160"/>
    <mergeCell ref="A161:A162"/>
    <mergeCell ref="A163:A164"/>
    <mergeCell ref="A165:A166"/>
    <mergeCell ref="A191:A192"/>
    <mergeCell ref="A193:A194"/>
    <mergeCell ref="A195:A197"/>
    <mergeCell ref="B197:Y197"/>
    <mergeCell ref="B198:Y198"/>
    <mergeCell ref="C200:E200"/>
    <mergeCell ref="I200:K200"/>
    <mergeCell ref="O200:Q200"/>
    <mergeCell ref="A179:A180"/>
    <mergeCell ref="A181:A182"/>
    <mergeCell ref="A183:A184"/>
    <mergeCell ref="A185:A186"/>
    <mergeCell ref="A187:A188"/>
    <mergeCell ref="A189:A190"/>
    <mergeCell ref="M207:N207"/>
    <mergeCell ref="O207:P207"/>
    <mergeCell ref="W211:Y211"/>
    <mergeCell ref="C204:E204"/>
    <mergeCell ref="I204:K204"/>
    <mergeCell ref="O204:Q204"/>
    <mergeCell ref="C206:E206"/>
    <mergeCell ref="W206:Y206"/>
    <mergeCell ref="C207:D207"/>
    <mergeCell ref="E207:F207"/>
    <mergeCell ref="G207:H207"/>
    <mergeCell ref="I207:J207"/>
    <mergeCell ref="K207:L207"/>
  </mergeCells>
  <printOptions horizontalCentered="1"/>
  <pageMargins left="0.25" right="0.25" top="0.75" bottom="0.75" header="0.3" footer="0.3"/>
  <pageSetup paperSize="9" scale="33" fitToHeight="0" orientation="landscape" horizontalDpi="360" verticalDpi="360" r:id="rId1"/>
  <rowBreaks count="2" manualBreakCount="2">
    <brk id="97" max="25" man="1"/>
    <brk id="131" max="25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N282"/>
  <sheetViews>
    <sheetView topLeftCell="A209" zoomScale="80" zoomScaleNormal="80" workbookViewId="0">
      <selection activeCell="I225" sqref="I225"/>
    </sheetView>
  </sheetViews>
  <sheetFormatPr defaultColWidth="9.1796875" defaultRowHeight="14" x14ac:dyDescent="0.35"/>
  <cols>
    <col min="1" max="1" width="27.453125" style="294" customWidth="1"/>
    <col min="2" max="2" width="11" style="349" customWidth="1"/>
    <col min="3" max="3" width="19.453125" style="294" customWidth="1"/>
    <col min="4" max="4" width="15.81640625" style="349" bestFit="1" customWidth="1"/>
    <col min="5" max="5" width="17.453125" style="294" customWidth="1"/>
    <col min="6" max="6" width="10.81640625" style="349" bestFit="1" customWidth="1"/>
    <col min="7" max="7" width="17.81640625" style="294" customWidth="1"/>
    <col min="8" max="8" width="10.81640625" style="349" customWidth="1"/>
    <col min="9" max="9" width="19.453125" style="294" customWidth="1"/>
    <col min="10" max="10" width="14.81640625" style="349" customWidth="1"/>
    <col min="11" max="11" width="18.453125" style="294" bestFit="1" customWidth="1"/>
    <col min="12" max="12" width="10.81640625" style="469" bestFit="1" customWidth="1"/>
    <col min="13" max="13" width="20.453125" style="294" customWidth="1"/>
    <col min="14" max="14" width="10.81640625" style="349" bestFit="1" customWidth="1"/>
    <col min="15" max="15" width="21" style="294" bestFit="1" customWidth="1"/>
    <col min="16" max="16" width="10.453125" style="377" customWidth="1"/>
    <col min="17" max="17" width="21.453125" style="294" customWidth="1"/>
    <col min="18" max="18" width="12.453125" style="349" bestFit="1" customWidth="1"/>
    <col min="19" max="19" width="19.453125" style="294" customWidth="1"/>
    <col min="20" max="20" width="10.81640625" style="349" bestFit="1" customWidth="1"/>
    <col min="21" max="21" width="16.453125" style="294" customWidth="1"/>
    <col min="22" max="22" width="17.453125" style="349" bestFit="1" customWidth="1"/>
    <col min="23" max="23" width="18.453125" style="294" bestFit="1" customWidth="1"/>
    <col min="24" max="24" width="15.453125" style="349" bestFit="1" customWidth="1"/>
    <col min="25" max="25" width="19.453125" style="294" customWidth="1"/>
    <col min="26" max="26" width="21.453125" style="294" customWidth="1"/>
    <col min="27" max="27" width="9.1796875" style="294"/>
    <col min="28" max="28" width="9.453125" style="294" bestFit="1" customWidth="1"/>
    <col min="29" max="29" width="12.453125" style="294" bestFit="1" customWidth="1"/>
    <col min="30" max="16384" width="9.1796875" style="294"/>
  </cols>
  <sheetData>
    <row r="1" spans="1:40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</row>
    <row r="2" spans="1:40" ht="15" x14ac:dyDescent="0.35">
      <c r="A2" s="1237" t="s">
        <v>245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</row>
    <row r="3" spans="1:40" s="295" customFormat="1" ht="22.5" customHeight="1" x14ac:dyDescent="0.35">
      <c r="A3" s="1256" t="s">
        <v>2</v>
      </c>
      <c r="B3" s="1254" t="s">
        <v>174</v>
      </c>
      <c r="C3" s="1257"/>
      <c r="D3" s="1257"/>
      <c r="E3" s="1257"/>
      <c r="F3" s="1257"/>
      <c r="G3" s="1255"/>
      <c r="H3" s="1254" t="s">
        <v>4</v>
      </c>
      <c r="I3" s="1257"/>
      <c r="J3" s="1257"/>
      <c r="K3" s="1257"/>
      <c r="L3" s="1257"/>
      <c r="M3" s="1255"/>
      <c r="N3" s="1258" t="s">
        <v>5</v>
      </c>
      <c r="O3" s="1259"/>
      <c r="P3" s="1258" t="s">
        <v>6</v>
      </c>
      <c r="Q3" s="1259"/>
      <c r="R3" s="1254" t="s">
        <v>7</v>
      </c>
      <c r="S3" s="1255"/>
      <c r="T3" s="1258" t="s">
        <v>8</v>
      </c>
      <c r="U3" s="1260"/>
      <c r="V3" s="1260"/>
      <c r="W3" s="1259"/>
      <c r="X3" s="1254" t="s">
        <v>7</v>
      </c>
      <c r="Y3" s="1255"/>
      <c r="Z3" s="1252" t="s">
        <v>9</v>
      </c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s="296" customFormat="1" ht="20.25" customHeight="1" x14ac:dyDescent="0.35">
      <c r="A4" s="1254"/>
      <c r="B4" s="1254" t="s">
        <v>188</v>
      </c>
      <c r="C4" s="1255"/>
      <c r="D4" s="1254" t="s">
        <v>189</v>
      </c>
      <c r="E4" s="1255"/>
      <c r="F4" s="1254" t="s">
        <v>190</v>
      </c>
      <c r="G4" s="1255"/>
      <c r="H4" s="1254" t="s">
        <v>13</v>
      </c>
      <c r="I4" s="1255"/>
      <c r="J4" s="1254" t="s">
        <v>175</v>
      </c>
      <c r="K4" s="1255"/>
      <c r="L4" s="1254" t="s">
        <v>16</v>
      </c>
      <c r="M4" s="1255"/>
      <c r="N4" s="487"/>
      <c r="O4" s="860" t="s">
        <v>192</v>
      </c>
      <c r="P4" s="487"/>
      <c r="Q4" s="860" t="s">
        <v>20</v>
      </c>
      <c r="R4" s="488" t="s">
        <v>21</v>
      </c>
      <c r="S4" s="858" t="s">
        <v>22</v>
      </c>
      <c r="T4" s="489"/>
      <c r="U4" s="490" t="s">
        <v>193</v>
      </c>
      <c r="V4" s="491"/>
      <c r="W4" s="858" t="s">
        <v>24</v>
      </c>
      <c r="X4" s="488"/>
      <c r="Y4" s="860" t="s">
        <v>246</v>
      </c>
      <c r="Z4" s="1253"/>
      <c r="AA4" s="492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</row>
    <row r="5" spans="1:40" s="296" customFormat="1" ht="17.25" customHeight="1" x14ac:dyDescent="0.35">
      <c r="A5" s="875"/>
      <c r="B5" s="350" t="s">
        <v>26</v>
      </c>
      <c r="C5" s="869" t="s">
        <v>27</v>
      </c>
      <c r="D5" s="363" t="s">
        <v>26</v>
      </c>
      <c r="E5" s="869" t="s">
        <v>27</v>
      </c>
      <c r="F5" s="389" t="s">
        <v>30</v>
      </c>
      <c r="G5" s="874" t="s">
        <v>27</v>
      </c>
      <c r="H5" s="371" t="s">
        <v>28</v>
      </c>
      <c r="I5" s="869" t="s">
        <v>27</v>
      </c>
      <c r="J5" s="363" t="s">
        <v>164</v>
      </c>
      <c r="K5" s="869" t="s">
        <v>27</v>
      </c>
      <c r="L5" s="460" t="s">
        <v>21</v>
      </c>
      <c r="M5" s="869" t="s">
        <v>27</v>
      </c>
      <c r="N5" s="363" t="s">
        <v>30</v>
      </c>
      <c r="O5" s="869" t="s">
        <v>27</v>
      </c>
      <c r="P5" s="363" t="s">
        <v>31</v>
      </c>
      <c r="Q5" s="869" t="s">
        <v>27</v>
      </c>
      <c r="R5" s="374" t="s">
        <v>30</v>
      </c>
      <c r="S5" s="863" t="s">
        <v>27</v>
      </c>
      <c r="T5" s="350" t="s">
        <v>30</v>
      </c>
      <c r="U5" s="873" t="s">
        <v>27</v>
      </c>
      <c r="V5" s="350" t="s">
        <v>32</v>
      </c>
      <c r="W5" s="863" t="s">
        <v>27</v>
      </c>
      <c r="X5" s="374" t="s">
        <v>30</v>
      </c>
      <c r="Y5" s="869" t="s">
        <v>27</v>
      </c>
      <c r="Z5" s="864"/>
    </row>
    <row r="6" spans="1:40" ht="15" customHeight="1" x14ac:dyDescent="0.35">
      <c r="A6" s="1249">
        <v>44805</v>
      </c>
      <c r="B6" s="351">
        <v>22.74</v>
      </c>
      <c r="C6" s="327">
        <v>173961</v>
      </c>
      <c r="D6" s="348">
        <v>15.09</v>
      </c>
      <c r="E6" s="327">
        <v>115439</v>
      </c>
      <c r="F6" s="348">
        <v>32.06</v>
      </c>
      <c r="G6" s="297">
        <v>245259</v>
      </c>
      <c r="H6" s="353"/>
      <c r="I6" s="297"/>
      <c r="J6" s="353"/>
      <c r="K6" s="297"/>
      <c r="L6" s="372"/>
      <c r="M6" s="298"/>
      <c r="N6" s="366">
        <v>17.43</v>
      </c>
      <c r="O6" s="298">
        <v>133340</v>
      </c>
      <c r="P6" s="365">
        <v>6.99</v>
      </c>
      <c r="Q6" s="298">
        <v>53474</v>
      </c>
      <c r="R6" s="366"/>
      <c r="S6" s="298"/>
      <c r="T6" s="385">
        <v>7</v>
      </c>
      <c r="U6" s="340">
        <v>53550</v>
      </c>
      <c r="V6" s="385"/>
      <c r="W6" s="298"/>
      <c r="X6" s="366">
        <v>35.340000000000003</v>
      </c>
      <c r="Y6" s="298">
        <v>270351</v>
      </c>
      <c r="Z6" s="298"/>
      <c r="AB6" s="525">
        <v>35.340000000000003</v>
      </c>
      <c r="AC6" s="294">
        <v>270351</v>
      </c>
    </row>
    <row r="7" spans="1:40" ht="15" customHeight="1" x14ac:dyDescent="0.35">
      <c r="A7" s="1250"/>
      <c r="B7" s="411"/>
      <c r="C7" s="327"/>
      <c r="D7" s="348"/>
      <c r="E7" s="327"/>
      <c r="F7" s="348"/>
      <c r="G7" s="297"/>
      <c r="H7" s="353"/>
      <c r="I7" s="297"/>
      <c r="J7" s="353"/>
      <c r="K7" s="297"/>
      <c r="L7" s="372"/>
      <c r="M7" s="298"/>
      <c r="N7" s="366"/>
      <c r="O7" s="298"/>
      <c r="P7" s="365">
        <v>7</v>
      </c>
      <c r="Q7" s="298">
        <v>53550</v>
      </c>
      <c r="R7" s="366"/>
      <c r="S7" s="298"/>
      <c r="T7" s="385"/>
      <c r="U7" s="340"/>
      <c r="V7" s="385"/>
      <c r="W7" s="298"/>
      <c r="X7" s="366"/>
      <c r="Y7" s="298"/>
      <c r="Z7" s="298"/>
      <c r="AB7" s="525">
        <v>23.76</v>
      </c>
      <c r="AC7" s="294">
        <v>181764</v>
      </c>
    </row>
    <row r="8" spans="1:40" ht="15" customHeight="1" x14ac:dyDescent="0.35">
      <c r="A8" s="1250"/>
      <c r="B8" s="411"/>
      <c r="C8" s="327"/>
      <c r="D8" s="348"/>
      <c r="E8" s="327"/>
      <c r="F8" s="348"/>
      <c r="G8" s="297"/>
      <c r="H8" s="353"/>
      <c r="I8" s="297"/>
      <c r="J8" s="353"/>
      <c r="K8" s="297"/>
      <c r="L8" s="372"/>
      <c r="M8" s="298"/>
      <c r="N8" s="366"/>
      <c r="O8" s="298"/>
      <c r="P8" s="365"/>
      <c r="Q8" s="298"/>
      <c r="R8" s="366"/>
      <c r="S8" s="298"/>
      <c r="T8" s="385"/>
      <c r="U8" s="340"/>
      <c r="V8" s="385"/>
      <c r="W8" s="298"/>
      <c r="X8" s="366"/>
      <c r="Y8" s="298"/>
      <c r="Z8" s="298"/>
      <c r="AB8" s="294">
        <v>7</v>
      </c>
      <c r="AC8" s="294">
        <v>53550</v>
      </c>
    </row>
    <row r="9" spans="1:40" ht="15" customHeight="1" x14ac:dyDescent="0.35">
      <c r="A9" s="1251"/>
      <c r="B9" s="352"/>
      <c r="C9" s="327"/>
      <c r="D9" s="348"/>
      <c r="E9" s="327"/>
      <c r="F9" s="348"/>
      <c r="G9" s="297"/>
      <c r="H9" s="353"/>
      <c r="I9" s="297"/>
      <c r="J9" s="353"/>
      <c r="K9" s="297"/>
      <c r="L9" s="372"/>
      <c r="M9" s="298"/>
      <c r="N9" s="366"/>
      <c r="O9" s="298"/>
      <c r="P9" s="365"/>
      <c r="Q9" s="298"/>
      <c r="R9" s="366"/>
      <c r="S9" s="298"/>
      <c r="T9" s="385"/>
      <c r="U9" s="340"/>
      <c r="V9" s="385"/>
      <c r="W9" s="298"/>
      <c r="X9" s="366"/>
      <c r="Y9" s="298"/>
      <c r="Z9" s="298"/>
      <c r="AB9" s="525">
        <f>SUM(AB6:AB8)</f>
        <v>66.100000000000009</v>
      </c>
      <c r="AC9" s="294">
        <f>SUM(AC6:AC8)</f>
        <v>505665</v>
      </c>
    </row>
    <row r="10" spans="1:40" ht="15" customHeight="1" x14ac:dyDescent="0.35">
      <c r="A10" s="1249">
        <v>44806</v>
      </c>
      <c r="B10" s="411">
        <v>15.75</v>
      </c>
      <c r="C10" s="327">
        <v>120488</v>
      </c>
      <c r="D10" s="348"/>
      <c r="E10" s="327"/>
      <c r="F10" s="348">
        <v>24</v>
      </c>
      <c r="G10" s="297">
        <v>183600</v>
      </c>
      <c r="H10" s="372">
        <v>56.79</v>
      </c>
      <c r="I10" s="298">
        <v>292470</v>
      </c>
      <c r="J10" s="353">
        <v>30</v>
      </c>
      <c r="K10" s="297">
        <v>375000</v>
      </c>
      <c r="L10" s="372">
        <v>48.05</v>
      </c>
      <c r="M10" s="298">
        <v>247460</v>
      </c>
      <c r="N10" s="366"/>
      <c r="O10" s="298"/>
      <c r="P10" s="365">
        <v>7</v>
      </c>
      <c r="Q10" s="298">
        <v>53550</v>
      </c>
      <c r="R10" s="366"/>
      <c r="S10" s="298"/>
      <c r="T10" s="385"/>
      <c r="U10" s="340"/>
      <c r="V10" s="385">
        <v>23.76</v>
      </c>
      <c r="W10" s="298">
        <v>181764</v>
      </c>
      <c r="X10" s="366"/>
      <c r="Y10" s="298"/>
      <c r="Z10" s="298"/>
    </row>
    <row r="11" spans="1:40" ht="15" customHeight="1" x14ac:dyDescent="0.35">
      <c r="A11" s="1250"/>
      <c r="B11" s="351"/>
      <c r="C11" s="327"/>
      <c r="D11" s="348"/>
      <c r="E11" s="327"/>
      <c r="F11" s="348"/>
      <c r="G11" s="297"/>
      <c r="H11" s="353"/>
      <c r="I11" s="297"/>
      <c r="J11" s="353"/>
      <c r="K11" s="297"/>
      <c r="L11" s="372"/>
      <c r="M11" s="298"/>
      <c r="N11" s="366"/>
      <c r="O11" s="298"/>
      <c r="P11" s="365">
        <v>15</v>
      </c>
      <c r="Q11" s="298">
        <v>187500</v>
      </c>
      <c r="R11" s="366"/>
      <c r="S11" s="298"/>
      <c r="T11" s="385"/>
      <c r="U11" s="341"/>
      <c r="V11" s="386"/>
      <c r="W11" s="287"/>
      <c r="X11" s="392"/>
      <c r="Y11" s="298"/>
      <c r="Z11" s="298"/>
      <c r="AA11" s="294" t="s">
        <v>153</v>
      </c>
    </row>
    <row r="12" spans="1:40" ht="15" customHeight="1" x14ac:dyDescent="0.35">
      <c r="A12" s="1250"/>
      <c r="B12" s="411"/>
      <c r="C12" s="327"/>
      <c r="D12" s="348"/>
      <c r="E12" s="327"/>
      <c r="F12" s="348"/>
      <c r="G12" s="297"/>
      <c r="H12" s="353"/>
      <c r="I12" s="297"/>
      <c r="J12" s="353"/>
      <c r="K12" s="297"/>
      <c r="L12" s="372"/>
      <c r="M12" s="298"/>
      <c r="N12" s="366"/>
      <c r="O12" s="298"/>
      <c r="P12" s="365"/>
      <c r="Q12" s="298"/>
      <c r="R12" s="366"/>
      <c r="S12" s="298"/>
      <c r="T12" s="385"/>
      <c r="U12" s="341"/>
      <c r="V12" s="386"/>
      <c r="W12" s="287"/>
      <c r="X12" s="392"/>
      <c r="Y12" s="298"/>
      <c r="Z12" s="298"/>
    </row>
    <row r="13" spans="1:40" ht="15" customHeight="1" x14ac:dyDescent="0.35">
      <c r="A13" s="1251"/>
      <c r="B13" s="352"/>
      <c r="C13" s="327"/>
      <c r="D13" s="348"/>
      <c r="E13" s="327"/>
      <c r="F13" s="348"/>
      <c r="G13" s="338"/>
      <c r="H13" s="353"/>
      <c r="I13" s="297"/>
      <c r="J13" s="353"/>
      <c r="K13" s="297"/>
      <c r="L13" s="372"/>
      <c r="M13" s="298"/>
      <c r="N13" s="366"/>
      <c r="O13" s="298"/>
      <c r="P13" s="365"/>
      <c r="Q13" s="298"/>
      <c r="R13" s="366"/>
      <c r="S13" s="298"/>
      <c r="T13" s="385"/>
      <c r="U13" s="340"/>
      <c r="V13" s="385"/>
      <c r="W13" s="298"/>
      <c r="X13" s="366"/>
      <c r="Y13" s="298"/>
      <c r="Z13" s="298"/>
    </row>
    <row r="14" spans="1:40" ht="15" customHeight="1" x14ac:dyDescent="0.35">
      <c r="A14" s="1249">
        <v>44807</v>
      </c>
      <c r="B14" s="353"/>
      <c r="C14" s="327"/>
      <c r="D14" s="348">
        <v>23.22</v>
      </c>
      <c r="E14" s="327">
        <v>177633</v>
      </c>
      <c r="F14" s="535">
        <v>24.41</v>
      </c>
      <c r="G14" s="338">
        <v>186747</v>
      </c>
      <c r="H14" s="353"/>
      <c r="I14" s="297"/>
      <c r="J14" s="353"/>
      <c r="K14" s="297"/>
      <c r="L14" s="372"/>
      <c r="M14" s="298"/>
      <c r="N14" s="366"/>
      <c r="O14" s="298"/>
      <c r="P14" s="365">
        <v>7</v>
      </c>
      <c r="Q14" s="298">
        <v>53550</v>
      </c>
      <c r="R14" s="366"/>
      <c r="S14" s="298"/>
      <c r="T14" s="385"/>
      <c r="U14" s="340"/>
      <c r="V14" s="385"/>
      <c r="W14" s="298"/>
      <c r="X14" s="366"/>
      <c r="Y14" s="298"/>
      <c r="Z14" s="298"/>
    </row>
    <row r="15" spans="1:40" ht="15" customHeight="1" x14ac:dyDescent="0.35">
      <c r="A15" s="1250"/>
      <c r="B15" s="353"/>
      <c r="C15" s="327"/>
      <c r="D15" s="348"/>
      <c r="E15" s="327"/>
      <c r="F15" s="348"/>
      <c r="G15" s="297"/>
      <c r="H15" s="353"/>
      <c r="I15" s="297"/>
      <c r="J15" s="353"/>
      <c r="K15" s="297"/>
      <c r="L15" s="372"/>
      <c r="M15" s="298"/>
      <c r="N15" s="366"/>
      <c r="O15" s="298"/>
      <c r="P15" s="365">
        <v>15</v>
      </c>
      <c r="Q15" s="298">
        <v>187500</v>
      </c>
      <c r="R15" s="366"/>
      <c r="S15" s="298"/>
      <c r="T15" s="385"/>
      <c r="U15" s="340"/>
      <c r="V15" s="385"/>
      <c r="W15" s="298"/>
      <c r="X15" s="366"/>
      <c r="Y15" s="298"/>
      <c r="Z15" s="298"/>
    </row>
    <row r="16" spans="1:40" ht="15" customHeight="1" x14ac:dyDescent="0.35">
      <c r="A16" s="1250"/>
      <c r="B16" s="353"/>
      <c r="C16" s="327"/>
      <c r="D16" s="348"/>
      <c r="E16" s="327"/>
      <c r="F16" s="348"/>
      <c r="G16" s="297"/>
      <c r="H16" s="353"/>
      <c r="I16" s="297"/>
      <c r="J16" s="353"/>
      <c r="K16" s="297"/>
      <c r="L16" s="372"/>
      <c r="M16" s="298"/>
      <c r="N16" s="366"/>
      <c r="O16" s="298"/>
      <c r="P16" s="365"/>
      <c r="Q16" s="298"/>
      <c r="R16" s="366"/>
      <c r="S16" s="298"/>
      <c r="T16" s="385"/>
      <c r="U16" s="340"/>
      <c r="V16" s="385"/>
      <c r="W16" s="298"/>
      <c r="X16" s="366"/>
      <c r="Y16" s="298"/>
      <c r="Z16" s="298"/>
    </row>
    <row r="17" spans="1:26" ht="15" customHeight="1" x14ac:dyDescent="0.35">
      <c r="A17" s="1251"/>
      <c r="B17" s="353"/>
      <c r="C17" s="327"/>
      <c r="D17" s="348"/>
      <c r="E17" s="297"/>
      <c r="F17" s="353"/>
      <c r="G17" s="338"/>
      <c r="H17" s="353"/>
      <c r="I17" s="297"/>
      <c r="J17" s="353"/>
      <c r="K17" s="297"/>
      <c r="L17" s="372"/>
      <c r="M17" s="298"/>
      <c r="N17" s="366"/>
      <c r="O17" s="298"/>
      <c r="P17" s="365"/>
      <c r="Q17" s="298"/>
      <c r="R17" s="366"/>
      <c r="S17" s="298"/>
      <c r="T17" s="385"/>
      <c r="U17" s="340"/>
      <c r="V17" s="385"/>
      <c r="W17" s="298"/>
      <c r="X17" s="366"/>
      <c r="Y17" s="298"/>
      <c r="Z17" s="298"/>
    </row>
    <row r="18" spans="1:26" ht="15" customHeight="1" x14ac:dyDescent="0.35">
      <c r="A18" s="1249">
        <v>44808</v>
      </c>
      <c r="B18" s="372">
        <v>22.78</v>
      </c>
      <c r="C18" s="450">
        <v>227800</v>
      </c>
      <c r="D18" s="535">
        <v>17.670000000000002</v>
      </c>
      <c r="E18" s="450">
        <v>176700</v>
      </c>
      <c r="F18" s="535"/>
      <c r="G18" s="338"/>
      <c r="H18" s="372"/>
      <c r="I18" s="338"/>
      <c r="J18" s="372">
        <v>15</v>
      </c>
      <c r="K18" s="338">
        <v>187500</v>
      </c>
      <c r="L18" s="372"/>
      <c r="M18" s="332"/>
      <c r="N18" s="388"/>
      <c r="O18" s="332"/>
      <c r="P18" s="453"/>
      <c r="Q18" s="332"/>
      <c r="R18" s="388"/>
      <c r="S18" s="332"/>
      <c r="T18" s="387"/>
      <c r="U18" s="342"/>
      <c r="V18" s="387"/>
      <c r="W18" s="332"/>
      <c r="X18" s="388"/>
      <c r="Y18" s="332"/>
      <c r="Z18" s="298"/>
    </row>
    <row r="19" spans="1:26" ht="15" customHeight="1" x14ac:dyDescent="0.35">
      <c r="A19" s="1250"/>
      <c r="B19" s="353"/>
      <c r="C19" s="327"/>
      <c r="D19" s="348"/>
      <c r="E19" s="327"/>
      <c r="F19" s="348"/>
      <c r="G19" s="297"/>
      <c r="H19" s="353"/>
      <c r="I19" s="297"/>
      <c r="J19" s="353"/>
      <c r="K19" s="297"/>
      <c r="L19" s="372"/>
      <c r="M19" s="298"/>
      <c r="N19" s="366"/>
      <c r="O19" s="298"/>
      <c r="P19" s="365"/>
      <c r="Q19" s="298"/>
      <c r="R19" s="366"/>
      <c r="S19" s="298"/>
      <c r="T19" s="385"/>
      <c r="U19" s="340"/>
      <c r="V19" s="385"/>
      <c r="W19" s="298"/>
      <c r="X19" s="366"/>
      <c r="Y19" s="298"/>
      <c r="Z19" s="298"/>
    </row>
    <row r="20" spans="1:26" ht="15" customHeight="1" x14ac:dyDescent="0.35">
      <c r="A20" s="1250"/>
      <c r="B20" s="353"/>
      <c r="C20" s="327"/>
      <c r="D20" s="348"/>
      <c r="E20" s="327"/>
      <c r="F20" s="348"/>
      <c r="G20" s="297"/>
      <c r="H20" s="353"/>
      <c r="I20" s="297"/>
      <c r="J20" s="353"/>
      <c r="K20" s="297"/>
      <c r="L20" s="372"/>
      <c r="M20" s="298"/>
      <c r="N20" s="366"/>
      <c r="O20" s="298"/>
      <c r="P20" s="365"/>
      <c r="Q20" s="298"/>
      <c r="R20" s="366"/>
      <c r="S20" s="298"/>
      <c r="T20" s="385"/>
      <c r="U20" s="340"/>
      <c r="V20" s="385"/>
      <c r="W20" s="298"/>
      <c r="X20" s="366"/>
      <c r="Y20" s="298"/>
      <c r="Z20" s="298"/>
    </row>
    <row r="21" spans="1:26" ht="15" customHeight="1" x14ac:dyDescent="0.35">
      <c r="A21" s="1251"/>
      <c r="B21" s="353"/>
      <c r="C21" s="327"/>
      <c r="D21" s="348"/>
      <c r="E21" s="327"/>
      <c r="F21" s="348"/>
      <c r="G21" s="297"/>
      <c r="H21" s="353"/>
      <c r="I21" s="297"/>
      <c r="J21" s="353"/>
      <c r="K21" s="297"/>
      <c r="L21" s="372"/>
      <c r="M21" s="298"/>
      <c r="N21" s="366"/>
      <c r="O21" s="298"/>
      <c r="P21" s="453"/>
      <c r="Q21" s="332"/>
      <c r="R21" s="366"/>
      <c r="S21" s="298"/>
      <c r="T21" s="385"/>
      <c r="U21" s="340"/>
      <c r="V21" s="385"/>
      <c r="W21" s="298"/>
      <c r="X21" s="366"/>
      <c r="Y21" s="298"/>
      <c r="Z21" s="298"/>
    </row>
    <row r="22" spans="1:26" ht="15" customHeight="1" x14ac:dyDescent="0.35">
      <c r="A22" s="1249">
        <v>44809</v>
      </c>
      <c r="B22" s="353">
        <v>18.75</v>
      </c>
      <c r="C22" s="327">
        <v>187500</v>
      </c>
      <c r="D22" s="348">
        <v>20.16</v>
      </c>
      <c r="E22" s="327">
        <v>201600</v>
      </c>
      <c r="F22" s="348">
        <v>25.42</v>
      </c>
      <c r="G22" s="297">
        <v>254200</v>
      </c>
      <c r="H22" s="353"/>
      <c r="I22" s="297"/>
      <c r="J22" s="372">
        <v>15</v>
      </c>
      <c r="K22" s="338">
        <v>217500</v>
      </c>
      <c r="L22" s="372">
        <v>54.08</v>
      </c>
      <c r="M22" s="298">
        <v>367744</v>
      </c>
      <c r="N22" s="366"/>
      <c r="O22" s="298"/>
      <c r="P22" s="453">
        <v>15</v>
      </c>
      <c r="Q22" s="332">
        <v>217500</v>
      </c>
      <c r="R22" s="366"/>
      <c r="S22" s="298"/>
      <c r="T22" s="385"/>
      <c r="U22" s="340"/>
      <c r="V22" s="385"/>
      <c r="W22" s="298"/>
      <c r="X22" s="366">
        <v>39.24</v>
      </c>
      <c r="Y22" s="298">
        <v>392400</v>
      </c>
      <c r="Z22" s="298"/>
    </row>
    <row r="23" spans="1:26" ht="15" customHeight="1" x14ac:dyDescent="0.35">
      <c r="A23" s="1250"/>
      <c r="B23" s="353"/>
      <c r="C23" s="327"/>
      <c r="D23" s="348"/>
      <c r="E23" s="327"/>
      <c r="F23" s="348"/>
      <c r="G23" s="297"/>
      <c r="H23" s="353"/>
      <c r="I23" s="297"/>
      <c r="J23" s="353"/>
      <c r="K23" s="297"/>
      <c r="L23" s="372"/>
      <c r="M23" s="298"/>
      <c r="N23" s="366"/>
      <c r="O23" s="298"/>
      <c r="P23" s="365">
        <v>15</v>
      </c>
      <c r="Q23" s="298">
        <v>217500</v>
      </c>
      <c r="R23" s="366"/>
      <c r="S23" s="298"/>
      <c r="T23" s="385"/>
      <c r="U23" s="340"/>
      <c r="V23" s="385"/>
      <c r="W23" s="298"/>
      <c r="X23" s="366"/>
      <c r="Y23" s="298"/>
      <c r="Z23" s="298"/>
    </row>
    <row r="24" spans="1:26" ht="15" customHeight="1" x14ac:dyDescent="0.35">
      <c r="A24" s="1250"/>
      <c r="B24" s="353"/>
      <c r="C24" s="327"/>
      <c r="D24" s="348"/>
      <c r="E24" s="327"/>
      <c r="F24" s="348"/>
      <c r="G24" s="297"/>
      <c r="H24" s="353"/>
      <c r="I24" s="297"/>
      <c r="J24" s="353"/>
      <c r="K24" s="297"/>
      <c r="L24" s="372"/>
      <c r="M24" s="298"/>
      <c r="N24" s="366"/>
      <c r="O24" s="298"/>
      <c r="P24" s="365"/>
      <c r="Q24" s="298"/>
      <c r="R24" s="366"/>
      <c r="S24" s="298"/>
      <c r="T24" s="385"/>
      <c r="U24" s="340"/>
      <c r="V24" s="385"/>
      <c r="W24" s="298"/>
      <c r="X24" s="366"/>
      <c r="Y24" s="298"/>
      <c r="Z24" s="298"/>
    </row>
    <row r="25" spans="1:26" ht="15" customHeight="1" x14ac:dyDescent="0.35">
      <c r="A25" s="1251"/>
      <c r="B25" s="353"/>
      <c r="C25" s="327"/>
      <c r="D25" s="348"/>
      <c r="E25" s="327"/>
      <c r="F25" s="348">
        <v>29.97</v>
      </c>
      <c r="G25" s="297">
        <v>299700</v>
      </c>
      <c r="H25" s="353"/>
      <c r="I25" s="297"/>
      <c r="J25" s="353"/>
      <c r="K25" s="297"/>
      <c r="L25" s="372"/>
      <c r="M25" s="298"/>
      <c r="N25" s="366"/>
      <c r="O25" s="298"/>
      <c r="P25" s="365"/>
      <c r="Q25" s="298"/>
      <c r="R25" s="366"/>
      <c r="S25" s="298"/>
      <c r="T25" s="385"/>
      <c r="U25" s="340"/>
      <c r="V25" s="385"/>
      <c r="W25" s="298"/>
      <c r="X25" s="366"/>
      <c r="Y25" s="298"/>
      <c r="Z25" s="298"/>
    </row>
    <row r="26" spans="1:26" ht="15" customHeight="1" x14ac:dyDescent="0.35">
      <c r="A26" s="1249">
        <v>44810</v>
      </c>
      <c r="B26" s="353"/>
      <c r="C26" s="327"/>
      <c r="D26" s="348">
        <v>5.27</v>
      </c>
      <c r="E26" s="327">
        <v>52700</v>
      </c>
      <c r="F26" s="348"/>
      <c r="G26" s="297"/>
      <c r="H26" s="353"/>
      <c r="I26" s="297"/>
      <c r="J26" s="353">
        <v>15</v>
      </c>
      <c r="K26" s="297">
        <v>217500</v>
      </c>
      <c r="L26" s="372"/>
      <c r="M26" s="298"/>
      <c r="N26" s="366"/>
      <c r="O26" s="298"/>
      <c r="P26" s="365">
        <v>10</v>
      </c>
      <c r="Q26" s="298">
        <v>145000</v>
      </c>
      <c r="R26" s="366"/>
      <c r="S26" s="298"/>
      <c r="T26" s="385">
        <v>7.75</v>
      </c>
      <c r="U26" s="340">
        <v>77500</v>
      </c>
      <c r="V26" s="385"/>
      <c r="W26" s="332"/>
      <c r="X26" s="366"/>
      <c r="Y26" s="298"/>
      <c r="Z26" s="298"/>
    </row>
    <row r="27" spans="1:26" ht="15" customHeight="1" x14ac:dyDescent="0.35">
      <c r="A27" s="1250"/>
      <c r="B27" s="353"/>
      <c r="C27" s="327"/>
      <c r="D27" s="348">
        <v>24.92</v>
      </c>
      <c r="E27" s="327">
        <v>249200</v>
      </c>
      <c r="F27" s="348"/>
      <c r="G27" s="297"/>
      <c r="H27" s="353"/>
      <c r="I27" s="297"/>
      <c r="J27" s="353"/>
      <c r="K27" s="297"/>
      <c r="L27" s="372"/>
      <c r="M27" s="298"/>
      <c r="N27" s="366"/>
      <c r="O27" s="298"/>
      <c r="P27" s="365">
        <v>10</v>
      </c>
      <c r="Q27" s="298">
        <v>145000</v>
      </c>
      <c r="R27" s="366"/>
      <c r="S27" s="298"/>
      <c r="T27" s="385"/>
      <c r="U27" s="340"/>
      <c r="V27" s="385"/>
      <c r="W27" s="332"/>
      <c r="X27" s="366"/>
      <c r="Y27" s="298"/>
      <c r="Z27" s="298"/>
    </row>
    <row r="28" spans="1:26" ht="15" customHeight="1" x14ac:dyDescent="0.35">
      <c r="A28" s="1250"/>
      <c r="B28" s="353"/>
      <c r="C28" s="327"/>
      <c r="D28" s="348"/>
      <c r="E28" s="327"/>
      <c r="F28" s="348"/>
      <c r="G28" s="297"/>
      <c r="H28" s="353"/>
      <c r="I28" s="297"/>
      <c r="J28" s="353"/>
      <c r="K28" s="297"/>
      <c r="L28" s="372"/>
      <c r="M28" s="298"/>
      <c r="N28" s="366"/>
      <c r="O28" s="298"/>
      <c r="P28" s="365"/>
      <c r="Q28" s="298"/>
      <c r="R28" s="366"/>
      <c r="S28" s="298"/>
      <c r="T28" s="385"/>
      <c r="U28" s="868"/>
      <c r="V28" s="871"/>
      <c r="W28" s="867"/>
      <c r="X28" s="365"/>
      <c r="Y28" s="298"/>
      <c r="Z28" s="298"/>
    </row>
    <row r="29" spans="1:26" ht="15" customHeight="1" x14ac:dyDescent="0.35">
      <c r="A29" s="1251"/>
      <c r="B29" s="353"/>
      <c r="C29" s="327"/>
      <c r="D29" s="348"/>
      <c r="E29" s="327"/>
      <c r="F29" s="348"/>
      <c r="G29" s="297"/>
      <c r="H29" s="353"/>
      <c r="I29" s="297"/>
      <c r="J29" s="353"/>
      <c r="K29" s="297"/>
      <c r="L29" s="372"/>
      <c r="M29" s="298"/>
      <c r="N29" s="366"/>
      <c r="O29" s="298"/>
      <c r="P29" s="365"/>
      <c r="Q29" s="298"/>
      <c r="R29" s="366"/>
      <c r="S29" s="298"/>
      <c r="T29" s="385"/>
      <c r="U29" s="868"/>
      <c r="V29" s="871"/>
      <c r="W29" s="867"/>
      <c r="X29" s="365"/>
      <c r="Y29" s="298"/>
      <c r="Z29" s="298"/>
    </row>
    <row r="30" spans="1:26" ht="15" customHeight="1" x14ac:dyDescent="0.35">
      <c r="A30" s="1249">
        <v>44811</v>
      </c>
      <c r="B30" s="353">
        <v>33.15</v>
      </c>
      <c r="C30" s="327">
        <v>331500</v>
      </c>
      <c r="D30" s="348">
        <v>7.71</v>
      </c>
      <c r="E30" s="327">
        <v>77100</v>
      </c>
      <c r="F30" s="348">
        <v>22.75</v>
      </c>
      <c r="G30" s="297">
        <v>227500</v>
      </c>
      <c r="H30" s="353"/>
      <c r="I30" s="297"/>
      <c r="J30" s="353"/>
      <c r="K30" s="297"/>
      <c r="L30" s="372"/>
      <c r="M30" s="298"/>
      <c r="N30" s="366"/>
      <c r="O30" s="298"/>
      <c r="P30" s="365">
        <v>10</v>
      </c>
      <c r="Q30" s="298">
        <v>145000</v>
      </c>
      <c r="R30" s="366"/>
      <c r="S30" s="298"/>
      <c r="T30" s="385"/>
      <c r="U30" s="340"/>
      <c r="V30" s="385">
        <v>22.76</v>
      </c>
      <c r="W30" s="298">
        <v>227600</v>
      </c>
      <c r="X30" s="366">
        <v>31.36</v>
      </c>
      <c r="Y30" s="298">
        <v>313600</v>
      </c>
      <c r="Z30" s="298"/>
    </row>
    <row r="31" spans="1:26" ht="15" customHeight="1" x14ac:dyDescent="0.35">
      <c r="A31" s="1250"/>
      <c r="B31" s="353"/>
      <c r="C31" s="327"/>
      <c r="D31" s="348"/>
      <c r="E31" s="327"/>
      <c r="F31" s="348"/>
      <c r="G31" s="297"/>
      <c r="H31" s="353"/>
      <c r="I31" s="338"/>
      <c r="J31" s="372"/>
      <c r="K31" s="297"/>
      <c r="L31" s="372"/>
      <c r="M31" s="298"/>
      <c r="N31" s="366"/>
      <c r="O31" s="298"/>
      <c r="P31" s="365">
        <v>10</v>
      </c>
      <c r="Q31" s="298">
        <v>145000</v>
      </c>
      <c r="R31" s="366"/>
      <c r="S31" s="298"/>
      <c r="T31" s="385"/>
      <c r="U31" s="340"/>
      <c r="V31" s="385"/>
      <c r="W31" s="298"/>
      <c r="X31" s="366"/>
      <c r="Y31" s="298"/>
      <c r="Z31" s="298"/>
    </row>
    <row r="32" spans="1:26" ht="15" customHeight="1" x14ac:dyDescent="0.35">
      <c r="A32" s="1250"/>
      <c r="B32" s="353"/>
      <c r="C32" s="327"/>
      <c r="D32" s="348"/>
      <c r="E32" s="327"/>
      <c r="F32" s="348"/>
      <c r="G32" s="297"/>
      <c r="H32" s="353"/>
      <c r="I32" s="338"/>
      <c r="J32" s="372"/>
      <c r="K32" s="297"/>
      <c r="L32" s="372"/>
      <c r="M32" s="298"/>
      <c r="N32" s="366"/>
      <c r="O32" s="298"/>
      <c r="P32" s="365"/>
      <c r="Q32" s="298"/>
      <c r="R32" s="366"/>
      <c r="S32" s="298"/>
      <c r="T32" s="385"/>
      <c r="U32" s="340"/>
      <c r="V32" s="385"/>
      <c r="W32" s="298"/>
      <c r="X32" s="366"/>
      <c r="Y32" s="298"/>
      <c r="Z32" s="298"/>
    </row>
    <row r="33" spans="1:26" ht="15" customHeight="1" x14ac:dyDescent="0.35">
      <c r="A33" s="1251"/>
      <c r="B33" s="353"/>
      <c r="C33" s="327"/>
      <c r="D33" s="348"/>
      <c r="E33" s="327"/>
      <c r="F33" s="348"/>
      <c r="G33" s="297"/>
      <c r="H33" s="353"/>
      <c r="I33" s="297"/>
      <c r="J33" s="353"/>
      <c r="K33" s="297"/>
      <c r="L33" s="372"/>
      <c r="M33" s="298"/>
      <c r="N33" s="366"/>
      <c r="O33" s="298"/>
      <c r="P33" s="365"/>
      <c r="Q33" s="298"/>
      <c r="R33" s="366"/>
      <c r="S33" s="298"/>
      <c r="T33" s="385"/>
      <c r="U33" s="340"/>
      <c r="V33" s="385"/>
      <c r="W33" s="298"/>
      <c r="X33" s="366"/>
      <c r="Y33" s="298"/>
      <c r="Z33" s="298"/>
    </row>
    <row r="34" spans="1:26" ht="15" customHeight="1" x14ac:dyDescent="0.35">
      <c r="A34" s="1249">
        <v>44812</v>
      </c>
      <c r="B34" s="353"/>
      <c r="C34" s="327"/>
      <c r="D34" s="348">
        <v>26.53</v>
      </c>
      <c r="E34" s="327">
        <v>265300</v>
      </c>
      <c r="F34" s="348"/>
      <c r="G34" s="297"/>
      <c r="H34" s="353"/>
      <c r="I34" s="297"/>
      <c r="J34" s="353">
        <v>15</v>
      </c>
      <c r="K34" s="297">
        <v>217500</v>
      </c>
      <c r="L34" s="372"/>
      <c r="M34" s="298"/>
      <c r="N34" s="366">
        <v>19.61</v>
      </c>
      <c r="O34" s="298">
        <v>196100</v>
      </c>
      <c r="P34" s="365">
        <v>10</v>
      </c>
      <c r="Q34" s="298">
        <v>145000</v>
      </c>
      <c r="R34" s="366"/>
      <c r="S34" s="298"/>
      <c r="T34" s="385"/>
      <c r="U34" s="340"/>
      <c r="V34" s="385"/>
      <c r="W34" s="298"/>
      <c r="X34" s="366"/>
      <c r="Y34" s="298"/>
      <c r="Z34" s="298"/>
    </row>
    <row r="35" spans="1:26" ht="15" customHeight="1" x14ac:dyDescent="0.35">
      <c r="A35" s="1250"/>
      <c r="B35" s="353"/>
      <c r="C35" s="327"/>
      <c r="D35" s="348"/>
      <c r="E35" s="327"/>
      <c r="F35" s="348"/>
      <c r="G35" s="297"/>
      <c r="H35" s="353"/>
      <c r="I35" s="297"/>
      <c r="J35" s="353"/>
      <c r="K35" s="297"/>
      <c r="L35" s="372"/>
      <c r="M35" s="298"/>
      <c r="N35" s="366"/>
      <c r="O35" s="298"/>
      <c r="P35" s="365">
        <v>1.38</v>
      </c>
      <c r="Q35" s="298">
        <v>20000</v>
      </c>
      <c r="R35" s="366"/>
      <c r="S35" s="298"/>
      <c r="T35" s="385"/>
      <c r="U35" s="340"/>
      <c r="V35" s="385"/>
      <c r="W35" s="298"/>
      <c r="X35" s="366"/>
      <c r="Y35" s="298"/>
      <c r="Z35" s="298"/>
    </row>
    <row r="36" spans="1:26" ht="15" customHeight="1" x14ac:dyDescent="0.35">
      <c r="A36" s="1251"/>
      <c r="B36" s="353"/>
      <c r="C36" s="327"/>
      <c r="D36" s="348"/>
      <c r="E36" s="327"/>
      <c r="F36" s="348"/>
      <c r="G36" s="297"/>
      <c r="H36" s="353"/>
      <c r="I36" s="297"/>
      <c r="J36" s="353"/>
      <c r="K36" s="297"/>
      <c r="L36" s="372"/>
      <c r="M36" s="298"/>
      <c r="N36" s="366"/>
      <c r="O36" s="298"/>
      <c r="P36" s="365">
        <v>8.6199999999999992</v>
      </c>
      <c r="Q36" s="298">
        <v>125000</v>
      </c>
      <c r="R36" s="366"/>
      <c r="S36" s="298"/>
      <c r="T36" s="385"/>
      <c r="U36" s="340"/>
      <c r="V36" s="385"/>
      <c r="W36" s="298"/>
      <c r="X36" s="366"/>
      <c r="Y36" s="298"/>
      <c r="Z36" s="298"/>
    </row>
    <row r="37" spans="1:26" ht="15" customHeight="1" x14ac:dyDescent="0.35">
      <c r="A37" s="1249">
        <v>44813</v>
      </c>
      <c r="B37" s="353">
        <v>23.18</v>
      </c>
      <c r="C37" s="327">
        <v>231800</v>
      </c>
      <c r="D37" s="348"/>
      <c r="E37" s="327"/>
      <c r="F37" s="348">
        <v>34.200000000000003</v>
      </c>
      <c r="G37" s="297">
        <v>342000</v>
      </c>
      <c r="H37" s="353"/>
      <c r="I37" s="297"/>
      <c r="J37" s="353">
        <v>30</v>
      </c>
      <c r="K37" s="297">
        <v>435000</v>
      </c>
      <c r="L37" s="372">
        <v>47.96</v>
      </c>
      <c r="M37" s="298">
        <v>326128</v>
      </c>
      <c r="N37" s="366"/>
      <c r="O37" s="298"/>
      <c r="P37" s="365">
        <v>10</v>
      </c>
      <c r="Q37" s="298">
        <v>145000</v>
      </c>
      <c r="R37" s="366"/>
      <c r="S37" s="298"/>
      <c r="T37" s="385"/>
      <c r="U37" s="340"/>
      <c r="V37" s="385"/>
      <c r="W37" s="298"/>
      <c r="X37" s="366"/>
      <c r="Y37" s="298"/>
      <c r="Z37" s="298"/>
    </row>
    <row r="38" spans="1:26" ht="15" customHeight="1" x14ac:dyDescent="0.35">
      <c r="A38" s="1250"/>
      <c r="B38" s="353"/>
      <c r="C38" s="327"/>
      <c r="D38" s="348"/>
      <c r="E38" s="327"/>
      <c r="F38" s="348"/>
      <c r="G38" s="297"/>
      <c r="H38" s="353"/>
      <c r="I38" s="297"/>
      <c r="J38" s="353"/>
      <c r="K38" s="297"/>
      <c r="L38" s="372"/>
      <c r="M38" s="298"/>
      <c r="N38" s="366"/>
      <c r="O38" s="298"/>
      <c r="P38" s="365">
        <v>10</v>
      </c>
      <c r="Q38" s="298">
        <v>145000</v>
      </c>
      <c r="R38" s="366"/>
      <c r="S38" s="298"/>
      <c r="T38" s="385"/>
      <c r="U38" s="340"/>
      <c r="V38" s="385"/>
      <c r="W38" s="298"/>
      <c r="X38" s="366"/>
      <c r="Y38" s="298"/>
      <c r="Z38" s="298"/>
    </row>
    <row r="39" spans="1:26" ht="15" customHeight="1" x14ac:dyDescent="0.35">
      <c r="A39" s="1250"/>
      <c r="B39" s="353"/>
      <c r="C39" s="327"/>
      <c r="D39" s="348"/>
      <c r="E39" s="327"/>
      <c r="F39" s="348"/>
      <c r="G39" s="297"/>
      <c r="H39" s="353"/>
      <c r="I39" s="297"/>
      <c r="J39" s="353"/>
      <c r="K39" s="297"/>
      <c r="L39" s="372"/>
      <c r="M39" s="298"/>
      <c r="N39" s="366"/>
      <c r="O39" s="298"/>
      <c r="P39" s="365"/>
      <c r="Q39" s="298"/>
      <c r="R39" s="366"/>
      <c r="S39" s="298"/>
      <c r="T39" s="385"/>
      <c r="U39" s="340"/>
      <c r="V39" s="385"/>
      <c r="W39" s="298"/>
      <c r="X39" s="366"/>
      <c r="Y39" s="298"/>
      <c r="Z39" s="298"/>
    </row>
    <row r="40" spans="1:26" ht="15" customHeight="1" x14ac:dyDescent="0.35">
      <c r="A40" s="1251"/>
      <c r="B40" s="353"/>
      <c r="C40" s="327"/>
      <c r="D40" s="348"/>
      <c r="E40" s="327"/>
      <c r="F40" s="348"/>
      <c r="G40" s="297"/>
      <c r="H40" s="353"/>
      <c r="I40" s="297"/>
      <c r="J40" s="353"/>
      <c r="K40" s="297"/>
      <c r="L40" s="372"/>
      <c r="M40" s="298"/>
      <c r="N40" s="366"/>
      <c r="O40" s="298"/>
      <c r="P40" s="365"/>
      <c r="Q40" s="298"/>
      <c r="R40" s="366"/>
      <c r="S40" s="298"/>
      <c r="T40" s="385"/>
      <c r="U40" s="340"/>
      <c r="V40" s="385"/>
      <c r="W40" s="298"/>
      <c r="X40" s="366"/>
      <c r="Y40" s="298"/>
      <c r="Z40" s="298"/>
    </row>
    <row r="41" spans="1:26" ht="15" customHeight="1" x14ac:dyDescent="0.35">
      <c r="A41" s="1249">
        <v>44814</v>
      </c>
      <c r="B41" s="353">
        <v>19.91</v>
      </c>
      <c r="C41" s="327">
        <v>199100</v>
      </c>
      <c r="D41" s="348">
        <v>23.3</v>
      </c>
      <c r="E41" s="327">
        <v>233000</v>
      </c>
      <c r="F41" s="348">
        <v>27.82</v>
      </c>
      <c r="G41" s="297">
        <v>278200</v>
      </c>
      <c r="H41" s="353"/>
      <c r="I41" s="297"/>
      <c r="J41" s="353"/>
      <c r="K41" s="297"/>
      <c r="L41" s="372"/>
      <c r="M41" s="298"/>
      <c r="N41" s="366"/>
      <c r="O41" s="298"/>
      <c r="P41" s="365">
        <v>10</v>
      </c>
      <c r="Q41" s="298">
        <v>145000</v>
      </c>
      <c r="R41" s="366"/>
      <c r="S41" s="298"/>
      <c r="T41" s="385"/>
      <c r="U41" s="340"/>
      <c r="V41" s="385"/>
      <c r="W41" s="298"/>
      <c r="X41" s="366"/>
      <c r="Y41" s="298"/>
      <c r="Z41" s="298"/>
    </row>
    <row r="42" spans="1:26" ht="15" customHeight="1" x14ac:dyDescent="0.35">
      <c r="A42" s="1250"/>
      <c r="B42" s="353"/>
      <c r="C42" s="327"/>
      <c r="D42" s="348"/>
      <c r="E42" s="327"/>
      <c r="F42" s="348"/>
      <c r="G42" s="297"/>
      <c r="H42" s="353"/>
      <c r="I42" s="297"/>
      <c r="J42" s="353"/>
      <c r="K42" s="297"/>
      <c r="L42" s="372"/>
      <c r="M42" s="298"/>
      <c r="N42" s="366"/>
      <c r="O42" s="298"/>
      <c r="P42" s="365">
        <v>10</v>
      </c>
      <c r="Q42" s="298">
        <v>145000</v>
      </c>
      <c r="R42" s="366"/>
      <c r="S42" s="298"/>
      <c r="T42" s="385"/>
      <c r="U42" s="340"/>
      <c r="V42" s="385"/>
      <c r="W42" s="298"/>
      <c r="X42" s="366"/>
      <c r="Y42" s="298"/>
      <c r="Z42" s="298"/>
    </row>
    <row r="43" spans="1:26" ht="15" customHeight="1" x14ac:dyDescent="0.35">
      <c r="A43" s="1250"/>
      <c r="B43" s="353"/>
      <c r="C43" s="327"/>
      <c r="D43" s="348"/>
      <c r="E43" s="327"/>
      <c r="F43" s="348"/>
      <c r="G43" s="297"/>
      <c r="H43" s="353"/>
      <c r="I43" s="297"/>
      <c r="J43" s="353"/>
      <c r="K43" s="297"/>
      <c r="L43" s="372"/>
      <c r="M43" s="298"/>
      <c r="N43" s="366"/>
      <c r="O43" s="298"/>
      <c r="P43" s="365"/>
      <c r="Q43" s="298"/>
      <c r="R43" s="366"/>
      <c r="S43" s="298"/>
      <c r="T43" s="385"/>
      <c r="U43" s="340"/>
      <c r="V43" s="385"/>
      <c r="W43" s="298"/>
      <c r="X43" s="366"/>
      <c r="Y43" s="298"/>
      <c r="Z43" s="298"/>
    </row>
    <row r="44" spans="1:26" ht="12.75" customHeight="1" x14ac:dyDescent="0.35">
      <c r="A44" s="1251"/>
      <c r="B44" s="353"/>
      <c r="C44" s="327"/>
      <c r="D44" s="348"/>
      <c r="E44" s="327"/>
      <c r="F44" s="348"/>
      <c r="G44" s="297"/>
      <c r="H44" s="353"/>
      <c r="I44" s="297"/>
      <c r="J44" s="353"/>
      <c r="K44" s="297"/>
      <c r="L44" s="372"/>
      <c r="M44" s="298"/>
      <c r="N44" s="366"/>
      <c r="O44" s="298"/>
      <c r="P44" s="365"/>
      <c r="Q44" s="298"/>
      <c r="R44" s="366"/>
      <c r="S44" s="298"/>
      <c r="T44" s="385"/>
      <c r="U44" s="340"/>
      <c r="V44" s="385"/>
      <c r="W44" s="298"/>
      <c r="X44" s="366"/>
      <c r="Y44" s="298"/>
      <c r="Z44" s="298"/>
    </row>
    <row r="45" spans="1:26" ht="15" customHeight="1" x14ac:dyDescent="0.35">
      <c r="A45" s="1249">
        <v>44815</v>
      </c>
      <c r="B45" s="353">
        <v>14.65</v>
      </c>
      <c r="C45" s="327">
        <v>146500</v>
      </c>
      <c r="D45" s="348">
        <v>15.87</v>
      </c>
      <c r="E45" s="327">
        <v>158700</v>
      </c>
      <c r="F45" s="348"/>
      <c r="G45" s="297"/>
      <c r="H45" s="372">
        <v>55.99</v>
      </c>
      <c r="I45" s="298">
        <v>380732</v>
      </c>
      <c r="J45" s="353"/>
      <c r="K45" s="297"/>
      <c r="L45" s="372"/>
      <c r="M45" s="298"/>
      <c r="N45" s="366"/>
      <c r="O45" s="298"/>
      <c r="P45" s="365"/>
      <c r="Q45" s="298"/>
      <c r="R45" s="366"/>
      <c r="S45" s="298"/>
      <c r="T45" s="385">
        <v>11.87</v>
      </c>
      <c r="U45" s="340">
        <v>118700</v>
      </c>
      <c r="V45" s="385"/>
      <c r="W45" s="298"/>
      <c r="X45" s="366"/>
      <c r="Y45" s="298"/>
      <c r="Z45" s="298"/>
    </row>
    <row r="46" spans="1:26" ht="15" customHeight="1" x14ac:dyDescent="0.35">
      <c r="A46" s="1250"/>
      <c r="B46" s="353"/>
      <c r="C46" s="327"/>
      <c r="D46" s="348"/>
      <c r="E46" s="327"/>
      <c r="F46" s="348"/>
      <c r="G46" s="297"/>
      <c r="H46" s="353"/>
      <c r="I46" s="297"/>
      <c r="J46" s="353"/>
      <c r="K46" s="297"/>
      <c r="L46" s="372"/>
      <c r="M46" s="298"/>
      <c r="N46" s="366"/>
      <c r="O46" s="298"/>
      <c r="P46" s="365"/>
      <c r="Q46" s="298"/>
      <c r="R46" s="366"/>
      <c r="S46" s="298"/>
      <c r="T46" s="385"/>
      <c r="U46" s="340"/>
      <c r="V46" s="385"/>
      <c r="W46" s="298"/>
      <c r="X46" s="366"/>
      <c r="Y46" s="298"/>
      <c r="Z46" s="298"/>
    </row>
    <row r="47" spans="1:26" ht="15" customHeight="1" x14ac:dyDescent="0.35">
      <c r="A47" s="1250"/>
      <c r="B47" s="353"/>
      <c r="C47" s="327"/>
      <c r="D47" s="348"/>
      <c r="E47" s="327"/>
      <c r="F47" s="348"/>
      <c r="G47" s="297"/>
      <c r="H47" s="353"/>
      <c r="I47" s="297"/>
      <c r="J47" s="353"/>
      <c r="K47" s="297"/>
      <c r="L47" s="372"/>
      <c r="M47" s="298"/>
      <c r="N47" s="366"/>
      <c r="O47" s="298"/>
      <c r="P47" s="365"/>
      <c r="Q47" s="298"/>
      <c r="R47" s="366"/>
      <c r="S47" s="298"/>
      <c r="T47" s="385"/>
      <c r="U47" s="340"/>
      <c r="V47" s="385"/>
      <c r="W47" s="298"/>
      <c r="X47" s="366"/>
      <c r="Y47" s="298"/>
      <c r="Z47" s="298"/>
    </row>
    <row r="48" spans="1:26" ht="15" customHeight="1" x14ac:dyDescent="0.35">
      <c r="A48" s="1251"/>
      <c r="B48" s="353"/>
      <c r="C48" s="327"/>
      <c r="D48" s="348"/>
      <c r="E48" s="327"/>
      <c r="F48" s="348"/>
      <c r="G48" s="297"/>
      <c r="H48" s="353"/>
      <c r="I48" s="297"/>
      <c r="J48" s="353"/>
      <c r="K48" s="297"/>
      <c r="L48" s="372"/>
      <c r="M48" s="298"/>
      <c r="N48" s="366"/>
      <c r="O48" s="298"/>
      <c r="P48" s="365"/>
      <c r="Q48" s="298"/>
      <c r="R48" s="366"/>
      <c r="S48" s="298"/>
      <c r="T48" s="385"/>
      <c r="U48" s="340"/>
      <c r="V48" s="385"/>
      <c r="W48" s="298"/>
      <c r="X48" s="366"/>
      <c r="Y48" s="298"/>
      <c r="Z48" s="298"/>
    </row>
    <row r="49" spans="1:26" ht="15" customHeight="1" x14ac:dyDescent="0.35">
      <c r="A49" s="1249">
        <v>44816</v>
      </c>
      <c r="B49" s="353">
        <v>17.23</v>
      </c>
      <c r="C49" s="327">
        <v>172300</v>
      </c>
      <c r="D49" s="348"/>
      <c r="E49" s="327"/>
      <c r="F49" s="348"/>
      <c r="G49" s="297"/>
      <c r="H49" s="353"/>
      <c r="I49" s="297"/>
      <c r="J49" s="353">
        <v>15</v>
      </c>
      <c r="K49" s="297">
        <v>217500</v>
      </c>
      <c r="L49" s="372"/>
      <c r="M49" s="298"/>
      <c r="N49" s="366"/>
      <c r="O49" s="298"/>
      <c r="P49" s="365">
        <v>20</v>
      </c>
      <c r="Q49" s="298">
        <v>290000</v>
      </c>
      <c r="R49" s="366"/>
      <c r="S49" s="298"/>
      <c r="T49" s="385"/>
      <c r="U49" s="340"/>
      <c r="V49" s="385"/>
      <c r="W49" s="298"/>
      <c r="X49" s="366"/>
      <c r="Y49" s="298"/>
      <c r="Z49" s="298"/>
    </row>
    <row r="50" spans="1:26" ht="15" customHeight="1" x14ac:dyDescent="0.35">
      <c r="A50" s="1250"/>
      <c r="B50" s="353"/>
      <c r="C50" s="327"/>
      <c r="D50" s="348"/>
      <c r="E50" s="327"/>
      <c r="F50" s="348"/>
      <c r="G50" s="297"/>
      <c r="H50" s="353"/>
      <c r="I50" s="297"/>
      <c r="J50" s="353"/>
      <c r="K50" s="297"/>
      <c r="L50" s="372"/>
      <c r="M50" s="298"/>
      <c r="N50" s="366"/>
      <c r="O50" s="298"/>
      <c r="P50" s="365">
        <v>7</v>
      </c>
      <c r="Q50" s="298">
        <v>70000</v>
      </c>
      <c r="R50" s="366"/>
      <c r="S50" s="298"/>
      <c r="T50" s="385"/>
      <c r="U50" s="340"/>
      <c r="V50" s="385"/>
      <c r="W50" s="298"/>
      <c r="X50" s="366"/>
      <c r="Y50" s="298"/>
      <c r="Z50" s="298"/>
    </row>
    <row r="51" spans="1:26" ht="15" customHeight="1" x14ac:dyDescent="0.35">
      <c r="A51" s="1250"/>
      <c r="B51" s="353"/>
      <c r="C51" s="327"/>
      <c r="D51" s="348"/>
      <c r="E51" s="327"/>
      <c r="F51" s="348"/>
      <c r="G51" s="297"/>
      <c r="H51" s="353"/>
      <c r="I51" s="297"/>
      <c r="J51" s="353"/>
      <c r="K51" s="297"/>
      <c r="L51" s="372"/>
      <c r="M51" s="298"/>
      <c r="N51" s="366"/>
      <c r="O51" s="298"/>
      <c r="P51" s="365"/>
      <c r="Q51" s="298"/>
      <c r="R51" s="366"/>
      <c r="S51" s="298"/>
      <c r="T51" s="385"/>
      <c r="U51" s="340"/>
      <c r="V51" s="385"/>
      <c r="W51" s="298"/>
      <c r="X51" s="366"/>
      <c r="Y51" s="298"/>
      <c r="Z51" s="298"/>
    </row>
    <row r="52" spans="1:26" ht="15" customHeight="1" x14ac:dyDescent="0.35">
      <c r="A52" s="1251"/>
      <c r="B52" s="353"/>
      <c r="C52" s="327"/>
      <c r="D52" s="348"/>
      <c r="E52" s="327"/>
      <c r="F52" s="348"/>
      <c r="G52" s="297"/>
      <c r="H52" s="353"/>
      <c r="I52" s="297"/>
      <c r="J52" s="353"/>
      <c r="K52" s="297"/>
      <c r="L52" s="372"/>
      <c r="M52" s="298"/>
      <c r="N52" s="366"/>
      <c r="O52" s="298"/>
      <c r="P52" s="365"/>
      <c r="Q52" s="298"/>
      <c r="R52" s="366"/>
      <c r="S52" s="298"/>
      <c r="T52" s="385"/>
      <c r="U52" s="340"/>
      <c r="V52" s="385"/>
      <c r="W52" s="298"/>
      <c r="X52" s="366"/>
      <c r="Y52" s="298"/>
      <c r="Z52" s="298"/>
    </row>
    <row r="53" spans="1:26" ht="15" customHeight="1" x14ac:dyDescent="0.35">
      <c r="A53" s="1249">
        <v>44817</v>
      </c>
      <c r="B53" s="353">
        <v>21.66</v>
      </c>
      <c r="C53" s="327">
        <v>216600</v>
      </c>
      <c r="D53" s="348">
        <v>20.61</v>
      </c>
      <c r="E53" s="327">
        <v>206100</v>
      </c>
      <c r="F53" s="348"/>
      <c r="G53" s="297"/>
      <c r="H53" s="353"/>
      <c r="I53" s="297"/>
      <c r="J53" s="353"/>
      <c r="K53" s="297"/>
      <c r="L53" s="372"/>
      <c r="M53" s="298"/>
      <c r="N53" s="366"/>
      <c r="O53" s="298"/>
      <c r="P53" s="365">
        <v>20</v>
      </c>
      <c r="Q53" s="298">
        <v>290000</v>
      </c>
      <c r="R53" s="366"/>
      <c r="S53" s="298"/>
      <c r="T53" s="385"/>
      <c r="U53" s="340"/>
      <c r="V53" s="385">
        <v>24.43</v>
      </c>
      <c r="W53" s="298">
        <v>244300</v>
      </c>
      <c r="X53" s="366"/>
      <c r="Y53" s="298"/>
      <c r="Z53" s="298"/>
    </row>
    <row r="54" spans="1:26" ht="15" customHeight="1" x14ac:dyDescent="0.35">
      <c r="A54" s="1250"/>
      <c r="B54" s="353"/>
      <c r="C54" s="327"/>
      <c r="D54" s="348"/>
      <c r="E54" s="327"/>
      <c r="F54" s="348"/>
      <c r="G54" s="297"/>
      <c r="H54" s="353"/>
      <c r="I54" s="297"/>
      <c r="J54" s="353"/>
      <c r="K54" s="297"/>
      <c r="L54" s="372"/>
      <c r="M54" s="298"/>
      <c r="N54" s="366"/>
      <c r="O54" s="298"/>
      <c r="P54" s="365"/>
      <c r="Q54" s="298"/>
      <c r="R54" s="366"/>
      <c r="S54" s="298"/>
      <c r="T54" s="385"/>
      <c r="U54" s="868"/>
      <c r="V54" s="871"/>
      <c r="W54" s="867"/>
      <c r="X54" s="365"/>
      <c r="Y54" s="298"/>
      <c r="Z54" s="298"/>
    </row>
    <row r="55" spans="1:26" ht="15" customHeight="1" x14ac:dyDescent="0.35">
      <c r="A55" s="1250"/>
      <c r="B55" s="353"/>
      <c r="C55" s="327"/>
      <c r="D55" s="348"/>
      <c r="E55" s="327"/>
      <c r="F55" s="348"/>
      <c r="G55" s="297"/>
      <c r="H55" s="353"/>
      <c r="I55" s="297"/>
      <c r="J55" s="353"/>
      <c r="K55" s="297"/>
      <c r="L55" s="372"/>
      <c r="M55" s="298"/>
      <c r="N55" s="366"/>
      <c r="O55" s="298"/>
      <c r="P55" s="365"/>
      <c r="Q55" s="298"/>
      <c r="R55" s="366"/>
      <c r="S55" s="298"/>
      <c r="T55" s="385"/>
      <c r="U55" s="868"/>
      <c r="V55" s="871"/>
      <c r="W55" s="867"/>
      <c r="X55" s="365"/>
      <c r="Y55" s="298"/>
      <c r="Z55" s="298"/>
    </row>
    <row r="56" spans="1:26" ht="15" customHeight="1" x14ac:dyDescent="0.35">
      <c r="A56" s="1251"/>
      <c r="B56" s="353"/>
      <c r="C56" s="327"/>
      <c r="D56" s="348"/>
      <c r="E56" s="327"/>
      <c r="F56" s="348"/>
      <c r="G56" s="297"/>
      <c r="H56" s="353"/>
      <c r="I56" s="297"/>
      <c r="J56" s="353"/>
      <c r="K56" s="297"/>
      <c r="L56" s="372"/>
      <c r="M56" s="298"/>
      <c r="N56" s="366"/>
      <c r="O56" s="298"/>
      <c r="P56" s="365"/>
      <c r="Q56" s="298"/>
      <c r="R56" s="366"/>
      <c r="S56" s="298"/>
      <c r="T56" s="385"/>
      <c r="U56" s="340"/>
      <c r="V56" s="385"/>
      <c r="W56" s="298"/>
      <c r="X56" s="366"/>
      <c r="Y56" s="298"/>
      <c r="Z56" s="298"/>
    </row>
    <row r="57" spans="1:26" ht="15" customHeight="1" x14ac:dyDescent="0.35">
      <c r="A57" s="1249">
        <v>44818</v>
      </c>
      <c r="B57" s="353">
        <v>22.92</v>
      </c>
      <c r="C57" s="297">
        <v>229200</v>
      </c>
      <c r="D57" s="348">
        <v>17.41</v>
      </c>
      <c r="E57" s="327">
        <v>174100</v>
      </c>
      <c r="F57" s="348"/>
      <c r="G57" s="297"/>
      <c r="H57" s="353"/>
      <c r="I57" s="297"/>
      <c r="J57" s="353">
        <v>15</v>
      </c>
      <c r="K57" s="297">
        <v>217500</v>
      </c>
      <c r="L57" s="372">
        <v>52.33</v>
      </c>
      <c r="M57" s="298">
        <v>355844</v>
      </c>
      <c r="N57" s="366">
        <v>16.37</v>
      </c>
      <c r="O57" s="298">
        <v>163700</v>
      </c>
      <c r="P57" s="365">
        <v>20</v>
      </c>
      <c r="Q57" s="298">
        <v>290000</v>
      </c>
      <c r="R57" s="366"/>
      <c r="S57" s="298"/>
      <c r="T57" s="385"/>
      <c r="U57" s="340"/>
      <c r="V57" s="385"/>
      <c r="W57" s="298"/>
      <c r="X57" s="366"/>
      <c r="Y57" s="298"/>
      <c r="Z57" s="298"/>
    </row>
    <row r="58" spans="1:26" ht="15" customHeight="1" x14ac:dyDescent="0.35">
      <c r="A58" s="1250"/>
      <c r="B58" s="353"/>
      <c r="C58" s="327"/>
      <c r="D58" s="348"/>
      <c r="E58" s="327"/>
      <c r="F58" s="348"/>
      <c r="G58" s="297"/>
      <c r="H58" s="353"/>
      <c r="I58" s="297"/>
      <c r="J58" s="353"/>
      <c r="K58" s="297"/>
      <c r="L58" s="372"/>
      <c r="M58" s="298"/>
      <c r="N58" s="366"/>
      <c r="O58" s="298"/>
      <c r="P58" s="365"/>
      <c r="Q58" s="298"/>
      <c r="R58" s="366"/>
      <c r="S58" s="298"/>
      <c r="T58" s="385"/>
      <c r="U58" s="868"/>
      <c r="V58" s="871"/>
      <c r="W58" s="867"/>
      <c r="X58" s="365"/>
      <c r="Y58" s="298"/>
      <c r="Z58" s="298"/>
    </row>
    <row r="59" spans="1:26" ht="15" customHeight="1" x14ac:dyDescent="0.35">
      <c r="A59" s="1250"/>
      <c r="B59" s="353"/>
      <c r="C59" s="327"/>
      <c r="D59" s="348"/>
      <c r="E59" s="327"/>
      <c r="F59" s="348"/>
      <c r="G59" s="297"/>
      <c r="H59" s="353"/>
      <c r="I59" s="297"/>
      <c r="J59" s="353"/>
      <c r="K59" s="297"/>
      <c r="L59" s="372"/>
      <c r="M59" s="298"/>
      <c r="N59" s="366"/>
      <c r="O59" s="298"/>
      <c r="P59" s="365"/>
      <c r="Q59" s="298"/>
      <c r="R59" s="366"/>
      <c r="S59" s="298"/>
      <c r="T59" s="385"/>
      <c r="U59" s="868"/>
      <c r="V59" s="871"/>
      <c r="W59" s="867"/>
      <c r="X59" s="365"/>
      <c r="Y59" s="298"/>
      <c r="Z59" s="298"/>
    </row>
    <row r="60" spans="1:26" ht="15" customHeight="1" x14ac:dyDescent="0.35">
      <c r="A60" s="1250"/>
      <c r="B60" s="353"/>
      <c r="C60" s="327"/>
      <c r="D60" s="348"/>
      <c r="E60" s="327"/>
      <c r="F60" s="348"/>
      <c r="G60" s="297"/>
      <c r="H60" s="353"/>
      <c r="I60" s="297"/>
      <c r="J60" s="353"/>
      <c r="K60" s="297"/>
      <c r="L60" s="372"/>
      <c r="M60" s="298"/>
      <c r="N60" s="366"/>
      <c r="O60" s="298"/>
      <c r="P60" s="365"/>
      <c r="Q60" s="298"/>
      <c r="R60" s="366"/>
      <c r="S60" s="298"/>
      <c r="T60" s="385"/>
      <c r="U60" s="868"/>
      <c r="V60" s="871"/>
      <c r="W60" s="867"/>
      <c r="X60" s="365"/>
      <c r="Y60" s="298"/>
      <c r="Z60" s="298"/>
    </row>
    <row r="61" spans="1:26" ht="15" customHeight="1" x14ac:dyDescent="0.35">
      <c r="A61" s="1251"/>
      <c r="B61" s="353"/>
      <c r="C61" s="327"/>
      <c r="D61" s="348"/>
      <c r="E61" s="327"/>
      <c r="F61" s="348"/>
      <c r="G61" s="297"/>
      <c r="H61" s="353"/>
      <c r="I61" s="297"/>
      <c r="J61" s="353"/>
      <c r="K61" s="297"/>
      <c r="L61" s="372"/>
      <c r="M61" s="298"/>
      <c r="N61" s="366"/>
      <c r="O61" s="298"/>
      <c r="P61" s="365"/>
      <c r="Q61" s="298"/>
      <c r="R61" s="366"/>
      <c r="S61" s="298"/>
      <c r="T61" s="385"/>
      <c r="U61" s="340"/>
      <c r="V61" s="385"/>
      <c r="W61" s="298"/>
      <c r="X61" s="366"/>
      <c r="Y61" s="298"/>
      <c r="Z61" s="298"/>
    </row>
    <row r="62" spans="1:26" ht="15" customHeight="1" x14ac:dyDescent="0.35">
      <c r="A62" s="1249">
        <v>44819</v>
      </c>
      <c r="B62" s="353">
        <v>22.03</v>
      </c>
      <c r="C62" s="327">
        <v>220300</v>
      </c>
      <c r="D62" s="348">
        <v>17.190000000000001</v>
      </c>
      <c r="E62" s="327">
        <v>171900</v>
      </c>
      <c r="F62" s="348"/>
      <c r="G62" s="297"/>
      <c r="H62" s="353"/>
      <c r="I62" s="297"/>
      <c r="J62" s="353">
        <v>15</v>
      </c>
      <c r="K62" s="297">
        <v>217500</v>
      </c>
      <c r="L62" s="372">
        <v>50</v>
      </c>
      <c r="M62" s="298">
        <v>340000</v>
      </c>
      <c r="N62" s="366"/>
      <c r="O62" s="298"/>
      <c r="P62" s="365">
        <v>20</v>
      </c>
      <c r="Q62" s="298">
        <v>290000</v>
      </c>
      <c r="R62" s="366">
        <v>22.22</v>
      </c>
      <c r="S62" s="298">
        <v>151096</v>
      </c>
      <c r="T62" s="385"/>
      <c r="U62" s="340"/>
      <c r="V62" s="385"/>
      <c r="W62" s="298"/>
      <c r="X62" s="366"/>
      <c r="Y62" s="298"/>
      <c r="Z62" s="298"/>
    </row>
    <row r="63" spans="1:26" ht="15" customHeight="1" x14ac:dyDescent="0.35">
      <c r="A63" s="1250"/>
      <c r="B63" s="353"/>
      <c r="C63" s="327"/>
      <c r="D63" s="348"/>
      <c r="E63" s="327"/>
      <c r="F63" s="348"/>
      <c r="G63" s="297"/>
      <c r="H63" s="353"/>
      <c r="I63" s="297"/>
      <c r="J63" s="353"/>
      <c r="K63" s="297"/>
      <c r="L63" s="372"/>
      <c r="M63" s="298"/>
      <c r="N63" s="366"/>
      <c r="O63" s="298"/>
      <c r="P63" s="365"/>
      <c r="Q63" s="298"/>
      <c r="R63" s="366"/>
      <c r="S63" s="298"/>
      <c r="T63" s="385"/>
      <c r="U63" s="340"/>
      <c r="V63" s="385"/>
      <c r="W63" s="298"/>
      <c r="X63" s="366"/>
      <c r="Y63" s="298"/>
      <c r="Z63" s="298"/>
    </row>
    <row r="64" spans="1:26" ht="15" customHeight="1" x14ac:dyDescent="0.35">
      <c r="A64" s="1251"/>
      <c r="B64" s="353"/>
      <c r="C64" s="327"/>
      <c r="D64" s="348"/>
      <c r="E64" s="327"/>
      <c r="F64" s="348"/>
      <c r="G64" s="297"/>
      <c r="H64" s="353"/>
      <c r="I64" s="297"/>
      <c r="J64" s="353"/>
      <c r="K64" s="297"/>
      <c r="L64" s="372"/>
      <c r="M64" s="298"/>
      <c r="N64" s="366"/>
      <c r="O64" s="298"/>
      <c r="P64" s="365"/>
      <c r="Q64" s="298"/>
      <c r="R64" s="366"/>
      <c r="S64" s="298"/>
      <c r="T64" s="385"/>
      <c r="U64" s="340"/>
      <c r="V64" s="385"/>
      <c r="W64" s="298"/>
      <c r="X64" s="366"/>
      <c r="Y64" s="298"/>
      <c r="Z64" s="298"/>
    </row>
    <row r="65" spans="1:26" ht="15" customHeight="1" x14ac:dyDescent="0.35">
      <c r="A65" s="1249">
        <v>44820</v>
      </c>
      <c r="B65" s="353"/>
      <c r="C65" s="327"/>
      <c r="D65" s="348">
        <v>17.3</v>
      </c>
      <c r="E65" s="327">
        <v>173000</v>
      </c>
      <c r="F65" s="348"/>
      <c r="G65" s="338"/>
      <c r="H65" s="372"/>
      <c r="I65" s="297"/>
      <c r="J65" s="353"/>
      <c r="K65" s="297"/>
      <c r="L65" s="372"/>
      <c r="M65" s="298"/>
      <c r="N65" s="366"/>
      <c r="O65" s="298"/>
      <c r="P65" s="365">
        <v>20</v>
      </c>
      <c r="Q65" s="298">
        <v>290000</v>
      </c>
      <c r="R65" s="366"/>
      <c r="S65" s="298"/>
      <c r="T65" s="385">
        <v>7.39</v>
      </c>
      <c r="U65" s="340">
        <v>73900</v>
      </c>
      <c r="V65" s="385">
        <v>2.52</v>
      </c>
      <c r="W65" s="298">
        <v>25200</v>
      </c>
      <c r="X65" s="366"/>
      <c r="Y65" s="298"/>
      <c r="Z65" s="298"/>
    </row>
    <row r="66" spans="1:26" ht="15" customHeight="1" x14ac:dyDescent="0.35">
      <c r="A66" s="1250"/>
      <c r="B66" s="353"/>
      <c r="C66" s="327"/>
      <c r="D66" s="348"/>
      <c r="E66" s="327"/>
      <c r="F66" s="348"/>
      <c r="G66" s="338"/>
      <c r="H66" s="372"/>
      <c r="I66" s="297"/>
      <c r="J66" s="353"/>
      <c r="K66" s="297"/>
      <c r="L66" s="372"/>
      <c r="M66" s="298"/>
      <c r="N66" s="366"/>
      <c r="O66" s="298"/>
      <c r="P66" s="365"/>
      <c r="Q66" s="298"/>
      <c r="R66" s="366"/>
      <c r="S66" s="298"/>
      <c r="T66" s="385"/>
      <c r="U66" s="340"/>
      <c r="V66" s="385">
        <v>20</v>
      </c>
      <c r="W66" s="298">
        <v>200000</v>
      </c>
      <c r="X66" s="366"/>
      <c r="Y66" s="298"/>
      <c r="Z66" s="298"/>
    </row>
    <row r="67" spans="1:26" ht="15" customHeight="1" x14ac:dyDescent="0.35">
      <c r="A67" s="1251"/>
      <c r="B67" s="353"/>
      <c r="C67" s="327"/>
      <c r="D67" s="348"/>
      <c r="E67" s="327"/>
      <c r="F67" s="348"/>
      <c r="G67" s="297"/>
      <c r="H67" s="353"/>
      <c r="I67" s="297"/>
      <c r="J67" s="353"/>
      <c r="K67" s="297"/>
      <c r="L67" s="372"/>
      <c r="M67" s="298"/>
      <c r="N67" s="366"/>
      <c r="O67" s="298"/>
      <c r="P67" s="365"/>
      <c r="Q67" s="298"/>
      <c r="R67" s="366"/>
      <c r="S67" s="298"/>
      <c r="T67" s="385"/>
      <c r="U67" s="340"/>
      <c r="V67" s="385"/>
      <c r="W67" s="298"/>
      <c r="X67" s="366"/>
      <c r="Y67" s="298"/>
      <c r="Z67" s="298"/>
    </row>
    <row r="68" spans="1:26" ht="15" customHeight="1" x14ac:dyDescent="0.35">
      <c r="A68" s="1249">
        <v>44821</v>
      </c>
      <c r="B68" s="353">
        <v>32.6</v>
      </c>
      <c r="C68" s="327">
        <v>326000</v>
      </c>
      <c r="D68" s="348">
        <v>18.23</v>
      </c>
      <c r="E68" s="327">
        <v>187300</v>
      </c>
      <c r="F68" s="348"/>
      <c r="G68" s="297"/>
      <c r="H68" s="353"/>
      <c r="I68" s="297"/>
      <c r="J68" s="353">
        <v>15</v>
      </c>
      <c r="K68" s="297">
        <v>217500</v>
      </c>
      <c r="L68" s="372"/>
      <c r="M68" s="298"/>
      <c r="N68" s="366"/>
      <c r="O68" s="298"/>
      <c r="P68" s="365">
        <v>20</v>
      </c>
      <c r="Q68" s="298">
        <v>290000</v>
      </c>
      <c r="R68" s="366"/>
      <c r="S68" s="298"/>
      <c r="T68" s="385"/>
      <c r="U68" s="340"/>
      <c r="V68" s="385"/>
      <c r="W68" s="298"/>
      <c r="X68" s="366"/>
      <c r="Y68" s="298"/>
      <c r="Z68" s="298"/>
    </row>
    <row r="69" spans="1:26" ht="15" customHeight="1" x14ac:dyDescent="0.35">
      <c r="A69" s="1250"/>
      <c r="B69" s="353"/>
      <c r="C69" s="327"/>
      <c r="D69" s="348"/>
      <c r="E69" s="327"/>
      <c r="F69" s="348"/>
      <c r="G69" s="297"/>
      <c r="H69" s="353"/>
      <c r="I69" s="297"/>
      <c r="J69" s="353"/>
      <c r="K69" s="297"/>
      <c r="L69" s="372"/>
      <c r="M69" s="298"/>
      <c r="N69" s="366"/>
      <c r="O69" s="298"/>
      <c r="P69" s="365"/>
      <c r="Q69" s="298"/>
      <c r="R69" s="366"/>
      <c r="S69" s="298"/>
      <c r="T69" s="385"/>
      <c r="U69" s="340"/>
      <c r="V69" s="385"/>
      <c r="W69" s="298"/>
      <c r="X69" s="366"/>
      <c r="Y69" s="298"/>
      <c r="Z69" s="298"/>
    </row>
    <row r="70" spans="1:26" ht="15" customHeight="1" x14ac:dyDescent="0.35">
      <c r="A70" s="1250"/>
      <c r="B70" s="353"/>
      <c r="C70" s="327"/>
      <c r="D70" s="348"/>
      <c r="E70" s="327"/>
      <c r="F70" s="348"/>
      <c r="G70" s="297"/>
      <c r="H70" s="353"/>
      <c r="I70" s="297"/>
      <c r="J70" s="353"/>
      <c r="K70" s="297"/>
      <c r="L70" s="372"/>
      <c r="M70" s="298"/>
      <c r="N70" s="366"/>
      <c r="O70" s="298"/>
      <c r="P70" s="365"/>
      <c r="Q70" s="298"/>
      <c r="R70" s="366"/>
      <c r="S70" s="298"/>
      <c r="T70" s="385"/>
      <c r="U70" s="340"/>
      <c r="V70" s="385"/>
      <c r="W70" s="298"/>
      <c r="X70" s="366"/>
      <c r="Y70" s="298"/>
      <c r="Z70" s="298"/>
    </row>
    <row r="71" spans="1:26" ht="15" customHeight="1" x14ac:dyDescent="0.35">
      <c r="A71" s="1251"/>
      <c r="B71" s="353"/>
      <c r="C71" s="327"/>
      <c r="D71" s="348"/>
      <c r="E71" s="327"/>
      <c r="F71" s="348"/>
      <c r="G71" s="297"/>
      <c r="H71" s="353"/>
      <c r="I71" s="297"/>
      <c r="J71" s="353"/>
      <c r="K71" s="297"/>
      <c r="L71" s="372"/>
      <c r="M71" s="298"/>
      <c r="N71" s="366"/>
      <c r="O71" s="298"/>
      <c r="P71" s="365"/>
      <c r="Q71" s="298"/>
      <c r="R71" s="366"/>
      <c r="S71" s="298"/>
      <c r="T71" s="385"/>
      <c r="U71" s="340"/>
      <c r="V71" s="385"/>
      <c r="W71" s="298"/>
      <c r="X71" s="366"/>
      <c r="Y71" s="298"/>
      <c r="Z71" s="298"/>
    </row>
    <row r="72" spans="1:26" ht="15" customHeight="1" x14ac:dyDescent="0.35">
      <c r="A72" s="1249">
        <v>44822</v>
      </c>
      <c r="B72" s="353">
        <v>22.73</v>
      </c>
      <c r="C72" s="327">
        <v>227300</v>
      </c>
      <c r="D72" s="514">
        <v>5.29</v>
      </c>
      <c r="E72" s="447">
        <v>100000</v>
      </c>
      <c r="F72" s="348"/>
      <c r="G72" s="297"/>
      <c r="H72" s="353"/>
      <c r="I72" s="297"/>
      <c r="J72" s="353"/>
      <c r="K72" s="297"/>
      <c r="L72" s="372">
        <v>28.13</v>
      </c>
      <c r="M72" s="298">
        <v>191284</v>
      </c>
      <c r="N72" s="366"/>
      <c r="O72" s="298"/>
      <c r="P72" s="365"/>
      <c r="Q72" s="298"/>
      <c r="R72" s="353"/>
      <c r="S72" s="298"/>
      <c r="T72" s="385"/>
      <c r="U72" s="340"/>
      <c r="V72" s="385"/>
      <c r="W72" s="298"/>
      <c r="X72" s="366"/>
      <c r="Y72" s="298"/>
      <c r="Z72" s="298"/>
    </row>
    <row r="73" spans="1:26" ht="15" customHeight="1" x14ac:dyDescent="0.35">
      <c r="A73" s="1250"/>
      <c r="B73" s="353"/>
      <c r="C73" s="327"/>
      <c r="D73" s="348"/>
      <c r="E73" s="327"/>
      <c r="F73" s="348"/>
      <c r="G73" s="297"/>
      <c r="H73" s="353"/>
      <c r="I73" s="297"/>
      <c r="J73" s="353"/>
      <c r="K73" s="297"/>
      <c r="L73" s="372"/>
      <c r="M73" s="298"/>
      <c r="N73" s="366"/>
      <c r="O73" s="298"/>
      <c r="P73" s="365"/>
      <c r="Q73" s="298"/>
      <c r="R73" s="353"/>
      <c r="S73" s="298"/>
      <c r="T73" s="385"/>
      <c r="U73" s="340"/>
      <c r="V73" s="385"/>
      <c r="W73" s="298"/>
      <c r="X73" s="366"/>
      <c r="Y73" s="298"/>
      <c r="Z73" s="298"/>
    </row>
    <row r="74" spans="1:26" ht="15" customHeight="1" x14ac:dyDescent="0.35">
      <c r="A74" s="1250"/>
      <c r="B74" s="353"/>
      <c r="C74" s="327"/>
      <c r="D74" s="348"/>
      <c r="E74" s="327"/>
      <c r="F74" s="348"/>
      <c r="G74" s="297"/>
      <c r="H74" s="353"/>
      <c r="I74" s="297"/>
      <c r="J74" s="353"/>
      <c r="K74" s="297"/>
      <c r="L74" s="372"/>
      <c r="M74" s="298"/>
      <c r="N74" s="366"/>
      <c r="O74" s="298"/>
      <c r="P74" s="365"/>
      <c r="Q74" s="298"/>
      <c r="R74" s="366"/>
      <c r="S74" s="298"/>
      <c r="T74" s="385"/>
      <c r="U74" s="868"/>
      <c r="V74" s="871"/>
      <c r="W74" s="867"/>
      <c r="X74" s="365"/>
      <c r="Y74" s="298"/>
      <c r="Z74" s="298"/>
    </row>
    <row r="75" spans="1:26" ht="15" customHeight="1" x14ac:dyDescent="0.35">
      <c r="A75" s="1251"/>
      <c r="B75" s="353"/>
      <c r="C75" s="327"/>
      <c r="D75" s="348"/>
      <c r="E75" s="327"/>
      <c r="F75" s="348"/>
      <c r="G75" s="338"/>
      <c r="H75" s="353"/>
      <c r="I75" s="297"/>
      <c r="J75" s="353"/>
      <c r="K75" s="297"/>
      <c r="L75" s="372"/>
      <c r="M75" s="298"/>
      <c r="N75" s="366"/>
      <c r="O75" s="298"/>
      <c r="P75" s="365"/>
      <c r="Q75" s="298"/>
      <c r="R75" s="366"/>
      <c r="S75" s="298"/>
      <c r="T75" s="385"/>
      <c r="U75" s="340"/>
      <c r="V75" s="385"/>
      <c r="W75" s="298"/>
      <c r="X75" s="366"/>
      <c r="Y75" s="298"/>
      <c r="Z75" s="298"/>
    </row>
    <row r="76" spans="1:26" ht="15" customHeight="1" x14ac:dyDescent="0.35">
      <c r="A76" s="1249">
        <v>44823</v>
      </c>
      <c r="B76" s="353">
        <v>16.559999999999999</v>
      </c>
      <c r="C76" s="327">
        <v>165600</v>
      </c>
      <c r="D76" s="348">
        <v>37.71</v>
      </c>
      <c r="E76" s="327">
        <v>377100</v>
      </c>
      <c r="F76" s="348"/>
      <c r="G76" s="297"/>
      <c r="H76" s="372">
        <v>55.28</v>
      </c>
      <c r="I76" s="298">
        <v>375904</v>
      </c>
      <c r="J76" s="353"/>
      <c r="K76" s="297"/>
      <c r="L76" s="372"/>
      <c r="M76" s="298"/>
      <c r="N76" s="366"/>
      <c r="O76" s="298"/>
      <c r="P76" s="365">
        <v>20</v>
      </c>
      <c r="Q76" s="298">
        <v>290000</v>
      </c>
      <c r="R76" s="366">
        <v>35.5</v>
      </c>
      <c r="S76" s="298">
        <v>241400</v>
      </c>
      <c r="T76" s="385"/>
      <c r="U76" s="340"/>
      <c r="V76" s="385"/>
      <c r="W76" s="298"/>
      <c r="X76" s="366"/>
      <c r="Y76" s="298"/>
      <c r="Z76" s="298"/>
    </row>
    <row r="77" spans="1:26" ht="15" customHeight="1" x14ac:dyDescent="0.35">
      <c r="A77" s="1250"/>
      <c r="B77" s="353"/>
      <c r="C77" s="327"/>
      <c r="D77" s="348"/>
      <c r="E77" s="327"/>
      <c r="F77" s="348"/>
      <c r="G77" s="297"/>
      <c r="H77" s="353"/>
      <c r="I77" s="297"/>
      <c r="J77" s="353"/>
      <c r="K77" s="297"/>
      <c r="L77" s="372"/>
      <c r="M77" s="298"/>
      <c r="N77" s="366"/>
      <c r="O77" s="298"/>
      <c r="P77" s="365"/>
      <c r="Q77" s="298"/>
      <c r="R77" s="366"/>
      <c r="S77" s="298"/>
      <c r="T77" s="385"/>
      <c r="U77" s="868"/>
      <c r="V77" s="871"/>
      <c r="W77" s="867"/>
      <c r="X77" s="365"/>
      <c r="Y77" s="298"/>
      <c r="Z77" s="298"/>
    </row>
    <row r="78" spans="1:26" ht="15" customHeight="1" x14ac:dyDescent="0.35">
      <c r="A78" s="1250"/>
      <c r="B78" s="353"/>
      <c r="C78" s="327"/>
      <c r="D78" s="348"/>
      <c r="E78" s="327"/>
      <c r="F78" s="348"/>
      <c r="G78" s="297"/>
      <c r="H78" s="353"/>
      <c r="I78" s="297"/>
      <c r="J78" s="353"/>
      <c r="K78" s="297"/>
      <c r="L78" s="372"/>
      <c r="M78" s="298"/>
      <c r="N78" s="366"/>
      <c r="O78" s="298"/>
      <c r="P78" s="365"/>
      <c r="Q78" s="298"/>
      <c r="R78" s="366"/>
      <c r="S78" s="298"/>
      <c r="T78" s="385"/>
      <c r="U78" s="868"/>
      <c r="V78" s="871"/>
      <c r="W78" s="867"/>
      <c r="X78" s="365"/>
      <c r="Y78" s="298"/>
      <c r="Z78" s="298"/>
    </row>
    <row r="79" spans="1:26" ht="15" customHeight="1" x14ac:dyDescent="0.35">
      <c r="A79" s="1251"/>
      <c r="B79" s="353"/>
      <c r="C79" s="327"/>
      <c r="D79" s="348"/>
      <c r="E79" s="327"/>
      <c r="F79" s="348"/>
      <c r="G79" s="297"/>
      <c r="H79" s="353"/>
      <c r="I79" s="297"/>
      <c r="J79" s="353"/>
      <c r="K79" s="297"/>
      <c r="L79" s="372"/>
      <c r="M79" s="298"/>
      <c r="N79" s="366"/>
      <c r="O79" s="298"/>
      <c r="P79" s="365"/>
      <c r="Q79" s="298"/>
      <c r="R79" s="366"/>
      <c r="S79" s="298"/>
      <c r="T79" s="385"/>
      <c r="U79" s="340"/>
      <c r="V79" s="385"/>
      <c r="W79" s="298"/>
      <c r="X79" s="366"/>
      <c r="Y79" s="298"/>
      <c r="Z79" s="298"/>
    </row>
    <row r="80" spans="1:26" ht="15" customHeight="1" x14ac:dyDescent="0.35">
      <c r="A80" s="1249">
        <v>44824</v>
      </c>
      <c r="B80" s="353">
        <v>17.37</v>
      </c>
      <c r="C80" s="327">
        <v>173700</v>
      </c>
      <c r="D80" s="410">
        <v>19.97</v>
      </c>
      <c r="E80" s="327">
        <v>199700</v>
      </c>
      <c r="F80" s="348">
        <v>30.72</v>
      </c>
      <c r="G80" s="297">
        <v>307200</v>
      </c>
      <c r="H80" s="353"/>
      <c r="I80" s="297"/>
      <c r="J80" s="353">
        <v>15</v>
      </c>
      <c r="K80" s="297">
        <v>217500</v>
      </c>
      <c r="L80" s="372"/>
      <c r="M80" s="298"/>
      <c r="N80" s="366">
        <v>12.45</v>
      </c>
      <c r="O80" s="298">
        <v>124500</v>
      </c>
      <c r="P80" s="365">
        <v>20</v>
      </c>
      <c r="Q80" s="298">
        <v>290000</v>
      </c>
      <c r="R80" s="366"/>
      <c r="S80" s="298"/>
      <c r="T80" s="385"/>
      <c r="U80" s="340"/>
      <c r="V80" s="385"/>
      <c r="W80" s="298"/>
      <c r="X80" s="366"/>
      <c r="Y80" s="298"/>
      <c r="Z80" s="298"/>
    </row>
    <row r="81" spans="1:26" ht="15" customHeight="1" x14ac:dyDescent="0.35">
      <c r="A81" s="1250"/>
      <c r="B81" s="353"/>
      <c r="C81" s="327"/>
      <c r="D81" s="410"/>
      <c r="E81" s="327"/>
      <c r="F81" s="348"/>
      <c r="G81" s="297"/>
      <c r="H81" s="353"/>
      <c r="I81" s="297"/>
      <c r="J81" s="353"/>
      <c r="K81" s="297"/>
      <c r="L81" s="372"/>
      <c r="M81" s="298"/>
      <c r="N81" s="366"/>
      <c r="O81" s="298"/>
      <c r="P81" s="365"/>
      <c r="Q81" s="298"/>
      <c r="R81" s="366"/>
      <c r="S81" s="298"/>
      <c r="T81" s="385"/>
      <c r="U81" s="340"/>
      <c r="V81" s="385"/>
      <c r="W81" s="298"/>
      <c r="X81" s="366"/>
      <c r="Y81" s="298"/>
      <c r="Z81" s="298"/>
    </row>
    <row r="82" spans="1:26" ht="15" customHeight="1" x14ac:dyDescent="0.35">
      <c r="A82" s="1250"/>
      <c r="B82" s="353"/>
      <c r="C82" s="327"/>
      <c r="D82" s="410"/>
      <c r="E82" s="327"/>
      <c r="F82" s="348"/>
      <c r="G82" s="297"/>
      <c r="H82" s="353"/>
      <c r="I82" s="297"/>
      <c r="J82" s="353"/>
      <c r="K82" s="297"/>
      <c r="L82" s="372"/>
      <c r="M82" s="298"/>
      <c r="N82" s="366"/>
      <c r="O82" s="298"/>
      <c r="P82" s="365"/>
      <c r="Q82" s="298"/>
      <c r="R82" s="366"/>
      <c r="S82" s="298"/>
      <c r="T82" s="385"/>
      <c r="U82" s="340"/>
      <c r="V82" s="385"/>
      <c r="W82" s="298"/>
      <c r="X82" s="366"/>
      <c r="Y82" s="298"/>
      <c r="Z82" s="298"/>
    </row>
    <row r="83" spans="1:26" ht="15" customHeight="1" x14ac:dyDescent="0.35">
      <c r="A83" s="1250"/>
      <c r="B83" s="353"/>
      <c r="C83" s="327"/>
      <c r="D83" s="410"/>
      <c r="E83" s="327"/>
      <c r="F83" s="348"/>
      <c r="G83" s="297"/>
      <c r="H83" s="353"/>
      <c r="I83" s="297"/>
      <c r="J83" s="353"/>
      <c r="K83" s="297"/>
      <c r="L83" s="372"/>
      <c r="M83" s="298"/>
      <c r="N83" s="366"/>
      <c r="O83" s="298"/>
      <c r="P83" s="365"/>
      <c r="Q83" s="298"/>
      <c r="R83" s="366"/>
      <c r="S83" s="298"/>
      <c r="T83" s="385"/>
      <c r="U83" s="340"/>
      <c r="V83" s="385"/>
      <c r="W83" s="298"/>
      <c r="X83" s="366"/>
      <c r="Y83" s="298"/>
      <c r="Z83" s="298"/>
    </row>
    <row r="84" spans="1:26" ht="15" customHeight="1" x14ac:dyDescent="0.35">
      <c r="A84" s="1251"/>
      <c r="B84" s="353"/>
      <c r="C84" s="327"/>
      <c r="D84" s="348"/>
      <c r="E84" s="327"/>
      <c r="F84" s="348"/>
      <c r="G84" s="298"/>
      <c r="H84" s="366"/>
      <c r="I84" s="297"/>
      <c r="J84" s="353"/>
      <c r="K84" s="297"/>
      <c r="L84" s="372"/>
      <c r="M84" s="298"/>
      <c r="N84" s="366"/>
      <c r="O84" s="298"/>
      <c r="P84" s="365"/>
      <c r="Q84" s="298"/>
      <c r="R84" s="366"/>
      <c r="S84" s="298"/>
      <c r="T84" s="385"/>
      <c r="U84" s="340"/>
      <c r="V84" s="385"/>
      <c r="W84" s="298"/>
      <c r="X84" s="366"/>
      <c r="Y84" s="298"/>
      <c r="Z84" s="298"/>
    </row>
    <row r="85" spans="1:26" ht="15" customHeight="1" x14ac:dyDescent="0.35">
      <c r="A85" s="1249">
        <v>44825</v>
      </c>
      <c r="B85" s="353">
        <v>16.48</v>
      </c>
      <c r="C85" s="327">
        <v>164800</v>
      </c>
      <c r="D85" s="348">
        <v>12.42</v>
      </c>
      <c r="E85" s="327">
        <v>124200</v>
      </c>
      <c r="F85" s="348">
        <v>20.39</v>
      </c>
      <c r="G85" s="298">
        <v>203900</v>
      </c>
      <c r="H85" s="366"/>
      <c r="I85" s="297"/>
      <c r="J85" s="353">
        <v>15</v>
      </c>
      <c r="K85" s="297">
        <v>217500</v>
      </c>
      <c r="L85" s="372">
        <v>48.5</v>
      </c>
      <c r="M85" s="298">
        <v>329800</v>
      </c>
      <c r="N85" s="366">
        <v>40.89</v>
      </c>
      <c r="O85" s="298">
        <v>408900</v>
      </c>
      <c r="P85" s="365">
        <v>20</v>
      </c>
      <c r="Q85" s="298">
        <v>290000</v>
      </c>
      <c r="R85" s="366"/>
      <c r="S85" s="298"/>
      <c r="T85" s="385"/>
      <c r="U85" s="340"/>
      <c r="V85" s="385">
        <v>17.010000000000002</v>
      </c>
      <c r="W85" s="298">
        <v>170100</v>
      </c>
      <c r="X85" s="366"/>
      <c r="Y85" s="298"/>
      <c r="Z85" s="298"/>
    </row>
    <row r="86" spans="1:26" ht="15" customHeight="1" x14ac:dyDescent="0.35">
      <c r="A86" s="1250"/>
      <c r="B86" s="353"/>
      <c r="C86" s="327"/>
      <c r="D86" s="348"/>
      <c r="E86" s="327"/>
      <c r="F86" s="348"/>
      <c r="G86" s="298"/>
      <c r="H86" s="366"/>
      <c r="I86" s="297"/>
      <c r="J86" s="353"/>
      <c r="K86" s="297"/>
      <c r="L86" s="372"/>
      <c r="M86" s="298"/>
      <c r="N86" s="366"/>
      <c r="O86" s="298"/>
      <c r="P86" s="365"/>
      <c r="Q86" s="298"/>
      <c r="R86" s="366"/>
      <c r="S86" s="298"/>
      <c r="T86" s="385"/>
      <c r="U86" s="340"/>
      <c r="V86" s="385"/>
      <c r="W86" s="298"/>
      <c r="X86" s="366"/>
      <c r="Y86" s="298"/>
      <c r="Z86" s="298"/>
    </row>
    <row r="87" spans="1:26" ht="15" customHeight="1" x14ac:dyDescent="0.35">
      <c r="A87" s="1250"/>
      <c r="B87" s="353"/>
      <c r="C87" s="327"/>
      <c r="D87" s="348"/>
      <c r="E87" s="327"/>
      <c r="F87" s="348"/>
      <c r="G87" s="298"/>
      <c r="H87" s="366"/>
      <c r="I87" s="297"/>
      <c r="J87" s="353"/>
      <c r="K87" s="297"/>
      <c r="L87" s="372"/>
      <c r="M87" s="298"/>
      <c r="N87" s="366"/>
      <c r="O87" s="298"/>
      <c r="P87" s="365"/>
      <c r="Q87" s="298"/>
      <c r="R87" s="366"/>
      <c r="S87" s="298"/>
      <c r="T87" s="385"/>
      <c r="U87" s="340"/>
      <c r="V87" s="385"/>
      <c r="W87" s="298"/>
      <c r="X87" s="366"/>
      <c r="Y87" s="298"/>
      <c r="Z87" s="298"/>
    </row>
    <row r="88" spans="1:26" ht="15" customHeight="1" x14ac:dyDescent="0.35">
      <c r="A88" s="1250"/>
      <c r="B88" s="353"/>
      <c r="C88" s="327"/>
      <c r="D88" s="348"/>
      <c r="E88" s="327"/>
      <c r="F88" s="348"/>
      <c r="G88" s="298"/>
      <c r="H88" s="366"/>
      <c r="I88" s="297"/>
      <c r="J88" s="353"/>
      <c r="K88" s="297"/>
      <c r="L88" s="372"/>
      <c r="M88" s="298"/>
      <c r="N88" s="366"/>
      <c r="O88" s="298"/>
      <c r="P88" s="365"/>
      <c r="Q88" s="298"/>
      <c r="R88" s="366"/>
      <c r="S88" s="298"/>
      <c r="T88" s="385"/>
      <c r="U88" s="868"/>
      <c r="V88" s="871"/>
      <c r="W88" s="867"/>
      <c r="X88" s="365"/>
      <c r="Y88" s="298"/>
      <c r="Z88" s="298"/>
    </row>
    <row r="89" spans="1:26" ht="15" customHeight="1" x14ac:dyDescent="0.35">
      <c r="A89" s="1251"/>
      <c r="B89" s="353"/>
      <c r="C89" s="327"/>
      <c r="D89" s="348"/>
      <c r="E89" s="327"/>
      <c r="F89" s="348"/>
      <c r="G89" s="297"/>
      <c r="H89" s="353"/>
      <c r="I89" s="297"/>
      <c r="J89" s="353"/>
      <c r="K89" s="297"/>
      <c r="L89" s="372"/>
      <c r="M89" s="298"/>
      <c r="N89" s="366"/>
      <c r="O89" s="298"/>
      <c r="P89" s="365"/>
      <c r="Q89" s="298"/>
      <c r="R89" s="366"/>
      <c r="S89" s="298"/>
      <c r="T89" s="385"/>
      <c r="U89" s="340"/>
      <c r="V89" s="385"/>
      <c r="W89" s="298"/>
      <c r="X89" s="366"/>
      <c r="Y89" s="298"/>
      <c r="Z89" s="298"/>
    </row>
    <row r="90" spans="1:26" ht="17.25" customHeight="1" x14ac:dyDescent="0.35">
      <c r="A90" s="1249">
        <v>44826</v>
      </c>
      <c r="B90" s="353"/>
      <c r="C90" s="327"/>
      <c r="D90" s="348">
        <v>14.63</v>
      </c>
      <c r="E90" s="327">
        <v>146500</v>
      </c>
      <c r="F90" s="348">
        <v>22.14</v>
      </c>
      <c r="G90" s="297">
        <v>221400</v>
      </c>
      <c r="H90" s="353"/>
      <c r="I90" s="297"/>
      <c r="J90" s="353">
        <v>30</v>
      </c>
      <c r="K90" s="297">
        <v>435000</v>
      </c>
      <c r="L90" s="372"/>
      <c r="M90" s="298"/>
      <c r="N90" s="366"/>
      <c r="O90" s="298"/>
      <c r="P90" s="365">
        <v>20</v>
      </c>
      <c r="Q90" s="298">
        <v>290000</v>
      </c>
      <c r="R90" s="366"/>
      <c r="S90" s="298"/>
      <c r="T90" s="385"/>
      <c r="U90" s="340"/>
      <c r="V90" s="385"/>
      <c r="W90" s="298"/>
      <c r="X90" s="366"/>
      <c r="Y90" s="298"/>
      <c r="Z90" s="298"/>
    </row>
    <row r="91" spans="1:26" ht="17.25" customHeight="1" x14ac:dyDescent="0.35">
      <c r="A91" s="1250"/>
      <c r="B91" s="353"/>
      <c r="C91" s="327"/>
      <c r="D91" s="348"/>
      <c r="E91" s="327"/>
      <c r="F91" s="348"/>
      <c r="G91" s="297"/>
      <c r="H91" s="353"/>
      <c r="I91" s="297"/>
      <c r="J91" s="353"/>
      <c r="K91" s="297"/>
      <c r="L91" s="372"/>
      <c r="M91" s="298"/>
      <c r="N91" s="366"/>
      <c r="O91" s="298"/>
      <c r="P91" s="365"/>
      <c r="Q91" s="298"/>
      <c r="R91" s="366"/>
      <c r="S91" s="298"/>
      <c r="T91" s="385"/>
      <c r="U91" s="340"/>
      <c r="V91" s="385"/>
      <c r="W91" s="298"/>
      <c r="X91" s="366"/>
      <c r="Y91" s="298"/>
      <c r="Z91" s="298"/>
    </row>
    <row r="92" spans="1:26" ht="17.25" customHeight="1" x14ac:dyDescent="0.35">
      <c r="A92" s="1250"/>
      <c r="B92" s="353"/>
      <c r="C92" s="327"/>
      <c r="D92" s="348"/>
      <c r="E92" s="327"/>
      <c r="F92" s="348"/>
      <c r="G92" s="297"/>
      <c r="H92" s="353"/>
      <c r="I92" s="297"/>
      <c r="J92" s="353"/>
      <c r="K92" s="297"/>
      <c r="L92" s="372"/>
      <c r="M92" s="298"/>
      <c r="N92" s="366"/>
      <c r="O92" s="298"/>
      <c r="P92" s="365"/>
      <c r="Q92" s="298"/>
      <c r="R92" s="366"/>
      <c r="S92" s="298"/>
      <c r="T92" s="385"/>
      <c r="U92" s="340"/>
      <c r="V92" s="385"/>
      <c r="W92" s="298"/>
      <c r="X92" s="366"/>
      <c r="Y92" s="298"/>
      <c r="Z92" s="298"/>
    </row>
    <row r="93" spans="1:26" ht="15" customHeight="1" x14ac:dyDescent="0.35">
      <c r="A93" s="1251"/>
      <c r="B93" s="353"/>
      <c r="C93" s="327"/>
      <c r="D93" s="348"/>
      <c r="E93" s="327"/>
      <c r="F93" s="348"/>
      <c r="G93" s="297"/>
      <c r="H93" s="353"/>
      <c r="I93" s="297"/>
      <c r="J93" s="353"/>
      <c r="K93" s="297"/>
      <c r="L93" s="372"/>
      <c r="M93" s="298"/>
      <c r="N93" s="366"/>
      <c r="O93" s="298"/>
      <c r="P93" s="365"/>
      <c r="Q93" s="298"/>
      <c r="R93" s="366"/>
      <c r="S93" s="298"/>
      <c r="T93" s="385"/>
      <c r="U93" s="340"/>
      <c r="V93" s="385"/>
      <c r="W93" s="298"/>
      <c r="X93" s="366"/>
      <c r="Y93" s="298"/>
      <c r="Z93" s="298"/>
    </row>
    <row r="94" spans="1:26" ht="15" customHeight="1" x14ac:dyDescent="0.35">
      <c r="A94" s="1249">
        <v>44827</v>
      </c>
      <c r="B94" s="353">
        <v>29.75</v>
      </c>
      <c r="C94" s="327">
        <v>297500</v>
      </c>
      <c r="D94" s="348">
        <v>15.03</v>
      </c>
      <c r="E94" s="327">
        <v>150300</v>
      </c>
      <c r="F94" s="348">
        <v>21.89</v>
      </c>
      <c r="G94" s="297">
        <v>218900</v>
      </c>
      <c r="H94" s="353"/>
      <c r="I94" s="297"/>
      <c r="J94" s="353"/>
      <c r="K94" s="297"/>
      <c r="L94" s="372">
        <v>55.18</v>
      </c>
      <c r="M94" s="298">
        <v>375224</v>
      </c>
      <c r="N94" s="366"/>
      <c r="O94" s="298"/>
      <c r="P94" s="365">
        <v>20</v>
      </c>
      <c r="Q94" s="298">
        <v>290000</v>
      </c>
      <c r="R94" s="366"/>
      <c r="S94" s="298"/>
      <c r="T94" s="385">
        <v>7</v>
      </c>
      <c r="U94" s="342">
        <v>70000</v>
      </c>
      <c r="V94" s="387"/>
      <c r="W94" s="332"/>
      <c r="X94" s="388"/>
      <c r="Y94" s="298"/>
      <c r="Z94" s="298"/>
    </row>
    <row r="95" spans="1:26" ht="15" customHeight="1" x14ac:dyDescent="0.35">
      <c r="A95" s="1250"/>
      <c r="B95" s="353"/>
      <c r="C95" s="327"/>
      <c r="D95" s="348"/>
      <c r="E95" s="327"/>
      <c r="F95" s="348"/>
      <c r="G95" s="297"/>
      <c r="H95" s="353"/>
      <c r="I95" s="297"/>
      <c r="J95" s="353"/>
      <c r="K95" s="297"/>
      <c r="L95" s="372"/>
      <c r="M95" s="298"/>
      <c r="N95" s="366"/>
      <c r="O95" s="298"/>
      <c r="P95" s="365"/>
      <c r="Q95" s="298"/>
      <c r="R95" s="366"/>
      <c r="S95" s="298"/>
      <c r="T95" s="385"/>
      <c r="U95" s="342"/>
      <c r="V95" s="387"/>
      <c r="W95" s="332"/>
      <c r="X95" s="388"/>
      <c r="Y95" s="298"/>
      <c r="Z95" s="298"/>
    </row>
    <row r="96" spans="1:26" ht="15" customHeight="1" x14ac:dyDescent="0.35">
      <c r="A96" s="1250"/>
      <c r="B96" s="353"/>
      <c r="C96" s="327"/>
      <c r="D96" s="348"/>
      <c r="E96" s="327"/>
      <c r="F96" s="348"/>
      <c r="G96" s="297"/>
      <c r="H96" s="353"/>
      <c r="I96" s="297"/>
      <c r="J96" s="353"/>
      <c r="K96" s="297"/>
      <c r="L96" s="372"/>
      <c r="M96" s="298"/>
      <c r="N96" s="366"/>
      <c r="O96" s="298"/>
      <c r="P96" s="365"/>
      <c r="Q96" s="298"/>
      <c r="R96" s="366"/>
      <c r="S96" s="298"/>
      <c r="T96" s="385"/>
      <c r="U96" s="342"/>
      <c r="V96" s="387"/>
      <c r="W96" s="332"/>
      <c r="X96" s="388"/>
      <c r="Y96" s="298"/>
      <c r="Z96" s="298"/>
    </row>
    <row r="97" spans="1:29" ht="15" customHeight="1" x14ac:dyDescent="0.35">
      <c r="A97" s="1251"/>
      <c r="B97" s="353"/>
      <c r="C97" s="327"/>
      <c r="D97" s="348"/>
      <c r="E97" s="327"/>
      <c r="F97" s="348"/>
      <c r="G97" s="297"/>
      <c r="H97" s="353"/>
      <c r="I97" s="297"/>
      <c r="J97" s="353"/>
      <c r="K97" s="297"/>
      <c r="L97" s="372"/>
      <c r="M97" s="298"/>
      <c r="N97" s="366"/>
      <c r="O97" s="298"/>
      <c r="P97" s="365"/>
      <c r="Q97" s="298"/>
      <c r="R97" s="366"/>
      <c r="S97" s="298"/>
      <c r="T97" s="385"/>
      <c r="U97" s="340"/>
      <c r="V97" s="385"/>
      <c r="W97" s="298"/>
      <c r="X97" s="366"/>
      <c r="Y97" s="298"/>
      <c r="Z97" s="298"/>
    </row>
    <row r="98" spans="1:29" ht="15" customHeight="1" x14ac:dyDescent="0.35">
      <c r="A98" s="1249">
        <v>44828</v>
      </c>
      <c r="B98" s="353">
        <v>15.8</v>
      </c>
      <c r="C98" s="327">
        <v>158000</v>
      </c>
      <c r="D98" s="348"/>
      <c r="E98" s="327"/>
      <c r="F98" s="348">
        <v>23.26</v>
      </c>
      <c r="G98" s="297">
        <v>232600</v>
      </c>
      <c r="H98" s="353"/>
      <c r="I98" s="297"/>
      <c r="J98" s="353">
        <v>15</v>
      </c>
      <c r="K98" s="297">
        <v>217500</v>
      </c>
      <c r="L98" s="372"/>
      <c r="M98" s="298"/>
      <c r="N98" s="366"/>
      <c r="O98" s="298"/>
      <c r="P98" s="365">
        <v>20</v>
      </c>
      <c r="Q98" s="298">
        <v>290000</v>
      </c>
      <c r="R98" s="366"/>
      <c r="S98" s="298"/>
      <c r="T98" s="385"/>
      <c r="U98" s="340"/>
      <c r="V98" s="385"/>
      <c r="W98" s="298"/>
      <c r="X98" s="366"/>
      <c r="Y98" s="298"/>
      <c r="Z98" s="298"/>
    </row>
    <row r="99" spans="1:29" ht="15" customHeight="1" x14ac:dyDescent="0.35">
      <c r="A99" s="1250"/>
      <c r="B99" s="353"/>
      <c r="C99" s="327"/>
      <c r="D99" s="348"/>
      <c r="E99" s="327"/>
      <c r="F99" s="348"/>
      <c r="G99" s="297"/>
      <c r="H99" s="353"/>
      <c r="I99" s="297"/>
      <c r="J99" s="353"/>
      <c r="K99" s="297"/>
      <c r="L99" s="372"/>
      <c r="M99" s="298"/>
      <c r="N99" s="366"/>
      <c r="O99" s="298"/>
      <c r="P99" s="365"/>
      <c r="Q99" s="298"/>
      <c r="R99" s="366"/>
      <c r="S99" s="298"/>
      <c r="T99" s="385"/>
      <c r="U99" s="340"/>
      <c r="V99" s="385"/>
      <c r="W99" s="298"/>
      <c r="X99" s="366"/>
      <c r="Y99" s="298"/>
      <c r="Z99" s="298"/>
    </row>
    <row r="100" spans="1:29" ht="15" customHeight="1" x14ac:dyDescent="0.35">
      <c r="A100" s="1250"/>
      <c r="B100" s="353"/>
      <c r="C100" s="327"/>
      <c r="D100" s="348"/>
      <c r="E100" s="327"/>
      <c r="F100" s="348"/>
      <c r="G100" s="338"/>
      <c r="H100" s="353"/>
      <c r="I100" s="297"/>
      <c r="J100" s="353"/>
      <c r="K100" s="297"/>
      <c r="L100" s="372"/>
      <c r="M100" s="298"/>
      <c r="N100" s="366"/>
      <c r="O100" s="298"/>
      <c r="P100" s="365"/>
      <c r="Q100" s="298"/>
      <c r="R100" s="366"/>
      <c r="S100" s="298"/>
      <c r="T100" s="385"/>
      <c r="U100" s="868"/>
      <c r="V100" s="871"/>
      <c r="W100" s="867"/>
      <c r="X100" s="365"/>
      <c r="Y100" s="298"/>
      <c r="Z100" s="298"/>
    </row>
    <row r="101" spans="1:29" ht="15" customHeight="1" x14ac:dyDescent="0.35">
      <c r="A101" s="1251"/>
      <c r="B101" s="353"/>
      <c r="C101" s="327"/>
      <c r="D101" s="348"/>
      <c r="E101" s="327"/>
      <c r="F101" s="348"/>
      <c r="G101" s="297"/>
      <c r="H101" s="353"/>
      <c r="I101" s="297"/>
      <c r="J101" s="353"/>
      <c r="K101" s="297"/>
      <c r="L101" s="372"/>
      <c r="M101" s="298"/>
      <c r="N101" s="366"/>
      <c r="O101" s="298"/>
      <c r="P101" s="365"/>
      <c r="Q101" s="298"/>
      <c r="R101" s="366"/>
      <c r="S101" s="298"/>
      <c r="T101" s="385"/>
      <c r="U101" s="340"/>
      <c r="V101" s="385"/>
      <c r="W101" s="298"/>
      <c r="X101" s="366"/>
      <c r="Y101" s="298"/>
      <c r="Z101" s="298"/>
    </row>
    <row r="102" spans="1:29" ht="15" customHeight="1" x14ac:dyDescent="0.35">
      <c r="A102" s="1249">
        <v>44829</v>
      </c>
      <c r="B102" s="353"/>
      <c r="C102" s="327"/>
      <c r="D102" s="348"/>
      <c r="E102" s="327"/>
      <c r="F102" s="348">
        <v>30.58</v>
      </c>
      <c r="G102" s="297">
        <v>305800</v>
      </c>
      <c r="H102" s="353"/>
      <c r="I102" s="297"/>
      <c r="J102" s="353"/>
      <c r="K102" s="327"/>
      <c r="L102" s="353"/>
      <c r="M102" s="297"/>
      <c r="N102" s="366"/>
      <c r="O102" s="298"/>
      <c r="P102" s="365"/>
      <c r="Q102" s="298"/>
      <c r="R102" s="366">
        <v>33.86</v>
      </c>
      <c r="S102" s="298">
        <v>230248</v>
      </c>
      <c r="T102" s="385"/>
      <c r="U102" s="340"/>
      <c r="V102" s="385"/>
      <c r="W102" s="298"/>
      <c r="X102" s="366"/>
      <c r="Y102" s="298"/>
      <c r="Z102" s="298"/>
    </row>
    <row r="103" spans="1:29" ht="15" customHeight="1" x14ac:dyDescent="0.35">
      <c r="A103" s="1250"/>
      <c r="B103" s="353"/>
      <c r="C103" s="327"/>
      <c r="D103" s="348"/>
      <c r="E103" s="327"/>
      <c r="F103" s="348"/>
      <c r="G103" s="297"/>
      <c r="H103" s="353"/>
      <c r="I103" s="297"/>
      <c r="J103" s="353"/>
      <c r="K103" s="327"/>
      <c r="L103" s="372"/>
      <c r="M103" s="298"/>
      <c r="N103" s="366"/>
      <c r="O103" s="298"/>
      <c r="P103" s="365"/>
      <c r="Q103" s="298"/>
      <c r="R103" s="366"/>
      <c r="S103" s="298"/>
      <c r="T103" s="385"/>
      <c r="U103" s="340"/>
      <c r="V103" s="385"/>
      <c r="W103" s="298"/>
      <c r="X103" s="366"/>
      <c r="Y103" s="298"/>
      <c r="Z103" s="298"/>
    </row>
    <row r="104" spans="1:29" ht="15" customHeight="1" x14ac:dyDescent="0.35">
      <c r="A104" s="1250"/>
      <c r="B104" s="353"/>
      <c r="C104" s="327"/>
      <c r="D104" s="348"/>
      <c r="E104" s="327"/>
      <c r="F104" s="348"/>
      <c r="G104" s="297"/>
      <c r="H104" s="353"/>
      <c r="I104" s="297"/>
      <c r="J104" s="353"/>
      <c r="K104" s="327"/>
      <c r="L104" s="372"/>
      <c r="M104" s="298"/>
      <c r="N104" s="366"/>
      <c r="O104" s="298"/>
      <c r="P104" s="365"/>
      <c r="Q104" s="298"/>
      <c r="R104" s="366"/>
      <c r="S104" s="298"/>
      <c r="T104" s="385"/>
      <c r="U104" s="340"/>
      <c r="V104" s="385"/>
      <c r="W104" s="298"/>
      <c r="X104" s="366"/>
      <c r="Y104" s="298"/>
      <c r="Z104" s="298"/>
    </row>
    <row r="105" spans="1:29" ht="15" customHeight="1" x14ac:dyDescent="0.35">
      <c r="A105" s="1250"/>
      <c r="B105" s="353"/>
      <c r="C105" s="327"/>
      <c r="D105" s="348"/>
      <c r="E105" s="327"/>
      <c r="F105" s="348"/>
      <c r="G105" s="297"/>
      <c r="H105" s="353"/>
      <c r="I105" s="297"/>
      <c r="J105" s="353"/>
      <c r="K105" s="297"/>
      <c r="L105" s="372"/>
      <c r="M105" s="298"/>
      <c r="N105" s="366"/>
      <c r="O105" s="298"/>
      <c r="P105" s="365"/>
      <c r="Q105" s="298"/>
      <c r="R105" s="366"/>
      <c r="S105" s="298"/>
      <c r="T105" s="385"/>
      <c r="U105" s="868"/>
      <c r="V105" s="871"/>
      <c r="W105" s="867"/>
      <c r="X105" s="365"/>
      <c r="Y105" s="298"/>
      <c r="Z105" s="298"/>
    </row>
    <row r="106" spans="1:29" ht="15" customHeight="1" x14ac:dyDescent="0.35">
      <c r="A106" s="1251"/>
      <c r="B106" s="353"/>
      <c r="C106" s="327"/>
      <c r="D106" s="348"/>
      <c r="E106" s="327"/>
      <c r="F106" s="348"/>
      <c r="G106" s="338"/>
      <c r="H106" s="353"/>
      <c r="I106" s="297"/>
      <c r="J106" s="353"/>
      <c r="K106" s="297"/>
      <c r="L106" s="372"/>
      <c r="M106" s="298"/>
      <c r="N106" s="366"/>
      <c r="O106" s="298"/>
      <c r="P106" s="365"/>
      <c r="Q106" s="298"/>
      <c r="R106" s="366"/>
      <c r="S106" s="298"/>
      <c r="T106" s="385"/>
      <c r="U106" s="340"/>
      <c r="V106" s="385"/>
      <c r="W106" s="298"/>
      <c r="X106" s="366"/>
      <c r="Y106" s="298"/>
      <c r="Z106" s="298"/>
      <c r="AB106" s="525">
        <v>66.36</v>
      </c>
      <c r="AC106" s="294">
        <f>U129-U6</f>
        <v>433600</v>
      </c>
    </row>
    <row r="107" spans="1:29" ht="15" customHeight="1" x14ac:dyDescent="0.35">
      <c r="A107" s="1249">
        <v>44830</v>
      </c>
      <c r="B107" s="353">
        <v>31.08</v>
      </c>
      <c r="C107" s="327">
        <v>310800</v>
      </c>
      <c r="D107" s="348"/>
      <c r="E107" s="327"/>
      <c r="F107" s="348">
        <v>27.41</v>
      </c>
      <c r="G107" s="338">
        <v>274100</v>
      </c>
      <c r="H107" s="372">
        <v>52.8</v>
      </c>
      <c r="I107" s="298">
        <v>359040</v>
      </c>
      <c r="J107" s="353"/>
      <c r="K107" s="297"/>
      <c r="L107" s="372"/>
      <c r="M107" s="298"/>
      <c r="N107" s="366"/>
      <c r="O107" s="298"/>
      <c r="P107" s="365">
        <v>20</v>
      </c>
      <c r="Q107" s="298">
        <v>290000</v>
      </c>
      <c r="R107" s="366"/>
      <c r="S107" s="298"/>
      <c r="T107" s="385"/>
      <c r="U107" s="340"/>
      <c r="V107" s="385"/>
      <c r="W107" s="298"/>
      <c r="X107" s="366"/>
      <c r="Y107" s="298"/>
      <c r="Z107" s="298"/>
      <c r="AB107" s="525">
        <f>V130-V10</f>
        <v>111.46</v>
      </c>
      <c r="AC107" s="294">
        <f>W129-W10</f>
        <v>1114600</v>
      </c>
    </row>
    <row r="108" spans="1:29" ht="15" customHeight="1" x14ac:dyDescent="0.35">
      <c r="A108" s="1250"/>
      <c r="B108" s="353"/>
      <c r="C108" s="327"/>
      <c r="D108" s="348"/>
      <c r="E108" s="327"/>
      <c r="F108" s="348"/>
      <c r="G108" s="297"/>
      <c r="H108" s="353"/>
      <c r="I108" s="297"/>
      <c r="J108" s="353"/>
      <c r="K108" s="297"/>
      <c r="L108" s="372"/>
      <c r="M108" s="298"/>
      <c r="N108" s="366"/>
      <c r="O108" s="298"/>
      <c r="P108" s="365"/>
      <c r="Q108" s="298"/>
      <c r="R108" s="366"/>
      <c r="S108" s="298"/>
      <c r="T108" s="385"/>
      <c r="U108" s="340"/>
      <c r="V108" s="385"/>
      <c r="W108" s="298"/>
      <c r="X108" s="366"/>
      <c r="Y108" s="298"/>
      <c r="Z108" s="298"/>
      <c r="AB108" s="525">
        <f>X130-X6</f>
        <v>88.160000000000011</v>
      </c>
      <c r="AC108" s="294">
        <f>Y129-Y6</f>
        <v>881600</v>
      </c>
    </row>
    <row r="109" spans="1:29" ht="15" customHeight="1" x14ac:dyDescent="0.35">
      <c r="A109" s="1250"/>
      <c r="B109" s="353"/>
      <c r="C109" s="327"/>
      <c r="D109" s="348"/>
      <c r="E109" s="327"/>
      <c r="F109" s="348"/>
      <c r="G109" s="297"/>
      <c r="H109" s="353"/>
      <c r="I109" s="297"/>
      <c r="J109" s="353"/>
      <c r="K109" s="297"/>
      <c r="L109" s="372"/>
      <c r="M109" s="298"/>
      <c r="N109" s="366"/>
      <c r="O109" s="298"/>
      <c r="P109" s="365"/>
      <c r="Q109" s="298"/>
      <c r="R109" s="366"/>
      <c r="S109" s="298"/>
      <c r="T109" s="385"/>
      <c r="U109" s="340"/>
      <c r="V109" s="385"/>
      <c r="W109" s="298"/>
      <c r="X109" s="366"/>
      <c r="Y109" s="298"/>
      <c r="Z109" s="298"/>
      <c r="AB109" s="525">
        <f>SUM(AB106:AB108)</f>
        <v>265.98</v>
      </c>
      <c r="AC109" s="294">
        <f>SUM(AC106:AC108)</f>
        <v>2429800</v>
      </c>
    </row>
    <row r="110" spans="1:29" ht="15" customHeight="1" x14ac:dyDescent="0.35">
      <c r="A110" s="1250"/>
      <c r="B110" s="353"/>
      <c r="C110" s="327"/>
      <c r="D110" s="348"/>
      <c r="E110" s="327"/>
      <c r="F110" s="348"/>
      <c r="G110" s="297"/>
      <c r="H110" s="353"/>
      <c r="I110" s="297"/>
      <c r="J110" s="353"/>
      <c r="K110" s="297"/>
      <c r="L110" s="372"/>
      <c r="M110" s="298"/>
      <c r="N110" s="366"/>
      <c r="O110" s="298"/>
      <c r="P110" s="365"/>
      <c r="Q110" s="298"/>
      <c r="R110" s="366"/>
      <c r="S110" s="298"/>
      <c r="T110" s="385"/>
      <c r="U110" s="868"/>
      <c r="V110" s="871"/>
      <c r="W110" s="867"/>
      <c r="X110" s="365"/>
      <c r="Y110" s="298"/>
      <c r="Z110" s="298"/>
      <c r="AB110" s="525"/>
    </row>
    <row r="111" spans="1:29" ht="15" customHeight="1" x14ac:dyDescent="0.35">
      <c r="A111" s="1251"/>
      <c r="B111" s="353"/>
      <c r="C111" s="327"/>
      <c r="D111" s="348"/>
      <c r="E111" s="327"/>
      <c r="F111" s="348"/>
      <c r="G111" s="297"/>
      <c r="H111" s="353"/>
      <c r="I111" s="297"/>
      <c r="J111" s="353"/>
      <c r="K111" s="297"/>
      <c r="L111" s="372"/>
      <c r="M111" s="298"/>
      <c r="N111" s="366"/>
      <c r="O111" s="298"/>
      <c r="P111" s="365"/>
      <c r="Q111" s="298"/>
      <c r="R111" s="366"/>
      <c r="S111" s="298"/>
      <c r="T111" s="385"/>
      <c r="U111" s="340"/>
      <c r="V111" s="385"/>
      <c r="W111" s="298"/>
      <c r="X111" s="366"/>
      <c r="Y111" s="298"/>
      <c r="Z111" s="298"/>
    </row>
    <row r="112" spans="1:29" ht="15" customHeight="1" x14ac:dyDescent="0.35">
      <c r="A112" s="1249">
        <v>44831</v>
      </c>
      <c r="B112" s="353">
        <v>15.49</v>
      </c>
      <c r="C112" s="327">
        <v>154900</v>
      </c>
      <c r="D112" s="348"/>
      <c r="E112" s="327"/>
      <c r="F112" s="348">
        <v>28.44</v>
      </c>
      <c r="G112" s="297">
        <v>284400</v>
      </c>
      <c r="H112" s="353"/>
      <c r="I112" s="297"/>
      <c r="J112" s="353">
        <v>15</v>
      </c>
      <c r="K112" s="297">
        <v>217500</v>
      </c>
      <c r="L112" s="372"/>
      <c r="M112" s="298"/>
      <c r="N112" s="366"/>
      <c r="O112" s="298"/>
      <c r="P112" s="365">
        <v>20</v>
      </c>
      <c r="Q112" s="298">
        <v>290000</v>
      </c>
      <c r="R112" s="366"/>
      <c r="S112" s="298"/>
      <c r="T112" s="388">
        <v>9.35</v>
      </c>
      <c r="U112" s="298">
        <v>93500</v>
      </c>
      <c r="V112" s="385">
        <v>24.74</v>
      </c>
      <c r="W112" s="298">
        <v>247400</v>
      </c>
      <c r="X112" s="366">
        <v>17.559999999999999</v>
      </c>
      <c r="Y112" s="298">
        <v>175600</v>
      </c>
      <c r="Z112" s="298"/>
    </row>
    <row r="113" spans="1:26" ht="15" customHeight="1" x14ac:dyDescent="0.35">
      <c r="A113" s="1250"/>
      <c r="B113" s="353"/>
      <c r="C113" s="327"/>
      <c r="D113" s="348"/>
      <c r="E113" s="327"/>
      <c r="F113" s="348"/>
      <c r="G113" s="297"/>
      <c r="H113" s="353"/>
      <c r="I113" s="297"/>
      <c r="J113" s="353"/>
      <c r="K113" s="297"/>
      <c r="L113" s="372"/>
      <c r="M113" s="298"/>
      <c r="N113" s="366"/>
      <c r="O113" s="298"/>
      <c r="P113" s="365"/>
      <c r="Q113" s="298"/>
      <c r="R113" s="366"/>
      <c r="S113" s="298"/>
      <c r="T113" s="385"/>
      <c r="U113" s="340"/>
      <c r="V113" s="385"/>
      <c r="W113" s="298"/>
      <c r="X113" s="366"/>
      <c r="Y113" s="298"/>
      <c r="Z113" s="298"/>
    </row>
    <row r="114" spans="1:26" ht="15" customHeight="1" x14ac:dyDescent="0.35">
      <c r="A114" s="1250"/>
      <c r="B114" s="353"/>
      <c r="C114" s="327"/>
      <c r="D114" s="348"/>
      <c r="E114" s="327"/>
      <c r="F114" s="348"/>
      <c r="G114" s="297"/>
      <c r="H114" s="353"/>
      <c r="I114" s="297"/>
      <c r="J114" s="353"/>
      <c r="K114" s="297"/>
      <c r="L114" s="372"/>
      <c r="M114" s="298"/>
      <c r="N114" s="366"/>
      <c r="O114" s="298"/>
      <c r="P114" s="365"/>
      <c r="Q114" s="298"/>
      <c r="R114" s="366"/>
      <c r="S114" s="298"/>
      <c r="T114" s="385"/>
      <c r="U114" s="340"/>
      <c r="V114" s="385"/>
      <c r="W114" s="298"/>
      <c r="X114" s="366"/>
      <c r="Y114" s="298"/>
      <c r="Z114" s="298"/>
    </row>
    <row r="115" spans="1:26" ht="15" customHeight="1" x14ac:dyDescent="0.35">
      <c r="A115" s="1250"/>
      <c r="B115" s="353"/>
      <c r="C115" s="327"/>
      <c r="D115" s="348"/>
      <c r="E115" s="327"/>
      <c r="F115" s="348"/>
      <c r="G115" s="297"/>
      <c r="H115" s="353"/>
      <c r="I115" s="297"/>
      <c r="J115" s="353"/>
      <c r="K115" s="297"/>
      <c r="L115" s="372"/>
      <c r="M115" s="298"/>
      <c r="N115" s="366"/>
      <c r="O115" s="298"/>
      <c r="P115" s="365"/>
      <c r="Q115" s="298"/>
      <c r="R115" s="366"/>
      <c r="S115" s="298"/>
      <c r="T115" s="385"/>
      <c r="U115" s="340"/>
      <c r="V115" s="385"/>
      <c r="W115" s="298"/>
      <c r="X115" s="366"/>
      <c r="Y115" s="298"/>
      <c r="Z115" s="298"/>
    </row>
    <row r="116" spans="1:26" ht="15" customHeight="1" x14ac:dyDescent="0.35">
      <c r="A116" s="1251"/>
      <c r="B116" s="353"/>
      <c r="C116" s="327"/>
      <c r="D116" s="348"/>
      <c r="E116" s="327"/>
      <c r="F116" s="348"/>
      <c r="G116" s="297"/>
      <c r="H116" s="353"/>
      <c r="I116" s="297"/>
      <c r="J116" s="353"/>
      <c r="K116" s="297"/>
      <c r="L116" s="372"/>
      <c r="M116" s="298"/>
      <c r="N116" s="366"/>
      <c r="O116" s="298"/>
      <c r="P116" s="365"/>
      <c r="Q116" s="298"/>
      <c r="R116" s="365"/>
      <c r="S116" s="298"/>
      <c r="T116" s="385"/>
      <c r="U116" s="340"/>
      <c r="V116" s="385"/>
      <c r="W116" s="298"/>
      <c r="X116" s="366"/>
      <c r="Y116" s="298"/>
      <c r="Z116" s="298"/>
    </row>
    <row r="117" spans="1:26" ht="15" customHeight="1" x14ac:dyDescent="0.35">
      <c r="A117" s="1249">
        <v>44832</v>
      </c>
      <c r="B117" s="353">
        <v>15.05</v>
      </c>
      <c r="C117" s="327">
        <v>150500</v>
      </c>
      <c r="D117" s="348"/>
      <c r="E117" s="327"/>
      <c r="F117" s="348">
        <v>23.57</v>
      </c>
      <c r="G117" s="297">
        <v>235700</v>
      </c>
      <c r="H117" s="353"/>
      <c r="I117" s="297"/>
      <c r="J117" s="353"/>
      <c r="K117" s="297"/>
      <c r="L117" s="372"/>
      <c r="M117" s="298"/>
      <c r="N117" s="366"/>
      <c r="O117" s="298"/>
      <c r="P117" s="365">
        <v>20</v>
      </c>
      <c r="Q117" s="298">
        <v>290000</v>
      </c>
      <c r="R117" s="365"/>
      <c r="S117" s="298"/>
      <c r="T117" s="385"/>
      <c r="U117" s="340"/>
      <c r="V117" s="385"/>
      <c r="W117" s="298"/>
      <c r="X117" s="366"/>
      <c r="Y117" s="298"/>
      <c r="Z117" s="298"/>
    </row>
    <row r="118" spans="1:26" ht="15" customHeight="1" x14ac:dyDescent="0.35">
      <c r="A118" s="1250"/>
      <c r="B118" s="353"/>
      <c r="C118" s="327"/>
      <c r="D118" s="348"/>
      <c r="E118" s="327"/>
      <c r="F118" s="348"/>
      <c r="G118" s="297"/>
      <c r="H118" s="353"/>
      <c r="I118" s="297"/>
      <c r="J118" s="353"/>
      <c r="K118" s="297"/>
      <c r="L118" s="372"/>
      <c r="M118" s="298"/>
      <c r="N118" s="366"/>
      <c r="O118" s="298"/>
      <c r="P118" s="365"/>
      <c r="Q118" s="298"/>
      <c r="R118" s="366"/>
      <c r="S118" s="298"/>
      <c r="T118" s="385"/>
      <c r="U118" s="340"/>
      <c r="V118" s="385"/>
      <c r="W118" s="298"/>
      <c r="X118" s="366"/>
      <c r="Y118" s="298"/>
      <c r="Z118" s="298"/>
    </row>
    <row r="119" spans="1:26" ht="15" customHeight="1" x14ac:dyDescent="0.35">
      <c r="A119" s="1250"/>
      <c r="B119" s="353"/>
      <c r="C119" s="327"/>
      <c r="D119" s="348"/>
      <c r="E119" s="327"/>
      <c r="F119" s="348"/>
      <c r="G119" s="297"/>
      <c r="H119" s="353"/>
      <c r="I119" s="297"/>
      <c r="J119" s="353"/>
      <c r="K119" s="297"/>
      <c r="L119" s="372"/>
      <c r="M119" s="298"/>
      <c r="N119" s="366"/>
      <c r="O119" s="298"/>
      <c r="P119" s="365"/>
      <c r="Q119" s="298"/>
      <c r="R119" s="366"/>
      <c r="S119" s="298"/>
      <c r="T119" s="385"/>
      <c r="U119" s="868"/>
      <c r="V119" s="871"/>
      <c r="W119" s="867"/>
      <c r="X119" s="365"/>
      <c r="Y119" s="298"/>
      <c r="Z119" s="298"/>
    </row>
    <row r="120" spans="1:26" ht="18" customHeight="1" x14ac:dyDescent="0.35">
      <c r="A120" s="1251"/>
      <c r="B120" s="353"/>
      <c r="C120" s="327"/>
      <c r="D120" s="348"/>
      <c r="E120" s="327"/>
      <c r="F120" s="348"/>
      <c r="G120" s="297"/>
      <c r="H120" s="353"/>
      <c r="I120" s="297"/>
      <c r="J120" s="353"/>
      <c r="K120" s="297"/>
      <c r="L120" s="372"/>
      <c r="M120" s="298"/>
      <c r="N120" s="366"/>
      <c r="O120" s="298"/>
      <c r="P120" s="365"/>
      <c r="Q120" s="298"/>
      <c r="R120" s="366"/>
      <c r="S120" s="298"/>
      <c r="T120" s="385"/>
      <c r="U120" s="340"/>
      <c r="V120" s="385"/>
      <c r="W120" s="298"/>
      <c r="X120" s="366"/>
      <c r="Y120" s="298"/>
      <c r="Z120" s="298"/>
    </row>
    <row r="121" spans="1:26" ht="18" customHeight="1" x14ac:dyDescent="0.35">
      <c r="A121" s="1249">
        <v>44833</v>
      </c>
      <c r="B121" s="353">
        <v>15.79</v>
      </c>
      <c r="C121" s="327">
        <v>157900</v>
      </c>
      <c r="D121" s="348"/>
      <c r="E121" s="327"/>
      <c r="F121" s="348">
        <v>26.93</v>
      </c>
      <c r="G121" s="297">
        <v>269300</v>
      </c>
      <c r="H121" s="353"/>
      <c r="I121" s="297"/>
      <c r="J121" s="353">
        <v>15</v>
      </c>
      <c r="K121" s="297">
        <v>217500</v>
      </c>
      <c r="L121" s="372">
        <v>54.74</v>
      </c>
      <c r="M121" s="298">
        <v>372232</v>
      </c>
      <c r="N121" s="366"/>
      <c r="O121" s="298"/>
      <c r="P121" s="365">
        <v>20</v>
      </c>
      <c r="Q121" s="298">
        <v>290000</v>
      </c>
      <c r="R121" s="366"/>
      <c r="S121" s="298"/>
      <c r="T121" s="385"/>
      <c r="U121" s="340"/>
      <c r="V121" s="385"/>
      <c r="W121" s="298"/>
      <c r="X121" s="366"/>
      <c r="Y121" s="298"/>
      <c r="Z121" s="298"/>
    </row>
    <row r="122" spans="1:26" ht="18" customHeight="1" x14ac:dyDescent="0.35">
      <c r="A122" s="1250"/>
      <c r="B122" s="353"/>
      <c r="C122" s="327"/>
      <c r="D122" s="348"/>
      <c r="E122" s="327"/>
      <c r="F122" s="348"/>
      <c r="G122" s="297"/>
      <c r="H122" s="353"/>
      <c r="I122" s="297"/>
      <c r="J122" s="353"/>
      <c r="K122" s="297"/>
      <c r="L122" s="372"/>
      <c r="M122" s="298"/>
      <c r="N122" s="366"/>
      <c r="O122" s="298"/>
      <c r="P122" s="365"/>
      <c r="Q122" s="298"/>
      <c r="R122" s="366"/>
      <c r="S122" s="298"/>
      <c r="T122" s="385"/>
      <c r="U122" s="340"/>
      <c r="V122" s="385"/>
      <c r="W122" s="298"/>
      <c r="X122" s="366"/>
      <c r="Y122" s="298"/>
      <c r="Z122" s="298"/>
    </row>
    <row r="123" spans="1:26" ht="18" customHeight="1" x14ac:dyDescent="0.35">
      <c r="A123" s="1250"/>
      <c r="B123" s="353"/>
      <c r="C123" s="327"/>
      <c r="D123" s="348"/>
      <c r="E123" s="327"/>
      <c r="F123" s="348"/>
      <c r="G123" s="297"/>
      <c r="H123" s="353"/>
      <c r="I123" s="297"/>
      <c r="J123" s="353"/>
      <c r="K123" s="297"/>
      <c r="L123" s="372"/>
      <c r="M123" s="298"/>
      <c r="N123" s="366"/>
      <c r="O123" s="298"/>
      <c r="P123" s="365"/>
      <c r="Q123" s="298"/>
      <c r="R123" s="366"/>
      <c r="S123" s="298"/>
      <c r="T123" s="385"/>
      <c r="U123" s="340"/>
      <c r="V123" s="385"/>
      <c r="W123" s="298"/>
      <c r="X123" s="366"/>
      <c r="Y123" s="298"/>
      <c r="Z123" s="298"/>
    </row>
    <row r="124" spans="1:26" ht="18" customHeight="1" x14ac:dyDescent="0.35">
      <c r="A124" s="1251"/>
      <c r="B124" s="353"/>
      <c r="C124" s="327"/>
      <c r="D124" s="348"/>
      <c r="E124" s="327"/>
      <c r="F124" s="348"/>
      <c r="G124" s="297"/>
      <c r="H124" s="353"/>
      <c r="I124" s="297"/>
      <c r="J124" s="353"/>
      <c r="K124" s="297"/>
      <c r="L124" s="372"/>
      <c r="M124" s="298"/>
      <c r="N124" s="366"/>
      <c r="O124" s="298"/>
      <c r="P124" s="365"/>
      <c r="Q124" s="298"/>
      <c r="R124" s="366"/>
      <c r="S124" s="298"/>
      <c r="T124" s="385"/>
      <c r="U124" s="340"/>
      <c r="V124" s="385"/>
      <c r="W124" s="298"/>
      <c r="X124" s="366"/>
      <c r="Y124" s="298"/>
      <c r="Z124" s="298"/>
    </row>
    <row r="125" spans="1:26" ht="18" customHeight="1" x14ac:dyDescent="0.35">
      <c r="A125" s="1249">
        <v>44834</v>
      </c>
      <c r="B125" s="353">
        <v>18.690000000000001</v>
      </c>
      <c r="C125" s="327">
        <v>186900</v>
      </c>
      <c r="D125" s="348">
        <v>26.02</v>
      </c>
      <c r="E125" s="327">
        <v>260200</v>
      </c>
      <c r="F125" s="348">
        <v>21.07</v>
      </c>
      <c r="G125" s="297">
        <v>210000</v>
      </c>
      <c r="H125" s="353"/>
      <c r="I125" s="297"/>
      <c r="J125" s="353"/>
      <c r="K125" s="297"/>
      <c r="L125" s="372"/>
      <c r="M125" s="298"/>
      <c r="N125" s="366"/>
      <c r="O125" s="298"/>
      <c r="P125" s="365"/>
      <c r="Q125" s="298"/>
      <c r="R125" s="366"/>
      <c r="S125" s="298"/>
      <c r="T125" s="385"/>
      <c r="U125" s="340"/>
      <c r="V125" s="385"/>
      <c r="W125" s="298"/>
      <c r="X125" s="366"/>
      <c r="Y125" s="298"/>
      <c r="Z125" s="298"/>
    </row>
    <row r="126" spans="1:26" ht="18" customHeight="1" x14ac:dyDescent="0.35">
      <c r="A126" s="1250"/>
      <c r="B126" s="353"/>
      <c r="C126" s="327"/>
      <c r="D126" s="348"/>
      <c r="E126" s="327"/>
      <c r="F126" s="348"/>
      <c r="G126" s="297"/>
      <c r="H126" s="353"/>
      <c r="I126" s="297"/>
      <c r="J126" s="353"/>
      <c r="K126" s="297"/>
      <c r="L126" s="372"/>
      <c r="M126" s="298"/>
      <c r="N126" s="366"/>
      <c r="O126" s="298"/>
      <c r="P126" s="365"/>
      <c r="Q126" s="298"/>
      <c r="R126" s="366"/>
      <c r="S126" s="298"/>
      <c r="T126" s="385"/>
      <c r="U126" s="340"/>
      <c r="V126" s="385"/>
      <c r="W126" s="298"/>
      <c r="X126" s="366"/>
      <c r="Y126" s="298"/>
      <c r="Z126" s="298"/>
    </row>
    <row r="127" spans="1:26" ht="18" customHeight="1" x14ac:dyDescent="0.35">
      <c r="A127" s="1250"/>
      <c r="B127" s="353"/>
      <c r="C127" s="327"/>
      <c r="D127" s="348"/>
      <c r="E127" s="327"/>
      <c r="F127" s="348"/>
      <c r="G127" s="297"/>
      <c r="H127" s="353"/>
      <c r="I127" s="297"/>
      <c r="J127" s="353"/>
      <c r="K127" s="297"/>
      <c r="L127" s="372"/>
      <c r="M127" s="298"/>
      <c r="N127" s="366"/>
      <c r="O127" s="298"/>
      <c r="P127" s="365">
        <v>20</v>
      </c>
      <c r="Q127" s="298">
        <v>290000</v>
      </c>
      <c r="R127" s="366"/>
      <c r="S127" s="298"/>
      <c r="T127" s="385"/>
      <c r="U127" s="340"/>
      <c r="V127" s="385"/>
      <c r="W127" s="298"/>
      <c r="X127" s="366"/>
      <c r="Y127" s="298"/>
      <c r="Z127" s="298"/>
    </row>
    <row r="128" spans="1:26" ht="18" customHeight="1" x14ac:dyDescent="0.35">
      <c r="A128" s="1251"/>
      <c r="B128" s="353"/>
      <c r="C128" s="327"/>
      <c r="D128" s="348"/>
      <c r="E128" s="327"/>
      <c r="F128" s="348"/>
      <c r="G128" s="297"/>
      <c r="H128" s="353"/>
      <c r="I128" s="297"/>
      <c r="J128" s="353"/>
      <c r="K128" s="297"/>
      <c r="L128" s="372"/>
      <c r="M128" s="298"/>
      <c r="N128" s="366"/>
      <c r="O128" s="298"/>
      <c r="P128" s="365"/>
      <c r="Q128" s="298"/>
      <c r="R128" s="366">
        <v>39.74</v>
      </c>
      <c r="S128" s="298">
        <v>270232</v>
      </c>
      <c r="T128" s="385"/>
      <c r="U128" s="340"/>
      <c r="V128" s="385"/>
      <c r="W128" s="298"/>
      <c r="X128" s="366"/>
      <c r="Y128" s="298"/>
      <c r="Z128" s="298"/>
    </row>
    <row r="129" spans="1:26" s="295" customFormat="1" ht="27" customHeight="1" x14ac:dyDescent="0.35">
      <c r="A129" s="1226" t="s">
        <v>113</v>
      </c>
      <c r="B129" s="354"/>
      <c r="C129" s="293">
        <f>SUM(C6:C128)</f>
        <v>4930949</v>
      </c>
      <c r="D129" s="293"/>
      <c r="E129" s="293">
        <f>SUM(E6:E128)</f>
        <v>3977772</v>
      </c>
      <c r="F129" s="293"/>
      <c r="G129" s="293">
        <f>SUM(G6:G128)</f>
        <v>4780506</v>
      </c>
      <c r="H129" s="293"/>
      <c r="I129" s="293">
        <f>SUM(I6:I128)</f>
        <v>1408146</v>
      </c>
      <c r="J129" s="293"/>
      <c r="K129" s="293">
        <f>SUM(K6:K128)</f>
        <v>4042500</v>
      </c>
      <c r="L129" s="293"/>
      <c r="M129" s="293">
        <f>SUM(M6:M128)</f>
        <v>2905716</v>
      </c>
      <c r="N129" s="293"/>
      <c r="O129" s="293">
        <f>SUM(O6:O128)</f>
        <v>1026540</v>
      </c>
      <c r="P129" s="293"/>
      <c r="Q129" s="293">
        <f>SUM(Q6:Q128)</f>
        <v>7474124</v>
      </c>
      <c r="R129" s="293"/>
      <c r="S129" s="293">
        <f>SUM(S6:S128)</f>
        <v>892976</v>
      </c>
      <c r="T129" s="293"/>
      <c r="U129" s="293">
        <f>SUM(U6:U128)</f>
        <v>487150</v>
      </c>
      <c r="V129" s="293"/>
      <c r="W129" s="293">
        <f>SUM(W6:W128)</f>
        <v>1296364</v>
      </c>
      <c r="X129" s="293"/>
      <c r="Y129" s="293">
        <f>SUM(Y6:Y128)</f>
        <v>1151951</v>
      </c>
      <c r="Z129" s="293">
        <f>SUM(C129:Y129)</f>
        <v>34374694</v>
      </c>
    </row>
    <row r="130" spans="1:26" s="295" customFormat="1" ht="34.5" customHeight="1" x14ac:dyDescent="0.35">
      <c r="A130" s="1226"/>
      <c r="B130" s="354">
        <f>SUM(B6:B129)</f>
        <v>502.14000000000004</v>
      </c>
      <c r="C130" s="354"/>
      <c r="D130" s="503">
        <f>SUM(D6:D129)</f>
        <v>401.55</v>
      </c>
      <c r="E130" s="293"/>
      <c r="F130" s="502">
        <f>SUM(F6:F129)</f>
        <v>497.03</v>
      </c>
      <c r="G130" s="293"/>
      <c r="H130" s="534">
        <f>SUM(H6:H129)</f>
        <v>220.86</v>
      </c>
      <c r="I130" s="293"/>
      <c r="J130" s="502">
        <f>SUM(J7:J129)</f>
        <v>285</v>
      </c>
      <c r="K130" s="293"/>
      <c r="L130" s="502">
        <f>SUM(L7:L129)</f>
        <v>438.97</v>
      </c>
      <c r="M130" s="293"/>
      <c r="N130" s="534">
        <f>SUM(N6:N129)</f>
        <v>106.75</v>
      </c>
      <c r="O130" s="485"/>
      <c r="P130" s="502">
        <f>SUM(P6:P129)</f>
        <v>534.99</v>
      </c>
      <c r="Q130" s="293"/>
      <c r="R130" s="503">
        <f>SUM(R7:R129)</f>
        <v>131.32</v>
      </c>
      <c r="S130" s="293"/>
      <c r="T130" s="503">
        <f>SUM(T5:T129)</f>
        <v>50.36</v>
      </c>
      <c r="U130" s="293"/>
      <c r="V130" s="293">
        <f>SUM(V6:V129)</f>
        <v>135.22</v>
      </c>
      <c r="W130" s="293"/>
      <c r="X130" s="503">
        <f>SUM(X6:X129)</f>
        <v>123.50000000000001</v>
      </c>
      <c r="Y130" s="354"/>
      <c r="Z130" s="364">
        <f>SUM(B130:Y130)</f>
        <v>3427.69</v>
      </c>
    </row>
    <row r="131" spans="1:26" ht="26.25" customHeight="1" thickBot="1" x14ac:dyDescent="0.4">
      <c r="A131" s="299"/>
      <c r="B131" s="355"/>
      <c r="C131" s="300"/>
      <c r="D131" s="355"/>
      <c r="E131" s="299"/>
      <c r="F131" s="355"/>
      <c r="G131" s="299"/>
      <c r="H131" s="355"/>
      <c r="I131" s="299"/>
      <c r="J131" s="355"/>
      <c r="K131" s="300"/>
      <c r="L131" s="463"/>
      <c r="M131" s="299"/>
      <c r="N131" s="355"/>
      <c r="O131" s="299"/>
      <c r="P131" s="378"/>
      <c r="Q131" s="299"/>
      <c r="R131" s="355"/>
      <c r="S131" s="299"/>
      <c r="T131" s="355"/>
      <c r="U131" s="299"/>
      <c r="V131" s="355"/>
      <c r="W131" s="300"/>
      <c r="X131" s="373"/>
      <c r="Y131" s="299"/>
      <c r="Z131" s="299"/>
    </row>
    <row r="132" spans="1:26" s="295" customFormat="1" ht="48" customHeight="1" thickBot="1" x14ac:dyDescent="0.4">
      <c r="A132" s="1245" t="s">
        <v>2</v>
      </c>
      <c r="B132" s="1261" t="s">
        <v>114</v>
      </c>
      <c r="C132" s="1262"/>
      <c r="D132" s="1262"/>
      <c r="E132" s="1263"/>
      <c r="F132" s="1264" t="s">
        <v>176</v>
      </c>
      <c r="G132" s="1264"/>
      <c r="H132" s="1265" t="s">
        <v>115</v>
      </c>
      <c r="I132" s="1266"/>
      <c r="J132" s="1266"/>
      <c r="K132" s="1266"/>
      <c r="L132" s="1266"/>
      <c r="M132" s="1266"/>
      <c r="N132" s="1266"/>
      <c r="O132" s="1267"/>
      <c r="P132" s="1265" t="s">
        <v>116</v>
      </c>
      <c r="Q132" s="1266"/>
      <c r="R132" s="1266"/>
      <c r="S132" s="1266"/>
      <c r="T132" s="1266"/>
      <c r="U132" s="1266"/>
      <c r="V132" s="1236" t="s">
        <v>223</v>
      </c>
      <c r="W132" s="1236"/>
      <c r="X132" s="1270" t="s">
        <v>224</v>
      </c>
      <c r="Y132" s="1271"/>
      <c r="Z132" s="1272" t="s">
        <v>9</v>
      </c>
    </row>
    <row r="133" spans="1:26" s="295" customFormat="1" ht="15" customHeight="1" x14ac:dyDescent="0.35">
      <c r="A133" s="1246"/>
      <c r="B133" s="1268" t="s">
        <v>195</v>
      </c>
      <c r="C133" s="1269"/>
      <c r="D133" s="1268" t="s">
        <v>196</v>
      </c>
      <c r="E133" s="1269"/>
      <c r="F133" s="1268" t="s">
        <v>177</v>
      </c>
      <c r="G133" s="1269"/>
      <c r="H133" s="1268" t="s">
        <v>197</v>
      </c>
      <c r="I133" s="1269"/>
      <c r="J133" s="1268" t="s">
        <v>198</v>
      </c>
      <c r="K133" s="1269"/>
      <c r="L133" s="1268" t="s">
        <v>199</v>
      </c>
      <c r="M133" s="1269"/>
      <c r="N133" s="1268" t="s">
        <v>123</v>
      </c>
      <c r="O133" s="1269"/>
      <c r="P133" s="374"/>
      <c r="Q133" s="863" t="s">
        <v>238</v>
      </c>
      <c r="R133" s="1268" t="s">
        <v>211</v>
      </c>
      <c r="S133" s="1269"/>
      <c r="T133" s="1268" t="s">
        <v>201</v>
      </c>
      <c r="U133" s="1269"/>
      <c r="V133" s="1262">
        <f ca="1">V133:W191</f>
        <v>0</v>
      </c>
      <c r="W133" s="1263"/>
      <c r="X133" s="1274" t="s">
        <v>226</v>
      </c>
      <c r="Y133" s="1275"/>
      <c r="Z133" s="1273"/>
    </row>
    <row r="134" spans="1:26" s="295" customFormat="1" ht="15" customHeight="1" x14ac:dyDescent="0.35">
      <c r="A134" s="1247"/>
      <c r="B134" s="350" t="s">
        <v>21</v>
      </c>
      <c r="C134" s="869" t="s">
        <v>27</v>
      </c>
      <c r="D134" s="363" t="s">
        <v>30</v>
      </c>
      <c r="E134" s="869" t="s">
        <v>27</v>
      </c>
      <c r="F134" s="390" t="s">
        <v>30</v>
      </c>
      <c r="G134" s="863" t="s">
        <v>27</v>
      </c>
      <c r="H134" s="374" t="s">
        <v>30</v>
      </c>
      <c r="I134" s="863" t="s">
        <v>27</v>
      </c>
      <c r="J134" s="374" t="s">
        <v>19</v>
      </c>
      <c r="K134" s="863" t="s">
        <v>27</v>
      </c>
      <c r="L134" s="464" t="s">
        <v>30</v>
      </c>
      <c r="M134" s="863" t="s">
        <v>27</v>
      </c>
      <c r="N134" s="374" t="s">
        <v>30</v>
      </c>
      <c r="O134" s="863" t="s">
        <v>27</v>
      </c>
      <c r="P134" s="374" t="s">
        <v>30</v>
      </c>
      <c r="Q134" s="863" t="s">
        <v>27</v>
      </c>
      <c r="R134" s="374" t="s">
        <v>30</v>
      </c>
      <c r="S134" s="863" t="s">
        <v>27</v>
      </c>
      <c r="T134" s="374" t="s">
        <v>30</v>
      </c>
      <c r="U134" s="863" t="s">
        <v>27</v>
      </c>
      <c r="V134" s="363" t="s">
        <v>228</v>
      </c>
      <c r="W134" s="869" t="s">
        <v>27</v>
      </c>
      <c r="X134" s="363" t="s">
        <v>228</v>
      </c>
      <c r="Y134" s="876"/>
      <c r="Z134" s="869"/>
    </row>
    <row r="135" spans="1:26" s="295" customFormat="1" ht="15" customHeight="1" x14ac:dyDescent="0.35">
      <c r="A135" s="1243">
        <v>44805</v>
      </c>
      <c r="B135" s="353"/>
      <c r="C135" s="867"/>
      <c r="D135" s="365">
        <v>56.21</v>
      </c>
      <c r="E135" s="867">
        <v>289482</v>
      </c>
      <c r="F135" s="365"/>
      <c r="G135" s="867"/>
      <c r="H135" s="453"/>
      <c r="I135" s="454"/>
      <c r="J135" s="453"/>
      <c r="K135" s="869"/>
      <c r="L135" s="453"/>
      <c r="M135" s="867"/>
      <c r="N135" s="375"/>
      <c r="O135" s="337"/>
      <c r="P135" s="375"/>
      <c r="Q135" s="869"/>
      <c r="R135" s="363">
        <v>33.909999999999997</v>
      </c>
      <c r="S135" s="867">
        <v>259412</v>
      </c>
      <c r="T135" s="365"/>
      <c r="U135" s="867"/>
      <c r="V135" s="453"/>
      <c r="W135" s="454"/>
      <c r="X135" s="365"/>
      <c r="Y135" s="867"/>
      <c r="Z135" s="869"/>
    </row>
    <row r="136" spans="1:26" ht="15" x14ac:dyDescent="0.35">
      <c r="A136" s="1244"/>
      <c r="B136" s="353"/>
      <c r="C136" s="298"/>
      <c r="D136" s="366"/>
      <c r="E136" s="297"/>
      <c r="F136" s="353"/>
      <c r="G136" s="298"/>
      <c r="H136" s="366"/>
      <c r="I136" s="298"/>
      <c r="J136" s="366"/>
      <c r="K136" s="298"/>
      <c r="L136" s="388"/>
      <c r="M136" s="298"/>
      <c r="N136" s="366"/>
      <c r="O136" s="298"/>
      <c r="P136" s="365"/>
      <c r="Q136" s="298"/>
      <c r="R136" s="366"/>
      <c r="S136" s="298"/>
      <c r="T136" s="366"/>
      <c r="U136" s="298"/>
      <c r="V136" s="366"/>
      <c r="W136" s="298"/>
      <c r="X136" s="393"/>
      <c r="Y136" s="346"/>
      <c r="Z136" s="305"/>
    </row>
    <row r="137" spans="1:26" ht="15" customHeight="1" x14ac:dyDescent="0.35">
      <c r="A137" s="1243">
        <v>44806</v>
      </c>
      <c r="B137" s="353">
        <v>54.87</v>
      </c>
      <c r="C137" s="305">
        <v>282581</v>
      </c>
      <c r="D137" s="367"/>
      <c r="E137" s="887"/>
      <c r="F137" s="352"/>
      <c r="G137" s="305"/>
      <c r="H137" s="367"/>
      <c r="I137" s="305"/>
      <c r="J137" s="367"/>
      <c r="K137" s="305"/>
      <c r="L137" s="465">
        <v>8.7799999999999994</v>
      </c>
      <c r="M137" s="305">
        <v>67167</v>
      </c>
      <c r="N137" s="367"/>
      <c r="O137" s="305"/>
      <c r="P137" s="379"/>
      <c r="Q137" s="305"/>
      <c r="R137" s="367"/>
      <c r="S137" s="305"/>
      <c r="T137" s="367"/>
      <c r="U137" s="305"/>
      <c r="V137" s="465">
        <v>45.55</v>
      </c>
      <c r="W137" s="533">
        <v>792570</v>
      </c>
      <c r="X137" s="393">
        <v>33.6</v>
      </c>
      <c r="Y137" s="868">
        <v>584640</v>
      </c>
      <c r="Z137" s="305"/>
    </row>
    <row r="138" spans="1:26" ht="15" customHeight="1" x14ac:dyDescent="0.35">
      <c r="A138" s="1244"/>
      <c r="B138" s="353"/>
      <c r="C138" s="298"/>
      <c r="D138" s="366"/>
      <c r="E138" s="297"/>
      <c r="F138" s="353"/>
      <c r="G138" s="298"/>
      <c r="H138" s="366"/>
      <c r="I138" s="298"/>
      <c r="J138" s="366"/>
      <c r="K138" s="298"/>
      <c r="L138" s="388"/>
      <c r="M138" s="298"/>
      <c r="N138" s="366"/>
      <c r="O138" s="298"/>
      <c r="P138" s="365"/>
      <c r="Q138" s="298"/>
      <c r="R138" s="366"/>
      <c r="S138" s="298"/>
      <c r="T138" s="366"/>
      <c r="U138" s="298"/>
      <c r="V138" s="366"/>
      <c r="W138" s="298"/>
      <c r="X138" s="385"/>
      <c r="Y138" s="868"/>
      <c r="Z138" s="298"/>
    </row>
    <row r="139" spans="1:26" ht="15" customHeight="1" x14ac:dyDescent="0.35">
      <c r="A139" s="1243">
        <v>44807</v>
      </c>
      <c r="B139" s="353">
        <v>43.5</v>
      </c>
      <c r="C139" s="298">
        <v>224025</v>
      </c>
      <c r="D139" s="366"/>
      <c r="E139" s="297"/>
      <c r="F139" s="353"/>
      <c r="G139" s="298"/>
      <c r="H139" s="366"/>
      <c r="I139" s="298"/>
      <c r="J139" s="366"/>
      <c r="K139" s="298"/>
      <c r="L139" s="388"/>
      <c r="M139" s="298"/>
      <c r="N139" s="366"/>
      <c r="O139" s="298"/>
      <c r="P139" s="365"/>
      <c r="Q139" s="298"/>
      <c r="R139" s="366"/>
      <c r="S139" s="298"/>
      <c r="T139" s="366"/>
      <c r="U139" s="298"/>
      <c r="V139" s="366"/>
      <c r="W139" s="298"/>
      <c r="X139" s="385"/>
      <c r="Y139" s="868"/>
      <c r="Z139" s="298"/>
    </row>
    <row r="140" spans="1:26" ht="15" customHeight="1" x14ac:dyDescent="0.35">
      <c r="A140" s="1244"/>
      <c r="B140" s="353"/>
      <c r="C140" s="298"/>
      <c r="D140" s="366"/>
      <c r="E140" s="297"/>
      <c r="F140" s="353"/>
      <c r="G140" s="298"/>
      <c r="H140" s="366"/>
      <c r="I140" s="298"/>
      <c r="J140" s="366"/>
      <c r="K140" s="298"/>
      <c r="L140" s="388"/>
      <c r="M140" s="298"/>
      <c r="N140" s="366"/>
      <c r="O140" s="298"/>
      <c r="P140" s="365"/>
      <c r="Q140" s="298"/>
      <c r="R140" s="366"/>
      <c r="S140" s="298"/>
      <c r="T140" s="366"/>
      <c r="U140" s="298"/>
      <c r="V140" s="366"/>
      <c r="W140" s="298"/>
      <c r="X140" s="385"/>
      <c r="Y140" s="868"/>
      <c r="Z140" s="298"/>
    </row>
    <row r="141" spans="1:26" ht="15" customHeight="1" x14ac:dyDescent="0.35">
      <c r="A141" s="1243">
        <v>44808</v>
      </c>
      <c r="B141" s="372"/>
      <c r="C141" s="332"/>
      <c r="D141" s="388"/>
      <c r="E141" s="338"/>
      <c r="F141" s="372"/>
      <c r="G141" s="332"/>
      <c r="H141" s="388"/>
      <c r="I141" s="332"/>
      <c r="J141" s="388"/>
      <c r="K141" s="332"/>
      <c r="L141" s="388"/>
      <c r="M141" s="332"/>
      <c r="N141" s="388"/>
      <c r="O141" s="332"/>
      <c r="P141" s="453"/>
      <c r="Q141" s="332"/>
      <c r="R141" s="388"/>
      <c r="S141" s="332"/>
      <c r="T141" s="388"/>
      <c r="U141" s="332"/>
      <c r="V141" s="388"/>
      <c r="W141" s="332"/>
      <c r="X141" s="387"/>
      <c r="Y141" s="882"/>
      <c r="Z141" s="298"/>
    </row>
    <row r="142" spans="1:26" ht="15" customHeight="1" x14ac:dyDescent="0.35">
      <c r="A142" s="1244"/>
      <c r="B142" s="372"/>
      <c r="C142" s="332"/>
      <c r="D142" s="388"/>
      <c r="E142" s="338"/>
      <c r="F142" s="372"/>
      <c r="G142" s="332"/>
      <c r="H142" s="388"/>
      <c r="I142" s="332"/>
      <c r="J142" s="388"/>
      <c r="K142" s="332"/>
      <c r="L142" s="388"/>
      <c r="M142" s="332"/>
      <c r="N142" s="388"/>
      <c r="O142" s="332"/>
      <c r="P142" s="453"/>
      <c r="Q142" s="332"/>
      <c r="R142" s="388"/>
      <c r="S142" s="332"/>
      <c r="T142" s="388"/>
      <c r="U142" s="332"/>
      <c r="V142" s="388"/>
      <c r="W142" s="332"/>
      <c r="X142" s="387"/>
      <c r="Y142" s="882"/>
      <c r="Z142" s="298"/>
    </row>
    <row r="143" spans="1:26" ht="15" customHeight="1" x14ac:dyDescent="0.35">
      <c r="A143" s="1243">
        <v>44809</v>
      </c>
      <c r="B143" s="353"/>
      <c r="C143" s="298"/>
      <c r="D143" s="366">
        <v>44.24</v>
      </c>
      <c r="E143" s="297">
        <v>300830</v>
      </c>
      <c r="F143" s="353">
        <v>9.94</v>
      </c>
      <c r="G143" s="298">
        <v>99400</v>
      </c>
      <c r="H143" s="366"/>
      <c r="I143" s="298"/>
      <c r="J143" s="366"/>
      <c r="K143" s="298"/>
      <c r="L143" s="388"/>
      <c r="M143" s="298"/>
      <c r="N143" s="366"/>
      <c r="O143" s="298"/>
      <c r="P143" s="365"/>
      <c r="Q143" s="298"/>
      <c r="R143" s="366"/>
      <c r="S143" s="298"/>
      <c r="T143" s="366">
        <v>41.84</v>
      </c>
      <c r="U143" s="298">
        <v>418400</v>
      </c>
      <c r="V143" s="366"/>
      <c r="W143" s="298"/>
      <c r="X143" s="385"/>
      <c r="Y143" s="868"/>
      <c r="Z143" s="298"/>
    </row>
    <row r="144" spans="1:26" ht="15" customHeight="1" x14ac:dyDescent="0.35">
      <c r="A144" s="1244"/>
      <c r="B144" s="353"/>
      <c r="C144" s="298"/>
      <c r="D144" s="366"/>
      <c r="E144" s="297"/>
      <c r="F144" s="353"/>
      <c r="G144" s="298"/>
      <c r="H144" s="366"/>
      <c r="I144" s="298"/>
      <c r="J144" s="366"/>
      <c r="K144" s="298"/>
      <c r="L144" s="388"/>
      <c r="M144" s="298"/>
      <c r="N144" s="366"/>
      <c r="O144" s="298"/>
      <c r="P144" s="365"/>
      <c r="Q144" s="298"/>
      <c r="R144" s="366"/>
      <c r="S144" s="298"/>
      <c r="T144" s="366"/>
      <c r="U144" s="298"/>
      <c r="V144" s="366"/>
      <c r="W144" s="298"/>
      <c r="X144" s="385"/>
      <c r="Y144" s="868"/>
      <c r="Z144" s="298"/>
    </row>
    <row r="145" spans="1:26" ht="15" customHeight="1" x14ac:dyDescent="0.35">
      <c r="A145" s="1243">
        <v>44810</v>
      </c>
      <c r="B145" s="366"/>
      <c r="C145" s="298"/>
      <c r="D145" s="366"/>
      <c r="E145" s="297"/>
      <c r="F145" s="353"/>
      <c r="G145" s="298"/>
      <c r="H145" s="366"/>
      <c r="I145" s="298"/>
      <c r="J145" s="366"/>
      <c r="K145" s="298"/>
      <c r="L145" s="388"/>
      <c r="M145" s="298"/>
      <c r="N145" s="366"/>
      <c r="O145" s="298"/>
      <c r="P145" s="365">
        <v>40.67</v>
      </c>
      <c r="Q145" s="298">
        <v>406700</v>
      </c>
      <c r="R145" s="366"/>
      <c r="S145" s="298"/>
      <c r="T145" s="366"/>
      <c r="U145" s="298"/>
      <c r="V145" s="366"/>
      <c r="W145" s="298"/>
      <c r="X145" s="385"/>
      <c r="Y145" s="868"/>
      <c r="Z145" s="298"/>
    </row>
    <row r="146" spans="1:26" ht="15" customHeight="1" x14ac:dyDescent="0.35">
      <c r="A146" s="1244"/>
      <c r="B146" s="353"/>
      <c r="C146" s="298"/>
      <c r="D146" s="366"/>
      <c r="E146" s="297"/>
      <c r="F146" s="353"/>
      <c r="G146" s="298"/>
      <c r="H146" s="366"/>
      <c r="I146" s="298"/>
      <c r="J146" s="366"/>
      <c r="K146" s="298"/>
      <c r="L146" s="388"/>
      <c r="M146" s="298"/>
      <c r="N146" s="366"/>
      <c r="O146" s="298"/>
      <c r="P146" s="365"/>
      <c r="Q146" s="298"/>
      <c r="R146" s="366"/>
      <c r="S146" s="298"/>
      <c r="T146" s="366"/>
      <c r="U146" s="298"/>
      <c r="V146" s="366"/>
      <c r="W146" s="298"/>
      <c r="X146" s="385"/>
      <c r="Y146" s="868"/>
      <c r="Z146" s="298"/>
    </row>
    <row r="147" spans="1:26" ht="15" customHeight="1" x14ac:dyDescent="0.35">
      <c r="A147" s="1243">
        <v>44811</v>
      </c>
      <c r="B147" s="353">
        <v>42.28</v>
      </c>
      <c r="C147" s="298">
        <v>287504</v>
      </c>
      <c r="D147" s="366"/>
      <c r="E147" s="297"/>
      <c r="F147" s="353"/>
      <c r="G147" s="298"/>
      <c r="H147" s="366"/>
      <c r="I147" s="298"/>
      <c r="J147" s="366"/>
      <c r="K147" s="298"/>
      <c r="L147" s="388"/>
      <c r="M147" s="298"/>
      <c r="N147" s="366"/>
      <c r="O147" s="298"/>
      <c r="P147" s="365"/>
      <c r="Q147" s="298"/>
      <c r="R147" s="366"/>
      <c r="S147" s="298"/>
      <c r="T147" s="385"/>
      <c r="U147" s="868"/>
      <c r="V147" s="366"/>
      <c r="W147" s="298"/>
      <c r="X147" s="385"/>
      <c r="Y147" s="868"/>
      <c r="Z147" s="298"/>
    </row>
    <row r="148" spans="1:26" ht="15" customHeight="1" x14ac:dyDescent="0.35">
      <c r="A148" s="1244"/>
      <c r="B148" s="353"/>
      <c r="C148" s="298"/>
      <c r="D148" s="366"/>
      <c r="E148" s="297"/>
      <c r="F148" s="353"/>
      <c r="G148" s="298"/>
      <c r="H148" s="366"/>
      <c r="I148" s="298"/>
      <c r="J148" s="366"/>
      <c r="K148" s="298"/>
      <c r="L148" s="388"/>
      <c r="M148" s="298"/>
      <c r="N148" s="366"/>
      <c r="O148" s="298"/>
      <c r="P148" s="365"/>
      <c r="Q148" s="298"/>
      <c r="R148" s="366"/>
      <c r="S148" s="298"/>
      <c r="T148" s="366"/>
      <c r="U148" s="298"/>
      <c r="V148" s="366"/>
      <c r="W148" s="298"/>
      <c r="X148" s="385"/>
      <c r="Y148" s="868"/>
      <c r="Z148" s="298"/>
    </row>
    <row r="149" spans="1:26" ht="15" customHeight="1" x14ac:dyDescent="0.35">
      <c r="A149" s="1243">
        <v>44812</v>
      </c>
      <c r="B149" s="353"/>
      <c r="C149" s="298"/>
      <c r="D149" s="366"/>
      <c r="E149" s="297"/>
      <c r="F149" s="353"/>
      <c r="G149" s="298"/>
      <c r="H149" s="366"/>
      <c r="I149" s="298"/>
      <c r="J149" s="366"/>
      <c r="K149" s="298"/>
      <c r="L149" s="388"/>
      <c r="M149" s="298"/>
      <c r="N149" s="366">
        <v>7</v>
      </c>
      <c r="O149" s="298">
        <v>70000</v>
      </c>
      <c r="P149" s="365"/>
      <c r="Q149" s="298"/>
      <c r="R149" s="366"/>
      <c r="S149" s="298"/>
      <c r="T149" s="366"/>
      <c r="U149" s="298"/>
      <c r="V149" s="366"/>
      <c r="W149" s="298"/>
      <c r="X149" s="385"/>
      <c r="Y149" s="868"/>
      <c r="Z149" s="298"/>
    </row>
    <row r="150" spans="1:26" ht="15" customHeight="1" x14ac:dyDescent="0.35">
      <c r="A150" s="1244"/>
      <c r="B150" s="353"/>
      <c r="C150" s="298"/>
      <c r="D150" s="366"/>
      <c r="E150" s="297"/>
      <c r="F150" s="353"/>
      <c r="G150" s="298"/>
      <c r="H150" s="366"/>
      <c r="I150" s="298"/>
      <c r="J150" s="366"/>
      <c r="K150" s="298"/>
      <c r="L150" s="388"/>
      <c r="M150" s="298"/>
      <c r="N150" s="366"/>
      <c r="O150" s="298"/>
      <c r="P150" s="365"/>
      <c r="Q150" s="298"/>
      <c r="R150" s="366"/>
      <c r="S150" s="298"/>
      <c r="T150" s="366"/>
      <c r="U150" s="298"/>
      <c r="V150" s="366"/>
      <c r="W150" s="298"/>
      <c r="X150" s="385"/>
      <c r="Y150" s="868"/>
      <c r="Z150" s="298"/>
    </row>
    <row r="151" spans="1:26" ht="15" customHeight="1" x14ac:dyDescent="0.35">
      <c r="A151" s="1243">
        <v>44813</v>
      </c>
      <c r="B151" s="353">
        <v>32.15</v>
      </c>
      <c r="C151" s="298">
        <v>218620</v>
      </c>
      <c r="D151" s="366">
        <v>55.47</v>
      </c>
      <c r="E151" s="297">
        <v>377196</v>
      </c>
      <c r="F151" s="353"/>
      <c r="G151" s="298"/>
      <c r="H151" s="366"/>
      <c r="I151" s="298"/>
      <c r="J151" s="366"/>
      <c r="K151" s="298"/>
      <c r="L151" s="388"/>
      <c r="M151" s="298"/>
      <c r="N151" s="366">
        <v>14.94</v>
      </c>
      <c r="O151" s="298">
        <v>149400</v>
      </c>
      <c r="P151" s="365"/>
      <c r="Q151" s="298"/>
      <c r="R151" s="366"/>
      <c r="S151" s="298"/>
      <c r="T151" s="366"/>
      <c r="U151" s="298"/>
      <c r="V151" s="366"/>
      <c r="W151" s="298"/>
      <c r="X151" s="385">
        <v>30.63</v>
      </c>
      <c r="Y151" s="868">
        <v>532960</v>
      </c>
      <c r="Z151" s="298"/>
    </row>
    <row r="152" spans="1:26" ht="15" customHeight="1" x14ac:dyDescent="0.35">
      <c r="A152" s="1244"/>
      <c r="B152" s="353"/>
      <c r="C152" s="298"/>
      <c r="D152" s="366">
        <v>48.31</v>
      </c>
      <c r="E152" s="297">
        <v>328508</v>
      </c>
      <c r="F152" s="353"/>
      <c r="G152" s="298"/>
      <c r="H152" s="366"/>
      <c r="I152" s="298"/>
      <c r="J152" s="366"/>
      <c r="K152" s="298"/>
      <c r="L152" s="388"/>
      <c r="M152" s="298"/>
      <c r="N152" s="366"/>
      <c r="O152" s="298"/>
      <c r="P152" s="365"/>
      <c r="Q152" s="298"/>
      <c r="R152" s="366"/>
      <c r="S152" s="298"/>
      <c r="T152" s="366"/>
      <c r="U152" s="298"/>
      <c r="V152" s="366"/>
      <c r="W152" s="298"/>
      <c r="X152" s="385"/>
      <c r="Y152" s="868"/>
      <c r="Z152" s="298"/>
    </row>
    <row r="153" spans="1:26" ht="15" customHeight="1" x14ac:dyDescent="0.35">
      <c r="A153" s="1243">
        <v>44814</v>
      </c>
      <c r="B153" s="353">
        <v>54.97</v>
      </c>
      <c r="C153" s="298">
        <v>373796</v>
      </c>
      <c r="D153" s="366"/>
      <c r="E153" s="297"/>
      <c r="F153" s="353"/>
      <c r="G153" s="298"/>
      <c r="H153" s="366"/>
      <c r="I153" s="298"/>
      <c r="J153" s="366"/>
      <c r="K153" s="298"/>
      <c r="L153" s="388"/>
      <c r="M153" s="298"/>
      <c r="N153" s="366"/>
      <c r="O153" s="298"/>
      <c r="P153" s="365"/>
      <c r="Q153" s="298"/>
      <c r="R153" s="366"/>
      <c r="S153" s="298"/>
      <c r="T153" s="366"/>
      <c r="U153" s="298"/>
      <c r="V153" s="366"/>
      <c r="W153" s="298"/>
      <c r="X153" s="385"/>
      <c r="Y153" s="868"/>
      <c r="Z153" s="298"/>
    </row>
    <row r="154" spans="1:26" ht="15" customHeight="1" x14ac:dyDescent="0.35">
      <c r="A154" s="1244"/>
      <c r="B154" s="353"/>
      <c r="C154" s="298"/>
      <c r="D154" s="366"/>
      <c r="E154" s="297"/>
      <c r="F154" s="353"/>
      <c r="G154" s="298"/>
      <c r="H154" s="366"/>
      <c r="I154" s="298"/>
      <c r="J154" s="366"/>
      <c r="K154" s="298"/>
      <c r="L154" s="388"/>
      <c r="M154" s="298"/>
      <c r="N154" s="366"/>
      <c r="O154" s="298"/>
      <c r="P154" s="365"/>
      <c r="Q154" s="298"/>
      <c r="R154" s="366"/>
      <c r="S154" s="298"/>
      <c r="T154" s="366"/>
      <c r="U154" s="298"/>
      <c r="V154" s="366"/>
      <c r="W154" s="298"/>
      <c r="X154" s="385"/>
      <c r="Y154" s="868"/>
      <c r="Z154" s="298"/>
    </row>
    <row r="155" spans="1:26" ht="15" customHeight="1" x14ac:dyDescent="0.35">
      <c r="A155" s="1243">
        <v>44815</v>
      </c>
      <c r="B155" s="353"/>
      <c r="C155" s="298"/>
      <c r="D155" s="366"/>
      <c r="E155" s="297"/>
      <c r="F155" s="353"/>
      <c r="G155" s="298"/>
      <c r="H155" s="366"/>
      <c r="I155" s="298"/>
      <c r="J155" s="366"/>
      <c r="K155" s="298"/>
      <c r="L155" s="388"/>
      <c r="M155" s="298"/>
      <c r="N155" s="366"/>
      <c r="O155" s="298"/>
      <c r="P155" s="385"/>
      <c r="Q155" s="868"/>
      <c r="R155" s="366"/>
      <c r="S155" s="298"/>
      <c r="T155" s="366"/>
      <c r="U155" s="298"/>
      <c r="V155" s="366"/>
      <c r="W155" s="298"/>
      <c r="X155" s="385"/>
      <c r="Y155" s="868"/>
      <c r="Z155" s="298"/>
    </row>
    <row r="156" spans="1:26" ht="15" customHeight="1" x14ac:dyDescent="0.35">
      <c r="A156" s="1244"/>
      <c r="B156" s="353"/>
      <c r="C156" s="298"/>
      <c r="D156" s="366"/>
      <c r="E156" s="297"/>
      <c r="F156" s="353"/>
      <c r="G156" s="298"/>
      <c r="H156" s="366"/>
      <c r="I156" s="298"/>
      <c r="J156" s="366"/>
      <c r="K156" s="298"/>
      <c r="L156" s="388"/>
      <c r="M156" s="298"/>
      <c r="N156" s="366"/>
      <c r="O156" s="298"/>
      <c r="P156" s="365"/>
      <c r="Q156" s="298"/>
      <c r="R156" s="366"/>
      <c r="S156" s="298"/>
      <c r="T156" s="366"/>
      <c r="U156" s="298"/>
      <c r="V156" s="366"/>
      <c r="W156" s="298"/>
      <c r="X156" s="385"/>
      <c r="Y156" s="868"/>
      <c r="Z156" s="298"/>
    </row>
    <row r="157" spans="1:26" ht="15" customHeight="1" x14ac:dyDescent="0.35">
      <c r="A157" s="1243">
        <v>44816</v>
      </c>
      <c r="B157" s="353"/>
      <c r="C157" s="298"/>
      <c r="D157" s="366"/>
      <c r="E157" s="297"/>
      <c r="F157" s="353"/>
      <c r="G157" s="298"/>
      <c r="H157" s="366"/>
      <c r="I157" s="298"/>
      <c r="J157" s="366"/>
      <c r="K157" s="298"/>
      <c r="L157" s="388"/>
      <c r="M157" s="298"/>
      <c r="N157" s="366"/>
      <c r="O157" s="298"/>
      <c r="P157" s="365"/>
      <c r="Q157" s="298"/>
      <c r="R157" s="366"/>
      <c r="S157" s="298"/>
      <c r="T157" s="366"/>
      <c r="U157" s="298"/>
      <c r="V157" s="388">
        <v>35.229999999999997</v>
      </c>
      <c r="W157" s="332">
        <v>613000</v>
      </c>
      <c r="X157" s="385"/>
      <c r="Y157" s="868"/>
      <c r="Z157" s="298"/>
    </row>
    <row r="158" spans="1:26" ht="15" customHeight="1" x14ac:dyDescent="0.35">
      <c r="A158" s="1244"/>
      <c r="B158" s="353"/>
      <c r="C158" s="298"/>
      <c r="D158" s="366"/>
      <c r="E158" s="297"/>
      <c r="F158" s="353"/>
      <c r="G158" s="298"/>
      <c r="H158" s="366"/>
      <c r="I158" s="298"/>
      <c r="J158" s="366"/>
      <c r="K158" s="298"/>
      <c r="L158" s="388"/>
      <c r="M158" s="298"/>
      <c r="N158" s="366"/>
      <c r="O158" s="298"/>
      <c r="P158" s="365"/>
      <c r="Q158" s="298"/>
      <c r="R158" s="366"/>
      <c r="S158" s="298"/>
      <c r="T158" s="366"/>
      <c r="U158" s="298"/>
      <c r="V158" s="366"/>
      <c r="W158" s="298"/>
      <c r="X158" s="385"/>
      <c r="Y158" s="868"/>
      <c r="Z158" s="298"/>
    </row>
    <row r="159" spans="1:26" ht="15" customHeight="1" x14ac:dyDescent="0.35">
      <c r="A159" s="1243">
        <v>44817</v>
      </c>
      <c r="B159" s="353"/>
      <c r="C159" s="298"/>
      <c r="D159" s="366"/>
      <c r="E159" s="297"/>
      <c r="F159" s="353"/>
      <c r="G159" s="298"/>
      <c r="H159" s="366">
        <v>10</v>
      </c>
      <c r="I159" s="298">
        <v>100000</v>
      </c>
      <c r="J159" s="366"/>
      <c r="K159" s="332"/>
      <c r="L159" s="388">
        <v>12.4</v>
      </c>
      <c r="M159" s="298">
        <v>124000</v>
      </c>
      <c r="N159" s="366">
        <v>7</v>
      </c>
      <c r="O159" s="298">
        <v>70000</v>
      </c>
      <c r="P159" s="365"/>
      <c r="Q159" s="298"/>
      <c r="R159" s="366"/>
      <c r="S159" s="298"/>
      <c r="T159" s="366"/>
      <c r="U159" s="298"/>
      <c r="V159" s="366">
        <v>42.12</v>
      </c>
      <c r="W159" s="298">
        <v>732888</v>
      </c>
      <c r="X159" s="387">
        <v>37.479999999999997</v>
      </c>
      <c r="Y159" s="882">
        <v>652150</v>
      </c>
      <c r="Z159" s="298"/>
    </row>
    <row r="160" spans="1:26" ht="15" customHeight="1" x14ac:dyDescent="0.35">
      <c r="A160" s="1244"/>
      <c r="B160" s="353"/>
      <c r="C160" s="298"/>
      <c r="D160" s="366"/>
      <c r="E160" s="297"/>
      <c r="F160" s="353"/>
      <c r="G160" s="298"/>
      <c r="H160" s="366"/>
      <c r="I160" s="298"/>
      <c r="J160" s="366"/>
      <c r="K160" s="298"/>
      <c r="L160" s="388"/>
      <c r="M160" s="298"/>
      <c r="N160" s="366"/>
      <c r="O160" s="298"/>
      <c r="P160" s="365"/>
      <c r="Q160" s="298"/>
      <c r="R160" s="366"/>
      <c r="S160" s="298"/>
      <c r="T160" s="366"/>
      <c r="U160" s="298"/>
      <c r="V160" s="366"/>
      <c r="W160" s="298"/>
      <c r="X160" s="385"/>
      <c r="Y160" s="868"/>
      <c r="Z160" s="298"/>
    </row>
    <row r="161" spans="1:26" ht="15" customHeight="1" x14ac:dyDescent="0.35">
      <c r="A161" s="1243">
        <v>44818</v>
      </c>
      <c r="B161" s="353"/>
      <c r="C161" s="298"/>
      <c r="D161" s="366"/>
      <c r="E161" s="297"/>
      <c r="F161" s="353"/>
      <c r="G161" s="298"/>
      <c r="H161" s="366"/>
      <c r="I161" s="298"/>
      <c r="J161" s="366"/>
      <c r="K161" s="298"/>
      <c r="L161" s="388"/>
      <c r="M161" s="298"/>
      <c r="N161" s="366"/>
      <c r="O161" s="298"/>
      <c r="P161" s="365"/>
      <c r="Q161" s="298"/>
      <c r="R161" s="366">
        <v>31.49</v>
      </c>
      <c r="S161" s="298">
        <v>314900</v>
      </c>
      <c r="T161" s="366">
        <v>25.9</v>
      </c>
      <c r="U161" s="298">
        <v>259000</v>
      </c>
      <c r="V161" s="366"/>
      <c r="W161" s="298"/>
      <c r="X161" s="385"/>
      <c r="Y161" s="868"/>
      <c r="Z161" s="298"/>
    </row>
    <row r="162" spans="1:26" ht="15" customHeight="1" x14ac:dyDescent="0.35">
      <c r="A162" s="1244"/>
      <c r="B162" s="353"/>
      <c r="C162" s="298"/>
      <c r="D162" s="366"/>
      <c r="E162" s="297"/>
      <c r="F162" s="353"/>
      <c r="G162" s="298"/>
      <c r="H162" s="366"/>
      <c r="I162" s="298"/>
      <c r="J162" s="366"/>
      <c r="K162" s="298"/>
      <c r="L162" s="388"/>
      <c r="M162" s="298"/>
      <c r="N162" s="366"/>
      <c r="O162" s="298"/>
      <c r="P162" s="365"/>
      <c r="Q162" s="298"/>
      <c r="R162" s="366"/>
      <c r="S162" s="298"/>
      <c r="T162" s="366"/>
      <c r="U162" s="298"/>
      <c r="V162" s="366"/>
      <c r="W162" s="298"/>
      <c r="X162" s="385"/>
      <c r="Y162" s="868"/>
      <c r="Z162" s="298"/>
    </row>
    <row r="163" spans="1:26" ht="15" customHeight="1" x14ac:dyDescent="0.35">
      <c r="A163" s="1243">
        <v>44819</v>
      </c>
      <c r="B163" s="353">
        <v>50.88</v>
      </c>
      <c r="C163" s="298">
        <v>345984</v>
      </c>
      <c r="D163" s="366">
        <v>46.68</v>
      </c>
      <c r="E163" s="297">
        <v>317420</v>
      </c>
      <c r="F163" s="353">
        <v>5.71</v>
      </c>
      <c r="G163" s="298">
        <v>57100</v>
      </c>
      <c r="H163" s="366"/>
      <c r="I163" s="298"/>
      <c r="J163" s="366"/>
      <c r="K163" s="298"/>
      <c r="L163" s="388"/>
      <c r="M163" s="298"/>
      <c r="N163" s="366"/>
      <c r="O163" s="298"/>
      <c r="P163" s="365"/>
      <c r="Q163" s="298"/>
      <c r="R163" s="366"/>
      <c r="S163" s="298"/>
      <c r="T163" s="366"/>
      <c r="U163" s="298"/>
      <c r="V163" s="366"/>
      <c r="W163" s="298"/>
      <c r="X163" s="385"/>
      <c r="Y163" s="868"/>
      <c r="Z163" s="298"/>
    </row>
    <row r="164" spans="1:26" ht="15" customHeight="1" x14ac:dyDescent="0.35">
      <c r="A164" s="1244"/>
      <c r="B164" s="353"/>
      <c r="C164" s="298"/>
      <c r="D164" s="366"/>
      <c r="E164" s="297"/>
      <c r="F164" s="353"/>
      <c r="G164" s="298"/>
      <c r="H164" s="366"/>
      <c r="I164" s="298"/>
      <c r="J164" s="366"/>
      <c r="K164" s="298"/>
      <c r="L164" s="388"/>
      <c r="M164" s="298"/>
      <c r="N164" s="366"/>
      <c r="O164" s="298"/>
      <c r="P164" s="365"/>
      <c r="Q164" s="298"/>
      <c r="R164" s="366"/>
      <c r="S164" s="298"/>
      <c r="T164" s="366"/>
      <c r="U164" s="298"/>
      <c r="V164" s="388"/>
      <c r="W164" s="332"/>
      <c r="X164" s="385"/>
      <c r="Y164" s="868"/>
      <c r="Z164" s="298"/>
    </row>
    <row r="165" spans="1:26" ht="15" customHeight="1" x14ac:dyDescent="0.35">
      <c r="A165" s="1243">
        <v>44820</v>
      </c>
      <c r="B165" s="353">
        <v>17.38</v>
      </c>
      <c r="C165" s="298">
        <v>118180</v>
      </c>
      <c r="D165" s="366"/>
      <c r="E165" s="297"/>
      <c r="F165" s="353"/>
      <c r="G165" s="298"/>
      <c r="H165" s="366">
        <v>10.02</v>
      </c>
      <c r="I165" s="298">
        <v>100200</v>
      </c>
      <c r="J165" s="366"/>
      <c r="K165" s="298"/>
      <c r="L165" s="388"/>
      <c r="M165" s="298"/>
      <c r="N165" s="366"/>
      <c r="O165" s="298"/>
      <c r="P165" s="365"/>
      <c r="Q165" s="298"/>
      <c r="R165" s="366"/>
      <c r="S165" s="298"/>
      <c r="T165" s="366"/>
      <c r="U165" s="298"/>
      <c r="V165" s="366"/>
      <c r="W165" s="298"/>
      <c r="X165" s="385">
        <v>18.3</v>
      </c>
      <c r="Y165" s="868">
        <v>318420</v>
      </c>
      <c r="Z165" s="298"/>
    </row>
    <row r="166" spans="1:26" ht="15" customHeight="1" x14ac:dyDescent="0.35">
      <c r="A166" s="1244"/>
      <c r="B166" s="353"/>
      <c r="C166" s="298"/>
      <c r="D166" s="366"/>
      <c r="E166" s="297"/>
      <c r="F166" s="353"/>
      <c r="G166" s="298"/>
      <c r="H166" s="366"/>
      <c r="I166" s="298"/>
      <c r="J166" s="366"/>
      <c r="K166" s="298"/>
      <c r="L166" s="388"/>
      <c r="M166" s="298"/>
      <c r="N166" s="388"/>
      <c r="O166" s="332"/>
      <c r="P166" s="365"/>
      <c r="Q166" s="298"/>
      <c r="R166" s="366"/>
      <c r="S166" s="298"/>
      <c r="T166" s="366"/>
      <c r="U166" s="298"/>
      <c r="V166" s="366"/>
      <c r="W166" s="298"/>
      <c r="X166" s="385"/>
      <c r="Y166" s="868"/>
      <c r="Z166" s="298"/>
    </row>
    <row r="167" spans="1:26" ht="15" customHeight="1" x14ac:dyDescent="0.35">
      <c r="A167" s="1243">
        <v>44821</v>
      </c>
      <c r="B167" s="353">
        <v>61.6</v>
      </c>
      <c r="C167" s="298">
        <v>418880</v>
      </c>
      <c r="D167" s="366"/>
      <c r="E167" s="297"/>
      <c r="F167" s="353"/>
      <c r="G167" s="298"/>
      <c r="H167" s="366"/>
      <c r="I167" s="298"/>
      <c r="J167" s="366"/>
      <c r="K167" s="298"/>
      <c r="L167" s="388"/>
      <c r="M167" s="298"/>
      <c r="N167" s="366"/>
      <c r="O167" s="298"/>
      <c r="P167" s="365"/>
      <c r="Q167" s="298"/>
      <c r="R167" s="366"/>
      <c r="S167" s="298"/>
      <c r="T167" s="366"/>
      <c r="U167" s="298"/>
      <c r="V167" s="366"/>
      <c r="W167" s="298"/>
      <c r="X167" s="385"/>
      <c r="Y167" s="868"/>
      <c r="Z167" s="298"/>
    </row>
    <row r="168" spans="1:26" ht="15" customHeight="1" x14ac:dyDescent="0.35">
      <c r="A168" s="1244"/>
      <c r="B168" s="353"/>
      <c r="C168" s="298"/>
      <c r="D168" s="366"/>
      <c r="E168" s="297"/>
      <c r="F168" s="353"/>
      <c r="G168" s="298"/>
      <c r="H168" s="366"/>
      <c r="I168" s="298"/>
      <c r="J168" s="366"/>
      <c r="K168" s="298"/>
      <c r="L168" s="388"/>
      <c r="M168" s="298"/>
      <c r="N168" s="366"/>
      <c r="O168" s="298"/>
      <c r="P168" s="365"/>
      <c r="Q168" s="298"/>
      <c r="R168" s="366"/>
      <c r="S168" s="298"/>
      <c r="T168" s="366"/>
      <c r="U168" s="298"/>
      <c r="V168" s="366"/>
      <c r="W168" s="298"/>
      <c r="X168" s="385"/>
      <c r="Y168" s="868"/>
      <c r="Z168" s="298"/>
    </row>
    <row r="169" spans="1:26" ht="15" customHeight="1" x14ac:dyDescent="0.35">
      <c r="A169" s="1243">
        <v>44822</v>
      </c>
      <c r="B169" s="353"/>
      <c r="C169" s="298"/>
      <c r="D169" s="366"/>
      <c r="E169" s="297"/>
      <c r="F169" s="353"/>
      <c r="G169" s="298"/>
      <c r="H169" s="366"/>
      <c r="I169" s="298"/>
      <c r="J169" s="366"/>
      <c r="K169" s="298"/>
      <c r="L169" s="388"/>
      <c r="M169" s="298"/>
      <c r="N169" s="366">
        <v>5</v>
      </c>
      <c r="O169" s="298">
        <v>50000</v>
      </c>
      <c r="P169" s="365"/>
      <c r="Q169" s="298"/>
      <c r="R169" s="366"/>
      <c r="S169" s="298"/>
      <c r="T169" s="366"/>
      <c r="U169" s="298"/>
      <c r="V169" s="366"/>
      <c r="W169" s="298"/>
      <c r="X169" s="385"/>
      <c r="Y169" s="868"/>
      <c r="Z169" s="298"/>
    </row>
    <row r="170" spans="1:26" ht="15" customHeight="1" x14ac:dyDescent="0.35">
      <c r="A170" s="1244"/>
      <c r="B170" s="353"/>
      <c r="C170" s="298"/>
      <c r="D170" s="366"/>
      <c r="E170" s="297"/>
      <c r="F170" s="353"/>
      <c r="G170" s="298"/>
      <c r="H170" s="366"/>
      <c r="I170" s="298"/>
      <c r="J170" s="366"/>
      <c r="K170" s="298"/>
      <c r="L170" s="388"/>
      <c r="M170" s="298"/>
      <c r="N170" s="366"/>
      <c r="O170" s="298"/>
      <c r="P170" s="365"/>
      <c r="Q170" s="298"/>
      <c r="R170" s="366"/>
      <c r="S170" s="298"/>
      <c r="T170" s="366"/>
      <c r="U170" s="298"/>
      <c r="V170" s="366"/>
      <c r="W170" s="298"/>
      <c r="X170" s="385"/>
      <c r="Y170" s="868"/>
      <c r="Z170" s="298"/>
    </row>
    <row r="171" spans="1:26" ht="15" customHeight="1" x14ac:dyDescent="0.35">
      <c r="A171" s="1243">
        <v>44823</v>
      </c>
      <c r="B171" s="353">
        <v>45.43</v>
      </c>
      <c r="C171" s="298">
        <v>308920</v>
      </c>
      <c r="D171" s="366"/>
      <c r="E171" s="297"/>
      <c r="F171" s="353"/>
      <c r="G171" s="298"/>
      <c r="H171" s="366"/>
      <c r="I171" s="298"/>
      <c r="J171" s="366"/>
      <c r="K171" s="298"/>
      <c r="L171" s="388"/>
      <c r="M171" s="298"/>
      <c r="N171" s="366"/>
      <c r="O171" s="298"/>
      <c r="P171" s="365"/>
      <c r="Q171" s="298"/>
      <c r="R171" s="366"/>
      <c r="S171" s="298"/>
      <c r="T171" s="366"/>
      <c r="U171" s="298"/>
      <c r="V171" s="387">
        <v>35.840000000000003</v>
      </c>
      <c r="W171" s="882">
        <v>623620</v>
      </c>
      <c r="X171" s="387"/>
      <c r="Y171" s="882"/>
      <c r="Z171" s="298"/>
    </row>
    <row r="172" spans="1:26" ht="15" customHeight="1" x14ac:dyDescent="0.35">
      <c r="A172" s="1244"/>
      <c r="B172" s="353"/>
      <c r="C172" s="298"/>
      <c r="D172" s="366"/>
      <c r="E172" s="297"/>
      <c r="F172" s="353"/>
      <c r="G172" s="298"/>
      <c r="H172" s="366"/>
      <c r="I172" s="298"/>
      <c r="J172" s="366"/>
      <c r="K172" s="298"/>
      <c r="L172" s="388"/>
      <c r="M172" s="298"/>
      <c r="N172" s="366"/>
      <c r="O172" s="298"/>
      <c r="P172" s="365"/>
      <c r="Q172" s="298"/>
      <c r="R172" s="366"/>
      <c r="S172" s="298"/>
      <c r="T172" s="366"/>
      <c r="U172" s="298"/>
      <c r="V172" s="366"/>
      <c r="W172" s="298"/>
      <c r="X172" s="385"/>
      <c r="Y172" s="868"/>
      <c r="Z172" s="298"/>
    </row>
    <row r="173" spans="1:26" ht="15" customHeight="1" x14ac:dyDescent="0.35">
      <c r="A173" s="1243">
        <v>44824</v>
      </c>
      <c r="B173" s="372">
        <v>56.42</v>
      </c>
      <c r="C173" s="332">
        <v>383656</v>
      </c>
      <c r="D173" s="366">
        <v>54.8</v>
      </c>
      <c r="E173" s="297">
        <v>372640</v>
      </c>
      <c r="F173" s="353"/>
      <c r="G173" s="298"/>
      <c r="H173" s="366"/>
      <c r="I173" s="298"/>
      <c r="J173" s="366">
        <v>13.4</v>
      </c>
      <c r="K173" s="298">
        <v>194300</v>
      </c>
      <c r="L173" s="388"/>
      <c r="M173" s="298"/>
      <c r="N173" s="366"/>
      <c r="O173" s="298"/>
      <c r="P173" s="365"/>
      <c r="Q173" s="298"/>
      <c r="R173" s="366"/>
      <c r="S173" s="298"/>
      <c r="T173" s="366"/>
      <c r="U173" s="298"/>
      <c r="V173" s="388"/>
      <c r="W173" s="332"/>
      <c r="X173" s="385"/>
      <c r="Y173" s="868"/>
      <c r="Z173" s="298"/>
    </row>
    <row r="174" spans="1:26" ht="15" customHeight="1" x14ac:dyDescent="0.35">
      <c r="A174" s="1244"/>
      <c r="B174" s="372"/>
      <c r="C174" s="332"/>
      <c r="D174" s="366"/>
      <c r="E174" s="297"/>
      <c r="F174" s="353"/>
      <c r="G174" s="298"/>
      <c r="H174" s="366"/>
      <c r="I174" s="298"/>
      <c r="J174" s="366"/>
      <c r="K174" s="298"/>
      <c r="L174" s="388"/>
      <c r="M174" s="298"/>
      <c r="N174" s="366"/>
      <c r="O174" s="298"/>
      <c r="P174" s="365"/>
      <c r="Q174" s="298"/>
      <c r="R174" s="366"/>
      <c r="S174" s="298"/>
      <c r="T174" s="366"/>
      <c r="U174" s="298"/>
      <c r="V174" s="366"/>
      <c r="W174" s="298"/>
      <c r="X174" s="385"/>
      <c r="Y174" s="868"/>
      <c r="Z174" s="298"/>
    </row>
    <row r="175" spans="1:26" ht="15" customHeight="1" x14ac:dyDescent="0.35">
      <c r="A175" s="1243">
        <v>44825</v>
      </c>
      <c r="B175" s="372"/>
      <c r="C175" s="332"/>
      <c r="D175" s="366"/>
      <c r="E175" s="297"/>
      <c r="F175" s="353"/>
      <c r="G175" s="298"/>
      <c r="H175" s="366"/>
      <c r="I175" s="298"/>
      <c r="J175" s="366"/>
      <c r="K175" s="298"/>
      <c r="L175" s="388"/>
      <c r="M175" s="298"/>
      <c r="N175" s="366"/>
      <c r="O175" s="298"/>
      <c r="P175" s="365"/>
      <c r="Q175" s="298"/>
      <c r="R175" s="366"/>
      <c r="S175" s="298"/>
      <c r="T175" s="385"/>
      <c r="U175" s="868"/>
      <c r="V175" s="366"/>
      <c r="W175" s="298"/>
      <c r="X175" s="385"/>
      <c r="Y175" s="868"/>
      <c r="Z175" s="298"/>
    </row>
    <row r="176" spans="1:26" ht="15" customHeight="1" x14ac:dyDescent="0.35">
      <c r="A176" s="1244"/>
      <c r="B176" s="353"/>
      <c r="C176" s="298"/>
      <c r="D176" s="366"/>
      <c r="E176" s="297"/>
      <c r="F176" s="353"/>
      <c r="G176" s="298"/>
      <c r="H176" s="366"/>
      <c r="I176" s="298"/>
      <c r="J176" s="366"/>
      <c r="K176" s="298"/>
      <c r="L176" s="388"/>
      <c r="M176" s="298"/>
      <c r="N176" s="366"/>
      <c r="O176" s="298"/>
      <c r="P176" s="365"/>
      <c r="Q176" s="298"/>
      <c r="R176" s="366"/>
      <c r="S176" s="298"/>
      <c r="T176" s="366"/>
      <c r="U176" s="298"/>
      <c r="V176" s="366"/>
      <c r="W176" s="298"/>
      <c r="X176" s="385"/>
      <c r="Y176" s="868"/>
      <c r="Z176" s="298"/>
    </row>
    <row r="177" spans="1:26" ht="15" customHeight="1" x14ac:dyDescent="0.35">
      <c r="A177" s="1243">
        <v>44826</v>
      </c>
      <c r="B177" s="353"/>
      <c r="C177" s="298"/>
      <c r="D177" s="366"/>
      <c r="E177" s="297"/>
      <c r="F177" s="353"/>
      <c r="G177" s="298"/>
      <c r="H177" s="366"/>
      <c r="I177" s="298"/>
      <c r="J177" s="366"/>
      <c r="K177" s="298"/>
      <c r="L177" s="388"/>
      <c r="M177" s="298"/>
      <c r="N177" s="366"/>
      <c r="O177" s="298"/>
      <c r="P177" s="365"/>
      <c r="Q177" s="298"/>
      <c r="R177" s="366"/>
      <c r="S177" s="298"/>
      <c r="T177" s="366"/>
      <c r="U177" s="298"/>
      <c r="V177" s="366">
        <v>43.56</v>
      </c>
      <c r="W177" s="298">
        <v>757944</v>
      </c>
      <c r="X177" s="385"/>
      <c r="Y177" s="868"/>
      <c r="Z177" s="298"/>
    </row>
    <row r="178" spans="1:26" ht="18" customHeight="1" x14ac:dyDescent="0.35">
      <c r="A178" s="1244"/>
      <c r="B178" s="353"/>
      <c r="C178" s="298"/>
      <c r="D178" s="366"/>
      <c r="E178" s="297"/>
      <c r="F178" s="353"/>
      <c r="G178" s="298"/>
      <c r="H178" s="366"/>
      <c r="I178" s="298"/>
      <c r="J178" s="366"/>
      <c r="K178" s="298"/>
      <c r="L178" s="388"/>
      <c r="M178" s="298"/>
      <c r="N178" s="366"/>
      <c r="O178" s="298"/>
      <c r="P178" s="365"/>
      <c r="Q178" s="298"/>
      <c r="R178" s="366"/>
      <c r="S178" s="298"/>
      <c r="T178" s="366"/>
      <c r="U178" s="298"/>
      <c r="V178" s="388"/>
      <c r="W178" s="332"/>
      <c r="X178" s="385"/>
      <c r="Y178" s="868"/>
      <c r="Z178" s="298"/>
    </row>
    <row r="179" spans="1:26" ht="15" customHeight="1" x14ac:dyDescent="0.35">
      <c r="A179" s="1243">
        <v>44827</v>
      </c>
      <c r="B179" s="353"/>
      <c r="C179" s="298"/>
      <c r="D179" s="366"/>
      <c r="E179" s="297"/>
      <c r="F179" s="353"/>
      <c r="G179" s="298"/>
      <c r="H179" s="366"/>
      <c r="I179" s="298"/>
      <c r="J179" s="366"/>
      <c r="K179" s="298"/>
      <c r="L179" s="388"/>
      <c r="M179" s="298"/>
      <c r="N179" s="366"/>
      <c r="O179" s="298"/>
      <c r="P179" s="365"/>
      <c r="Q179" s="298"/>
      <c r="R179" s="366"/>
      <c r="S179" s="298"/>
      <c r="T179" s="366"/>
      <c r="U179" s="298"/>
      <c r="V179" s="366"/>
      <c r="W179" s="298"/>
      <c r="X179" s="385">
        <v>31.11</v>
      </c>
      <c r="Y179" s="868">
        <v>541310</v>
      </c>
      <c r="Z179" s="298"/>
    </row>
    <row r="180" spans="1:26" ht="15" customHeight="1" x14ac:dyDescent="0.35">
      <c r="A180" s="1244"/>
      <c r="B180" s="353"/>
      <c r="C180" s="298"/>
      <c r="D180" s="366"/>
      <c r="E180" s="297"/>
      <c r="F180" s="353"/>
      <c r="G180" s="298"/>
      <c r="H180" s="366"/>
      <c r="I180" s="298"/>
      <c r="J180" s="366"/>
      <c r="K180" s="298"/>
      <c r="L180" s="388"/>
      <c r="M180" s="298"/>
      <c r="N180" s="366"/>
      <c r="O180" s="298"/>
      <c r="P180" s="365"/>
      <c r="Q180" s="298"/>
      <c r="R180" s="366"/>
      <c r="S180" s="298"/>
      <c r="T180" s="366"/>
      <c r="U180" s="298"/>
      <c r="V180" s="366"/>
      <c r="W180" s="298"/>
      <c r="X180" s="385"/>
      <c r="Y180" s="868"/>
      <c r="Z180" s="298"/>
    </row>
    <row r="181" spans="1:26" ht="15" customHeight="1" x14ac:dyDescent="0.35">
      <c r="A181" s="1243">
        <v>44828</v>
      </c>
      <c r="B181" s="353"/>
      <c r="C181" s="298"/>
      <c r="D181" s="366"/>
      <c r="E181" s="297"/>
      <c r="F181" s="353"/>
      <c r="G181" s="298"/>
      <c r="H181" s="366"/>
      <c r="I181" s="298"/>
      <c r="J181" s="366"/>
      <c r="K181" s="298"/>
      <c r="L181" s="388"/>
      <c r="M181" s="298"/>
      <c r="N181" s="366"/>
      <c r="O181" s="298"/>
      <c r="P181" s="365"/>
      <c r="Q181" s="298"/>
      <c r="R181" s="388"/>
      <c r="S181" s="332"/>
      <c r="T181" s="366"/>
      <c r="U181" s="298"/>
      <c r="V181" s="366"/>
      <c r="W181" s="298"/>
      <c r="X181" s="385"/>
      <c r="Y181" s="868"/>
      <c r="Z181" s="298"/>
    </row>
    <row r="182" spans="1:26" ht="15" customHeight="1" x14ac:dyDescent="0.35">
      <c r="A182" s="1244"/>
      <c r="B182" s="353"/>
      <c r="C182" s="298"/>
      <c r="D182" s="366"/>
      <c r="E182" s="297"/>
      <c r="F182" s="353"/>
      <c r="G182" s="298"/>
      <c r="H182" s="366"/>
      <c r="I182" s="298"/>
      <c r="J182" s="366"/>
      <c r="K182" s="298"/>
      <c r="L182" s="388"/>
      <c r="M182" s="298"/>
      <c r="N182" s="366"/>
      <c r="O182" s="298"/>
      <c r="P182" s="365"/>
      <c r="Q182" s="298"/>
      <c r="R182" s="366"/>
      <c r="S182" s="298"/>
      <c r="T182" s="366"/>
      <c r="U182" s="298"/>
      <c r="V182" s="366"/>
      <c r="W182" s="298"/>
      <c r="X182" s="385"/>
      <c r="Y182" s="868"/>
      <c r="Z182" s="298"/>
    </row>
    <row r="183" spans="1:26" ht="15" customHeight="1" x14ac:dyDescent="0.35">
      <c r="A183" s="1243">
        <v>44829</v>
      </c>
      <c r="B183" s="353">
        <v>44.6</v>
      </c>
      <c r="C183" s="298">
        <v>303280</v>
      </c>
      <c r="D183" s="366"/>
      <c r="E183" s="297"/>
      <c r="F183" s="353">
        <v>7</v>
      </c>
      <c r="G183" s="298">
        <v>70000</v>
      </c>
      <c r="H183" s="366"/>
      <c r="I183" s="298"/>
      <c r="J183" s="366"/>
      <c r="K183" s="298"/>
      <c r="L183" s="388"/>
      <c r="M183" s="298"/>
      <c r="N183" s="366">
        <v>7</v>
      </c>
      <c r="O183" s="298">
        <v>70000</v>
      </c>
      <c r="P183" s="365"/>
      <c r="Q183" s="298"/>
      <c r="R183" s="366"/>
      <c r="S183" s="298"/>
      <c r="T183" s="366"/>
      <c r="U183" s="298"/>
      <c r="V183" s="366"/>
      <c r="W183" s="298"/>
      <c r="X183" s="385"/>
      <c r="Y183" s="868"/>
      <c r="Z183" s="298"/>
    </row>
    <row r="184" spans="1:26" ht="15" customHeight="1" x14ac:dyDescent="0.35">
      <c r="A184" s="1244"/>
      <c r="B184" s="353"/>
      <c r="C184" s="298"/>
      <c r="D184" s="366"/>
      <c r="E184" s="297"/>
      <c r="F184" s="353"/>
      <c r="G184" s="298"/>
      <c r="H184" s="366"/>
      <c r="I184" s="298"/>
      <c r="J184" s="366"/>
      <c r="K184" s="298"/>
      <c r="L184" s="388"/>
      <c r="M184" s="298"/>
      <c r="N184" s="366"/>
      <c r="O184" s="298"/>
      <c r="P184" s="365"/>
      <c r="Q184" s="298"/>
      <c r="R184" s="366"/>
      <c r="S184" s="298"/>
      <c r="T184" s="366"/>
      <c r="U184" s="298"/>
      <c r="V184" s="366"/>
      <c r="W184" s="298"/>
      <c r="X184" s="385"/>
      <c r="Y184" s="868"/>
      <c r="Z184" s="298"/>
    </row>
    <row r="185" spans="1:26" ht="15" customHeight="1" x14ac:dyDescent="0.35">
      <c r="A185" s="1243">
        <v>44830</v>
      </c>
      <c r="B185" s="353">
        <v>45.2</v>
      </c>
      <c r="C185" s="298">
        <v>307360</v>
      </c>
      <c r="D185" s="366">
        <v>59.72</v>
      </c>
      <c r="E185" s="297">
        <v>406096</v>
      </c>
      <c r="F185" s="353">
        <v>13.7</v>
      </c>
      <c r="G185" s="298">
        <v>137000</v>
      </c>
      <c r="H185" s="366"/>
      <c r="I185" s="298"/>
      <c r="J185" s="366"/>
      <c r="K185" s="298"/>
      <c r="L185" s="388"/>
      <c r="M185" s="298"/>
      <c r="N185" s="366"/>
      <c r="O185" s="298"/>
      <c r="P185" s="365"/>
      <c r="Q185" s="298"/>
      <c r="R185" s="366"/>
      <c r="S185" s="298"/>
      <c r="T185" s="366">
        <v>31.48</v>
      </c>
      <c r="U185" s="298">
        <v>314800</v>
      </c>
      <c r="V185" s="366"/>
      <c r="W185" s="298"/>
      <c r="X185" s="385">
        <v>24.78</v>
      </c>
      <c r="Y185" s="868">
        <v>431170</v>
      </c>
      <c r="Z185" s="298"/>
    </row>
    <row r="186" spans="1:26" ht="15" customHeight="1" x14ac:dyDescent="0.35">
      <c r="A186" s="1244"/>
      <c r="B186" s="353"/>
      <c r="C186" s="298"/>
      <c r="D186" s="366"/>
      <c r="E186" s="297"/>
      <c r="F186" s="353"/>
      <c r="G186" s="298"/>
      <c r="H186" s="366"/>
      <c r="I186" s="298"/>
      <c r="J186" s="366"/>
      <c r="K186" s="298"/>
      <c r="L186" s="388"/>
      <c r="M186" s="298"/>
      <c r="N186" s="366"/>
      <c r="O186" s="298"/>
      <c r="P186" s="365"/>
      <c r="Q186" s="298"/>
      <c r="R186" s="366"/>
      <c r="S186" s="298"/>
      <c r="T186" s="366"/>
      <c r="U186" s="298"/>
      <c r="V186" s="366"/>
      <c r="W186" s="298"/>
      <c r="X186" s="385"/>
      <c r="Y186" s="868"/>
      <c r="Z186" s="298"/>
    </row>
    <row r="187" spans="1:26" ht="15" customHeight="1" x14ac:dyDescent="0.35">
      <c r="A187" s="1243">
        <v>44831</v>
      </c>
      <c r="B187" s="353"/>
      <c r="C187" s="298"/>
      <c r="D187" s="366"/>
      <c r="E187" s="297"/>
      <c r="F187" s="353"/>
      <c r="G187" s="298"/>
      <c r="H187" s="366">
        <v>7</v>
      </c>
      <c r="I187" s="298">
        <v>70000</v>
      </c>
      <c r="J187" s="366"/>
      <c r="K187" s="298"/>
      <c r="L187" s="388"/>
      <c r="M187" s="298"/>
      <c r="N187" s="366"/>
      <c r="O187" s="298"/>
      <c r="P187" s="365"/>
      <c r="Q187" s="298"/>
      <c r="R187" s="366"/>
      <c r="S187" s="298"/>
      <c r="T187" s="366"/>
      <c r="U187" s="298"/>
      <c r="V187" s="366"/>
      <c r="W187" s="298"/>
      <c r="X187" s="385"/>
      <c r="Y187" s="868"/>
      <c r="Z187" s="298"/>
    </row>
    <row r="188" spans="1:26" ht="15" customHeight="1" x14ac:dyDescent="0.35">
      <c r="A188" s="1244"/>
      <c r="B188" s="352"/>
      <c r="C188" s="298"/>
      <c r="D188" s="366"/>
      <c r="E188" s="297"/>
      <c r="F188" s="353"/>
      <c r="G188" s="298"/>
      <c r="H188" s="366"/>
      <c r="I188" s="298"/>
      <c r="J188" s="366"/>
      <c r="K188" s="298"/>
      <c r="L188" s="388"/>
      <c r="M188" s="298"/>
      <c r="N188" s="366"/>
      <c r="O188" s="298"/>
      <c r="P188" s="365"/>
      <c r="Q188" s="298"/>
      <c r="R188" s="366"/>
      <c r="S188" s="298"/>
      <c r="T188" s="366"/>
      <c r="U188" s="298"/>
      <c r="V188" s="366"/>
      <c r="W188" s="298"/>
      <c r="X188" s="385"/>
      <c r="Y188" s="868"/>
      <c r="Z188" s="298"/>
    </row>
    <row r="189" spans="1:26" ht="15" customHeight="1" x14ac:dyDescent="0.35">
      <c r="A189" s="1243">
        <v>44832</v>
      </c>
      <c r="B189" s="352">
        <v>54.99</v>
      </c>
      <c r="C189" s="298">
        <v>373932</v>
      </c>
      <c r="D189" s="366">
        <v>56.8</v>
      </c>
      <c r="E189" s="297">
        <v>386240</v>
      </c>
      <c r="F189" s="353"/>
      <c r="G189" s="298"/>
      <c r="H189" s="366"/>
      <c r="I189" s="298"/>
      <c r="J189" s="366"/>
      <c r="K189" s="298"/>
      <c r="L189" s="388"/>
      <c r="M189" s="298"/>
      <c r="N189" s="366"/>
      <c r="O189" s="298"/>
      <c r="P189" s="365">
        <v>39.03</v>
      </c>
      <c r="Q189" s="298">
        <v>390300</v>
      </c>
      <c r="R189" s="366"/>
      <c r="S189" s="298"/>
      <c r="T189" s="366"/>
      <c r="U189" s="298"/>
      <c r="V189" s="366"/>
      <c r="W189" s="298"/>
      <c r="X189" s="385"/>
      <c r="Y189" s="868"/>
      <c r="Z189" s="298"/>
    </row>
    <row r="190" spans="1:26" ht="15" customHeight="1" x14ac:dyDescent="0.35">
      <c r="A190" s="1244"/>
      <c r="B190" s="352"/>
      <c r="C190" s="298"/>
      <c r="D190" s="366"/>
      <c r="E190" s="297"/>
      <c r="F190" s="353"/>
      <c r="G190" s="298"/>
      <c r="H190" s="366"/>
      <c r="I190" s="298"/>
      <c r="J190" s="366"/>
      <c r="K190" s="298"/>
      <c r="L190" s="388"/>
      <c r="M190" s="298"/>
      <c r="N190" s="366"/>
      <c r="O190" s="298"/>
      <c r="P190" s="365"/>
      <c r="Q190" s="298"/>
      <c r="R190" s="366"/>
      <c r="S190" s="298"/>
      <c r="T190" s="366"/>
      <c r="U190" s="298"/>
      <c r="V190" s="366"/>
      <c r="W190" s="298"/>
      <c r="X190" s="385"/>
      <c r="Y190" s="868"/>
      <c r="Z190" s="298"/>
    </row>
    <row r="191" spans="1:26" ht="15" customHeight="1" x14ac:dyDescent="0.35">
      <c r="A191" s="1243">
        <v>44833</v>
      </c>
      <c r="B191" s="352"/>
      <c r="C191" s="298"/>
      <c r="D191" s="366"/>
      <c r="E191" s="297"/>
      <c r="F191" s="353"/>
      <c r="G191" s="298"/>
      <c r="H191" s="366"/>
      <c r="I191" s="298"/>
      <c r="J191" s="366"/>
      <c r="K191" s="298"/>
      <c r="L191" s="388"/>
      <c r="M191" s="298"/>
      <c r="N191" s="366"/>
      <c r="O191" s="298"/>
      <c r="P191" s="365"/>
      <c r="Q191" s="298"/>
      <c r="R191" s="366"/>
      <c r="S191" s="298"/>
      <c r="T191" s="366"/>
      <c r="U191" s="298"/>
      <c r="V191" s="366">
        <v>25.66</v>
      </c>
      <c r="W191" s="298">
        <v>446480</v>
      </c>
      <c r="X191" s="385"/>
      <c r="Y191" s="868"/>
      <c r="Z191" s="298"/>
    </row>
    <row r="192" spans="1:26" ht="15" customHeight="1" x14ac:dyDescent="0.35">
      <c r="A192" s="1244"/>
      <c r="B192" s="352"/>
      <c r="C192" s="298"/>
      <c r="D192" s="366"/>
      <c r="E192" s="297"/>
      <c r="F192" s="353"/>
      <c r="G192" s="298"/>
      <c r="H192" s="366"/>
      <c r="I192" s="298"/>
      <c r="J192" s="366"/>
      <c r="K192" s="298"/>
      <c r="L192" s="388"/>
      <c r="M192" s="298"/>
      <c r="N192" s="366"/>
      <c r="O192" s="298"/>
      <c r="P192" s="365"/>
      <c r="Q192" s="298"/>
      <c r="R192" s="366"/>
      <c r="S192" s="298"/>
      <c r="T192" s="366"/>
      <c r="U192" s="298"/>
      <c r="V192" s="366"/>
      <c r="W192" s="298"/>
      <c r="X192" s="385"/>
      <c r="Y192" s="868"/>
      <c r="Z192" s="298"/>
    </row>
    <row r="193" spans="1:26" ht="15" customHeight="1" x14ac:dyDescent="0.35">
      <c r="A193" s="1243">
        <v>44834</v>
      </c>
      <c r="B193" s="352">
        <v>41.6</v>
      </c>
      <c r="C193" s="298">
        <v>282880</v>
      </c>
      <c r="D193" s="366"/>
      <c r="E193" s="297"/>
      <c r="F193" s="353"/>
      <c r="G193" s="298"/>
      <c r="H193" s="366"/>
      <c r="I193" s="298"/>
      <c r="J193" s="366"/>
      <c r="K193" s="298"/>
      <c r="L193" s="388"/>
      <c r="M193" s="298"/>
      <c r="N193" s="366"/>
      <c r="O193" s="298"/>
      <c r="P193" s="365"/>
      <c r="Q193" s="298"/>
      <c r="R193" s="366"/>
      <c r="S193" s="298"/>
      <c r="T193" s="366"/>
      <c r="U193" s="298"/>
      <c r="V193" s="366"/>
      <c r="W193" s="298"/>
      <c r="X193" s="385"/>
      <c r="Y193" s="868"/>
      <c r="Z193" s="298"/>
    </row>
    <row r="194" spans="1:26" ht="15" customHeight="1" x14ac:dyDescent="0.35">
      <c r="A194" s="1244"/>
      <c r="B194" s="352"/>
      <c r="C194" s="298"/>
      <c r="D194" s="366"/>
      <c r="E194" s="297"/>
      <c r="F194" s="353"/>
      <c r="G194" s="298"/>
      <c r="H194" s="366"/>
      <c r="I194" s="298"/>
      <c r="J194" s="366"/>
      <c r="K194" s="298"/>
      <c r="L194" s="388"/>
      <c r="M194" s="298"/>
      <c r="N194" s="366"/>
      <c r="O194" s="298"/>
      <c r="P194" s="365"/>
      <c r="Q194" s="298"/>
      <c r="R194" s="366"/>
      <c r="S194" s="298"/>
      <c r="T194" s="366"/>
      <c r="U194" s="298"/>
      <c r="V194" s="366"/>
      <c r="W194" s="298"/>
      <c r="X194" s="385">
        <v>32.69</v>
      </c>
      <c r="Y194" s="868">
        <v>568810</v>
      </c>
      <c r="Z194" s="298"/>
    </row>
    <row r="195" spans="1:26" s="295" customFormat="1" ht="22" customHeight="1" x14ac:dyDescent="0.35">
      <c r="A195" s="1226" t="s">
        <v>113</v>
      </c>
      <c r="B195" s="354"/>
      <c r="C195" s="293">
        <f>SUM(C135:C194)</f>
        <v>4229598</v>
      </c>
      <c r="D195" s="354"/>
      <c r="E195" s="293">
        <f>SUM(E135:E194)</f>
        <v>2778412</v>
      </c>
      <c r="F195" s="354"/>
      <c r="G195" s="293">
        <f>SUM(G135:G194)</f>
        <v>363500</v>
      </c>
      <c r="H195" s="354"/>
      <c r="I195" s="293">
        <f>SUM(I135:I194)</f>
        <v>270200</v>
      </c>
      <c r="J195" s="354"/>
      <c r="K195" s="485">
        <f>SUM(K135:K194)</f>
        <v>194300</v>
      </c>
      <c r="L195" s="354"/>
      <c r="M195" s="293">
        <f>SUM(M135:M194)</f>
        <v>191167</v>
      </c>
      <c r="N195" s="354"/>
      <c r="O195" s="485">
        <f>SUM(O135:O194)</f>
        <v>409400</v>
      </c>
      <c r="P195" s="354"/>
      <c r="Q195" s="293">
        <f>SUM(Q135:Q194)</f>
        <v>797000</v>
      </c>
      <c r="R195" s="354"/>
      <c r="S195" s="293">
        <f>SUM(S135:S194)</f>
        <v>574312</v>
      </c>
      <c r="T195" s="354"/>
      <c r="U195" s="293">
        <f>SUM(U135:U194)</f>
        <v>992200</v>
      </c>
      <c r="V195" s="354"/>
      <c r="W195" s="293">
        <f>SUM(W135:W194)</f>
        <v>3966502</v>
      </c>
      <c r="X195" s="354"/>
      <c r="Y195" s="293">
        <f>SUM(Y135:Y194)</f>
        <v>3629460</v>
      </c>
      <c r="Z195" s="293">
        <f>SUM(B195:Y195)</f>
        <v>18396051</v>
      </c>
    </row>
    <row r="196" spans="1:26" s="295" customFormat="1" ht="22" customHeight="1" x14ac:dyDescent="0.35">
      <c r="A196" s="1226"/>
      <c r="B196" s="354">
        <f>SUM(B135:B195)</f>
        <v>645.87000000000012</v>
      </c>
      <c r="C196" s="293"/>
      <c r="D196" s="354">
        <f>SUM(D135:D195)</f>
        <v>422.23000000000008</v>
      </c>
      <c r="E196" s="293"/>
      <c r="F196" s="354">
        <f>SUM(F135:F195)</f>
        <v>36.349999999999994</v>
      </c>
      <c r="G196" s="293"/>
      <c r="H196" s="354">
        <f>SUM(H135:H195)</f>
        <v>27.02</v>
      </c>
      <c r="I196" s="293"/>
      <c r="J196" s="354">
        <f>SUM(J135:J195)</f>
        <v>13.4</v>
      </c>
      <c r="K196" s="293"/>
      <c r="L196" s="354">
        <f>SUM(L135:L195)</f>
        <v>21.18</v>
      </c>
      <c r="M196" s="293"/>
      <c r="N196" s="354">
        <f>SUM(N135:N195)</f>
        <v>40.94</v>
      </c>
      <c r="O196" s="293"/>
      <c r="P196" s="354">
        <f>SUM(P135:P195)</f>
        <v>79.7</v>
      </c>
      <c r="Q196" s="293"/>
      <c r="R196" s="354">
        <f>SUM(R135:R195)</f>
        <v>65.399999999999991</v>
      </c>
      <c r="S196" s="293"/>
      <c r="T196" s="354">
        <f>SUM(T135:T195)</f>
        <v>99.220000000000013</v>
      </c>
      <c r="U196" s="293"/>
      <c r="V196" s="478">
        <f>SUM(V135:V195)</f>
        <v>227.96</v>
      </c>
      <c r="W196" s="293"/>
      <c r="X196" s="354">
        <f>SUM(X135:X195)</f>
        <v>208.59</v>
      </c>
      <c r="Y196" s="293"/>
      <c r="Z196" s="364">
        <f>SUM(B196:Y196)</f>
        <v>1887.8600000000004</v>
      </c>
    </row>
    <row r="197" spans="1:26" ht="24" customHeight="1" x14ac:dyDescent="0.35">
      <c r="A197" s="1226"/>
      <c r="B197" s="1277"/>
      <c r="C197" s="1278"/>
      <c r="D197" s="1278"/>
      <c r="E197" s="1278"/>
      <c r="F197" s="1278"/>
      <c r="G197" s="1278"/>
      <c r="H197" s="1278"/>
      <c r="I197" s="1278"/>
      <c r="J197" s="1278"/>
      <c r="K197" s="1278"/>
      <c r="L197" s="1278"/>
      <c r="M197" s="1278"/>
      <c r="N197" s="1278"/>
      <c r="O197" s="1278"/>
      <c r="P197" s="1278"/>
      <c r="Q197" s="1278"/>
      <c r="R197" s="1278"/>
      <c r="S197" s="1278"/>
      <c r="T197" s="1278"/>
      <c r="U197" s="1278"/>
      <c r="V197" s="1278"/>
      <c r="W197" s="1278"/>
      <c r="X197" s="1278"/>
      <c r="Y197" s="1279"/>
      <c r="Z197" s="394">
        <f>Z195+Z129</f>
        <v>52770745</v>
      </c>
    </row>
    <row r="198" spans="1:26" ht="24" customHeight="1" x14ac:dyDescent="0.35">
      <c r="A198" s="862"/>
      <c r="B198" s="1277"/>
      <c r="C198" s="1278"/>
      <c r="D198" s="1278"/>
      <c r="E198" s="1278"/>
      <c r="F198" s="1278"/>
      <c r="G198" s="1278"/>
      <c r="H198" s="1278"/>
      <c r="I198" s="1278"/>
      <c r="J198" s="1278"/>
      <c r="K198" s="1278"/>
      <c r="L198" s="1278"/>
      <c r="M198" s="1278"/>
      <c r="N198" s="1278"/>
      <c r="O198" s="1278"/>
      <c r="P198" s="1278"/>
      <c r="Q198" s="1278"/>
      <c r="R198" s="1278"/>
      <c r="S198" s="1278"/>
      <c r="T198" s="1278"/>
      <c r="U198" s="1278"/>
      <c r="V198" s="1278"/>
      <c r="W198" s="1278"/>
      <c r="X198" s="1278"/>
      <c r="Y198" s="1279"/>
      <c r="Z198" s="364">
        <v>5316.98</v>
      </c>
    </row>
    <row r="199" spans="1:26" ht="22" customHeight="1" x14ac:dyDescent="0.35">
      <c r="A199" s="331" t="s">
        <v>247</v>
      </c>
      <c r="B199" s="360"/>
      <c r="C199" s="303"/>
      <c r="D199" s="368"/>
      <c r="E199" s="303"/>
      <c r="F199" s="368"/>
      <c r="G199" s="301"/>
      <c r="H199" s="359"/>
      <c r="I199" s="301"/>
      <c r="J199" s="359"/>
      <c r="K199" s="301"/>
      <c r="L199" s="466"/>
      <c r="M199" s="301"/>
      <c r="N199" s="359"/>
      <c r="O199" s="301"/>
      <c r="P199" s="369"/>
      <c r="Q199" s="301"/>
      <c r="R199" s="359"/>
      <c r="S199" s="301"/>
      <c r="T199" s="359"/>
      <c r="U199" s="301"/>
      <c r="V199" s="359"/>
      <c r="W199" s="301"/>
      <c r="X199" s="359"/>
      <c r="Y199" s="301"/>
      <c r="Z199" s="301"/>
    </row>
    <row r="200" spans="1:26" ht="22" customHeight="1" x14ac:dyDescent="0.35">
      <c r="A200" s="331"/>
      <c r="B200" s="360"/>
      <c r="C200" s="1239" t="s">
        <v>240</v>
      </c>
      <c r="D200" s="1239"/>
      <c r="E200" s="1239"/>
      <c r="F200" s="368"/>
      <c r="G200" s="301"/>
      <c r="H200" s="359"/>
      <c r="I200" s="1239" t="s">
        <v>241</v>
      </c>
      <c r="J200" s="1239"/>
      <c r="K200" s="1239"/>
      <c r="L200" s="466"/>
      <c r="M200" s="301"/>
      <c r="N200" s="359"/>
      <c r="O200" s="1239" t="s">
        <v>242</v>
      </c>
      <c r="P200" s="1239"/>
      <c r="Q200" s="1239"/>
      <c r="R200" s="359"/>
      <c r="S200" s="301"/>
      <c r="T200" s="359"/>
      <c r="U200" s="301"/>
      <c r="V200" s="359"/>
      <c r="W200" s="301"/>
      <c r="X200" s="359"/>
      <c r="Y200" s="301"/>
      <c r="Z200" s="501"/>
    </row>
    <row r="201" spans="1:26" ht="22" customHeight="1" x14ac:dyDescent="0.35">
      <c r="A201" s="331"/>
      <c r="B201" s="360"/>
      <c r="C201" s="303"/>
      <c r="D201" s="368"/>
      <c r="E201" s="303"/>
      <c r="F201" s="368"/>
      <c r="G201" s="301"/>
      <c r="H201" s="359"/>
      <c r="I201" s="301"/>
      <c r="J201" s="359"/>
      <c r="K201" s="301"/>
      <c r="L201" s="466"/>
      <c r="M201" s="301"/>
      <c r="N201" s="359"/>
      <c r="O201" s="301"/>
      <c r="P201" s="369"/>
      <c r="Q201" s="301"/>
      <c r="R201" s="359"/>
      <c r="S201" s="301"/>
      <c r="T201" s="359"/>
      <c r="U201" s="301"/>
      <c r="V201" s="359"/>
      <c r="W201" s="301"/>
      <c r="X201" s="359"/>
      <c r="Y201" s="506"/>
      <c r="Z201" s="301"/>
    </row>
    <row r="202" spans="1:26" ht="22" customHeight="1" x14ac:dyDescent="0.35">
      <c r="A202" s="331"/>
      <c r="B202" s="360"/>
      <c r="C202" s="303"/>
      <c r="D202" s="368"/>
      <c r="E202" s="303"/>
      <c r="F202" s="368"/>
      <c r="G202" s="301"/>
      <c r="H202" s="359"/>
      <c r="I202" s="301"/>
      <c r="J202" s="359"/>
      <c r="K202" s="301"/>
      <c r="L202" s="466"/>
      <c r="M202" s="301"/>
      <c r="N202" s="359"/>
      <c r="O202" s="301"/>
      <c r="P202" s="369"/>
      <c r="Q202" s="301"/>
      <c r="R202" s="359"/>
      <c r="S202" s="301"/>
      <c r="T202" s="359"/>
      <c r="U202" s="301"/>
      <c r="V202" s="359"/>
      <c r="W202" s="301"/>
      <c r="X202" s="359"/>
      <c r="Y202" s="301"/>
      <c r="Z202" s="506"/>
    </row>
    <row r="203" spans="1:26" ht="22" customHeight="1" x14ac:dyDescent="0.35">
      <c r="A203" s="331"/>
      <c r="B203" s="360"/>
      <c r="C203" s="303"/>
      <c r="D203" s="368"/>
      <c r="E203" s="303"/>
      <c r="F203" s="368"/>
      <c r="G203" s="301"/>
      <c r="H203" s="359"/>
      <c r="I203" s="301"/>
      <c r="J203" s="359"/>
      <c r="K203" s="301"/>
      <c r="L203" s="466"/>
      <c r="M203" s="301"/>
      <c r="N203" s="359"/>
      <c r="O203" s="301"/>
      <c r="P203" s="369"/>
      <c r="Q203" s="301"/>
      <c r="R203" s="359"/>
      <c r="S203" s="301"/>
      <c r="T203" s="359"/>
      <c r="U203" s="301"/>
      <c r="V203" s="359"/>
      <c r="W203" s="301"/>
      <c r="X203" s="359"/>
      <c r="Y203" s="301"/>
      <c r="Z203" s="521"/>
    </row>
    <row r="204" spans="1:26" ht="22" customHeight="1" x14ac:dyDescent="0.35">
      <c r="A204" s="301"/>
      <c r="B204" s="359"/>
      <c r="C204" s="1280" t="s">
        <v>231</v>
      </c>
      <c r="D204" s="1280"/>
      <c r="E204" s="1280"/>
      <c r="F204" s="359"/>
      <c r="G204" s="301"/>
      <c r="H204" s="359"/>
      <c r="I204" s="1280" t="s">
        <v>243</v>
      </c>
      <c r="J204" s="1280"/>
      <c r="K204" s="1280"/>
      <c r="L204" s="466"/>
      <c r="M204" s="301"/>
      <c r="N204" s="359"/>
      <c r="O204" s="1280" t="s">
        <v>244</v>
      </c>
      <c r="P204" s="1280"/>
      <c r="Q204" s="1280"/>
      <c r="R204" s="359"/>
      <c r="S204" s="301"/>
      <c r="T204" s="359"/>
      <c r="U204" s="301"/>
      <c r="V204" s="359"/>
      <c r="W204" s="301"/>
      <c r="X204" s="359"/>
      <c r="Y204" s="359"/>
      <c r="Z204" s="301"/>
    </row>
    <row r="205" spans="1:26" ht="22" customHeight="1" x14ac:dyDescent="0.35">
      <c r="A205" s="301"/>
      <c r="B205" s="359"/>
      <c r="C205" s="301"/>
      <c r="D205" s="359"/>
      <c r="E205" s="301"/>
      <c r="F205" s="359"/>
      <c r="G205" s="301"/>
      <c r="H205" s="359"/>
      <c r="I205" s="301"/>
      <c r="J205" s="359"/>
      <c r="K205" s="301"/>
      <c r="L205" s="466"/>
      <c r="M205" s="301"/>
      <c r="N205" s="359"/>
      <c r="O205" s="301"/>
      <c r="P205" s="369"/>
      <c r="Q205" s="301"/>
      <c r="R205" s="359"/>
      <c r="S205" s="301"/>
      <c r="T205" s="359"/>
      <c r="U205" s="359"/>
      <c r="V205" s="359"/>
      <c r="W205" s="301"/>
      <c r="X205" s="359"/>
      <c r="Y205" s="359"/>
      <c r="Z205" s="301"/>
    </row>
    <row r="206" spans="1:26" ht="32.25" customHeight="1" x14ac:dyDescent="0.35">
      <c r="A206" s="324"/>
      <c r="B206" s="361"/>
      <c r="C206" s="1238"/>
      <c r="D206" s="1238"/>
      <c r="E206" s="1238"/>
      <c r="F206" s="391"/>
      <c r="G206" s="301"/>
      <c r="H206" s="359"/>
      <c r="I206" s="301"/>
      <c r="J206" s="359"/>
      <c r="K206" s="301"/>
      <c r="L206" s="466"/>
      <c r="M206" s="301"/>
      <c r="N206" s="359"/>
      <c r="O206" s="301"/>
      <c r="P206" s="369"/>
      <c r="Q206" s="301"/>
      <c r="R206" s="359"/>
      <c r="S206" s="866"/>
      <c r="T206" s="369"/>
      <c r="U206" s="359"/>
      <c r="V206" s="359"/>
      <c r="W206" s="1239"/>
      <c r="X206" s="1239"/>
      <c r="Y206" s="1239"/>
      <c r="Z206" s="866"/>
    </row>
    <row r="207" spans="1:26" ht="22" customHeight="1" x14ac:dyDescent="0.35">
      <c r="A207" s="301"/>
      <c r="B207" s="359"/>
      <c r="C207" s="1240" t="s">
        <v>156</v>
      </c>
      <c r="D207" s="1240"/>
      <c r="E207" s="1240" t="s">
        <v>157</v>
      </c>
      <c r="F207" s="1240"/>
      <c r="G207" s="1240" t="s">
        <v>158</v>
      </c>
      <c r="H207" s="1240"/>
      <c r="I207" s="1240" t="s">
        <v>159</v>
      </c>
      <c r="J207" s="1240"/>
      <c r="K207" s="1240" t="s">
        <v>160</v>
      </c>
      <c r="L207" s="1240"/>
      <c r="M207" s="1240" t="s">
        <v>216</v>
      </c>
      <c r="N207" s="1240"/>
      <c r="O207" s="1240" t="s">
        <v>217</v>
      </c>
      <c r="P207" s="1240"/>
      <c r="Q207" s="298"/>
      <c r="R207" s="359"/>
      <c r="S207" s="473">
        <v>3629460</v>
      </c>
      <c r="T207" s="359"/>
      <c r="U207" s="473">
        <v>67167</v>
      </c>
      <c r="V207" s="473">
        <v>67167</v>
      </c>
      <c r="W207" s="301"/>
      <c r="X207" s="359"/>
      <c r="Y207" s="301"/>
      <c r="Z207" s="301"/>
    </row>
    <row r="208" spans="1:26" ht="22" customHeight="1" x14ac:dyDescent="0.35">
      <c r="A208" s="301"/>
      <c r="B208" s="359"/>
      <c r="C208" s="427">
        <v>4636500</v>
      </c>
      <c r="D208" s="365">
        <v>463.65000000000009</v>
      </c>
      <c r="E208" s="517">
        <v>562500</v>
      </c>
      <c r="F208" s="518">
        <v>45</v>
      </c>
      <c r="G208" s="456">
        <v>6815000</v>
      </c>
      <c r="H208" s="457">
        <v>470</v>
      </c>
      <c r="I208" s="426">
        <v>409400</v>
      </c>
      <c r="J208" s="366">
        <v>40.94</v>
      </c>
      <c r="K208" s="426">
        <v>992200</v>
      </c>
      <c r="L208" s="388">
        <v>99.220000000000013</v>
      </c>
      <c r="M208" s="426">
        <v>3966502</v>
      </c>
      <c r="N208" s="366">
        <v>227.96</v>
      </c>
      <c r="O208" s="298">
        <v>3629460</v>
      </c>
      <c r="P208" s="365">
        <v>208.59</v>
      </c>
      <c r="Q208" s="298"/>
      <c r="R208" s="359"/>
      <c r="S208" s="473">
        <v>3966502</v>
      </c>
      <c r="T208" s="355"/>
      <c r="U208" s="473">
        <v>1167100</v>
      </c>
      <c r="V208" s="473">
        <v>1167100</v>
      </c>
      <c r="W208" s="301"/>
      <c r="X208" s="359"/>
      <c r="Y208" s="301"/>
      <c r="Z208" s="301"/>
    </row>
    <row r="209" spans="1:26" ht="22" customHeight="1" x14ac:dyDescent="0.35">
      <c r="A209" s="301"/>
      <c r="B209" s="359"/>
      <c r="C209" s="427">
        <v>3584700</v>
      </c>
      <c r="D209" s="365">
        <v>358.47</v>
      </c>
      <c r="E209" s="456">
        <v>3480000</v>
      </c>
      <c r="F209" s="457">
        <v>240</v>
      </c>
      <c r="G209" s="426">
        <v>375000</v>
      </c>
      <c r="H209" s="366">
        <v>30</v>
      </c>
      <c r="I209" s="426">
        <v>124000</v>
      </c>
      <c r="J209" s="366">
        <v>12.4</v>
      </c>
      <c r="K209" s="426">
        <v>797000</v>
      </c>
      <c r="L209" s="388">
        <v>79.7</v>
      </c>
      <c r="M209" s="426"/>
      <c r="N209" s="388"/>
      <c r="O209" s="455"/>
      <c r="P209" s="387"/>
      <c r="Q209" s="298"/>
      <c r="R209" s="359"/>
      <c r="S209" s="473">
        <v>2104100</v>
      </c>
      <c r="T209" s="436"/>
      <c r="U209" s="473">
        <v>194300</v>
      </c>
      <c r="V209" s="473">
        <v>194300</v>
      </c>
      <c r="W209" s="301"/>
      <c r="X209" s="359"/>
      <c r="Y209" s="301"/>
      <c r="Z209" s="301"/>
    </row>
    <row r="210" spans="1:26" ht="22" customHeight="1" x14ac:dyDescent="0.35">
      <c r="A210" s="301"/>
      <c r="B210" s="359"/>
      <c r="C210" s="427">
        <v>4164900</v>
      </c>
      <c r="D210" s="453">
        <v>416.49</v>
      </c>
      <c r="E210" s="455"/>
      <c r="F210" s="388"/>
      <c r="G210" s="455"/>
      <c r="H210" s="388"/>
      <c r="I210" s="426">
        <v>270200</v>
      </c>
      <c r="J210" s="366">
        <v>27.02</v>
      </c>
      <c r="K210" s="426">
        <v>314900</v>
      </c>
      <c r="L210" s="388">
        <v>31.49</v>
      </c>
      <c r="M210" s="426"/>
      <c r="N210" s="366"/>
      <c r="O210" s="432"/>
      <c r="P210" s="365"/>
      <c r="Q210" s="298"/>
      <c r="R210" s="359"/>
      <c r="S210" s="473">
        <v>259412</v>
      </c>
      <c r="T210" s="355"/>
      <c r="U210" s="473">
        <v>796088</v>
      </c>
      <c r="V210" s="473">
        <v>796088</v>
      </c>
      <c r="W210" s="301"/>
      <c r="X210" s="359"/>
      <c r="Y210" s="301"/>
      <c r="Z210" s="301"/>
    </row>
    <row r="211" spans="1:26" ht="22" customHeight="1" x14ac:dyDescent="0.35">
      <c r="A211" s="325"/>
      <c r="B211" s="362"/>
      <c r="C211" s="426"/>
      <c r="D211" s="388"/>
      <c r="E211" s="519">
        <v>539930</v>
      </c>
      <c r="F211" s="520">
        <v>104.84</v>
      </c>
      <c r="G211" s="427">
        <v>3393000</v>
      </c>
      <c r="H211" s="383">
        <v>339.3</v>
      </c>
      <c r="I211" s="427">
        <v>363500</v>
      </c>
      <c r="J211" s="383">
        <v>36.349999999999994</v>
      </c>
      <c r="K211" s="526"/>
      <c r="L211" s="515"/>
      <c r="M211" s="426"/>
      <c r="N211" s="366"/>
      <c r="O211" s="430"/>
      <c r="P211" s="415"/>
      <c r="Q211" s="413"/>
      <c r="R211" s="376"/>
      <c r="S211" s="524">
        <f>SUM(S207:S210)</f>
        <v>9959474</v>
      </c>
      <c r="T211" s="440"/>
      <c r="U211" s="473">
        <v>6211922</v>
      </c>
      <c r="V211" s="473">
        <v>6211922</v>
      </c>
      <c r="W211" s="1237"/>
      <c r="X211" s="1237"/>
      <c r="Y211" s="1237"/>
      <c r="Z211" s="880"/>
    </row>
    <row r="212" spans="1:26" ht="22" customHeight="1" x14ac:dyDescent="0.35">
      <c r="A212" s="301"/>
      <c r="B212" s="359"/>
      <c r="C212" s="426">
        <v>294449</v>
      </c>
      <c r="D212" s="453">
        <v>38.489999999999995</v>
      </c>
      <c r="E212" s="519">
        <v>3773932</v>
      </c>
      <c r="F212" s="520">
        <v>555.05999999999995</v>
      </c>
      <c r="G212" s="426"/>
      <c r="H212" s="366"/>
      <c r="I212" s="426"/>
      <c r="J212" s="366"/>
      <c r="K212" s="426"/>
      <c r="L212" s="388"/>
      <c r="M212" s="426"/>
      <c r="N212" s="366"/>
      <c r="O212" s="426"/>
      <c r="P212" s="365"/>
      <c r="Q212" s="298"/>
      <c r="R212" s="359"/>
      <c r="S212" s="438"/>
      <c r="T212" s="355"/>
      <c r="U212" s="473">
        <v>853129</v>
      </c>
      <c r="V212" s="473">
        <v>853129</v>
      </c>
      <c r="W212" s="301"/>
      <c r="X212" s="359"/>
      <c r="Y212" s="301"/>
      <c r="Z212" s="301"/>
    </row>
    <row r="213" spans="1:26" ht="22" customHeight="1" x14ac:dyDescent="0.35">
      <c r="A213" s="301"/>
      <c r="B213" s="359"/>
      <c r="C213" s="426">
        <v>293771</v>
      </c>
      <c r="D213" s="365">
        <v>38.4</v>
      </c>
      <c r="E213" s="426"/>
      <c r="F213" s="366"/>
      <c r="G213" s="426">
        <v>853129</v>
      </c>
      <c r="H213" s="366">
        <v>111.52</v>
      </c>
      <c r="I213" s="455">
        <v>67167</v>
      </c>
      <c r="J213" s="388">
        <v>8.7799999999999994</v>
      </c>
      <c r="K213" s="427">
        <v>259412</v>
      </c>
      <c r="L213" s="515">
        <v>33.909999999999997</v>
      </c>
      <c r="M213" s="426"/>
      <c r="N213" s="366"/>
      <c r="O213" s="426"/>
      <c r="P213" s="365"/>
      <c r="Q213" s="298"/>
      <c r="R213" s="359"/>
      <c r="S213" s="438">
        <v>9959474</v>
      </c>
      <c r="T213" s="355"/>
      <c r="U213" s="473">
        <v>3393000</v>
      </c>
      <c r="V213" s="473">
        <v>3393000</v>
      </c>
      <c r="W213" s="301"/>
      <c r="X213" s="359"/>
      <c r="Y213" s="301"/>
      <c r="Z213" s="301"/>
    </row>
    <row r="214" spans="1:26" ht="22" customHeight="1" x14ac:dyDescent="0.35">
      <c r="A214" s="301"/>
      <c r="B214" s="359"/>
      <c r="C214" s="426">
        <v>614907</v>
      </c>
      <c r="D214" s="365">
        <v>80.38</v>
      </c>
      <c r="E214" s="426"/>
      <c r="F214" s="366"/>
      <c r="G214" s="426"/>
      <c r="H214" s="366"/>
      <c r="I214" s="455"/>
      <c r="J214" s="388"/>
      <c r="K214" s="427"/>
      <c r="L214" s="515"/>
      <c r="M214" s="426"/>
      <c r="N214" s="366"/>
      <c r="O214" s="426"/>
      <c r="P214" s="365"/>
      <c r="Q214" s="298"/>
      <c r="R214" s="359"/>
      <c r="S214" s="438"/>
      <c r="T214" s="355"/>
      <c r="U214" s="473">
        <v>375000</v>
      </c>
      <c r="V214" s="473">
        <v>375000</v>
      </c>
      <c r="W214" s="301"/>
      <c r="X214" s="359"/>
      <c r="Y214" s="301"/>
      <c r="Z214" s="301"/>
    </row>
    <row r="215" spans="1:26" ht="22" customHeight="1" x14ac:dyDescent="0.35">
      <c r="A215" s="301"/>
      <c r="B215" s="359"/>
      <c r="C215" s="456"/>
      <c r="D215" s="522"/>
      <c r="E215" s="426"/>
      <c r="F215" s="366"/>
      <c r="G215" s="426"/>
      <c r="H215" s="523"/>
      <c r="I215" s="456">
        <v>194300</v>
      </c>
      <c r="J215" s="457">
        <v>13.4</v>
      </c>
      <c r="K215" s="426"/>
      <c r="L215" s="388"/>
      <c r="M215" s="426"/>
      <c r="N215" s="366"/>
      <c r="O215" s="426"/>
      <c r="P215" s="365"/>
      <c r="Q215" s="298"/>
      <c r="R215" s="359"/>
      <c r="S215" s="438">
        <f>I225+G225+E225+C225</f>
        <v>42811271</v>
      </c>
      <c r="T215" s="355"/>
      <c r="U215" s="473">
        <v>6815000</v>
      </c>
      <c r="V215" s="473">
        <v>6815000</v>
      </c>
      <c r="W215" s="301"/>
      <c r="X215" s="359"/>
      <c r="Y215" s="301"/>
      <c r="Z215" s="301"/>
    </row>
    <row r="216" spans="1:26" ht="24.75" customHeight="1" x14ac:dyDescent="0.35">
      <c r="A216" s="301"/>
      <c r="B216" s="359"/>
      <c r="C216" s="426"/>
      <c r="D216" s="366"/>
      <c r="E216" s="426"/>
      <c r="F216" s="366"/>
      <c r="G216" s="426"/>
      <c r="H216" s="366"/>
      <c r="I216" s="455"/>
      <c r="J216" s="388"/>
      <c r="K216" s="426"/>
      <c r="L216" s="388"/>
      <c r="M216" s="426"/>
      <c r="N216" s="366"/>
      <c r="O216" s="426"/>
      <c r="P216" s="365"/>
      <c r="Q216" s="298"/>
      <c r="R216" s="359"/>
      <c r="S216" s="441">
        <f>S215+S213</f>
        <v>52770745</v>
      </c>
      <c r="T216" s="437"/>
      <c r="U216" s="473">
        <v>892976</v>
      </c>
      <c r="V216" s="473">
        <v>892976</v>
      </c>
      <c r="W216" s="301"/>
      <c r="X216" s="359"/>
      <c r="Y216" s="301"/>
      <c r="Z216" s="301"/>
    </row>
    <row r="217" spans="1:26" ht="20.25" customHeight="1" x14ac:dyDescent="0.35">
      <c r="C217" s="428"/>
      <c r="D217" s="392"/>
      <c r="E217" s="428"/>
      <c r="F217" s="392"/>
      <c r="G217" s="455"/>
      <c r="H217" s="388"/>
      <c r="I217" s="458">
        <v>6211922</v>
      </c>
      <c r="J217" s="459">
        <v>913.52</v>
      </c>
      <c r="K217" s="429"/>
      <c r="L217" s="467"/>
      <c r="M217" s="429"/>
      <c r="N217" s="416"/>
      <c r="O217" s="428"/>
      <c r="P217" s="375"/>
      <c r="Q217" s="287"/>
      <c r="S217" s="438"/>
      <c r="T217" s="355"/>
      <c r="U217" s="473">
        <v>1203127</v>
      </c>
      <c r="V217" s="473">
        <v>1203127</v>
      </c>
    </row>
    <row r="218" spans="1:26" ht="20.25" customHeight="1" x14ac:dyDescent="0.35">
      <c r="C218" s="456">
        <v>100000</v>
      </c>
      <c r="D218" s="522">
        <v>5.29</v>
      </c>
      <c r="E218" s="428"/>
      <c r="F218" s="392"/>
      <c r="G218" s="455"/>
      <c r="H218" s="388"/>
      <c r="I218" s="532">
        <v>796088</v>
      </c>
      <c r="J218" s="531">
        <v>154.58000000000001</v>
      </c>
      <c r="K218" s="429"/>
      <c r="L218" s="467"/>
      <c r="M218" s="429"/>
      <c r="N218" s="416"/>
      <c r="O218" s="428"/>
      <c r="P218" s="375"/>
      <c r="Q218" s="287"/>
      <c r="S218" s="438"/>
      <c r="T218" s="355"/>
      <c r="U218" s="473">
        <v>12381600</v>
      </c>
      <c r="V218" s="473">
        <v>12386100</v>
      </c>
    </row>
    <row r="219" spans="1:26" ht="20.25" customHeight="1" x14ac:dyDescent="0.35">
      <c r="C219" s="428"/>
      <c r="D219" s="392"/>
      <c r="E219" s="428"/>
      <c r="F219" s="416"/>
      <c r="G219" s="455"/>
      <c r="H219" s="388"/>
      <c r="I219" s="455"/>
      <c r="J219" s="468"/>
      <c r="K219" s="428"/>
      <c r="L219" s="468"/>
      <c r="M219" s="428"/>
      <c r="N219" s="416"/>
      <c r="O219" s="428"/>
      <c r="P219" s="363"/>
      <c r="Q219" s="287">
        <f>SUM(C219:P219)</f>
        <v>0</v>
      </c>
      <c r="S219" s="438"/>
      <c r="T219" s="355"/>
      <c r="U219" s="473">
        <v>562500</v>
      </c>
      <c r="V219" s="473">
        <v>100000</v>
      </c>
    </row>
    <row r="220" spans="1:26" ht="20.25" customHeight="1" x14ac:dyDescent="0.35">
      <c r="C220" s="428"/>
      <c r="D220" s="392"/>
      <c r="E220" s="428"/>
      <c r="F220" s="416"/>
      <c r="G220" s="455"/>
      <c r="H220" s="388"/>
      <c r="I220" s="426"/>
      <c r="J220" s="392"/>
      <c r="K220" s="428"/>
      <c r="L220" s="468"/>
      <c r="M220" s="428"/>
      <c r="N220" s="416"/>
      <c r="O220" s="428"/>
      <c r="P220" s="363"/>
      <c r="Q220" s="287"/>
      <c r="S220" s="438"/>
      <c r="T220" s="355"/>
      <c r="U220" s="473">
        <v>3480000</v>
      </c>
      <c r="V220" s="473">
        <v>562500</v>
      </c>
    </row>
    <row r="221" spans="1:26" ht="20.25" customHeight="1" x14ac:dyDescent="0.35">
      <c r="C221" s="428"/>
      <c r="D221" s="392"/>
      <c r="E221" s="428"/>
      <c r="F221" s="416"/>
      <c r="G221" s="458">
        <v>892976</v>
      </c>
      <c r="H221" s="459">
        <v>131.32</v>
      </c>
      <c r="I221" s="529"/>
      <c r="J221" s="468"/>
      <c r="K221" s="428"/>
      <c r="L221" s="468"/>
      <c r="M221" s="428"/>
      <c r="N221" s="416"/>
      <c r="O221" s="428"/>
      <c r="P221" s="363"/>
      <c r="Q221" s="287"/>
      <c r="S221" s="438"/>
      <c r="T221" s="355"/>
      <c r="U221" s="473">
        <v>539930</v>
      </c>
      <c r="V221" s="473">
        <v>3480000</v>
      </c>
    </row>
    <row r="222" spans="1:26" ht="20.25" customHeight="1" x14ac:dyDescent="0.35">
      <c r="C222" s="428"/>
      <c r="D222" s="392"/>
      <c r="E222" s="428"/>
      <c r="F222" s="416"/>
      <c r="G222" s="455"/>
      <c r="H222" s="388"/>
      <c r="I222" s="455"/>
      <c r="J222" s="468"/>
      <c r="K222" s="428"/>
      <c r="L222" s="468"/>
      <c r="M222" s="428"/>
      <c r="N222" s="416"/>
      <c r="O222" s="428"/>
      <c r="P222" s="363"/>
      <c r="Q222" s="287"/>
      <c r="S222" s="438"/>
      <c r="T222" s="355"/>
      <c r="U222" s="473">
        <v>3773932</v>
      </c>
      <c r="V222" s="473">
        <v>539930</v>
      </c>
    </row>
    <row r="223" spans="1:26" ht="20.25" customHeight="1" x14ac:dyDescent="0.35">
      <c r="C223" s="428"/>
      <c r="D223" s="392"/>
      <c r="E223" s="428"/>
      <c r="F223" s="416"/>
      <c r="G223" s="455"/>
      <c r="H223" s="388"/>
      <c r="I223" s="426"/>
      <c r="J223" s="392"/>
      <c r="K223" s="428"/>
      <c r="L223" s="468"/>
      <c r="M223" s="428"/>
      <c r="N223" s="416"/>
      <c r="O223" s="428"/>
      <c r="P223" s="363"/>
      <c r="Q223" s="287"/>
      <c r="S223" s="438"/>
      <c r="T223" s="355"/>
      <c r="U223" s="473">
        <v>10000</v>
      </c>
      <c r="V223" s="473">
        <v>3773932</v>
      </c>
    </row>
    <row r="224" spans="1:26" ht="20.25" customHeight="1" x14ac:dyDescent="0.35">
      <c r="C224" s="428"/>
      <c r="D224" s="392"/>
      <c r="E224" s="428"/>
      <c r="F224" s="416"/>
      <c r="G224" s="455"/>
      <c r="H224" s="388"/>
      <c r="I224" s="426"/>
      <c r="J224" s="392"/>
      <c r="K224" s="428"/>
      <c r="L224" s="468"/>
      <c r="M224" s="428"/>
      <c r="N224" s="416"/>
      <c r="O224" s="428"/>
      <c r="P224" s="363"/>
      <c r="Q224" s="287"/>
      <c r="S224" s="438"/>
      <c r="T224" s="355"/>
      <c r="U224" s="294">
        <v>100000</v>
      </c>
      <c r="V224" s="349">
        <v>10000</v>
      </c>
    </row>
    <row r="225" spans="1:27" ht="20.25" customHeight="1" x14ac:dyDescent="0.35">
      <c r="C225" s="428">
        <f>SUM(C208:C224)</f>
        <v>13689227</v>
      </c>
      <c r="D225" s="392"/>
      <c r="E225" s="428">
        <f>SUM(E208:E224)</f>
        <v>8356362</v>
      </c>
      <c r="F225" s="416"/>
      <c r="G225" s="455">
        <f>SUM(G208:G224)</f>
        <v>12329105</v>
      </c>
      <c r="H225" s="388"/>
      <c r="I225" s="426">
        <f>SUM(I208:I224)</f>
        <v>8436577</v>
      </c>
      <c r="J225" s="392"/>
      <c r="K225" s="428">
        <f>SUM(K208:K224)</f>
        <v>2363512</v>
      </c>
      <c r="L225" s="468"/>
      <c r="M225" s="428">
        <f>SUM(M208:M219)</f>
        <v>3966502</v>
      </c>
      <c r="N225" s="416"/>
      <c r="O225" s="428">
        <f>SUM(O208:O219)</f>
        <v>3629460</v>
      </c>
      <c r="P225" s="363"/>
      <c r="Q225" s="287">
        <f>SUM(C225:P225)</f>
        <v>52770745</v>
      </c>
      <c r="S225" s="438">
        <f>S213+V225</f>
        <v>52780745</v>
      </c>
      <c r="T225" s="355"/>
      <c r="U225" s="294">
        <f>SUM(U207:U224)</f>
        <v>42816771</v>
      </c>
      <c r="V225" s="475">
        <f>SUM(V207:V224)</f>
        <v>42821271</v>
      </c>
    </row>
    <row r="226" spans="1:27" ht="20.25" customHeight="1" x14ac:dyDescent="0.35">
      <c r="C226" s="428"/>
      <c r="D226" s="392">
        <f>SUM(D208:D219)</f>
        <v>1401.17</v>
      </c>
      <c r="E226" s="428"/>
      <c r="F226" s="392">
        <f>SUM(F208:F219)</f>
        <v>944.9</v>
      </c>
      <c r="G226" s="428"/>
      <c r="H226" s="392">
        <f>SUM(H208:H225)</f>
        <v>1082.1399999999999</v>
      </c>
      <c r="I226" s="428"/>
      <c r="J226" s="392">
        <f>SUM(J208:J225)</f>
        <v>1206.9899999999998</v>
      </c>
      <c r="K226" s="428"/>
      <c r="L226" s="468">
        <f>SUM(L208:L225)</f>
        <v>244.32000000000002</v>
      </c>
      <c r="M226" s="428"/>
      <c r="N226" s="392">
        <f>SUM(N208:N219)</f>
        <v>227.96</v>
      </c>
      <c r="O226" s="428"/>
      <c r="P226" s="375">
        <f>SUM(P208:P219)</f>
        <v>208.59</v>
      </c>
      <c r="Q226" s="392">
        <f>SUM(C226:P226)</f>
        <v>5316.07</v>
      </c>
      <c r="S226" s="442"/>
      <c r="T226" s="436"/>
    </row>
    <row r="227" spans="1:27" x14ac:dyDescent="0.35">
      <c r="V227" s="349">
        <v>42821271</v>
      </c>
    </row>
    <row r="229" spans="1:27" ht="15" x14ac:dyDescent="0.35">
      <c r="D229" s="349">
        <v>357.95</v>
      </c>
      <c r="I229" s="527"/>
      <c r="J229" s="463"/>
    </row>
    <row r="230" spans="1:27" ht="15" x14ac:dyDescent="0.35">
      <c r="D230" s="500"/>
      <c r="I230" s="580"/>
      <c r="J230" s="581"/>
      <c r="R230" s="378"/>
      <c r="S230" s="299"/>
    </row>
    <row r="231" spans="1:27" ht="15" x14ac:dyDescent="0.35">
      <c r="I231" s="530"/>
      <c r="J231" s="77"/>
      <c r="R231" s="378"/>
      <c r="S231" s="299"/>
    </row>
    <row r="232" spans="1:27" ht="14.5" x14ac:dyDescent="0.35">
      <c r="I232" s="433"/>
      <c r="J232"/>
      <c r="R232" s="436"/>
      <c r="S232" s="442"/>
    </row>
    <row r="233" spans="1:27" ht="14.5" x14ac:dyDescent="0.35">
      <c r="I233" s="474"/>
      <c r="J233" s="474"/>
      <c r="K233" s="474"/>
      <c r="O233" s="119"/>
    </row>
    <row r="234" spans="1:27" ht="14.5" x14ac:dyDescent="0.35">
      <c r="D234" s="474"/>
      <c r="E234" s="119"/>
      <c r="F234" s="475"/>
      <c r="I234" s="474"/>
      <c r="J234" s="474"/>
      <c r="K234" s="474"/>
      <c r="L234" s="508"/>
      <c r="M234" s="442"/>
      <c r="N234" s="436"/>
      <c r="O234" s="474"/>
      <c r="P234" s="509"/>
    </row>
    <row r="235" spans="1:27" ht="14.5" x14ac:dyDescent="0.35">
      <c r="D235" s="474"/>
      <c r="G235" s="474"/>
      <c r="I235" s="474"/>
      <c r="J235" s="474"/>
      <c r="K235" s="474"/>
      <c r="L235" s="508"/>
      <c r="M235" s="442"/>
      <c r="N235" s="436"/>
      <c r="O235" s="474"/>
      <c r="P235" s="509"/>
    </row>
    <row r="236" spans="1:27" ht="14.5" x14ac:dyDescent="0.35">
      <c r="D236" s="474"/>
      <c r="G236" s="474"/>
      <c r="I236" s="474"/>
      <c r="J236" s="474"/>
      <c r="K236" s="474"/>
      <c r="L236" s="508"/>
      <c r="M236" s="442"/>
      <c r="N236" s="436"/>
      <c r="O236" s="474"/>
      <c r="P236" s="509"/>
    </row>
    <row r="237" spans="1:27" ht="14.5" x14ac:dyDescent="0.35">
      <c r="D237" s="474"/>
      <c r="G237" s="474"/>
      <c r="I237" s="119"/>
      <c r="J237" s="474"/>
      <c r="K237" s="442"/>
      <c r="L237" s="508"/>
      <c r="M237" s="442"/>
      <c r="N237" s="436"/>
      <c r="O237" s="474"/>
      <c r="P237" s="509"/>
    </row>
    <row r="238" spans="1:27" s="349" customFormat="1" ht="14.5" x14ac:dyDescent="0.35">
      <c r="A238" s="294"/>
      <c r="C238" s="294"/>
      <c r="D238" s="474"/>
      <c r="E238" s="294"/>
      <c r="G238" s="474"/>
      <c r="I238" s="442"/>
      <c r="J238" s="477"/>
      <c r="K238" s="442"/>
      <c r="L238" s="508"/>
      <c r="M238" s="442"/>
      <c r="N238" s="436"/>
      <c r="O238" s="474"/>
      <c r="P238" s="509"/>
      <c r="Q238" s="294"/>
      <c r="S238" s="294"/>
      <c r="U238" s="294"/>
      <c r="W238" s="294"/>
      <c r="Y238" s="294"/>
      <c r="Z238" s="294"/>
      <c r="AA238" s="294"/>
    </row>
    <row r="239" spans="1:27" ht="14.5" x14ac:dyDescent="0.35">
      <c r="D239" s="474"/>
      <c r="G239" s="474"/>
      <c r="I239" s="442"/>
      <c r="J239" s="436"/>
      <c r="K239" s="474"/>
      <c r="L239" s="508"/>
      <c r="M239" s="474"/>
      <c r="N239" s="436"/>
      <c r="O239" s="474"/>
      <c r="P239" s="509"/>
    </row>
    <row r="240" spans="1:27" ht="14.5" x14ac:dyDescent="0.35">
      <c r="D240" s="474"/>
      <c r="I240" s="442"/>
      <c r="J240" s="442"/>
      <c r="K240" s="474"/>
      <c r="L240" s="508"/>
      <c r="M240" s="474"/>
      <c r="N240" s="436"/>
      <c r="O240" s="474"/>
      <c r="P240" s="509"/>
    </row>
    <row r="241" spans="4:16" ht="14.5" x14ac:dyDescent="0.35">
      <c r="D241" s="475"/>
      <c r="K241" s="474"/>
      <c r="L241" s="508"/>
      <c r="M241" s="474"/>
      <c r="N241" s="436"/>
      <c r="O241" s="474"/>
      <c r="P241" s="509"/>
    </row>
    <row r="242" spans="4:16" ht="14.5" x14ac:dyDescent="0.35">
      <c r="G242" s="119"/>
      <c r="K242" s="474"/>
      <c r="L242" s="508"/>
      <c r="M242" s="474"/>
      <c r="N242" s="436"/>
      <c r="O242" s="474"/>
      <c r="P242" s="509"/>
    </row>
    <row r="243" spans="4:16" ht="14.5" x14ac:dyDescent="0.35">
      <c r="K243" s="474"/>
      <c r="L243" s="508"/>
      <c r="M243" s="474"/>
      <c r="N243" s="436"/>
      <c r="O243" s="474"/>
      <c r="P243" s="509"/>
    </row>
    <row r="244" spans="4:16" ht="14.5" x14ac:dyDescent="0.35">
      <c r="K244" s="442"/>
      <c r="L244" s="508"/>
      <c r="M244" s="474"/>
      <c r="N244" s="436"/>
      <c r="O244" s="474"/>
      <c r="P244" s="509"/>
    </row>
    <row r="245" spans="4:16" ht="14.5" x14ac:dyDescent="0.35">
      <c r="K245" s="442"/>
      <c r="L245" s="508"/>
      <c r="M245" s="119"/>
      <c r="N245" s="436"/>
      <c r="O245" s="119"/>
      <c r="P245" s="509"/>
    </row>
    <row r="258" spans="18:18" x14ac:dyDescent="0.35">
      <c r="R258" s="377"/>
    </row>
    <row r="282" spans="10:10" x14ac:dyDescent="0.35">
      <c r="J282" s="516"/>
    </row>
  </sheetData>
  <mergeCells count="116">
    <mergeCell ref="W211:Y211"/>
    <mergeCell ref="C206:E206"/>
    <mergeCell ref="W206:Y206"/>
    <mergeCell ref="C207:D207"/>
    <mergeCell ref="E207:F207"/>
    <mergeCell ref="G207:H207"/>
    <mergeCell ref="I207:J207"/>
    <mergeCell ref="K207:L207"/>
    <mergeCell ref="M207:N207"/>
    <mergeCell ref="O207:P207"/>
    <mergeCell ref="B197:Y197"/>
    <mergeCell ref="B198:Y198"/>
    <mergeCell ref="C200:E200"/>
    <mergeCell ref="I200:K200"/>
    <mergeCell ref="O200:Q200"/>
    <mergeCell ref="C204:E204"/>
    <mergeCell ref="I204:K204"/>
    <mergeCell ref="O204:Q204"/>
    <mergeCell ref="A187:A188"/>
    <mergeCell ref="A189:A190"/>
    <mergeCell ref="A191:A192"/>
    <mergeCell ref="A193:A194"/>
    <mergeCell ref="A195:A197"/>
    <mergeCell ref="A177:A178"/>
    <mergeCell ref="A179:A180"/>
    <mergeCell ref="A181:A182"/>
    <mergeCell ref="A183:A184"/>
    <mergeCell ref="A185:A186"/>
    <mergeCell ref="A163:A164"/>
    <mergeCell ref="A165:A166"/>
    <mergeCell ref="A167:A168"/>
    <mergeCell ref="A169:A170"/>
    <mergeCell ref="A171:A172"/>
    <mergeCell ref="A173:A174"/>
    <mergeCell ref="A159:A160"/>
    <mergeCell ref="A161:A162"/>
    <mergeCell ref="A139:A140"/>
    <mergeCell ref="A141:A142"/>
    <mergeCell ref="A143:A144"/>
    <mergeCell ref="A145:A146"/>
    <mergeCell ref="A147:A148"/>
    <mergeCell ref="A149:A150"/>
    <mergeCell ref="A175:A176"/>
    <mergeCell ref="A135:A136"/>
    <mergeCell ref="A137:A138"/>
    <mergeCell ref="P132:U132"/>
    <mergeCell ref="V132:W132"/>
    <mergeCell ref="X132:Y132"/>
    <mergeCell ref="A151:A152"/>
    <mergeCell ref="A153:A154"/>
    <mergeCell ref="A155:A156"/>
    <mergeCell ref="A157:A158"/>
    <mergeCell ref="Z132:Z133"/>
    <mergeCell ref="B133:C133"/>
    <mergeCell ref="D133:E133"/>
    <mergeCell ref="F133:G133"/>
    <mergeCell ref="H133:I133"/>
    <mergeCell ref="J133:K133"/>
    <mergeCell ref="L133:M133"/>
    <mergeCell ref="A129:A130"/>
    <mergeCell ref="A132:A134"/>
    <mergeCell ref="B132:E132"/>
    <mergeCell ref="F132:G132"/>
    <mergeCell ref="H132:O132"/>
    <mergeCell ref="N133:O133"/>
    <mergeCell ref="R133:S133"/>
    <mergeCell ref="T133:U133"/>
    <mergeCell ref="V133:W133"/>
    <mergeCell ref="X133:Y133"/>
    <mergeCell ref="A102:A106"/>
    <mergeCell ref="A107:A111"/>
    <mergeCell ref="A112:A116"/>
    <mergeCell ref="A117:A120"/>
    <mergeCell ref="A121:A124"/>
    <mergeCell ref="A125:A128"/>
    <mergeCell ref="A76:A79"/>
    <mergeCell ref="A80:A84"/>
    <mergeCell ref="A85:A89"/>
    <mergeCell ref="A90:A93"/>
    <mergeCell ref="A94:A97"/>
    <mergeCell ref="A98:A101"/>
    <mergeCell ref="A53:A56"/>
    <mergeCell ref="A57:A61"/>
    <mergeCell ref="A62:A64"/>
    <mergeCell ref="A65:A67"/>
    <mergeCell ref="A68:A71"/>
    <mergeCell ref="A72:A75"/>
    <mergeCell ref="A30:A33"/>
    <mergeCell ref="A34:A36"/>
    <mergeCell ref="A37:A40"/>
    <mergeCell ref="A41:A44"/>
    <mergeCell ref="A45:A48"/>
    <mergeCell ref="A49:A52"/>
    <mergeCell ref="A6:A9"/>
    <mergeCell ref="A10:A13"/>
    <mergeCell ref="A14:A17"/>
    <mergeCell ref="A18:A21"/>
    <mergeCell ref="A22:A25"/>
    <mergeCell ref="A26:A29"/>
    <mergeCell ref="Z3:Z4"/>
    <mergeCell ref="B4:C4"/>
    <mergeCell ref="D4:E4"/>
    <mergeCell ref="F4:G4"/>
    <mergeCell ref="H4:I4"/>
    <mergeCell ref="J4:K4"/>
    <mergeCell ref="L4:M4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</mergeCells>
  <printOptions horizontalCentered="1"/>
  <pageMargins left="0.25" right="0.25" top="0.75" bottom="0.75" header="0.3" footer="0.3"/>
  <pageSetup paperSize="9" scale="33" fitToHeight="0" orientation="landscape" horizontalDpi="360" verticalDpi="360" r:id="rId1"/>
  <rowBreaks count="2" manualBreakCount="2">
    <brk id="97" max="25" man="1"/>
    <brk id="131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N245"/>
  <sheetViews>
    <sheetView topLeftCell="A187" zoomScale="80" zoomScaleNormal="80" workbookViewId="0">
      <selection activeCell="A201" sqref="A201:A203"/>
    </sheetView>
  </sheetViews>
  <sheetFormatPr defaultColWidth="9.1796875" defaultRowHeight="14" x14ac:dyDescent="0.35"/>
  <cols>
    <col min="1" max="1" width="27.453125" style="294" customWidth="1"/>
    <col min="2" max="2" width="11" style="349" customWidth="1"/>
    <col min="3" max="3" width="19.453125" style="294" customWidth="1"/>
    <col min="4" max="4" width="15.81640625" style="349" bestFit="1" customWidth="1"/>
    <col min="5" max="5" width="17.453125" style="294" bestFit="1" customWidth="1"/>
    <col min="6" max="6" width="9.81640625" style="349" customWidth="1"/>
    <col min="7" max="7" width="17.81640625" style="294" customWidth="1"/>
    <col min="8" max="8" width="10.453125" style="349" bestFit="1" customWidth="1"/>
    <col min="9" max="9" width="19.453125" style="294" customWidth="1"/>
    <col min="10" max="10" width="14.81640625" style="349" customWidth="1"/>
    <col min="11" max="11" width="18.453125" style="294" bestFit="1" customWidth="1"/>
    <col min="12" max="12" width="9.453125" style="469" customWidth="1"/>
    <col min="13" max="13" width="20.453125" style="294" customWidth="1"/>
    <col min="14" max="14" width="10" style="349" customWidth="1"/>
    <col min="15" max="15" width="21" style="294" bestFit="1" customWidth="1"/>
    <col min="16" max="16" width="10.453125" style="377" customWidth="1"/>
    <col min="17" max="17" width="21.453125" style="294" customWidth="1"/>
    <col min="18" max="18" width="10.453125" style="349" customWidth="1"/>
    <col min="19" max="19" width="19.453125" style="294" customWidth="1"/>
    <col min="20" max="20" width="9.453125" style="349" customWidth="1"/>
    <col min="21" max="21" width="16.453125" style="294" customWidth="1"/>
    <col min="22" max="22" width="9.453125" style="349" customWidth="1"/>
    <col min="23" max="23" width="18.453125" style="294" bestFit="1" customWidth="1"/>
    <col min="24" max="24" width="15.453125" style="349" bestFit="1" customWidth="1"/>
    <col min="25" max="25" width="19.453125" style="294" customWidth="1"/>
    <col min="26" max="26" width="21.453125" style="294" customWidth="1"/>
    <col min="27" max="16384" width="9.1796875" style="294"/>
  </cols>
  <sheetData>
    <row r="1" spans="1:40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</row>
    <row r="2" spans="1:40" ht="15" x14ac:dyDescent="0.35">
      <c r="A2" s="1237" t="s">
        <v>248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</row>
    <row r="3" spans="1:40" s="295" customFormat="1" ht="22.5" customHeight="1" x14ac:dyDescent="0.35">
      <c r="A3" s="1256" t="s">
        <v>2</v>
      </c>
      <c r="B3" s="1254" t="s">
        <v>174</v>
      </c>
      <c r="C3" s="1257"/>
      <c r="D3" s="1257"/>
      <c r="E3" s="1257"/>
      <c r="F3" s="1257"/>
      <c r="G3" s="1255"/>
      <c r="H3" s="1254" t="s">
        <v>4</v>
      </c>
      <c r="I3" s="1257"/>
      <c r="J3" s="1257"/>
      <c r="K3" s="1257"/>
      <c r="L3" s="1257"/>
      <c r="M3" s="1255"/>
      <c r="N3" s="1258" t="s">
        <v>5</v>
      </c>
      <c r="O3" s="1259"/>
      <c r="P3" s="1258" t="s">
        <v>6</v>
      </c>
      <c r="Q3" s="1259"/>
      <c r="R3" s="1254" t="s">
        <v>7</v>
      </c>
      <c r="S3" s="1255"/>
      <c r="T3" s="1258" t="s">
        <v>8</v>
      </c>
      <c r="U3" s="1260"/>
      <c r="V3" s="1260"/>
      <c r="W3" s="1259"/>
      <c r="X3" s="1254" t="s">
        <v>7</v>
      </c>
      <c r="Y3" s="1255"/>
      <c r="Z3" s="1252" t="s">
        <v>9</v>
      </c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s="296" customFormat="1" ht="20.25" customHeight="1" x14ac:dyDescent="0.35">
      <c r="A4" s="1254"/>
      <c r="B4" s="1254" t="s">
        <v>188</v>
      </c>
      <c r="C4" s="1255"/>
      <c r="D4" s="1254" t="s">
        <v>189</v>
      </c>
      <c r="E4" s="1255"/>
      <c r="F4" s="1254" t="s">
        <v>190</v>
      </c>
      <c r="G4" s="1255"/>
      <c r="H4" s="1254" t="s">
        <v>13</v>
      </c>
      <c r="I4" s="1255"/>
      <c r="J4" s="1254" t="s">
        <v>175</v>
      </c>
      <c r="K4" s="1255"/>
      <c r="L4" s="1254" t="s">
        <v>16</v>
      </c>
      <c r="M4" s="1255"/>
      <c r="N4" s="487"/>
      <c r="O4" s="860" t="s">
        <v>192</v>
      </c>
      <c r="P4" s="487"/>
      <c r="Q4" s="860" t="s">
        <v>20</v>
      </c>
      <c r="R4" s="488"/>
      <c r="S4" s="858" t="s">
        <v>194</v>
      </c>
      <c r="T4" s="489"/>
      <c r="U4" s="490" t="s">
        <v>193</v>
      </c>
      <c r="V4" s="491"/>
      <c r="W4" s="858" t="s">
        <v>24</v>
      </c>
      <c r="X4" s="488"/>
      <c r="Y4" s="860" t="s">
        <v>246</v>
      </c>
      <c r="Z4" s="1253"/>
      <c r="AA4" s="492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</row>
    <row r="5" spans="1:40" s="296" customFormat="1" ht="17.25" customHeight="1" x14ac:dyDescent="0.35">
      <c r="A5" s="875"/>
      <c r="B5" s="350" t="s">
        <v>26</v>
      </c>
      <c r="C5" s="869" t="s">
        <v>27</v>
      </c>
      <c r="D5" s="363" t="s">
        <v>26</v>
      </c>
      <c r="E5" s="869" t="s">
        <v>27</v>
      </c>
      <c r="F5" s="389" t="s">
        <v>30</v>
      </c>
      <c r="G5" s="874" t="s">
        <v>27</v>
      </c>
      <c r="H5" s="371" t="s">
        <v>30</v>
      </c>
      <c r="I5" s="869" t="s">
        <v>27</v>
      </c>
      <c r="J5" s="363" t="s">
        <v>164</v>
      </c>
      <c r="K5" s="869" t="s">
        <v>27</v>
      </c>
      <c r="L5" s="460" t="s">
        <v>21</v>
      </c>
      <c r="M5" s="869" t="s">
        <v>27</v>
      </c>
      <c r="N5" s="363" t="s">
        <v>30</v>
      </c>
      <c r="O5" s="869" t="s">
        <v>27</v>
      </c>
      <c r="P5" s="363" t="s">
        <v>31</v>
      </c>
      <c r="Q5" s="869" t="s">
        <v>27</v>
      </c>
      <c r="R5" s="374" t="s">
        <v>30</v>
      </c>
      <c r="S5" s="863" t="s">
        <v>27</v>
      </c>
      <c r="T5" s="350" t="s">
        <v>30</v>
      </c>
      <c r="U5" s="873" t="s">
        <v>27</v>
      </c>
      <c r="V5" s="350" t="s">
        <v>32</v>
      </c>
      <c r="W5" s="863" t="s">
        <v>27</v>
      </c>
      <c r="X5" s="374" t="s">
        <v>30</v>
      </c>
      <c r="Y5" s="869" t="s">
        <v>27</v>
      </c>
      <c r="Z5" s="864"/>
    </row>
    <row r="6" spans="1:40" ht="15" customHeight="1" x14ac:dyDescent="0.35">
      <c r="A6" s="1249">
        <v>44774</v>
      </c>
      <c r="B6" s="351">
        <v>16.16</v>
      </c>
      <c r="C6" s="327">
        <v>127067</v>
      </c>
      <c r="D6" s="348">
        <v>24.61</v>
      </c>
      <c r="E6" s="327">
        <v>188267</v>
      </c>
      <c r="F6" s="348">
        <v>11.94</v>
      </c>
      <c r="G6" s="297">
        <v>91341</v>
      </c>
      <c r="H6" s="353"/>
      <c r="I6" s="297"/>
      <c r="J6" s="353"/>
      <c r="K6" s="297"/>
      <c r="L6" s="372"/>
      <c r="M6" s="298"/>
      <c r="N6" s="366"/>
      <c r="O6" s="298"/>
      <c r="P6" s="365">
        <v>10</v>
      </c>
      <c r="Q6" s="298">
        <v>76500</v>
      </c>
      <c r="R6" s="366"/>
      <c r="S6" s="298"/>
      <c r="T6" s="385"/>
      <c r="U6" s="340"/>
      <c r="V6" s="385">
        <v>23.29</v>
      </c>
      <c r="W6" s="298">
        <v>178169</v>
      </c>
      <c r="X6" s="366"/>
      <c r="Y6" s="298"/>
      <c r="Z6" s="298"/>
    </row>
    <row r="7" spans="1:40" ht="15" customHeight="1" x14ac:dyDescent="0.35">
      <c r="A7" s="1250"/>
      <c r="B7" s="411"/>
      <c r="C7" s="327"/>
      <c r="D7" s="348"/>
      <c r="E7" s="327"/>
      <c r="F7" s="348"/>
      <c r="G7" s="297"/>
      <c r="H7" s="353"/>
      <c r="I7" s="297"/>
      <c r="J7" s="353"/>
      <c r="K7" s="297"/>
      <c r="L7" s="372"/>
      <c r="M7" s="298"/>
      <c r="N7" s="366"/>
      <c r="O7" s="298"/>
      <c r="P7" s="365">
        <v>10</v>
      </c>
      <c r="Q7" s="298">
        <v>76500</v>
      </c>
      <c r="R7" s="366"/>
      <c r="S7" s="298"/>
      <c r="T7" s="385"/>
      <c r="U7" s="340"/>
      <c r="V7" s="385"/>
      <c r="W7" s="298"/>
      <c r="X7" s="366"/>
      <c r="Y7" s="298"/>
      <c r="Z7" s="298"/>
    </row>
    <row r="8" spans="1:40" ht="15" customHeight="1" x14ac:dyDescent="0.35">
      <c r="A8" s="1250"/>
      <c r="B8" s="411"/>
      <c r="C8" s="327"/>
      <c r="D8" s="348"/>
      <c r="E8" s="327"/>
      <c r="F8" s="348"/>
      <c r="G8" s="297"/>
      <c r="H8" s="353"/>
      <c r="I8" s="297"/>
      <c r="J8" s="353"/>
      <c r="K8" s="297"/>
      <c r="L8" s="372"/>
      <c r="M8" s="298"/>
      <c r="N8" s="366"/>
      <c r="O8" s="298"/>
      <c r="P8" s="365">
        <v>10</v>
      </c>
      <c r="Q8" s="298">
        <v>76500</v>
      </c>
      <c r="R8" s="366"/>
      <c r="S8" s="298"/>
      <c r="T8" s="385"/>
      <c r="U8" s="340"/>
      <c r="V8" s="385"/>
      <c r="W8" s="298"/>
      <c r="X8" s="366"/>
      <c r="Y8" s="298"/>
      <c r="Z8" s="298"/>
    </row>
    <row r="9" spans="1:40" ht="15" customHeight="1" x14ac:dyDescent="0.35">
      <c r="A9" s="1251"/>
      <c r="B9" s="352"/>
      <c r="C9" s="327"/>
      <c r="D9" s="348"/>
      <c r="E9" s="327"/>
      <c r="F9" s="348"/>
      <c r="G9" s="297"/>
      <c r="H9" s="353"/>
      <c r="I9" s="297"/>
      <c r="J9" s="353"/>
      <c r="K9" s="297"/>
      <c r="L9" s="372"/>
      <c r="M9" s="298"/>
      <c r="N9" s="366"/>
      <c r="O9" s="298"/>
      <c r="P9" s="365">
        <v>10</v>
      </c>
      <c r="Q9" s="298">
        <v>76500</v>
      </c>
      <c r="R9" s="366"/>
      <c r="S9" s="298"/>
      <c r="T9" s="385"/>
      <c r="U9" s="340"/>
      <c r="V9" s="385"/>
      <c r="W9" s="298"/>
      <c r="X9" s="366"/>
      <c r="Y9" s="298"/>
      <c r="Z9" s="298"/>
    </row>
    <row r="10" spans="1:40" ht="15" customHeight="1" x14ac:dyDescent="0.35">
      <c r="A10" s="1249">
        <v>44775</v>
      </c>
      <c r="B10" s="411">
        <v>18.63</v>
      </c>
      <c r="C10" s="327">
        <v>142520</v>
      </c>
      <c r="D10" s="348">
        <v>18.2</v>
      </c>
      <c r="E10" s="327">
        <v>139230</v>
      </c>
      <c r="F10" s="348">
        <v>22.31</v>
      </c>
      <c r="G10" s="297">
        <v>170672</v>
      </c>
      <c r="H10" s="353">
        <v>29.4</v>
      </c>
      <c r="I10" s="297">
        <v>224910</v>
      </c>
      <c r="J10" s="353"/>
      <c r="K10" s="297"/>
      <c r="L10" s="372"/>
      <c r="M10" s="298"/>
      <c r="N10" s="366">
        <v>26.06</v>
      </c>
      <c r="O10" s="298">
        <v>199359</v>
      </c>
      <c r="P10" s="365">
        <v>10</v>
      </c>
      <c r="Q10" s="298">
        <v>76500</v>
      </c>
      <c r="R10" s="366"/>
      <c r="S10" s="298"/>
      <c r="T10" s="385"/>
      <c r="U10" s="340"/>
      <c r="V10" s="385"/>
      <c r="W10" s="298"/>
      <c r="X10" s="366"/>
      <c r="Y10" s="298"/>
      <c r="Z10" s="298"/>
    </row>
    <row r="11" spans="1:40" ht="15" customHeight="1" x14ac:dyDescent="0.35">
      <c r="A11" s="1250"/>
      <c r="B11" s="351"/>
      <c r="C11" s="327"/>
      <c r="D11" s="348"/>
      <c r="E11" s="327"/>
      <c r="F11" s="348"/>
      <c r="G11" s="297"/>
      <c r="H11" s="353"/>
      <c r="I11" s="297"/>
      <c r="J11" s="353"/>
      <c r="K11" s="297"/>
      <c r="L11" s="372"/>
      <c r="M11" s="298"/>
      <c r="N11" s="366"/>
      <c r="O11" s="298"/>
      <c r="P11" s="365">
        <v>10</v>
      </c>
      <c r="Q11" s="298">
        <v>76500</v>
      </c>
      <c r="R11" s="366"/>
      <c r="S11" s="298"/>
      <c r="T11" s="385"/>
      <c r="U11" s="341"/>
      <c r="V11" s="386"/>
      <c r="W11" s="287"/>
      <c r="X11" s="392"/>
      <c r="Y11" s="298"/>
      <c r="Z11" s="298"/>
      <c r="AA11" s="294" t="s">
        <v>153</v>
      </c>
    </row>
    <row r="12" spans="1:40" ht="15" customHeight="1" x14ac:dyDescent="0.35">
      <c r="A12" s="1250"/>
      <c r="B12" s="411"/>
      <c r="C12" s="327"/>
      <c r="D12" s="348"/>
      <c r="E12" s="327"/>
      <c r="F12" s="348"/>
      <c r="G12" s="297"/>
      <c r="H12" s="353"/>
      <c r="I12" s="297"/>
      <c r="J12" s="353"/>
      <c r="K12" s="297"/>
      <c r="L12" s="372"/>
      <c r="M12" s="298"/>
      <c r="N12" s="366"/>
      <c r="O12" s="298"/>
      <c r="P12" s="365">
        <v>10</v>
      </c>
      <c r="Q12" s="298">
        <v>76500</v>
      </c>
      <c r="R12" s="366"/>
      <c r="S12" s="298"/>
      <c r="T12" s="385"/>
      <c r="U12" s="341"/>
      <c r="V12" s="386"/>
      <c r="W12" s="287"/>
      <c r="X12" s="392"/>
      <c r="Y12" s="298"/>
      <c r="Z12" s="298"/>
    </row>
    <row r="13" spans="1:40" ht="15" customHeight="1" x14ac:dyDescent="0.35">
      <c r="A13" s="1251"/>
      <c r="B13" s="352"/>
      <c r="C13" s="327"/>
      <c r="D13" s="348"/>
      <c r="E13" s="327"/>
      <c r="F13" s="348"/>
      <c r="G13" s="338"/>
      <c r="H13" s="353"/>
      <c r="I13" s="297"/>
      <c r="J13" s="353"/>
      <c r="K13" s="297"/>
      <c r="L13" s="372"/>
      <c r="M13" s="298"/>
      <c r="N13" s="366"/>
      <c r="O13" s="298"/>
      <c r="P13" s="365">
        <v>10</v>
      </c>
      <c r="Q13" s="298">
        <v>76500</v>
      </c>
      <c r="R13" s="366"/>
      <c r="S13" s="298"/>
      <c r="T13" s="385"/>
      <c r="U13" s="340"/>
      <c r="V13" s="385"/>
      <c r="W13" s="298"/>
      <c r="X13" s="366"/>
      <c r="Y13" s="298"/>
      <c r="Z13" s="298"/>
    </row>
    <row r="14" spans="1:40" ht="15" customHeight="1" x14ac:dyDescent="0.35">
      <c r="A14" s="1249">
        <v>44776</v>
      </c>
      <c r="B14" s="353">
        <v>17.16</v>
      </c>
      <c r="C14" s="327">
        <v>131274</v>
      </c>
      <c r="D14" s="348">
        <v>15.55</v>
      </c>
      <c r="E14" s="327">
        <v>118958</v>
      </c>
      <c r="F14" s="348"/>
      <c r="G14" s="297"/>
      <c r="H14" s="353"/>
      <c r="I14" s="297"/>
      <c r="J14" s="353">
        <v>15</v>
      </c>
      <c r="K14" s="297">
        <v>187500</v>
      </c>
      <c r="L14" s="372"/>
      <c r="M14" s="298"/>
      <c r="N14" s="366"/>
      <c r="O14" s="298"/>
      <c r="P14" s="365">
        <v>10</v>
      </c>
      <c r="Q14" s="298">
        <v>76500</v>
      </c>
      <c r="R14" s="366"/>
      <c r="S14" s="298"/>
      <c r="T14" s="385"/>
      <c r="U14" s="340"/>
      <c r="V14" s="385"/>
      <c r="W14" s="298"/>
      <c r="X14" s="366">
        <v>28.21</v>
      </c>
      <c r="Y14" s="298">
        <v>215807</v>
      </c>
      <c r="Z14" s="298"/>
    </row>
    <row r="15" spans="1:40" ht="15" customHeight="1" x14ac:dyDescent="0.35">
      <c r="A15" s="1250"/>
      <c r="B15" s="353"/>
      <c r="C15" s="327"/>
      <c r="D15" s="348"/>
      <c r="E15" s="327"/>
      <c r="F15" s="348"/>
      <c r="G15" s="297"/>
      <c r="H15" s="353"/>
      <c r="I15" s="297"/>
      <c r="J15" s="353"/>
      <c r="K15" s="297"/>
      <c r="L15" s="372"/>
      <c r="M15" s="298"/>
      <c r="N15" s="366"/>
      <c r="O15" s="298"/>
      <c r="P15" s="365">
        <v>10</v>
      </c>
      <c r="Q15" s="298">
        <v>76500</v>
      </c>
      <c r="R15" s="366"/>
      <c r="S15" s="298"/>
      <c r="T15" s="385"/>
      <c r="U15" s="340"/>
      <c r="V15" s="385"/>
      <c r="W15" s="298"/>
      <c r="X15" s="366"/>
      <c r="Y15" s="298"/>
      <c r="Z15" s="298"/>
    </row>
    <row r="16" spans="1:40" ht="15" customHeight="1" x14ac:dyDescent="0.35">
      <c r="A16" s="1250"/>
      <c r="B16" s="353"/>
      <c r="C16" s="327"/>
      <c r="D16" s="348"/>
      <c r="E16" s="327"/>
      <c r="F16" s="348"/>
      <c r="G16" s="297"/>
      <c r="H16" s="353"/>
      <c r="I16" s="297"/>
      <c r="J16" s="353"/>
      <c r="K16" s="297"/>
      <c r="L16" s="372"/>
      <c r="M16" s="298"/>
      <c r="N16" s="366"/>
      <c r="O16" s="298"/>
      <c r="P16" s="365">
        <v>10</v>
      </c>
      <c r="Q16" s="298">
        <v>76500</v>
      </c>
      <c r="R16" s="366"/>
      <c r="S16" s="298"/>
      <c r="T16" s="385"/>
      <c r="U16" s="340"/>
      <c r="V16" s="385"/>
      <c r="W16" s="298"/>
      <c r="X16" s="366"/>
      <c r="Y16" s="298"/>
      <c r="Z16" s="298"/>
    </row>
    <row r="17" spans="1:26" ht="15" customHeight="1" x14ac:dyDescent="0.35">
      <c r="A17" s="1251"/>
      <c r="B17" s="353"/>
      <c r="C17" s="327"/>
      <c r="D17" s="348"/>
      <c r="E17" s="297"/>
      <c r="F17" s="353"/>
      <c r="G17" s="338"/>
      <c r="H17" s="353"/>
      <c r="I17" s="297"/>
      <c r="J17" s="353"/>
      <c r="K17" s="297"/>
      <c r="L17" s="372"/>
      <c r="M17" s="298"/>
      <c r="N17" s="366"/>
      <c r="O17" s="298"/>
      <c r="P17" s="365">
        <v>10</v>
      </c>
      <c r="Q17" s="298">
        <v>76500</v>
      </c>
      <c r="R17" s="366"/>
      <c r="S17" s="298"/>
      <c r="T17" s="385"/>
      <c r="U17" s="340"/>
      <c r="V17" s="385"/>
      <c r="W17" s="298"/>
      <c r="X17" s="366"/>
      <c r="Y17" s="298"/>
      <c r="Z17" s="298"/>
    </row>
    <row r="18" spans="1:26" ht="15" customHeight="1" x14ac:dyDescent="0.35">
      <c r="A18" s="1249">
        <v>44777</v>
      </c>
      <c r="B18" s="353">
        <v>16.3</v>
      </c>
      <c r="C18" s="327">
        <v>124695</v>
      </c>
      <c r="D18" s="348"/>
      <c r="E18" s="327"/>
      <c r="F18" s="348">
        <v>29.98</v>
      </c>
      <c r="G18" s="297">
        <v>229347</v>
      </c>
      <c r="H18" s="353"/>
      <c r="I18" s="297"/>
      <c r="J18" s="353"/>
      <c r="K18" s="297"/>
      <c r="L18" s="372"/>
      <c r="M18" s="298"/>
      <c r="N18" s="366"/>
      <c r="O18" s="298"/>
      <c r="P18" s="365">
        <v>10</v>
      </c>
      <c r="Q18" s="298">
        <v>76500</v>
      </c>
      <c r="R18" s="366"/>
      <c r="S18" s="298"/>
      <c r="T18" s="385"/>
      <c r="U18" s="340"/>
      <c r="V18" s="385"/>
      <c r="W18" s="298"/>
      <c r="X18" s="366"/>
      <c r="Y18" s="298"/>
      <c r="Z18" s="298"/>
    </row>
    <row r="19" spans="1:26" ht="15" customHeight="1" x14ac:dyDescent="0.35">
      <c r="A19" s="1250"/>
      <c r="B19" s="353"/>
      <c r="C19" s="327"/>
      <c r="D19" s="348"/>
      <c r="E19" s="327"/>
      <c r="F19" s="348"/>
      <c r="G19" s="297"/>
      <c r="H19" s="353"/>
      <c r="I19" s="297"/>
      <c r="J19" s="353"/>
      <c r="K19" s="297"/>
      <c r="L19" s="372"/>
      <c r="M19" s="298"/>
      <c r="N19" s="366"/>
      <c r="O19" s="298"/>
      <c r="P19" s="365">
        <v>10</v>
      </c>
      <c r="Q19" s="298">
        <v>76500</v>
      </c>
      <c r="R19" s="366"/>
      <c r="S19" s="298"/>
      <c r="T19" s="385"/>
      <c r="U19" s="340"/>
      <c r="V19" s="385"/>
      <c r="W19" s="298"/>
      <c r="X19" s="366"/>
      <c r="Y19" s="298"/>
      <c r="Z19" s="298"/>
    </row>
    <row r="20" spans="1:26" ht="15" customHeight="1" x14ac:dyDescent="0.35">
      <c r="A20" s="1250"/>
      <c r="B20" s="353"/>
      <c r="C20" s="327"/>
      <c r="D20" s="348"/>
      <c r="E20" s="327"/>
      <c r="F20" s="348"/>
      <c r="G20" s="297"/>
      <c r="H20" s="353"/>
      <c r="I20" s="297"/>
      <c r="J20" s="353"/>
      <c r="K20" s="297"/>
      <c r="L20" s="372"/>
      <c r="M20" s="298"/>
      <c r="N20" s="366"/>
      <c r="O20" s="298"/>
      <c r="P20" s="365">
        <v>10</v>
      </c>
      <c r="Q20" s="298">
        <v>76500</v>
      </c>
      <c r="R20" s="366"/>
      <c r="S20" s="298"/>
      <c r="T20" s="385"/>
      <c r="U20" s="340"/>
      <c r="V20" s="385"/>
      <c r="W20" s="298"/>
      <c r="X20" s="366"/>
      <c r="Y20" s="298"/>
      <c r="Z20" s="298"/>
    </row>
    <row r="21" spans="1:26" ht="15" customHeight="1" x14ac:dyDescent="0.35">
      <c r="A21" s="1251"/>
      <c r="B21" s="353"/>
      <c r="C21" s="327"/>
      <c r="D21" s="348"/>
      <c r="E21" s="327"/>
      <c r="F21" s="348"/>
      <c r="G21" s="297"/>
      <c r="H21" s="353"/>
      <c r="I21" s="297"/>
      <c r="J21" s="353"/>
      <c r="K21" s="297"/>
      <c r="L21" s="372"/>
      <c r="M21" s="298"/>
      <c r="N21" s="366"/>
      <c r="O21" s="298"/>
      <c r="P21" s="365">
        <v>10</v>
      </c>
      <c r="Q21" s="298">
        <v>76500</v>
      </c>
      <c r="R21" s="366"/>
      <c r="S21" s="298"/>
      <c r="T21" s="385"/>
      <c r="U21" s="340"/>
      <c r="V21" s="385"/>
      <c r="W21" s="298"/>
      <c r="X21" s="366"/>
      <c r="Y21" s="298"/>
      <c r="Z21" s="298"/>
    </row>
    <row r="22" spans="1:26" ht="15" customHeight="1" x14ac:dyDescent="0.35">
      <c r="A22" s="1249">
        <v>44778</v>
      </c>
      <c r="B22" s="353">
        <v>13.8</v>
      </c>
      <c r="C22" s="327">
        <v>105570</v>
      </c>
      <c r="D22" s="348">
        <v>17.22</v>
      </c>
      <c r="E22" s="327">
        <v>131733</v>
      </c>
      <c r="F22" s="348">
        <v>23.03</v>
      </c>
      <c r="G22" s="297">
        <v>176180</v>
      </c>
      <c r="H22" s="353"/>
      <c r="I22" s="297"/>
      <c r="J22" s="353">
        <v>30</v>
      </c>
      <c r="K22" s="297">
        <v>375000</v>
      </c>
      <c r="L22" s="372"/>
      <c r="M22" s="298"/>
      <c r="N22" s="366"/>
      <c r="O22" s="298"/>
      <c r="P22" s="365">
        <v>10</v>
      </c>
      <c r="Q22" s="298">
        <v>76500</v>
      </c>
      <c r="R22" s="366"/>
      <c r="S22" s="298"/>
      <c r="T22" s="385"/>
      <c r="U22" s="340"/>
      <c r="V22" s="385">
        <v>22.86</v>
      </c>
      <c r="W22" s="298">
        <v>174879</v>
      </c>
      <c r="X22" s="366"/>
      <c r="Y22" s="298"/>
      <c r="Z22" s="298"/>
    </row>
    <row r="23" spans="1:26" ht="15" customHeight="1" x14ac:dyDescent="0.35">
      <c r="A23" s="1250"/>
      <c r="B23" s="353"/>
      <c r="C23" s="327"/>
      <c r="D23" s="348"/>
      <c r="E23" s="327"/>
      <c r="F23" s="348"/>
      <c r="G23" s="297"/>
      <c r="H23" s="353"/>
      <c r="I23" s="297"/>
      <c r="J23" s="353"/>
      <c r="K23" s="297"/>
      <c r="L23" s="372"/>
      <c r="M23" s="298"/>
      <c r="N23" s="366"/>
      <c r="O23" s="298"/>
      <c r="P23" s="365">
        <v>10</v>
      </c>
      <c r="Q23" s="298">
        <v>76500</v>
      </c>
      <c r="R23" s="366"/>
      <c r="S23" s="298"/>
      <c r="T23" s="385"/>
      <c r="U23" s="340"/>
      <c r="V23" s="385"/>
      <c r="W23" s="298"/>
      <c r="X23" s="366"/>
      <c r="Y23" s="298"/>
      <c r="Z23" s="298"/>
    </row>
    <row r="24" spans="1:26" ht="15" customHeight="1" x14ac:dyDescent="0.35">
      <c r="A24" s="1250"/>
      <c r="B24" s="353"/>
      <c r="C24" s="327"/>
      <c r="D24" s="348"/>
      <c r="E24" s="327"/>
      <c r="F24" s="348"/>
      <c r="G24" s="297"/>
      <c r="H24" s="353"/>
      <c r="I24" s="297"/>
      <c r="J24" s="353"/>
      <c r="K24" s="297"/>
      <c r="L24" s="372"/>
      <c r="M24" s="298"/>
      <c r="N24" s="366"/>
      <c r="O24" s="298"/>
      <c r="P24" s="365">
        <v>10</v>
      </c>
      <c r="Q24" s="298">
        <v>76500</v>
      </c>
      <c r="R24" s="366"/>
      <c r="S24" s="298"/>
      <c r="T24" s="385"/>
      <c r="U24" s="340"/>
      <c r="V24" s="385"/>
      <c r="W24" s="298"/>
      <c r="X24" s="366"/>
      <c r="Y24" s="298"/>
      <c r="Z24" s="298"/>
    </row>
    <row r="25" spans="1:26" ht="15" customHeight="1" x14ac:dyDescent="0.35">
      <c r="A25" s="1251"/>
      <c r="B25" s="353"/>
      <c r="C25" s="327"/>
      <c r="D25" s="348"/>
      <c r="E25" s="327"/>
      <c r="F25" s="348"/>
      <c r="G25" s="297"/>
      <c r="H25" s="353"/>
      <c r="I25" s="297"/>
      <c r="J25" s="353"/>
      <c r="K25" s="297"/>
      <c r="L25" s="372"/>
      <c r="M25" s="298"/>
      <c r="N25" s="366"/>
      <c r="O25" s="298"/>
      <c r="P25" s="365"/>
      <c r="Q25" s="298"/>
      <c r="R25" s="366"/>
      <c r="S25" s="298"/>
      <c r="T25" s="385"/>
      <c r="U25" s="340"/>
      <c r="V25" s="385"/>
      <c r="W25" s="298"/>
      <c r="X25" s="366"/>
      <c r="Y25" s="298"/>
      <c r="Z25" s="298"/>
    </row>
    <row r="26" spans="1:26" ht="15" customHeight="1" x14ac:dyDescent="0.35">
      <c r="A26" s="1249">
        <v>44779</v>
      </c>
      <c r="B26" s="353">
        <v>15.38</v>
      </c>
      <c r="C26" s="327">
        <v>117657</v>
      </c>
      <c r="D26" s="348"/>
      <c r="E26" s="327"/>
      <c r="F26" s="348">
        <v>24.41</v>
      </c>
      <c r="G26" s="297">
        <v>186737</v>
      </c>
      <c r="H26" s="353"/>
      <c r="I26" s="297"/>
      <c r="J26" s="353"/>
      <c r="K26" s="297"/>
      <c r="L26" s="372">
        <v>44.2</v>
      </c>
      <c r="M26" s="298">
        <v>227630</v>
      </c>
      <c r="N26" s="366"/>
      <c r="O26" s="298"/>
      <c r="P26" s="365">
        <v>10</v>
      </c>
      <c r="Q26" s="298">
        <v>76500</v>
      </c>
      <c r="R26" s="366"/>
      <c r="S26" s="298"/>
      <c r="T26" s="385"/>
      <c r="U26" s="340"/>
      <c r="V26" s="385"/>
      <c r="W26" s="332"/>
      <c r="X26" s="366"/>
      <c r="Y26" s="298"/>
      <c r="Z26" s="298"/>
    </row>
    <row r="27" spans="1:26" ht="15" customHeight="1" x14ac:dyDescent="0.35">
      <c r="A27" s="1250"/>
      <c r="B27" s="353"/>
      <c r="C27" s="327"/>
      <c r="D27" s="348"/>
      <c r="E27" s="327"/>
      <c r="F27" s="348"/>
      <c r="G27" s="297"/>
      <c r="H27" s="353"/>
      <c r="I27" s="297"/>
      <c r="J27" s="353"/>
      <c r="K27" s="297"/>
      <c r="L27" s="372"/>
      <c r="M27" s="298"/>
      <c r="N27" s="366"/>
      <c r="O27" s="298"/>
      <c r="P27" s="365">
        <v>10</v>
      </c>
      <c r="Q27" s="298">
        <v>76500</v>
      </c>
      <c r="R27" s="366"/>
      <c r="S27" s="298"/>
      <c r="T27" s="385"/>
      <c r="U27" s="340"/>
      <c r="V27" s="385"/>
      <c r="W27" s="332"/>
      <c r="X27" s="366"/>
      <c r="Y27" s="298"/>
      <c r="Z27" s="298"/>
    </row>
    <row r="28" spans="1:26" ht="15" customHeight="1" x14ac:dyDescent="0.35">
      <c r="A28" s="1250"/>
      <c r="B28" s="353"/>
      <c r="C28" s="327"/>
      <c r="D28" s="348"/>
      <c r="E28" s="327"/>
      <c r="F28" s="348"/>
      <c r="G28" s="297"/>
      <c r="H28" s="353"/>
      <c r="I28" s="297"/>
      <c r="J28" s="353"/>
      <c r="K28" s="297"/>
      <c r="L28" s="372"/>
      <c r="M28" s="298"/>
      <c r="N28" s="366"/>
      <c r="O28" s="298"/>
      <c r="P28" s="365">
        <v>10</v>
      </c>
      <c r="Q28" s="298">
        <v>76500</v>
      </c>
      <c r="R28" s="366"/>
      <c r="S28" s="298"/>
      <c r="T28" s="385"/>
      <c r="U28" s="868"/>
      <c r="V28" s="871"/>
      <c r="W28" s="867"/>
      <c r="X28" s="365"/>
      <c r="Y28" s="298"/>
      <c r="Z28" s="298"/>
    </row>
    <row r="29" spans="1:26" ht="15" customHeight="1" x14ac:dyDescent="0.35">
      <c r="A29" s="1251"/>
      <c r="B29" s="353"/>
      <c r="C29" s="327"/>
      <c r="D29" s="348"/>
      <c r="E29" s="327"/>
      <c r="F29" s="348"/>
      <c r="G29" s="297"/>
      <c r="H29" s="353"/>
      <c r="I29" s="297"/>
      <c r="J29" s="353"/>
      <c r="K29" s="297"/>
      <c r="L29" s="372"/>
      <c r="M29" s="298"/>
      <c r="N29" s="366"/>
      <c r="O29" s="298"/>
      <c r="P29" s="365"/>
      <c r="Q29" s="298"/>
      <c r="R29" s="366"/>
      <c r="S29" s="298"/>
      <c r="T29" s="385"/>
      <c r="U29" s="868"/>
      <c r="V29" s="871"/>
      <c r="W29" s="867"/>
      <c r="X29" s="365"/>
      <c r="Y29" s="298"/>
      <c r="Z29" s="298"/>
    </row>
    <row r="30" spans="1:26" ht="15" customHeight="1" x14ac:dyDescent="0.35">
      <c r="A30" s="1249">
        <v>44780</v>
      </c>
      <c r="B30" s="353">
        <v>17.29</v>
      </c>
      <c r="C30" s="327">
        <v>132269</v>
      </c>
      <c r="D30" s="348">
        <v>28.02</v>
      </c>
      <c r="E30" s="327">
        <v>214353</v>
      </c>
      <c r="F30" s="348"/>
      <c r="G30" s="297"/>
      <c r="H30" s="353"/>
      <c r="I30" s="297"/>
      <c r="J30" s="353"/>
      <c r="K30" s="297"/>
      <c r="L30" s="372"/>
      <c r="M30" s="298"/>
      <c r="N30" s="366"/>
      <c r="O30" s="298"/>
      <c r="P30" s="365"/>
      <c r="Q30" s="298"/>
      <c r="R30" s="366"/>
      <c r="S30" s="298"/>
      <c r="T30" s="385"/>
      <c r="U30" s="340"/>
      <c r="V30" s="385"/>
      <c r="W30" s="298"/>
      <c r="X30" s="366">
        <v>35.75</v>
      </c>
      <c r="Y30" s="298">
        <v>273488</v>
      </c>
      <c r="Z30" s="298"/>
    </row>
    <row r="31" spans="1:26" ht="15" customHeight="1" x14ac:dyDescent="0.35">
      <c r="A31" s="1250"/>
      <c r="B31" s="353"/>
      <c r="C31" s="327"/>
      <c r="D31" s="348"/>
      <c r="E31" s="327"/>
      <c r="F31" s="348"/>
      <c r="G31" s="297"/>
      <c r="H31" s="353"/>
      <c r="I31" s="338"/>
      <c r="J31" s="372"/>
      <c r="K31" s="297"/>
      <c r="L31" s="372"/>
      <c r="M31" s="298"/>
      <c r="N31" s="366"/>
      <c r="O31" s="298"/>
      <c r="P31" s="365"/>
      <c r="Q31" s="298"/>
      <c r="R31" s="366"/>
      <c r="S31" s="298"/>
      <c r="T31" s="385"/>
      <c r="U31" s="340"/>
      <c r="V31" s="385"/>
      <c r="W31" s="298"/>
      <c r="X31" s="366"/>
      <c r="Y31" s="298"/>
      <c r="Z31" s="298"/>
    </row>
    <row r="32" spans="1:26" ht="15" customHeight="1" x14ac:dyDescent="0.35">
      <c r="A32" s="1250"/>
      <c r="B32" s="353"/>
      <c r="C32" s="327"/>
      <c r="D32" s="348"/>
      <c r="E32" s="327"/>
      <c r="F32" s="348"/>
      <c r="G32" s="297"/>
      <c r="H32" s="353"/>
      <c r="I32" s="338"/>
      <c r="J32" s="372"/>
      <c r="K32" s="297"/>
      <c r="L32" s="372"/>
      <c r="M32" s="298"/>
      <c r="N32" s="366"/>
      <c r="O32" s="298"/>
      <c r="P32" s="365"/>
      <c r="Q32" s="298"/>
      <c r="R32" s="366"/>
      <c r="S32" s="298"/>
      <c r="T32" s="385"/>
      <c r="U32" s="340"/>
      <c r="V32" s="385"/>
      <c r="W32" s="298"/>
      <c r="X32" s="366"/>
      <c r="Y32" s="298"/>
      <c r="Z32" s="298"/>
    </row>
    <row r="33" spans="1:26" ht="15" customHeight="1" x14ac:dyDescent="0.35">
      <c r="A33" s="1251"/>
      <c r="B33" s="353"/>
      <c r="C33" s="327"/>
      <c r="D33" s="348"/>
      <c r="E33" s="327"/>
      <c r="F33" s="348"/>
      <c r="G33" s="297"/>
      <c r="H33" s="353"/>
      <c r="I33" s="297"/>
      <c r="J33" s="353"/>
      <c r="K33" s="297"/>
      <c r="L33" s="372"/>
      <c r="M33" s="298"/>
      <c r="N33" s="366"/>
      <c r="O33" s="298"/>
      <c r="P33" s="365">
        <v>10</v>
      </c>
      <c r="Q33" s="298">
        <v>76500</v>
      </c>
      <c r="R33" s="366"/>
      <c r="S33" s="298"/>
      <c r="T33" s="385"/>
      <c r="U33" s="340"/>
      <c r="V33" s="385"/>
      <c r="W33" s="298"/>
      <c r="X33" s="366"/>
      <c r="Y33" s="298"/>
      <c r="Z33" s="298"/>
    </row>
    <row r="34" spans="1:26" ht="15" customHeight="1" x14ac:dyDescent="0.35">
      <c r="A34" s="1249">
        <v>44781</v>
      </c>
      <c r="B34" s="353">
        <v>11.5</v>
      </c>
      <c r="C34" s="327">
        <v>87975</v>
      </c>
      <c r="D34" s="348"/>
      <c r="E34" s="327"/>
      <c r="F34" s="348">
        <v>35.700000000000003</v>
      </c>
      <c r="G34" s="297">
        <v>273105</v>
      </c>
      <c r="H34" s="353">
        <v>23.53</v>
      </c>
      <c r="I34" s="297">
        <v>180005</v>
      </c>
      <c r="J34" s="353">
        <v>15</v>
      </c>
      <c r="K34" s="297">
        <v>187500</v>
      </c>
      <c r="L34" s="372">
        <v>55.32</v>
      </c>
      <c r="M34" s="298">
        <v>284898</v>
      </c>
      <c r="N34" s="366"/>
      <c r="O34" s="298"/>
      <c r="P34" s="365">
        <v>10</v>
      </c>
      <c r="Q34" s="298">
        <v>76500</v>
      </c>
      <c r="R34" s="366">
        <v>10.5</v>
      </c>
      <c r="S34" s="298">
        <v>80325</v>
      </c>
      <c r="T34" s="385"/>
      <c r="U34" s="340"/>
      <c r="V34" s="385"/>
      <c r="W34" s="298"/>
      <c r="X34" s="366"/>
      <c r="Y34" s="298"/>
      <c r="Z34" s="298"/>
    </row>
    <row r="35" spans="1:26" ht="15" customHeight="1" x14ac:dyDescent="0.35">
      <c r="A35" s="1250"/>
      <c r="B35" s="353"/>
      <c r="C35" s="327"/>
      <c r="D35" s="348"/>
      <c r="E35" s="327"/>
      <c r="F35" s="348"/>
      <c r="G35" s="297"/>
      <c r="H35" s="353"/>
      <c r="I35" s="297"/>
      <c r="J35" s="353"/>
      <c r="K35" s="297"/>
      <c r="L35" s="372"/>
      <c r="M35" s="298"/>
      <c r="N35" s="366"/>
      <c r="O35" s="298"/>
      <c r="P35" s="365">
        <v>10</v>
      </c>
      <c r="Q35" s="298">
        <v>76500</v>
      </c>
      <c r="R35" s="366"/>
      <c r="S35" s="298"/>
      <c r="T35" s="385"/>
      <c r="U35" s="340"/>
      <c r="V35" s="385"/>
      <c r="W35" s="298"/>
      <c r="X35" s="366"/>
      <c r="Y35" s="298"/>
      <c r="Z35" s="298"/>
    </row>
    <row r="36" spans="1:26" ht="15" customHeight="1" x14ac:dyDescent="0.35">
      <c r="A36" s="1251"/>
      <c r="B36" s="353"/>
      <c r="C36" s="327"/>
      <c r="D36" s="348"/>
      <c r="E36" s="327"/>
      <c r="F36" s="348"/>
      <c r="G36" s="297"/>
      <c r="H36" s="353"/>
      <c r="I36" s="297"/>
      <c r="J36" s="353"/>
      <c r="K36" s="297"/>
      <c r="L36" s="372"/>
      <c r="M36" s="298"/>
      <c r="N36" s="366"/>
      <c r="O36" s="298"/>
      <c r="P36" s="365">
        <v>10</v>
      </c>
      <c r="Q36" s="298">
        <v>76500</v>
      </c>
      <c r="R36" s="366"/>
      <c r="S36" s="298"/>
      <c r="T36" s="385"/>
      <c r="U36" s="340"/>
      <c r="V36" s="385"/>
      <c r="W36" s="298"/>
      <c r="X36" s="366"/>
      <c r="Y36" s="298"/>
      <c r="Z36" s="298"/>
    </row>
    <row r="37" spans="1:26" ht="15" customHeight="1" x14ac:dyDescent="0.35">
      <c r="A37" s="1249">
        <v>44782</v>
      </c>
      <c r="B37" s="353"/>
      <c r="C37" s="327"/>
      <c r="D37" s="348">
        <v>22.91</v>
      </c>
      <c r="E37" s="327">
        <v>175262</v>
      </c>
      <c r="F37" s="348">
        <v>14.59</v>
      </c>
      <c r="G37" s="297">
        <v>111614</v>
      </c>
      <c r="H37" s="353"/>
      <c r="I37" s="297"/>
      <c r="J37" s="353"/>
      <c r="K37" s="297"/>
      <c r="L37" s="372"/>
      <c r="M37" s="298"/>
      <c r="N37" s="366"/>
      <c r="O37" s="298"/>
      <c r="P37" s="365">
        <v>10</v>
      </c>
      <c r="Q37" s="298">
        <v>76500</v>
      </c>
      <c r="R37" s="366"/>
      <c r="S37" s="298"/>
      <c r="T37" s="385"/>
      <c r="U37" s="340"/>
      <c r="V37" s="385"/>
      <c r="W37" s="298"/>
      <c r="X37" s="366"/>
      <c r="Y37" s="298"/>
      <c r="Z37" s="298"/>
    </row>
    <row r="38" spans="1:26" ht="15" customHeight="1" x14ac:dyDescent="0.35">
      <c r="A38" s="1250"/>
      <c r="B38" s="353"/>
      <c r="C38" s="327"/>
      <c r="D38" s="348"/>
      <c r="E38" s="327"/>
      <c r="F38" s="348"/>
      <c r="G38" s="297"/>
      <c r="H38" s="353"/>
      <c r="I38" s="297"/>
      <c r="J38" s="353"/>
      <c r="K38" s="297"/>
      <c r="L38" s="372"/>
      <c r="M38" s="298"/>
      <c r="N38" s="366"/>
      <c r="O38" s="298"/>
      <c r="P38" s="365">
        <v>10</v>
      </c>
      <c r="Q38" s="298">
        <v>76500</v>
      </c>
      <c r="R38" s="366"/>
      <c r="S38" s="298"/>
      <c r="T38" s="385"/>
      <c r="U38" s="340"/>
      <c r="V38" s="385"/>
      <c r="W38" s="298"/>
      <c r="X38" s="366"/>
      <c r="Y38" s="298"/>
      <c r="Z38" s="298"/>
    </row>
    <row r="39" spans="1:26" ht="15" customHeight="1" x14ac:dyDescent="0.35">
      <c r="A39" s="1250"/>
      <c r="B39" s="353"/>
      <c r="C39" s="327"/>
      <c r="D39" s="348"/>
      <c r="E39" s="327"/>
      <c r="F39" s="348"/>
      <c r="G39" s="297"/>
      <c r="H39" s="353"/>
      <c r="I39" s="297"/>
      <c r="J39" s="353"/>
      <c r="K39" s="297"/>
      <c r="L39" s="372"/>
      <c r="M39" s="298"/>
      <c r="N39" s="366"/>
      <c r="O39" s="298"/>
      <c r="P39" s="365">
        <v>10</v>
      </c>
      <c r="Q39" s="298">
        <v>76500</v>
      </c>
      <c r="R39" s="366"/>
      <c r="S39" s="298"/>
      <c r="T39" s="385"/>
      <c r="U39" s="340"/>
      <c r="V39" s="385"/>
      <c r="W39" s="298"/>
      <c r="X39" s="366"/>
      <c r="Y39" s="298"/>
      <c r="Z39" s="298"/>
    </row>
    <row r="40" spans="1:26" ht="15" customHeight="1" x14ac:dyDescent="0.35">
      <c r="A40" s="1251"/>
      <c r="B40" s="353"/>
      <c r="C40" s="327"/>
      <c r="D40" s="348"/>
      <c r="E40" s="327"/>
      <c r="F40" s="348"/>
      <c r="G40" s="297"/>
      <c r="H40" s="353"/>
      <c r="I40" s="297"/>
      <c r="J40" s="353"/>
      <c r="K40" s="297"/>
      <c r="L40" s="372"/>
      <c r="M40" s="298"/>
      <c r="N40" s="366"/>
      <c r="O40" s="298"/>
      <c r="P40" s="365">
        <v>10</v>
      </c>
      <c r="Q40" s="298">
        <v>76500</v>
      </c>
      <c r="R40" s="366"/>
      <c r="S40" s="298"/>
      <c r="T40" s="385"/>
      <c r="U40" s="340"/>
      <c r="V40" s="385"/>
      <c r="W40" s="298"/>
      <c r="X40" s="366"/>
      <c r="Y40" s="298"/>
      <c r="Z40" s="298"/>
    </row>
    <row r="41" spans="1:26" ht="15" customHeight="1" x14ac:dyDescent="0.35">
      <c r="A41" s="1249">
        <v>44783</v>
      </c>
      <c r="B41" s="353">
        <v>25.54</v>
      </c>
      <c r="C41" s="327">
        <v>195381</v>
      </c>
      <c r="D41" s="348"/>
      <c r="E41" s="327"/>
      <c r="F41" s="348">
        <v>21.01</v>
      </c>
      <c r="G41" s="297">
        <v>160727</v>
      </c>
      <c r="H41" s="353"/>
      <c r="I41" s="297"/>
      <c r="J41" s="353"/>
      <c r="K41" s="297"/>
      <c r="L41" s="372"/>
      <c r="M41" s="298"/>
      <c r="N41" s="366"/>
      <c r="O41" s="298"/>
      <c r="P41" s="365">
        <v>10</v>
      </c>
      <c r="Q41" s="298">
        <v>76500</v>
      </c>
      <c r="R41" s="366"/>
      <c r="S41" s="298"/>
      <c r="T41" s="385"/>
      <c r="U41" s="340"/>
      <c r="V41" s="385">
        <v>23.55</v>
      </c>
      <c r="W41" s="298">
        <v>180150</v>
      </c>
      <c r="X41" s="366"/>
      <c r="Y41" s="298"/>
      <c r="Z41" s="298"/>
    </row>
    <row r="42" spans="1:26" ht="15" customHeight="1" x14ac:dyDescent="0.35">
      <c r="A42" s="1250"/>
      <c r="B42" s="353"/>
      <c r="C42" s="327"/>
      <c r="D42" s="348"/>
      <c r="E42" s="327"/>
      <c r="F42" s="348"/>
      <c r="G42" s="297"/>
      <c r="H42" s="353"/>
      <c r="I42" s="297"/>
      <c r="J42" s="353"/>
      <c r="K42" s="297"/>
      <c r="L42" s="372"/>
      <c r="M42" s="298"/>
      <c r="N42" s="366"/>
      <c r="O42" s="298"/>
      <c r="P42" s="365">
        <v>10</v>
      </c>
      <c r="Q42" s="298">
        <v>76500</v>
      </c>
      <c r="R42" s="366"/>
      <c r="S42" s="298"/>
      <c r="T42" s="385"/>
      <c r="U42" s="340"/>
      <c r="V42" s="385"/>
      <c r="W42" s="298"/>
      <c r="X42" s="366"/>
      <c r="Y42" s="298"/>
      <c r="Z42" s="298"/>
    </row>
    <row r="43" spans="1:26" ht="15" customHeight="1" x14ac:dyDescent="0.35">
      <c r="A43" s="1250"/>
      <c r="B43" s="353"/>
      <c r="C43" s="327"/>
      <c r="D43" s="348"/>
      <c r="E43" s="327"/>
      <c r="F43" s="348"/>
      <c r="G43" s="297"/>
      <c r="H43" s="353"/>
      <c r="I43" s="297"/>
      <c r="J43" s="353"/>
      <c r="K43" s="297"/>
      <c r="L43" s="372"/>
      <c r="M43" s="298"/>
      <c r="N43" s="366"/>
      <c r="O43" s="298"/>
      <c r="P43" s="365">
        <v>10</v>
      </c>
      <c r="Q43" s="298">
        <v>76500</v>
      </c>
      <c r="R43" s="366"/>
      <c r="S43" s="298"/>
      <c r="T43" s="385"/>
      <c r="U43" s="340"/>
      <c r="V43" s="385"/>
      <c r="W43" s="298"/>
      <c r="X43" s="366"/>
      <c r="Y43" s="298"/>
      <c r="Z43" s="298"/>
    </row>
    <row r="44" spans="1:26" ht="15" customHeight="1" x14ac:dyDescent="0.35">
      <c r="A44" s="1251"/>
      <c r="B44" s="353"/>
      <c r="C44" s="327"/>
      <c r="D44" s="348"/>
      <c r="E44" s="327"/>
      <c r="F44" s="348"/>
      <c r="G44" s="297"/>
      <c r="H44" s="353"/>
      <c r="I44" s="297"/>
      <c r="J44" s="353"/>
      <c r="K44" s="297"/>
      <c r="L44" s="372"/>
      <c r="M44" s="298"/>
      <c r="N44" s="366"/>
      <c r="O44" s="298"/>
      <c r="P44" s="365">
        <v>10</v>
      </c>
      <c r="Q44" s="298">
        <v>76500</v>
      </c>
      <c r="R44" s="366"/>
      <c r="S44" s="298"/>
      <c r="T44" s="385"/>
      <c r="U44" s="340"/>
      <c r="V44" s="385"/>
      <c r="W44" s="298"/>
      <c r="X44" s="366"/>
      <c r="Y44" s="298"/>
      <c r="Z44" s="298"/>
    </row>
    <row r="45" spans="1:26" ht="15" customHeight="1" x14ac:dyDescent="0.35">
      <c r="A45" s="1249">
        <v>44784</v>
      </c>
      <c r="B45" s="353">
        <v>28.73</v>
      </c>
      <c r="C45" s="327">
        <v>219785</v>
      </c>
      <c r="D45" s="348"/>
      <c r="E45" s="327"/>
      <c r="F45" s="348">
        <v>26.57</v>
      </c>
      <c r="G45" s="297">
        <v>203261</v>
      </c>
      <c r="H45" s="353">
        <v>29.55</v>
      </c>
      <c r="I45" s="297">
        <v>226058</v>
      </c>
      <c r="J45" s="353">
        <v>15</v>
      </c>
      <c r="K45" s="297">
        <v>187500</v>
      </c>
      <c r="L45" s="372">
        <v>60.87</v>
      </c>
      <c r="M45" s="298">
        <v>313480</v>
      </c>
      <c r="N45" s="366"/>
      <c r="O45" s="298"/>
      <c r="P45" s="365">
        <v>10</v>
      </c>
      <c r="Q45" s="298">
        <v>76500</v>
      </c>
      <c r="R45" s="366"/>
      <c r="S45" s="298"/>
      <c r="T45" s="385"/>
      <c r="U45" s="340"/>
      <c r="V45" s="385"/>
      <c r="W45" s="298"/>
      <c r="X45" s="366">
        <v>31.47</v>
      </c>
      <c r="Y45" s="298">
        <v>240746</v>
      </c>
      <c r="Z45" s="298"/>
    </row>
    <row r="46" spans="1:26" ht="15" customHeight="1" x14ac:dyDescent="0.35">
      <c r="A46" s="1250"/>
      <c r="B46" s="353"/>
      <c r="C46" s="327"/>
      <c r="D46" s="348"/>
      <c r="E46" s="327"/>
      <c r="F46" s="348"/>
      <c r="G46" s="297"/>
      <c r="H46" s="353"/>
      <c r="I46" s="297"/>
      <c r="J46" s="353"/>
      <c r="K46" s="297"/>
      <c r="L46" s="372"/>
      <c r="M46" s="298"/>
      <c r="N46" s="366"/>
      <c r="O46" s="298"/>
      <c r="P46" s="365">
        <v>10</v>
      </c>
      <c r="Q46" s="298">
        <v>76500</v>
      </c>
      <c r="R46" s="366"/>
      <c r="S46" s="298"/>
      <c r="T46" s="385"/>
      <c r="U46" s="340"/>
      <c r="V46" s="385"/>
      <c r="W46" s="298"/>
      <c r="X46" s="366"/>
      <c r="Y46" s="298"/>
      <c r="Z46" s="298"/>
    </row>
    <row r="47" spans="1:26" ht="15" customHeight="1" x14ac:dyDescent="0.35">
      <c r="A47" s="1250"/>
      <c r="B47" s="353"/>
      <c r="C47" s="327"/>
      <c r="D47" s="348"/>
      <c r="E47" s="327"/>
      <c r="F47" s="348"/>
      <c r="G47" s="297"/>
      <c r="H47" s="353"/>
      <c r="I47" s="297"/>
      <c r="J47" s="353"/>
      <c r="K47" s="297"/>
      <c r="L47" s="372">
        <v>45.23</v>
      </c>
      <c r="M47" s="298">
        <v>232930</v>
      </c>
      <c r="N47" s="366"/>
      <c r="O47" s="298"/>
      <c r="P47" s="365">
        <v>10</v>
      </c>
      <c r="Q47" s="298">
        <v>76500</v>
      </c>
      <c r="R47" s="366"/>
      <c r="S47" s="298"/>
      <c r="T47" s="385"/>
      <c r="U47" s="340"/>
      <c r="V47" s="385"/>
      <c r="W47" s="298"/>
      <c r="X47" s="366"/>
      <c r="Y47" s="298"/>
      <c r="Z47" s="298"/>
    </row>
    <row r="48" spans="1:26" ht="15" customHeight="1" x14ac:dyDescent="0.35">
      <c r="A48" s="1251"/>
      <c r="B48" s="353"/>
      <c r="C48" s="327"/>
      <c r="D48" s="348"/>
      <c r="E48" s="327"/>
      <c r="F48" s="348"/>
      <c r="G48" s="297"/>
      <c r="H48" s="353"/>
      <c r="I48" s="297"/>
      <c r="J48" s="353"/>
      <c r="K48" s="297"/>
      <c r="L48" s="372"/>
      <c r="M48" s="298"/>
      <c r="N48" s="366"/>
      <c r="O48" s="298"/>
      <c r="P48" s="365">
        <v>10</v>
      </c>
      <c r="Q48" s="298">
        <v>76500</v>
      </c>
      <c r="R48" s="366"/>
      <c r="S48" s="298"/>
      <c r="T48" s="385"/>
      <c r="U48" s="340"/>
      <c r="V48" s="385"/>
      <c r="W48" s="298"/>
      <c r="X48" s="366"/>
      <c r="Y48" s="298"/>
      <c r="Z48" s="298"/>
    </row>
    <row r="49" spans="1:26" ht="15" customHeight="1" x14ac:dyDescent="0.35">
      <c r="A49" s="1249">
        <v>44785</v>
      </c>
      <c r="B49" s="353">
        <v>23.01</v>
      </c>
      <c r="C49" s="327">
        <v>176027</v>
      </c>
      <c r="D49" s="348">
        <v>20.420000000000002</v>
      </c>
      <c r="E49" s="327">
        <v>156213</v>
      </c>
      <c r="F49" s="348">
        <v>14.54</v>
      </c>
      <c r="G49" s="297">
        <v>111231</v>
      </c>
      <c r="H49" s="353"/>
      <c r="I49" s="297"/>
      <c r="J49" s="353"/>
      <c r="K49" s="297"/>
      <c r="L49" s="372"/>
      <c r="M49" s="298"/>
      <c r="N49" s="366"/>
      <c r="O49" s="298"/>
      <c r="P49" s="365"/>
      <c r="Q49" s="298"/>
      <c r="R49" s="366"/>
      <c r="S49" s="298"/>
      <c r="T49" s="385">
        <v>8.73</v>
      </c>
      <c r="U49" s="340">
        <v>66785</v>
      </c>
      <c r="V49" s="385"/>
      <c r="W49" s="298"/>
      <c r="X49" s="366"/>
      <c r="Y49" s="298"/>
      <c r="Z49" s="298"/>
    </row>
    <row r="50" spans="1:26" ht="15" customHeight="1" x14ac:dyDescent="0.35">
      <c r="A50" s="1250"/>
      <c r="B50" s="353"/>
      <c r="C50" s="327"/>
      <c r="D50" s="348"/>
      <c r="E50" s="327"/>
      <c r="F50" s="348"/>
      <c r="G50" s="297"/>
      <c r="H50" s="353"/>
      <c r="I50" s="297"/>
      <c r="J50" s="353"/>
      <c r="K50" s="297"/>
      <c r="L50" s="372"/>
      <c r="M50" s="298"/>
      <c r="N50" s="366"/>
      <c r="O50" s="298"/>
      <c r="P50" s="365">
        <v>10</v>
      </c>
      <c r="Q50" s="298">
        <v>76500</v>
      </c>
      <c r="R50" s="366"/>
      <c r="S50" s="298"/>
      <c r="T50" s="385"/>
      <c r="U50" s="340"/>
      <c r="V50" s="385"/>
      <c r="W50" s="298"/>
      <c r="X50" s="366"/>
      <c r="Y50" s="298"/>
      <c r="Z50" s="298"/>
    </row>
    <row r="51" spans="1:26" ht="15" customHeight="1" x14ac:dyDescent="0.35">
      <c r="A51" s="1250"/>
      <c r="B51" s="353"/>
      <c r="C51" s="327"/>
      <c r="D51" s="348"/>
      <c r="E51" s="327"/>
      <c r="F51" s="348"/>
      <c r="G51" s="297"/>
      <c r="H51" s="353"/>
      <c r="I51" s="297"/>
      <c r="J51" s="353"/>
      <c r="K51" s="297"/>
      <c r="L51" s="372"/>
      <c r="M51" s="298"/>
      <c r="N51" s="366"/>
      <c r="O51" s="298"/>
      <c r="P51" s="365">
        <v>10</v>
      </c>
      <c r="Q51" s="298">
        <v>76500</v>
      </c>
      <c r="R51" s="366"/>
      <c r="S51" s="298"/>
      <c r="T51" s="385"/>
      <c r="U51" s="340"/>
      <c r="V51" s="385"/>
      <c r="W51" s="298"/>
      <c r="X51" s="366"/>
      <c r="Y51" s="298"/>
      <c r="Z51" s="298"/>
    </row>
    <row r="52" spans="1:26" ht="15" customHeight="1" x14ac:dyDescent="0.35">
      <c r="A52" s="1251"/>
      <c r="B52" s="353"/>
      <c r="C52" s="327"/>
      <c r="D52" s="348"/>
      <c r="E52" s="327"/>
      <c r="F52" s="348"/>
      <c r="G52" s="297"/>
      <c r="H52" s="353"/>
      <c r="I52" s="297"/>
      <c r="J52" s="353"/>
      <c r="K52" s="297"/>
      <c r="L52" s="372"/>
      <c r="M52" s="298"/>
      <c r="N52" s="366"/>
      <c r="O52" s="298"/>
      <c r="P52" s="365">
        <v>10</v>
      </c>
      <c r="Q52" s="298">
        <v>76500</v>
      </c>
      <c r="R52" s="366"/>
      <c r="S52" s="298"/>
      <c r="T52" s="385"/>
      <c r="U52" s="340"/>
      <c r="V52" s="385"/>
      <c r="W52" s="298"/>
      <c r="X52" s="366"/>
      <c r="Y52" s="298"/>
      <c r="Z52" s="298"/>
    </row>
    <row r="53" spans="1:26" ht="15" customHeight="1" x14ac:dyDescent="0.35">
      <c r="A53" s="1249">
        <v>44786</v>
      </c>
      <c r="B53" s="353">
        <v>16.46</v>
      </c>
      <c r="C53" s="327">
        <v>125919</v>
      </c>
      <c r="D53" s="348"/>
      <c r="E53" s="327"/>
      <c r="F53" s="348">
        <v>23.91</v>
      </c>
      <c r="G53" s="297">
        <v>182912</v>
      </c>
      <c r="H53" s="353"/>
      <c r="I53" s="297"/>
      <c r="J53" s="353">
        <v>15</v>
      </c>
      <c r="K53" s="297">
        <v>187500</v>
      </c>
      <c r="L53" s="372"/>
      <c r="M53" s="298"/>
      <c r="N53" s="366"/>
      <c r="O53" s="298"/>
      <c r="P53" s="365">
        <v>10</v>
      </c>
      <c r="Q53" s="298">
        <v>76500</v>
      </c>
      <c r="R53" s="366"/>
      <c r="S53" s="298"/>
      <c r="T53" s="385"/>
      <c r="U53" s="340"/>
      <c r="V53" s="385"/>
      <c r="W53" s="298"/>
      <c r="X53" s="366"/>
      <c r="Y53" s="298"/>
      <c r="Z53" s="298"/>
    </row>
    <row r="54" spans="1:26" ht="15" customHeight="1" x14ac:dyDescent="0.35">
      <c r="A54" s="1250"/>
      <c r="B54" s="353"/>
      <c r="C54" s="327"/>
      <c r="D54" s="348"/>
      <c r="E54" s="327"/>
      <c r="F54" s="348"/>
      <c r="G54" s="297"/>
      <c r="H54" s="353"/>
      <c r="I54" s="297"/>
      <c r="J54" s="353"/>
      <c r="K54" s="297"/>
      <c r="L54" s="372"/>
      <c r="M54" s="298"/>
      <c r="N54" s="366"/>
      <c r="O54" s="298"/>
      <c r="P54" s="365">
        <v>10</v>
      </c>
      <c r="Q54" s="298">
        <v>76500</v>
      </c>
      <c r="R54" s="366"/>
      <c r="S54" s="298"/>
      <c r="T54" s="385"/>
      <c r="U54" s="868"/>
      <c r="V54" s="871"/>
      <c r="W54" s="867"/>
      <c r="X54" s="365"/>
      <c r="Y54" s="298"/>
      <c r="Z54" s="298"/>
    </row>
    <row r="55" spans="1:26" ht="15" customHeight="1" x14ac:dyDescent="0.35">
      <c r="A55" s="1250"/>
      <c r="B55" s="353"/>
      <c r="C55" s="327"/>
      <c r="D55" s="348"/>
      <c r="E55" s="327"/>
      <c r="F55" s="348"/>
      <c r="G55" s="297"/>
      <c r="H55" s="353"/>
      <c r="I55" s="297"/>
      <c r="J55" s="353"/>
      <c r="K55" s="297"/>
      <c r="L55" s="372"/>
      <c r="M55" s="298"/>
      <c r="N55" s="366"/>
      <c r="O55" s="298"/>
      <c r="P55" s="365">
        <v>10</v>
      </c>
      <c r="Q55" s="298">
        <v>76500</v>
      </c>
      <c r="R55" s="366"/>
      <c r="S55" s="298"/>
      <c r="T55" s="385"/>
      <c r="U55" s="868"/>
      <c r="V55" s="871"/>
      <c r="W55" s="867"/>
      <c r="X55" s="365"/>
      <c r="Y55" s="298"/>
      <c r="Z55" s="298"/>
    </row>
    <row r="56" spans="1:26" ht="15" customHeight="1" x14ac:dyDescent="0.35">
      <c r="A56" s="1251"/>
      <c r="B56" s="353"/>
      <c r="C56" s="327"/>
      <c r="D56" s="348"/>
      <c r="E56" s="327"/>
      <c r="F56" s="348"/>
      <c r="G56" s="297"/>
      <c r="H56" s="353"/>
      <c r="I56" s="297"/>
      <c r="J56" s="353"/>
      <c r="K56" s="297"/>
      <c r="L56" s="372"/>
      <c r="M56" s="298"/>
      <c r="N56" s="366"/>
      <c r="O56" s="298"/>
      <c r="P56" s="365"/>
      <c r="Q56" s="298"/>
      <c r="R56" s="366"/>
      <c r="S56" s="298"/>
      <c r="T56" s="385"/>
      <c r="U56" s="340"/>
      <c r="V56" s="385"/>
      <c r="W56" s="298"/>
      <c r="X56" s="366"/>
      <c r="Y56" s="298"/>
      <c r="Z56" s="298"/>
    </row>
    <row r="57" spans="1:26" ht="15" customHeight="1" x14ac:dyDescent="0.35">
      <c r="A57" s="1249">
        <v>44787</v>
      </c>
      <c r="B57" s="353">
        <v>15.6</v>
      </c>
      <c r="C57" s="297">
        <v>119340</v>
      </c>
      <c r="D57" s="348">
        <v>24.87</v>
      </c>
      <c r="E57" s="327">
        <v>190256</v>
      </c>
      <c r="F57" s="348"/>
      <c r="G57" s="297"/>
      <c r="H57" s="353"/>
      <c r="I57" s="297"/>
      <c r="J57" s="353"/>
      <c r="K57" s="297"/>
      <c r="L57" s="372"/>
      <c r="M57" s="298"/>
      <c r="N57" s="366"/>
      <c r="O57" s="298"/>
      <c r="P57" s="365"/>
      <c r="Q57" s="298"/>
      <c r="R57" s="366"/>
      <c r="S57" s="298"/>
      <c r="T57" s="385"/>
      <c r="U57" s="340"/>
      <c r="V57" s="385"/>
      <c r="W57" s="298"/>
      <c r="X57" s="366">
        <v>29.16</v>
      </c>
      <c r="Y57" s="298">
        <v>223074</v>
      </c>
      <c r="Z57" s="298"/>
    </row>
    <row r="58" spans="1:26" ht="15" customHeight="1" x14ac:dyDescent="0.35">
      <c r="A58" s="1250"/>
      <c r="B58" s="353"/>
      <c r="C58" s="327"/>
      <c r="D58" s="348"/>
      <c r="E58" s="327"/>
      <c r="F58" s="348"/>
      <c r="G58" s="297"/>
      <c r="H58" s="353"/>
      <c r="I58" s="297"/>
      <c r="J58" s="353"/>
      <c r="K58" s="297"/>
      <c r="L58" s="372"/>
      <c r="M58" s="298"/>
      <c r="N58" s="366"/>
      <c r="O58" s="298"/>
      <c r="P58" s="365"/>
      <c r="Q58" s="298"/>
      <c r="R58" s="366"/>
      <c r="S58" s="298"/>
      <c r="T58" s="385"/>
      <c r="U58" s="868"/>
      <c r="V58" s="871"/>
      <c r="W58" s="867"/>
      <c r="X58" s="365"/>
      <c r="Y58" s="298"/>
      <c r="Z58" s="298"/>
    </row>
    <row r="59" spans="1:26" ht="15" customHeight="1" x14ac:dyDescent="0.35">
      <c r="A59" s="1250"/>
      <c r="B59" s="353"/>
      <c r="C59" s="327"/>
      <c r="D59" s="348"/>
      <c r="E59" s="327"/>
      <c r="F59" s="348"/>
      <c r="G59" s="297"/>
      <c r="H59" s="353"/>
      <c r="I59" s="297"/>
      <c r="J59" s="353"/>
      <c r="K59" s="297"/>
      <c r="L59" s="372"/>
      <c r="M59" s="298"/>
      <c r="N59" s="366"/>
      <c r="O59" s="298"/>
      <c r="P59" s="365"/>
      <c r="Q59" s="298"/>
      <c r="R59" s="366"/>
      <c r="S59" s="298"/>
      <c r="T59" s="385"/>
      <c r="U59" s="868"/>
      <c r="V59" s="871"/>
      <c r="W59" s="867"/>
      <c r="X59" s="365"/>
      <c r="Y59" s="298"/>
      <c r="Z59" s="298"/>
    </row>
    <row r="60" spans="1:26" ht="15" customHeight="1" x14ac:dyDescent="0.35">
      <c r="A60" s="1250"/>
      <c r="B60" s="353"/>
      <c r="C60" s="327"/>
      <c r="D60" s="348"/>
      <c r="E60" s="327"/>
      <c r="F60" s="348"/>
      <c r="G60" s="297"/>
      <c r="H60" s="353"/>
      <c r="I60" s="297"/>
      <c r="J60" s="353"/>
      <c r="K60" s="297"/>
      <c r="L60" s="372"/>
      <c r="M60" s="298"/>
      <c r="N60" s="366"/>
      <c r="O60" s="298"/>
      <c r="P60" s="365"/>
      <c r="Q60" s="298"/>
      <c r="R60" s="366"/>
      <c r="S60" s="298"/>
      <c r="T60" s="385"/>
      <c r="U60" s="868"/>
      <c r="V60" s="871"/>
      <c r="W60" s="867"/>
      <c r="X60" s="365"/>
      <c r="Y60" s="298"/>
      <c r="Z60" s="298"/>
    </row>
    <row r="61" spans="1:26" ht="15" customHeight="1" x14ac:dyDescent="0.35">
      <c r="A61" s="1251"/>
      <c r="B61" s="353"/>
      <c r="C61" s="327"/>
      <c r="D61" s="348"/>
      <c r="E61" s="327"/>
      <c r="F61" s="348"/>
      <c r="G61" s="297"/>
      <c r="H61" s="353"/>
      <c r="I61" s="297"/>
      <c r="J61" s="353"/>
      <c r="K61" s="297"/>
      <c r="L61" s="372"/>
      <c r="M61" s="298"/>
      <c r="N61" s="366"/>
      <c r="O61" s="298"/>
      <c r="P61" s="365">
        <v>10</v>
      </c>
      <c r="Q61" s="298">
        <v>76500</v>
      </c>
      <c r="R61" s="366"/>
      <c r="S61" s="298"/>
      <c r="T61" s="385"/>
      <c r="U61" s="340"/>
      <c r="V61" s="385"/>
      <c r="W61" s="298"/>
      <c r="X61" s="366"/>
      <c r="Y61" s="298"/>
      <c r="Z61" s="298"/>
    </row>
    <row r="62" spans="1:26" ht="15" customHeight="1" x14ac:dyDescent="0.35">
      <c r="A62" s="1249">
        <v>44788</v>
      </c>
      <c r="B62" s="353"/>
      <c r="C62" s="327"/>
      <c r="D62" s="348"/>
      <c r="E62" s="327"/>
      <c r="F62" s="348">
        <v>27.96</v>
      </c>
      <c r="G62" s="297">
        <v>213894</v>
      </c>
      <c r="H62" s="353"/>
      <c r="I62" s="297"/>
      <c r="J62" s="353"/>
      <c r="K62" s="297"/>
      <c r="L62" s="372"/>
      <c r="M62" s="298"/>
      <c r="N62" s="366"/>
      <c r="O62" s="298"/>
      <c r="P62" s="365">
        <v>10</v>
      </c>
      <c r="Q62" s="298">
        <v>76500</v>
      </c>
      <c r="R62" s="366">
        <v>15.01</v>
      </c>
      <c r="S62" s="298">
        <v>114827</v>
      </c>
      <c r="T62" s="385"/>
      <c r="U62" s="340"/>
      <c r="V62" s="385">
        <v>23.55</v>
      </c>
      <c r="W62" s="298">
        <v>180158</v>
      </c>
      <c r="X62" s="366"/>
      <c r="Y62" s="298"/>
      <c r="Z62" s="298"/>
    </row>
    <row r="63" spans="1:26" ht="15" customHeight="1" x14ac:dyDescent="0.35">
      <c r="A63" s="1250"/>
      <c r="B63" s="353"/>
      <c r="C63" s="327"/>
      <c r="D63" s="348"/>
      <c r="E63" s="327"/>
      <c r="F63" s="348"/>
      <c r="G63" s="297"/>
      <c r="H63" s="353"/>
      <c r="I63" s="297"/>
      <c r="J63" s="353"/>
      <c r="K63" s="297"/>
      <c r="L63" s="372"/>
      <c r="M63" s="298"/>
      <c r="N63" s="366"/>
      <c r="O63" s="298"/>
      <c r="P63" s="365">
        <v>10</v>
      </c>
      <c r="Q63" s="298">
        <v>76500</v>
      </c>
      <c r="R63" s="366"/>
      <c r="S63" s="298"/>
      <c r="T63" s="385"/>
      <c r="U63" s="340"/>
      <c r="V63" s="385"/>
      <c r="W63" s="298"/>
      <c r="X63" s="366"/>
      <c r="Y63" s="298"/>
      <c r="Z63" s="298"/>
    </row>
    <row r="64" spans="1:26" ht="15" customHeight="1" x14ac:dyDescent="0.35">
      <c r="A64" s="1251"/>
      <c r="B64" s="353"/>
      <c r="C64" s="327"/>
      <c r="D64" s="348"/>
      <c r="E64" s="327"/>
      <c r="F64" s="348"/>
      <c r="G64" s="297"/>
      <c r="H64" s="353"/>
      <c r="I64" s="297"/>
      <c r="J64" s="353"/>
      <c r="K64" s="297"/>
      <c r="L64" s="372"/>
      <c r="M64" s="298"/>
      <c r="N64" s="366"/>
      <c r="O64" s="298"/>
      <c r="P64" s="365">
        <v>10</v>
      </c>
      <c r="Q64" s="298">
        <v>76500</v>
      </c>
      <c r="R64" s="366"/>
      <c r="S64" s="298"/>
      <c r="T64" s="385"/>
      <c r="U64" s="340"/>
      <c r="V64" s="385"/>
      <c r="W64" s="298"/>
      <c r="X64" s="366"/>
      <c r="Y64" s="298"/>
      <c r="Z64" s="298"/>
    </row>
    <row r="65" spans="1:26" ht="15" customHeight="1" x14ac:dyDescent="0.35">
      <c r="A65" s="1249">
        <v>44789</v>
      </c>
      <c r="B65" s="353">
        <v>25.81</v>
      </c>
      <c r="C65" s="327">
        <v>197447</v>
      </c>
      <c r="D65" s="348">
        <v>21.9</v>
      </c>
      <c r="E65" s="327">
        <v>167535</v>
      </c>
      <c r="F65" s="348"/>
      <c r="G65" s="338"/>
      <c r="H65" s="372"/>
      <c r="I65" s="297"/>
      <c r="J65" s="353">
        <v>15</v>
      </c>
      <c r="K65" s="297">
        <v>187500</v>
      </c>
      <c r="L65" s="372">
        <v>43.13</v>
      </c>
      <c r="M65" s="298">
        <v>222120</v>
      </c>
      <c r="N65" s="366"/>
      <c r="O65" s="298"/>
      <c r="P65" s="365">
        <v>10</v>
      </c>
      <c r="Q65" s="298">
        <v>76500</v>
      </c>
      <c r="R65" s="366"/>
      <c r="S65" s="298"/>
      <c r="T65" s="385"/>
      <c r="U65" s="340"/>
      <c r="V65" s="385"/>
      <c r="W65" s="298"/>
      <c r="X65" s="366"/>
      <c r="Y65" s="298"/>
      <c r="Z65" s="298"/>
    </row>
    <row r="66" spans="1:26" ht="15" customHeight="1" x14ac:dyDescent="0.35">
      <c r="A66" s="1250"/>
      <c r="B66" s="353"/>
      <c r="C66" s="327"/>
      <c r="D66" s="348"/>
      <c r="E66" s="327"/>
      <c r="F66" s="348"/>
      <c r="G66" s="338"/>
      <c r="H66" s="372"/>
      <c r="I66" s="297"/>
      <c r="J66" s="353"/>
      <c r="K66" s="297"/>
      <c r="L66" s="372">
        <v>55.18</v>
      </c>
      <c r="M66" s="298">
        <v>284177</v>
      </c>
      <c r="N66" s="366"/>
      <c r="O66" s="298"/>
      <c r="P66" s="365">
        <v>10</v>
      </c>
      <c r="Q66" s="298">
        <v>76500</v>
      </c>
      <c r="R66" s="366"/>
      <c r="S66" s="298"/>
      <c r="T66" s="385"/>
      <c r="U66" s="340"/>
      <c r="V66" s="385"/>
      <c r="W66" s="298"/>
      <c r="X66" s="366"/>
      <c r="Y66" s="298"/>
      <c r="Z66" s="298"/>
    </row>
    <row r="67" spans="1:26" ht="15" customHeight="1" x14ac:dyDescent="0.35">
      <c r="A67" s="1251"/>
      <c r="B67" s="353"/>
      <c r="C67" s="327"/>
      <c r="D67" s="348"/>
      <c r="E67" s="327"/>
      <c r="F67" s="348"/>
      <c r="G67" s="297"/>
      <c r="H67" s="353"/>
      <c r="I67" s="297"/>
      <c r="J67" s="353"/>
      <c r="K67" s="297"/>
      <c r="L67" s="372"/>
      <c r="M67" s="298"/>
      <c r="N67" s="366"/>
      <c r="O67" s="298"/>
      <c r="P67" s="365">
        <v>10</v>
      </c>
      <c r="Q67" s="298">
        <v>76500</v>
      </c>
      <c r="R67" s="366"/>
      <c r="S67" s="298"/>
      <c r="T67" s="385"/>
      <c r="U67" s="340"/>
      <c r="V67" s="385"/>
      <c r="W67" s="298"/>
      <c r="X67" s="366"/>
      <c r="Y67" s="298"/>
      <c r="Z67" s="298"/>
    </row>
    <row r="68" spans="1:26" ht="15" customHeight="1" x14ac:dyDescent="0.35">
      <c r="A68" s="1249">
        <v>44790</v>
      </c>
      <c r="B68" s="353">
        <v>13.13</v>
      </c>
      <c r="C68" s="327">
        <v>100445</v>
      </c>
      <c r="D68" s="348"/>
      <c r="E68" s="327"/>
      <c r="F68" s="348">
        <v>38.82</v>
      </c>
      <c r="G68" s="297">
        <v>296973</v>
      </c>
      <c r="H68" s="353"/>
      <c r="I68" s="297"/>
      <c r="J68" s="353"/>
      <c r="K68" s="297"/>
      <c r="L68" s="372"/>
      <c r="M68" s="298"/>
      <c r="N68" s="366"/>
      <c r="O68" s="298"/>
      <c r="P68" s="365">
        <v>10</v>
      </c>
      <c r="Q68" s="298">
        <v>76500</v>
      </c>
      <c r="R68" s="366"/>
      <c r="S68" s="298"/>
      <c r="T68" s="385"/>
      <c r="U68" s="340"/>
      <c r="V68" s="385"/>
      <c r="W68" s="298"/>
      <c r="X68" s="366">
        <v>27.18</v>
      </c>
      <c r="Y68" s="298">
        <v>207927</v>
      </c>
      <c r="Z68" s="298"/>
    </row>
    <row r="69" spans="1:26" ht="15" customHeight="1" x14ac:dyDescent="0.35">
      <c r="A69" s="1250"/>
      <c r="B69" s="353"/>
      <c r="C69" s="327"/>
      <c r="D69" s="348"/>
      <c r="E69" s="327"/>
      <c r="F69" s="348"/>
      <c r="G69" s="297"/>
      <c r="H69" s="353"/>
      <c r="I69" s="297"/>
      <c r="J69" s="353"/>
      <c r="K69" s="297"/>
      <c r="L69" s="372"/>
      <c r="M69" s="298"/>
      <c r="N69" s="366"/>
      <c r="O69" s="298"/>
      <c r="P69" s="365"/>
      <c r="Q69" s="298"/>
      <c r="R69" s="366"/>
      <c r="S69" s="298"/>
      <c r="T69" s="385"/>
      <c r="U69" s="340"/>
      <c r="V69" s="385"/>
      <c r="W69" s="298"/>
      <c r="X69" s="366"/>
      <c r="Y69" s="298"/>
      <c r="Z69" s="298"/>
    </row>
    <row r="70" spans="1:26" ht="15" customHeight="1" x14ac:dyDescent="0.35">
      <c r="A70" s="1250"/>
      <c r="B70" s="353"/>
      <c r="C70" s="327"/>
      <c r="D70" s="348"/>
      <c r="E70" s="327"/>
      <c r="F70" s="348"/>
      <c r="G70" s="297"/>
      <c r="H70" s="353"/>
      <c r="I70" s="297"/>
      <c r="J70" s="353"/>
      <c r="K70" s="297"/>
      <c r="L70" s="372"/>
      <c r="M70" s="298"/>
      <c r="N70" s="366"/>
      <c r="O70" s="298"/>
      <c r="P70" s="365"/>
      <c r="Q70" s="298"/>
      <c r="R70" s="366"/>
      <c r="S70" s="298"/>
      <c r="T70" s="385"/>
      <c r="U70" s="340"/>
      <c r="V70" s="385"/>
      <c r="W70" s="298"/>
      <c r="X70" s="366"/>
      <c r="Y70" s="298"/>
      <c r="Z70" s="298"/>
    </row>
    <row r="71" spans="1:26" ht="15" customHeight="1" x14ac:dyDescent="0.35">
      <c r="A71" s="1251"/>
      <c r="B71" s="353"/>
      <c r="C71" s="327"/>
      <c r="D71" s="348"/>
      <c r="E71" s="327"/>
      <c r="F71" s="348"/>
      <c r="G71" s="297"/>
      <c r="H71" s="353"/>
      <c r="I71" s="297"/>
      <c r="J71" s="353"/>
      <c r="K71" s="297"/>
      <c r="L71" s="372"/>
      <c r="M71" s="298"/>
      <c r="N71" s="366"/>
      <c r="O71" s="298"/>
      <c r="P71" s="365"/>
      <c r="Q71" s="298"/>
      <c r="R71" s="366"/>
      <c r="S71" s="298"/>
      <c r="T71" s="385"/>
      <c r="U71" s="340"/>
      <c r="V71" s="385"/>
      <c r="W71" s="298"/>
      <c r="X71" s="366"/>
      <c r="Y71" s="298"/>
      <c r="Z71" s="298"/>
    </row>
    <row r="72" spans="1:26" ht="15" customHeight="1" x14ac:dyDescent="0.35">
      <c r="A72" s="1249">
        <v>44791</v>
      </c>
      <c r="B72" s="353"/>
      <c r="C72" s="327"/>
      <c r="D72" s="348">
        <v>25.84</v>
      </c>
      <c r="E72" s="327">
        <v>197693</v>
      </c>
      <c r="F72" s="348"/>
      <c r="G72" s="297"/>
      <c r="H72" s="353"/>
      <c r="I72" s="297"/>
      <c r="J72" s="353">
        <v>15</v>
      </c>
      <c r="K72" s="297">
        <v>187500</v>
      </c>
      <c r="L72" s="372">
        <v>50</v>
      </c>
      <c r="M72" s="298">
        <v>257500</v>
      </c>
      <c r="N72" s="366"/>
      <c r="O72" s="298"/>
      <c r="P72" s="365">
        <v>10</v>
      </c>
      <c r="Q72" s="298">
        <v>76500</v>
      </c>
      <c r="R72" s="353"/>
      <c r="S72" s="298"/>
      <c r="T72" s="385"/>
      <c r="U72" s="340"/>
      <c r="V72" s="385"/>
      <c r="W72" s="298"/>
      <c r="X72" s="366"/>
      <c r="Y72" s="298"/>
      <c r="Z72" s="298"/>
    </row>
    <row r="73" spans="1:26" ht="15" customHeight="1" x14ac:dyDescent="0.35">
      <c r="A73" s="1250"/>
      <c r="B73" s="353"/>
      <c r="C73" s="327"/>
      <c r="D73" s="348"/>
      <c r="E73" s="327"/>
      <c r="F73" s="348"/>
      <c r="G73" s="297"/>
      <c r="H73" s="353"/>
      <c r="I73" s="297"/>
      <c r="J73" s="353"/>
      <c r="K73" s="297"/>
      <c r="L73" s="372"/>
      <c r="M73" s="298"/>
      <c r="N73" s="366"/>
      <c r="O73" s="298"/>
      <c r="P73" s="365">
        <v>10</v>
      </c>
      <c r="Q73" s="298">
        <v>76500</v>
      </c>
      <c r="R73" s="353"/>
      <c r="S73" s="298"/>
      <c r="T73" s="385"/>
      <c r="U73" s="340"/>
      <c r="V73" s="385"/>
      <c r="W73" s="298"/>
      <c r="X73" s="366"/>
      <c r="Y73" s="298"/>
      <c r="Z73" s="298"/>
    </row>
    <row r="74" spans="1:26" ht="15" customHeight="1" x14ac:dyDescent="0.35">
      <c r="A74" s="1250"/>
      <c r="B74" s="353"/>
      <c r="C74" s="327"/>
      <c r="D74" s="348"/>
      <c r="E74" s="327"/>
      <c r="F74" s="348"/>
      <c r="G74" s="297"/>
      <c r="H74" s="353"/>
      <c r="I74" s="297"/>
      <c r="J74" s="353"/>
      <c r="K74" s="297"/>
      <c r="L74" s="372"/>
      <c r="M74" s="298"/>
      <c r="N74" s="366"/>
      <c r="O74" s="298"/>
      <c r="P74" s="365">
        <v>10</v>
      </c>
      <c r="Q74" s="298">
        <v>76500</v>
      </c>
      <c r="R74" s="366"/>
      <c r="S74" s="298"/>
      <c r="T74" s="385"/>
      <c r="U74" s="868"/>
      <c r="V74" s="871"/>
      <c r="W74" s="867"/>
      <c r="X74" s="365"/>
      <c r="Y74" s="298"/>
      <c r="Z74" s="298"/>
    </row>
    <row r="75" spans="1:26" ht="15" customHeight="1" x14ac:dyDescent="0.35">
      <c r="A75" s="1251"/>
      <c r="B75" s="353"/>
      <c r="C75" s="327"/>
      <c r="D75" s="348"/>
      <c r="E75" s="327"/>
      <c r="F75" s="348"/>
      <c r="G75" s="338"/>
      <c r="H75" s="353"/>
      <c r="I75" s="297"/>
      <c r="J75" s="353"/>
      <c r="K75" s="297"/>
      <c r="L75" s="372"/>
      <c r="M75" s="298"/>
      <c r="N75" s="366"/>
      <c r="O75" s="298"/>
      <c r="P75" s="365">
        <v>10</v>
      </c>
      <c r="Q75" s="298">
        <v>76500</v>
      </c>
      <c r="R75" s="366"/>
      <c r="S75" s="298"/>
      <c r="T75" s="385"/>
      <c r="U75" s="340"/>
      <c r="V75" s="385"/>
      <c r="W75" s="298"/>
      <c r="X75" s="366"/>
      <c r="Y75" s="298"/>
      <c r="Z75" s="298"/>
    </row>
    <row r="76" spans="1:26" ht="15" customHeight="1" x14ac:dyDescent="0.35">
      <c r="A76" s="1249">
        <v>44792</v>
      </c>
      <c r="B76" s="353">
        <v>27.12</v>
      </c>
      <c r="C76" s="327">
        <v>207468</v>
      </c>
      <c r="D76" s="348">
        <v>14.56</v>
      </c>
      <c r="E76" s="327">
        <v>111384</v>
      </c>
      <c r="F76" s="348">
        <v>22.32</v>
      </c>
      <c r="G76" s="297">
        <v>170748</v>
      </c>
      <c r="H76" s="353">
        <v>27.99</v>
      </c>
      <c r="I76" s="297">
        <v>214124</v>
      </c>
      <c r="J76" s="353"/>
      <c r="K76" s="297"/>
      <c r="L76" s="372">
        <v>29.18</v>
      </c>
      <c r="M76" s="298">
        <v>150280</v>
      </c>
      <c r="N76" s="366">
        <v>30.14</v>
      </c>
      <c r="O76" s="298">
        <v>230571</v>
      </c>
      <c r="P76" s="365">
        <v>10</v>
      </c>
      <c r="Q76" s="298">
        <v>76500</v>
      </c>
      <c r="R76" s="366">
        <v>25</v>
      </c>
      <c r="S76" s="298">
        <v>191250</v>
      </c>
      <c r="T76" s="385"/>
      <c r="U76" s="340"/>
      <c r="V76" s="385">
        <v>24.75</v>
      </c>
      <c r="W76" s="298">
        <v>189338</v>
      </c>
      <c r="X76" s="366"/>
      <c r="Y76" s="298"/>
      <c r="Z76" s="298"/>
    </row>
    <row r="77" spans="1:26" ht="15" customHeight="1" x14ac:dyDescent="0.35">
      <c r="A77" s="1250"/>
      <c r="B77" s="353"/>
      <c r="C77" s="327"/>
      <c r="D77" s="348"/>
      <c r="E77" s="327"/>
      <c r="F77" s="348"/>
      <c r="G77" s="297"/>
      <c r="H77" s="353"/>
      <c r="I77" s="297"/>
      <c r="J77" s="353"/>
      <c r="K77" s="297"/>
      <c r="L77" s="372"/>
      <c r="M77" s="298"/>
      <c r="N77" s="366"/>
      <c r="O77" s="298"/>
      <c r="P77" s="365">
        <v>10</v>
      </c>
      <c r="Q77" s="298">
        <v>76500</v>
      </c>
      <c r="R77" s="366"/>
      <c r="S77" s="298"/>
      <c r="T77" s="385"/>
      <c r="U77" s="868"/>
      <c r="V77" s="871"/>
      <c r="W77" s="867"/>
      <c r="X77" s="365"/>
      <c r="Y77" s="298"/>
      <c r="Z77" s="298"/>
    </row>
    <row r="78" spans="1:26" ht="15" customHeight="1" x14ac:dyDescent="0.35">
      <c r="A78" s="1250"/>
      <c r="B78" s="353"/>
      <c r="C78" s="327"/>
      <c r="D78" s="348"/>
      <c r="E78" s="327"/>
      <c r="F78" s="348"/>
      <c r="G78" s="297"/>
      <c r="H78" s="353"/>
      <c r="I78" s="297"/>
      <c r="J78" s="353"/>
      <c r="K78" s="297"/>
      <c r="L78" s="372"/>
      <c r="M78" s="298"/>
      <c r="N78" s="366"/>
      <c r="O78" s="298"/>
      <c r="P78" s="365">
        <v>10</v>
      </c>
      <c r="Q78" s="298">
        <v>76500</v>
      </c>
      <c r="R78" s="366"/>
      <c r="S78" s="298"/>
      <c r="T78" s="385"/>
      <c r="U78" s="868"/>
      <c r="V78" s="871"/>
      <c r="W78" s="867"/>
      <c r="X78" s="365"/>
      <c r="Y78" s="298"/>
      <c r="Z78" s="298"/>
    </row>
    <row r="79" spans="1:26" ht="15" customHeight="1" x14ac:dyDescent="0.35">
      <c r="A79" s="1251"/>
      <c r="B79" s="353"/>
      <c r="C79" s="327"/>
      <c r="D79" s="348"/>
      <c r="E79" s="327"/>
      <c r="F79" s="348"/>
      <c r="G79" s="297"/>
      <c r="H79" s="353"/>
      <c r="I79" s="297"/>
      <c r="J79" s="353"/>
      <c r="K79" s="297"/>
      <c r="L79" s="372"/>
      <c r="M79" s="298"/>
      <c r="N79" s="366"/>
      <c r="O79" s="298"/>
      <c r="P79" s="365">
        <v>10</v>
      </c>
      <c r="Q79" s="298">
        <v>76500</v>
      </c>
      <c r="R79" s="366"/>
      <c r="S79" s="298"/>
      <c r="T79" s="385"/>
      <c r="U79" s="340"/>
      <c r="V79" s="385"/>
      <c r="W79" s="298"/>
      <c r="X79" s="366"/>
      <c r="Y79" s="298"/>
      <c r="Z79" s="298"/>
    </row>
    <row r="80" spans="1:26" ht="15" customHeight="1" x14ac:dyDescent="0.35">
      <c r="A80" s="1249">
        <v>44793</v>
      </c>
      <c r="B80" s="353">
        <v>16.809999999999999</v>
      </c>
      <c r="C80" s="327">
        <v>128597</v>
      </c>
      <c r="D80" s="410">
        <v>27.13</v>
      </c>
      <c r="E80" s="327">
        <v>207545</v>
      </c>
      <c r="F80" s="348">
        <v>24.7</v>
      </c>
      <c r="G80" s="297">
        <v>188955</v>
      </c>
      <c r="H80" s="353"/>
      <c r="I80" s="297"/>
      <c r="J80" s="353"/>
      <c r="K80" s="297"/>
      <c r="L80" s="372"/>
      <c r="M80" s="298"/>
      <c r="N80" s="366"/>
      <c r="O80" s="298"/>
      <c r="P80" s="365"/>
      <c r="Q80" s="298"/>
      <c r="R80" s="366"/>
      <c r="S80" s="298"/>
      <c r="T80" s="385"/>
      <c r="U80" s="340"/>
      <c r="V80" s="385"/>
      <c r="W80" s="298"/>
      <c r="X80" s="366"/>
      <c r="Y80" s="298"/>
      <c r="Z80" s="298"/>
    </row>
    <row r="81" spans="1:26" ht="15" customHeight="1" x14ac:dyDescent="0.35">
      <c r="A81" s="1250"/>
      <c r="B81" s="353"/>
      <c r="C81" s="327"/>
      <c r="D81" s="410"/>
      <c r="E81" s="327"/>
      <c r="F81" s="348"/>
      <c r="G81" s="297"/>
      <c r="H81" s="353"/>
      <c r="I81" s="297"/>
      <c r="J81" s="353"/>
      <c r="K81" s="297"/>
      <c r="L81" s="372"/>
      <c r="M81" s="298"/>
      <c r="N81" s="366"/>
      <c r="O81" s="298"/>
      <c r="P81" s="365"/>
      <c r="Q81" s="298"/>
      <c r="R81" s="366"/>
      <c r="S81" s="298"/>
      <c r="T81" s="385"/>
      <c r="U81" s="340"/>
      <c r="V81" s="385"/>
      <c r="W81" s="298"/>
      <c r="X81" s="366"/>
      <c r="Y81" s="298"/>
      <c r="Z81" s="298"/>
    </row>
    <row r="82" spans="1:26" ht="15" customHeight="1" x14ac:dyDescent="0.35">
      <c r="A82" s="1250"/>
      <c r="B82" s="353"/>
      <c r="C82" s="327"/>
      <c r="D82" s="410"/>
      <c r="E82" s="327"/>
      <c r="F82" s="348"/>
      <c r="G82" s="297"/>
      <c r="H82" s="353"/>
      <c r="I82" s="297"/>
      <c r="J82" s="353"/>
      <c r="K82" s="297"/>
      <c r="L82" s="372"/>
      <c r="M82" s="298"/>
      <c r="N82" s="366"/>
      <c r="O82" s="298"/>
      <c r="P82" s="365"/>
      <c r="Q82" s="298"/>
      <c r="R82" s="366"/>
      <c r="S82" s="298"/>
      <c r="T82" s="385"/>
      <c r="U82" s="340"/>
      <c r="V82" s="385"/>
      <c r="W82" s="298"/>
      <c r="X82" s="366"/>
      <c r="Y82" s="298"/>
      <c r="Z82" s="298"/>
    </row>
    <row r="83" spans="1:26" ht="15" customHeight="1" x14ac:dyDescent="0.35">
      <c r="A83" s="1250"/>
      <c r="B83" s="353"/>
      <c r="C83" s="327"/>
      <c r="D83" s="410"/>
      <c r="E83" s="327"/>
      <c r="F83" s="348"/>
      <c r="G83" s="297"/>
      <c r="H83" s="353"/>
      <c r="I83" s="297"/>
      <c r="J83" s="353"/>
      <c r="K83" s="297"/>
      <c r="L83" s="372"/>
      <c r="M83" s="298"/>
      <c r="N83" s="366"/>
      <c r="O83" s="298"/>
      <c r="P83" s="365"/>
      <c r="Q83" s="298"/>
      <c r="R83" s="366"/>
      <c r="S83" s="298"/>
      <c r="T83" s="385"/>
      <c r="U83" s="340"/>
      <c r="V83" s="385"/>
      <c r="W83" s="298"/>
      <c r="X83" s="366"/>
      <c r="Y83" s="298"/>
      <c r="Z83" s="298"/>
    </row>
    <row r="84" spans="1:26" ht="15" customHeight="1" x14ac:dyDescent="0.35">
      <c r="A84" s="1251"/>
      <c r="B84" s="353"/>
      <c r="C84" s="327"/>
      <c r="D84" s="348"/>
      <c r="E84" s="327"/>
      <c r="F84" s="348"/>
      <c r="G84" s="298"/>
      <c r="H84" s="366"/>
      <c r="I84" s="297"/>
      <c r="J84" s="353"/>
      <c r="K84" s="297"/>
      <c r="L84" s="372"/>
      <c r="M84" s="298"/>
      <c r="N84" s="366"/>
      <c r="O84" s="298"/>
      <c r="P84" s="365"/>
      <c r="Q84" s="298"/>
      <c r="R84" s="366"/>
      <c r="S84" s="298"/>
      <c r="T84" s="385"/>
      <c r="U84" s="340"/>
      <c r="V84" s="385"/>
      <c r="W84" s="298"/>
      <c r="X84" s="366"/>
      <c r="Y84" s="298"/>
      <c r="Z84" s="298"/>
    </row>
    <row r="85" spans="1:26" ht="15" customHeight="1" x14ac:dyDescent="0.35">
      <c r="A85" s="1249">
        <v>44794</v>
      </c>
      <c r="B85" s="353">
        <v>18.100000000000001</v>
      </c>
      <c r="C85" s="327">
        <v>138465</v>
      </c>
      <c r="D85" s="348">
        <v>19.05</v>
      </c>
      <c r="E85" s="327">
        <v>145733</v>
      </c>
      <c r="F85" s="348">
        <v>18.84</v>
      </c>
      <c r="G85" s="298">
        <v>144126</v>
      </c>
      <c r="H85" s="366"/>
      <c r="I85" s="297"/>
      <c r="J85" s="353"/>
      <c r="K85" s="297"/>
      <c r="L85" s="372"/>
      <c r="M85" s="298"/>
      <c r="N85" s="366"/>
      <c r="O85" s="298"/>
      <c r="P85" s="365">
        <v>10</v>
      </c>
      <c r="Q85" s="298">
        <v>76500</v>
      </c>
      <c r="R85" s="366"/>
      <c r="S85" s="298"/>
      <c r="T85" s="385"/>
      <c r="U85" s="340"/>
      <c r="V85" s="385"/>
      <c r="W85" s="298"/>
      <c r="X85" s="366"/>
      <c r="Y85" s="298"/>
      <c r="Z85" s="298"/>
    </row>
    <row r="86" spans="1:26" ht="15" customHeight="1" x14ac:dyDescent="0.35">
      <c r="A86" s="1250"/>
      <c r="B86" s="353"/>
      <c r="C86" s="327"/>
      <c r="D86" s="348"/>
      <c r="E86" s="327"/>
      <c r="F86" s="348"/>
      <c r="G86" s="298"/>
      <c r="H86" s="366"/>
      <c r="I86" s="297"/>
      <c r="J86" s="353"/>
      <c r="K86" s="297"/>
      <c r="L86" s="372"/>
      <c r="M86" s="298"/>
      <c r="N86" s="366"/>
      <c r="O86" s="298"/>
      <c r="P86" s="365">
        <v>10</v>
      </c>
      <c r="Q86" s="298">
        <v>76500</v>
      </c>
      <c r="R86" s="366"/>
      <c r="S86" s="298"/>
      <c r="T86" s="385"/>
      <c r="U86" s="340"/>
      <c r="V86" s="385"/>
      <c r="W86" s="298"/>
      <c r="X86" s="366"/>
      <c r="Y86" s="298"/>
      <c r="Z86" s="298"/>
    </row>
    <row r="87" spans="1:26" ht="15" customHeight="1" x14ac:dyDescent="0.35">
      <c r="A87" s="1250"/>
      <c r="B87" s="353"/>
      <c r="C87" s="327"/>
      <c r="D87" s="348"/>
      <c r="E87" s="327"/>
      <c r="F87" s="348"/>
      <c r="G87" s="298"/>
      <c r="H87" s="366"/>
      <c r="I87" s="297"/>
      <c r="J87" s="353"/>
      <c r="K87" s="297"/>
      <c r="L87" s="372"/>
      <c r="M87" s="298"/>
      <c r="N87" s="366"/>
      <c r="O87" s="298"/>
      <c r="P87" s="365">
        <v>10</v>
      </c>
      <c r="Q87" s="298">
        <v>76500</v>
      </c>
      <c r="R87" s="366"/>
      <c r="S87" s="298"/>
      <c r="T87" s="385"/>
      <c r="U87" s="340"/>
      <c r="V87" s="385"/>
      <c r="W87" s="298"/>
      <c r="X87" s="366"/>
      <c r="Y87" s="298"/>
      <c r="Z87" s="298"/>
    </row>
    <row r="88" spans="1:26" ht="15" customHeight="1" x14ac:dyDescent="0.35">
      <c r="A88" s="1250"/>
      <c r="B88" s="353"/>
      <c r="C88" s="327"/>
      <c r="D88" s="348"/>
      <c r="E88" s="327"/>
      <c r="F88" s="348"/>
      <c r="G88" s="298"/>
      <c r="H88" s="366"/>
      <c r="I88" s="297"/>
      <c r="J88" s="353"/>
      <c r="K88" s="297"/>
      <c r="L88" s="372"/>
      <c r="M88" s="298"/>
      <c r="N88" s="366"/>
      <c r="O88" s="298"/>
      <c r="P88" s="365"/>
      <c r="Q88" s="298"/>
      <c r="R88" s="366"/>
      <c r="S88" s="298"/>
      <c r="T88" s="385"/>
      <c r="U88" s="868"/>
      <c r="V88" s="871"/>
      <c r="W88" s="867"/>
      <c r="X88" s="365"/>
      <c r="Y88" s="298"/>
      <c r="Z88" s="298"/>
    </row>
    <row r="89" spans="1:26" ht="15" customHeight="1" x14ac:dyDescent="0.35">
      <c r="A89" s="1251"/>
      <c r="B89" s="353"/>
      <c r="C89" s="327"/>
      <c r="D89" s="348"/>
      <c r="E89" s="327"/>
      <c r="F89" s="348"/>
      <c r="G89" s="297"/>
      <c r="H89" s="353"/>
      <c r="I89" s="297"/>
      <c r="J89" s="353"/>
      <c r="K89" s="297"/>
      <c r="L89" s="372"/>
      <c r="M89" s="298"/>
      <c r="N89" s="366"/>
      <c r="O89" s="298"/>
      <c r="P89" s="365"/>
      <c r="Q89" s="298"/>
      <c r="R89" s="366"/>
      <c r="S89" s="298"/>
      <c r="T89" s="385"/>
      <c r="U89" s="340"/>
      <c r="V89" s="385"/>
      <c r="W89" s="298"/>
      <c r="X89" s="366"/>
      <c r="Y89" s="298"/>
      <c r="Z89" s="298"/>
    </row>
    <row r="90" spans="1:26" ht="17.25" customHeight="1" x14ac:dyDescent="0.35">
      <c r="A90" s="1249">
        <v>44795</v>
      </c>
      <c r="B90" s="353">
        <v>18.57</v>
      </c>
      <c r="C90" s="327">
        <v>142061</v>
      </c>
      <c r="D90" s="348">
        <v>20.149999999999999</v>
      </c>
      <c r="E90" s="327">
        <v>154148</v>
      </c>
      <c r="F90" s="348">
        <v>15.82</v>
      </c>
      <c r="G90" s="297">
        <v>121023</v>
      </c>
      <c r="H90" s="353"/>
      <c r="I90" s="297"/>
      <c r="J90" s="353">
        <v>30</v>
      </c>
      <c r="K90" s="297">
        <v>375000</v>
      </c>
      <c r="L90" s="372">
        <v>59.75</v>
      </c>
      <c r="M90" s="298">
        <v>307713</v>
      </c>
      <c r="N90" s="366"/>
      <c r="O90" s="298"/>
      <c r="P90" s="365">
        <v>10</v>
      </c>
      <c r="Q90" s="298">
        <v>76500</v>
      </c>
      <c r="R90" s="366"/>
      <c r="S90" s="298"/>
      <c r="T90" s="385"/>
      <c r="U90" s="340"/>
      <c r="V90" s="385"/>
      <c r="W90" s="298"/>
      <c r="X90" s="366">
        <v>30.62</v>
      </c>
      <c r="Y90" s="298">
        <v>234243</v>
      </c>
      <c r="Z90" s="298"/>
    </row>
    <row r="91" spans="1:26" ht="17.25" customHeight="1" x14ac:dyDescent="0.35">
      <c r="A91" s="1250"/>
      <c r="B91" s="353"/>
      <c r="C91" s="327"/>
      <c r="D91" s="348"/>
      <c r="E91" s="327"/>
      <c r="F91" s="348"/>
      <c r="G91" s="297"/>
      <c r="H91" s="353"/>
      <c r="I91" s="297"/>
      <c r="J91" s="353"/>
      <c r="K91" s="297"/>
      <c r="L91" s="372"/>
      <c r="M91" s="298"/>
      <c r="N91" s="366"/>
      <c r="O91" s="298"/>
      <c r="P91" s="365">
        <v>10</v>
      </c>
      <c r="Q91" s="298">
        <v>76500</v>
      </c>
      <c r="R91" s="366"/>
      <c r="S91" s="298"/>
      <c r="T91" s="385"/>
      <c r="U91" s="340"/>
      <c r="V91" s="385"/>
      <c r="W91" s="298"/>
      <c r="X91" s="366"/>
      <c r="Y91" s="298"/>
      <c r="Z91" s="298"/>
    </row>
    <row r="92" spans="1:26" ht="17.25" customHeight="1" x14ac:dyDescent="0.35">
      <c r="A92" s="1250"/>
      <c r="B92" s="353"/>
      <c r="C92" s="327"/>
      <c r="D92" s="348"/>
      <c r="E92" s="327"/>
      <c r="F92" s="348"/>
      <c r="G92" s="297"/>
      <c r="H92" s="353"/>
      <c r="I92" s="297"/>
      <c r="J92" s="353"/>
      <c r="K92" s="297"/>
      <c r="L92" s="372"/>
      <c r="M92" s="298"/>
      <c r="N92" s="366"/>
      <c r="O92" s="298"/>
      <c r="P92" s="365">
        <v>10</v>
      </c>
      <c r="Q92" s="298">
        <v>76500</v>
      </c>
      <c r="R92" s="366"/>
      <c r="S92" s="298"/>
      <c r="T92" s="385"/>
      <c r="U92" s="340"/>
      <c r="V92" s="385"/>
      <c r="W92" s="298"/>
      <c r="X92" s="366"/>
      <c r="Y92" s="298"/>
      <c r="Z92" s="298"/>
    </row>
    <row r="93" spans="1:26" ht="15" customHeight="1" x14ac:dyDescent="0.35">
      <c r="A93" s="1251"/>
      <c r="B93" s="353"/>
      <c r="C93" s="327"/>
      <c r="D93" s="348"/>
      <c r="E93" s="327"/>
      <c r="F93" s="348"/>
      <c r="G93" s="297"/>
      <c r="H93" s="353"/>
      <c r="I93" s="297"/>
      <c r="J93" s="353"/>
      <c r="K93" s="297"/>
      <c r="L93" s="372"/>
      <c r="M93" s="298"/>
      <c r="N93" s="366"/>
      <c r="O93" s="298"/>
      <c r="P93" s="365">
        <v>10</v>
      </c>
      <c r="Q93" s="298">
        <v>76500</v>
      </c>
      <c r="R93" s="366"/>
      <c r="S93" s="298"/>
      <c r="T93" s="385"/>
      <c r="U93" s="340"/>
      <c r="V93" s="385"/>
      <c r="W93" s="298"/>
      <c r="X93" s="366"/>
      <c r="Y93" s="298"/>
      <c r="Z93" s="298"/>
    </row>
    <row r="94" spans="1:26" ht="15" customHeight="1" x14ac:dyDescent="0.35">
      <c r="A94" s="1249">
        <v>44796</v>
      </c>
      <c r="B94" s="353">
        <v>14.4</v>
      </c>
      <c r="C94" s="327">
        <v>110160</v>
      </c>
      <c r="D94" s="348"/>
      <c r="E94" s="327"/>
      <c r="F94" s="348">
        <v>15.54</v>
      </c>
      <c r="G94" s="297">
        <v>118881</v>
      </c>
      <c r="H94" s="353">
        <v>27.59</v>
      </c>
      <c r="I94" s="297">
        <v>211064</v>
      </c>
      <c r="J94" s="353">
        <v>15</v>
      </c>
      <c r="K94" s="297">
        <v>187500</v>
      </c>
      <c r="L94" s="372"/>
      <c r="M94" s="298"/>
      <c r="N94" s="366"/>
      <c r="O94" s="298"/>
      <c r="P94" s="365">
        <v>10</v>
      </c>
      <c r="Q94" s="298">
        <v>76500</v>
      </c>
      <c r="R94" s="366"/>
      <c r="S94" s="298"/>
      <c r="T94" s="385"/>
      <c r="U94" s="342"/>
      <c r="V94" s="387">
        <v>24.01</v>
      </c>
      <c r="W94" s="332">
        <v>183677</v>
      </c>
      <c r="X94" s="388"/>
      <c r="Y94" s="298"/>
      <c r="Z94" s="298"/>
    </row>
    <row r="95" spans="1:26" ht="15" customHeight="1" x14ac:dyDescent="0.35">
      <c r="A95" s="1250"/>
      <c r="B95" s="353"/>
      <c r="C95" s="327"/>
      <c r="D95" s="348"/>
      <c r="E95" s="327"/>
      <c r="F95" s="348"/>
      <c r="G95" s="297"/>
      <c r="H95" s="353"/>
      <c r="I95" s="297"/>
      <c r="J95" s="353"/>
      <c r="K95" s="297"/>
      <c r="L95" s="372"/>
      <c r="M95" s="298"/>
      <c r="N95" s="366"/>
      <c r="O95" s="298"/>
      <c r="P95" s="365">
        <v>10</v>
      </c>
      <c r="Q95" s="298">
        <v>76500</v>
      </c>
      <c r="R95" s="366"/>
      <c r="S95" s="298"/>
      <c r="T95" s="385"/>
      <c r="U95" s="342"/>
      <c r="V95" s="387"/>
      <c r="W95" s="332"/>
      <c r="X95" s="388"/>
      <c r="Y95" s="298"/>
      <c r="Z95" s="298"/>
    </row>
    <row r="96" spans="1:26" ht="15" customHeight="1" x14ac:dyDescent="0.35">
      <c r="A96" s="1250"/>
      <c r="B96" s="353"/>
      <c r="C96" s="327"/>
      <c r="D96" s="348"/>
      <c r="E96" s="327"/>
      <c r="F96" s="348"/>
      <c r="G96" s="297"/>
      <c r="H96" s="353"/>
      <c r="I96" s="297"/>
      <c r="J96" s="353"/>
      <c r="K96" s="297"/>
      <c r="L96" s="372"/>
      <c r="M96" s="298"/>
      <c r="N96" s="366"/>
      <c r="O96" s="298"/>
      <c r="P96" s="365">
        <v>10</v>
      </c>
      <c r="Q96" s="298">
        <v>76500</v>
      </c>
      <c r="R96" s="366"/>
      <c r="S96" s="298"/>
      <c r="T96" s="385"/>
      <c r="U96" s="342"/>
      <c r="V96" s="387"/>
      <c r="W96" s="332"/>
      <c r="X96" s="388"/>
      <c r="Y96" s="298"/>
      <c r="Z96" s="298"/>
    </row>
    <row r="97" spans="1:26" ht="15" customHeight="1" x14ac:dyDescent="0.35">
      <c r="A97" s="1251"/>
      <c r="B97" s="353"/>
      <c r="C97" s="327"/>
      <c r="D97" s="348"/>
      <c r="E97" s="327"/>
      <c r="F97" s="348"/>
      <c r="G97" s="297"/>
      <c r="H97" s="353"/>
      <c r="I97" s="297"/>
      <c r="J97" s="353"/>
      <c r="K97" s="297"/>
      <c r="L97" s="372"/>
      <c r="M97" s="298"/>
      <c r="N97" s="366"/>
      <c r="O97" s="298"/>
      <c r="P97" s="365">
        <v>10</v>
      </c>
      <c r="Q97" s="298">
        <v>76500</v>
      </c>
      <c r="R97" s="366"/>
      <c r="S97" s="298"/>
      <c r="T97" s="385"/>
      <c r="U97" s="340"/>
      <c r="V97" s="385"/>
      <c r="W97" s="298"/>
      <c r="X97" s="366"/>
      <c r="Y97" s="298"/>
      <c r="Z97" s="298"/>
    </row>
    <row r="98" spans="1:26" ht="15" customHeight="1" x14ac:dyDescent="0.35">
      <c r="A98" s="1249">
        <v>44797</v>
      </c>
      <c r="B98" s="353">
        <v>20</v>
      </c>
      <c r="C98" s="327">
        <v>153000</v>
      </c>
      <c r="D98" s="348"/>
      <c r="E98" s="327"/>
      <c r="F98" s="348"/>
      <c r="G98" s="297"/>
      <c r="H98" s="353"/>
      <c r="I98" s="297"/>
      <c r="J98" s="353"/>
      <c r="K98" s="297"/>
      <c r="L98" s="372"/>
      <c r="M98" s="298"/>
      <c r="N98" s="366"/>
      <c r="O98" s="298"/>
      <c r="P98" s="365">
        <v>10</v>
      </c>
      <c r="Q98" s="298">
        <v>76500</v>
      </c>
      <c r="R98" s="366"/>
      <c r="S98" s="298"/>
      <c r="T98" s="385"/>
      <c r="U98" s="340"/>
      <c r="V98" s="385"/>
      <c r="W98" s="298"/>
      <c r="X98" s="366"/>
      <c r="Y98" s="298"/>
      <c r="Z98" s="298"/>
    </row>
    <row r="99" spans="1:26" ht="15" customHeight="1" x14ac:dyDescent="0.35">
      <c r="A99" s="1250"/>
      <c r="B99" s="353"/>
      <c r="C99" s="327"/>
      <c r="D99" s="348"/>
      <c r="E99" s="327"/>
      <c r="F99" s="348"/>
      <c r="G99" s="297"/>
      <c r="H99" s="353"/>
      <c r="I99" s="297"/>
      <c r="J99" s="353"/>
      <c r="K99" s="297"/>
      <c r="L99" s="372"/>
      <c r="M99" s="298"/>
      <c r="N99" s="366"/>
      <c r="O99" s="298"/>
      <c r="P99" s="365">
        <v>10</v>
      </c>
      <c r="Q99" s="298">
        <v>76500</v>
      </c>
      <c r="R99" s="366"/>
      <c r="S99" s="298"/>
      <c r="T99" s="385"/>
      <c r="U99" s="340"/>
      <c r="V99" s="385"/>
      <c r="W99" s="298"/>
      <c r="X99" s="366"/>
      <c r="Y99" s="298"/>
      <c r="Z99" s="298"/>
    </row>
    <row r="100" spans="1:26" ht="15" customHeight="1" x14ac:dyDescent="0.35">
      <c r="A100" s="1250"/>
      <c r="B100" s="353"/>
      <c r="C100" s="327"/>
      <c r="D100" s="348"/>
      <c r="E100" s="327"/>
      <c r="F100" s="348"/>
      <c r="G100" s="338"/>
      <c r="H100" s="353"/>
      <c r="I100" s="297"/>
      <c r="J100" s="353"/>
      <c r="K100" s="297"/>
      <c r="L100" s="372"/>
      <c r="M100" s="298"/>
      <c r="N100" s="366"/>
      <c r="O100" s="298"/>
      <c r="P100" s="365">
        <v>10</v>
      </c>
      <c r="Q100" s="298">
        <v>76500</v>
      </c>
      <c r="R100" s="366"/>
      <c r="S100" s="298"/>
      <c r="T100" s="385"/>
      <c r="U100" s="868"/>
      <c r="V100" s="871"/>
      <c r="W100" s="867"/>
      <c r="X100" s="365"/>
      <c r="Y100" s="298"/>
      <c r="Z100" s="298"/>
    </row>
    <row r="101" spans="1:26" ht="15" customHeight="1" x14ac:dyDescent="0.35">
      <c r="A101" s="1251"/>
      <c r="B101" s="353"/>
      <c r="C101" s="327"/>
      <c r="D101" s="348"/>
      <c r="E101" s="327"/>
      <c r="F101" s="348"/>
      <c r="G101" s="297"/>
      <c r="H101" s="353"/>
      <c r="I101" s="297"/>
      <c r="J101" s="353"/>
      <c r="K101" s="297"/>
      <c r="L101" s="372"/>
      <c r="M101" s="298"/>
      <c r="N101" s="366"/>
      <c r="O101" s="298"/>
      <c r="P101" s="365">
        <v>10</v>
      </c>
      <c r="Q101" s="298">
        <v>76500</v>
      </c>
      <c r="R101" s="366"/>
      <c r="S101" s="298"/>
      <c r="T101" s="385"/>
      <c r="U101" s="340"/>
      <c r="V101" s="385"/>
      <c r="W101" s="298"/>
      <c r="X101" s="366"/>
      <c r="Y101" s="298"/>
      <c r="Z101" s="298"/>
    </row>
    <row r="102" spans="1:26" ht="15" customHeight="1" x14ac:dyDescent="0.35">
      <c r="A102" s="1249">
        <v>44798</v>
      </c>
      <c r="B102" s="353">
        <v>20.62</v>
      </c>
      <c r="C102" s="327">
        <v>157743</v>
      </c>
      <c r="D102" s="348"/>
      <c r="E102" s="327"/>
      <c r="F102" s="348"/>
      <c r="G102" s="297"/>
      <c r="H102" s="353"/>
      <c r="I102" s="297"/>
      <c r="J102" s="353"/>
      <c r="K102" s="327"/>
      <c r="L102" s="353">
        <v>51.6</v>
      </c>
      <c r="M102" s="297">
        <v>265740</v>
      </c>
      <c r="N102" s="366"/>
      <c r="O102" s="298"/>
      <c r="P102" s="365">
        <v>10</v>
      </c>
      <c r="Q102" s="298">
        <v>76500</v>
      </c>
      <c r="R102" s="366">
        <v>17.579999999999998</v>
      </c>
      <c r="S102" s="298">
        <v>134487</v>
      </c>
      <c r="T102" s="385"/>
      <c r="U102" s="340"/>
      <c r="V102" s="385"/>
      <c r="W102" s="298"/>
      <c r="X102" s="366">
        <v>36.97</v>
      </c>
      <c r="Y102" s="298">
        <v>282821</v>
      </c>
      <c r="Z102" s="298"/>
    </row>
    <row r="103" spans="1:26" ht="15" customHeight="1" x14ac:dyDescent="0.35">
      <c r="A103" s="1250"/>
      <c r="B103" s="353"/>
      <c r="C103" s="327"/>
      <c r="D103" s="348"/>
      <c r="E103" s="327"/>
      <c r="F103" s="348">
        <v>37.83</v>
      </c>
      <c r="G103" s="297">
        <v>289400</v>
      </c>
      <c r="H103" s="353"/>
      <c r="I103" s="297"/>
      <c r="J103" s="353"/>
      <c r="K103" s="327"/>
      <c r="L103" s="372"/>
      <c r="M103" s="298"/>
      <c r="N103" s="366"/>
      <c r="O103" s="298"/>
      <c r="P103" s="365">
        <v>10</v>
      </c>
      <c r="Q103" s="298">
        <v>76500</v>
      </c>
      <c r="R103" s="366"/>
      <c r="S103" s="298"/>
      <c r="T103" s="385"/>
      <c r="U103" s="340"/>
      <c r="V103" s="385"/>
      <c r="W103" s="298"/>
      <c r="X103" s="366"/>
      <c r="Y103" s="298"/>
      <c r="Z103" s="298"/>
    </row>
    <row r="104" spans="1:26" ht="15" customHeight="1" x14ac:dyDescent="0.35">
      <c r="A104" s="1250"/>
      <c r="B104" s="353"/>
      <c r="C104" s="327"/>
      <c r="D104" s="348"/>
      <c r="E104" s="327"/>
      <c r="F104" s="348"/>
      <c r="G104" s="297"/>
      <c r="H104" s="353"/>
      <c r="I104" s="297"/>
      <c r="J104" s="353"/>
      <c r="K104" s="327"/>
      <c r="L104" s="372"/>
      <c r="M104" s="298"/>
      <c r="N104" s="366"/>
      <c r="O104" s="298"/>
      <c r="P104" s="365">
        <v>10</v>
      </c>
      <c r="Q104" s="298">
        <v>76500</v>
      </c>
      <c r="R104" s="366"/>
      <c r="S104" s="298"/>
      <c r="T104" s="385"/>
      <c r="U104" s="340"/>
      <c r="V104" s="385"/>
      <c r="W104" s="298"/>
      <c r="X104" s="366"/>
      <c r="Y104" s="298"/>
      <c r="Z104" s="298"/>
    </row>
    <row r="105" spans="1:26" ht="15" customHeight="1" x14ac:dyDescent="0.35">
      <c r="A105" s="1250"/>
      <c r="B105" s="353"/>
      <c r="C105" s="327"/>
      <c r="D105" s="348"/>
      <c r="E105" s="327"/>
      <c r="F105" s="348"/>
      <c r="G105" s="297"/>
      <c r="H105" s="353"/>
      <c r="I105" s="297"/>
      <c r="J105" s="353"/>
      <c r="K105" s="297"/>
      <c r="L105" s="372"/>
      <c r="M105" s="298"/>
      <c r="N105" s="366"/>
      <c r="O105" s="298"/>
      <c r="P105" s="365">
        <v>10</v>
      </c>
      <c r="Q105" s="298">
        <v>76500</v>
      </c>
      <c r="R105" s="366"/>
      <c r="S105" s="298"/>
      <c r="T105" s="385"/>
      <c r="U105" s="868"/>
      <c r="V105" s="871"/>
      <c r="W105" s="867"/>
      <c r="X105" s="365"/>
      <c r="Y105" s="298"/>
      <c r="Z105" s="298"/>
    </row>
    <row r="106" spans="1:26" ht="15" customHeight="1" x14ac:dyDescent="0.35">
      <c r="A106" s="1251"/>
      <c r="B106" s="353"/>
      <c r="C106" s="327"/>
      <c r="D106" s="348"/>
      <c r="E106" s="327"/>
      <c r="F106" s="348"/>
      <c r="G106" s="338"/>
      <c r="H106" s="353"/>
      <c r="I106" s="297"/>
      <c r="J106" s="353"/>
      <c r="K106" s="297"/>
      <c r="L106" s="372"/>
      <c r="M106" s="298"/>
      <c r="N106" s="366"/>
      <c r="O106" s="298"/>
      <c r="P106" s="365"/>
      <c r="Q106" s="298"/>
      <c r="R106" s="366"/>
      <c r="S106" s="298"/>
      <c r="T106" s="385"/>
      <c r="U106" s="340"/>
      <c r="V106" s="385"/>
      <c r="W106" s="298"/>
      <c r="X106" s="366"/>
      <c r="Y106" s="298"/>
      <c r="Z106" s="298"/>
    </row>
    <row r="107" spans="1:26" ht="15" customHeight="1" x14ac:dyDescent="0.35">
      <c r="A107" s="1249">
        <v>44799</v>
      </c>
      <c r="B107" s="353">
        <v>10.82</v>
      </c>
      <c r="C107" s="327">
        <v>82773</v>
      </c>
      <c r="D107" s="348">
        <v>18.63</v>
      </c>
      <c r="E107" s="327">
        <v>142520</v>
      </c>
      <c r="F107" s="348"/>
      <c r="G107" s="338"/>
      <c r="H107" s="353"/>
      <c r="I107" s="297"/>
      <c r="J107" s="353">
        <v>15</v>
      </c>
      <c r="K107" s="297">
        <v>187500</v>
      </c>
      <c r="L107" s="372"/>
      <c r="M107" s="298"/>
      <c r="N107" s="366"/>
      <c r="O107" s="298"/>
      <c r="P107" s="365">
        <v>10</v>
      </c>
      <c r="Q107" s="298">
        <v>76500</v>
      </c>
      <c r="R107" s="366"/>
      <c r="S107" s="298"/>
      <c r="T107" s="385"/>
      <c r="U107" s="340"/>
      <c r="V107" s="385"/>
      <c r="W107" s="298"/>
      <c r="X107" s="366"/>
      <c r="Y107" s="298"/>
      <c r="Z107" s="298"/>
    </row>
    <row r="108" spans="1:26" ht="15" customHeight="1" x14ac:dyDescent="0.35">
      <c r="A108" s="1250"/>
      <c r="B108" s="353"/>
      <c r="C108" s="327"/>
      <c r="D108" s="348"/>
      <c r="E108" s="327"/>
      <c r="F108" s="348"/>
      <c r="G108" s="297"/>
      <c r="H108" s="353"/>
      <c r="I108" s="297"/>
      <c r="J108" s="353"/>
      <c r="K108" s="297"/>
      <c r="L108" s="372"/>
      <c r="M108" s="298"/>
      <c r="N108" s="366"/>
      <c r="O108" s="298"/>
      <c r="P108" s="365">
        <v>10</v>
      </c>
      <c r="Q108" s="298">
        <v>76500</v>
      </c>
      <c r="R108" s="366"/>
      <c r="S108" s="298"/>
      <c r="T108" s="385"/>
      <c r="U108" s="340"/>
      <c r="V108" s="385"/>
      <c r="W108" s="298"/>
      <c r="X108" s="366"/>
      <c r="Y108" s="298"/>
      <c r="Z108" s="298"/>
    </row>
    <row r="109" spans="1:26" ht="15" customHeight="1" x14ac:dyDescent="0.35">
      <c r="A109" s="1250"/>
      <c r="B109" s="353"/>
      <c r="C109" s="327"/>
      <c r="D109" s="348"/>
      <c r="E109" s="327"/>
      <c r="F109" s="348"/>
      <c r="G109" s="297"/>
      <c r="H109" s="353"/>
      <c r="I109" s="297"/>
      <c r="J109" s="353"/>
      <c r="K109" s="297"/>
      <c r="L109" s="372"/>
      <c r="M109" s="298"/>
      <c r="N109" s="366"/>
      <c r="O109" s="298"/>
      <c r="P109" s="365">
        <v>10</v>
      </c>
      <c r="Q109" s="298">
        <v>76500</v>
      </c>
      <c r="R109" s="366"/>
      <c r="S109" s="298"/>
      <c r="T109" s="385"/>
      <c r="U109" s="340"/>
      <c r="V109" s="385"/>
      <c r="W109" s="298"/>
      <c r="X109" s="366"/>
      <c r="Y109" s="298"/>
      <c r="Z109" s="298"/>
    </row>
    <row r="110" spans="1:26" ht="15" customHeight="1" x14ac:dyDescent="0.35">
      <c r="A110" s="1250"/>
      <c r="B110" s="353"/>
      <c r="C110" s="327"/>
      <c r="D110" s="348"/>
      <c r="E110" s="327"/>
      <c r="F110" s="348"/>
      <c r="G110" s="297"/>
      <c r="H110" s="353"/>
      <c r="I110" s="297"/>
      <c r="J110" s="353"/>
      <c r="K110" s="297"/>
      <c r="L110" s="372"/>
      <c r="M110" s="298"/>
      <c r="N110" s="366"/>
      <c r="O110" s="298"/>
      <c r="P110" s="365"/>
      <c r="Q110" s="298"/>
      <c r="R110" s="366"/>
      <c r="S110" s="298"/>
      <c r="T110" s="385"/>
      <c r="U110" s="868"/>
      <c r="V110" s="871"/>
      <c r="W110" s="867"/>
      <c r="X110" s="365"/>
      <c r="Y110" s="298"/>
      <c r="Z110" s="298"/>
    </row>
    <row r="111" spans="1:26" ht="15" customHeight="1" x14ac:dyDescent="0.35">
      <c r="A111" s="1251"/>
      <c r="B111" s="353"/>
      <c r="C111" s="327"/>
      <c r="D111" s="348"/>
      <c r="E111" s="327"/>
      <c r="F111" s="348"/>
      <c r="G111" s="297"/>
      <c r="H111" s="353"/>
      <c r="I111" s="297"/>
      <c r="J111" s="353"/>
      <c r="K111" s="297"/>
      <c r="L111" s="372"/>
      <c r="M111" s="298"/>
      <c r="N111" s="366"/>
      <c r="O111" s="298"/>
      <c r="P111" s="365"/>
      <c r="Q111" s="298"/>
      <c r="R111" s="366"/>
      <c r="S111" s="298"/>
      <c r="T111" s="385"/>
      <c r="U111" s="340"/>
      <c r="V111" s="385"/>
      <c r="W111" s="298"/>
      <c r="X111" s="366"/>
      <c r="Y111" s="298"/>
      <c r="Z111" s="298"/>
    </row>
    <row r="112" spans="1:26" ht="15" customHeight="1" x14ac:dyDescent="0.35">
      <c r="A112" s="1249">
        <v>44800</v>
      </c>
      <c r="B112" s="353">
        <v>18.77</v>
      </c>
      <c r="C112" s="327">
        <v>143591</v>
      </c>
      <c r="D112" s="348"/>
      <c r="E112" s="327"/>
      <c r="F112" s="348">
        <v>29.5</v>
      </c>
      <c r="G112" s="297">
        <v>225675</v>
      </c>
      <c r="H112" s="353"/>
      <c r="I112" s="297"/>
      <c r="J112" s="353"/>
      <c r="K112" s="297"/>
      <c r="L112" s="372">
        <v>64.319999999999993</v>
      </c>
      <c r="M112" s="298">
        <v>331248</v>
      </c>
      <c r="N112" s="366"/>
      <c r="O112" s="298"/>
      <c r="P112" s="365">
        <v>10</v>
      </c>
      <c r="Q112" s="298">
        <v>76500</v>
      </c>
      <c r="R112" s="366"/>
      <c r="S112" s="298"/>
      <c r="T112" s="385"/>
      <c r="U112" s="340"/>
      <c r="V112" s="385"/>
      <c r="W112" s="298"/>
      <c r="X112" s="366"/>
      <c r="Y112" s="298"/>
      <c r="Z112" s="298"/>
    </row>
    <row r="113" spans="1:26" ht="15" customHeight="1" x14ac:dyDescent="0.35">
      <c r="A113" s="1250"/>
      <c r="B113" s="353"/>
      <c r="C113" s="327"/>
      <c r="D113" s="348"/>
      <c r="E113" s="327"/>
      <c r="F113" s="348"/>
      <c r="G113" s="297"/>
      <c r="H113" s="353"/>
      <c r="I113" s="297"/>
      <c r="J113" s="353"/>
      <c r="K113" s="297"/>
      <c r="L113" s="372">
        <v>55.61</v>
      </c>
      <c r="M113" s="298">
        <v>286390</v>
      </c>
      <c r="N113" s="366"/>
      <c r="O113" s="298"/>
      <c r="P113" s="365">
        <v>10</v>
      </c>
      <c r="Q113" s="298">
        <v>76500</v>
      </c>
      <c r="R113" s="366"/>
      <c r="S113" s="298"/>
      <c r="T113" s="385"/>
      <c r="U113" s="340"/>
      <c r="V113" s="385"/>
      <c r="W113" s="298"/>
      <c r="X113" s="366"/>
      <c r="Y113" s="298"/>
      <c r="Z113" s="298"/>
    </row>
    <row r="114" spans="1:26" ht="15" customHeight="1" x14ac:dyDescent="0.35">
      <c r="A114" s="1250"/>
      <c r="B114" s="353"/>
      <c r="C114" s="327"/>
      <c r="D114" s="348"/>
      <c r="E114" s="327"/>
      <c r="F114" s="348"/>
      <c r="G114" s="297"/>
      <c r="H114" s="353"/>
      <c r="I114" s="297"/>
      <c r="J114" s="353"/>
      <c r="K114" s="297"/>
      <c r="L114" s="372"/>
      <c r="M114" s="298"/>
      <c r="N114" s="366"/>
      <c r="O114" s="298"/>
      <c r="P114" s="365">
        <v>10</v>
      </c>
      <c r="Q114" s="298">
        <v>76500</v>
      </c>
      <c r="R114" s="366"/>
      <c r="S114" s="298"/>
      <c r="T114" s="385"/>
      <c r="U114" s="340"/>
      <c r="V114" s="385"/>
      <c r="W114" s="298"/>
      <c r="X114" s="366"/>
      <c r="Y114" s="298"/>
      <c r="Z114" s="298"/>
    </row>
    <row r="115" spans="1:26" ht="15" customHeight="1" x14ac:dyDescent="0.35">
      <c r="A115" s="1250"/>
      <c r="B115" s="353"/>
      <c r="C115" s="327"/>
      <c r="D115" s="348"/>
      <c r="E115" s="327"/>
      <c r="F115" s="348"/>
      <c r="G115" s="297"/>
      <c r="H115" s="353"/>
      <c r="I115" s="297"/>
      <c r="J115" s="353"/>
      <c r="K115" s="297"/>
      <c r="L115" s="372"/>
      <c r="M115" s="298"/>
      <c r="N115" s="366"/>
      <c r="O115" s="298"/>
      <c r="P115" s="365"/>
      <c r="Q115" s="298"/>
      <c r="R115" s="366"/>
      <c r="S115" s="298"/>
      <c r="T115" s="385"/>
      <c r="U115" s="340"/>
      <c r="V115" s="385"/>
      <c r="W115" s="298"/>
      <c r="X115" s="366"/>
      <c r="Y115" s="298"/>
      <c r="Z115" s="298"/>
    </row>
    <row r="116" spans="1:26" ht="15" customHeight="1" x14ac:dyDescent="0.35">
      <c r="A116" s="1251"/>
      <c r="B116" s="353"/>
      <c r="C116" s="327"/>
      <c r="D116" s="348"/>
      <c r="E116" s="327"/>
      <c r="F116" s="348"/>
      <c r="G116" s="297"/>
      <c r="H116" s="353"/>
      <c r="I116" s="297"/>
      <c r="J116" s="353"/>
      <c r="K116" s="297"/>
      <c r="L116" s="372"/>
      <c r="M116" s="298"/>
      <c r="N116" s="366"/>
      <c r="O116" s="298"/>
      <c r="P116" s="365"/>
      <c r="Q116" s="298"/>
      <c r="R116" s="365"/>
      <c r="S116" s="298"/>
      <c r="T116" s="385"/>
      <c r="U116" s="340"/>
      <c r="V116" s="385"/>
      <c r="W116" s="298"/>
      <c r="X116" s="366"/>
      <c r="Y116" s="298"/>
      <c r="Z116" s="298"/>
    </row>
    <row r="117" spans="1:26" ht="15" customHeight="1" x14ac:dyDescent="0.35">
      <c r="A117" s="1249">
        <v>44801</v>
      </c>
      <c r="B117" s="353"/>
      <c r="C117" s="327"/>
      <c r="D117" s="348">
        <v>31.32</v>
      </c>
      <c r="E117" s="327">
        <v>239590</v>
      </c>
      <c r="F117" s="348">
        <v>22.6</v>
      </c>
      <c r="G117" s="297">
        <v>172890</v>
      </c>
      <c r="H117" s="353"/>
      <c r="I117" s="297"/>
      <c r="J117" s="353"/>
      <c r="K117" s="297"/>
      <c r="L117" s="372"/>
      <c r="M117" s="298"/>
      <c r="N117" s="366"/>
      <c r="O117" s="298"/>
      <c r="P117" s="365"/>
      <c r="Q117" s="298"/>
      <c r="R117" s="365"/>
      <c r="S117" s="298"/>
      <c r="T117" s="385"/>
      <c r="U117" s="340"/>
      <c r="V117" s="385"/>
      <c r="W117" s="298"/>
      <c r="X117" s="366"/>
      <c r="Y117" s="298"/>
      <c r="Z117" s="298"/>
    </row>
    <row r="118" spans="1:26" ht="15" customHeight="1" x14ac:dyDescent="0.35">
      <c r="A118" s="1250"/>
      <c r="B118" s="353"/>
      <c r="C118" s="327"/>
      <c r="D118" s="348"/>
      <c r="E118" s="327"/>
      <c r="F118" s="348"/>
      <c r="G118" s="297"/>
      <c r="H118" s="353"/>
      <c r="I118" s="297"/>
      <c r="J118" s="353"/>
      <c r="K118" s="297"/>
      <c r="L118" s="372"/>
      <c r="M118" s="298"/>
      <c r="N118" s="366"/>
      <c r="O118" s="298"/>
      <c r="P118" s="365"/>
      <c r="Q118" s="298"/>
      <c r="R118" s="366"/>
      <c r="S118" s="298"/>
      <c r="T118" s="385"/>
      <c r="U118" s="340"/>
      <c r="V118" s="385"/>
      <c r="W118" s="298"/>
      <c r="X118" s="366"/>
      <c r="Y118" s="298"/>
      <c r="Z118" s="298"/>
    </row>
    <row r="119" spans="1:26" ht="15" customHeight="1" x14ac:dyDescent="0.35">
      <c r="A119" s="1250"/>
      <c r="B119" s="353"/>
      <c r="C119" s="327"/>
      <c r="D119" s="348"/>
      <c r="E119" s="327"/>
      <c r="F119" s="348"/>
      <c r="G119" s="297"/>
      <c r="H119" s="353"/>
      <c r="I119" s="297"/>
      <c r="J119" s="353"/>
      <c r="K119" s="297"/>
      <c r="L119" s="372"/>
      <c r="M119" s="298"/>
      <c r="N119" s="366"/>
      <c r="O119" s="298"/>
      <c r="P119" s="365"/>
      <c r="Q119" s="298"/>
      <c r="R119" s="366"/>
      <c r="S119" s="298"/>
      <c r="T119" s="385"/>
      <c r="U119" s="868"/>
      <c r="V119" s="871"/>
      <c r="W119" s="867"/>
      <c r="X119" s="365"/>
      <c r="Y119" s="298"/>
      <c r="Z119" s="298"/>
    </row>
    <row r="120" spans="1:26" ht="18" customHeight="1" x14ac:dyDescent="0.35">
      <c r="A120" s="1251"/>
      <c r="B120" s="353"/>
      <c r="C120" s="327"/>
      <c r="D120" s="348"/>
      <c r="E120" s="327"/>
      <c r="F120" s="348"/>
      <c r="G120" s="297"/>
      <c r="H120" s="353"/>
      <c r="I120" s="297"/>
      <c r="J120" s="353"/>
      <c r="K120" s="297"/>
      <c r="L120" s="372"/>
      <c r="M120" s="298"/>
      <c r="N120" s="366"/>
      <c r="O120" s="298"/>
      <c r="P120" s="365"/>
      <c r="Q120" s="298"/>
      <c r="R120" s="366"/>
      <c r="S120" s="298"/>
      <c r="T120" s="385"/>
      <c r="U120" s="340"/>
      <c r="V120" s="385"/>
      <c r="W120" s="298"/>
      <c r="X120" s="366"/>
      <c r="Y120" s="298"/>
      <c r="Z120" s="298"/>
    </row>
    <row r="121" spans="1:26" ht="18" customHeight="1" x14ac:dyDescent="0.35">
      <c r="A121" s="1249">
        <v>44802</v>
      </c>
      <c r="B121" s="353">
        <v>21.74</v>
      </c>
      <c r="C121" s="327">
        <v>166311</v>
      </c>
      <c r="D121" s="348">
        <v>15.17</v>
      </c>
      <c r="E121" s="327">
        <v>116051</v>
      </c>
      <c r="F121" s="348">
        <v>24.91</v>
      </c>
      <c r="G121" s="297">
        <v>190562</v>
      </c>
      <c r="H121" s="353"/>
      <c r="I121" s="297"/>
      <c r="J121" s="353">
        <v>15</v>
      </c>
      <c r="K121" s="297">
        <v>187500</v>
      </c>
      <c r="L121" s="372">
        <v>37.79</v>
      </c>
      <c r="M121" s="298">
        <v>194620</v>
      </c>
      <c r="N121" s="366"/>
      <c r="O121" s="298"/>
      <c r="P121" s="365">
        <v>9</v>
      </c>
      <c r="Q121" s="298">
        <v>68850</v>
      </c>
      <c r="R121" s="366"/>
      <c r="S121" s="298"/>
      <c r="T121" s="385"/>
      <c r="U121" s="340"/>
      <c r="V121" s="385">
        <v>24.59</v>
      </c>
      <c r="W121" s="298">
        <v>188114</v>
      </c>
      <c r="X121" s="366">
        <v>33.36</v>
      </c>
      <c r="Y121" s="298">
        <v>255204</v>
      </c>
      <c r="Z121" s="298"/>
    </row>
    <row r="122" spans="1:26" ht="18" customHeight="1" x14ac:dyDescent="0.35">
      <c r="A122" s="1250"/>
      <c r="B122" s="353"/>
      <c r="C122" s="327"/>
      <c r="D122" s="348"/>
      <c r="E122" s="327"/>
      <c r="F122" s="348"/>
      <c r="G122" s="297"/>
      <c r="H122" s="353"/>
      <c r="I122" s="297"/>
      <c r="J122" s="353"/>
      <c r="K122" s="297"/>
      <c r="L122" s="372"/>
      <c r="M122" s="298"/>
      <c r="N122" s="366"/>
      <c r="O122" s="298"/>
      <c r="P122" s="365">
        <v>10.62</v>
      </c>
      <c r="Q122" s="298">
        <v>81308</v>
      </c>
      <c r="R122" s="366"/>
      <c r="S122" s="298"/>
      <c r="T122" s="385"/>
      <c r="U122" s="340"/>
      <c r="V122" s="385"/>
      <c r="W122" s="298"/>
      <c r="X122" s="366"/>
      <c r="Y122" s="298"/>
      <c r="Z122" s="298"/>
    </row>
    <row r="123" spans="1:26" ht="18" customHeight="1" x14ac:dyDescent="0.35">
      <c r="A123" s="1250"/>
      <c r="B123" s="353"/>
      <c r="C123" s="327"/>
      <c r="D123" s="348"/>
      <c r="E123" s="327"/>
      <c r="F123" s="348"/>
      <c r="G123" s="297"/>
      <c r="H123" s="353"/>
      <c r="I123" s="297"/>
      <c r="J123" s="353"/>
      <c r="K123" s="297"/>
      <c r="L123" s="372"/>
      <c r="M123" s="298"/>
      <c r="N123" s="366"/>
      <c r="O123" s="298"/>
      <c r="P123" s="365">
        <v>10</v>
      </c>
      <c r="Q123" s="298">
        <v>76500</v>
      </c>
      <c r="R123" s="366"/>
      <c r="S123" s="298"/>
      <c r="T123" s="385"/>
      <c r="U123" s="340"/>
      <c r="V123" s="385"/>
      <c r="W123" s="298"/>
      <c r="X123" s="366"/>
      <c r="Y123" s="298"/>
      <c r="Z123" s="298"/>
    </row>
    <row r="124" spans="1:26" ht="18" customHeight="1" x14ac:dyDescent="0.35">
      <c r="A124" s="1251"/>
      <c r="B124" s="353"/>
      <c r="C124" s="327"/>
      <c r="D124" s="348"/>
      <c r="E124" s="327"/>
      <c r="F124" s="348"/>
      <c r="G124" s="297"/>
      <c r="H124" s="353"/>
      <c r="I124" s="297"/>
      <c r="J124" s="353"/>
      <c r="K124" s="297"/>
      <c r="L124" s="372"/>
      <c r="M124" s="298"/>
      <c r="N124" s="366"/>
      <c r="O124" s="298"/>
      <c r="P124" s="365"/>
      <c r="Q124" s="298"/>
      <c r="R124" s="366"/>
      <c r="S124" s="298"/>
      <c r="T124" s="385"/>
      <c r="U124" s="340"/>
      <c r="V124" s="385"/>
      <c r="W124" s="298"/>
      <c r="X124" s="366"/>
      <c r="Y124" s="298"/>
      <c r="Z124" s="298"/>
    </row>
    <row r="125" spans="1:26" ht="18" customHeight="1" x14ac:dyDescent="0.35">
      <c r="A125" s="1249">
        <v>44803</v>
      </c>
      <c r="B125" s="353">
        <v>15.71</v>
      </c>
      <c r="C125" s="327">
        <v>120182</v>
      </c>
      <c r="D125" s="348"/>
      <c r="E125" s="327"/>
      <c r="F125" s="348">
        <v>24.31</v>
      </c>
      <c r="G125" s="297">
        <v>185972</v>
      </c>
      <c r="H125" s="353"/>
      <c r="I125" s="297"/>
      <c r="J125" s="353"/>
      <c r="K125" s="297"/>
      <c r="L125" s="372"/>
      <c r="M125" s="298"/>
      <c r="N125" s="366"/>
      <c r="O125" s="298"/>
      <c r="P125" s="365"/>
      <c r="Q125" s="298"/>
      <c r="R125" s="366"/>
      <c r="S125" s="298"/>
      <c r="T125" s="385"/>
      <c r="U125" s="340"/>
      <c r="V125" s="385"/>
      <c r="W125" s="298"/>
      <c r="X125" s="366"/>
      <c r="Y125" s="298"/>
      <c r="Z125" s="298"/>
    </row>
    <row r="126" spans="1:26" ht="18" customHeight="1" x14ac:dyDescent="0.35">
      <c r="A126" s="1250"/>
      <c r="B126" s="353"/>
      <c r="C126" s="327"/>
      <c r="D126" s="348"/>
      <c r="E126" s="327"/>
      <c r="F126" s="348"/>
      <c r="G126" s="297"/>
      <c r="H126" s="353"/>
      <c r="I126" s="297"/>
      <c r="J126" s="353"/>
      <c r="K126" s="297"/>
      <c r="L126" s="372"/>
      <c r="M126" s="298"/>
      <c r="N126" s="366"/>
      <c r="O126" s="298"/>
      <c r="P126" s="365"/>
      <c r="Q126" s="298"/>
      <c r="R126" s="366"/>
      <c r="S126" s="298"/>
      <c r="T126" s="385"/>
      <c r="U126" s="340"/>
      <c r="V126" s="385"/>
      <c r="W126" s="298"/>
      <c r="X126" s="366"/>
      <c r="Y126" s="298"/>
      <c r="Z126" s="298"/>
    </row>
    <row r="127" spans="1:26" ht="18" customHeight="1" x14ac:dyDescent="0.35">
      <c r="A127" s="1250"/>
      <c r="B127" s="353"/>
      <c r="C127" s="327"/>
      <c r="D127" s="348"/>
      <c r="E127" s="327"/>
      <c r="F127" s="348"/>
      <c r="G127" s="297"/>
      <c r="H127" s="353"/>
      <c r="I127" s="297"/>
      <c r="J127" s="353"/>
      <c r="K127" s="297"/>
      <c r="L127" s="372"/>
      <c r="M127" s="298"/>
      <c r="N127" s="366"/>
      <c r="O127" s="298"/>
      <c r="P127" s="365">
        <v>10</v>
      </c>
      <c r="Q127" s="298">
        <v>76500</v>
      </c>
      <c r="R127" s="366"/>
      <c r="S127" s="298"/>
      <c r="T127" s="385"/>
      <c r="U127" s="340"/>
      <c r="V127" s="385"/>
      <c r="W127" s="298"/>
      <c r="X127" s="366"/>
      <c r="Y127" s="298"/>
      <c r="Z127" s="298"/>
    </row>
    <row r="128" spans="1:26" ht="18" customHeight="1" x14ac:dyDescent="0.35">
      <c r="A128" s="1251"/>
      <c r="B128" s="353"/>
      <c r="C128" s="327"/>
      <c r="D128" s="348"/>
      <c r="E128" s="327"/>
      <c r="F128" s="348"/>
      <c r="G128" s="297"/>
      <c r="H128" s="353"/>
      <c r="I128" s="297"/>
      <c r="J128" s="353"/>
      <c r="K128" s="297"/>
      <c r="L128" s="372"/>
      <c r="M128" s="298"/>
      <c r="N128" s="366"/>
      <c r="O128" s="298"/>
      <c r="P128" s="365">
        <v>10</v>
      </c>
      <c r="Q128" s="298">
        <v>76500</v>
      </c>
      <c r="R128" s="366"/>
      <c r="S128" s="298"/>
      <c r="T128" s="385"/>
      <c r="U128" s="340"/>
      <c r="V128" s="385"/>
      <c r="W128" s="298"/>
      <c r="X128" s="366"/>
      <c r="Y128" s="298"/>
      <c r="Z128" s="298"/>
    </row>
    <row r="129" spans="1:26" ht="18" customHeight="1" x14ac:dyDescent="0.35">
      <c r="A129" s="1249">
        <v>44804</v>
      </c>
      <c r="B129" s="353"/>
      <c r="C129" s="327"/>
      <c r="D129" s="348"/>
      <c r="E129" s="327"/>
      <c r="F129" s="348"/>
      <c r="G129" s="297"/>
      <c r="H129" s="353"/>
      <c r="I129" s="297"/>
      <c r="J129" s="353"/>
      <c r="K129" s="297"/>
      <c r="L129" s="372"/>
      <c r="M129" s="298"/>
      <c r="N129" s="366"/>
      <c r="O129" s="298"/>
      <c r="P129" s="365"/>
      <c r="Q129" s="298"/>
      <c r="R129" s="366"/>
      <c r="S129" s="298"/>
      <c r="T129" s="385"/>
      <c r="U129" s="340"/>
      <c r="V129" s="385"/>
      <c r="W129" s="298"/>
      <c r="X129" s="366"/>
      <c r="Y129" s="298"/>
      <c r="Z129" s="298"/>
    </row>
    <row r="130" spans="1:26" ht="18" customHeight="1" x14ac:dyDescent="0.35">
      <c r="A130" s="1250"/>
      <c r="B130" s="353"/>
      <c r="C130" s="327"/>
      <c r="D130" s="348"/>
      <c r="E130" s="327"/>
      <c r="F130" s="348"/>
      <c r="G130" s="297"/>
      <c r="H130" s="353"/>
      <c r="I130" s="297"/>
      <c r="J130" s="353"/>
      <c r="K130" s="297"/>
      <c r="L130" s="372"/>
      <c r="M130" s="298"/>
      <c r="N130" s="366"/>
      <c r="O130" s="298"/>
      <c r="P130" s="365"/>
      <c r="Q130" s="298"/>
      <c r="R130" s="366"/>
      <c r="S130" s="298"/>
      <c r="T130" s="385"/>
      <c r="U130" s="340"/>
      <c r="V130" s="385"/>
      <c r="W130" s="298"/>
      <c r="X130" s="366"/>
      <c r="Y130" s="298"/>
      <c r="Z130" s="298"/>
    </row>
    <row r="131" spans="1:26" ht="18" customHeight="1" x14ac:dyDescent="0.35">
      <c r="A131" s="1250"/>
      <c r="B131" s="353"/>
      <c r="C131" s="327"/>
      <c r="D131" s="348"/>
      <c r="E131" s="327"/>
      <c r="F131" s="348"/>
      <c r="G131" s="297"/>
      <c r="H131" s="353"/>
      <c r="I131" s="297"/>
      <c r="J131" s="365">
        <v>15</v>
      </c>
      <c r="K131" s="298">
        <v>187500</v>
      </c>
      <c r="L131" s="372"/>
      <c r="M131" s="298"/>
      <c r="N131" s="366"/>
      <c r="O131" s="298"/>
      <c r="P131" s="365"/>
      <c r="Q131" s="298"/>
      <c r="R131" s="366"/>
      <c r="S131" s="298"/>
      <c r="T131" s="385"/>
      <c r="U131" s="340"/>
      <c r="V131" s="385"/>
      <c r="W131" s="298"/>
      <c r="X131" s="366"/>
      <c r="Y131" s="298"/>
      <c r="Z131" s="298"/>
    </row>
    <row r="132" spans="1:26" ht="18" customHeight="1" x14ac:dyDescent="0.35">
      <c r="A132" s="1251"/>
      <c r="B132" s="353"/>
      <c r="C132" s="327"/>
      <c r="D132" s="348">
        <v>25.66</v>
      </c>
      <c r="E132" s="327">
        <v>196299</v>
      </c>
      <c r="F132" s="348"/>
      <c r="G132" s="297"/>
      <c r="H132" s="353"/>
      <c r="I132" s="297"/>
      <c r="J132" s="353">
        <v>15</v>
      </c>
      <c r="K132" s="297">
        <v>187500</v>
      </c>
      <c r="L132" s="372"/>
      <c r="M132" s="298"/>
      <c r="N132" s="366"/>
      <c r="O132" s="298"/>
      <c r="P132" s="365"/>
      <c r="Q132" s="298"/>
      <c r="R132" s="366"/>
      <c r="S132" s="298"/>
      <c r="T132" s="385"/>
      <c r="U132" s="340"/>
      <c r="V132" s="385"/>
      <c r="W132" s="298"/>
      <c r="X132" s="366"/>
      <c r="Y132" s="298"/>
      <c r="Z132" s="298"/>
    </row>
    <row r="133" spans="1:26" s="295" customFormat="1" ht="27" customHeight="1" x14ac:dyDescent="0.35">
      <c r="A133" s="1226" t="s">
        <v>113</v>
      </c>
      <c r="B133" s="354"/>
      <c r="C133" s="293">
        <f>SUM(C6:C132)</f>
        <v>3653722</v>
      </c>
      <c r="D133" s="293"/>
      <c r="E133" s="293">
        <f>SUM(E6:E132)</f>
        <v>2992770</v>
      </c>
      <c r="F133" s="293"/>
      <c r="G133" s="293">
        <f>SUM(G6:G132)</f>
        <v>4216226</v>
      </c>
      <c r="H133" s="293"/>
      <c r="I133" s="293">
        <f>SUM(I6:I132)</f>
        <v>1056161</v>
      </c>
      <c r="J133" s="293"/>
      <c r="K133" s="293">
        <f>SUM(K6:K132)</f>
        <v>2812500</v>
      </c>
      <c r="L133" s="293"/>
      <c r="M133" s="293">
        <f>SUM(M6:M132)</f>
        <v>3358726</v>
      </c>
      <c r="N133" s="293"/>
      <c r="O133" s="293">
        <f>SUM(O6:O132)</f>
        <v>429930</v>
      </c>
      <c r="P133" s="293"/>
      <c r="Q133" s="293">
        <f>SUM(Q6:Q132)</f>
        <v>6882158</v>
      </c>
      <c r="R133" s="293"/>
      <c r="S133" s="293">
        <f>SUM(S6:S132)</f>
        <v>520889</v>
      </c>
      <c r="T133" s="293"/>
      <c r="U133" s="293">
        <f>SUM(U6:U132)</f>
        <v>66785</v>
      </c>
      <c r="V133" s="293"/>
      <c r="W133" s="293">
        <f>SUM(W6:W132)</f>
        <v>1274485</v>
      </c>
      <c r="X133" s="293"/>
      <c r="Y133" s="293">
        <f>SUM(Y6:Y132)</f>
        <v>1933310</v>
      </c>
      <c r="Z133" s="293">
        <f>SUM(C133:Y133)</f>
        <v>29197662</v>
      </c>
    </row>
    <row r="134" spans="1:26" s="295" customFormat="1" ht="34.5" customHeight="1" x14ac:dyDescent="0.35">
      <c r="A134" s="1226"/>
      <c r="B134" s="354">
        <f>SUM(B6:B133)</f>
        <v>477.15999999999991</v>
      </c>
      <c r="C134" s="354"/>
      <c r="D134" s="503">
        <f>SUM(D6:D133)</f>
        <v>391.21000000000004</v>
      </c>
      <c r="E134" s="293"/>
      <c r="F134" s="502">
        <f>SUM(F6:F133)</f>
        <v>551.13999999999987</v>
      </c>
      <c r="G134" s="293"/>
      <c r="H134" s="513">
        <f>SUM(H6:H133)</f>
        <v>138.06</v>
      </c>
      <c r="I134" s="293"/>
      <c r="J134" s="502">
        <f>SUM(J7:J133)</f>
        <v>225</v>
      </c>
      <c r="K134" s="293"/>
      <c r="L134" s="502">
        <f>SUM(L7:L133)</f>
        <v>652.17999999999995</v>
      </c>
      <c r="M134" s="293"/>
      <c r="N134" s="513">
        <f>SUM(N7:N133)</f>
        <v>56.2</v>
      </c>
      <c r="O134" s="293"/>
      <c r="P134" s="502">
        <f>SUM(P6:P133)</f>
        <v>899.62</v>
      </c>
      <c r="Q134" s="293"/>
      <c r="R134" s="503">
        <f>SUM(R7:R133)</f>
        <v>68.09</v>
      </c>
      <c r="S134" s="293"/>
      <c r="T134" s="503">
        <f>SUM(T7:T133)</f>
        <v>8.73</v>
      </c>
      <c r="U134" s="293"/>
      <c r="V134" s="293">
        <f>SUM(V6:V133)</f>
        <v>166.6</v>
      </c>
      <c r="W134" s="293"/>
      <c r="X134" s="503">
        <f>SUM(X6:X133)</f>
        <v>252.72000000000003</v>
      </c>
      <c r="Y134" s="354"/>
      <c r="Z134" s="364">
        <f>SUM(B134:Y134)</f>
        <v>3886.7099999999991</v>
      </c>
    </row>
    <row r="135" spans="1:26" ht="26.25" customHeight="1" thickBot="1" x14ac:dyDescent="0.4">
      <c r="A135" s="299"/>
      <c r="B135" s="355"/>
      <c r="C135" s="300"/>
      <c r="D135" s="355"/>
      <c r="E135" s="299"/>
      <c r="F135" s="355"/>
      <c r="G135" s="299"/>
      <c r="H135" s="355"/>
      <c r="I135" s="299"/>
      <c r="J135" s="355"/>
      <c r="K135" s="300"/>
      <c r="L135" s="463"/>
      <c r="M135" s="299"/>
      <c r="N135" s="355"/>
      <c r="O135" s="299"/>
      <c r="P135" s="378"/>
      <c r="Q135" s="299"/>
      <c r="R135" s="355"/>
      <c r="S135" s="299"/>
      <c r="T135" s="355"/>
      <c r="U135" s="299"/>
      <c r="V135" s="355"/>
      <c r="W135" s="300"/>
      <c r="X135" s="373"/>
      <c r="Y135" s="299"/>
      <c r="Z135" s="299"/>
    </row>
    <row r="136" spans="1:26" s="295" customFormat="1" ht="48" customHeight="1" thickBot="1" x14ac:dyDescent="0.4">
      <c r="A136" s="1245" t="s">
        <v>2</v>
      </c>
      <c r="B136" s="1261" t="s">
        <v>114</v>
      </c>
      <c r="C136" s="1262"/>
      <c r="D136" s="1262"/>
      <c r="E136" s="1263"/>
      <c r="F136" s="1264" t="s">
        <v>176</v>
      </c>
      <c r="G136" s="1264"/>
      <c r="H136" s="1265" t="s">
        <v>115</v>
      </c>
      <c r="I136" s="1266"/>
      <c r="J136" s="1266"/>
      <c r="K136" s="1266"/>
      <c r="L136" s="1266"/>
      <c r="M136" s="1266"/>
      <c r="N136" s="1266"/>
      <c r="O136" s="1267"/>
      <c r="P136" s="1265" t="s">
        <v>116</v>
      </c>
      <c r="Q136" s="1266"/>
      <c r="R136" s="1266"/>
      <c r="S136" s="1266"/>
      <c r="T136" s="1266"/>
      <c r="U136" s="1266"/>
      <c r="V136" s="1236" t="s">
        <v>223</v>
      </c>
      <c r="W136" s="1236"/>
      <c r="X136" s="1270" t="s">
        <v>224</v>
      </c>
      <c r="Y136" s="1271"/>
      <c r="Z136" s="1272" t="s">
        <v>9</v>
      </c>
    </row>
    <row r="137" spans="1:26" s="295" customFormat="1" ht="15" customHeight="1" x14ac:dyDescent="0.35">
      <c r="A137" s="1246"/>
      <c r="B137" s="1268" t="s">
        <v>195</v>
      </c>
      <c r="C137" s="1269"/>
      <c r="D137" s="1268" t="s">
        <v>196</v>
      </c>
      <c r="E137" s="1269"/>
      <c r="F137" s="1268" t="s">
        <v>177</v>
      </c>
      <c r="G137" s="1269"/>
      <c r="H137" s="1268" t="s">
        <v>197</v>
      </c>
      <c r="I137" s="1269"/>
      <c r="J137" s="1268" t="s">
        <v>198</v>
      </c>
      <c r="K137" s="1269"/>
      <c r="L137" s="1268" t="s">
        <v>199</v>
      </c>
      <c r="M137" s="1269"/>
      <c r="N137" s="1268" t="s">
        <v>123</v>
      </c>
      <c r="O137" s="1269"/>
      <c r="P137" s="374"/>
      <c r="Q137" s="863" t="s">
        <v>238</v>
      </c>
      <c r="R137" s="1268" t="s">
        <v>211</v>
      </c>
      <c r="S137" s="1269"/>
      <c r="T137" s="1268" t="s">
        <v>201</v>
      </c>
      <c r="U137" s="1269"/>
      <c r="V137" s="1262" t="s">
        <v>249</v>
      </c>
      <c r="W137" s="1263"/>
      <c r="X137" s="1274" t="s">
        <v>226</v>
      </c>
      <c r="Y137" s="1275"/>
      <c r="Z137" s="1273"/>
    </row>
    <row r="138" spans="1:26" s="295" customFormat="1" ht="15" customHeight="1" x14ac:dyDescent="0.35">
      <c r="A138" s="1247"/>
      <c r="B138" s="350" t="s">
        <v>21</v>
      </c>
      <c r="C138" s="869" t="s">
        <v>27</v>
      </c>
      <c r="D138" s="363" t="s">
        <v>30</v>
      </c>
      <c r="E138" s="869" t="s">
        <v>27</v>
      </c>
      <c r="F138" s="390" t="s">
        <v>30</v>
      </c>
      <c r="G138" s="863" t="s">
        <v>27</v>
      </c>
      <c r="H138" s="374" t="s">
        <v>30</v>
      </c>
      <c r="I138" s="863" t="s">
        <v>27</v>
      </c>
      <c r="J138" s="374"/>
      <c r="K138" s="863" t="s">
        <v>27</v>
      </c>
      <c r="L138" s="464" t="s">
        <v>30</v>
      </c>
      <c r="M138" s="863" t="s">
        <v>27</v>
      </c>
      <c r="N138" s="374" t="s">
        <v>30</v>
      </c>
      <c r="O138" s="863" t="s">
        <v>27</v>
      </c>
      <c r="P138" s="374" t="s">
        <v>30</v>
      </c>
      <c r="Q138" s="863" t="s">
        <v>27</v>
      </c>
      <c r="R138" s="374" t="s">
        <v>30</v>
      </c>
      <c r="S138" s="863" t="s">
        <v>27</v>
      </c>
      <c r="T138" s="374" t="s">
        <v>30</v>
      </c>
      <c r="U138" s="863" t="s">
        <v>27</v>
      </c>
      <c r="V138" s="363" t="s">
        <v>228</v>
      </c>
      <c r="W138" s="869" t="s">
        <v>27</v>
      </c>
      <c r="X138" s="363" t="s">
        <v>228</v>
      </c>
      <c r="Y138" s="876"/>
      <c r="Z138" s="869"/>
    </row>
    <row r="139" spans="1:26" s="295" customFormat="1" ht="15" customHeight="1" x14ac:dyDescent="0.35">
      <c r="A139" s="1243">
        <v>44774</v>
      </c>
      <c r="B139" s="353">
        <v>55.38</v>
      </c>
      <c r="C139" s="867">
        <v>285207</v>
      </c>
      <c r="D139" s="365">
        <v>50.2</v>
      </c>
      <c r="E139" s="867">
        <v>258530</v>
      </c>
      <c r="F139" s="365"/>
      <c r="G139" s="867"/>
      <c r="H139" s="453"/>
      <c r="I139" s="454"/>
      <c r="J139" s="453"/>
      <c r="K139" s="869"/>
      <c r="L139" s="453"/>
      <c r="M139" s="867"/>
      <c r="N139" s="375"/>
      <c r="O139" s="337"/>
      <c r="P139" s="375"/>
      <c r="Q139" s="869"/>
      <c r="R139" s="363"/>
      <c r="S139" s="867"/>
      <c r="T139" s="365"/>
      <c r="U139" s="867"/>
      <c r="V139" s="453"/>
      <c r="W139" s="454"/>
      <c r="X139" s="365"/>
      <c r="Y139" s="867"/>
      <c r="Z139" s="869"/>
    </row>
    <row r="140" spans="1:26" ht="15" x14ac:dyDescent="0.35">
      <c r="A140" s="1244"/>
      <c r="B140" s="353">
        <v>43.85</v>
      </c>
      <c r="C140" s="298">
        <v>225828</v>
      </c>
      <c r="D140" s="366"/>
      <c r="E140" s="297"/>
      <c r="F140" s="353"/>
      <c r="G140" s="298"/>
      <c r="H140" s="366"/>
      <c r="I140" s="298"/>
      <c r="J140" s="366"/>
      <c r="K140" s="298"/>
      <c r="L140" s="388"/>
      <c r="M140" s="298"/>
      <c r="N140" s="366"/>
      <c r="O140" s="298"/>
      <c r="P140" s="365"/>
      <c r="Q140" s="298"/>
      <c r="R140" s="366"/>
      <c r="S140" s="298"/>
      <c r="T140" s="366"/>
      <c r="U140" s="298"/>
      <c r="V140" s="366"/>
      <c r="W140" s="298"/>
      <c r="X140" s="393"/>
      <c r="Y140" s="346"/>
      <c r="Z140" s="305"/>
    </row>
    <row r="141" spans="1:26" ht="15" customHeight="1" x14ac:dyDescent="0.35">
      <c r="A141" s="1243">
        <v>44775</v>
      </c>
      <c r="B141" s="353"/>
      <c r="C141" s="305"/>
      <c r="D141" s="367">
        <v>53.93</v>
      </c>
      <c r="E141" s="887">
        <v>277740</v>
      </c>
      <c r="F141" s="352"/>
      <c r="G141" s="305"/>
      <c r="H141" s="367"/>
      <c r="I141" s="305"/>
      <c r="J141" s="367"/>
      <c r="K141" s="305"/>
      <c r="L141" s="465"/>
      <c r="M141" s="305"/>
      <c r="N141" s="367"/>
      <c r="O141" s="305"/>
      <c r="P141" s="379">
        <v>35.94</v>
      </c>
      <c r="Q141" s="305">
        <v>274941</v>
      </c>
      <c r="R141" s="367">
        <v>35.270000000000003</v>
      </c>
      <c r="S141" s="305">
        <v>269816</v>
      </c>
      <c r="T141" s="367"/>
      <c r="U141" s="305"/>
      <c r="V141" s="510">
        <v>43.22</v>
      </c>
      <c r="W141" s="511">
        <v>713130</v>
      </c>
      <c r="X141" s="393"/>
      <c r="Y141" s="868"/>
      <c r="Z141" s="305"/>
    </row>
    <row r="142" spans="1:26" ht="15" customHeight="1" x14ac:dyDescent="0.35">
      <c r="A142" s="1244"/>
      <c r="B142" s="353"/>
      <c r="C142" s="298"/>
      <c r="D142" s="366"/>
      <c r="E142" s="297"/>
      <c r="F142" s="353"/>
      <c r="G142" s="298"/>
      <c r="H142" s="366"/>
      <c r="I142" s="298"/>
      <c r="J142" s="366"/>
      <c r="K142" s="298"/>
      <c r="L142" s="388"/>
      <c r="M142" s="298"/>
      <c r="N142" s="366"/>
      <c r="O142" s="298"/>
      <c r="P142" s="365"/>
      <c r="Q142" s="298"/>
      <c r="R142" s="366"/>
      <c r="S142" s="298"/>
      <c r="T142" s="366"/>
      <c r="U142" s="298"/>
      <c r="V142" s="366"/>
      <c r="W142" s="298"/>
      <c r="X142" s="385"/>
      <c r="Y142" s="868"/>
      <c r="Z142" s="298"/>
    </row>
    <row r="143" spans="1:26" ht="15" customHeight="1" x14ac:dyDescent="0.35">
      <c r="A143" s="1243">
        <v>44776</v>
      </c>
      <c r="B143" s="353">
        <v>62.26</v>
      </c>
      <c r="C143" s="298">
        <v>320639</v>
      </c>
      <c r="D143" s="366"/>
      <c r="E143" s="297"/>
      <c r="F143" s="353"/>
      <c r="G143" s="298"/>
      <c r="H143" s="366"/>
      <c r="I143" s="298"/>
      <c r="J143" s="366"/>
      <c r="K143" s="298"/>
      <c r="L143" s="388"/>
      <c r="M143" s="298"/>
      <c r="N143" s="366"/>
      <c r="O143" s="298"/>
      <c r="P143" s="365"/>
      <c r="Q143" s="298"/>
      <c r="R143" s="366"/>
      <c r="S143" s="298"/>
      <c r="T143" s="366"/>
      <c r="U143" s="298"/>
      <c r="V143" s="366"/>
      <c r="W143" s="298"/>
      <c r="X143" s="385"/>
      <c r="Y143" s="868"/>
      <c r="Z143" s="298"/>
    </row>
    <row r="144" spans="1:26" ht="15" customHeight="1" x14ac:dyDescent="0.35">
      <c r="A144" s="1244"/>
      <c r="B144" s="353"/>
      <c r="C144" s="298"/>
      <c r="D144" s="366"/>
      <c r="E144" s="297"/>
      <c r="F144" s="353"/>
      <c r="G144" s="298"/>
      <c r="H144" s="366"/>
      <c r="I144" s="298"/>
      <c r="J144" s="366"/>
      <c r="K144" s="298"/>
      <c r="L144" s="388"/>
      <c r="M144" s="298"/>
      <c r="N144" s="366"/>
      <c r="O144" s="298"/>
      <c r="P144" s="365"/>
      <c r="Q144" s="298"/>
      <c r="R144" s="366"/>
      <c r="S144" s="298"/>
      <c r="T144" s="366"/>
      <c r="U144" s="298"/>
      <c r="V144" s="366"/>
      <c r="W144" s="298"/>
      <c r="X144" s="385"/>
      <c r="Y144" s="868"/>
      <c r="Z144" s="298"/>
    </row>
    <row r="145" spans="1:26" ht="15" customHeight="1" x14ac:dyDescent="0.35">
      <c r="A145" s="1243">
        <v>44777</v>
      </c>
      <c r="B145" s="353"/>
      <c r="C145" s="298"/>
      <c r="D145" s="366"/>
      <c r="E145" s="297"/>
      <c r="F145" s="353">
        <v>13.03</v>
      </c>
      <c r="G145" s="298">
        <v>99680</v>
      </c>
      <c r="H145" s="366"/>
      <c r="I145" s="298"/>
      <c r="J145" s="366"/>
      <c r="K145" s="298"/>
      <c r="L145" s="388"/>
      <c r="M145" s="298"/>
      <c r="N145" s="366">
        <v>12.89</v>
      </c>
      <c r="O145" s="298">
        <v>98609</v>
      </c>
      <c r="P145" s="365"/>
      <c r="Q145" s="298"/>
      <c r="R145" s="366"/>
      <c r="S145" s="298"/>
      <c r="T145" s="366"/>
      <c r="U145" s="298"/>
      <c r="V145" s="366"/>
      <c r="W145" s="298"/>
      <c r="X145" s="385"/>
      <c r="Y145" s="868"/>
      <c r="Z145" s="298"/>
    </row>
    <row r="146" spans="1:26" ht="15" customHeight="1" x14ac:dyDescent="0.35">
      <c r="A146" s="1244"/>
      <c r="B146" s="353"/>
      <c r="C146" s="298"/>
      <c r="D146" s="366"/>
      <c r="E146" s="297"/>
      <c r="F146" s="353"/>
      <c r="G146" s="298"/>
      <c r="H146" s="366"/>
      <c r="I146" s="298"/>
      <c r="J146" s="366"/>
      <c r="K146" s="298"/>
      <c r="L146" s="388"/>
      <c r="M146" s="298"/>
      <c r="N146" s="366"/>
      <c r="O146" s="298"/>
      <c r="P146" s="365"/>
      <c r="Q146" s="298"/>
      <c r="R146" s="366"/>
      <c r="S146" s="298"/>
      <c r="T146" s="366"/>
      <c r="U146" s="298"/>
      <c r="V146" s="366"/>
      <c r="W146" s="298"/>
      <c r="X146" s="385"/>
      <c r="Y146" s="868"/>
      <c r="Z146" s="298"/>
    </row>
    <row r="147" spans="1:26" ht="15" customHeight="1" x14ac:dyDescent="0.35">
      <c r="A147" s="1243">
        <v>44778</v>
      </c>
      <c r="B147" s="353"/>
      <c r="C147" s="298"/>
      <c r="D147" s="366"/>
      <c r="E147" s="297"/>
      <c r="F147" s="353"/>
      <c r="G147" s="298"/>
      <c r="H147" s="366"/>
      <c r="I147" s="298"/>
      <c r="J147" s="366"/>
      <c r="K147" s="298"/>
      <c r="L147" s="388"/>
      <c r="M147" s="298"/>
      <c r="N147" s="366"/>
      <c r="O147" s="298"/>
      <c r="P147" s="365"/>
      <c r="Q147" s="298"/>
      <c r="R147" s="366"/>
      <c r="S147" s="298"/>
      <c r="T147" s="366"/>
      <c r="U147" s="298"/>
      <c r="V147" s="366"/>
      <c r="W147" s="298"/>
      <c r="X147" s="385">
        <v>31.41</v>
      </c>
      <c r="Y147" s="868">
        <v>593650</v>
      </c>
      <c r="Z147" s="298"/>
    </row>
    <row r="148" spans="1:26" ht="15" customHeight="1" x14ac:dyDescent="0.35">
      <c r="A148" s="1244"/>
      <c r="B148" s="353"/>
      <c r="C148" s="298"/>
      <c r="D148" s="366"/>
      <c r="E148" s="297"/>
      <c r="F148" s="353"/>
      <c r="G148" s="298"/>
      <c r="H148" s="366"/>
      <c r="I148" s="298"/>
      <c r="J148" s="366"/>
      <c r="K148" s="298"/>
      <c r="L148" s="388"/>
      <c r="M148" s="298"/>
      <c r="N148" s="366"/>
      <c r="O148" s="298"/>
      <c r="P148" s="365"/>
      <c r="Q148" s="298"/>
      <c r="R148" s="366"/>
      <c r="S148" s="298"/>
      <c r="T148" s="366"/>
      <c r="U148" s="298"/>
      <c r="V148" s="366"/>
      <c r="W148" s="298"/>
      <c r="X148" s="385"/>
      <c r="Y148" s="868"/>
      <c r="Z148" s="298"/>
    </row>
    <row r="149" spans="1:26" ht="15" customHeight="1" x14ac:dyDescent="0.35">
      <c r="A149" s="1243">
        <v>44779</v>
      </c>
      <c r="B149" s="366"/>
      <c r="C149" s="298"/>
      <c r="D149" s="366"/>
      <c r="E149" s="297"/>
      <c r="F149" s="353"/>
      <c r="G149" s="298"/>
      <c r="H149" s="366"/>
      <c r="I149" s="298"/>
      <c r="J149" s="366"/>
      <c r="K149" s="298"/>
      <c r="L149" s="388"/>
      <c r="M149" s="298"/>
      <c r="N149" s="366"/>
      <c r="O149" s="298"/>
      <c r="P149" s="365"/>
      <c r="Q149" s="298"/>
      <c r="R149" s="366"/>
      <c r="S149" s="298"/>
      <c r="T149" s="366"/>
      <c r="U149" s="298"/>
      <c r="V149" s="366"/>
      <c r="W149" s="298"/>
      <c r="X149" s="385"/>
      <c r="Y149" s="868"/>
      <c r="Z149" s="298"/>
    </row>
    <row r="150" spans="1:26" ht="15" customHeight="1" x14ac:dyDescent="0.35">
      <c r="A150" s="1244"/>
      <c r="B150" s="353"/>
      <c r="C150" s="298"/>
      <c r="D150" s="366"/>
      <c r="E150" s="297"/>
      <c r="F150" s="353"/>
      <c r="G150" s="298"/>
      <c r="H150" s="366"/>
      <c r="I150" s="298"/>
      <c r="J150" s="366"/>
      <c r="K150" s="298"/>
      <c r="L150" s="388"/>
      <c r="M150" s="298"/>
      <c r="N150" s="366"/>
      <c r="O150" s="298"/>
      <c r="P150" s="365"/>
      <c r="Q150" s="298"/>
      <c r="R150" s="366"/>
      <c r="S150" s="298"/>
      <c r="T150" s="366"/>
      <c r="U150" s="298"/>
      <c r="V150" s="366"/>
      <c r="W150" s="298"/>
      <c r="X150" s="385"/>
      <c r="Y150" s="868"/>
      <c r="Z150" s="298"/>
    </row>
    <row r="151" spans="1:26" ht="15" customHeight="1" x14ac:dyDescent="0.35">
      <c r="A151" s="1243">
        <v>44780</v>
      </c>
      <c r="B151" s="353"/>
      <c r="C151" s="298"/>
      <c r="D151" s="366">
        <v>53.68</v>
      </c>
      <c r="E151" s="297">
        <v>276452</v>
      </c>
      <c r="F151" s="353"/>
      <c r="G151" s="298"/>
      <c r="H151" s="366"/>
      <c r="I151" s="298"/>
      <c r="J151" s="366"/>
      <c r="K151" s="298"/>
      <c r="L151" s="388">
        <v>6.53</v>
      </c>
      <c r="M151" s="298">
        <v>50000</v>
      </c>
      <c r="N151" s="366"/>
      <c r="O151" s="298"/>
      <c r="P151" s="365"/>
      <c r="Q151" s="298"/>
      <c r="R151" s="366"/>
      <c r="S151" s="298"/>
      <c r="T151" s="385"/>
      <c r="U151" s="868"/>
      <c r="V151" s="366"/>
      <c r="W151" s="298"/>
      <c r="X151" s="385"/>
      <c r="Y151" s="868"/>
      <c r="Z151" s="298"/>
    </row>
    <row r="152" spans="1:26" ht="15" customHeight="1" x14ac:dyDescent="0.35">
      <c r="A152" s="1244"/>
      <c r="B152" s="353"/>
      <c r="C152" s="298"/>
      <c r="D152" s="366"/>
      <c r="E152" s="297"/>
      <c r="F152" s="353"/>
      <c r="G152" s="298"/>
      <c r="H152" s="366"/>
      <c r="I152" s="298"/>
      <c r="J152" s="366"/>
      <c r="K152" s="298"/>
      <c r="L152" s="388"/>
      <c r="M152" s="298"/>
      <c r="N152" s="366"/>
      <c r="O152" s="298"/>
      <c r="P152" s="365"/>
      <c r="Q152" s="298"/>
      <c r="R152" s="366"/>
      <c r="S152" s="298"/>
      <c r="T152" s="366"/>
      <c r="U152" s="298"/>
      <c r="V152" s="366"/>
      <c r="W152" s="298"/>
      <c r="X152" s="385"/>
      <c r="Y152" s="868"/>
      <c r="Z152" s="298"/>
    </row>
    <row r="153" spans="1:26" ht="15" customHeight="1" x14ac:dyDescent="0.35">
      <c r="A153" s="1243">
        <v>44781</v>
      </c>
      <c r="B153" s="353"/>
      <c r="C153" s="298"/>
      <c r="D153" s="366"/>
      <c r="E153" s="297"/>
      <c r="F153" s="353"/>
      <c r="G153" s="298"/>
      <c r="H153" s="366"/>
      <c r="I153" s="298"/>
      <c r="J153" s="366"/>
      <c r="K153" s="298"/>
      <c r="L153" s="388"/>
      <c r="M153" s="298"/>
      <c r="N153" s="366"/>
      <c r="O153" s="298"/>
      <c r="P153" s="365"/>
      <c r="Q153" s="298"/>
      <c r="R153" s="366"/>
      <c r="S153" s="298"/>
      <c r="T153" s="366"/>
      <c r="U153" s="298"/>
      <c r="V153" s="366"/>
      <c r="W153" s="298"/>
      <c r="X153" s="385"/>
      <c r="Y153" s="868"/>
      <c r="Z153" s="298"/>
    </row>
    <row r="154" spans="1:26" ht="15" customHeight="1" x14ac:dyDescent="0.35">
      <c r="A154" s="1244"/>
      <c r="B154" s="353"/>
      <c r="C154" s="298"/>
      <c r="D154" s="366"/>
      <c r="E154" s="297"/>
      <c r="F154" s="353"/>
      <c r="G154" s="298"/>
      <c r="H154" s="366"/>
      <c r="I154" s="298"/>
      <c r="J154" s="366"/>
      <c r="K154" s="298"/>
      <c r="L154" s="388"/>
      <c r="M154" s="298"/>
      <c r="N154" s="366"/>
      <c r="O154" s="298"/>
      <c r="P154" s="365"/>
      <c r="Q154" s="298"/>
      <c r="R154" s="366"/>
      <c r="S154" s="298"/>
      <c r="T154" s="366"/>
      <c r="U154" s="298"/>
      <c r="V154" s="366"/>
      <c r="W154" s="298"/>
      <c r="X154" s="385"/>
      <c r="Y154" s="868"/>
      <c r="Z154" s="298"/>
    </row>
    <row r="155" spans="1:26" ht="15" customHeight="1" x14ac:dyDescent="0.35">
      <c r="A155" s="1243">
        <v>44782</v>
      </c>
      <c r="B155" s="353">
        <v>54.25</v>
      </c>
      <c r="C155" s="298">
        <v>279390</v>
      </c>
      <c r="D155" s="366"/>
      <c r="E155" s="297"/>
      <c r="F155" s="353"/>
      <c r="G155" s="298"/>
      <c r="H155" s="366">
        <v>11.93</v>
      </c>
      <c r="I155" s="298">
        <v>91265</v>
      </c>
      <c r="J155" s="366"/>
      <c r="K155" s="298"/>
      <c r="L155" s="388"/>
      <c r="M155" s="298"/>
      <c r="N155" s="366"/>
      <c r="O155" s="298"/>
      <c r="P155" s="365"/>
      <c r="Q155" s="298"/>
      <c r="R155" s="366"/>
      <c r="S155" s="298"/>
      <c r="T155" s="366"/>
      <c r="U155" s="298"/>
      <c r="V155" s="366"/>
      <c r="W155" s="298"/>
      <c r="X155" s="385"/>
      <c r="Y155" s="868"/>
      <c r="Z155" s="298"/>
    </row>
    <row r="156" spans="1:26" ht="15" customHeight="1" x14ac:dyDescent="0.35">
      <c r="A156" s="1244"/>
      <c r="B156" s="353"/>
      <c r="C156" s="298"/>
      <c r="D156" s="366">
        <v>55.48</v>
      </c>
      <c r="E156" s="297">
        <v>285722</v>
      </c>
      <c r="F156" s="353"/>
      <c r="G156" s="298"/>
      <c r="H156" s="366"/>
      <c r="I156" s="298"/>
      <c r="J156" s="366"/>
      <c r="K156" s="298"/>
      <c r="L156" s="388"/>
      <c r="M156" s="298"/>
      <c r="N156" s="366"/>
      <c r="O156" s="298"/>
      <c r="P156" s="365"/>
      <c r="Q156" s="298"/>
      <c r="R156" s="366"/>
      <c r="S156" s="298"/>
      <c r="T156" s="366"/>
      <c r="U156" s="298"/>
      <c r="V156" s="366"/>
      <c r="W156" s="298"/>
      <c r="X156" s="385"/>
      <c r="Y156" s="868"/>
      <c r="Z156" s="298"/>
    </row>
    <row r="157" spans="1:26" ht="15" customHeight="1" x14ac:dyDescent="0.35">
      <c r="A157" s="1243">
        <v>44783</v>
      </c>
      <c r="B157" s="353"/>
      <c r="C157" s="298"/>
      <c r="D157" s="366"/>
      <c r="E157" s="297"/>
      <c r="F157" s="353">
        <v>11.08</v>
      </c>
      <c r="G157" s="298">
        <v>84762</v>
      </c>
      <c r="H157" s="366"/>
      <c r="I157" s="298"/>
      <c r="J157" s="366">
        <v>10.59</v>
      </c>
      <c r="K157" s="298">
        <v>81014</v>
      </c>
      <c r="L157" s="388"/>
      <c r="M157" s="298"/>
      <c r="N157" s="366"/>
      <c r="O157" s="298"/>
      <c r="P157" s="365"/>
      <c r="Q157" s="298"/>
      <c r="R157" s="366"/>
      <c r="S157" s="298"/>
      <c r="T157" s="366"/>
      <c r="U157" s="298"/>
      <c r="V157" s="366"/>
      <c r="W157" s="298"/>
      <c r="X157" s="385"/>
      <c r="Y157" s="868"/>
      <c r="Z157" s="298"/>
    </row>
    <row r="158" spans="1:26" ht="15" customHeight="1" x14ac:dyDescent="0.35">
      <c r="A158" s="1244"/>
      <c r="B158" s="353"/>
      <c r="C158" s="298"/>
      <c r="D158" s="366"/>
      <c r="E158" s="297"/>
      <c r="F158" s="353"/>
      <c r="G158" s="298"/>
      <c r="H158" s="366"/>
      <c r="I158" s="298"/>
      <c r="J158" s="366"/>
      <c r="K158" s="298"/>
      <c r="L158" s="388"/>
      <c r="M158" s="298"/>
      <c r="N158" s="366"/>
      <c r="O158" s="298"/>
      <c r="P158" s="365"/>
      <c r="Q158" s="298"/>
      <c r="R158" s="366"/>
      <c r="S158" s="298"/>
      <c r="T158" s="366"/>
      <c r="U158" s="298"/>
      <c r="V158" s="366"/>
      <c r="W158" s="298"/>
      <c r="X158" s="385"/>
      <c r="Y158" s="868"/>
      <c r="Z158" s="298"/>
    </row>
    <row r="159" spans="1:26" ht="15" customHeight="1" x14ac:dyDescent="0.35">
      <c r="A159" s="1243">
        <v>44784</v>
      </c>
      <c r="B159" s="353"/>
      <c r="C159" s="298"/>
      <c r="D159" s="366"/>
      <c r="E159" s="297"/>
      <c r="F159" s="353"/>
      <c r="G159" s="298"/>
      <c r="H159" s="366"/>
      <c r="I159" s="298"/>
      <c r="J159" s="366"/>
      <c r="K159" s="298"/>
      <c r="L159" s="388"/>
      <c r="M159" s="298"/>
      <c r="N159" s="366"/>
      <c r="O159" s="298"/>
      <c r="P159" s="385"/>
      <c r="Q159" s="868"/>
      <c r="R159" s="366"/>
      <c r="S159" s="298"/>
      <c r="T159" s="366"/>
      <c r="U159" s="298"/>
      <c r="V159" s="366"/>
      <c r="W159" s="298"/>
      <c r="X159" s="385"/>
      <c r="Y159" s="868"/>
      <c r="Z159" s="298"/>
    </row>
    <row r="160" spans="1:26" ht="15" customHeight="1" x14ac:dyDescent="0.35">
      <c r="A160" s="1244"/>
      <c r="B160" s="353"/>
      <c r="C160" s="298"/>
      <c r="D160" s="366"/>
      <c r="E160" s="297"/>
      <c r="F160" s="353"/>
      <c r="G160" s="298"/>
      <c r="H160" s="366"/>
      <c r="I160" s="298"/>
      <c r="J160" s="366"/>
      <c r="K160" s="298"/>
      <c r="L160" s="388"/>
      <c r="M160" s="298"/>
      <c r="N160" s="366"/>
      <c r="O160" s="298"/>
      <c r="P160" s="365"/>
      <c r="Q160" s="298"/>
      <c r="R160" s="366"/>
      <c r="S160" s="298"/>
      <c r="T160" s="366"/>
      <c r="U160" s="298"/>
      <c r="V160" s="366"/>
      <c r="W160" s="298"/>
      <c r="X160" s="385"/>
      <c r="Y160" s="868"/>
      <c r="Z160" s="298"/>
    </row>
    <row r="161" spans="1:26" ht="15" customHeight="1" x14ac:dyDescent="0.35">
      <c r="A161" s="1243">
        <v>44785</v>
      </c>
      <c r="B161" s="353"/>
      <c r="C161" s="298"/>
      <c r="D161" s="366"/>
      <c r="E161" s="297"/>
      <c r="F161" s="353"/>
      <c r="G161" s="298"/>
      <c r="H161" s="366"/>
      <c r="I161" s="298"/>
      <c r="J161" s="366"/>
      <c r="K161" s="298"/>
      <c r="L161" s="388"/>
      <c r="M161" s="298"/>
      <c r="N161" s="366"/>
      <c r="O161" s="298"/>
      <c r="P161" s="365"/>
      <c r="Q161" s="298"/>
      <c r="R161" s="366">
        <v>29.5</v>
      </c>
      <c r="S161" s="298">
        <v>225675</v>
      </c>
      <c r="T161" s="366">
        <v>34.71</v>
      </c>
      <c r="U161" s="298">
        <v>265532</v>
      </c>
      <c r="V161" s="388"/>
      <c r="W161" s="332"/>
      <c r="X161" s="385">
        <v>32.47</v>
      </c>
      <c r="Y161" s="868">
        <v>613680</v>
      </c>
      <c r="Z161" s="298"/>
    </row>
    <row r="162" spans="1:26" ht="15" customHeight="1" x14ac:dyDescent="0.35">
      <c r="A162" s="1244"/>
      <c r="B162" s="353"/>
      <c r="C162" s="298"/>
      <c r="D162" s="366"/>
      <c r="E162" s="297"/>
      <c r="F162" s="353"/>
      <c r="G162" s="298"/>
      <c r="H162" s="366"/>
      <c r="I162" s="298"/>
      <c r="J162" s="366"/>
      <c r="K162" s="298"/>
      <c r="L162" s="388"/>
      <c r="M162" s="298"/>
      <c r="N162" s="366"/>
      <c r="O162" s="298"/>
      <c r="P162" s="365"/>
      <c r="Q162" s="298"/>
      <c r="R162" s="366"/>
      <c r="S162" s="298"/>
      <c r="T162" s="366"/>
      <c r="U162" s="298"/>
      <c r="V162" s="366"/>
      <c r="W162" s="298"/>
      <c r="X162" s="385"/>
      <c r="Y162" s="868"/>
      <c r="Z162" s="298"/>
    </row>
    <row r="163" spans="1:26" ht="15" customHeight="1" x14ac:dyDescent="0.35">
      <c r="A163" s="1243">
        <v>44786</v>
      </c>
      <c r="B163" s="353"/>
      <c r="C163" s="298"/>
      <c r="D163" s="366">
        <v>55</v>
      </c>
      <c r="E163" s="297">
        <v>283250</v>
      </c>
      <c r="F163" s="353"/>
      <c r="G163" s="298"/>
      <c r="H163" s="366"/>
      <c r="I163" s="298"/>
      <c r="J163" s="366"/>
      <c r="K163" s="332"/>
      <c r="L163" s="388"/>
      <c r="M163" s="298"/>
      <c r="N163" s="366"/>
      <c r="O163" s="298"/>
      <c r="P163" s="365"/>
      <c r="Q163" s="298"/>
      <c r="R163" s="366"/>
      <c r="S163" s="298"/>
      <c r="T163" s="366"/>
      <c r="U163" s="298"/>
      <c r="V163" s="366"/>
      <c r="W163" s="298"/>
      <c r="X163" s="387"/>
      <c r="Y163" s="882"/>
      <c r="Z163" s="298"/>
    </row>
    <row r="164" spans="1:26" ht="15" customHeight="1" x14ac:dyDescent="0.35">
      <c r="A164" s="1244"/>
      <c r="B164" s="353"/>
      <c r="C164" s="298"/>
      <c r="D164" s="366"/>
      <c r="E164" s="297"/>
      <c r="F164" s="353"/>
      <c r="G164" s="298"/>
      <c r="H164" s="366"/>
      <c r="I164" s="298"/>
      <c r="J164" s="366"/>
      <c r="K164" s="298"/>
      <c r="L164" s="388"/>
      <c r="M164" s="298"/>
      <c r="N164" s="366"/>
      <c r="O164" s="298"/>
      <c r="P164" s="365"/>
      <c r="Q164" s="298"/>
      <c r="R164" s="366"/>
      <c r="S164" s="298"/>
      <c r="T164" s="366"/>
      <c r="U164" s="298"/>
      <c r="V164" s="366"/>
      <c r="W164" s="298"/>
      <c r="X164" s="385"/>
      <c r="Y164" s="868"/>
      <c r="Z164" s="298"/>
    </row>
    <row r="165" spans="1:26" ht="15" customHeight="1" x14ac:dyDescent="0.35">
      <c r="A165" s="1243">
        <v>44787</v>
      </c>
      <c r="B165" s="353"/>
      <c r="C165" s="298"/>
      <c r="D165" s="366"/>
      <c r="E165" s="297"/>
      <c r="F165" s="353"/>
      <c r="G165" s="298"/>
      <c r="H165" s="366"/>
      <c r="I165" s="298"/>
      <c r="J165" s="366"/>
      <c r="K165" s="298"/>
      <c r="L165" s="388"/>
      <c r="M165" s="298"/>
      <c r="N165" s="366"/>
      <c r="O165" s="298"/>
      <c r="P165" s="365"/>
      <c r="Q165" s="298"/>
      <c r="R165" s="366"/>
      <c r="S165" s="298"/>
      <c r="T165" s="366"/>
      <c r="U165" s="298"/>
      <c r="V165" s="366">
        <v>44.33</v>
      </c>
      <c r="W165" s="298">
        <v>837837</v>
      </c>
      <c r="X165" s="385"/>
      <c r="Y165" s="868"/>
      <c r="Z165" s="298"/>
    </row>
    <row r="166" spans="1:26" ht="15" customHeight="1" x14ac:dyDescent="0.35">
      <c r="A166" s="1244"/>
      <c r="B166" s="353"/>
      <c r="C166" s="298"/>
      <c r="D166" s="366"/>
      <c r="E166" s="297"/>
      <c r="F166" s="353"/>
      <c r="G166" s="298"/>
      <c r="H166" s="366"/>
      <c r="I166" s="298"/>
      <c r="J166" s="366"/>
      <c r="K166" s="298"/>
      <c r="L166" s="388"/>
      <c r="M166" s="298"/>
      <c r="N166" s="366"/>
      <c r="O166" s="298"/>
      <c r="P166" s="365"/>
      <c r="Q166" s="298"/>
      <c r="R166" s="366"/>
      <c r="S166" s="298"/>
      <c r="T166" s="366"/>
      <c r="U166" s="298"/>
      <c r="V166" s="366"/>
      <c r="W166" s="298"/>
      <c r="X166" s="385"/>
      <c r="Y166" s="868"/>
      <c r="Z166" s="298"/>
    </row>
    <row r="167" spans="1:26" ht="15" customHeight="1" x14ac:dyDescent="0.35">
      <c r="A167" s="1243">
        <v>44788</v>
      </c>
      <c r="B167" s="353">
        <v>53.67</v>
      </c>
      <c r="C167" s="298">
        <v>276401</v>
      </c>
      <c r="D167" s="366"/>
      <c r="E167" s="297"/>
      <c r="F167" s="353"/>
      <c r="G167" s="298"/>
      <c r="H167" s="366"/>
      <c r="I167" s="298"/>
      <c r="J167" s="366"/>
      <c r="K167" s="298"/>
      <c r="L167" s="388"/>
      <c r="M167" s="298"/>
      <c r="N167" s="366"/>
      <c r="O167" s="298"/>
      <c r="P167" s="365"/>
      <c r="Q167" s="298"/>
      <c r="R167" s="366"/>
      <c r="S167" s="298"/>
      <c r="T167" s="366"/>
      <c r="U167" s="298"/>
      <c r="V167" s="366"/>
      <c r="W167" s="298"/>
      <c r="X167" s="385"/>
      <c r="Y167" s="868"/>
      <c r="Z167" s="298"/>
    </row>
    <row r="168" spans="1:26" ht="15" customHeight="1" x14ac:dyDescent="0.35">
      <c r="A168" s="1244"/>
      <c r="B168" s="353"/>
      <c r="C168" s="298"/>
      <c r="D168" s="366"/>
      <c r="E168" s="297"/>
      <c r="F168" s="353"/>
      <c r="G168" s="298"/>
      <c r="H168" s="366"/>
      <c r="I168" s="298"/>
      <c r="J168" s="366"/>
      <c r="K168" s="298"/>
      <c r="L168" s="388"/>
      <c r="M168" s="298"/>
      <c r="N168" s="366"/>
      <c r="O168" s="298"/>
      <c r="P168" s="365"/>
      <c r="Q168" s="298"/>
      <c r="R168" s="366"/>
      <c r="S168" s="298"/>
      <c r="T168" s="366"/>
      <c r="U168" s="298"/>
      <c r="V168" s="388"/>
      <c r="W168" s="332"/>
      <c r="X168" s="385"/>
      <c r="Y168" s="868"/>
      <c r="Z168" s="298"/>
    </row>
    <row r="169" spans="1:26" ht="15" customHeight="1" x14ac:dyDescent="0.35">
      <c r="A169" s="1243">
        <v>44789</v>
      </c>
      <c r="B169" s="353"/>
      <c r="C169" s="298"/>
      <c r="D169" s="366"/>
      <c r="E169" s="297"/>
      <c r="F169" s="353">
        <v>12.1</v>
      </c>
      <c r="G169" s="298">
        <v>92565</v>
      </c>
      <c r="H169" s="366"/>
      <c r="I169" s="298"/>
      <c r="J169" s="366"/>
      <c r="K169" s="298"/>
      <c r="L169" s="388"/>
      <c r="M169" s="298"/>
      <c r="N169" s="366">
        <v>10.71</v>
      </c>
      <c r="O169" s="298">
        <v>81932</v>
      </c>
      <c r="P169" s="365">
        <v>37.21</v>
      </c>
      <c r="Q169" s="298">
        <v>284657</v>
      </c>
      <c r="R169" s="366">
        <v>34.97</v>
      </c>
      <c r="S169" s="298">
        <v>267521</v>
      </c>
      <c r="T169" s="366"/>
      <c r="U169" s="298"/>
      <c r="V169" s="366"/>
      <c r="W169" s="298"/>
      <c r="X169" s="385"/>
      <c r="Y169" s="868"/>
      <c r="Z169" s="298"/>
    </row>
    <row r="170" spans="1:26" ht="15" customHeight="1" x14ac:dyDescent="0.35">
      <c r="A170" s="1244"/>
      <c r="B170" s="353"/>
      <c r="C170" s="298"/>
      <c r="D170" s="366"/>
      <c r="E170" s="297"/>
      <c r="F170" s="353"/>
      <c r="G170" s="298"/>
      <c r="H170" s="366"/>
      <c r="I170" s="298"/>
      <c r="J170" s="366"/>
      <c r="K170" s="298"/>
      <c r="L170" s="388"/>
      <c r="M170" s="298"/>
      <c r="N170" s="388"/>
      <c r="O170" s="332"/>
      <c r="P170" s="365"/>
      <c r="Q170" s="298"/>
      <c r="R170" s="366"/>
      <c r="S170" s="298"/>
      <c r="T170" s="366"/>
      <c r="U170" s="298"/>
      <c r="V170" s="366"/>
      <c r="W170" s="298"/>
      <c r="X170" s="385"/>
      <c r="Y170" s="868"/>
      <c r="Z170" s="298"/>
    </row>
    <row r="171" spans="1:26" ht="15" customHeight="1" x14ac:dyDescent="0.35">
      <c r="A171" s="1243">
        <v>44790</v>
      </c>
      <c r="B171" s="353"/>
      <c r="C171" s="298"/>
      <c r="D171" s="366"/>
      <c r="E171" s="297"/>
      <c r="F171" s="353"/>
      <c r="G171" s="298"/>
      <c r="H171" s="366"/>
      <c r="I171" s="298"/>
      <c r="J171" s="366"/>
      <c r="K171" s="298"/>
      <c r="L171" s="388"/>
      <c r="M171" s="298"/>
      <c r="N171" s="366"/>
      <c r="O171" s="298"/>
      <c r="P171" s="365"/>
      <c r="Q171" s="298"/>
      <c r="R171" s="366"/>
      <c r="S171" s="298"/>
      <c r="T171" s="366"/>
      <c r="U171" s="298"/>
      <c r="V171" s="366"/>
      <c r="W171" s="298"/>
      <c r="X171" s="385"/>
      <c r="Y171" s="868"/>
      <c r="Z171" s="298"/>
    </row>
    <row r="172" spans="1:26" ht="15" customHeight="1" x14ac:dyDescent="0.35">
      <c r="A172" s="1244"/>
      <c r="B172" s="353"/>
      <c r="C172" s="298"/>
      <c r="D172" s="366"/>
      <c r="E172" s="297"/>
      <c r="F172" s="353"/>
      <c r="G172" s="298"/>
      <c r="H172" s="366"/>
      <c r="I172" s="298"/>
      <c r="J172" s="366"/>
      <c r="K172" s="298"/>
      <c r="L172" s="388"/>
      <c r="M172" s="298"/>
      <c r="N172" s="366"/>
      <c r="O172" s="298"/>
      <c r="P172" s="365"/>
      <c r="Q172" s="298"/>
      <c r="R172" s="366"/>
      <c r="S172" s="298"/>
      <c r="T172" s="366"/>
      <c r="U172" s="298"/>
      <c r="V172" s="366"/>
      <c r="W172" s="298"/>
      <c r="X172" s="385"/>
      <c r="Y172" s="868"/>
      <c r="Z172" s="298"/>
    </row>
    <row r="173" spans="1:26" ht="15" customHeight="1" x14ac:dyDescent="0.35">
      <c r="A173" s="1243">
        <v>44791</v>
      </c>
      <c r="B173" s="353">
        <v>52.66</v>
      </c>
      <c r="C173" s="298">
        <v>271199</v>
      </c>
      <c r="D173" s="366"/>
      <c r="E173" s="297"/>
      <c r="F173" s="353"/>
      <c r="G173" s="298"/>
      <c r="H173" s="366">
        <v>11.42</v>
      </c>
      <c r="I173" s="298">
        <v>87363</v>
      </c>
      <c r="J173" s="366"/>
      <c r="K173" s="298"/>
      <c r="L173" s="388"/>
      <c r="M173" s="298"/>
      <c r="N173" s="366"/>
      <c r="O173" s="298"/>
      <c r="P173" s="365"/>
      <c r="Q173" s="298"/>
      <c r="R173" s="366"/>
      <c r="S173" s="298"/>
      <c r="T173" s="366"/>
      <c r="U173" s="298"/>
      <c r="V173" s="366"/>
      <c r="W173" s="298"/>
      <c r="X173" s="385"/>
      <c r="Y173" s="868"/>
      <c r="Z173" s="298"/>
    </row>
    <row r="174" spans="1:26" ht="15" customHeight="1" x14ac:dyDescent="0.35">
      <c r="A174" s="1244"/>
      <c r="B174" s="353"/>
      <c r="C174" s="298"/>
      <c r="D174" s="366"/>
      <c r="E174" s="297"/>
      <c r="F174" s="353"/>
      <c r="G174" s="298"/>
      <c r="H174" s="366"/>
      <c r="I174" s="298"/>
      <c r="J174" s="366"/>
      <c r="K174" s="298"/>
      <c r="L174" s="388"/>
      <c r="M174" s="298"/>
      <c r="N174" s="366"/>
      <c r="O174" s="298"/>
      <c r="P174" s="365"/>
      <c r="Q174" s="298"/>
      <c r="R174" s="366"/>
      <c r="S174" s="298"/>
      <c r="T174" s="366"/>
      <c r="U174" s="298"/>
      <c r="V174" s="366"/>
      <c r="W174" s="298"/>
      <c r="X174" s="385"/>
      <c r="Y174" s="868"/>
      <c r="Z174" s="298"/>
    </row>
    <row r="175" spans="1:26" ht="15" customHeight="1" x14ac:dyDescent="0.35">
      <c r="A175" s="1243">
        <v>44792</v>
      </c>
      <c r="B175" s="353"/>
      <c r="C175" s="298"/>
      <c r="D175" s="366"/>
      <c r="E175" s="297"/>
      <c r="F175" s="353"/>
      <c r="G175" s="298"/>
      <c r="H175" s="366"/>
      <c r="I175" s="298"/>
      <c r="J175" s="366"/>
      <c r="K175" s="298"/>
      <c r="L175" s="388"/>
      <c r="M175" s="298"/>
      <c r="N175" s="366">
        <v>8.24</v>
      </c>
      <c r="O175" s="298">
        <v>63036</v>
      </c>
      <c r="P175" s="365"/>
      <c r="Q175" s="298"/>
      <c r="R175" s="366"/>
      <c r="S175" s="298"/>
      <c r="T175" s="366"/>
      <c r="U175" s="298"/>
      <c r="V175" s="366"/>
      <c r="W175" s="298"/>
      <c r="X175" s="385">
        <v>37.67</v>
      </c>
      <c r="Y175" s="868">
        <v>711960</v>
      </c>
      <c r="Z175" s="298"/>
    </row>
    <row r="176" spans="1:26" ht="15" customHeight="1" x14ac:dyDescent="0.35">
      <c r="A176" s="1244"/>
      <c r="B176" s="353"/>
      <c r="C176" s="298"/>
      <c r="D176" s="366"/>
      <c r="E176" s="297"/>
      <c r="F176" s="353"/>
      <c r="G176" s="298"/>
      <c r="H176" s="366"/>
      <c r="I176" s="298"/>
      <c r="J176" s="366"/>
      <c r="K176" s="298"/>
      <c r="L176" s="388"/>
      <c r="M176" s="298"/>
      <c r="N176" s="366"/>
      <c r="O176" s="298"/>
      <c r="P176" s="365"/>
      <c r="Q176" s="298"/>
      <c r="R176" s="366"/>
      <c r="S176" s="298"/>
      <c r="T176" s="366"/>
      <c r="U176" s="298"/>
      <c r="V176" s="366"/>
      <c r="W176" s="298"/>
      <c r="X176" s="385"/>
      <c r="Y176" s="868"/>
      <c r="Z176" s="298"/>
    </row>
    <row r="177" spans="1:26" ht="15" customHeight="1" x14ac:dyDescent="0.35">
      <c r="A177" s="1243">
        <v>44793</v>
      </c>
      <c r="B177" s="372"/>
      <c r="C177" s="332"/>
      <c r="D177" s="366">
        <v>48.76</v>
      </c>
      <c r="E177" s="297">
        <v>251114</v>
      </c>
      <c r="F177" s="353"/>
      <c r="G177" s="298"/>
      <c r="H177" s="366"/>
      <c r="I177" s="298"/>
      <c r="J177" s="366"/>
      <c r="K177" s="298"/>
      <c r="L177" s="388"/>
      <c r="M177" s="298"/>
      <c r="N177" s="366"/>
      <c r="O177" s="298"/>
      <c r="P177" s="365"/>
      <c r="Q177" s="298"/>
      <c r="R177" s="366"/>
      <c r="S177" s="298"/>
      <c r="T177" s="366"/>
      <c r="U177" s="298"/>
      <c r="V177" s="388"/>
      <c r="W177" s="332"/>
      <c r="X177" s="385"/>
      <c r="Y177" s="868"/>
      <c r="Z177" s="298"/>
    </row>
    <row r="178" spans="1:26" ht="15" customHeight="1" x14ac:dyDescent="0.35">
      <c r="A178" s="1244"/>
      <c r="B178" s="372"/>
      <c r="C178" s="332"/>
      <c r="D178" s="366"/>
      <c r="E178" s="297"/>
      <c r="F178" s="353"/>
      <c r="G178" s="298"/>
      <c r="H178" s="366"/>
      <c r="I178" s="298"/>
      <c r="J178" s="366"/>
      <c r="K178" s="298"/>
      <c r="L178" s="388"/>
      <c r="M178" s="298"/>
      <c r="N178" s="366"/>
      <c r="O178" s="298"/>
      <c r="P178" s="365"/>
      <c r="Q178" s="298"/>
      <c r="R178" s="366"/>
      <c r="S178" s="298"/>
      <c r="T178" s="366"/>
      <c r="U178" s="298"/>
      <c r="V178" s="366"/>
      <c r="W178" s="298"/>
      <c r="X178" s="385"/>
      <c r="Y178" s="868"/>
      <c r="Z178" s="298"/>
    </row>
    <row r="179" spans="1:26" ht="15" customHeight="1" x14ac:dyDescent="0.35">
      <c r="A179" s="1243">
        <v>44794</v>
      </c>
      <c r="B179" s="372"/>
      <c r="C179" s="332"/>
      <c r="D179" s="366"/>
      <c r="E179" s="297"/>
      <c r="F179" s="353"/>
      <c r="G179" s="298"/>
      <c r="H179" s="366"/>
      <c r="I179" s="298"/>
      <c r="J179" s="366"/>
      <c r="K179" s="298"/>
      <c r="L179" s="388"/>
      <c r="M179" s="298"/>
      <c r="N179" s="366"/>
      <c r="O179" s="298"/>
      <c r="P179" s="365"/>
      <c r="Q179" s="298"/>
      <c r="R179" s="366"/>
      <c r="S179" s="298"/>
      <c r="T179" s="385"/>
      <c r="U179" s="868"/>
      <c r="V179" s="366"/>
      <c r="W179" s="298"/>
      <c r="X179" s="385"/>
      <c r="Y179" s="868"/>
      <c r="Z179" s="298"/>
    </row>
    <row r="180" spans="1:26" ht="15" customHeight="1" x14ac:dyDescent="0.35">
      <c r="A180" s="1244"/>
      <c r="B180" s="353"/>
      <c r="C180" s="298"/>
      <c r="D180" s="366"/>
      <c r="E180" s="297"/>
      <c r="F180" s="353"/>
      <c r="G180" s="298"/>
      <c r="H180" s="366"/>
      <c r="I180" s="298"/>
      <c r="J180" s="366"/>
      <c r="K180" s="298"/>
      <c r="L180" s="388"/>
      <c r="M180" s="298"/>
      <c r="N180" s="366"/>
      <c r="O180" s="298"/>
      <c r="P180" s="365"/>
      <c r="Q180" s="298"/>
      <c r="R180" s="366"/>
      <c r="S180" s="298"/>
      <c r="T180" s="366"/>
      <c r="U180" s="298"/>
      <c r="V180" s="366"/>
      <c r="W180" s="298"/>
      <c r="X180" s="385"/>
      <c r="Y180" s="868"/>
      <c r="Z180" s="298"/>
    </row>
    <row r="181" spans="1:26" ht="15" customHeight="1" x14ac:dyDescent="0.35">
      <c r="A181" s="1243">
        <v>44795</v>
      </c>
      <c r="B181" s="353"/>
      <c r="C181" s="298"/>
      <c r="D181" s="366"/>
      <c r="E181" s="297"/>
      <c r="F181" s="353">
        <v>13.14</v>
      </c>
      <c r="G181" s="298">
        <v>100520</v>
      </c>
      <c r="H181" s="366">
        <v>10.5</v>
      </c>
      <c r="I181" s="298">
        <v>80325</v>
      </c>
      <c r="J181" s="366"/>
      <c r="K181" s="298"/>
      <c r="L181" s="388"/>
      <c r="M181" s="298"/>
      <c r="N181" s="366"/>
      <c r="O181" s="298"/>
      <c r="P181" s="365"/>
      <c r="Q181" s="298"/>
      <c r="R181" s="366"/>
      <c r="S181" s="298"/>
      <c r="T181" s="366"/>
      <c r="U181" s="298"/>
      <c r="V181" s="366"/>
      <c r="W181" s="298"/>
      <c r="X181" s="385"/>
      <c r="Y181" s="868"/>
      <c r="Z181" s="298"/>
    </row>
    <row r="182" spans="1:26" ht="18" customHeight="1" x14ac:dyDescent="0.35">
      <c r="A182" s="1244"/>
      <c r="B182" s="353"/>
      <c r="C182" s="298"/>
      <c r="D182" s="366"/>
      <c r="E182" s="297"/>
      <c r="F182" s="353"/>
      <c r="G182" s="298"/>
      <c r="H182" s="366"/>
      <c r="I182" s="298"/>
      <c r="J182" s="366"/>
      <c r="K182" s="298"/>
      <c r="L182" s="388"/>
      <c r="M182" s="298"/>
      <c r="N182" s="366"/>
      <c r="O182" s="298"/>
      <c r="P182" s="365"/>
      <c r="Q182" s="298"/>
      <c r="R182" s="366"/>
      <c r="S182" s="298"/>
      <c r="T182" s="366"/>
      <c r="U182" s="298"/>
      <c r="V182" s="388"/>
      <c r="W182" s="332"/>
      <c r="X182" s="385"/>
      <c r="Y182" s="868"/>
      <c r="Z182" s="298"/>
    </row>
    <row r="183" spans="1:26" ht="15" customHeight="1" x14ac:dyDescent="0.35">
      <c r="A183" s="1243">
        <v>44796</v>
      </c>
      <c r="B183" s="353"/>
      <c r="C183" s="298"/>
      <c r="D183" s="366"/>
      <c r="E183" s="297"/>
      <c r="F183" s="353"/>
      <c r="G183" s="298"/>
      <c r="H183" s="366"/>
      <c r="I183" s="298"/>
      <c r="J183" s="366"/>
      <c r="K183" s="298"/>
      <c r="L183" s="388"/>
      <c r="M183" s="298"/>
      <c r="N183" s="366"/>
      <c r="O183" s="298"/>
      <c r="P183" s="365"/>
      <c r="Q183" s="298"/>
      <c r="R183" s="366"/>
      <c r="S183" s="298"/>
      <c r="T183" s="366">
        <v>29.06</v>
      </c>
      <c r="U183" s="298">
        <v>222309</v>
      </c>
      <c r="V183" s="366">
        <v>43.54</v>
      </c>
      <c r="W183" s="298">
        <v>822906</v>
      </c>
      <c r="X183" s="385"/>
      <c r="Y183" s="868"/>
      <c r="Z183" s="298"/>
    </row>
    <row r="184" spans="1:26" ht="15" customHeight="1" x14ac:dyDescent="0.35">
      <c r="A184" s="1244"/>
      <c r="B184" s="353"/>
      <c r="C184" s="298"/>
      <c r="D184" s="366"/>
      <c r="E184" s="297"/>
      <c r="F184" s="353"/>
      <c r="G184" s="298"/>
      <c r="H184" s="366"/>
      <c r="I184" s="298"/>
      <c r="J184" s="366"/>
      <c r="K184" s="298"/>
      <c r="L184" s="388"/>
      <c r="M184" s="298"/>
      <c r="N184" s="366"/>
      <c r="O184" s="298"/>
      <c r="P184" s="365"/>
      <c r="Q184" s="298"/>
      <c r="R184" s="366"/>
      <c r="S184" s="298"/>
      <c r="T184" s="366"/>
      <c r="U184" s="298"/>
      <c r="V184" s="366"/>
      <c r="W184" s="298"/>
      <c r="X184" s="385"/>
      <c r="Y184" s="868"/>
      <c r="Z184" s="298"/>
    </row>
    <row r="185" spans="1:26" ht="15" customHeight="1" x14ac:dyDescent="0.35">
      <c r="A185" s="1243">
        <v>44797</v>
      </c>
      <c r="B185" s="353">
        <v>55.71</v>
      </c>
      <c r="C185" s="298">
        <v>286907</v>
      </c>
      <c r="D185" s="366">
        <v>54.69</v>
      </c>
      <c r="E185" s="297">
        <v>281654</v>
      </c>
      <c r="F185" s="353"/>
      <c r="G185" s="298"/>
      <c r="H185" s="366"/>
      <c r="I185" s="298"/>
      <c r="J185" s="366"/>
      <c r="K185" s="298"/>
      <c r="L185" s="388"/>
      <c r="M185" s="298"/>
      <c r="N185" s="366"/>
      <c r="O185" s="298"/>
      <c r="P185" s="365"/>
      <c r="Q185" s="298"/>
      <c r="R185" s="388">
        <v>36.229999999999997</v>
      </c>
      <c r="S185" s="332">
        <v>277160</v>
      </c>
      <c r="T185" s="366"/>
      <c r="U185" s="298"/>
      <c r="V185" s="366"/>
      <c r="W185" s="298"/>
      <c r="X185" s="385"/>
      <c r="Y185" s="868"/>
      <c r="Z185" s="298"/>
    </row>
    <row r="186" spans="1:26" ht="15" customHeight="1" x14ac:dyDescent="0.35">
      <c r="A186" s="1244"/>
      <c r="B186" s="353"/>
      <c r="C186" s="298"/>
      <c r="D186" s="366"/>
      <c r="E186" s="297"/>
      <c r="F186" s="353"/>
      <c r="G186" s="298"/>
      <c r="H186" s="366"/>
      <c r="I186" s="298"/>
      <c r="J186" s="366"/>
      <c r="K186" s="298"/>
      <c r="L186" s="388"/>
      <c r="M186" s="298"/>
      <c r="N186" s="366"/>
      <c r="O186" s="298"/>
      <c r="P186" s="365"/>
      <c r="Q186" s="298"/>
      <c r="R186" s="366"/>
      <c r="S186" s="298"/>
      <c r="T186" s="366"/>
      <c r="U186" s="298"/>
      <c r="V186" s="366"/>
      <c r="W186" s="298"/>
      <c r="X186" s="385"/>
      <c r="Y186" s="868"/>
      <c r="Z186" s="298"/>
    </row>
    <row r="187" spans="1:26" ht="15" customHeight="1" x14ac:dyDescent="0.35">
      <c r="A187" s="1243">
        <v>44798</v>
      </c>
      <c r="B187" s="353"/>
      <c r="C187" s="298"/>
      <c r="D187" s="366">
        <v>59.75</v>
      </c>
      <c r="E187" s="297">
        <v>307713</v>
      </c>
      <c r="F187" s="353"/>
      <c r="G187" s="298"/>
      <c r="H187" s="366"/>
      <c r="I187" s="298"/>
      <c r="J187" s="366"/>
      <c r="K187" s="298"/>
      <c r="L187" s="388">
        <v>13.47</v>
      </c>
      <c r="M187" s="298">
        <v>103046</v>
      </c>
      <c r="N187" s="366"/>
      <c r="O187" s="298"/>
      <c r="P187" s="365"/>
      <c r="Q187" s="298"/>
      <c r="R187" s="366"/>
      <c r="S187" s="298"/>
      <c r="T187" s="366"/>
      <c r="U187" s="298"/>
      <c r="V187" s="366"/>
      <c r="W187" s="298"/>
      <c r="X187" s="385"/>
      <c r="Y187" s="868"/>
      <c r="Z187" s="298"/>
    </row>
    <row r="188" spans="1:26" ht="15" customHeight="1" x14ac:dyDescent="0.35">
      <c r="A188" s="1244"/>
      <c r="B188" s="353"/>
      <c r="C188" s="298"/>
      <c r="D188" s="366"/>
      <c r="E188" s="297"/>
      <c r="F188" s="353"/>
      <c r="G188" s="298"/>
      <c r="H188" s="366"/>
      <c r="I188" s="298"/>
      <c r="J188" s="366"/>
      <c r="K188" s="298"/>
      <c r="L188" s="388"/>
      <c r="M188" s="298"/>
      <c r="N188" s="366"/>
      <c r="O188" s="298"/>
      <c r="P188" s="365"/>
      <c r="Q188" s="298"/>
      <c r="R188" s="366"/>
      <c r="S188" s="298"/>
      <c r="T188" s="366"/>
      <c r="U188" s="298"/>
      <c r="V188" s="366"/>
      <c r="W188" s="298"/>
      <c r="X188" s="385"/>
      <c r="Y188" s="868"/>
      <c r="Z188" s="298"/>
    </row>
    <row r="189" spans="1:26" ht="15" customHeight="1" x14ac:dyDescent="0.35">
      <c r="A189" s="1243">
        <v>44799</v>
      </c>
      <c r="B189" s="353"/>
      <c r="C189" s="298"/>
      <c r="D189" s="366"/>
      <c r="E189" s="297"/>
      <c r="F189" s="353"/>
      <c r="G189" s="298"/>
      <c r="H189" s="366"/>
      <c r="I189" s="298"/>
      <c r="J189" s="366"/>
      <c r="K189" s="298"/>
      <c r="L189" s="388"/>
      <c r="M189" s="298"/>
      <c r="N189" s="366"/>
      <c r="O189" s="298"/>
      <c r="P189" s="365"/>
      <c r="Q189" s="298"/>
      <c r="R189" s="366"/>
      <c r="S189" s="298"/>
      <c r="T189" s="366"/>
      <c r="U189" s="298"/>
      <c r="V189" s="366">
        <v>39.67</v>
      </c>
      <c r="W189" s="298">
        <v>749760</v>
      </c>
      <c r="X189" s="385">
        <v>32.56</v>
      </c>
      <c r="Y189" s="868">
        <v>615380</v>
      </c>
      <c r="Z189" s="298"/>
    </row>
    <row r="190" spans="1:26" ht="15" customHeight="1" x14ac:dyDescent="0.35">
      <c r="A190" s="1244"/>
      <c r="B190" s="353"/>
      <c r="C190" s="298"/>
      <c r="D190" s="366"/>
      <c r="E190" s="297"/>
      <c r="F190" s="353"/>
      <c r="G190" s="298"/>
      <c r="H190" s="366"/>
      <c r="I190" s="298"/>
      <c r="J190" s="366"/>
      <c r="K190" s="298"/>
      <c r="L190" s="388"/>
      <c r="M190" s="298"/>
      <c r="N190" s="366"/>
      <c r="O190" s="298"/>
      <c r="P190" s="365"/>
      <c r="Q190" s="298"/>
      <c r="R190" s="366"/>
      <c r="S190" s="298"/>
      <c r="T190" s="366"/>
      <c r="U190" s="298"/>
      <c r="V190" s="366">
        <v>34.86</v>
      </c>
      <c r="W190" s="298">
        <v>658850</v>
      </c>
      <c r="X190" s="385"/>
      <c r="Y190" s="868"/>
      <c r="Z190" s="298"/>
    </row>
    <row r="191" spans="1:26" ht="15" customHeight="1" x14ac:dyDescent="0.35">
      <c r="A191" s="1243">
        <v>44800</v>
      </c>
      <c r="B191" s="353"/>
      <c r="C191" s="298"/>
      <c r="D191" s="366"/>
      <c r="E191" s="297"/>
      <c r="F191" s="353"/>
      <c r="G191" s="298"/>
      <c r="H191" s="366"/>
      <c r="I191" s="298"/>
      <c r="J191" s="366"/>
      <c r="K191" s="298"/>
      <c r="L191" s="388"/>
      <c r="M191" s="298"/>
      <c r="N191" s="366"/>
      <c r="O191" s="298"/>
      <c r="P191" s="365"/>
      <c r="Q191" s="298"/>
      <c r="R191" s="366"/>
      <c r="S191" s="298"/>
      <c r="T191" s="366"/>
      <c r="U191" s="298"/>
      <c r="V191" s="366"/>
      <c r="W191" s="298"/>
      <c r="X191" s="385"/>
      <c r="Y191" s="868"/>
      <c r="Z191" s="298"/>
    </row>
    <row r="192" spans="1:26" ht="15" customHeight="1" x14ac:dyDescent="0.35">
      <c r="A192" s="1244"/>
      <c r="B192" s="352"/>
      <c r="C192" s="298"/>
      <c r="D192" s="366"/>
      <c r="E192" s="297"/>
      <c r="F192" s="353"/>
      <c r="G192" s="298"/>
      <c r="H192" s="366"/>
      <c r="I192" s="298"/>
      <c r="J192" s="366"/>
      <c r="K192" s="298"/>
      <c r="L192" s="388"/>
      <c r="M192" s="298"/>
      <c r="N192" s="366"/>
      <c r="O192" s="298"/>
      <c r="P192" s="365"/>
      <c r="Q192" s="298"/>
      <c r="R192" s="366"/>
      <c r="S192" s="298"/>
      <c r="T192" s="366"/>
      <c r="U192" s="298"/>
      <c r="V192" s="366"/>
      <c r="W192" s="298"/>
      <c r="X192" s="385"/>
      <c r="Y192" s="868"/>
      <c r="Z192" s="298"/>
    </row>
    <row r="193" spans="1:26" ht="15" customHeight="1" x14ac:dyDescent="0.35">
      <c r="A193" s="1243">
        <v>44801</v>
      </c>
      <c r="B193" s="352"/>
      <c r="C193" s="298"/>
      <c r="D193" s="366"/>
      <c r="E193" s="297"/>
      <c r="F193" s="353"/>
      <c r="G193" s="298"/>
      <c r="H193" s="366"/>
      <c r="I193" s="298"/>
      <c r="J193" s="366"/>
      <c r="K193" s="298"/>
      <c r="L193" s="388"/>
      <c r="M193" s="298"/>
      <c r="N193" s="366"/>
      <c r="O193" s="298"/>
      <c r="P193" s="365"/>
      <c r="Q193" s="298"/>
      <c r="R193" s="366"/>
      <c r="S193" s="298"/>
      <c r="T193" s="366"/>
      <c r="U193" s="298"/>
      <c r="V193" s="366"/>
      <c r="W193" s="298"/>
      <c r="X193" s="385"/>
      <c r="Y193" s="868"/>
      <c r="Z193" s="298"/>
    </row>
    <row r="194" spans="1:26" ht="15" customHeight="1" x14ac:dyDescent="0.35">
      <c r="A194" s="1244"/>
      <c r="B194" s="352"/>
      <c r="C194" s="298"/>
      <c r="D194" s="366"/>
      <c r="E194" s="297"/>
      <c r="F194" s="353"/>
      <c r="G194" s="298"/>
      <c r="H194" s="366"/>
      <c r="I194" s="298"/>
      <c r="J194" s="366"/>
      <c r="K194" s="298"/>
      <c r="L194" s="388"/>
      <c r="M194" s="298"/>
      <c r="N194" s="366"/>
      <c r="O194" s="298"/>
      <c r="P194" s="365"/>
      <c r="Q194" s="298"/>
      <c r="R194" s="366"/>
      <c r="S194" s="298"/>
      <c r="T194" s="366"/>
      <c r="U194" s="298"/>
      <c r="V194" s="366"/>
      <c r="W194" s="298"/>
      <c r="X194" s="385"/>
      <c r="Y194" s="868"/>
      <c r="Z194" s="298"/>
    </row>
    <row r="195" spans="1:26" ht="15" customHeight="1" x14ac:dyDescent="0.35">
      <c r="A195" s="1243">
        <v>44802</v>
      </c>
      <c r="B195" s="352"/>
      <c r="C195" s="298"/>
      <c r="D195" s="366"/>
      <c r="E195" s="297"/>
      <c r="F195" s="353"/>
      <c r="G195" s="298"/>
      <c r="H195" s="366"/>
      <c r="I195" s="298"/>
      <c r="J195" s="366"/>
      <c r="K195" s="298"/>
      <c r="L195" s="388"/>
      <c r="M195" s="298"/>
      <c r="N195" s="366">
        <v>10.96</v>
      </c>
      <c r="O195" s="298">
        <v>83844</v>
      </c>
      <c r="P195" s="365"/>
      <c r="Q195" s="298"/>
      <c r="R195" s="366"/>
      <c r="S195" s="298"/>
      <c r="T195" s="366"/>
      <c r="U195" s="298"/>
      <c r="V195" s="366"/>
      <c r="W195" s="298"/>
      <c r="X195" s="385"/>
      <c r="Y195" s="868"/>
      <c r="Z195" s="298"/>
    </row>
    <row r="196" spans="1:26" ht="15" customHeight="1" x14ac:dyDescent="0.35">
      <c r="A196" s="1244"/>
      <c r="B196" s="352"/>
      <c r="C196" s="298"/>
      <c r="D196" s="366"/>
      <c r="E196" s="297"/>
      <c r="F196" s="353"/>
      <c r="G196" s="298"/>
      <c r="H196" s="366"/>
      <c r="I196" s="298"/>
      <c r="J196" s="366"/>
      <c r="K196" s="298"/>
      <c r="L196" s="388"/>
      <c r="M196" s="298"/>
      <c r="N196" s="366"/>
      <c r="O196" s="298"/>
      <c r="P196" s="365"/>
      <c r="Q196" s="298"/>
      <c r="R196" s="366"/>
      <c r="S196" s="298"/>
      <c r="T196" s="366"/>
      <c r="U196" s="298"/>
      <c r="V196" s="366"/>
      <c r="W196" s="298"/>
      <c r="X196" s="385"/>
      <c r="Y196" s="868"/>
      <c r="Z196" s="298"/>
    </row>
    <row r="197" spans="1:26" ht="15" customHeight="1" x14ac:dyDescent="0.35">
      <c r="A197" s="1243">
        <v>44803</v>
      </c>
      <c r="B197" s="352"/>
      <c r="C197" s="298"/>
      <c r="D197" s="366"/>
      <c r="E197" s="297"/>
      <c r="F197" s="353"/>
      <c r="G197" s="298"/>
      <c r="H197" s="366"/>
      <c r="I197" s="298"/>
      <c r="J197" s="366">
        <v>11.58</v>
      </c>
      <c r="K197" s="298">
        <v>88587</v>
      </c>
      <c r="L197" s="388"/>
      <c r="M197" s="298"/>
      <c r="N197" s="366"/>
      <c r="O197" s="298"/>
      <c r="P197" s="365"/>
      <c r="Q197" s="298"/>
      <c r="R197" s="366"/>
      <c r="S197" s="298"/>
      <c r="T197" s="366"/>
      <c r="U197" s="298"/>
      <c r="V197" s="366"/>
      <c r="W197" s="298"/>
      <c r="X197" s="385"/>
      <c r="Y197" s="868"/>
      <c r="Z197" s="298"/>
    </row>
    <row r="198" spans="1:26" ht="15" customHeight="1" x14ac:dyDescent="0.35">
      <c r="A198" s="1244"/>
      <c r="B198" s="352"/>
      <c r="C198" s="298"/>
      <c r="D198" s="366"/>
      <c r="E198" s="297"/>
      <c r="F198" s="353"/>
      <c r="G198" s="298"/>
      <c r="H198" s="366"/>
      <c r="I198" s="298"/>
      <c r="J198" s="366"/>
      <c r="K198" s="298"/>
      <c r="L198" s="388"/>
      <c r="M198" s="298"/>
      <c r="N198" s="366"/>
      <c r="O198" s="298"/>
      <c r="P198" s="365"/>
      <c r="Q198" s="298"/>
      <c r="R198" s="366"/>
      <c r="S198" s="298"/>
      <c r="T198" s="366">
        <v>35.869999999999997</v>
      </c>
      <c r="U198" s="298">
        <v>274406</v>
      </c>
      <c r="V198" s="366"/>
      <c r="W198" s="298"/>
      <c r="X198" s="385"/>
      <c r="Y198" s="868"/>
      <c r="Z198" s="298"/>
    </row>
    <row r="199" spans="1:26" ht="15" customHeight="1" x14ac:dyDescent="0.35">
      <c r="A199" s="1243">
        <v>44804</v>
      </c>
      <c r="B199" s="352"/>
      <c r="C199" s="298"/>
      <c r="D199" s="366"/>
      <c r="E199" s="297"/>
      <c r="F199" s="353"/>
      <c r="G199" s="298"/>
      <c r="H199" s="366"/>
      <c r="I199" s="298"/>
      <c r="J199" s="366"/>
      <c r="K199" s="298"/>
      <c r="L199" s="388"/>
      <c r="M199" s="298"/>
      <c r="N199" s="366"/>
      <c r="O199" s="298"/>
      <c r="P199" s="365"/>
      <c r="Q199" s="298"/>
      <c r="R199" s="366"/>
      <c r="S199" s="298"/>
      <c r="T199" s="366"/>
      <c r="U199" s="298"/>
      <c r="V199" s="366"/>
      <c r="W199" s="298"/>
      <c r="X199" s="385"/>
      <c r="Y199" s="868"/>
      <c r="Z199" s="298"/>
    </row>
    <row r="200" spans="1:26" ht="15" customHeight="1" x14ac:dyDescent="0.35">
      <c r="A200" s="1244"/>
      <c r="B200" s="352">
        <v>53.38</v>
      </c>
      <c r="C200" s="298">
        <v>274907</v>
      </c>
      <c r="D200" s="366"/>
      <c r="E200" s="297"/>
      <c r="F200" s="353"/>
      <c r="G200" s="298"/>
      <c r="H200" s="366">
        <v>8.0399999999999991</v>
      </c>
      <c r="I200" s="298">
        <v>61506</v>
      </c>
      <c r="J200" s="366"/>
      <c r="K200" s="298"/>
      <c r="L200" s="388"/>
      <c r="M200" s="298"/>
      <c r="N200" s="366"/>
      <c r="O200" s="298"/>
      <c r="P200" s="365"/>
      <c r="Q200" s="298"/>
      <c r="R200" s="366"/>
      <c r="S200" s="298"/>
      <c r="T200" s="366"/>
      <c r="U200" s="298"/>
      <c r="V200" s="366"/>
      <c r="W200" s="298"/>
      <c r="X200" s="385"/>
      <c r="Y200" s="868"/>
      <c r="Z200" s="298"/>
    </row>
    <row r="201" spans="1:26" s="295" customFormat="1" ht="22" customHeight="1" x14ac:dyDescent="0.35">
      <c r="A201" s="1226" t="s">
        <v>113</v>
      </c>
      <c r="B201" s="354"/>
      <c r="C201" s="293">
        <f>SUM(C139:C200)</f>
        <v>2220478</v>
      </c>
      <c r="D201" s="354"/>
      <c r="E201" s="293">
        <f>SUM(E139:E200)</f>
        <v>2222175</v>
      </c>
      <c r="F201" s="354"/>
      <c r="G201" s="293">
        <f>SUM(G139:G200)</f>
        <v>377527</v>
      </c>
      <c r="H201" s="354"/>
      <c r="I201" s="293">
        <f>SUM(I139:I200)</f>
        <v>320459</v>
      </c>
      <c r="J201" s="354"/>
      <c r="K201" s="293">
        <f>SUM(K139:K200)</f>
        <v>169601</v>
      </c>
      <c r="L201" s="354"/>
      <c r="M201" s="293">
        <f>SUM(M139:M200)</f>
        <v>153046</v>
      </c>
      <c r="N201" s="354"/>
      <c r="O201" s="512">
        <f>SUM(O139:O200)</f>
        <v>327421</v>
      </c>
      <c r="P201" s="354"/>
      <c r="Q201" s="293">
        <f>SUM(Q139:Q200)</f>
        <v>559598</v>
      </c>
      <c r="R201" s="354"/>
      <c r="S201" s="293">
        <f>SUM(S139:S200)</f>
        <v>1040172</v>
      </c>
      <c r="T201" s="354"/>
      <c r="U201" s="293">
        <f>SUM(U139:U200)</f>
        <v>762247</v>
      </c>
      <c r="V201" s="354"/>
      <c r="W201" s="293">
        <f>SUM(W139:W200)</f>
        <v>3782483</v>
      </c>
      <c r="X201" s="354"/>
      <c r="Y201" s="293">
        <f>SUM(Y139:Y200)</f>
        <v>2534670</v>
      </c>
      <c r="Z201" s="293">
        <f>SUM(B201:Y201)</f>
        <v>14469877</v>
      </c>
    </row>
    <row r="202" spans="1:26" s="295" customFormat="1" ht="22" customHeight="1" x14ac:dyDescent="0.35">
      <c r="A202" s="1226"/>
      <c r="B202" s="354">
        <f>SUM(B139:B201)</f>
        <v>431.16</v>
      </c>
      <c r="C202" s="293"/>
      <c r="D202" s="354">
        <f>SUM(D139:D201)</f>
        <v>431.48999999999995</v>
      </c>
      <c r="E202" s="293"/>
      <c r="F202" s="354">
        <f>SUM(F139:F201)</f>
        <v>49.35</v>
      </c>
      <c r="G202" s="293"/>
      <c r="H202" s="354">
        <f>SUM(H139:H201)</f>
        <v>41.89</v>
      </c>
      <c r="I202" s="293"/>
      <c r="J202" s="354">
        <f>SUM(J139:J201)</f>
        <v>22.17</v>
      </c>
      <c r="K202" s="293"/>
      <c r="L202" s="354">
        <f>SUM(L139:L201)</f>
        <v>20</v>
      </c>
      <c r="M202" s="293"/>
      <c r="N202" s="354">
        <f>SUM(N139:N201)</f>
        <v>42.800000000000004</v>
      </c>
      <c r="O202" s="293"/>
      <c r="P202" s="354" t="s">
        <v>184</v>
      </c>
      <c r="Q202" s="293"/>
      <c r="R202" s="354">
        <f>SUM(R139:R201)</f>
        <v>135.97</v>
      </c>
      <c r="S202" s="293"/>
      <c r="T202" s="354">
        <f>SUM(T139:T201)</f>
        <v>99.639999999999986</v>
      </c>
      <c r="U202" s="293"/>
      <c r="V202" s="354">
        <f>SUM(V139:V201)</f>
        <v>205.62</v>
      </c>
      <c r="W202" s="293"/>
      <c r="X202" s="354">
        <f>SUM(X139:X201)</f>
        <v>134.11000000000001</v>
      </c>
      <c r="Y202" s="293"/>
      <c r="Z202" s="364">
        <f>SUM(B202:Y202)</f>
        <v>1614.1999999999998</v>
      </c>
    </row>
    <row r="203" spans="1:26" ht="24" customHeight="1" x14ac:dyDescent="0.35">
      <c r="A203" s="1226"/>
      <c r="B203" s="1277"/>
      <c r="C203" s="1278"/>
      <c r="D203" s="1278"/>
      <c r="E203" s="1278"/>
      <c r="F203" s="1278"/>
      <c r="G203" s="1278"/>
      <c r="H203" s="1278"/>
      <c r="I203" s="1278"/>
      <c r="J203" s="1278"/>
      <c r="K203" s="1278"/>
      <c r="L203" s="1278"/>
      <c r="M203" s="1278"/>
      <c r="N203" s="1278"/>
      <c r="O203" s="1278"/>
      <c r="P203" s="1278"/>
      <c r="Q203" s="1278"/>
      <c r="R203" s="1278"/>
      <c r="S203" s="1278"/>
      <c r="T203" s="1278"/>
      <c r="U203" s="1278"/>
      <c r="V203" s="1278"/>
      <c r="W203" s="1278"/>
      <c r="X203" s="1278"/>
      <c r="Y203" s="1279"/>
      <c r="Z203" s="394">
        <f>Z201+Z133</f>
        <v>43667539</v>
      </c>
    </row>
    <row r="204" spans="1:26" ht="24" customHeight="1" x14ac:dyDescent="0.35">
      <c r="A204" s="862"/>
      <c r="B204" s="1277"/>
      <c r="C204" s="1278"/>
      <c r="D204" s="1278"/>
      <c r="E204" s="1278"/>
      <c r="F204" s="1278"/>
      <c r="G204" s="1278"/>
      <c r="H204" s="1278"/>
      <c r="I204" s="1278"/>
      <c r="J204" s="1278"/>
      <c r="K204" s="1278"/>
      <c r="L204" s="1278"/>
      <c r="M204" s="1278"/>
      <c r="N204" s="1278"/>
      <c r="O204" s="1278"/>
      <c r="P204" s="1278"/>
      <c r="Q204" s="1278"/>
      <c r="R204" s="1278"/>
      <c r="S204" s="1278"/>
      <c r="T204" s="1278"/>
      <c r="U204" s="1278"/>
      <c r="V204" s="1278"/>
      <c r="W204" s="1278"/>
      <c r="X204" s="1278"/>
      <c r="Y204" s="1279"/>
      <c r="Z204" s="364">
        <f>Z202+Z134</f>
        <v>5500.9099999999989</v>
      </c>
    </row>
    <row r="205" spans="1:26" ht="22" customHeight="1" x14ac:dyDescent="0.35">
      <c r="A205" s="331" t="s">
        <v>151</v>
      </c>
      <c r="B205" s="360"/>
      <c r="C205" s="303"/>
      <c r="D205" s="368"/>
      <c r="E205" s="303"/>
      <c r="F205" s="368"/>
      <c r="G205" s="301"/>
      <c r="H205" s="359"/>
      <c r="I205" s="301"/>
      <c r="J205" s="359"/>
      <c r="K205" s="301"/>
      <c r="L205" s="466"/>
      <c r="M205" s="301"/>
      <c r="N205" s="359"/>
      <c r="O205" s="301"/>
      <c r="P205" s="369"/>
      <c r="Q205" s="301"/>
      <c r="R205" s="359"/>
      <c r="S205" s="301"/>
      <c r="T205" s="359"/>
      <c r="U205" s="301"/>
      <c r="V205" s="359"/>
      <c r="W205" s="301"/>
      <c r="X205" s="359"/>
      <c r="Y205" s="301"/>
      <c r="Z205" s="301"/>
    </row>
    <row r="206" spans="1:26" ht="22" customHeight="1" x14ac:dyDescent="0.35">
      <c r="A206" s="331"/>
      <c r="B206" s="360"/>
      <c r="C206" s="1239" t="s">
        <v>240</v>
      </c>
      <c r="D206" s="1239"/>
      <c r="E206" s="1239"/>
      <c r="F206" s="368"/>
      <c r="G206" s="301"/>
      <c r="H206" s="359"/>
      <c r="I206" s="1239" t="s">
        <v>241</v>
      </c>
      <c r="J206" s="1239"/>
      <c r="K206" s="1239"/>
      <c r="L206" s="466"/>
      <c r="M206" s="301"/>
      <c r="N206" s="359"/>
      <c r="O206" s="1239" t="s">
        <v>242</v>
      </c>
      <c r="P206" s="1239"/>
      <c r="Q206" s="1239"/>
      <c r="R206" s="359"/>
      <c r="S206" s="301"/>
      <c r="T206" s="359"/>
      <c r="U206" s="301"/>
      <c r="V206" s="359"/>
      <c r="W206" s="301"/>
      <c r="X206" s="359"/>
      <c r="Y206" s="301"/>
      <c r="Z206" s="501"/>
    </row>
    <row r="207" spans="1:26" ht="22" customHeight="1" x14ac:dyDescent="0.35">
      <c r="A207" s="331"/>
      <c r="B207" s="360"/>
      <c r="C207" s="303"/>
      <c r="D207" s="368"/>
      <c r="E207" s="303"/>
      <c r="F207" s="368"/>
      <c r="G207" s="301"/>
      <c r="H207" s="359"/>
      <c r="I207" s="301"/>
      <c r="J207" s="359"/>
      <c r="K207" s="301"/>
      <c r="L207" s="466"/>
      <c r="M207" s="301"/>
      <c r="N207" s="359"/>
      <c r="O207" s="301"/>
      <c r="P207" s="369"/>
      <c r="Q207" s="301"/>
      <c r="R207" s="359"/>
      <c r="S207" s="301"/>
      <c r="T207" s="359"/>
      <c r="U207" s="301"/>
      <c r="V207" s="359"/>
      <c r="W207" s="301"/>
      <c r="X207" s="359"/>
      <c r="Y207" s="506"/>
      <c r="Z207" s="301"/>
    </row>
    <row r="208" spans="1:26" ht="22" customHeight="1" x14ac:dyDescent="0.35">
      <c r="A208" s="331"/>
      <c r="B208" s="360"/>
      <c r="C208" s="303"/>
      <c r="D208" s="368"/>
      <c r="E208" s="303"/>
      <c r="F208" s="368"/>
      <c r="G208" s="301"/>
      <c r="H208" s="359"/>
      <c r="I208" s="301"/>
      <c r="J208" s="359"/>
      <c r="K208" s="301"/>
      <c r="L208" s="466"/>
      <c r="M208" s="301"/>
      <c r="N208" s="359"/>
      <c r="O208" s="301"/>
      <c r="P208" s="369"/>
      <c r="Q208" s="301"/>
      <c r="R208" s="359"/>
      <c r="S208" s="301"/>
      <c r="T208" s="359"/>
      <c r="U208" s="301"/>
      <c r="V208" s="359"/>
      <c r="W208" s="301"/>
      <c r="X208" s="359"/>
      <c r="Y208" s="301"/>
      <c r="Z208" s="301"/>
    </row>
    <row r="209" spans="1:26" ht="22" customHeight="1" x14ac:dyDescent="0.35">
      <c r="A209" s="331"/>
      <c r="B209" s="360"/>
      <c r="C209" s="303"/>
      <c r="D209" s="368"/>
      <c r="E209" s="303"/>
      <c r="F209" s="368"/>
      <c r="G209" s="301"/>
      <c r="H209" s="359"/>
      <c r="I209" s="301"/>
      <c r="J209" s="359"/>
      <c r="K209" s="301"/>
      <c r="L209" s="466"/>
      <c r="M209" s="301"/>
      <c r="N209" s="359"/>
      <c r="O209" s="301"/>
      <c r="P209" s="369"/>
      <c r="Q209" s="301"/>
      <c r="R209" s="359"/>
      <c r="S209" s="301"/>
      <c r="T209" s="359"/>
      <c r="U209" s="301"/>
      <c r="V209" s="359"/>
      <c r="W209" s="301"/>
      <c r="X209" s="359"/>
      <c r="Y209" s="301"/>
      <c r="Z209" s="359"/>
    </row>
    <row r="210" spans="1:26" ht="22" customHeight="1" x14ac:dyDescent="0.35">
      <c r="A210" s="301"/>
      <c r="B210" s="359"/>
      <c r="C210" s="1280" t="s">
        <v>231</v>
      </c>
      <c r="D210" s="1280"/>
      <c r="E210" s="1280"/>
      <c r="F210" s="359"/>
      <c r="G210" s="301"/>
      <c r="H210" s="359"/>
      <c r="I210" s="1280" t="s">
        <v>243</v>
      </c>
      <c r="J210" s="1280"/>
      <c r="K210" s="1280"/>
      <c r="L210" s="466"/>
      <c r="M210" s="301"/>
      <c r="N210" s="359"/>
      <c r="O210" s="1280" t="s">
        <v>244</v>
      </c>
      <c r="P210" s="1280"/>
      <c r="Q210" s="1280"/>
      <c r="R210" s="359"/>
      <c r="S210" s="301"/>
      <c r="T210" s="359"/>
      <c r="U210" s="301"/>
      <c r="V210" s="359"/>
      <c r="W210" s="301"/>
      <c r="X210" s="359"/>
      <c r="Y210" s="359"/>
      <c r="Z210" s="301"/>
    </row>
    <row r="211" spans="1:26" ht="22" customHeight="1" x14ac:dyDescent="0.35">
      <c r="A211" s="301"/>
      <c r="B211" s="359"/>
      <c r="C211" s="301"/>
      <c r="D211" s="359"/>
      <c r="E211" s="301"/>
      <c r="F211" s="359"/>
      <c r="G211" s="301"/>
      <c r="H211" s="359"/>
      <c r="I211" s="301"/>
      <c r="J211" s="359"/>
      <c r="K211" s="301"/>
      <c r="L211" s="466"/>
      <c r="M211" s="301"/>
      <c r="N211" s="359"/>
      <c r="O211" s="301"/>
      <c r="P211" s="369"/>
      <c r="Q211" s="301"/>
      <c r="R211" s="359"/>
      <c r="S211" s="301"/>
      <c r="T211" s="359"/>
      <c r="U211" s="359"/>
      <c r="V211" s="359"/>
      <c r="W211" s="301"/>
      <c r="X211" s="359"/>
      <c r="Y211" s="359"/>
      <c r="Z211" s="301"/>
    </row>
    <row r="212" spans="1:26" ht="32.25" customHeight="1" x14ac:dyDescent="0.35">
      <c r="A212" s="324"/>
      <c r="B212" s="361"/>
      <c r="C212" s="1238"/>
      <c r="D212" s="1238"/>
      <c r="E212" s="1238"/>
      <c r="F212" s="391"/>
      <c r="G212" s="301"/>
      <c r="H212" s="359"/>
      <c r="I212" s="301"/>
      <c r="J212" s="359"/>
      <c r="K212" s="301"/>
      <c r="L212" s="466"/>
      <c r="M212" s="301"/>
      <c r="N212" s="359"/>
      <c r="O212" s="301"/>
      <c r="P212" s="369"/>
      <c r="Q212" s="301"/>
      <c r="R212" s="359"/>
      <c r="S212" s="866"/>
      <c r="T212" s="369"/>
      <c r="U212" s="359"/>
      <c r="V212" s="359"/>
      <c r="W212" s="1239"/>
      <c r="X212" s="1239"/>
      <c r="Y212" s="1239"/>
      <c r="Z212" s="866"/>
    </row>
    <row r="213" spans="1:26" ht="22" customHeight="1" x14ac:dyDescent="0.35">
      <c r="A213" s="301"/>
      <c r="B213" s="359"/>
      <c r="C213" s="1240" t="s">
        <v>156</v>
      </c>
      <c r="D213" s="1240"/>
      <c r="E213" s="1240" t="s">
        <v>157</v>
      </c>
      <c r="F213" s="1240"/>
      <c r="G213" s="1240" t="s">
        <v>158</v>
      </c>
      <c r="H213" s="1240"/>
      <c r="I213" s="1240" t="s">
        <v>159</v>
      </c>
      <c r="J213" s="1240"/>
      <c r="K213" s="1240" t="s">
        <v>160</v>
      </c>
      <c r="L213" s="1240"/>
      <c r="M213" s="1240" t="s">
        <v>216</v>
      </c>
      <c r="N213" s="1240"/>
      <c r="O213" s="1240" t="s">
        <v>217</v>
      </c>
      <c r="P213" s="1240"/>
      <c r="Q213" s="298"/>
      <c r="R213" s="359"/>
      <c r="S213" s="301"/>
      <c r="T213" s="359"/>
      <c r="U213" s="359"/>
      <c r="V213" s="359"/>
      <c r="W213" s="301"/>
      <c r="X213" s="359"/>
      <c r="Y213" s="301"/>
      <c r="Z213" s="301"/>
    </row>
    <row r="214" spans="1:26" ht="22" customHeight="1" x14ac:dyDescent="0.35">
      <c r="A214" s="301"/>
      <c r="B214" s="359"/>
      <c r="C214" s="427">
        <v>3653722</v>
      </c>
      <c r="D214" s="365">
        <v>477.15999999999991</v>
      </c>
      <c r="E214" s="455">
        <v>1056161</v>
      </c>
      <c r="F214" s="388">
        <v>138.06</v>
      </c>
      <c r="G214" s="426">
        <v>429930</v>
      </c>
      <c r="H214" s="366">
        <v>56.2</v>
      </c>
      <c r="I214" s="426">
        <v>327421</v>
      </c>
      <c r="J214" s="366">
        <v>42.800000000000004</v>
      </c>
      <c r="K214" s="426">
        <v>762247</v>
      </c>
      <c r="L214" s="388">
        <v>99.639999999999986</v>
      </c>
      <c r="M214" s="426">
        <v>3782483</v>
      </c>
      <c r="N214" s="366">
        <v>205.62</v>
      </c>
      <c r="O214" s="293">
        <v>2534670</v>
      </c>
      <c r="P214" s="365">
        <v>134.11000000000001</v>
      </c>
      <c r="Q214" s="298"/>
      <c r="R214" s="359"/>
      <c r="S214" s="438"/>
      <c r="T214" s="355"/>
      <c r="U214" s="359"/>
      <c r="V214" s="359"/>
      <c r="W214" s="301"/>
      <c r="X214" s="359"/>
      <c r="Y214" s="301"/>
      <c r="Z214" s="301"/>
    </row>
    <row r="215" spans="1:26" ht="22" customHeight="1" x14ac:dyDescent="0.35">
      <c r="A215" s="301"/>
      <c r="B215" s="359"/>
      <c r="C215" s="427">
        <v>2992770</v>
      </c>
      <c r="D215" s="365">
        <v>391.21000000000004</v>
      </c>
      <c r="E215" s="496">
        <v>2812500</v>
      </c>
      <c r="F215" s="497">
        <v>225</v>
      </c>
      <c r="G215" s="426"/>
      <c r="H215" s="366"/>
      <c r="I215" s="426">
        <v>153046</v>
      </c>
      <c r="J215" s="366">
        <v>20</v>
      </c>
      <c r="K215" s="426">
        <v>1040172</v>
      </c>
      <c r="L215" s="388">
        <v>135.97</v>
      </c>
      <c r="M215" s="426"/>
      <c r="N215" s="457"/>
      <c r="O215" s="426"/>
      <c r="P215" s="507"/>
      <c r="Q215" s="298"/>
      <c r="R215" s="359"/>
      <c r="S215" s="439"/>
      <c r="T215" s="436"/>
      <c r="U215" s="301"/>
      <c r="V215" s="359"/>
      <c r="W215" s="301"/>
      <c r="X215" s="359"/>
      <c r="Y215" s="301"/>
      <c r="Z215" s="301"/>
    </row>
    <row r="216" spans="1:26" ht="22" customHeight="1" x14ac:dyDescent="0.35">
      <c r="A216" s="301"/>
      <c r="B216" s="359"/>
      <c r="C216" s="427">
        <v>4216226</v>
      </c>
      <c r="D216" s="453">
        <v>551.13999999999987</v>
      </c>
      <c r="E216" s="458">
        <v>3358726</v>
      </c>
      <c r="F216" s="459">
        <v>652.17999999999995</v>
      </c>
      <c r="G216" s="455">
        <v>520889</v>
      </c>
      <c r="H216" s="388">
        <v>68.09</v>
      </c>
      <c r="I216" s="426">
        <v>169601</v>
      </c>
      <c r="J216" s="366">
        <v>22.17</v>
      </c>
      <c r="K216" s="426">
        <v>559598</v>
      </c>
      <c r="L216" s="388">
        <v>73.150000000000006</v>
      </c>
      <c r="M216" s="426"/>
      <c r="N216" s="366"/>
      <c r="O216" s="432"/>
      <c r="P216" s="365"/>
      <c r="Q216" s="298"/>
      <c r="R216" s="359"/>
      <c r="S216" s="299"/>
      <c r="T216" s="355"/>
      <c r="U216" s="301"/>
      <c r="V216" s="359"/>
      <c r="W216" s="301"/>
      <c r="X216" s="359"/>
      <c r="Y216" s="301"/>
      <c r="Z216" s="301"/>
    </row>
    <row r="217" spans="1:26" ht="22" customHeight="1" x14ac:dyDescent="0.35">
      <c r="A217" s="325"/>
      <c r="B217" s="362"/>
      <c r="C217" s="426"/>
      <c r="D217" s="388"/>
      <c r="E217" s="430"/>
      <c r="F217" s="414"/>
      <c r="G217" s="427">
        <v>66785</v>
      </c>
      <c r="H217" s="365">
        <v>8.73</v>
      </c>
      <c r="I217" s="427">
        <v>320459</v>
      </c>
      <c r="J217" s="383">
        <v>41.89</v>
      </c>
      <c r="K217" s="427"/>
      <c r="L217" s="453"/>
      <c r="M217" s="426"/>
      <c r="N217" s="366"/>
      <c r="O217" s="430"/>
      <c r="P217" s="415"/>
      <c r="Q217" s="413"/>
      <c r="R217" s="376"/>
      <c r="S217" s="879"/>
      <c r="T217" s="440"/>
      <c r="U217" s="859"/>
      <c r="V217" s="380"/>
      <c r="W217" s="1237"/>
      <c r="X217" s="1237"/>
      <c r="Y217" s="1237"/>
      <c r="Z217" s="880"/>
    </row>
    <row r="218" spans="1:26" ht="22" customHeight="1" x14ac:dyDescent="0.35">
      <c r="A218" s="301"/>
      <c r="B218" s="359"/>
      <c r="C218" s="426"/>
      <c r="D218" s="388"/>
      <c r="E218" s="426"/>
      <c r="F218" s="366"/>
      <c r="G218" s="426">
        <v>1274485</v>
      </c>
      <c r="H218" s="366">
        <v>166.6</v>
      </c>
      <c r="I218" s="426">
        <v>377527</v>
      </c>
      <c r="J218" s="366">
        <v>49.35</v>
      </c>
      <c r="K218" s="426"/>
      <c r="L218" s="388"/>
      <c r="M218" s="426"/>
      <c r="N218" s="366"/>
      <c r="O218" s="426"/>
      <c r="P218" s="365"/>
      <c r="Q218" s="298"/>
      <c r="R218" s="359"/>
      <c r="S218" s="438"/>
      <c r="T218" s="355"/>
      <c r="U218" s="301"/>
      <c r="V218" s="359"/>
      <c r="W218" s="301"/>
      <c r="X218" s="359"/>
      <c r="Y218" s="301"/>
      <c r="Z218" s="301"/>
    </row>
    <row r="219" spans="1:26" ht="22" customHeight="1" x14ac:dyDescent="0.35">
      <c r="A219" s="301"/>
      <c r="B219" s="359"/>
      <c r="C219" s="426"/>
      <c r="D219" s="366"/>
      <c r="E219" s="426"/>
      <c r="F219" s="366"/>
      <c r="G219" s="426">
        <v>1933310</v>
      </c>
      <c r="H219" s="366">
        <v>252.72000000000003</v>
      </c>
      <c r="I219" s="455">
        <f>SUM(I214:I218)</f>
        <v>1348054</v>
      </c>
      <c r="J219" s="388">
        <f>SUM(J214:J218)</f>
        <v>176.21</v>
      </c>
      <c r="K219" s="426"/>
      <c r="L219" s="388"/>
      <c r="M219" s="426"/>
      <c r="N219" s="366"/>
      <c r="O219" s="426"/>
      <c r="P219" s="365"/>
      <c r="Q219" s="298"/>
      <c r="R219" s="359"/>
      <c r="S219" s="438"/>
      <c r="T219" s="355"/>
      <c r="U219" s="301"/>
      <c r="V219" s="359"/>
      <c r="W219" s="301"/>
      <c r="X219" s="359"/>
      <c r="Y219" s="301"/>
      <c r="Z219" s="301"/>
    </row>
    <row r="220" spans="1:26" ht="22" customHeight="1" x14ac:dyDescent="0.35">
      <c r="A220" s="301"/>
      <c r="B220" s="359"/>
      <c r="C220" s="426"/>
      <c r="D220" s="366"/>
      <c r="E220" s="426"/>
      <c r="F220" s="366"/>
      <c r="G220" s="426">
        <f>SUM(G214:G219)</f>
        <v>4225399</v>
      </c>
      <c r="H220" s="366">
        <f>SUM(H214:H219)</f>
        <v>552.34</v>
      </c>
      <c r="I220" s="455"/>
      <c r="J220" s="388"/>
      <c r="K220" s="426"/>
      <c r="L220" s="388"/>
      <c r="M220" s="426"/>
      <c r="N220" s="366"/>
      <c r="O220" s="426"/>
      <c r="P220" s="365"/>
      <c r="Q220" s="298"/>
      <c r="R220" s="359"/>
      <c r="S220" s="438"/>
      <c r="T220" s="355"/>
      <c r="U220" s="301"/>
      <c r="V220" s="359"/>
      <c r="W220" s="301"/>
      <c r="X220" s="359"/>
      <c r="Y220" s="301"/>
      <c r="Z220" s="301"/>
    </row>
    <row r="221" spans="1:26" ht="24.75" customHeight="1" x14ac:dyDescent="0.35">
      <c r="A221" s="301"/>
      <c r="B221" s="359"/>
      <c r="C221" s="426"/>
      <c r="D221" s="366"/>
      <c r="E221" s="426"/>
      <c r="F221" s="366"/>
      <c r="G221" s="426"/>
      <c r="H221" s="366"/>
      <c r="I221" s="426">
        <v>2222175</v>
      </c>
      <c r="J221" s="366">
        <v>431.48999999999995</v>
      </c>
      <c r="K221" s="426"/>
      <c r="L221" s="388"/>
      <c r="M221" s="426"/>
      <c r="N221" s="366"/>
      <c r="O221" s="426"/>
      <c r="P221" s="365"/>
      <c r="Q221" s="298"/>
      <c r="R221" s="359"/>
      <c r="S221" s="441"/>
      <c r="T221" s="437"/>
      <c r="U221" s="301"/>
      <c r="V221" s="359"/>
      <c r="W221" s="301"/>
      <c r="X221" s="359"/>
      <c r="Y221" s="301"/>
      <c r="Z221" s="301"/>
    </row>
    <row r="222" spans="1:26" ht="20.25" customHeight="1" x14ac:dyDescent="0.35">
      <c r="C222" s="428"/>
      <c r="D222" s="392"/>
      <c r="E222" s="428"/>
      <c r="F222" s="392"/>
      <c r="G222" s="426">
        <v>6882158</v>
      </c>
      <c r="H222" s="366">
        <v>900.93</v>
      </c>
      <c r="I222" s="426">
        <v>2220478</v>
      </c>
      <c r="J222" s="392">
        <v>431.16</v>
      </c>
      <c r="K222" s="429"/>
      <c r="L222" s="467"/>
      <c r="M222" s="429"/>
      <c r="N222" s="416"/>
      <c r="O222" s="428"/>
      <c r="P222" s="375"/>
      <c r="Q222" s="287"/>
      <c r="S222" s="438"/>
      <c r="T222" s="355"/>
    </row>
    <row r="223" spans="1:26" ht="20.25" customHeight="1" x14ac:dyDescent="0.35">
      <c r="C223" s="428"/>
      <c r="D223" s="392"/>
      <c r="E223" s="428"/>
      <c r="F223" s="392"/>
      <c r="G223" s="455"/>
      <c r="H223" s="388"/>
      <c r="I223" s="428">
        <f>SUM(I221:I222)</f>
        <v>4442653</v>
      </c>
      <c r="J223" s="392">
        <f>SUM(J221:J222)</f>
        <v>862.65</v>
      </c>
      <c r="K223" s="429"/>
      <c r="L223" s="467"/>
      <c r="M223" s="429"/>
      <c r="N223" s="416"/>
      <c r="O223" s="428"/>
      <c r="P223" s="375"/>
      <c r="Q223" s="287"/>
      <c r="S223" s="438"/>
      <c r="T223" s="355"/>
    </row>
    <row r="224" spans="1:26" ht="20.25" customHeight="1" x14ac:dyDescent="0.35">
      <c r="C224" s="428"/>
      <c r="D224" s="392"/>
      <c r="E224" s="428"/>
      <c r="F224" s="392"/>
      <c r="G224" s="455"/>
      <c r="H224" s="388"/>
      <c r="I224" s="494"/>
      <c r="J224" s="495"/>
      <c r="K224" s="429"/>
      <c r="L224" s="467"/>
      <c r="M224" s="429"/>
      <c r="N224" s="416"/>
      <c r="O224" s="428"/>
      <c r="P224" s="375"/>
      <c r="Q224" s="287"/>
      <c r="S224" s="438"/>
      <c r="T224" s="355"/>
    </row>
    <row r="225" spans="1:27" ht="20.25" customHeight="1" x14ac:dyDescent="0.35">
      <c r="C225" s="428">
        <f>SUM(C214:C224)</f>
        <v>10862718</v>
      </c>
      <c r="D225" s="392"/>
      <c r="E225" s="428">
        <f>SUM(E214:E224)</f>
        <v>7227387</v>
      </c>
      <c r="F225" s="416"/>
      <c r="G225" s="455">
        <f>G222+G220</f>
        <v>11107557</v>
      </c>
      <c r="H225" s="388"/>
      <c r="I225" s="428">
        <f>I219+I223</f>
        <v>5790707</v>
      </c>
      <c r="J225" s="392"/>
      <c r="K225" s="428">
        <f>SUM(K214:K224)</f>
        <v>2362017</v>
      </c>
      <c r="L225" s="468"/>
      <c r="M225" s="428">
        <f>SUM(M214:M224)</f>
        <v>3782483</v>
      </c>
      <c r="N225" s="416"/>
      <c r="O225" s="428">
        <f>SUM(O214:O224)</f>
        <v>2534670</v>
      </c>
      <c r="P225" s="363"/>
      <c r="Q225" s="287">
        <f>SUM(C225:P225)</f>
        <v>43667539</v>
      </c>
      <c r="S225" s="438"/>
      <c r="T225" s="355"/>
    </row>
    <row r="226" spans="1:27" ht="20.25" customHeight="1" x14ac:dyDescent="0.35">
      <c r="C226" s="428"/>
      <c r="D226" s="392">
        <f>SUM(D214:D225)</f>
        <v>1419.5099999999998</v>
      </c>
      <c r="E226" s="428"/>
      <c r="F226" s="392">
        <f>SUM(F214:F225)</f>
        <v>1015.24</v>
      </c>
      <c r="G226" s="428"/>
      <c r="H226" s="392">
        <f>H220+H222</f>
        <v>1453.27</v>
      </c>
      <c r="I226" s="428"/>
      <c r="J226" s="392">
        <f>J224+J219</f>
        <v>176.21</v>
      </c>
      <c r="K226" s="428"/>
      <c r="L226" s="468">
        <f>SUM(L214:L225)</f>
        <v>308.76</v>
      </c>
      <c r="M226" s="428"/>
      <c r="N226" s="392">
        <f>SUM(N214:N225)</f>
        <v>205.62</v>
      </c>
      <c r="O226" s="428"/>
      <c r="P226" s="375">
        <f>SUM(P214:P225)</f>
        <v>134.11000000000001</v>
      </c>
      <c r="Q226" s="392">
        <f>SUM(C226:P226)</f>
        <v>4712.7199999999993</v>
      </c>
      <c r="S226" s="442"/>
      <c r="T226" s="436"/>
    </row>
    <row r="230" spans="1:27" x14ac:dyDescent="0.35">
      <c r="D230" s="500">
        <f>C225+E225+G225+I225</f>
        <v>34988369</v>
      </c>
      <c r="K230" s="294">
        <f>K226+M214+O214</f>
        <v>6317153</v>
      </c>
      <c r="M230" s="294">
        <f>K225+M225+O225</f>
        <v>8679170</v>
      </c>
      <c r="O230" s="294">
        <f>K225+M225+O225</f>
        <v>8679170</v>
      </c>
    </row>
    <row r="231" spans="1:27" ht="14.5" x14ac:dyDescent="0.35">
      <c r="I231" s="433"/>
      <c r="J231"/>
    </row>
    <row r="232" spans="1:27" ht="14.5" x14ac:dyDescent="0.35">
      <c r="I232" s="433"/>
      <c r="J232"/>
    </row>
    <row r="233" spans="1:27" ht="14.5" x14ac:dyDescent="0.35">
      <c r="I233" s="474"/>
      <c r="J233" s="474"/>
      <c r="K233" s="474"/>
      <c r="O233" s="119"/>
    </row>
    <row r="234" spans="1:27" ht="14.5" x14ac:dyDescent="0.35">
      <c r="D234" s="473">
        <v>1348054</v>
      </c>
      <c r="E234" s="119">
        <v>8679170</v>
      </c>
      <c r="F234" s="475"/>
      <c r="I234" s="474"/>
      <c r="J234" s="474"/>
      <c r="K234" s="474"/>
      <c r="L234" s="508"/>
      <c r="M234" s="442"/>
      <c r="N234" s="436"/>
      <c r="O234" s="474"/>
      <c r="P234" s="509"/>
    </row>
    <row r="235" spans="1:27" ht="14.5" x14ac:dyDescent="0.35">
      <c r="D235" s="473">
        <v>4442653</v>
      </c>
      <c r="G235" s="474"/>
      <c r="I235" s="474"/>
      <c r="J235" s="474"/>
      <c r="K235" s="474"/>
      <c r="L235" s="508"/>
      <c r="M235" s="442"/>
      <c r="N235" s="436"/>
      <c r="O235" s="474"/>
      <c r="P235" s="509"/>
    </row>
    <row r="236" spans="1:27" ht="14.5" x14ac:dyDescent="0.35">
      <c r="D236" s="473">
        <v>11117557</v>
      </c>
      <c r="G236" s="474"/>
      <c r="I236" s="474"/>
      <c r="J236" s="474"/>
      <c r="K236" s="474"/>
      <c r="L236" s="508"/>
      <c r="M236" s="442"/>
      <c r="N236" s="436"/>
      <c r="O236" s="474"/>
      <c r="P236" s="509"/>
    </row>
    <row r="237" spans="1:27" ht="14.5" x14ac:dyDescent="0.35">
      <c r="D237" s="473">
        <v>1056161</v>
      </c>
      <c r="G237" s="474"/>
      <c r="I237" s="119"/>
      <c r="J237" s="474"/>
      <c r="K237" s="442"/>
      <c r="L237" s="508"/>
      <c r="M237" s="442"/>
      <c r="N237" s="436"/>
      <c r="O237" s="474"/>
      <c r="P237" s="509"/>
    </row>
    <row r="238" spans="1:27" s="349" customFormat="1" ht="14.5" x14ac:dyDescent="0.35">
      <c r="A238" s="294"/>
      <c r="C238" s="294"/>
      <c r="D238" s="473">
        <v>2812500</v>
      </c>
      <c r="E238" s="294"/>
      <c r="G238" s="474"/>
      <c r="I238" s="442"/>
      <c r="J238" s="477"/>
      <c r="K238" s="442"/>
      <c r="L238" s="508"/>
      <c r="M238" s="442"/>
      <c r="N238" s="436"/>
      <c r="O238" s="474"/>
      <c r="P238" s="509"/>
      <c r="Q238" s="294"/>
      <c r="S238" s="294"/>
      <c r="U238" s="294"/>
      <c r="W238" s="294"/>
      <c r="Y238" s="294"/>
      <c r="Z238" s="294"/>
      <c r="AA238" s="294"/>
    </row>
    <row r="239" spans="1:27" ht="14.5" x14ac:dyDescent="0.35">
      <c r="D239" s="473">
        <v>3358726</v>
      </c>
      <c r="G239" s="474"/>
      <c r="I239" s="442"/>
      <c r="J239" s="436"/>
      <c r="K239" s="474"/>
      <c r="L239" s="508"/>
      <c r="M239" s="474"/>
      <c r="N239" s="436"/>
      <c r="O239" s="474"/>
      <c r="P239" s="509"/>
    </row>
    <row r="240" spans="1:27" ht="14.5" x14ac:dyDescent="0.35">
      <c r="D240" s="473">
        <v>10862718</v>
      </c>
      <c r="I240" s="442"/>
      <c r="J240" s="442"/>
      <c r="K240" s="474"/>
      <c r="L240" s="508"/>
      <c r="M240" s="474"/>
      <c r="N240" s="436"/>
      <c r="O240" s="474"/>
      <c r="P240" s="509"/>
    </row>
    <row r="241" spans="4:16" ht="14.5" x14ac:dyDescent="0.35">
      <c r="D241" s="475">
        <f>SUM(D234:D240)</f>
        <v>34998369</v>
      </c>
      <c r="K241" s="474"/>
      <c r="L241" s="508"/>
      <c r="M241" s="474"/>
      <c r="N241" s="436"/>
      <c r="O241" s="474"/>
      <c r="P241" s="509"/>
    </row>
    <row r="242" spans="4:16" ht="14.5" x14ac:dyDescent="0.35">
      <c r="G242" s="119"/>
      <c r="K242" s="474"/>
      <c r="L242" s="508"/>
      <c r="M242" s="474"/>
      <c r="N242" s="436"/>
      <c r="O242" s="474"/>
      <c r="P242" s="509"/>
    </row>
    <row r="243" spans="4:16" ht="14.5" x14ac:dyDescent="0.35">
      <c r="K243" s="474"/>
      <c r="L243" s="508"/>
      <c r="M243" s="474"/>
      <c r="N243" s="436"/>
      <c r="O243" s="474"/>
      <c r="P243" s="509"/>
    </row>
    <row r="244" spans="4:16" ht="14.5" x14ac:dyDescent="0.35">
      <c r="E244" s="294">
        <f>D241+E234</f>
        <v>43677539</v>
      </c>
      <c r="K244" s="442"/>
      <c r="L244" s="508"/>
      <c r="M244" s="474"/>
      <c r="N244" s="436"/>
      <c r="O244" s="474"/>
      <c r="P244" s="509"/>
    </row>
    <row r="245" spans="4:16" ht="14.5" x14ac:dyDescent="0.35">
      <c r="K245" s="442"/>
      <c r="L245" s="508"/>
      <c r="M245" s="119"/>
      <c r="N245" s="436"/>
      <c r="O245" s="119"/>
      <c r="P245" s="509"/>
    </row>
  </sheetData>
  <mergeCells count="118"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  <mergeCell ref="A6:A9"/>
    <mergeCell ref="A10:A13"/>
    <mergeCell ref="A14:A17"/>
    <mergeCell ref="A18:A21"/>
    <mergeCell ref="A22:A25"/>
    <mergeCell ref="A26:A29"/>
    <mergeCell ref="Z3:Z4"/>
    <mergeCell ref="B4:C4"/>
    <mergeCell ref="D4:E4"/>
    <mergeCell ref="F4:G4"/>
    <mergeCell ref="H4:I4"/>
    <mergeCell ref="J4:K4"/>
    <mergeCell ref="L4:M4"/>
    <mergeCell ref="A53:A56"/>
    <mergeCell ref="A57:A61"/>
    <mergeCell ref="A62:A64"/>
    <mergeCell ref="A65:A67"/>
    <mergeCell ref="A68:A71"/>
    <mergeCell ref="A72:A75"/>
    <mergeCell ref="A30:A33"/>
    <mergeCell ref="A34:A36"/>
    <mergeCell ref="A37:A40"/>
    <mergeCell ref="A41:A44"/>
    <mergeCell ref="A45:A48"/>
    <mergeCell ref="A49:A52"/>
    <mergeCell ref="A102:A106"/>
    <mergeCell ref="A107:A111"/>
    <mergeCell ref="A112:A116"/>
    <mergeCell ref="A117:A120"/>
    <mergeCell ref="A121:A124"/>
    <mergeCell ref="A125:A128"/>
    <mergeCell ref="A76:A79"/>
    <mergeCell ref="A80:A84"/>
    <mergeCell ref="A85:A89"/>
    <mergeCell ref="A90:A93"/>
    <mergeCell ref="A94:A97"/>
    <mergeCell ref="A98:A101"/>
    <mergeCell ref="Z136:Z137"/>
    <mergeCell ref="B137:C137"/>
    <mergeCell ref="D137:E137"/>
    <mergeCell ref="F137:G137"/>
    <mergeCell ref="H137:I137"/>
    <mergeCell ref="J137:K137"/>
    <mergeCell ref="L137:M137"/>
    <mergeCell ref="A129:A132"/>
    <mergeCell ref="A133:A134"/>
    <mergeCell ref="A136:A138"/>
    <mergeCell ref="B136:E136"/>
    <mergeCell ref="F136:G136"/>
    <mergeCell ref="H136:O136"/>
    <mergeCell ref="N137:O137"/>
    <mergeCell ref="R137:S137"/>
    <mergeCell ref="T137:U137"/>
    <mergeCell ref="V137:W137"/>
    <mergeCell ref="X137:Y137"/>
    <mergeCell ref="A139:A140"/>
    <mergeCell ref="A141:A142"/>
    <mergeCell ref="P136:U136"/>
    <mergeCell ref="V136:W136"/>
    <mergeCell ref="X136:Y136"/>
    <mergeCell ref="A155:A156"/>
    <mergeCell ref="A157:A158"/>
    <mergeCell ref="A159:A160"/>
    <mergeCell ref="A161:A162"/>
    <mergeCell ref="A163:A164"/>
    <mergeCell ref="A165:A166"/>
    <mergeCell ref="A143:A144"/>
    <mergeCell ref="A145:A146"/>
    <mergeCell ref="A147:A148"/>
    <mergeCell ref="A149:A150"/>
    <mergeCell ref="A151:A152"/>
    <mergeCell ref="A153:A154"/>
    <mergeCell ref="A179:A180"/>
    <mergeCell ref="A181:A182"/>
    <mergeCell ref="A183:A184"/>
    <mergeCell ref="A185:A186"/>
    <mergeCell ref="A187:A188"/>
    <mergeCell ref="A189:A190"/>
    <mergeCell ref="A167:A168"/>
    <mergeCell ref="A169:A170"/>
    <mergeCell ref="A171:A172"/>
    <mergeCell ref="A173:A174"/>
    <mergeCell ref="A175:A176"/>
    <mergeCell ref="A177:A178"/>
    <mergeCell ref="B203:Y203"/>
    <mergeCell ref="B204:Y204"/>
    <mergeCell ref="C206:E206"/>
    <mergeCell ref="I206:K206"/>
    <mergeCell ref="O206:Q206"/>
    <mergeCell ref="C210:E210"/>
    <mergeCell ref="I210:K210"/>
    <mergeCell ref="O210:Q210"/>
    <mergeCell ref="A191:A192"/>
    <mergeCell ref="A193:A194"/>
    <mergeCell ref="A195:A196"/>
    <mergeCell ref="A197:A198"/>
    <mergeCell ref="A199:A200"/>
    <mergeCell ref="A201:A203"/>
    <mergeCell ref="W217:Y217"/>
    <mergeCell ref="C212:E212"/>
    <mergeCell ref="W212:Y212"/>
    <mergeCell ref="C213:D213"/>
    <mergeCell ref="E213:F213"/>
    <mergeCell ref="G213:H213"/>
    <mergeCell ref="I213:J213"/>
    <mergeCell ref="K213:L213"/>
    <mergeCell ref="M213:N213"/>
    <mergeCell ref="O213:P213"/>
  </mergeCells>
  <printOptions horizontalCentered="1"/>
  <pageMargins left="0.25" right="0.25" top="0.75" bottom="0.75" header="0.3" footer="0.3"/>
  <pageSetup paperSize="9" scale="34" fitToHeight="0" orientation="landscape" horizontalDpi="360" verticalDpi="360" r:id="rId1"/>
  <rowBreaks count="2" manualBreakCount="2">
    <brk id="97" max="25" man="1"/>
    <brk id="135" max="25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N244"/>
  <sheetViews>
    <sheetView workbookViewId="0">
      <selection sqref="A1:Z1"/>
    </sheetView>
  </sheetViews>
  <sheetFormatPr defaultColWidth="9.1796875" defaultRowHeight="14" x14ac:dyDescent="0.35"/>
  <cols>
    <col min="1" max="1" width="27.453125" style="294" customWidth="1"/>
    <col min="2" max="2" width="11" style="349" customWidth="1"/>
    <col min="3" max="3" width="19.453125" style="294" customWidth="1"/>
    <col min="4" max="4" width="15.81640625" style="349" bestFit="1" customWidth="1"/>
    <col min="5" max="5" width="17.453125" style="294" bestFit="1" customWidth="1"/>
    <col min="6" max="6" width="9.81640625" style="349" customWidth="1"/>
    <col min="7" max="7" width="17.81640625" style="294" customWidth="1"/>
    <col min="8" max="8" width="10.453125" style="349" bestFit="1" customWidth="1"/>
    <col min="9" max="9" width="19.453125" style="294" customWidth="1"/>
    <col min="10" max="10" width="14.81640625" style="349" customWidth="1"/>
    <col min="11" max="11" width="18.453125" style="294" bestFit="1" customWidth="1"/>
    <col min="12" max="12" width="9.453125" style="469" customWidth="1"/>
    <col min="13" max="13" width="20.453125" style="294" customWidth="1"/>
    <col min="14" max="14" width="10" style="349" customWidth="1"/>
    <col min="15" max="15" width="21" style="294" bestFit="1" customWidth="1"/>
    <col min="16" max="16" width="10.453125" style="377" customWidth="1"/>
    <col min="17" max="17" width="21.453125" style="294" customWidth="1"/>
    <col min="18" max="18" width="10.453125" style="349" customWidth="1"/>
    <col min="19" max="19" width="19.453125" style="294" customWidth="1"/>
    <col min="20" max="20" width="9.453125" style="349" customWidth="1"/>
    <col min="21" max="21" width="16.453125" style="294" customWidth="1"/>
    <col min="22" max="22" width="9.453125" style="349" customWidth="1"/>
    <col min="23" max="23" width="18.453125" style="294" bestFit="1" customWidth="1"/>
    <col min="24" max="24" width="15.453125" style="349" bestFit="1" customWidth="1"/>
    <col min="25" max="25" width="19.453125" style="294" customWidth="1"/>
    <col min="26" max="26" width="21.453125" style="294" customWidth="1"/>
    <col min="27" max="16384" width="9.1796875" style="294"/>
  </cols>
  <sheetData>
    <row r="1" spans="1:40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</row>
    <row r="2" spans="1:40" ht="15" x14ac:dyDescent="0.35">
      <c r="A2" s="1237" t="s">
        <v>250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</row>
    <row r="3" spans="1:40" s="295" customFormat="1" ht="22.5" customHeight="1" x14ac:dyDescent="0.35">
      <c r="A3" s="1256" t="s">
        <v>2</v>
      </c>
      <c r="B3" s="1254" t="s">
        <v>174</v>
      </c>
      <c r="C3" s="1257"/>
      <c r="D3" s="1257"/>
      <c r="E3" s="1257"/>
      <c r="F3" s="1257"/>
      <c r="G3" s="1255"/>
      <c r="H3" s="1254" t="s">
        <v>4</v>
      </c>
      <c r="I3" s="1257"/>
      <c r="J3" s="1257"/>
      <c r="K3" s="1257"/>
      <c r="L3" s="1257"/>
      <c r="M3" s="1255"/>
      <c r="N3" s="1258" t="s">
        <v>5</v>
      </c>
      <c r="O3" s="1259"/>
      <c r="P3" s="1258" t="s">
        <v>6</v>
      </c>
      <c r="Q3" s="1259"/>
      <c r="R3" s="1254" t="s">
        <v>7</v>
      </c>
      <c r="S3" s="1255"/>
      <c r="T3" s="1258" t="s">
        <v>8</v>
      </c>
      <c r="U3" s="1260"/>
      <c r="V3" s="1260"/>
      <c r="W3" s="1259"/>
      <c r="X3" s="1254" t="s">
        <v>7</v>
      </c>
      <c r="Y3" s="1255"/>
      <c r="Z3" s="1252" t="s">
        <v>9</v>
      </c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s="296" customFormat="1" ht="20.25" customHeight="1" x14ac:dyDescent="0.35">
      <c r="A4" s="1254"/>
      <c r="B4" s="1254" t="s">
        <v>188</v>
      </c>
      <c r="C4" s="1255"/>
      <c r="D4" s="1254" t="s">
        <v>189</v>
      </c>
      <c r="E4" s="1255"/>
      <c r="F4" s="1254" t="s">
        <v>190</v>
      </c>
      <c r="G4" s="1255"/>
      <c r="H4" s="1254" t="s">
        <v>13</v>
      </c>
      <c r="I4" s="1255"/>
      <c r="J4" s="1254" t="s">
        <v>175</v>
      </c>
      <c r="K4" s="1255"/>
      <c r="L4" s="1254" t="s">
        <v>16</v>
      </c>
      <c r="M4" s="1255"/>
      <c r="N4" s="487"/>
      <c r="O4" s="860" t="s">
        <v>192</v>
      </c>
      <c r="P4" s="487"/>
      <c r="Q4" s="860" t="s">
        <v>20</v>
      </c>
      <c r="R4" s="488"/>
      <c r="S4" s="858" t="s">
        <v>194</v>
      </c>
      <c r="T4" s="489"/>
      <c r="U4" s="490" t="s">
        <v>193</v>
      </c>
      <c r="V4" s="491"/>
      <c r="W4" s="858" t="s">
        <v>251</v>
      </c>
      <c r="X4" s="488"/>
      <c r="Y4" s="860" t="s">
        <v>246</v>
      </c>
      <c r="Z4" s="1253"/>
      <c r="AA4" s="492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</row>
    <row r="5" spans="1:40" s="296" customFormat="1" ht="17.25" customHeight="1" x14ac:dyDescent="0.35">
      <c r="A5" s="875"/>
      <c r="B5" s="350" t="s">
        <v>26</v>
      </c>
      <c r="C5" s="869" t="s">
        <v>27</v>
      </c>
      <c r="D5" s="363" t="s">
        <v>26</v>
      </c>
      <c r="E5" s="869" t="s">
        <v>27</v>
      </c>
      <c r="F5" s="389" t="s">
        <v>30</v>
      </c>
      <c r="G5" s="874" t="s">
        <v>27</v>
      </c>
      <c r="H5" s="371" t="s">
        <v>30</v>
      </c>
      <c r="I5" s="869" t="s">
        <v>27</v>
      </c>
      <c r="J5" s="363" t="s">
        <v>164</v>
      </c>
      <c r="K5" s="869" t="s">
        <v>27</v>
      </c>
      <c r="L5" s="460" t="s">
        <v>21</v>
      </c>
      <c r="M5" s="869" t="s">
        <v>27</v>
      </c>
      <c r="N5" s="363" t="s">
        <v>30</v>
      </c>
      <c r="O5" s="869" t="s">
        <v>27</v>
      </c>
      <c r="P5" s="363" t="s">
        <v>31</v>
      </c>
      <c r="Q5" s="869" t="s">
        <v>27</v>
      </c>
      <c r="R5" s="374" t="s">
        <v>30</v>
      </c>
      <c r="S5" s="863" t="s">
        <v>27</v>
      </c>
      <c r="T5" s="350" t="s">
        <v>30</v>
      </c>
      <c r="U5" s="873" t="s">
        <v>27</v>
      </c>
      <c r="V5" s="350" t="s">
        <v>32</v>
      </c>
      <c r="W5" s="863" t="s">
        <v>27</v>
      </c>
      <c r="X5" s="374" t="s">
        <v>30</v>
      </c>
      <c r="Y5" s="869" t="s">
        <v>27</v>
      </c>
      <c r="Z5" s="864"/>
    </row>
    <row r="6" spans="1:40" ht="15" customHeight="1" x14ac:dyDescent="0.35">
      <c r="A6" s="1249">
        <v>44743</v>
      </c>
      <c r="B6" s="351"/>
      <c r="C6" s="327"/>
      <c r="D6" s="348">
        <v>29.3</v>
      </c>
      <c r="E6" s="327">
        <v>224145</v>
      </c>
      <c r="F6" s="348">
        <v>26.49</v>
      </c>
      <c r="G6" s="297">
        <v>202649</v>
      </c>
      <c r="H6" s="353"/>
      <c r="I6" s="297"/>
      <c r="J6" s="353"/>
      <c r="K6" s="297"/>
      <c r="L6" s="372"/>
      <c r="M6" s="298"/>
      <c r="N6" s="366"/>
      <c r="O6" s="298"/>
      <c r="P6" s="365">
        <v>10</v>
      </c>
      <c r="Q6" s="298">
        <v>76500</v>
      </c>
      <c r="R6" s="366"/>
      <c r="S6" s="298"/>
      <c r="T6" s="385"/>
      <c r="U6" s="340"/>
      <c r="V6" s="385"/>
      <c r="W6" s="298"/>
      <c r="X6" s="366">
        <v>38.130000000000003</v>
      </c>
      <c r="Y6" s="298">
        <v>291695</v>
      </c>
      <c r="Z6" s="298"/>
    </row>
    <row r="7" spans="1:40" ht="15" customHeight="1" x14ac:dyDescent="0.35">
      <c r="A7" s="1250"/>
      <c r="B7" s="411"/>
      <c r="C7" s="327"/>
      <c r="D7" s="348"/>
      <c r="E7" s="327"/>
      <c r="F7" s="348"/>
      <c r="G7" s="297"/>
      <c r="H7" s="353"/>
      <c r="I7" s="297"/>
      <c r="J7" s="353"/>
      <c r="K7" s="297"/>
      <c r="L7" s="372"/>
      <c r="M7" s="298"/>
      <c r="N7" s="366"/>
      <c r="O7" s="298"/>
      <c r="P7" s="365">
        <v>10</v>
      </c>
      <c r="Q7" s="298">
        <v>76500</v>
      </c>
      <c r="R7" s="366"/>
      <c r="S7" s="298"/>
      <c r="T7" s="385"/>
      <c r="U7" s="340"/>
      <c r="V7" s="385"/>
      <c r="W7" s="298"/>
      <c r="X7" s="366"/>
      <c r="Y7" s="298"/>
      <c r="Z7" s="298"/>
    </row>
    <row r="8" spans="1:40" ht="15" customHeight="1" x14ac:dyDescent="0.35">
      <c r="A8" s="1250"/>
      <c r="B8" s="411"/>
      <c r="C8" s="327"/>
      <c r="D8" s="348"/>
      <c r="E8" s="327"/>
      <c r="F8" s="348"/>
      <c r="G8" s="297"/>
      <c r="H8" s="353"/>
      <c r="I8" s="297"/>
      <c r="J8" s="353"/>
      <c r="K8" s="297"/>
      <c r="L8" s="372"/>
      <c r="M8" s="298"/>
      <c r="N8" s="366"/>
      <c r="O8" s="298"/>
      <c r="P8" s="365">
        <v>10</v>
      </c>
      <c r="Q8" s="298">
        <v>76500</v>
      </c>
      <c r="R8" s="366"/>
      <c r="S8" s="298"/>
      <c r="T8" s="385"/>
      <c r="U8" s="340"/>
      <c r="V8" s="385"/>
      <c r="W8" s="298"/>
      <c r="X8" s="366"/>
      <c r="Y8" s="298"/>
      <c r="Z8" s="298"/>
    </row>
    <row r="9" spans="1:40" ht="15" customHeight="1" x14ac:dyDescent="0.35">
      <c r="A9" s="1251"/>
      <c r="B9" s="352"/>
      <c r="C9" s="327"/>
      <c r="D9" s="348"/>
      <c r="E9" s="327"/>
      <c r="F9" s="348"/>
      <c r="G9" s="297"/>
      <c r="H9" s="353"/>
      <c r="I9" s="297"/>
      <c r="J9" s="353"/>
      <c r="K9" s="297"/>
      <c r="L9" s="372"/>
      <c r="M9" s="298"/>
      <c r="N9" s="366"/>
      <c r="O9" s="298"/>
      <c r="P9" s="365">
        <v>10</v>
      </c>
      <c r="Q9" s="298">
        <v>76500</v>
      </c>
      <c r="R9" s="366"/>
      <c r="S9" s="298"/>
      <c r="T9" s="385"/>
      <c r="U9" s="340"/>
      <c r="V9" s="385"/>
      <c r="W9" s="298"/>
      <c r="X9" s="366"/>
      <c r="Y9" s="298"/>
      <c r="Z9" s="298"/>
    </row>
    <row r="10" spans="1:40" ht="15" customHeight="1" x14ac:dyDescent="0.35">
      <c r="A10" s="1249">
        <v>44744</v>
      </c>
      <c r="B10" s="411"/>
      <c r="C10" s="327"/>
      <c r="D10" s="348">
        <v>18.559999999999999</v>
      </c>
      <c r="E10" s="327">
        <v>141904</v>
      </c>
      <c r="F10" s="348">
        <v>23.1</v>
      </c>
      <c r="G10" s="297">
        <v>176715</v>
      </c>
      <c r="H10" s="353"/>
      <c r="I10" s="297"/>
      <c r="J10" s="353">
        <v>30</v>
      </c>
      <c r="K10" s="297">
        <v>375000</v>
      </c>
      <c r="L10" s="372">
        <v>51.84</v>
      </c>
      <c r="M10" s="298">
        <v>266976</v>
      </c>
      <c r="N10" s="366"/>
      <c r="O10" s="298"/>
      <c r="P10" s="365">
        <v>10</v>
      </c>
      <c r="Q10" s="298">
        <v>76500</v>
      </c>
      <c r="R10" s="366"/>
      <c r="S10" s="298"/>
      <c r="T10" s="385"/>
      <c r="U10" s="340"/>
      <c r="V10" s="385"/>
      <c r="W10" s="298"/>
      <c r="X10" s="366"/>
      <c r="Y10" s="298"/>
      <c r="Z10" s="298"/>
    </row>
    <row r="11" spans="1:40" ht="15" customHeight="1" x14ac:dyDescent="0.35">
      <c r="A11" s="1250"/>
      <c r="B11" s="351"/>
      <c r="C11" s="327"/>
      <c r="D11" s="348"/>
      <c r="E11" s="327"/>
      <c r="F11" s="348"/>
      <c r="G11" s="297"/>
      <c r="H11" s="353"/>
      <c r="I11" s="297"/>
      <c r="J11" s="353"/>
      <c r="K11" s="297"/>
      <c r="L11" s="372"/>
      <c r="M11" s="298"/>
      <c r="N11" s="366"/>
      <c r="O11" s="298"/>
      <c r="P11" s="365">
        <v>10</v>
      </c>
      <c r="Q11" s="298">
        <v>76500</v>
      </c>
      <c r="R11" s="366"/>
      <c r="S11" s="298"/>
      <c r="T11" s="385"/>
      <c r="U11" s="341"/>
      <c r="V11" s="386"/>
      <c r="W11" s="287"/>
      <c r="X11" s="392"/>
      <c r="Y11" s="298"/>
      <c r="Z11" s="298"/>
      <c r="AA11" s="294" t="s">
        <v>153</v>
      </c>
    </row>
    <row r="12" spans="1:40" ht="15" customHeight="1" x14ac:dyDescent="0.35">
      <c r="A12" s="1251"/>
      <c r="B12" s="352"/>
      <c r="C12" s="327"/>
      <c r="D12" s="348"/>
      <c r="E12" s="327"/>
      <c r="F12" s="348"/>
      <c r="G12" s="338"/>
      <c r="H12" s="353"/>
      <c r="I12" s="297"/>
      <c r="J12" s="353"/>
      <c r="K12" s="297"/>
      <c r="L12" s="372">
        <v>51.21</v>
      </c>
      <c r="M12" s="298">
        <v>263732</v>
      </c>
      <c r="N12" s="366"/>
      <c r="O12" s="298"/>
      <c r="P12" s="365">
        <v>10</v>
      </c>
      <c r="Q12" s="298">
        <v>76500</v>
      </c>
      <c r="R12" s="366"/>
      <c r="S12" s="298"/>
      <c r="T12" s="385"/>
      <c r="U12" s="340"/>
      <c r="V12" s="385"/>
      <c r="W12" s="298"/>
      <c r="X12" s="366"/>
      <c r="Y12" s="298"/>
      <c r="Z12" s="298"/>
    </row>
    <row r="13" spans="1:40" ht="15" customHeight="1" x14ac:dyDescent="0.35">
      <c r="A13" s="1249">
        <v>44745</v>
      </c>
      <c r="B13" s="353"/>
      <c r="C13" s="327"/>
      <c r="D13" s="348"/>
      <c r="E13" s="327"/>
      <c r="F13" s="348"/>
      <c r="G13" s="297"/>
      <c r="H13" s="353"/>
      <c r="I13" s="297"/>
      <c r="J13" s="353"/>
      <c r="K13" s="297"/>
      <c r="L13" s="372"/>
      <c r="M13" s="298"/>
      <c r="N13" s="366"/>
      <c r="O13" s="298"/>
      <c r="P13" s="365"/>
      <c r="Q13" s="298"/>
      <c r="R13" s="366"/>
      <c r="S13" s="298"/>
      <c r="T13" s="385"/>
      <c r="U13" s="340"/>
      <c r="V13" s="385"/>
      <c r="W13" s="298"/>
      <c r="X13" s="366"/>
      <c r="Y13" s="298"/>
      <c r="Z13" s="298"/>
    </row>
    <row r="14" spans="1:40" ht="15" customHeight="1" x14ac:dyDescent="0.35">
      <c r="A14" s="1250"/>
      <c r="B14" s="353"/>
      <c r="C14" s="327"/>
      <c r="D14" s="348"/>
      <c r="E14" s="327"/>
      <c r="F14" s="348"/>
      <c r="G14" s="297"/>
      <c r="H14" s="353"/>
      <c r="I14" s="297"/>
      <c r="J14" s="353"/>
      <c r="K14" s="297"/>
      <c r="L14" s="372"/>
      <c r="M14" s="298"/>
      <c r="N14" s="366"/>
      <c r="O14" s="298"/>
      <c r="P14" s="365"/>
      <c r="Q14" s="298"/>
      <c r="R14" s="366"/>
      <c r="S14" s="298"/>
      <c r="T14" s="385"/>
      <c r="U14" s="340"/>
      <c r="V14" s="385"/>
      <c r="W14" s="298"/>
      <c r="X14" s="366"/>
      <c r="Y14" s="298"/>
      <c r="Z14" s="298"/>
    </row>
    <row r="15" spans="1:40" ht="15" customHeight="1" x14ac:dyDescent="0.35">
      <c r="A15" s="1251"/>
      <c r="B15" s="353"/>
      <c r="C15" s="327"/>
      <c r="D15" s="348"/>
      <c r="E15" s="297"/>
      <c r="F15" s="353"/>
      <c r="G15" s="338"/>
      <c r="H15" s="353"/>
      <c r="I15" s="297"/>
      <c r="J15" s="353"/>
      <c r="K15" s="297"/>
      <c r="L15" s="372"/>
      <c r="M15" s="298"/>
      <c r="N15" s="366"/>
      <c r="O15" s="298"/>
      <c r="P15" s="365"/>
      <c r="Q15" s="298"/>
      <c r="R15" s="366"/>
      <c r="S15" s="298"/>
      <c r="T15" s="385"/>
      <c r="U15" s="340"/>
      <c r="V15" s="385"/>
      <c r="W15" s="298"/>
      <c r="X15" s="366"/>
      <c r="Y15" s="298"/>
      <c r="Z15" s="298"/>
    </row>
    <row r="16" spans="1:40" ht="15" customHeight="1" x14ac:dyDescent="0.35">
      <c r="A16" s="1249">
        <v>44746</v>
      </c>
      <c r="B16" s="353">
        <v>27.67</v>
      </c>
      <c r="C16" s="327">
        <v>211676</v>
      </c>
      <c r="D16" s="348">
        <v>17.11</v>
      </c>
      <c r="E16" s="327">
        <v>130892</v>
      </c>
      <c r="F16" s="348">
        <v>23.29</v>
      </c>
      <c r="G16" s="297">
        <v>178169</v>
      </c>
      <c r="H16" s="353">
        <v>26.13</v>
      </c>
      <c r="I16" s="297">
        <v>199895</v>
      </c>
      <c r="J16" s="353"/>
      <c r="K16" s="297"/>
      <c r="L16" s="372"/>
      <c r="M16" s="298"/>
      <c r="N16" s="366"/>
      <c r="O16" s="298"/>
      <c r="P16" s="365">
        <v>10</v>
      </c>
      <c r="Q16" s="298">
        <v>76500</v>
      </c>
      <c r="R16" s="366"/>
      <c r="S16" s="298"/>
      <c r="T16" s="385"/>
      <c r="U16" s="340"/>
      <c r="V16" s="385"/>
      <c r="W16" s="298"/>
      <c r="X16" s="366"/>
      <c r="Y16" s="298"/>
      <c r="Z16" s="298"/>
    </row>
    <row r="17" spans="1:26" ht="15" customHeight="1" x14ac:dyDescent="0.35">
      <c r="A17" s="1250"/>
      <c r="B17" s="353"/>
      <c r="C17" s="327"/>
      <c r="D17" s="348">
        <v>19.29</v>
      </c>
      <c r="E17" s="327">
        <v>147569</v>
      </c>
      <c r="F17" s="348"/>
      <c r="G17" s="297"/>
      <c r="H17" s="353"/>
      <c r="I17" s="297"/>
      <c r="J17" s="353"/>
      <c r="K17" s="297"/>
      <c r="L17" s="372"/>
      <c r="M17" s="298"/>
      <c r="N17" s="366"/>
      <c r="O17" s="298"/>
      <c r="P17" s="365">
        <v>10</v>
      </c>
      <c r="Q17" s="298">
        <v>76500</v>
      </c>
      <c r="R17" s="366"/>
      <c r="S17" s="298"/>
      <c r="T17" s="385"/>
      <c r="U17" s="340"/>
      <c r="V17" s="385"/>
      <c r="W17" s="298"/>
      <c r="X17" s="366"/>
      <c r="Y17" s="298"/>
      <c r="Z17" s="298"/>
    </row>
    <row r="18" spans="1:26" ht="15" customHeight="1" x14ac:dyDescent="0.35">
      <c r="A18" s="1250"/>
      <c r="B18" s="353"/>
      <c r="C18" s="327"/>
      <c r="D18" s="348"/>
      <c r="E18" s="327"/>
      <c r="F18" s="348"/>
      <c r="G18" s="297"/>
      <c r="H18" s="353"/>
      <c r="I18" s="297"/>
      <c r="J18" s="353"/>
      <c r="K18" s="297"/>
      <c r="L18" s="372"/>
      <c r="M18" s="298"/>
      <c r="N18" s="366"/>
      <c r="O18" s="298"/>
      <c r="P18" s="365">
        <v>10</v>
      </c>
      <c r="Q18" s="298">
        <v>76500</v>
      </c>
      <c r="R18" s="366"/>
      <c r="S18" s="298"/>
      <c r="T18" s="385"/>
      <c r="U18" s="340"/>
      <c r="V18" s="385"/>
      <c r="W18" s="298"/>
      <c r="X18" s="366"/>
      <c r="Y18" s="298"/>
      <c r="Z18" s="298"/>
    </row>
    <row r="19" spans="1:26" ht="15" customHeight="1" x14ac:dyDescent="0.35">
      <c r="A19" s="1251"/>
      <c r="B19" s="353"/>
      <c r="C19" s="327"/>
      <c r="D19" s="348"/>
      <c r="E19" s="327"/>
      <c r="F19" s="348"/>
      <c r="G19" s="297"/>
      <c r="H19" s="353"/>
      <c r="I19" s="297"/>
      <c r="J19" s="353"/>
      <c r="K19" s="297"/>
      <c r="L19" s="372"/>
      <c r="M19" s="298"/>
      <c r="N19" s="366"/>
      <c r="O19" s="298"/>
      <c r="P19" s="365">
        <v>10</v>
      </c>
      <c r="Q19" s="298">
        <v>76500</v>
      </c>
      <c r="R19" s="366"/>
      <c r="S19" s="298"/>
      <c r="T19" s="385"/>
      <c r="U19" s="340"/>
      <c r="V19" s="385"/>
      <c r="W19" s="298"/>
      <c r="X19" s="366"/>
      <c r="Y19" s="298"/>
      <c r="Z19" s="298"/>
    </row>
    <row r="20" spans="1:26" ht="15" customHeight="1" x14ac:dyDescent="0.35">
      <c r="A20" s="1249">
        <v>44747</v>
      </c>
      <c r="B20" s="353"/>
      <c r="C20" s="327"/>
      <c r="D20" s="348"/>
      <c r="E20" s="327"/>
      <c r="F20" s="348">
        <v>21.55</v>
      </c>
      <c r="G20" s="297">
        <v>164050</v>
      </c>
      <c r="H20" s="353"/>
      <c r="I20" s="297"/>
      <c r="J20" s="353"/>
      <c r="K20" s="297"/>
      <c r="L20" s="372"/>
      <c r="M20" s="298"/>
      <c r="N20" s="366"/>
      <c r="O20" s="298"/>
      <c r="P20" s="365">
        <v>10</v>
      </c>
      <c r="Q20" s="298">
        <v>76500</v>
      </c>
      <c r="R20" s="366"/>
      <c r="S20" s="298"/>
      <c r="T20" s="385"/>
      <c r="U20" s="340"/>
      <c r="V20" s="385"/>
      <c r="W20" s="298"/>
      <c r="X20" s="366"/>
      <c r="Y20" s="298"/>
      <c r="Z20" s="298"/>
    </row>
    <row r="21" spans="1:26" ht="15" customHeight="1" x14ac:dyDescent="0.35">
      <c r="A21" s="1250"/>
      <c r="B21" s="353"/>
      <c r="C21" s="327"/>
      <c r="D21" s="348"/>
      <c r="E21" s="327"/>
      <c r="F21" s="348"/>
      <c r="G21" s="297"/>
      <c r="H21" s="353"/>
      <c r="I21" s="297"/>
      <c r="J21" s="353"/>
      <c r="K21" s="297"/>
      <c r="L21" s="372"/>
      <c r="M21" s="298"/>
      <c r="N21" s="366"/>
      <c r="O21" s="298"/>
      <c r="P21" s="365">
        <v>10</v>
      </c>
      <c r="Q21" s="298">
        <v>76500</v>
      </c>
      <c r="R21" s="366"/>
      <c r="S21" s="298"/>
      <c r="T21" s="385"/>
      <c r="U21" s="340"/>
      <c r="V21" s="385"/>
      <c r="W21" s="298"/>
      <c r="X21" s="366"/>
      <c r="Y21" s="298"/>
      <c r="Z21" s="298"/>
    </row>
    <row r="22" spans="1:26" ht="15" customHeight="1" x14ac:dyDescent="0.35">
      <c r="A22" s="1250"/>
      <c r="B22" s="353"/>
      <c r="C22" s="327"/>
      <c r="D22" s="348"/>
      <c r="E22" s="327"/>
      <c r="F22" s="348"/>
      <c r="G22" s="297"/>
      <c r="H22" s="353"/>
      <c r="I22" s="297"/>
      <c r="J22" s="353"/>
      <c r="K22" s="297"/>
      <c r="L22" s="372"/>
      <c r="M22" s="298"/>
      <c r="N22" s="366"/>
      <c r="O22" s="298"/>
      <c r="P22" s="365">
        <v>10</v>
      </c>
      <c r="Q22" s="298">
        <v>76500</v>
      </c>
      <c r="R22" s="366"/>
      <c r="S22" s="298"/>
      <c r="T22" s="385"/>
      <c r="U22" s="340"/>
      <c r="V22" s="385"/>
      <c r="W22" s="298"/>
      <c r="X22" s="366"/>
      <c r="Y22" s="298"/>
      <c r="Z22" s="298"/>
    </row>
    <row r="23" spans="1:26" ht="15" customHeight="1" x14ac:dyDescent="0.35">
      <c r="A23" s="1251"/>
      <c r="B23" s="353"/>
      <c r="C23" s="327"/>
      <c r="D23" s="348"/>
      <c r="E23" s="327"/>
      <c r="F23" s="348"/>
      <c r="G23" s="297"/>
      <c r="H23" s="353"/>
      <c r="I23" s="297"/>
      <c r="J23" s="353"/>
      <c r="K23" s="297"/>
      <c r="L23" s="372"/>
      <c r="M23" s="298"/>
      <c r="N23" s="366"/>
      <c r="O23" s="298"/>
      <c r="P23" s="365">
        <v>10</v>
      </c>
      <c r="Q23" s="298">
        <v>76500</v>
      </c>
      <c r="R23" s="366"/>
      <c r="S23" s="298"/>
      <c r="T23" s="385"/>
      <c r="U23" s="340"/>
      <c r="V23" s="385"/>
      <c r="W23" s="298"/>
      <c r="X23" s="366"/>
      <c r="Y23" s="298"/>
      <c r="Z23" s="298"/>
    </row>
    <row r="24" spans="1:26" ht="15" customHeight="1" x14ac:dyDescent="0.35">
      <c r="A24" s="1249">
        <v>44748</v>
      </c>
      <c r="B24" s="353">
        <v>14.42</v>
      </c>
      <c r="C24" s="327">
        <v>110313</v>
      </c>
      <c r="D24" s="348">
        <v>22.35</v>
      </c>
      <c r="E24" s="327">
        <v>170978</v>
      </c>
      <c r="F24" s="348"/>
      <c r="G24" s="297"/>
      <c r="H24" s="353"/>
      <c r="I24" s="297"/>
      <c r="J24" s="353"/>
      <c r="K24" s="297"/>
      <c r="L24" s="372">
        <v>38.46</v>
      </c>
      <c r="M24" s="298">
        <v>198070</v>
      </c>
      <c r="N24" s="366">
        <v>37.549999999999997</v>
      </c>
      <c r="O24" s="298">
        <v>287259</v>
      </c>
      <c r="P24" s="365">
        <v>10</v>
      </c>
      <c r="Q24" s="298">
        <v>76500</v>
      </c>
      <c r="R24" s="366"/>
      <c r="S24" s="298"/>
      <c r="T24" s="385"/>
      <c r="U24" s="340"/>
      <c r="V24" s="385"/>
      <c r="W24" s="332"/>
      <c r="X24" s="366"/>
      <c r="Y24" s="298"/>
      <c r="Z24" s="298"/>
    </row>
    <row r="25" spans="1:26" ht="15" customHeight="1" x14ac:dyDescent="0.35">
      <c r="A25" s="1250"/>
      <c r="B25" s="353"/>
      <c r="C25" s="327"/>
      <c r="D25" s="348"/>
      <c r="E25" s="327"/>
      <c r="F25" s="348"/>
      <c r="G25" s="297"/>
      <c r="H25" s="353"/>
      <c r="I25" s="297"/>
      <c r="J25" s="353"/>
      <c r="K25" s="297"/>
      <c r="L25" s="372"/>
      <c r="M25" s="298"/>
      <c r="N25" s="366"/>
      <c r="O25" s="298"/>
      <c r="P25" s="365">
        <v>10</v>
      </c>
      <c r="Q25" s="298">
        <v>76500</v>
      </c>
      <c r="R25" s="366"/>
      <c r="S25" s="298"/>
      <c r="T25" s="385"/>
      <c r="U25" s="340"/>
      <c r="V25" s="385"/>
      <c r="W25" s="332"/>
      <c r="X25" s="366"/>
      <c r="Y25" s="298"/>
      <c r="Z25" s="298"/>
    </row>
    <row r="26" spans="1:26" ht="15" customHeight="1" x14ac:dyDescent="0.35">
      <c r="A26" s="1250"/>
      <c r="B26" s="353"/>
      <c r="C26" s="327"/>
      <c r="D26" s="348"/>
      <c r="E26" s="327"/>
      <c r="F26" s="348"/>
      <c r="G26" s="297"/>
      <c r="H26" s="353"/>
      <c r="I26" s="297"/>
      <c r="J26" s="353"/>
      <c r="K26" s="297"/>
      <c r="L26" s="372"/>
      <c r="M26" s="298"/>
      <c r="N26" s="366"/>
      <c r="O26" s="298"/>
      <c r="P26" s="365">
        <v>10</v>
      </c>
      <c r="Q26" s="298">
        <v>76500</v>
      </c>
      <c r="R26" s="366"/>
      <c r="S26" s="298"/>
      <c r="T26" s="385"/>
      <c r="U26" s="868"/>
      <c r="V26" s="871"/>
      <c r="W26" s="867"/>
      <c r="X26" s="365"/>
      <c r="Y26" s="298"/>
      <c r="Z26" s="298"/>
    </row>
    <row r="27" spans="1:26" ht="15" customHeight="1" x14ac:dyDescent="0.35">
      <c r="A27" s="1251"/>
      <c r="B27" s="353"/>
      <c r="C27" s="327"/>
      <c r="D27" s="348"/>
      <c r="E27" s="327"/>
      <c r="F27" s="348"/>
      <c r="G27" s="297"/>
      <c r="H27" s="353"/>
      <c r="I27" s="297"/>
      <c r="J27" s="353"/>
      <c r="K27" s="297"/>
      <c r="L27" s="372"/>
      <c r="M27" s="298"/>
      <c r="N27" s="366"/>
      <c r="O27" s="298"/>
      <c r="P27" s="365">
        <v>10</v>
      </c>
      <c r="Q27" s="298">
        <v>76500</v>
      </c>
      <c r="R27" s="366"/>
      <c r="S27" s="298"/>
      <c r="T27" s="385"/>
      <c r="U27" s="868"/>
      <c r="V27" s="871"/>
      <c r="W27" s="867"/>
      <c r="X27" s="365"/>
      <c r="Y27" s="298"/>
      <c r="Z27" s="298"/>
    </row>
    <row r="28" spans="1:26" ht="15" customHeight="1" x14ac:dyDescent="0.35">
      <c r="A28" s="1249">
        <v>44749</v>
      </c>
      <c r="B28" s="353"/>
      <c r="C28" s="327"/>
      <c r="D28" s="348"/>
      <c r="E28" s="327"/>
      <c r="F28" s="348">
        <v>29.29</v>
      </c>
      <c r="G28" s="297">
        <v>224069</v>
      </c>
      <c r="H28" s="353"/>
      <c r="I28" s="297"/>
      <c r="J28" s="353">
        <v>30</v>
      </c>
      <c r="K28" s="297">
        <v>375000</v>
      </c>
      <c r="L28" s="372"/>
      <c r="M28" s="298"/>
      <c r="N28" s="366"/>
      <c r="O28" s="298"/>
      <c r="P28" s="365">
        <v>10</v>
      </c>
      <c r="Q28" s="298">
        <v>76500</v>
      </c>
      <c r="R28" s="366">
        <v>9.06</v>
      </c>
      <c r="S28" s="298">
        <v>69309</v>
      </c>
      <c r="T28" s="385"/>
      <c r="U28" s="340"/>
      <c r="V28" s="385"/>
      <c r="W28" s="298"/>
      <c r="X28" s="366">
        <v>33.090000000000003</v>
      </c>
      <c r="Y28" s="298">
        <v>253140</v>
      </c>
      <c r="Z28" s="298"/>
    </row>
    <row r="29" spans="1:26" ht="15" customHeight="1" x14ac:dyDescent="0.35">
      <c r="A29" s="1250"/>
      <c r="B29" s="353"/>
      <c r="C29" s="327"/>
      <c r="D29" s="348"/>
      <c r="E29" s="327"/>
      <c r="F29" s="348"/>
      <c r="G29" s="297"/>
      <c r="H29" s="353"/>
      <c r="I29" s="338"/>
      <c r="J29" s="372">
        <v>15</v>
      </c>
      <c r="K29" s="297">
        <v>187500</v>
      </c>
      <c r="L29" s="372"/>
      <c r="M29" s="298"/>
      <c r="N29" s="366"/>
      <c r="O29" s="298"/>
      <c r="P29" s="365">
        <v>10</v>
      </c>
      <c r="Q29" s="298">
        <v>76500</v>
      </c>
      <c r="R29" s="366"/>
      <c r="S29" s="298"/>
      <c r="T29" s="385"/>
      <c r="U29" s="340"/>
      <c r="V29" s="385"/>
      <c r="W29" s="298"/>
      <c r="X29" s="366"/>
      <c r="Y29" s="298"/>
      <c r="Z29" s="298"/>
    </row>
    <row r="30" spans="1:26" ht="15" customHeight="1" x14ac:dyDescent="0.35">
      <c r="A30" s="1250"/>
      <c r="B30" s="353"/>
      <c r="C30" s="327"/>
      <c r="D30" s="348"/>
      <c r="E30" s="327"/>
      <c r="F30" s="348"/>
      <c r="G30" s="297"/>
      <c r="H30" s="353"/>
      <c r="I30" s="338"/>
      <c r="J30" s="372"/>
      <c r="K30" s="297"/>
      <c r="L30" s="372"/>
      <c r="M30" s="298"/>
      <c r="N30" s="366"/>
      <c r="O30" s="298"/>
      <c r="P30" s="365">
        <v>10</v>
      </c>
      <c r="Q30" s="298">
        <v>76500</v>
      </c>
      <c r="R30" s="366"/>
      <c r="S30" s="298"/>
      <c r="T30" s="385"/>
      <c r="U30" s="340"/>
      <c r="V30" s="385"/>
      <c r="W30" s="298"/>
      <c r="X30" s="366"/>
      <c r="Y30" s="298"/>
      <c r="Z30" s="298"/>
    </row>
    <row r="31" spans="1:26" ht="15" customHeight="1" x14ac:dyDescent="0.35">
      <c r="A31" s="1251"/>
      <c r="B31" s="353"/>
      <c r="C31" s="327"/>
      <c r="D31" s="348"/>
      <c r="E31" s="327"/>
      <c r="F31" s="348"/>
      <c r="G31" s="297"/>
      <c r="H31" s="353"/>
      <c r="I31" s="297"/>
      <c r="J31" s="353"/>
      <c r="K31" s="297"/>
      <c r="L31" s="372"/>
      <c r="M31" s="298"/>
      <c r="N31" s="366"/>
      <c r="O31" s="298"/>
      <c r="P31" s="365">
        <v>10</v>
      </c>
      <c r="Q31" s="298">
        <v>76500</v>
      </c>
      <c r="R31" s="366"/>
      <c r="S31" s="298"/>
      <c r="T31" s="385"/>
      <c r="U31" s="340"/>
      <c r="V31" s="385"/>
      <c r="W31" s="298"/>
      <c r="X31" s="366"/>
      <c r="Y31" s="298"/>
      <c r="Z31" s="298"/>
    </row>
    <row r="32" spans="1:26" ht="15" customHeight="1" x14ac:dyDescent="0.35">
      <c r="A32" s="1249">
        <v>44750</v>
      </c>
      <c r="B32" s="353"/>
      <c r="C32" s="327"/>
      <c r="D32" s="348">
        <v>31.46</v>
      </c>
      <c r="E32" s="327">
        <v>240669</v>
      </c>
      <c r="F32" s="348">
        <v>20.81</v>
      </c>
      <c r="G32" s="297">
        <v>159197</v>
      </c>
      <c r="H32" s="353"/>
      <c r="I32" s="297"/>
      <c r="J32" s="353"/>
      <c r="K32" s="297"/>
      <c r="L32" s="372">
        <v>37.729999999999997</v>
      </c>
      <c r="M32" s="298">
        <v>194310</v>
      </c>
      <c r="N32" s="366"/>
      <c r="O32" s="298"/>
      <c r="P32" s="365">
        <v>10</v>
      </c>
      <c r="Q32" s="298">
        <v>76500</v>
      </c>
      <c r="R32" s="366"/>
      <c r="S32" s="298"/>
      <c r="T32" s="385"/>
      <c r="U32" s="340"/>
      <c r="V32" s="385"/>
      <c r="W32" s="298"/>
      <c r="X32" s="366"/>
      <c r="Y32" s="298"/>
      <c r="Z32" s="298"/>
    </row>
    <row r="33" spans="1:26" ht="15" customHeight="1" x14ac:dyDescent="0.35">
      <c r="A33" s="1250"/>
      <c r="B33" s="353"/>
      <c r="C33" s="327"/>
      <c r="D33" s="348"/>
      <c r="E33" s="327"/>
      <c r="F33" s="348"/>
      <c r="G33" s="297"/>
      <c r="H33" s="353"/>
      <c r="I33" s="297"/>
      <c r="J33" s="353"/>
      <c r="K33" s="297"/>
      <c r="L33" s="372"/>
      <c r="M33" s="298"/>
      <c r="N33" s="366"/>
      <c r="O33" s="298"/>
      <c r="P33" s="365">
        <v>10</v>
      </c>
      <c r="Q33" s="298">
        <v>76500</v>
      </c>
      <c r="R33" s="366"/>
      <c r="S33" s="298"/>
      <c r="T33" s="385"/>
      <c r="U33" s="340"/>
      <c r="V33" s="385"/>
      <c r="W33" s="298"/>
      <c r="X33" s="366"/>
      <c r="Y33" s="298"/>
      <c r="Z33" s="298"/>
    </row>
    <row r="34" spans="1:26" ht="15" customHeight="1" x14ac:dyDescent="0.35">
      <c r="A34" s="1251"/>
      <c r="B34" s="353"/>
      <c r="C34" s="327"/>
      <c r="D34" s="348"/>
      <c r="E34" s="327"/>
      <c r="F34" s="348"/>
      <c r="G34" s="297"/>
      <c r="H34" s="353"/>
      <c r="I34" s="297"/>
      <c r="J34" s="353"/>
      <c r="K34" s="297"/>
      <c r="L34" s="372"/>
      <c r="M34" s="298"/>
      <c r="N34" s="366"/>
      <c r="O34" s="298"/>
      <c r="P34" s="365">
        <v>10</v>
      </c>
      <c r="Q34" s="298">
        <v>76500</v>
      </c>
      <c r="R34" s="366"/>
      <c r="S34" s="298"/>
      <c r="T34" s="385"/>
      <c r="U34" s="340"/>
      <c r="V34" s="385"/>
      <c r="W34" s="298"/>
      <c r="X34" s="366"/>
      <c r="Y34" s="298"/>
      <c r="Z34" s="298"/>
    </row>
    <row r="35" spans="1:26" ht="15" customHeight="1" x14ac:dyDescent="0.35">
      <c r="A35" s="1249">
        <v>44751</v>
      </c>
      <c r="B35" s="353"/>
      <c r="C35" s="327"/>
      <c r="D35" s="348">
        <v>16.809999999999999</v>
      </c>
      <c r="E35" s="327">
        <v>128597</v>
      </c>
      <c r="F35" s="348">
        <v>34.61</v>
      </c>
      <c r="G35" s="297">
        <v>264767</v>
      </c>
      <c r="H35" s="353">
        <v>25.94</v>
      </c>
      <c r="I35" s="297">
        <v>198441</v>
      </c>
      <c r="J35" s="353">
        <v>15</v>
      </c>
      <c r="K35" s="297">
        <v>187500</v>
      </c>
      <c r="L35" s="372">
        <v>47.96</v>
      </c>
      <c r="M35" s="298">
        <v>246994</v>
      </c>
      <c r="N35" s="366"/>
      <c r="O35" s="298"/>
      <c r="P35" s="365"/>
      <c r="Q35" s="298"/>
      <c r="R35" s="366"/>
      <c r="S35" s="298"/>
      <c r="T35" s="385"/>
      <c r="U35" s="340"/>
      <c r="V35" s="385"/>
      <c r="W35" s="298"/>
      <c r="X35" s="366"/>
      <c r="Y35" s="298"/>
      <c r="Z35" s="298"/>
    </row>
    <row r="36" spans="1:26" ht="15" customHeight="1" x14ac:dyDescent="0.35">
      <c r="A36" s="1250"/>
      <c r="B36" s="353"/>
      <c r="C36" s="327"/>
      <c r="D36" s="348"/>
      <c r="E36" s="327"/>
      <c r="F36" s="348"/>
      <c r="G36" s="297"/>
      <c r="H36" s="353"/>
      <c r="I36" s="297"/>
      <c r="J36" s="353"/>
      <c r="K36" s="297"/>
      <c r="L36" s="372"/>
      <c r="M36" s="298"/>
      <c r="N36" s="366"/>
      <c r="O36" s="298"/>
      <c r="P36" s="365"/>
      <c r="Q36" s="298"/>
      <c r="R36" s="366"/>
      <c r="S36" s="298"/>
      <c r="T36" s="385"/>
      <c r="U36" s="340"/>
      <c r="V36" s="385"/>
      <c r="W36" s="298"/>
      <c r="X36" s="366"/>
      <c r="Y36" s="298"/>
      <c r="Z36" s="298"/>
    </row>
    <row r="37" spans="1:26" ht="15" customHeight="1" x14ac:dyDescent="0.35">
      <c r="A37" s="1250"/>
      <c r="B37" s="353"/>
      <c r="C37" s="327"/>
      <c r="D37" s="348"/>
      <c r="E37" s="327"/>
      <c r="F37" s="348"/>
      <c r="G37" s="297"/>
      <c r="H37" s="353"/>
      <c r="I37" s="297"/>
      <c r="J37" s="353"/>
      <c r="K37" s="297"/>
      <c r="L37" s="372"/>
      <c r="M37" s="298"/>
      <c r="N37" s="366"/>
      <c r="O37" s="298"/>
      <c r="P37" s="365"/>
      <c r="Q37" s="298"/>
      <c r="R37" s="366"/>
      <c r="S37" s="298"/>
      <c r="T37" s="385"/>
      <c r="U37" s="340"/>
      <c r="V37" s="385"/>
      <c r="W37" s="298"/>
      <c r="X37" s="366"/>
      <c r="Y37" s="298"/>
      <c r="Z37" s="298"/>
    </row>
    <row r="38" spans="1:26" ht="15" customHeight="1" x14ac:dyDescent="0.35">
      <c r="A38" s="1251"/>
      <c r="B38" s="353"/>
      <c r="C38" s="327"/>
      <c r="D38" s="348"/>
      <c r="E38" s="327"/>
      <c r="F38" s="348"/>
      <c r="G38" s="297"/>
      <c r="H38" s="353"/>
      <c r="I38" s="297"/>
      <c r="J38" s="353"/>
      <c r="K38" s="297"/>
      <c r="L38" s="372"/>
      <c r="M38" s="298"/>
      <c r="N38" s="366"/>
      <c r="O38" s="298"/>
      <c r="P38" s="365"/>
      <c r="Q38" s="298"/>
      <c r="R38" s="366"/>
      <c r="S38" s="298"/>
      <c r="T38" s="385"/>
      <c r="U38" s="340"/>
      <c r="V38" s="385"/>
      <c r="W38" s="298"/>
      <c r="X38" s="366"/>
      <c r="Y38" s="298"/>
      <c r="Z38" s="298"/>
    </row>
    <row r="39" spans="1:26" ht="15" customHeight="1" x14ac:dyDescent="0.35">
      <c r="A39" s="1249">
        <v>44752</v>
      </c>
      <c r="B39" s="353"/>
      <c r="C39" s="327"/>
      <c r="D39" s="348"/>
      <c r="E39" s="327"/>
      <c r="F39" s="348">
        <v>20.239999999999998</v>
      </c>
      <c r="G39" s="297">
        <v>154836</v>
      </c>
      <c r="H39" s="353"/>
      <c r="I39" s="297"/>
      <c r="J39" s="353"/>
      <c r="K39" s="297"/>
      <c r="L39" s="372"/>
      <c r="M39" s="298"/>
      <c r="N39" s="366"/>
      <c r="O39" s="298"/>
      <c r="P39" s="365"/>
      <c r="Q39" s="298"/>
      <c r="R39" s="366"/>
      <c r="S39" s="298"/>
      <c r="T39" s="385"/>
      <c r="U39" s="340"/>
      <c r="V39" s="385"/>
      <c r="W39" s="298"/>
      <c r="X39" s="366"/>
      <c r="Y39" s="298"/>
      <c r="Z39" s="298"/>
    </row>
    <row r="40" spans="1:26" ht="15" customHeight="1" x14ac:dyDescent="0.35">
      <c r="A40" s="1250"/>
      <c r="B40" s="353"/>
      <c r="C40" s="327"/>
      <c r="D40" s="348"/>
      <c r="E40" s="327"/>
      <c r="F40" s="348"/>
      <c r="G40" s="297"/>
      <c r="H40" s="353"/>
      <c r="I40" s="297"/>
      <c r="J40" s="353"/>
      <c r="K40" s="297"/>
      <c r="L40" s="372"/>
      <c r="M40" s="298"/>
      <c r="N40" s="366"/>
      <c r="O40" s="298"/>
      <c r="P40" s="365"/>
      <c r="Q40" s="298"/>
      <c r="R40" s="366"/>
      <c r="S40" s="298"/>
      <c r="T40" s="385"/>
      <c r="U40" s="340"/>
      <c r="V40" s="385"/>
      <c r="W40" s="298"/>
      <c r="X40" s="366"/>
      <c r="Y40" s="298"/>
      <c r="Z40" s="298"/>
    </row>
    <row r="41" spans="1:26" ht="15" customHeight="1" x14ac:dyDescent="0.35">
      <c r="A41" s="1250"/>
      <c r="B41" s="353"/>
      <c r="C41" s="327"/>
      <c r="D41" s="348"/>
      <c r="E41" s="327"/>
      <c r="F41" s="348"/>
      <c r="G41" s="297"/>
      <c r="H41" s="353"/>
      <c r="I41" s="297"/>
      <c r="J41" s="353"/>
      <c r="K41" s="297"/>
      <c r="L41" s="372"/>
      <c r="M41" s="298"/>
      <c r="N41" s="366"/>
      <c r="O41" s="298"/>
      <c r="P41" s="365"/>
      <c r="Q41" s="298"/>
      <c r="R41" s="366"/>
      <c r="S41" s="298"/>
      <c r="T41" s="385"/>
      <c r="U41" s="340"/>
      <c r="V41" s="385"/>
      <c r="W41" s="298"/>
      <c r="X41" s="366"/>
      <c r="Y41" s="298"/>
      <c r="Z41" s="298"/>
    </row>
    <row r="42" spans="1:26" ht="15" customHeight="1" x14ac:dyDescent="0.35">
      <c r="A42" s="1251"/>
      <c r="B42" s="353"/>
      <c r="C42" s="327"/>
      <c r="D42" s="348"/>
      <c r="E42" s="327"/>
      <c r="F42" s="348"/>
      <c r="G42" s="297"/>
      <c r="H42" s="353"/>
      <c r="I42" s="297"/>
      <c r="J42" s="353"/>
      <c r="K42" s="297"/>
      <c r="L42" s="372"/>
      <c r="M42" s="298"/>
      <c r="N42" s="366"/>
      <c r="O42" s="298"/>
      <c r="P42" s="365"/>
      <c r="Q42" s="298"/>
      <c r="R42" s="366"/>
      <c r="S42" s="298"/>
      <c r="T42" s="385"/>
      <c r="U42" s="340"/>
      <c r="V42" s="385"/>
      <c r="W42" s="298"/>
      <c r="X42" s="366"/>
      <c r="Y42" s="298"/>
      <c r="Z42" s="298"/>
    </row>
    <row r="43" spans="1:26" ht="15" customHeight="1" x14ac:dyDescent="0.35">
      <c r="A43" s="1249">
        <v>44753</v>
      </c>
      <c r="B43" s="353"/>
      <c r="C43" s="327"/>
      <c r="D43" s="348">
        <v>12.57</v>
      </c>
      <c r="E43" s="327">
        <v>96161</v>
      </c>
      <c r="F43" s="348">
        <v>22.31</v>
      </c>
      <c r="G43" s="297">
        <v>170672</v>
      </c>
      <c r="H43" s="353"/>
      <c r="I43" s="297"/>
      <c r="J43" s="353">
        <v>15</v>
      </c>
      <c r="K43" s="297">
        <v>187500</v>
      </c>
      <c r="L43" s="372">
        <v>53.63</v>
      </c>
      <c r="M43" s="298">
        <v>276195</v>
      </c>
      <c r="N43" s="366"/>
      <c r="O43" s="298"/>
      <c r="P43" s="365">
        <v>10</v>
      </c>
      <c r="Q43" s="298">
        <v>76500</v>
      </c>
      <c r="R43" s="366"/>
      <c r="S43" s="298"/>
      <c r="T43" s="385"/>
      <c r="U43" s="340"/>
      <c r="V43" s="385"/>
      <c r="W43" s="298"/>
      <c r="X43" s="366"/>
      <c r="Y43" s="298"/>
      <c r="Z43" s="298"/>
    </row>
    <row r="44" spans="1:26" ht="15" customHeight="1" x14ac:dyDescent="0.35">
      <c r="A44" s="1250"/>
      <c r="B44" s="353"/>
      <c r="C44" s="327"/>
      <c r="D44" s="348">
        <v>13.31</v>
      </c>
      <c r="E44" s="327">
        <v>101822</v>
      </c>
      <c r="F44" s="348"/>
      <c r="G44" s="297"/>
      <c r="H44" s="353"/>
      <c r="I44" s="297"/>
      <c r="J44" s="353"/>
      <c r="K44" s="297"/>
      <c r="L44" s="372"/>
      <c r="M44" s="298"/>
      <c r="N44" s="366"/>
      <c r="O44" s="298"/>
      <c r="P44" s="365">
        <v>10</v>
      </c>
      <c r="Q44" s="298">
        <v>76500</v>
      </c>
      <c r="R44" s="366"/>
      <c r="S44" s="298"/>
      <c r="T44" s="385"/>
      <c r="U44" s="340"/>
      <c r="V44" s="385"/>
      <c r="W44" s="298"/>
      <c r="X44" s="366"/>
      <c r="Y44" s="298"/>
      <c r="Z44" s="298"/>
    </row>
    <row r="45" spans="1:26" ht="15" customHeight="1" x14ac:dyDescent="0.35">
      <c r="A45" s="1250"/>
      <c r="B45" s="353"/>
      <c r="C45" s="327"/>
      <c r="D45" s="348"/>
      <c r="E45" s="327"/>
      <c r="F45" s="348"/>
      <c r="G45" s="297"/>
      <c r="H45" s="353"/>
      <c r="I45" s="297"/>
      <c r="J45" s="353"/>
      <c r="K45" s="297"/>
      <c r="L45" s="372"/>
      <c r="M45" s="298"/>
      <c r="N45" s="366"/>
      <c r="O45" s="298"/>
      <c r="P45" s="365">
        <v>10</v>
      </c>
      <c r="Q45" s="298">
        <v>76500</v>
      </c>
      <c r="R45" s="366"/>
      <c r="S45" s="298"/>
      <c r="T45" s="385"/>
      <c r="U45" s="340"/>
      <c r="V45" s="385"/>
      <c r="W45" s="298"/>
      <c r="X45" s="366"/>
      <c r="Y45" s="298"/>
      <c r="Z45" s="298"/>
    </row>
    <row r="46" spans="1:26" ht="15" customHeight="1" x14ac:dyDescent="0.35">
      <c r="A46" s="1251"/>
      <c r="B46" s="353"/>
      <c r="C46" s="327"/>
      <c r="D46" s="348"/>
      <c r="E46" s="327"/>
      <c r="F46" s="348"/>
      <c r="G46" s="297"/>
      <c r="H46" s="353"/>
      <c r="I46" s="297"/>
      <c r="J46" s="353"/>
      <c r="K46" s="297"/>
      <c r="L46" s="372"/>
      <c r="M46" s="298"/>
      <c r="N46" s="366"/>
      <c r="O46" s="298"/>
      <c r="P46" s="365">
        <v>10</v>
      </c>
      <c r="Q46" s="298">
        <v>76500</v>
      </c>
      <c r="R46" s="366"/>
      <c r="S46" s="298"/>
      <c r="T46" s="385"/>
      <c r="U46" s="340"/>
      <c r="V46" s="385"/>
      <c r="W46" s="298"/>
      <c r="X46" s="366"/>
      <c r="Y46" s="298"/>
      <c r="Z46" s="298"/>
    </row>
    <row r="47" spans="1:26" ht="15" customHeight="1" x14ac:dyDescent="0.35">
      <c r="A47" s="1249">
        <v>44754</v>
      </c>
      <c r="B47" s="353"/>
      <c r="C47" s="327"/>
      <c r="D47" s="348">
        <v>21.08</v>
      </c>
      <c r="E47" s="327">
        <v>161262</v>
      </c>
      <c r="F47" s="348">
        <v>23.17</v>
      </c>
      <c r="G47" s="297">
        <v>177251</v>
      </c>
      <c r="H47" s="353"/>
      <c r="I47" s="297"/>
      <c r="J47" s="353"/>
      <c r="K47" s="297"/>
      <c r="L47" s="372"/>
      <c r="M47" s="298"/>
      <c r="N47" s="366"/>
      <c r="O47" s="298"/>
      <c r="P47" s="365">
        <v>10</v>
      </c>
      <c r="Q47" s="298">
        <v>76500</v>
      </c>
      <c r="R47" s="366"/>
      <c r="S47" s="298"/>
      <c r="T47" s="385"/>
      <c r="U47" s="340"/>
      <c r="V47" s="385"/>
      <c r="W47" s="298"/>
      <c r="X47" s="366"/>
      <c r="Y47" s="298"/>
      <c r="Z47" s="298"/>
    </row>
    <row r="48" spans="1:26" ht="15" customHeight="1" x14ac:dyDescent="0.35">
      <c r="A48" s="1250"/>
      <c r="B48" s="353"/>
      <c r="C48" s="327"/>
      <c r="D48" s="348"/>
      <c r="E48" s="327"/>
      <c r="F48" s="348"/>
      <c r="G48" s="297"/>
      <c r="H48" s="353"/>
      <c r="I48" s="297"/>
      <c r="J48" s="353"/>
      <c r="K48" s="297"/>
      <c r="L48" s="372"/>
      <c r="M48" s="298"/>
      <c r="N48" s="366"/>
      <c r="O48" s="298"/>
      <c r="P48" s="365">
        <v>10</v>
      </c>
      <c r="Q48" s="298">
        <v>76500</v>
      </c>
      <c r="R48" s="366"/>
      <c r="S48" s="298"/>
      <c r="T48" s="385"/>
      <c r="U48" s="340"/>
      <c r="V48" s="385"/>
      <c r="W48" s="298"/>
      <c r="X48" s="366"/>
      <c r="Y48" s="298"/>
      <c r="Z48" s="298"/>
    </row>
    <row r="49" spans="1:26" ht="15" customHeight="1" x14ac:dyDescent="0.35">
      <c r="A49" s="1250"/>
      <c r="B49" s="353"/>
      <c r="C49" s="327"/>
      <c r="D49" s="348"/>
      <c r="E49" s="327"/>
      <c r="F49" s="348"/>
      <c r="G49" s="297"/>
      <c r="H49" s="353"/>
      <c r="I49" s="297"/>
      <c r="J49" s="353"/>
      <c r="K49" s="297"/>
      <c r="L49" s="372"/>
      <c r="M49" s="298"/>
      <c r="N49" s="366"/>
      <c r="O49" s="298"/>
      <c r="P49" s="365">
        <v>10</v>
      </c>
      <c r="Q49" s="298">
        <v>76500</v>
      </c>
      <c r="R49" s="366"/>
      <c r="S49" s="298"/>
      <c r="T49" s="385"/>
      <c r="U49" s="340"/>
      <c r="V49" s="385"/>
      <c r="W49" s="298"/>
      <c r="X49" s="366"/>
      <c r="Y49" s="298"/>
      <c r="Z49" s="298"/>
    </row>
    <row r="50" spans="1:26" ht="15" customHeight="1" x14ac:dyDescent="0.35">
      <c r="A50" s="1251"/>
      <c r="B50" s="353"/>
      <c r="C50" s="327"/>
      <c r="D50" s="348"/>
      <c r="E50" s="327"/>
      <c r="F50" s="348"/>
      <c r="G50" s="297"/>
      <c r="H50" s="353"/>
      <c r="I50" s="297"/>
      <c r="J50" s="353"/>
      <c r="K50" s="297"/>
      <c r="L50" s="372"/>
      <c r="M50" s="298"/>
      <c r="N50" s="366"/>
      <c r="O50" s="298"/>
      <c r="P50" s="365">
        <v>10</v>
      </c>
      <c r="Q50" s="298">
        <v>76500</v>
      </c>
      <c r="R50" s="366"/>
      <c r="S50" s="298"/>
      <c r="T50" s="385"/>
      <c r="U50" s="340"/>
      <c r="V50" s="385"/>
      <c r="W50" s="298"/>
      <c r="X50" s="366"/>
      <c r="Y50" s="298"/>
      <c r="Z50" s="298"/>
    </row>
    <row r="51" spans="1:26" ht="15" customHeight="1" x14ac:dyDescent="0.35">
      <c r="A51" s="1249">
        <v>44755</v>
      </c>
      <c r="B51" s="353"/>
      <c r="C51" s="327"/>
      <c r="D51" s="348"/>
      <c r="E51" s="327"/>
      <c r="F51" s="348">
        <v>25.54</v>
      </c>
      <c r="G51" s="297">
        <v>195381</v>
      </c>
      <c r="H51" s="353"/>
      <c r="I51" s="297"/>
      <c r="J51" s="353"/>
      <c r="K51" s="297"/>
      <c r="L51" s="372"/>
      <c r="M51" s="298"/>
      <c r="N51" s="366"/>
      <c r="O51" s="298"/>
      <c r="P51" s="365">
        <v>10</v>
      </c>
      <c r="Q51" s="298">
        <v>76500</v>
      </c>
      <c r="R51" s="366"/>
      <c r="S51" s="298"/>
      <c r="T51" s="385">
        <v>22.05</v>
      </c>
      <c r="U51" s="340">
        <v>168685</v>
      </c>
      <c r="V51" s="385"/>
      <c r="W51" s="298"/>
      <c r="X51" s="366">
        <v>30.94</v>
      </c>
      <c r="Y51" s="298">
        <v>236760</v>
      </c>
      <c r="Z51" s="298"/>
    </row>
    <row r="52" spans="1:26" ht="15" customHeight="1" x14ac:dyDescent="0.35">
      <c r="A52" s="1250"/>
      <c r="B52" s="353"/>
      <c r="C52" s="327"/>
      <c r="D52" s="348"/>
      <c r="E52" s="327"/>
      <c r="F52" s="348"/>
      <c r="G52" s="297"/>
      <c r="H52" s="353"/>
      <c r="I52" s="297"/>
      <c r="J52" s="353"/>
      <c r="K52" s="297"/>
      <c r="L52" s="372"/>
      <c r="M52" s="298"/>
      <c r="N52" s="366"/>
      <c r="O52" s="298"/>
      <c r="P52" s="365">
        <v>10</v>
      </c>
      <c r="Q52" s="298">
        <v>76500</v>
      </c>
      <c r="R52" s="366"/>
      <c r="S52" s="298"/>
      <c r="T52" s="385"/>
      <c r="U52" s="868"/>
      <c r="V52" s="871"/>
      <c r="W52" s="867"/>
      <c r="X52" s="365"/>
      <c r="Y52" s="298"/>
      <c r="Z52" s="298"/>
    </row>
    <row r="53" spans="1:26" ht="15" customHeight="1" x14ac:dyDescent="0.35">
      <c r="A53" s="1250"/>
      <c r="B53" s="353"/>
      <c r="C53" s="327"/>
      <c r="D53" s="348"/>
      <c r="E53" s="327"/>
      <c r="F53" s="348"/>
      <c r="G53" s="297"/>
      <c r="H53" s="353"/>
      <c r="I53" s="297"/>
      <c r="J53" s="353"/>
      <c r="K53" s="297"/>
      <c r="L53" s="372"/>
      <c r="M53" s="298"/>
      <c r="N53" s="366"/>
      <c r="O53" s="298"/>
      <c r="P53" s="365">
        <v>10</v>
      </c>
      <c r="Q53" s="298">
        <v>76500</v>
      </c>
      <c r="R53" s="366"/>
      <c r="S53" s="298"/>
      <c r="T53" s="385"/>
      <c r="U53" s="868"/>
      <c r="V53" s="871"/>
      <c r="W53" s="867"/>
      <c r="X53" s="365"/>
      <c r="Y53" s="298"/>
      <c r="Z53" s="298"/>
    </row>
    <row r="54" spans="1:26" ht="15" customHeight="1" x14ac:dyDescent="0.35">
      <c r="A54" s="1251"/>
      <c r="B54" s="353"/>
      <c r="C54" s="327"/>
      <c r="D54" s="348"/>
      <c r="E54" s="327"/>
      <c r="F54" s="348"/>
      <c r="G54" s="297"/>
      <c r="H54" s="353"/>
      <c r="I54" s="297"/>
      <c r="J54" s="353"/>
      <c r="K54" s="297"/>
      <c r="L54" s="372"/>
      <c r="M54" s="298"/>
      <c r="N54" s="366"/>
      <c r="O54" s="298"/>
      <c r="P54" s="365">
        <v>10</v>
      </c>
      <c r="Q54" s="298">
        <v>76500</v>
      </c>
      <c r="R54" s="366"/>
      <c r="S54" s="298"/>
      <c r="T54" s="385"/>
      <c r="U54" s="340"/>
      <c r="V54" s="385"/>
      <c r="W54" s="298"/>
      <c r="X54" s="366"/>
      <c r="Y54" s="298"/>
      <c r="Z54" s="298"/>
    </row>
    <row r="55" spans="1:26" ht="15" customHeight="1" x14ac:dyDescent="0.35">
      <c r="A55" s="1249">
        <v>44756</v>
      </c>
      <c r="B55" s="353">
        <v>16.77</v>
      </c>
      <c r="C55" s="297">
        <v>128291</v>
      </c>
      <c r="D55" s="348">
        <v>14.92</v>
      </c>
      <c r="E55" s="327">
        <v>114138</v>
      </c>
      <c r="F55" s="348">
        <v>16.260000000000002</v>
      </c>
      <c r="G55" s="297">
        <v>124389</v>
      </c>
      <c r="H55" s="353">
        <v>27.91</v>
      </c>
      <c r="I55" s="297">
        <v>213512</v>
      </c>
      <c r="J55" s="353">
        <v>30</v>
      </c>
      <c r="K55" s="297">
        <v>375000</v>
      </c>
      <c r="L55" s="372"/>
      <c r="M55" s="298"/>
      <c r="N55" s="366"/>
      <c r="O55" s="298"/>
      <c r="P55" s="365">
        <v>10</v>
      </c>
      <c r="Q55" s="298">
        <v>76500</v>
      </c>
      <c r="R55" s="366"/>
      <c r="S55" s="298"/>
      <c r="T55" s="385"/>
      <c r="U55" s="340"/>
      <c r="V55" s="385"/>
      <c r="W55" s="298"/>
      <c r="X55" s="366"/>
      <c r="Y55" s="298"/>
      <c r="Z55" s="298"/>
    </row>
    <row r="56" spans="1:26" ht="15" customHeight="1" x14ac:dyDescent="0.35">
      <c r="A56" s="1250"/>
      <c r="B56" s="353"/>
      <c r="C56" s="327"/>
      <c r="D56" s="348"/>
      <c r="E56" s="327"/>
      <c r="F56" s="348"/>
      <c r="G56" s="297"/>
      <c r="H56" s="353"/>
      <c r="I56" s="297"/>
      <c r="J56" s="353"/>
      <c r="K56" s="297"/>
      <c r="L56" s="372"/>
      <c r="M56" s="298"/>
      <c r="N56" s="366"/>
      <c r="O56" s="298"/>
      <c r="P56" s="365">
        <v>10</v>
      </c>
      <c r="Q56" s="298">
        <v>76500</v>
      </c>
      <c r="R56" s="366"/>
      <c r="S56" s="298"/>
      <c r="T56" s="385"/>
      <c r="U56" s="868"/>
      <c r="V56" s="871"/>
      <c r="W56" s="867"/>
      <c r="X56" s="365"/>
      <c r="Y56" s="298"/>
      <c r="Z56" s="298"/>
    </row>
    <row r="57" spans="1:26" ht="15" customHeight="1" x14ac:dyDescent="0.35">
      <c r="A57" s="1250"/>
      <c r="B57" s="353"/>
      <c r="C57" s="327"/>
      <c r="D57" s="348"/>
      <c r="E57" s="327"/>
      <c r="F57" s="348"/>
      <c r="G57" s="297"/>
      <c r="H57" s="353"/>
      <c r="I57" s="297"/>
      <c r="J57" s="353"/>
      <c r="K57" s="297"/>
      <c r="L57" s="372"/>
      <c r="M57" s="298"/>
      <c r="N57" s="366"/>
      <c r="O57" s="298"/>
      <c r="P57" s="365">
        <v>10</v>
      </c>
      <c r="Q57" s="298">
        <v>76500</v>
      </c>
      <c r="R57" s="366"/>
      <c r="S57" s="298"/>
      <c r="T57" s="385"/>
      <c r="U57" s="868"/>
      <c r="V57" s="871"/>
      <c r="W57" s="867"/>
      <c r="X57" s="365"/>
      <c r="Y57" s="298"/>
      <c r="Z57" s="298"/>
    </row>
    <row r="58" spans="1:26" ht="15" customHeight="1" x14ac:dyDescent="0.35">
      <c r="A58" s="1250"/>
      <c r="B58" s="353"/>
      <c r="C58" s="327"/>
      <c r="D58" s="348"/>
      <c r="E58" s="327"/>
      <c r="F58" s="348"/>
      <c r="G58" s="297"/>
      <c r="H58" s="353"/>
      <c r="I58" s="297"/>
      <c r="J58" s="353"/>
      <c r="K58" s="297"/>
      <c r="L58" s="372"/>
      <c r="M58" s="298"/>
      <c r="N58" s="366"/>
      <c r="O58" s="298"/>
      <c r="P58" s="365">
        <v>10</v>
      </c>
      <c r="Q58" s="298">
        <v>76500</v>
      </c>
      <c r="R58" s="366"/>
      <c r="S58" s="298"/>
      <c r="T58" s="385"/>
      <c r="U58" s="868"/>
      <c r="V58" s="871"/>
      <c r="W58" s="867"/>
      <c r="X58" s="365"/>
      <c r="Y58" s="298"/>
      <c r="Z58" s="298"/>
    </row>
    <row r="59" spans="1:26" ht="15" customHeight="1" x14ac:dyDescent="0.35">
      <c r="A59" s="1251"/>
      <c r="B59" s="353"/>
      <c r="C59" s="327"/>
      <c r="D59" s="348"/>
      <c r="E59" s="327"/>
      <c r="F59" s="348"/>
      <c r="G59" s="297"/>
      <c r="H59" s="353"/>
      <c r="I59" s="297"/>
      <c r="J59" s="353"/>
      <c r="K59" s="297"/>
      <c r="L59" s="372"/>
      <c r="M59" s="298"/>
      <c r="N59" s="366"/>
      <c r="O59" s="298"/>
      <c r="P59" s="365">
        <v>10</v>
      </c>
      <c r="Q59" s="298">
        <v>76500</v>
      </c>
      <c r="R59" s="366"/>
      <c r="S59" s="298"/>
      <c r="T59" s="385"/>
      <c r="U59" s="340"/>
      <c r="V59" s="385"/>
      <c r="W59" s="298"/>
      <c r="X59" s="366"/>
      <c r="Y59" s="298"/>
      <c r="Z59" s="298"/>
    </row>
    <row r="60" spans="1:26" ht="15" customHeight="1" x14ac:dyDescent="0.35">
      <c r="A60" s="1249">
        <v>44757</v>
      </c>
      <c r="B60" s="353">
        <v>18.77</v>
      </c>
      <c r="C60" s="327">
        <v>143591</v>
      </c>
      <c r="D60" s="348">
        <v>31.13</v>
      </c>
      <c r="E60" s="327">
        <v>238145</v>
      </c>
      <c r="F60" s="348">
        <v>20.21</v>
      </c>
      <c r="G60" s="297">
        <v>154607</v>
      </c>
      <c r="H60" s="353"/>
      <c r="I60" s="297"/>
      <c r="J60" s="353"/>
      <c r="K60" s="297"/>
      <c r="L60" s="372"/>
      <c r="M60" s="298"/>
      <c r="N60" s="366"/>
      <c r="O60" s="298"/>
      <c r="P60" s="365">
        <v>10</v>
      </c>
      <c r="Q60" s="298">
        <v>76500</v>
      </c>
      <c r="R60" s="366">
        <v>11</v>
      </c>
      <c r="S60" s="298">
        <v>84150</v>
      </c>
      <c r="T60" s="385"/>
      <c r="U60" s="340"/>
      <c r="V60" s="385"/>
      <c r="W60" s="298"/>
      <c r="X60" s="366"/>
      <c r="Y60" s="298"/>
      <c r="Z60" s="298"/>
    </row>
    <row r="61" spans="1:26" ht="15" customHeight="1" x14ac:dyDescent="0.35">
      <c r="A61" s="1250"/>
      <c r="B61" s="353"/>
      <c r="C61" s="327"/>
      <c r="D61" s="348"/>
      <c r="E61" s="327"/>
      <c r="F61" s="348"/>
      <c r="G61" s="297"/>
      <c r="H61" s="353"/>
      <c r="I61" s="297"/>
      <c r="J61" s="353"/>
      <c r="K61" s="297"/>
      <c r="L61" s="372"/>
      <c r="M61" s="298"/>
      <c r="N61" s="366"/>
      <c r="O61" s="298"/>
      <c r="P61" s="365">
        <v>10</v>
      </c>
      <c r="Q61" s="298">
        <v>76500</v>
      </c>
      <c r="R61" s="366"/>
      <c r="S61" s="298"/>
      <c r="T61" s="385"/>
      <c r="U61" s="340"/>
      <c r="V61" s="385"/>
      <c r="W61" s="298"/>
      <c r="X61" s="366"/>
      <c r="Y61" s="298"/>
      <c r="Z61" s="298"/>
    </row>
    <row r="62" spans="1:26" ht="15" customHeight="1" x14ac:dyDescent="0.35">
      <c r="A62" s="1251"/>
      <c r="B62" s="353"/>
      <c r="C62" s="327"/>
      <c r="D62" s="348"/>
      <c r="E62" s="327"/>
      <c r="F62" s="348"/>
      <c r="G62" s="297"/>
      <c r="H62" s="353"/>
      <c r="I62" s="297"/>
      <c r="J62" s="353"/>
      <c r="K62" s="297"/>
      <c r="L62" s="372"/>
      <c r="M62" s="298"/>
      <c r="N62" s="366"/>
      <c r="O62" s="298"/>
      <c r="P62" s="365">
        <v>10</v>
      </c>
      <c r="Q62" s="298">
        <v>76500</v>
      </c>
      <c r="R62" s="366"/>
      <c r="S62" s="298"/>
      <c r="T62" s="385"/>
      <c r="U62" s="340"/>
      <c r="V62" s="385"/>
      <c r="W62" s="298"/>
      <c r="X62" s="366"/>
      <c r="Y62" s="298"/>
      <c r="Z62" s="298"/>
    </row>
    <row r="63" spans="1:26" ht="15" customHeight="1" x14ac:dyDescent="0.35">
      <c r="A63" s="1249">
        <v>44758</v>
      </c>
      <c r="B63" s="353">
        <v>15.95</v>
      </c>
      <c r="C63" s="327">
        <v>122018</v>
      </c>
      <c r="D63" s="348"/>
      <c r="E63" s="327"/>
      <c r="F63" s="348"/>
      <c r="G63" s="338"/>
      <c r="H63" s="372"/>
      <c r="I63" s="297"/>
      <c r="J63" s="353"/>
      <c r="K63" s="297"/>
      <c r="L63" s="372"/>
      <c r="M63" s="298"/>
      <c r="N63" s="366"/>
      <c r="O63" s="298"/>
      <c r="P63" s="365">
        <v>10</v>
      </c>
      <c r="Q63" s="298">
        <v>76500</v>
      </c>
      <c r="R63" s="366"/>
      <c r="S63" s="298"/>
      <c r="T63" s="385"/>
      <c r="U63" s="340"/>
      <c r="V63" s="385"/>
      <c r="W63" s="298"/>
      <c r="X63" s="366"/>
      <c r="Y63" s="298"/>
      <c r="Z63" s="298"/>
    </row>
    <row r="64" spans="1:26" ht="15" customHeight="1" x14ac:dyDescent="0.35">
      <c r="A64" s="1250"/>
      <c r="B64" s="353"/>
      <c r="C64" s="327"/>
      <c r="D64" s="348"/>
      <c r="E64" s="327"/>
      <c r="F64" s="348"/>
      <c r="G64" s="338"/>
      <c r="H64" s="372"/>
      <c r="I64" s="297"/>
      <c r="J64" s="353"/>
      <c r="K64" s="297"/>
      <c r="L64" s="372"/>
      <c r="M64" s="298"/>
      <c r="N64" s="366"/>
      <c r="O64" s="298"/>
      <c r="P64" s="365">
        <v>10</v>
      </c>
      <c r="Q64" s="298">
        <v>76500</v>
      </c>
      <c r="R64" s="366"/>
      <c r="S64" s="298"/>
      <c r="T64" s="385"/>
      <c r="U64" s="340"/>
      <c r="V64" s="385"/>
      <c r="W64" s="298"/>
      <c r="X64" s="366"/>
      <c r="Y64" s="298"/>
      <c r="Z64" s="298"/>
    </row>
    <row r="65" spans="1:26" ht="15" customHeight="1" x14ac:dyDescent="0.35">
      <c r="A65" s="1251"/>
      <c r="B65" s="353"/>
      <c r="C65" s="327"/>
      <c r="D65" s="348"/>
      <c r="E65" s="327"/>
      <c r="F65" s="348"/>
      <c r="G65" s="297"/>
      <c r="H65" s="353"/>
      <c r="I65" s="297"/>
      <c r="J65" s="353"/>
      <c r="K65" s="297"/>
      <c r="L65" s="372"/>
      <c r="M65" s="298"/>
      <c r="N65" s="366"/>
      <c r="O65" s="298"/>
      <c r="P65" s="365">
        <v>10</v>
      </c>
      <c r="Q65" s="298">
        <v>76500</v>
      </c>
      <c r="R65" s="366"/>
      <c r="S65" s="298"/>
      <c r="T65" s="385"/>
      <c r="U65" s="340"/>
      <c r="V65" s="385"/>
      <c r="W65" s="298"/>
      <c r="X65" s="366"/>
      <c r="Y65" s="298"/>
      <c r="Z65" s="298"/>
    </row>
    <row r="66" spans="1:26" ht="15" customHeight="1" x14ac:dyDescent="0.35">
      <c r="A66" s="1249">
        <v>44759</v>
      </c>
      <c r="B66" s="353"/>
      <c r="C66" s="327"/>
      <c r="D66" s="348">
        <v>26.82</v>
      </c>
      <c r="E66" s="327">
        <v>205173</v>
      </c>
      <c r="F66" s="348">
        <v>38.380000000000003</v>
      </c>
      <c r="G66" s="297">
        <v>293607</v>
      </c>
      <c r="H66" s="353"/>
      <c r="I66" s="297"/>
      <c r="J66" s="353"/>
      <c r="K66" s="297"/>
      <c r="L66" s="372">
        <v>48.4</v>
      </c>
      <c r="M66" s="298">
        <v>249260</v>
      </c>
      <c r="N66" s="366"/>
      <c r="O66" s="298"/>
      <c r="P66" s="365"/>
      <c r="Q66" s="298"/>
      <c r="R66" s="366"/>
      <c r="S66" s="298"/>
      <c r="T66" s="385"/>
      <c r="U66" s="340"/>
      <c r="V66" s="385"/>
      <c r="W66" s="298"/>
      <c r="X66" s="366"/>
      <c r="Y66" s="298"/>
      <c r="Z66" s="298"/>
    </row>
    <row r="67" spans="1:26" ht="15" customHeight="1" x14ac:dyDescent="0.35">
      <c r="A67" s="1250"/>
      <c r="B67" s="353"/>
      <c r="C67" s="327"/>
      <c r="D67" s="348"/>
      <c r="E67" s="327"/>
      <c r="F67" s="348"/>
      <c r="G67" s="297"/>
      <c r="H67" s="353"/>
      <c r="I67" s="297"/>
      <c r="J67" s="353"/>
      <c r="K67" s="297"/>
      <c r="L67" s="372"/>
      <c r="M67" s="298"/>
      <c r="N67" s="366"/>
      <c r="O67" s="298"/>
      <c r="P67" s="365"/>
      <c r="Q67" s="298"/>
      <c r="R67" s="366"/>
      <c r="S67" s="298"/>
      <c r="T67" s="385"/>
      <c r="U67" s="340"/>
      <c r="V67" s="385"/>
      <c r="W67" s="298"/>
      <c r="X67" s="366"/>
      <c r="Y67" s="298"/>
      <c r="Z67" s="298"/>
    </row>
    <row r="68" spans="1:26" ht="15" customHeight="1" x14ac:dyDescent="0.35">
      <c r="A68" s="1250"/>
      <c r="B68" s="353"/>
      <c r="C68" s="327"/>
      <c r="D68" s="348"/>
      <c r="E68" s="327"/>
      <c r="F68" s="348"/>
      <c r="G68" s="297"/>
      <c r="H68" s="353"/>
      <c r="I68" s="297"/>
      <c r="J68" s="353"/>
      <c r="K68" s="297"/>
      <c r="L68" s="372"/>
      <c r="M68" s="298"/>
      <c r="N68" s="366"/>
      <c r="O68" s="298"/>
      <c r="P68" s="365"/>
      <c r="Q68" s="298"/>
      <c r="R68" s="366"/>
      <c r="S68" s="298"/>
      <c r="T68" s="385"/>
      <c r="U68" s="340"/>
      <c r="V68" s="385"/>
      <c r="W68" s="298"/>
      <c r="X68" s="366"/>
      <c r="Y68" s="298"/>
      <c r="Z68" s="298"/>
    </row>
    <row r="69" spans="1:26" ht="15" customHeight="1" x14ac:dyDescent="0.35">
      <c r="A69" s="1251"/>
      <c r="B69" s="353"/>
      <c r="C69" s="327"/>
      <c r="D69" s="348"/>
      <c r="E69" s="327"/>
      <c r="F69" s="348"/>
      <c r="G69" s="297"/>
      <c r="H69" s="353"/>
      <c r="I69" s="297"/>
      <c r="J69" s="353"/>
      <c r="K69" s="297"/>
      <c r="L69" s="372"/>
      <c r="M69" s="298"/>
      <c r="N69" s="366"/>
      <c r="O69" s="298"/>
      <c r="P69" s="365"/>
      <c r="Q69" s="298"/>
      <c r="R69" s="366"/>
      <c r="S69" s="298"/>
      <c r="T69" s="385"/>
      <c r="U69" s="340"/>
      <c r="V69" s="385"/>
      <c r="W69" s="298"/>
      <c r="X69" s="366"/>
      <c r="Y69" s="298"/>
      <c r="Z69" s="298"/>
    </row>
    <row r="70" spans="1:26" ht="15" customHeight="1" x14ac:dyDescent="0.35">
      <c r="A70" s="1249">
        <v>44760</v>
      </c>
      <c r="B70" s="353">
        <v>17.78</v>
      </c>
      <c r="C70" s="327">
        <v>136017</v>
      </c>
      <c r="D70" s="348"/>
      <c r="E70" s="327"/>
      <c r="F70" s="348"/>
      <c r="G70" s="297"/>
      <c r="H70" s="353"/>
      <c r="I70" s="297"/>
      <c r="J70" s="353"/>
      <c r="K70" s="297"/>
      <c r="L70" s="372">
        <v>34.49</v>
      </c>
      <c r="M70" s="298">
        <v>177624</v>
      </c>
      <c r="N70" s="366"/>
      <c r="O70" s="298"/>
      <c r="P70" s="365">
        <v>10</v>
      </c>
      <c r="Q70" s="298">
        <v>76500</v>
      </c>
      <c r="R70" s="353">
        <v>23.98</v>
      </c>
      <c r="S70" s="298">
        <v>183447</v>
      </c>
      <c r="T70" s="385"/>
      <c r="U70" s="340"/>
      <c r="V70" s="385"/>
      <c r="W70" s="298"/>
      <c r="X70" s="366"/>
      <c r="Y70" s="298"/>
      <c r="Z70" s="298"/>
    </row>
    <row r="71" spans="1:26" ht="15" customHeight="1" x14ac:dyDescent="0.35">
      <c r="A71" s="1250"/>
      <c r="B71" s="353"/>
      <c r="C71" s="327"/>
      <c r="D71" s="348"/>
      <c r="E71" s="327"/>
      <c r="F71" s="348"/>
      <c r="G71" s="297"/>
      <c r="H71" s="353"/>
      <c r="I71" s="297"/>
      <c r="J71" s="353"/>
      <c r="K71" s="297"/>
      <c r="L71" s="372"/>
      <c r="M71" s="298"/>
      <c r="N71" s="366"/>
      <c r="O71" s="298"/>
      <c r="P71" s="365">
        <v>9.1999999999999993</v>
      </c>
      <c r="Q71" s="298">
        <v>70380</v>
      </c>
      <c r="R71" s="353"/>
      <c r="S71" s="298"/>
      <c r="T71" s="385"/>
      <c r="U71" s="340"/>
      <c r="V71" s="385"/>
      <c r="W71" s="298"/>
      <c r="X71" s="366"/>
      <c r="Y71" s="298"/>
      <c r="Z71" s="298"/>
    </row>
    <row r="72" spans="1:26" ht="15" customHeight="1" x14ac:dyDescent="0.35">
      <c r="A72" s="1250"/>
      <c r="B72" s="353"/>
      <c r="C72" s="327"/>
      <c r="D72" s="348"/>
      <c r="E72" s="327"/>
      <c r="F72" s="348"/>
      <c r="G72" s="297"/>
      <c r="H72" s="353"/>
      <c r="I72" s="297"/>
      <c r="J72" s="353"/>
      <c r="K72" s="297"/>
      <c r="L72" s="372"/>
      <c r="M72" s="298"/>
      <c r="N72" s="366"/>
      <c r="O72" s="298"/>
      <c r="P72" s="365">
        <v>10.8</v>
      </c>
      <c r="Q72" s="298">
        <v>82620</v>
      </c>
      <c r="R72" s="366"/>
      <c r="S72" s="298"/>
      <c r="T72" s="385"/>
      <c r="U72" s="868"/>
      <c r="V72" s="871"/>
      <c r="W72" s="867"/>
      <c r="X72" s="365"/>
      <c r="Y72" s="298"/>
      <c r="Z72" s="298"/>
    </row>
    <row r="73" spans="1:26" ht="15" customHeight="1" x14ac:dyDescent="0.35">
      <c r="A73" s="1251"/>
      <c r="B73" s="353"/>
      <c r="C73" s="327"/>
      <c r="D73" s="348"/>
      <c r="E73" s="327"/>
      <c r="F73" s="348"/>
      <c r="G73" s="338"/>
      <c r="H73" s="353"/>
      <c r="I73" s="297"/>
      <c r="J73" s="353"/>
      <c r="K73" s="297"/>
      <c r="L73" s="372"/>
      <c r="M73" s="298"/>
      <c r="N73" s="366"/>
      <c r="O73" s="298"/>
      <c r="P73" s="365">
        <v>10</v>
      </c>
      <c r="Q73" s="298">
        <v>76500</v>
      </c>
      <c r="R73" s="366"/>
      <c r="S73" s="298"/>
      <c r="T73" s="385"/>
      <c r="U73" s="340"/>
      <c r="V73" s="385"/>
      <c r="W73" s="298"/>
      <c r="X73" s="366"/>
      <c r="Y73" s="298"/>
      <c r="Z73" s="298"/>
    </row>
    <row r="74" spans="1:26" ht="15" customHeight="1" x14ac:dyDescent="0.35">
      <c r="A74" s="1249">
        <v>44761</v>
      </c>
      <c r="B74" s="353"/>
      <c r="C74" s="327"/>
      <c r="D74" s="348"/>
      <c r="E74" s="327"/>
      <c r="F74" s="348">
        <v>41.81</v>
      </c>
      <c r="G74" s="297">
        <v>319947</v>
      </c>
      <c r="H74" s="353">
        <v>24.88</v>
      </c>
      <c r="I74" s="297">
        <v>190332</v>
      </c>
      <c r="J74" s="353">
        <v>15</v>
      </c>
      <c r="K74" s="297">
        <v>187500</v>
      </c>
      <c r="L74" s="372"/>
      <c r="M74" s="298"/>
      <c r="N74" s="366">
        <v>16.88</v>
      </c>
      <c r="O74" s="298">
        <v>129132</v>
      </c>
      <c r="P74" s="365">
        <v>10</v>
      </c>
      <c r="Q74" s="298">
        <v>76500</v>
      </c>
      <c r="R74" s="366"/>
      <c r="S74" s="298"/>
      <c r="T74" s="385"/>
      <c r="U74" s="340"/>
      <c r="V74" s="385"/>
      <c r="W74" s="298"/>
      <c r="X74" s="366">
        <v>41.06</v>
      </c>
      <c r="Y74" s="298">
        <v>314109</v>
      </c>
      <c r="Z74" s="298"/>
    </row>
    <row r="75" spans="1:26" ht="15" customHeight="1" x14ac:dyDescent="0.35">
      <c r="A75" s="1250"/>
      <c r="B75" s="353"/>
      <c r="C75" s="327"/>
      <c r="D75" s="348"/>
      <c r="E75" s="327"/>
      <c r="F75" s="348"/>
      <c r="G75" s="297"/>
      <c r="H75" s="353"/>
      <c r="I75" s="297"/>
      <c r="J75" s="353"/>
      <c r="K75" s="297"/>
      <c r="L75" s="372"/>
      <c r="M75" s="298"/>
      <c r="N75" s="366"/>
      <c r="O75" s="298"/>
      <c r="P75" s="365">
        <v>10</v>
      </c>
      <c r="Q75" s="298">
        <v>76500</v>
      </c>
      <c r="R75" s="366"/>
      <c r="S75" s="298"/>
      <c r="T75" s="385"/>
      <c r="U75" s="868"/>
      <c r="V75" s="871"/>
      <c r="W75" s="867"/>
      <c r="X75" s="365"/>
      <c r="Y75" s="298"/>
      <c r="Z75" s="298"/>
    </row>
    <row r="76" spans="1:26" ht="15" customHeight="1" x14ac:dyDescent="0.35">
      <c r="A76" s="1250"/>
      <c r="B76" s="353"/>
      <c r="C76" s="327"/>
      <c r="D76" s="348"/>
      <c r="E76" s="327"/>
      <c r="F76" s="348"/>
      <c r="G76" s="297"/>
      <c r="H76" s="353"/>
      <c r="I76" s="297"/>
      <c r="J76" s="353"/>
      <c r="K76" s="297"/>
      <c r="L76" s="372"/>
      <c r="M76" s="298"/>
      <c r="N76" s="366"/>
      <c r="O76" s="298"/>
      <c r="P76" s="365">
        <v>10</v>
      </c>
      <c r="Q76" s="298">
        <v>76500</v>
      </c>
      <c r="R76" s="366"/>
      <c r="S76" s="298"/>
      <c r="T76" s="385"/>
      <c r="U76" s="868"/>
      <c r="V76" s="871"/>
      <c r="W76" s="867"/>
      <c r="X76" s="365"/>
      <c r="Y76" s="298"/>
      <c r="Z76" s="298"/>
    </row>
    <row r="77" spans="1:26" ht="15" customHeight="1" x14ac:dyDescent="0.35">
      <c r="A77" s="1251"/>
      <c r="B77" s="353"/>
      <c r="C77" s="327"/>
      <c r="D77" s="348"/>
      <c r="E77" s="327"/>
      <c r="F77" s="348"/>
      <c r="G77" s="297"/>
      <c r="H77" s="353"/>
      <c r="I77" s="297"/>
      <c r="J77" s="353"/>
      <c r="K77" s="297"/>
      <c r="L77" s="372"/>
      <c r="M77" s="298"/>
      <c r="N77" s="366"/>
      <c r="O77" s="298"/>
      <c r="P77" s="365">
        <v>10</v>
      </c>
      <c r="Q77" s="298">
        <v>76500</v>
      </c>
      <c r="R77" s="366"/>
      <c r="S77" s="298"/>
      <c r="T77" s="385"/>
      <c r="U77" s="340"/>
      <c r="V77" s="385"/>
      <c r="W77" s="298"/>
      <c r="X77" s="366"/>
      <c r="Y77" s="298"/>
      <c r="Z77" s="298"/>
    </row>
    <row r="78" spans="1:26" ht="15" customHeight="1" x14ac:dyDescent="0.35">
      <c r="A78" s="1249">
        <v>44762</v>
      </c>
      <c r="B78" s="353">
        <v>22.03</v>
      </c>
      <c r="C78" s="327">
        <v>168530</v>
      </c>
      <c r="D78" s="410">
        <v>25.33</v>
      </c>
      <c r="E78" s="327">
        <v>193775</v>
      </c>
      <c r="F78" s="348">
        <v>30.1</v>
      </c>
      <c r="G78" s="297">
        <v>230265</v>
      </c>
      <c r="H78" s="353"/>
      <c r="I78" s="297"/>
      <c r="J78" s="353"/>
      <c r="K78" s="297"/>
      <c r="L78" s="372">
        <v>54.69</v>
      </c>
      <c r="M78" s="298">
        <v>281654</v>
      </c>
      <c r="N78" s="366"/>
      <c r="O78" s="298"/>
      <c r="P78" s="365">
        <v>10</v>
      </c>
      <c r="Q78" s="298">
        <v>76500</v>
      </c>
      <c r="R78" s="366"/>
      <c r="S78" s="298"/>
      <c r="T78" s="385"/>
      <c r="U78" s="340"/>
      <c r="V78" s="385"/>
      <c r="W78" s="298"/>
      <c r="X78" s="366"/>
      <c r="Y78" s="298"/>
      <c r="Z78" s="298"/>
    </row>
    <row r="79" spans="1:26" ht="15" customHeight="1" x14ac:dyDescent="0.35">
      <c r="A79" s="1250"/>
      <c r="B79" s="353"/>
      <c r="C79" s="327"/>
      <c r="D79" s="410"/>
      <c r="E79" s="327"/>
      <c r="F79" s="348"/>
      <c r="G79" s="297"/>
      <c r="H79" s="353"/>
      <c r="I79" s="297"/>
      <c r="J79" s="353"/>
      <c r="K79" s="297"/>
      <c r="L79" s="372"/>
      <c r="M79" s="298"/>
      <c r="N79" s="366"/>
      <c r="O79" s="298"/>
      <c r="P79" s="365">
        <v>10</v>
      </c>
      <c r="Q79" s="298">
        <v>76500</v>
      </c>
      <c r="R79" s="366"/>
      <c r="S79" s="298"/>
      <c r="T79" s="385"/>
      <c r="U79" s="340"/>
      <c r="V79" s="385"/>
      <c r="W79" s="298"/>
      <c r="X79" s="366"/>
      <c r="Y79" s="298"/>
      <c r="Z79" s="298"/>
    </row>
    <row r="80" spans="1:26" ht="15" customHeight="1" x14ac:dyDescent="0.35">
      <c r="A80" s="1250"/>
      <c r="B80" s="353"/>
      <c r="C80" s="327"/>
      <c r="D80" s="410"/>
      <c r="E80" s="327"/>
      <c r="F80" s="348"/>
      <c r="G80" s="297"/>
      <c r="H80" s="353"/>
      <c r="I80" s="297"/>
      <c r="J80" s="353"/>
      <c r="K80" s="297"/>
      <c r="L80" s="372"/>
      <c r="M80" s="298"/>
      <c r="N80" s="366"/>
      <c r="O80" s="298"/>
      <c r="P80" s="365">
        <v>10</v>
      </c>
      <c r="Q80" s="298">
        <v>76500</v>
      </c>
      <c r="R80" s="366"/>
      <c r="S80" s="298"/>
      <c r="T80" s="385"/>
      <c r="U80" s="340"/>
      <c r="V80" s="385"/>
      <c r="W80" s="298"/>
      <c r="X80" s="366"/>
      <c r="Y80" s="298"/>
      <c r="Z80" s="298"/>
    </row>
    <row r="81" spans="1:26" ht="15" customHeight="1" x14ac:dyDescent="0.35">
      <c r="A81" s="1250"/>
      <c r="B81" s="353"/>
      <c r="C81" s="327"/>
      <c r="D81" s="410"/>
      <c r="E81" s="327"/>
      <c r="F81" s="348"/>
      <c r="G81" s="297"/>
      <c r="H81" s="353"/>
      <c r="I81" s="297"/>
      <c r="J81" s="353"/>
      <c r="K81" s="297"/>
      <c r="L81" s="372"/>
      <c r="M81" s="298"/>
      <c r="N81" s="366"/>
      <c r="O81" s="298"/>
      <c r="P81" s="365"/>
      <c r="Q81" s="298"/>
      <c r="R81" s="366"/>
      <c r="S81" s="298"/>
      <c r="T81" s="385"/>
      <c r="U81" s="340"/>
      <c r="V81" s="385"/>
      <c r="W81" s="298"/>
      <c r="X81" s="366"/>
      <c r="Y81" s="298"/>
      <c r="Z81" s="298"/>
    </row>
    <row r="82" spans="1:26" ht="15" customHeight="1" x14ac:dyDescent="0.35">
      <c r="A82" s="1251"/>
      <c r="B82" s="353"/>
      <c r="C82" s="327"/>
      <c r="D82" s="348"/>
      <c r="E82" s="327"/>
      <c r="F82" s="348"/>
      <c r="G82" s="298"/>
      <c r="H82" s="366"/>
      <c r="I82" s="297"/>
      <c r="J82" s="353"/>
      <c r="K82" s="297"/>
      <c r="L82" s="372"/>
      <c r="M82" s="298"/>
      <c r="N82" s="366"/>
      <c r="O82" s="298"/>
      <c r="P82" s="365"/>
      <c r="Q82" s="298"/>
      <c r="R82" s="366"/>
      <c r="S82" s="298"/>
      <c r="T82" s="385"/>
      <c r="U82" s="340"/>
      <c r="V82" s="385"/>
      <c r="W82" s="298"/>
      <c r="X82" s="366"/>
      <c r="Y82" s="298"/>
      <c r="Z82" s="298"/>
    </row>
    <row r="83" spans="1:26" ht="15" customHeight="1" x14ac:dyDescent="0.35">
      <c r="A83" s="1249">
        <v>44763</v>
      </c>
      <c r="B83" s="353">
        <v>18.77</v>
      </c>
      <c r="C83" s="327">
        <v>143591</v>
      </c>
      <c r="D83" s="348">
        <v>20.27</v>
      </c>
      <c r="E83" s="327">
        <v>155066</v>
      </c>
      <c r="F83" s="348">
        <v>16.54</v>
      </c>
      <c r="G83" s="298">
        <v>126531</v>
      </c>
      <c r="H83" s="366"/>
      <c r="I83" s="297"/>
      <c r="J83" s="353"/>
      <c r="K83" s="297"/>
      <c r="L83" s="372">
        <v>62.9</v>
      </c>
      <c r="M83" s="298">
        <v>323935</v>
      </c>
      <c r="N83" s="366"/>
      <c r="O83" s="298"/>
      <c r="P83" s="365">
        <v>10</v>
      </c>
      <c r="Q83" s="298">
        <v>76500</v>
      </c>
      <c r="R83" s="366"/>
      <c r="S83" s="298"/>
      <c r="T83" s="385"/>
      <c r="U83" s="340"/>
      <c r="V83" s="385"/>
      <c r="W83" s="298"/>
      <c r="X83" s="366"/>
      <c r="Y83" s="298"/>
      <c r="Z83" s="298"/>
    </row>
    <row r="84" spans="1:26" ht="15" customHeight="1" x14ac:dyDescent="0.35">
      <c r="A84" s="1250"/>
      <c r="B84" s="353"/>
      <c r="C84" s="327"/>
      <c r="D84" s="348"/>
      <c r="E84" s="327"/>
      <c r="F84" s="348"/>
      <c r="G84" s="298"/>
      <c r="H84" s="366"/>
      <c r="I84" s="297"/>
      <c r="J84" s="353"/>
      <c r="K84" s="297"/>
      <c r="L84" s="372"/>
      <c r="M84" s="298"/>
      <c r="N84" s="366"/>
      <c r="O84" s="298"/>
      <c r="P84" s="365">
        <v>10</v>
      </c>
      <c r="Q84" s="298">
        <v>76500</v>
      </c>
      <c r="R84" s="366"/>
      <c r="S84" s="298"/>
      <c r="T84" s="385"/>
      <c r="U84" s="340"/>
      <c r="V84" s="385"/>
      <c r="W84" s="298"/>
      <c r="X84" s="366"/>
      <c r="Y84" s="298"/>
      <c r="Z84" s="298"/>
    </row>
    <row r="85" spans="1:26" ht="15" customHeight="1" x14ac:dyDescent="0.35">
      <c r="A85" s="1250"/>
      <c r="B85" s="353"/>
      <c r="C85" s="327"/>
      <c r="D85" s="348"/>
      <c r="E85" s="327"/>
      <c r="F85" s="348"/>
      <c r="G85" s="298"/>
      <c r="H85" s="366"/>
      <c r="I85" s="297"/>
      <c r="J85" s="353"/>
      <c r="K85" s="297"/>
      <c r="L85" s="372"/>
      <c r="M85" s="298"/>
      <c r="N85" s="366"/>
      <c r="O85" s="298"/>
      <c r="P85" s="365">
        <v>10</v>
      </c>
      <c r="Q85" s="298">
        <v>76500</v>
      </c>
      <c r="R85" s="366"/>
      <c r="S85" s="298"/>
      <c r="T85" s="385"/>
      <c r="U85" s="340"/>
      <c r="V85" s="385"/>
      <c r="W85" s="298"/>
      <c r="X85" s="366"/>
      <c r="Y85" s="298"/>
      <c r="Z85" s="298"/>
    </row>
    <row r="86" spans="1:26" ht="15" customHeight="1" x14ac:dyDescent="0.35">
      <c r="A86" s="1250"/>
      <c r="B86" s="353"/>
      <c r="C86" s="327"/>
      <c r="D86" s="348"/>
      <c r="E86" s="327"/>
      <c r="F86" s="348"/>
      <c r="G86" s="298"/>
      <c r="H86" s="366"/>
      <c r="I86" s="297"/>
      <c r="J86" s="353"/>
      <c r="K86" s="297"/>
      <c r="L86" s="372"/>
      <c r="M86" s="298"/>
      <c r="N86" s="366"/>
      <c r="O86" s="298"/>
      <c r="P86" s="365">
        <v>10</v>
      </c>
      <c r="Q86" s="298">
        <v>76500</v>
      </c>
      <c r="R86" s="366"/>
      <c r="S86" s="298"/>
      <c r="T86" s="385"/>
      <c r="U86" s="868"/>
      <c r="V86" s="871"/>
      <c r="W86" s="867"/>
      <c r="X86" s="365"/>
      <c r="Y86" s="298"/>
      <c r="Z86" s="298"/>
    </row>
    <row r="87" spans="1:26" ht="15" customHeight="1" x14ac:dyDescent="0.35">
      <c r="A87" s="1251"/>
      <c r="B87" s="353"/>
      <c r="C87" s="327"/>
      <c r="D87" s="348"/>
      <c r="E87" s="327"/>
      <c r="F87" s="348"/>
      <c r="G87" s="297"/>
      <c r="H87" s="353"/>
      <c r="I87" s="297"/>
      <c r="J87" s="353"/>
      <c r="K87" s="297"/>
      <c r="L87" s="372"/>
      <c r="M87" s="298"/>
      <c r="N87" s="366"/>
      <c r="O87" s="298"/>
      <c r="P87" s="365"/>
      <c r="Q87" s="298"/>
      <c r="R87" s="366"/>
      <c r="S87" s="298"/>
      <c r="T87" s="385"/>
      <c r="U87" s="340"/>
      <c r="V87" s="385"/>
      <c r="W87" s="298"/>
      <c r="X87" s="366"/>
      <c r="Y87" s="298"/>
      <c r="Z87" s="298"/>
    </row>
    <row r="88" spans="1:26" ht="17.25" customHeight="1" x14ac:dyDescent="0.35">
      <c r="A88" s="1249">
        <v>44764</v>
      </c>
      <c r="B88" s="353">
        <v>16.670000000000002</v>
      </c>
      <c r="C88" s="327">
        <v>127526</v>
      </c>
      <c r="D88" s="348">
        <v>11.27</v>
      </c>
      <c r="E88" s="327">
        <v>86216</v>
      </c>
      <c r="F88" s="348">
        <v>17.37</v>
      </c>
      <c r="G88" s="297">
        <v>132881</v>
      </c>
      <c r="H88" s="353">
        <v>22.92</v>
      </c>
      <c r="I88" s="297">
        <v>175338</v>
      </c>
      <c r="J88" s="353">
        <v>30</v>
      </c>
      <c r="K88" s="297">
        <v>375000</v>
      </c>
      <c r="L88" s="372"/>
      <c r="M88" s="298"/>
      <c r="N88" s="366"/>
      <c r="O88" s="298"/>
      <c r="P88" s="365">
        <v>10</v>
      </c>
      <c r="Q88" s="298">
        <v>76500</v>
      </c>
      <c r="R88" s="366"/>
      <c r="S88" s="298"/>
      <c r="T88" s="385"/>
      <c r="U88" s="340"/>
      <c r="V88" s="385"/>
      <c r="W88" s="298"/>
      <c r="X88" s="366"/>
      <c r="Y88" s="298"/>
      <c r="Z88" s="298"/>
    </row>
    <row r="89" spans="1:26" ht="17.25" customHeight="1" x14ac:dyDescent="0.35">
      <c r="A89" s="1250"/>
      <c r="B89" s="353"/>
      <c r="C89" s="327"/>
      <c r="D89" s="348"/>
      <c r="E89" s="327"/>
      <c r="F89" s="348"/>
      <c r="G89" s="297"/>
      <c r="H89" s="353"/>
      <c r="I89" s="297"/>
      <c r="J89" s="353"/>
      <c r="K89" s="297"/>
      <c r="L89" s="372"/>
      <c r="M89" s="298"/>
      <c r="N89" s="366"/>
      <c r="O89" s="298"/>
      <c r="P89" s="365">
        <v>10</v>
      </c>
      <c r="Q89" s="298">
        <v>76500</v>
      </c>
      <c r="R89" s="366"/>
      <c r="S89" s="298"/>
      <c r="T89" s="385"/>
      <c r="U89" s="340"/>
      <c r="V89" s="385"/>
      <c r="W89" s="298"/>
      <c r="X89" s="366"/>
      <c r="Y89" s="298"/>
      <c r="Z89" s="298"/>
    </row>
    <row r="90" spans="1:26" ht="17.25" customHeight="1" x14ac:dyDescent="0.35">
      <c r="A90" s="1250"/>
      <c r="B90" s="353"/>
      <c r="C90" s="327"/>
      <c r="D90" s="348"/>
      <c r="E90" s="327"/>
      <c r="F90" s="348"/>
      <c r="G90" s="297"/>
      <c r="H90" s="353"/>
      <c r="I90" s="297"/>
      <c r="J90" s="353"/>
      <c r="K90" s="297"/>
      <c r="L90" s="372"/>
      <c r="M90" s="298"/>
      <c r="N90" s="366"/>
      <c r="O90" s="298"/>
      <c r="P90" s="365">
        <v>10</v>
      </c>
      <c r="Q90" s="298">
        <v>76500</v>
      </c>
      <c r="R90" s="366"/>
      <c r="S90" s="298"/>
      <c r="T90" s="385"/>
      <c r="U90" s="340"/>
      <c r="V90" s="385"/>
      <c r="W90" s="298"/>
      <c r="X90" s="366"/>
      <c r="Y90" s="298"/>
      <c r="Z90" s="298"/>
    </row>
    <row r="91" spans="1:26" ht="15" customHeight="1" x14ac:dyDescent="0.35">
      <c r="A91" s="1251"/>
      <c r="B91" s="353"/>
      <c r="C91" s="327"/>
      <c r="D91" s="348"/>
      <c r="E91" s="327"/>
      <c r="F91" s="348"/>
      <c r="G91" s="297"/>
      <c r="H91" s="353"/>
      <c r="I91" s="297"/>
      <c r="J91" s="353"/>
      <c r="K91" s="297"/>
      <c r="L91" s="372"/>
      <c r="M91" s="298"/>
      <c r="N91" s="366"/>
      <c r="O91" s="298"/>
      <c r="P91" s="365">
        <v>10</v>
      </c>
      <c r="Q91" s="298">
        <v>76500</v>
      </c>
      <c r="R91" s="366"/>
      <c r="S91" s="298"/>
      <c r="T91" s="385"/>
      <c r="U91" s="340"/>
      <c r="V91" s="385"/>
      <c r="W91" s="298"/>
      <c r="X91" s="366"/>
      <c r="Y91" s="298"/>
      <c r="Z91" s="298"/>
    </row>
    <row r="92" spans="1:26" ht="15" customHeight="1" x14ac:dyDescent="0.35">
      <c r="A92" s="1249">
        <v>44765</v>
      </c>
      <c r="B92" s="353">
        <v>16.09</v>
      </c>
      <c r="C92" s="327">
        <v>123089</v>
      </c>
      <c r="D92" s="348">
        <v>15.76</v>
      </c>
      <c r="E92" s="327">
        <v>120564</v>
      </c>
      <c r="F92" s="348">
        <v>22.87</v>
      </c>
      <c r="G92" s="297">
        <v>174956</v>
      </c>
      <c r="H92" s="353"/>
      <c r="I92" s="297"/>
      <c r="J92" s="353">
        <v>15</v>
      </c>
      <c r="K92" s="297">
        <v>187500</v>
      </c>
      <c r="L92" s="372"/>
      <c r="M92" s="298"/>
      <c r="N92" s="366"/>
      <c r="O92" s="298"/>
      <c r="P92" s="365">
        <v>10</v>
      </c>
      <c r="Q92" s="298">
        <v>76500</v>
      </c>
      <c r="R92" s="366">
        <v>8.17</v>
      </c>
      <c r="S92" s="298">
        <v>62501</v>
      </c>
      <c r="T92" s="385"/>
      <c r="U92" s="342"/>
      <c r="V92" s="387"/>
      <c r="W92" s="332"/>
      <c r="X92" s="388"/>
      <c r="Y92" s="298"/>
      <c r="Z92" s="298"/>
    </row>
    <row r="93" spans="1:26" ht="15" customHeight="1" x14ac:dyDescent="0.35">
      <c r="A93" s="1250"/>
      <c r="B93" s="353"/>
      <c r="C93" s="327"/>
      <c r="D93" s="348"/>
      <c r="E93" s="327"/>
      <c r="F93" s="348"/>
      <c r="G93" s="297"/>
      <c r="H93" s="353"/>
      <c r="I93" s="297"/>
      <c r="J93" s="353"/>
      <c r="K93" s="297"/>
      <c r="L93" s="372"/>
      <c r="M93" s="298"/>
      <c r="N93" s="366"/>
      <c r="O93" s="298"/>
      <c r="P93" s="365">
        <v>10</v>
      </c>
      <c r="Q93" s="298">
        <v>76500</v>
      </c>
      <c r="R93" s="366"/>
      <c r="S93" s="298"/>
      <c r="T93" s="385"/>
      <c r="U93" s="342"/>
      <c r="V93" s="387"/>
      <c r="W93" s="332"/>
      <c r="X93" s="388"/>
      <c r="Y93" s="298"/>
      <c r="Z93" s="298"/>
    </row>
    <row r="94" spans="1:26" ht="15" customHeight="1" x14ac:dyDescent="0.35">
      <c r="A94" s="1250"/>
      <c r="B94" s="353"/>
      <c r="C94" s="327"/>
      <c r="D94" s="348"/>
      <c r="E94" s="327"/>
      <c r="F94" s="348"/>
      <c r="G94" s="297"/>
      <c r="H94" s="353"/>
      <c r="I94" s="297"/>
      <c r="J94" s="353"/>
      <c r="K94" s="297"/>
      <c r="L94" s="372"/>
      <c r="M94" s="298"/>
      <c r="N94" s="366"/>
      <c r="O94" s="298"/>
      <c r="P94" s="365">
        <v>10</v>
      </c>
      <c r="Q94" s="298">
        <v>76500</v>
      </c>
      <c r="R94" s="366"/>
      <c r="S94" s="298"/>
      <c r="T94" s="385"/>
      <c r="U94" s="342"/>
      <c r="V94" s="387"/>
      <c r="W94" s="332"/>
      <c r="X94" s="388"/>
      <c r="Y94" s="298"/>
      <c r="Z94" s="298"/>
    </row>
    <row r="95" spans="1:26" ht="15" customHeight="1" x14ac:dyDescent="0.35">
      <c r="A95" s="1251"/>
      <c r="B95" s="353"/>
      <c r="C95" s="327"/>
      <c r="D95" s="348"/>
      <c r="E95" s="327"/>
      <c r="F95" s="348"/>
      <c r="G95" s="297"/>
      <c r="H95" s="353"/>
      <c r="I95" s="297"/>
      <c r="J95" s="353"/>
      <c r="K95" s="297"/>
      <c r="L95" s="372"/>
      <c r="M95" s="298"/>
      <c r="N95" s="366"/>
      <c r="O95" s="298"/>
      <c r="P95" s="365"/>
      <c r="Q95" s="298"/>
      <c r="R95" s="366"/>
      <c r="S95" s="298"/>
      <c r="T95" s="385"/>
      <c r="U95" s="340"/>
      <c r="V95" s="385"/>
      <c r="W95" s="298"/>
      <c r="X95" s="366"/>
      <c r="Y95" s="298"/>
      <c r="Z95" s="298"/>
    </row>
    <row r="96" spans="1:26" ht="15" customHeight="1" x14ac:dyDescent="0.35">
      <c r="A96" s="1249">
        <v>44766</v>
      </c>
      <c r="B96" s="353"/>
      <c r="C96" s="327"/>
      <c r="D96" s="348">
        <v>17.73</v>
      </c>
      <c r="E96" s="327">
        <v>135635</v>
      </c>
      <c r="F96" s="348">
        <v>16.329999999999998</v>
      </c>
      <c r="G96" s="297">
        <v>124925</v>
      </c>
      <c r="H96" s="353">
        <v>24.8</v>
      </c>
      <c r="I96" s="297">
        <v>189720</v>
      </c>
      <c r="J96" s="353"/>
      <c r="K96" s="297"/>
      <c r="L96" s="372">
        <v>53.92</v>
      </c>
      <c r="M96" s="298">
        <v>277690</v>
      </c>
      <c r="N96" s="366"/>
      <c r="O96" s="298"/>
      <c r="P96" s="365"/>
      <c r="Q96" s="298"/>
      <c r="R96" s="366"/>
      <c r="S96" s="298"/>
      <c r="T96" s="385"/>
      <c r="U96" s="340"/>
      <c r="V96" s="385"/>
      <c r="W96" s="298"/>
      <c r="X96" s="366"/>
      <c r="Y96" s="298"/>
      <c r="Z96" s="298"/>
    </row>
    <row r="97" spans="1:26" ht="15" customHeight="1" x14ac:dyDescent="0.35">
      <c r="A97" s="1250"/>
      <c r="B97" s="353"/>
      <c r="C97" s="327"/>
      <c r="D97" s="348"/>
      <c r="E97" s="327"/>
      <c r="F97" s="348"/>
      <c r="G97" s="297"/>
      <c r="H97" s="353"/>
      <c r="I97" s="297"/>
      <c r="J97" s="353"/>
      <c r="K97" s="297"/>
      <c r="L97" s="372"/>
      <c r="M97" s="298"/>
      <c r="N97" s="366"/>
      <c r="O97" s="298"/>
      <c r="P97" s="365"/>
      <c r="Q97" s="298"/>
      <c r="R97" s="366"/>
      <c r="S97" s="298"/>
      <c r="T97" s="385"/>
      <c r="U97" s="340"/>
      <c r="V97" s="385"/>
      <c r="W97" s="298"/>
      <c r="X97" s="366"/>
      <c r="Y97" s="298"/>
      <c r="Z97" s="298"/>
    </row>
    <row r="98" spans="1:26" ht="15" customHeight="1" x14ac:dyDescent="0.35">
      <c r="A98" s="1250"/>
      <c r="B98" s="353"/>
      <c r="C98" s="327"/>
      <c r="D98" s="348"/>
      <c r="E98" s="327"/>
      <c r="F98" s="348"/>
      <c r="G98" s="338"/>
      <c r="H98" s="353"/>
      <c r="I98" s="297"/>
      <c r="J98" s="353"/>
      <c r="K98" s="297"/>
      <c r="L98" s="372">
        <v>44.23</v>
      </c>
      <c r="M98" s="298">
        <v>227780</v>
      </c>
      <c r="N98" s="366"/>
      <c r="O98" s="298"/>
      <c r="P98" s="365"/>
      <c r="Q98" s="298"/>
      <c r="R98" s="366"/>
      <c r="S98" s="298"/>
      <c r="T98" s="385"/>
      <c r="U98" s="868"/>
      <c r="V98" s="871"/>
      <c r="W98" s="867"/>
      <c r="X98" s="365"/>
      <c r="Y98" s="298"/>
      <c r="Z98" s="298"/>
    </row>
    <row r="99" spans="1:26" ht="15" customHeight="1" x14ac:dyDescent="0.35">
      <c r="A99" s="1251"/>
      <c r="B99" s="353"/>
      <c r="C99" s="327"/>
      <c r="D99" s="348"/>
      <c r="E99" s="327"/>
      <c r="F99" s="348"/>
      <c r="G99" s="297"/>
      <c r="H99" s="353"/>
      <c r="I99" s="297"/>
      <c r="J99" s="353"/>
      <c r="K99" s="297"/>
      <c r="L99" s="372"/>
      <c r="M99" s="298"/>
      <c r="N99" s="366"/>
      <c r="O99" s="298"/>
      <c r="P99" s="365"/>
      <c r="Q99" s="298"/>
      <c r="R99" s="366"/>
      <c r="S99" s="298"/>
      <c r="T99" s="385"/>
      <c r="U99" s="340"/>
      <c r="V99" s="385"/>
      <c r="W99" s="298"/>
      <c r="X99" s="366"/>
      <c r="Y99" s="298"/>
      <c r="Z99" s="298"/>
    </row>
    <row r="100" spans="1:26" ht="15" customHeight="1" x14ac:dyDescent="0.35">
      <c r="A100" s="1249">
        <v>44767</v>
      </c>
      <c r="B100" s="353">
        <v>33.68</v>
      </c>
      <c r="C100" s="327">
        <v>257652</v>
      </c>
      <c r="D100" s="348">
        <v>16.82</v>
      </c>
      <c r="E100" s="327">
        <v>128673</v>
      </c>
      <c r="F100" s="348"/>
      <c r="G100" s="297"/>
      <c r="H100" s="353"/>
      <c r="I100" s="297"/>
      <c r="J100" s="353"/>
      <c r="K100" s="327"/>
      <c r="L100" s="372"/>
      <c r="M100" s="298"/>
      <c r="N100" s="366"/>
      <c r="O100" s="298"/>
      <c r="P100" s="365">
        <v>10</v>
      </c>
      <c r="Q100" s="298">
        <v>76500</v>
      </c>
      <c r="R100" s="366"/>
      <c r="S100" s="298"/>
      <c r="T100" s="385"/>
      <c r="U100" s="340"/>
      <c r="V100" s="385"/>
      <c r="W100" s="298"/>
      <c r="X100" s="366">
        <v>36.25</v>
      </c>
      <c r="Y100" s="298">
        <v>277313</v>
      </c>
      <c r="Z100" s="298"/>
    </row>
    <row r="101" spans="1:26" ht="15" customHeight="1" x14ac:dyDescent="0.35">
      <c r="A101" s="1250"/>
      <c r="B101" s="353"/>
      <c r="C101" s="327"/>
      <c r="D101" s="348"/>
      <c r="E101" s="327"/>
      <c r="F101" s="348"/>
      <c r="G101" s="297"/>
      <c r="H101" s="353"/>
      <c r="I101" s="297"/>
      <c r="J101" s="353"/>
      <c r="K101" s="327"/>
      <c r="L101" s="372"/>
      <c r="M101" s="298"/>
      <c r="N101" s="366"/>
      <c r="O101" s="298"/>
      <c r="P101" s="365">
        <v>10</v>
      </c>
      <c r="Q101" s="298">
        <v>76500</v>
      </c>
      <c r="R101" s="366"/>
      <c r="S101" s="298"/>
      <c r="T101" s="385"/>
      <c r="U101" s="340"/>
      <c r="V101" s="385"/>
      <c r="W101" s="298"/>
      <c r="X101" s="366"/>
      <c r="Y101" s="298"/>
      <c r="Z101" s="298"/>
    </row>
    <row r="102" spans="1:26" ht="15" customHeight="1" x14ac:dyDescent="0.35">
      <c r="A102" s="1250"/>
      <c r="B102" s="353"/>
      <c r="C102" s="327"/>
      <c r="D102" s="348"/>
      <c r="E102" s="327"/>
      <c r="F102" s="348"/>
      <c r="G102" s="297"/>
      <c r="H102" s="353"/>
      <c r="I102" s="297"/>
      <c r="J102" s="353"/>
      <c r="K102" s="327"/>
      <c r="L102" s="372"/>
      <c r="M102" s="298"/>
      <c r="N102" s="366"/>
      <c r="O102" s="298"/>
      <c r="P102" s="365">
        <v>10</v>
      </c>
      <c r="Q102" s="298">
        <v>76500</v>
      </c>
      <c r="R102" s="366"/>
      <c r="S102" s="298"/>
      <c r="T102" s="385"/>
      <c r="U102" s="340"/>
      <c r="V102" s="385"/>
      <c r="W102" s="298"/>
      <c r="X102" s="366"/>
      <c r="Y102" s="298"/>
      <c r="Z102" s="298"/>
    </row>
    <row r="103" spans="1:26" ht="15" customHeight="1" x14ac:dyDescent="0.35">
      <c r="A103" s="1250"/>
      <c r="B103" s="353"/>
      <c r="C103" s="327"/>
      <c r="D103" s="348"/>
      <c r="E103" s="327"/>
      <c r="F103" s="348"/>
      <c r="G103" s="297"/>
      <c r="H103" s="353"/>
      <c r="I103" s="297"/>
      <c r="J103" s="353"/>
      <c r="K103" s="297"/>
      <c r="L103" s="372"/>
      <c r="M103" s="298"/>
      <c r="N103" s="366"/>
      <c r="O103" s="298"/>
      <c r="P103" s="365">
        <v>10</v>
      </c>
      <c r="Q103" s="298">
        <v>76500</v>
      </c>
      <c r="R103" s="366"/>
      <c r="S103" s="298"/>
      <c r="T103" s="385"/>
      <c r="U103" s="868"/>
      <c r="V103" s="871"/>
      <c r="W103" s="867"/>
      <c r="X103" s="365"/>
      <c r="Y103" s="298"/>
      <c r="Z103" s="298"/>
    </row>
    <row r="104" spans="1:26" ht="15" customHeight="1" x14ac:dyDescent="0.35">
      <c r="A104" s="1251"/>
      <c r="B104" s="353"/>
      <c r="C104" s="327"/>
      <c r="D104" s="348"/>
      <c r="E104" s="327"/>
      <c r="F104" s="348"/>
      <c r="G104" s="338"/>
      <c r="H104" s="353"/>
      <c r="I104" s="297"/>
      <c r="J104" s="353"/>
      <c r="K104" s="297"/>
      <c r="L104" s="372"/>
      <c r="M104" s="298"/>
      <c r="N104" s="366"/>
      <c r="O104" s="298"/>
      <c r="P104" s="365"/>
      <c r="Q104" s="298"/>
      <c r="R104" s="366"/>
      <c r="S104" s="298"/>
      <c r="T104" s="385"/>
      <c r="U104" s="340"/>
      <c r="V104" s="385"/>
      <c r="W104" s="298"/>
      <c r="X104" s="366"/>
      <c r="Y104" s="298"/>
      <c r="Z104" s="298"/>
    </row>
    <row r="105" spans="1:26" ht="15" customHeight="1" x14ac:dyDescent="0.35">
      <c r="A105" s="1249">
        <v>44768</v>
      </c>
      <c r="B105" s="353">
        <v>14.07</v>
      </c>
      <c r="C105" s="327">
        <v>107636</v>
      </c>
      <c r="D105" s="348"/>
      <c r="E105" s="327"/>
      <c r="F105" s="348">
        <v>31.92</v>
      </c>
      <c r="G105" s="338">
        <v>244188</v>
      </c>
      <c r="H105" s="353"/>
      <c r="I105" s="297"/>
      <c r="J105" s="353">
        <v>15</v>
      </c>
      <c r="K105" s="297">
        <v>187500</v>
      </c>
      <c r="L105" s="372">
        <v>53.53</v>
      </c>
      <c r="M105" s="298">
        <v>275680</v>
      </c>
      <c r="N105" s="366">
        <v>21.02</v>
      </c>
      <c r="O105" s="298">
        <v>160803</v>
      </c>
      <c r="P105" s="365">
        <v>10</v>
      </c>
      <c r="Q105" s="298">
        <v>76500</v>
      </c>
      <c r="R105" s="366"/>
      <c r="S105" s="298"/>
      <c r="T105" s="385"/>
      <c r="U105" s="340"/>
      <c r="V105" s="385"/>
      <c r="W105" s="298"/>
      <c r="X105" s="366"/>
      <c r="Y105" s="298"/>
      <c r="Z105" s="298"/>
    </row>
    <row r="106" spans="1:26" ht="15" customHeight="1" x14ac:dyDescent="0.35">
      <c r="A106" s="1250"/>
      <c r="B106" s="353"/>
      <c r="C106" s="327"/>
      <c r="D106" s="348"/>
      <c r="E106" s="327"/>
      <c r="F106" s="348"/>
      <c r="G106" s="297"/>
      <c r="H106" s="353"/>
      <c r="I106" s="297"/>
      <c r="J106" s="353"/>
      <c r="K106" s="297"/>
      <c r="L106" s="372"/>
      <c r="M106" s="298"/>
      <c r="N106" s="366"/>
      <c r="O106" s="298"/>
      <c r="P106" s="365">
        <v>10</v>
      </c>
      <c r="Q106" s="298">
        <v>76500</v>
      </c>
      <c r="R106" s="366"/>
      <c r="S106" s="298"/>
      <c r="T106" s="385"/>
      <c r="U106" s="340"/>
      <c r="V106" s="385"/>
      <c r="W106" s="298"/>
      <c r="X106" s="366"/>
      <c r="Y106" s="298"/>
      <c r="Z106" s="298"/>
    </row>
    <row r="107" spans="1:26" ht="15" customHeight="1" x14ac:dyDescent="0.35">
      <c r="A107" s="1250"/>
      <c r="B107" s="353"/>
      <c r="C107" s="327"/>
      <c r="D107" s="348"/>
      <c r="E107" s="327"/>
      <c r="F107" s="348"/>
      <c r="G107" s="297"/>
      <c r="H107" s="353"/>
      <c r="I107" s="297"/>
      <c r="J107" s="353"/>
      <c r="K107" s="297"/>
      <c r="L107" s="372"/>
      <c r="M107" s="298"/>
      <c r="N107" s="366"/>
      <c r="O107" s="298"/>
      <c r="P107" s="365">
        <v>10</v>
      </c>
      <c r="Q107" s="298">
        <v>76500</v>
      </c>
      <c r="R107" s="366"/>
      <c r="S107" s="298"/>
      <c r="T107" s="385"/>
      <c r="U107" s="340"/>
      <c r="V107" s="385"/>
      <c r="W107" s="298"/>
      <c r="X107" s="366"/>
      <c r="Y107" s="298"/>
      <c r="Z107" s="298"/>
    </row>
    <row r="108" spans="1:26" ht="15" customHeight="1" x14ac:dyDescent="0.35">
      <c r="A108" s="1250"/>
      <c r="B108" s="353"/>
      <c r="C108" s="327"/>
      <c r="D108" s="348"/>
      <c r="E108" s="327"/>
      <c r="F108" s="348"/>
      <c r="G108" s="297"/>
      <c r="H108" s="353"/>
      <c r="I108" s="297"/>
      <c r="J108" s="353"/>
      <c r="K108" s="297"/>
      <c r="L108" s="372"/>
      <c r="M108" s="298"/>
      <c r="N108" s="366"/>
      <c r="O108" s="298"/>
      <c r="P108" s="365">
        <v>10</v>
      </c>
      <c r="Q108" s="298">
        <v>76500</v>
      </c>
      <c r="R108" s="366"/>
      <c r="S108" s="298"/>
      <c r="T108" s="385"/>
      <c r="U108" s="868"/>
      <c r="V108" s="871"/>
      <c r="W108" s="867"/>
      <c r="X108" s="365"/>
      <c r="Y108" s="298"/>
      <c r="Z108" s="298"/>
    </row>
    <row r="109" spans="1:26" ht="15" customHeight="1" x14ac:dyDescent="0.35">
      <c r="A109" s="1251"/>
      <c r="B109" s="353"/>
      <c r="C109" s="327"/>
      <c r="D109" s="348"/>
      <c r="E109" s="327"/>
      <c r="F109" s="348"/>
      <c r="G109" s="297"/>
      <c r="H109" s="353"/>
      <c r="I109" s="297"/>
      <c r="J109" s="353"/>
      <c r="K109" s="297"/>
      <c r="L109" s="372"/>
      <c r="M109" s="298"/>
      <c r="N109" s="366"/>
      <c r="O109" s="298"/>
      <c r="P109" s="365"/>
      <c r="Q109" s="298"/>
      <c r="R109" s="366"/>
      <c r="S109" s="298"/>
      <c r="T109" s="385"/>
      <c r="U109" s="340"/>
      <c r="V109" s="385"/>
      <c r="W109" s="298"/>
      <c r="X109" s="366"/>
      <c r="Y109" s="298"/>
      <c r="Z109" s="298"/>
    </row>
    <row r="110" spans="1:26" ht="15" customHeight="1" x14ac:dyDescent="0.35">
      <c r="A110" s="1249">
        <v>44769</v>
      </c>
      <c r="B110" s="353">
        <v>16.91</v>
      </c>
      <c r="C110" s="327">
        <v>129362</v>
      </c>
      <c r="D110" s="348">
        <v>26.62</v>
      </c>
      <c r="E110" s="327">
        <v>203643</v>
      </c>
      <c r="F110" s="348"/>
      <c r="G110" s="297"/>
      <c r="H110" s="353"/>
      <c r="I110" s="297"/>
      <c r="J110" s="353"/>
      <c r="K110" s="297"/>
      <c r="L110" s="372"/>
      <c r="M110" s="298"/>
      <c r="N110" s="366"/>
      <c r="O110" s="298"/>
      <c r="P110" s="365">
        <v>10</v>
      </c>
      <c r="Q110" s="298">
        <v>76500</v>
      </c>
      <c r="R110" s="366"/>
      <c r="S110" s="298"/>
      <c r="T110" s="385"/>
      <c r="U110" s="340"/>
      <c r="V110" s="385"/>
      <c r="W110" s="298"/>
      <c r="X110" s="366"/>
      <c r="Y110" s="298"/>
      <c r="Z110" s="298"/>
    </row>
    <row r="111" spans="1:26" ht="15" customHeight="1" x14ac:dyDescent="0.35">
      <c r="A111" s="1250"/>
      <c r="B111" s="353"/>
      <c r="C111" s="327"/>
      <c r="D111" s="348"/>
      <c r="E111" s="327"/>
      <c r="F111" s="348"/>
      <c r="G111" s="297"/>
      <c r="H111" s="353"/>
      <c r="I111" s="297"/>
      <c r="J111" s="353"/>
      <c r="K111" s="297"/>
      <c r="L111" s="372"/>
      <c r="M111" s="298"/>
      <c r="N111" s="366"/>
      <c r="O111" s="298"/>
      <c r="P111" s="365">
        <v>10</v>
      </c>
      <c r="Q111" s="298">
        <v>76500</v>
      </c>
      <c r="R111" s="366"/>
      <c r="S111" s="298"/>
      <c r="T111" s="385"/>
      <c r="U111" s="340"/>
      <c r="V111" s="385"/>
      <c r="W111" s="298"/>
      <c r="X111" s="366"/>
      <c r="Y111" s="298"/>
      <c r="Z111" s="298"/>
    </row>
    <row r="112" spans="1:26" ht="15" customHeight="1" x14ac:dyDescent="0.35">
      <c r="A112" s="1250"/>
      <c r="B112" s="353"/>
      <c r="C112" s="327"/>
      <c r="D112" s="348"/>
      <c r="E112" s="327"/>
      <c r="F112" s="348"/>
      <c r="G112" s="297"/>
      <c r="H112" s="353"/>
      <c r="I112" s="297"/>
      <c r="J112" s="353"/>
      <c r="K112" s="297"/>
      <c r="L112" s="372"/>
      <c r="M112" s="298"/>
      <c r="N112" s="366"/>
      <c r="O112" s="298"/>
      <c r="P112" s="365">
        <v>10</v>
      </c>
      <c r="Q112" s="298">
        <v>76500</v>
      </c>
      <c r="R112" s="366"/>
      <c r="S112" s="298"/>
      <c r="T112" s="385"/>
      <c r="U112" s="340"/>
      <c r="V112" s="385"/>
      <c r="W112" s="298"/>
      <c r="X112" s="366"/>
      <c r="Y112" s="298"/>
      <c r="Z112" s="298"/>
    </row>
    <row r="113" spans="1:26" ht="15" customHeight="1" x14ac:dyDescent="0.35">
      <c r="A113" s="1250"/>
      <c r="B113" s="353"/>
      <c r="C113" s="327"/>
      <c r="D113" s="348"/>
      <c r="E113" s="327"/>
      <c r="F113" s="348"/>
      <c r="G113" s="297"/>
      <c r="H113" s="353"/>
      <c r="I113" s="297"/>
      <c r="J113" s="353"/>
      <c r="K113" s="297"/>
      <c r="L113" s="372"/>
      <c r="M113" s="298"/>
      <c r="N113" s="366"/>
      <c r="O113" s="298"/>
      <c r="P113" s="365">
        <v>10</v>
      </c>
      <c r="Q113" s="298">
        <v>76500</v>
      </c>
      <c r="R113" s="366"/>
      <c r="S113" s="298"/>
      <c r="T113" s="385"/>
      <c r="U113" s="340"/>
      <c r="V113" s="385"/>
      <c r="W113" s="298"/>
      <c r="X113" s="366"/>
      <c r="Y113" s="298"/>
      <c r="Z113" s="298"/>
    </row>
    <row r="114" spans="1:26" ht="15" customHeight="1" x14ac:dyDescent="0.35">
      <c r="A114" s="1251"/>
      <c r="B114" s="353"/>
      <c r="C114" s="327"/>
      <c r="D114" s="348"/>
      <c r="E114" s="327"/>
      <c r="F114" s="348"/>
      <c r="G114" s="297"/>
      <c r="H114" s="353"/>
      <c r="I114" s="297"/>
      <c r="J114" s="353"/>
      <c r="K114" s="297"/>
      <c r="L114" s="372"/>
      <c r="M114" s="298"/>
      <c r="N114" s="366"/>
      <c r="O114" s="298"/>
      <c r="P114" s="365"/>
      <c r="Q114" s="298"/>
      <c r="R114" s="365"/>
      <c r="S114" s="298"/>
      <c r="T114" s="385"/>
      <c r="U114" s="340"/>
      <c r="V114" s="385"/>
      <c r="W114" s="298"/>
      <c r="X114" s="366"/>
      <c r="Y114" s="298"/>
      <c r="Z114" s="298"/>
    </row>
    <row r="115" spans="1:26" ht="15" customHeight="1" x14ac:dyDescent="0.35">
      <c r="A115" s="1249">
        <v>44770</v>
      </c>
      <c r="B115" s="353">
        <v>15.61</v>
      </c>
      <c r="C115" s="327">
        <v>119417</v>
      </c>
      <c r="D115" s="348">
        <v>17.11</v>
      </c>
      <c r="E115" s="327">
        <v>130892</v>
      </c>
      <c r="F115" s="348">
        <v>18.5</v>
      </c>
      <c r="G115" s="297">
        <v>141525</v>
      </c>
      <c r="H115" s="353"/>
      <c r="I115" s="297"/>
      <c r="J115" s="353">
        <v>30</v>
      </c>
      <c r="K115" s="297">
        <v>375000</v>
      </c>
      <c r="L115" s="372">
        <v>46.73</v>
      </c>
      <c r="M115" s="298">
        <v>240660</v>
      </c>
      <c r="N115" s="366"/>
      <c r="O115" s="298"/>
      <c r="P115" s="365">
        <v>10</v>
      </c>
      <c r="Q115" s="298">
        <v>76500</v>
      </c>
      <c r="R115" s="365"/>
      <c r="S115" s="298"/>
      <c r="T115" s="385"/>
      <c r="U115" s="340"/>
      <c r="V115" s="385"/>
      <c r="W115" s="298"/>
      <c r="X115" s="366"/>
      <c r="Y115" s="298"/>
      <c r="Z115" s="298"/>
    </row>
    <row r="116" spans="1:26" ht="15" customHeight="1" x14ac:dyDescent="0.35">
      <c r="A116" s="1250"/>
      <c r="B116" s="353"/>
      <c r="C116" s="327"/>
      <c r="D116" s="348"/>
      <c r="E116" s="327"/>
      <c r="F116" s="348">
        <v>19.64</v>
      </c>
      <c r="G116" s="297">
        <v>150246</v>
      </c>
      <c r="H116" s="353"/>
      <c r="I116" s="297"/>
      <c r="J116" s="353"/>
      <c r="K116" s="297"/>
      <c r="L116" s="372"/>
      <c r="M116" s="298"/>
      <c r="N116" s="366"/>
      <c r="O116" s="298"/>
      <c r="P116" s="365">
        <v>10</v>
      </c>
      <c r="Q116" s="298">
        <v>76500</v>
      </c>
      <c r="R116" s="366"/>
      <c r="S116" s="298"/>
      <c r="T116" s="385"/>
      <c r="U116" s="340"/>
      <c r="V116" s="385"/>
      <c r="W116" s="298"/>
      <c r="X116" s="366"/>
      <c r="Y116" s="298"/>
      <c r="Z116" s="298"/>
    </row>
    <row r="117" spans="1:26" ht="15" customHeight="1" x14ac:dyDescent="0.35">
      <c r="A117" s="1250"/>
      <c r="B117" s="353"/>
      <c r="C117" s="327"/>
      <c r="D117" s="348"/>
      <c r="E117" s="327"/>
      <c r="F117" s="348"/>
      <c r="G117" s="297"/>
      <c r="H117" s="353"/>
      <c r="I117" s="297"/>
      <c r="J117" s="353"/>
      <c r="K117" s="297"/>
      <c r="L117" s="372"/>
      <c r="M117" s="298"/>
      <c r="N117" s="366"/>
      <c r="O117" s="298"/>
      <c r="P117" s="365">
        <v>10</v>
      </c>
      <c r="Q117" s="298">
        <v>76500</v>
      </c>
      <c r="R117" s="366"/>
      <c r="S117" s="298"/>
      <c r="T117" s="385"/>
      <c r="U117" s="868"/>
      <c r="V117" s="871"/>
      <c r="W117" s="867"/>
      <c r="X117" s="365"/>
      <c r="Y117" s="298"/>
      <c r="Z117" s="298"/>
    </row>
    <row r="118" spans="1:26" ht="18" customHeight="1" x14ac:dyDescent="0.35">
      <c r="A118" s="1251"/>
      <c r="B118" s="353"/>
      <c r="C118" s="327"/>
      <c r="D118" s="348"/>
      <c r="E118" s="327"/>
      <c r="F118" s="348"/>
      <c r="G118" s="297"/>
      <c r="H118" s="353"/>
      <c r="I118" s="297"/>
      <c r="J118" s="353"/>
      <c r="K118" s="297"/>
      <c r="L118" s="372"/>
      <c r="M118" s="298"/>
      <c r="N118" s="366"/>
      <c r="O118" s="298"/>
      <c r="P118" s="365">
        <v>9.74</v>
      </c>
      <c r="Q118" s="298">
        <v>74544</v>
      </c>
      <c r="R118" s="366"/>
      <c r="S118" s="298"/>
      <c r="T118" s="385"/>
      <c r="U118" s="340"/>
      <c r="V118" s="385"/>
      <c r="W118" s="298"/>
      <c r="X118" s="366"/>
      <c r="Y118" s="298"/>
      <c r="Z118" s="298"/>
    </row>
    <row r="119" spans="1:26" ht="18" customHeight="1" x14ac:dyDescent="0.35">
      <c r="A119" s="1249">
        <v>44771</v>
      </c>
      <c r="B119" s="353">
        <v>13.99</v>
      </c>
      <c r="C119" s="327">
        <v>107024</v>
      </c>
      <c r="D119" s="348"/>
      <c r="E119" s="327"/>
      <c r="F119" s="348"/>
      <c r="G119" s="297"/>
      <c r="H119" s="353"/>
      <c r="I119" s="297"/>
      <c r="J119" s="353">
        <v>15</v>
      </c>
      <c r="K119" s="297">
        <v>187500</v>
      </c>
      <c r="L119" s="372">
        <v>58.56</v>
      </c>
      <c r="M119" s="298">
        <v>301584</v>
      </c>
      <c r="N119" s="366"/>
      <c r="O119" s="298"/>
      <c r="P119" s="365">
        <v>10</v>
      </c>
      <c r="Q119" s="298">
        <v>76500</v>
      </c>
      <c r="R119" s="366"/>
      <c r="S119" s="298"/>
      <c r="T119" s="385"/>
      <c r="U119" s="340"/>
      <c r="V119" s="385"/>
      <c r="W119" s="298"/>
      <c r="X119" s="366">
        <v>36.380000000000003</v>
      </c>
      <c r="Y119" s="298">
        <v>278307</v>
      </c>
      <c r="Z119" s="298"/>
    </row>
    <row r="120" spans="1:26" ht="18" customHeight="1" x14ac:dyDescent="0.35">
      <c r="A120" s="1250"/>
      <c r="B120" s="353"/>
      <c r="C120" s="327"/>
      <c r="D120" s="348"/>
      <c r="E120" s="327"/>
      <c r="F120" s="348"/>
      <c r="G120" s="297"/>
      <c r="H120" s="353"/>
      <c r="I120" s="297"/>
      <c r="J120" s="353"/>
      <c r="K120" s="297"/>
      <c r="L120" s="372"/>
      <c r="M120" s="298"/>
      <c r="N120" s="366"/>
      <c r="O120" s="298"/>
      <c r="P120" s="365">
        <v>10</v>
      </c>
      <c r="Q120" s="298">
        <v>76500</v>
      </c>
      <c r="R120" s="366"/>
      <c r="S120" s="298"/>
      <c r="T120" s="385"/>
      <c r="U120" s="340"/>
      <c r="V120" s="385"/>
      <c r="W120" s="298"/>
      <c r="X120" s="366"/>
      <c r="Y120" s="298"/>
      <c r="Z120" s="298"/>
    </row>
    <row r="121" spans="1:26" ht="18" customHeight="1" x14ac:dyDescent="0.35">
      <c r="A121" s="1250"/>
      <c r="B121" s="353"/>
      <c r="C121" s="327"/>
      <c r="D121" s="348"/>
      <c r="E121" s="327"/>
      <c r="F121" s="348"/>
      <c r="G121" s="297"/>
      <c r="H121" s="353"/>
      <c r="I121" s="297"/>
      <c r="J121" s="353"/>
      <c r="K121" s="297"/>
      <c r="L121" s="372"/>
      <c r="M121" s="298"/>
      <c r="N121" s="366"/>
      <c r="O121" s="298"/>
      <c r="P121" s="365">
        <v>10</v>
      </c>
      <c r="Q121" s="298">
        <v>76500</v>
      </c>
      <c r="R121" s="366"/>
      <c r="S121" s="298"/>
      <c r="T121" s="385"/>
      <c r="U121" s="340"/>
      <c r="V121" s="385"/>
      <c r="W121" s="298"/>
      <c r="X121" s="366"/>
      <c r="Y121" s="298"/>
      <c r="Z121" s="298"/>
    </row>
    <row r="122" spans="1:26" ht="18" customHeight="1" x14ac:dyDescent="0.35">
      <c r="A122" s="1251"/>
      <c r="B122" s="353"/>
      <c r="C122" s="327"/>
      <c r="D122" s="348"/>
      <c r="E122" s="327"/>
      <c r="F122" s="348"/>
      <c r="G122" s="297"/>
      <c r="H122" s="353"/>
      <c r="I122" s="297"/>
      <c r="J122" s="353"/>
      <c r="K122" s="297"/>
      <c r="L122" s="372"/>
      <c r="M122" s="298"/>
      <c r="N122" s="366"/>
      <c r="O122" s="298"/>
      <c r="P122" s="365"/>
      <c r="Q122" s="298"/>
      <c r="R122" s="366"/>
      <c r="S122" s="298"/>
      <c r="T122" s="385"/>
      <c r="U122" s="340"/>
      <c r="V122" s="385"/>
      <c r="W122" s="298"/>
      <c r="X122" s="366"/>
      <c r="Y122" s="298"/>
      <c r="Z122" s="298"/>
    </row>
    <row r="123" spans="1:26" ht="18" customHeight="1" x14ac:dyDescent="0.35">
      <c r="A123" s="1249">
        <v>44772</v>
      </c>
      <c r="B123" s="353"/>
      <c r="C123" s="327"/>
      <c r="D123" s="348">
        <v>22.81</v>
      </c>
      <c r="E123" s="327">
        <v>174497</v>
      </c>
      <c r="F123" s="348"/>
      <c r="G123" s="297"/>
      <c r="H123" s="353"/>
      <c r="I123" s="297"/>
      <c r="J123" s="353"/>
      <c r="K123" s="297"/>
      <c r="L123" s="372"/>
      <c r="M123" s="298"/>
      <c r="N123" s="366"/>
      <c r="O123" s="298"/>
      <c r="P123" s="365"/>
      <c r="Q123" s="298"/>
      <c r="R123" s="366"/>
      <c r="S123" s="298"/>
      <c r="T123" s="385"/>
      <c r="U123" s="340"/>
      <c r="V123" s="385"/>
      <c r="W123" s="298"/>
      <c r="X123" s="366"/>
      <c r="Y123" s="298"/>
      <c r="Z123" s="298"/>
    </row>
    <row r="124" spans="1:26" ht="18" customHeight="1" x14ac:dyDescent="0.35">
      <c r="A124" s="1250"/>
      <c r="B124" s="353"/>
      <c r="C124" s="327"/>
      <c r="D124" s="348"/>
      <c r="E124" s="327"/>
      <c r="F124" s="348"/>
      <c r="G124" s="297"/>
      <c r="H124" s="353"/>
      <c r="I124" s="297"/>
      <c r="J124" s="353"/>
      <c r="K124" s="297"/>
      <c r="L124" s="372"/>
      <c r="M124" s="298"/>
      <c r="N124" s="366"/>
      <c r="O124" s="298"/>
      <c r="P124" s="365"/>
      <c r="Q124" s="298"/>
      <c r="R124" s="366"/>
      <c r="S124" s="298"/>
      <c r="T124" s="385"/>
      <c r="U124" s="340"/>
      <c r="V124" s="385"/>
      <c r="W124" s="298"/>
      <c r="X124" s="366"/>
      <c r="Y124" s="298"/>
      <c r="Z124" s="298"/>
    </row>
    <row r="125" spans="1:26" ht="18" customHeight="1" x14ac:dyDescent="0.35">
      <c r="A125" s="1250"/>
      <c r="B125" s="353"/>
      <c r="C125" s="327"/>
      <c r="D125" s="348"/>
      <c r="E125" s="327"/>
      <c r="F125" s="348"/>
      <c r="G125" s="297"/>
      <c r="H125" s="353"/>
      <c r="I125" s="297"/>
      <c r="J125" s="353"/>
      <c r="K125" s="297"/>
      <c r="L125" s="372"/>
      <c r="M125" s="298"/>
      <c r="N125" s="366"/>
      <c r="O125" s="298"/>
      <c r="P125" s="365"/>
      <c r="Q125" s="298"/>
      <c r="R125" s="366"/>
      <c r="S125" s="298"/>
      <c r="T125" s="385"/>
      <c r="U125" s="340"/>
      <c r="V125" s="385"/>
      <c r="W125" s="298"/>
      <c r="X125" s="366"/>
      <c r="Y125" s="298"/>
      <c r="Z125" s="298"/>
    </row>
    <row r="126" spans="1:26" ht="18" customHeight="1" x14ac:dyDescent="0.35">
      <c r="A126" s="1251"/>
      <c r="B126" s="353"/>
      <c r="C126" s="327"/>
      <c r="D126" s="348"/>
      <c r="E126" s="327"/>
      <c r="F126" s="348"/>
      <c r="G126" s="297"/>
      <c r="H126" s="353"/>
      <c r="I126" s="297"/>
      <c r="J126" s="353"/>
      <c r="K126" s="297"/>
      <c r="L126" s="372"/>
      <c r="M126" s="298"/>
      <c r="N126" s="366"/>
      <c r="O126" s="298"/>
      <c r="P126" s="365"/>
      <c r="Q126" s="298"/>
      <c r="R126" s="366">
        <v>9.24</v>
      </c>
      <c r="S126" s="298">
        <v>70686</v>
      </c>
      <c r="T126" s="385"/>
      <c r="U126" s="340"/>
      <c r="V126" s="385"/>
      <c r="W126" s="298"/>
      <c r="X126" s="366"/>
      <c r="Y126" s="298"/>
      <c r="Z126" s="298"/>
    </row>
    <row r="127" spans="1:26" ht="18" customHeight="1" x14ac:dyDescent="0.35">
      <c r="A127" s="1249">
        <v>44773</v>
      </c>
      <c r="B127" s="353"/>
      <c r="C127" s="327"/>
      <c r="D127" s="348"/>
      <c r="E127" s="327"/>
      <c r="F127" s="348"/>
      <c r="G127" s="297"/>
      <c r="H127" s="353"/>
      <c r="I127" s="297"/>
      <c r="J127" s="353"/>
      <c r="K127" s="297"/>
      <c r="L127" s="372"/>
      <c r="M127" s="298"/>
      <c r="N127" s="366"/>
      <c r="O127" s="298"/>
      <c r="P127" s="365"/>
      <c r="Q127" s="298"/>
      <c r="R127" s="366"/>
      <c r="S127" s="298"/>
      <c r="T127" s="385"/>
      <c r="U127" s="340"/>
      <c r="V127" s="385"/>
      <c r="W127" s="298"/>
      <c r="X127" s="366"/>
      <c r="Y127" s="298"/>
      <c r="Z127" s="298"/>
    </row>
    <row r="128" spans="1:26" ht="18" customHeight="1" x14ac:dyDescent="0.35">
      <c r="A128" s="1250"/>
      <c r="B128" s="353"/>
      <c r="C128" s="327"/>
      <c r="D128" s="348"/>
      <c r="E128" s="327"/>
      <c r="F128" s="348"/>
      <c r="G128" s="297"/>
      <c r="H128" s="353"/>
      <c r="I128" s="297"/>
      <c r="J128" s="353"/>
      <c r="K128" s="297"/>
      <c r="L128" s="372"/>
      <c r="M128" s="298"/>
      <c r="N128" s="366"/>
      <c r="O128" s="298"/>
      <c r="P128" s="365"/>
      <c r="Q128" s="298"/>
      <c r="R128" s="366"/>
      <c r="S128" s="298"/>
      <c r="T128" s="385"/>
      <c r="U128" s="340"/>
      <c r="V128" s="385"/>
      <c r="W128" s="298"/>
      <c r="X128" s="366"/>
      <c r="Y128" s="298"/>
      <c r="Z128" s="298"/>
    </row>
    <row r="129" spans="1:26" ht="18" customHeight="1" x14ac:dyDescent="0.35">
      <c r="A129" s="1250"/>
      <c r="B129" s="353"/>
      <c r="C129" s="327"/>
      <c r="D129" s="348">
        <v>29.55</v>
      </c>
      <c r="E129" s="327">
        <v>226058</v>
      </c>
      <c r="F129" s="348"/>
      <c r="G129" s="297"/>
      <c r="H129" s="353"/>
      <c r="I129" s="297"/>
      <c r="J129" s="353"/>
      <c r="K129" s="297"/>
      <c r="L129" s="372"/>
      <c r="M129" s="298"/>
      <c r="N129" s="366"/>
      <c r="O129" s="298"/>
      <c r="P129" s="365"/>
      <c r="Q129" s="298"/>
      <c r="R129" s="366"/>
      <c r="S129" s="298"/>
      <c r="T129" s="385"/>
      <c r="U129" s="340"/>
      <c r="V129" s="385"/>
      <c r="W129" s="298"/>
      <c r="X129" s="366"/>
      <c r="Y129" s="298"/>
      <c r="Z129" s="298"/>
    </row>
    <row r="130" spans="1:26" ht="18" customHeight="1" x14ac:dyDescent="0.35">
      <c r="A130" s="1251"/>
      <c r="B130" s="353">
        <v>26.28</v>
      </c>
      <c r="C130" s="327">
        <v>201042</v>
      </c>
      <c r="D130" s="348">
        <v>19.600000000000001</v>
      </c>
      <c r="E130" s="327">
        <v>149940</v>
      </c>
      <c r="F130" s="348"/>
      <c r="G130" s="297"/>
      <c r="H130" s="353"/>
      <c r="I130" s="297"/>
      <c r="J130" s="353"/>
      <c r="K130" s="297"/>
      <c r="L130" s="372">
        <v>34.61</v>
      </c>
      <c r="M130" s="298">
        <v>178240</v>
      </c>
      <c r="N130" s="366"/>
      <c r="O130" s="298"/>
      <c r="P130" s="365"/>
      <c r="Q130" s="298"/>
      <c r="R130" s="366"/>
      <c r="S130" s="298"/>
      <c r="T130" s="385"/>
      <c r="U130" s="340"/>
      <c r="V130" s="385"/>
      <c r="W130" s="298"/>
      <c r="X130" s="366"/>
      <c r="Y130" s="298"/>
      <c r="Z130" s="298"/>
    </row>
    <row r="131" spans="1:26" s="295" customFormat="1" ht="27" customHeight="1" x14ac:dyDescent="0.35">
      <c r="A131" s="1226" t="s">
        <v>113</v>
      </c>
      <c r="B131" s="354"/>
      <c r="C131" s="293">
        <f>SUM(C6:C130)</f>
        <v>2336775</v>
      </c>
      <c r="D131" s="293"/>
      <c r="E131" s="293">
        <f>SUM(E6:E130)</f>
        <v>3806414</v>
      </c>
      <c r="F131" s="293"/>
      <c r="G131" s="293">
        <f>SUM(G6:G130)</f>
        <v>4285823</v>
      </c>
      <c r="H131" s="293"/>
      <c r="I131" s="293">
        <f>SUM(I6:I130)</f>
        <v>1167238</v>
      </c>
      <c r="J131" s="293"/>
      <c r="K131" s="293">
        <f>SUM(K6:K130)</f>
        <v>3187500</v>
      </c>
      <c r="L131" s="293"/>
      <c r="M131" s="293">
        <f>SUM(M6:M130)</f>
        <v>3980384</v>
      </c>
      <c r="N131" s="293"/>
      <c r="O131" s="293">
        <f>SUM(O6:O130)</f>
        <v>577194</v>
      </c>
      <c r="P131" s="293"/>
      <c r="Q131" s="293">
        <f>SUM(Q6:Q130)</f>
        <v>6883044</v>
      </c>
      <c r="R131" s="293"/>
      <c r="S131" s="293">
        <f>SUM(S6:S130)</f>
        <v>470093</v>
      </c>
      <c r="T131" s="293"/>
      <c r="U131" s="293">
        <f>SUM(U6:U130)</f>
        <v>168685</v>
      </c>
      <c r="V131" s="293">
        <f>SUM(V6:V130)</f>
        <v>0</v>
      </c>
      <c r="W131" s="293">
        <f>SUM(W6:W130)</f>
        <v>0</v>
      </c>
      <c r="X131" s="293"/>
      <c r="Y131" s="293">
        <f>SUM(Y6:Y130)</f>
        <v>1651324</v>
      </c>
      <c r="Z131" s="293">
        <f>SUM(C131:Y131)</f>
        <v>28514474</v>
      </c>
    </row>
    <row r="132" spans="1:26" s="295" customFormat="1" ht="34.5" customHeight="1" x14ac:dyDescent="0.35">
      <c r="A132" s="1226"/>
      <c r="B132" s="354">
        <f>SUM(B6:B131)</f>
        <v>305.46000000000004</v>
      </c>
      <c r="C132" s="354"/>
      <c r="D132" s="293">
        <f>SUM(D6:D131)</f>
        <v>497.58</v>
      </c>
      <c r="E132" s="293"/>
      <c r="F132" s="502">
        <f>SUM(F6:F131)</f>
        <v>560.33000000000004</v>
      </c>
      <c r="G132" s="293"/>
      <c r="H132" s="502">
        <f>SUM(H6:H131)</f>
        <v>152.58000000000001</v>
      </c>
      <c r="I132" s="293"/>
      <c r="J132" s="502">
        <f>SUM(J7:J131)</f>
        <v>255</v>
      </c>
      <c r="K132" s="293"/>
      <c r="L132" s="502">
        <f>SUM(L7:L131)</f>
        <v>772.89</v>
      </c>
      <c r="M132" s="293"/>
      <c r="N132" s="502">
        <f>SUM(N7:N131)</f>
        <v>75.449999999999989</v>
      </c>
      <c r="O132" s="293"/>
      <c r="P132" s="502">
        <f>SUM(P6:P131)</f>
        <v>899.74</v>
      </c>
      <c r="Q132" s="293"/>
      <c r="R132" s="503">
        <f>SUM(R7:R131)</f>
        <v>61.45000000000001</v>
      </c>
      <c r="S132" s="293"/>
      <c r="T132" s="503">
        <f>SUM(T7:T131)</f>
        <v>22.05</v>
      </c>
      <c r="U132" s="293"/>
      <c r="V132" s="293">
        <f>SUM(V7:V131)</f>
        <v>0</v>
      </c>
      <c r="W132" s="293"/>
      <c r="X132" s="503">
        <f>SUM(X6:X131)</f>
        <v>215.85</v>
      </c>
      <c r="Y132" s="354"/>
      <c r="Z132" s="364">
        <f>SUM(B132:Y132)</f>
        <v>3818.3799999999997</v>
      </c>
    </row>
    <row r="133" spans="1:26" ht="26.25" customHeight="1" thickBot="1" x14ac:dyDescent="0.4">
      <c r="A133" s="299"/>
      <c r="B133" s="355"/>
      <c r="C133" s="300"/>
      <c r="D133" s="355"/>
      <c r="E133" s="299"/>
      <c r="F133" s="355"/>
      <c r="G133" s="299"/>
      <c r="H133" s="355"/>
      <c r="I133" s="299"/>
      <c r="J133" s="355"/>
      <c r="K133" s="300"/>
      <c r="L133" s="463"/>
      <c r="M133" s="299"/>
      <c r="N133" s="355"/>
      <c r="O133" s="299"/>
      <c r="P133" s="378"/>
      <c r="Q133" s="299"/>
      <c r="R133" s="355"/>
      <c r="S133" s="299"/>
      <c r="T133" s="355"/>
      <c r="U133" s="299"/>
      <c r="V133" s="355"/>
      <c r="W133" s="300"/>
      <c r="X133" s="373"/>
      <c r="Y133" s="299"/>
      <c r="Z133" s="299"/>
    </row>
    <row r="134" spans="1:26" s="295" customFormat="1" ht="48" customHeight="1" thickBot="1" x14ac:dyDescent="0.4">
      <c r="A134" s="1245" t="s">
        <v>2</v>
      </c>
      <c r="B134" s="1261" t="s">
        <v>114</v>
      </c>
      <c r="C134" s="1262"/>
      <c r="D134" s="1262"/>
      <c r="E134" s="1263"/>
      <c r="F134" s="1264" t="s">
        <v>176</v>
      </c>
      <c r="G134" s="1264"/>
      <c r="H134" s="1265" t="s">
        <v>115</v>
      </c>
      <c r="I134" s="1266"/>
      <c r="J134" s="1266"/>
      <c r="K134" s="1266"/>
      <c r="L134" s="1266"/>
      <c r="M134" s="1266"/>
      <c r="N134" s="1266"/>
      <c r="O134" s="1267"/>
      <c r="P134" s="1265" t="s">
        <v>116</v>
      </c>
      <c r="Q134" s="1266"/>
      <c r="R134" s="1266"/>
      <c r="S134" s="1266"/>
      <c r="T134" s="1266"/>
      <c r="U134" s="1266"/>
      <c r="V134" s="1236" t="s">
        <v>223</v>
      </c>
      <c r="W134" s="1236"/>
      <c r="X134" s="1270" t="s">
        <v>224</v>
      </c>
      <c r="Y134" s="1271"/>
      <c r="Z134" s="1272" t="s">
        <v>9</v>
      </c>
    </row>
    <row r="135" spans="1:26" s="295" customFormat="1" ht="15" customHeight="1" x14ac:dyDescent="0.35">
      <c r="A135" s="1246"/>
      <c r="B135" s="1268" t="s">
        <v>195</v>
      </c>
      <c r="C135" s="1269"/>
      <c r="D135" s="1268" t="s">
        <v>196</v>
      </c>
      <c r="E135" s="1269"/>
      <c r="F135" s="1268" t="s">
        <v>177</v>
      </c>
      <c r="G135" s="1269"/>
      <c r="H135" s="1268" t="s">
        <v>197</v>
      </c>
      <c r="I135" s="1269"/>
      <c r="J135" s="1268" t="s">
        <v>198</v>
      </c>
      <c r="K135" s="1269"/>
      <c r="L135" s="1268" t="s">
        <v>199</v>
      </c>
      <c r="M135" s="1269"/>
      <c r="N135" s="1268" t="s">
        <v>123</v>
      </c>
      <c r="O135" s="1269"/>
      <c r="P135" s="374"/>
      <c r="Q135" s="863" t="s">
        <v>238</v>
      </c>
      <c r="R135" s="1268" t="s">
        <v>211</v>
      </c>
      <c r="S135" s="1269"/>
      <c r="T135" s="1268" t="s">
        <v>201</v>
      </c>
      <c r="U135" s="1269"/>
      <c r="V135" s="1262" t="s">
        <v>249</v>
      </c>
      <c r="W135" s="1263"/>
      <c r="X135" s="1274" t="s">
        <v>226</v>
      </c>
      <c r="Y135" s="1275"/>
      <c r="Z135" s="1273"/>
    </row>
    <row r="136" spans="1:26" s="295" customFormat="1" ht="15" customHeight="1" x14ac:dyDescent="0.35">
      <c r="A136" s="1247"/>
      <c r="B136" s="350" t="s">
        <v>21</v>
      </c>
      <c r="C136" s="869" t="s">
        <v>27</v>
      </c>
      <c r="D136" s="363" t="s">
        <v>30</v>
      </c>
      <c r="E136" s="869" t="s">
        <v>27</v>
      </c>
      <c r="F136" s="390" t="s">
        <v>30</v>
      </c>
      <c r="G136" s="863" t="s">
        <v>27</v>
      </c>
      <c r="H136" s="374" t="s">
        <v>30</v>
      </c>
      <c r="I136" s="863" t="s">
        <v>27</v>
      </c>
      <c r="J136" s="374"/>
      <c r="K136" s="863" t="s">
        <v>27</v>
      </c>
      <c r="L136" s="464" t="s">
        <v>30</v>
      </c>
      <c r="M136" s="863" t="s">
        <v>27</v>
      </c>
      <c r="N136" s="374" t="s">
        <v>30</v>
      </c>
      <c r="O136" s="863" t="s">
        <v>27</v>
      </c>
      <c r="P136" s="374" t="s">
        <v>30</v>
      </c>
      <c r="Q136" s="863" t="s">
        <v>27</v>
      </c>
      <c r="R136" s="374" t="s">
        <v>30</v>
      </c>
      <c r="S136" s="863" t="s">
        <v>27</v>
      </c>
      <c r="T136" s="374" t="s">
        <v>30</v>
      </c>
      <c r="U136" s="863" t="s">
        <v>27</v>
      </c>
      <c r="V136" s="363" t="s">
        <v>228</v>
      </c>
      <c r="W136" s="869" t="s">
        <v>27</v>
      </c>
      <c r="X136" s="363" t="s">
        <v>228</v>
      </c>
      <c r="Y136" s="876"/>
      <c r="Z136" s="869"/>
    </row>
    <row r="137" spans="1:26" s="295" customFormat="1" ht="15" customHeight="1" x14ac:dyDescent="0.35">
      <c r="A137" s="1243">
        <v>44743</v>
      </c>
      <c r="B137" s="353">
        <v>49.02</v>
      </c>
      <c r="C137" s="867">
        <v>252450</v>
      </c>
      <c r="D137" s="365"/>
      <c r="E137" s="867"/>
      <c r="F137" s="365"/>
      <c r="G137" s="867"/>
      <c r="H137" s="453"/>
      <c r="I137" s="454"/>
      <c r="J137" s="453"/>
      <c r="K137" s="869"/>
      <c r="L137" s="453"/>
      <c r="M137" s="867"/>
      <c r="N137" s="375"/>
      <c r="O137" s="337"/>
      <c r="P137" s="375">
        <v>10</v>
      </c>
      <c r="Q137" s="869">
        <v>76500</v>
      </c>
      <c r="R137" s="363"/>
      <c r="S137" s="867"/>
      <c r="T137" s="365"/>
      <c r="U137" s="867"/>
      <c r="V137" s="453">
        <v>44.35</v>
      </c>
      <c r="W137" s="454">
        <v>607595</v>
      </c>
      <c r="X137" s="365"/>
      <c r="Y137" s="867"/>
      <c r="Z137" s="869"/>
    </row>
    <row r="138" spans="1:26" ht="15" x14ac:dyDescent="0.35">
      <c r="A138" s="1244"/>
      <c r="B138" s="353"/>
      <c r="C138" s="298"/>
      <c r="D138" s="366"/>
      <c r="E138" s="297"/>
      <c r="F138" s="353"/>
      <c r="G138" s="298"/>
      <c r="H138" s="366"/>
      <c r="I138" s="298"/>
      <c r="J138" s="366"/>
      <c r="K138" s="298"/>
      <c r="L138" s="388"/>
      <c r="M138" s="298"/>
      <c r="N138" s="366"/>
      <c r="O138" s="298"/>
      <c r="P138" s="365"/>
      <c r="Q138" s="298"/>
      <c r="R138" s="366"/>
      <c r="S138" s="298"/>
      <c r="T138" s="366"/>
      <c r="U138" s="298"/>
      <c r="V138" s="366"/>
      <c r="W138" s="298"/>
      <c r="X138" s="393"/>
      <c r="Y138" s="346"/>
      <c r="Z138" s="305"/>
    </row>
    <row r="139" spans="1:26" ht="15" customHeight="1" x14ac:dyDescent="0.35">
      <c r="A139" s="1243">
        <v>44744</v>
      </c>
      <c r="B139" s="353"/>
      <c r="C139" s="305"/>
      <c r="D139" s="367">
        <v>54.98</v>
      </c>
      <c r="E139" s="887">
        <v>283147</v>
      </c>
      <c r="F139" s="352"/>
      <c r="G139" s="305"/>
      <c r="H139" s="367"/>
      <c r="I139" s="305"/>
      <c r="J139" s="367"/>
      <c r="K139" s="305"/>
      <c r="L139" s="465"/>
      <c r="M139" s="305"/>
      <c r="N139" s="367"/>
      <c r="O139" s="305"/>
      <c r="P139" s="379"/>
      <c r="Q139" s="305"/>
      <c r="R139" s="367"/>
      <c r="S139" s="305"/>
      <c r="T139" s="367"/>
      <c r="U139" s="305"/>
      <c r="V139" s="367"/>
      <c r="W139" s="305"/>
      <c r="X139" s="393"/>
      <c r="Y139" s="868"/>
      <c r="Z139" s="305"/>
    </row>
    <row r="140" spans="1:26" ht="15" customHeight="1" x14ac:dyDescent="0.35">
      <c r="A140" s="1244"/>
      <c r="B140" s="353"/>
      <c r="C140" s="298"/>
      <c r="D140" s="366"/>
      <c r="E140" s="297"/>
      <c r="F140" s="353"/>
      <c r="G140" s="298"/>
      <c r="H140" s="366"/>
      <c r="I140" s="298"/>
      <c r="J140" s="366"/>
      <c r="K140" s="298"/>
      <c r="L140" s="388"/>
      <c r="M140" s="298"/>
      <c r="N140" s="366"/>
      <c r="O140" s="298"/>
      <c r="P140" s="365"/>
      <c r="Q140" s="298"/>
      <c r="R140" s="366"/>
      <c r="S140" s="298"/>
      <c r="T140" s="366"/>
      <c r="U140" s="298"/>
      <c r="V140" s="366"/>
      <c r="W140" s="298"/>
      <c r="X140" s="385"/>
      <c r="Y140" s="868"/>
      <c r="Z140" s="298"/>
    </row>
    <row r="141" spans="1:26" ht="15" customHeight="1" x14ac:dyDescent="0.35">
      <c r="A141" s="1243">
        <v>44745</v>
      </c>
      <c r="B141" s="353"/>
      <c r="C141" s="298"/>
      <c r="D141" s="366"/>
      <c r="E141" s="297"/>
      <c r="F141" s="353"/>
      <c r="G141" s="298"/>
      <c r="H141" s="366"/>
      <c r="I141" s="298"/>
      <c r="J141" s="366"/>
      <c r="K141" s="298"/>
      <c r="L141" s="388"/>
      <c r="M141" s="298"/>
      <c r="N141" s="366"/>
      <c r="O141" s="298"/>
      <c r="P141" s="365"/>
      <c r="Q141" s="298"/>
      <c r="R141" s="366"/>
      <c r="S141" s="298"/>
      <c r="T141" s="366"/>
      <c r="U141" s="298"/>
      <c r="V141" s="366"/>
      <c r="W141" s="298"/>
      <c r="X141" s="385"/>
      <c r="Y141" s="868"/>
      <c r="Z141" s="298"/>
    </row>
    <row r="142" spans="1:26" ht="15" customHeight="1" x14ac:dyDescent="0.35">
      <c r="A142" s="1244"/>
      <c r="B142" s="353"/>
      <c r="C142" s="298"/>
      <c r="D142" s="366"/>
      <c r="E142" s="297"/>
      <c r="F142" s="353"/>
      <c r="G142" s="298"/>
      <c r="H142" s="366"/>
      <c r="I142" s="298"/>
      <c r="J142" s="366"/>
      <c r="K142" s="298"/>
      <c r="L142" s="388"/>
      <c r="M142" s="298"/>
      <c r="N142" s="366"/>
      <c r="O142" s="298"/>
      <c r="P142" s="365"/>
      <c r="Q142" s="298"/>
      <c r="R142" s="366"/>
      <c r="S142" s="298"/>
      <c r="T142" s="366"/>
      <c r="U142" s="298"/>
      <c r="V142" s="366"/>
      <c r="W142" s="298"/>
      <c r="X142" s="385"/>
      <c r="Y142" s="868"/>
      <c r="Z142" s="298"/>
    </row>
    <row r="143" spans="1:26" ht="15" customHeight="1" x14ac:dyDescent="0.35">
      <c r="A143" s="1243">
        <v>44746</v>
      </c>
      <c r="B143" s="353">
        <v>21.69</v>
      </c>
      <c r="C143" s="298">
        <v>111704</v>
      </c>
      <c r="D143" s="366">
        <v>55.29</v>
      </c>
      <c r="E143" s="297">
        <v>284744</v>
      </c>
      <c r="F143" s="353">
        <v>11.48</v>
      </c>
      <c r="G143" s="298">
        <v>87822</v>
      </c>
      <c r="H143" s="366">
        <v>8.52</v>
      </c>
      <c r="I143" s="298">
        <v>65178</v>
      </c>
      <c r="J143" s="366">
        <v>11.97</v>
      </c>
      <c r="K143" s="298">
        <v>91571</v>
      </c>
      <c r="L143" s="388">
        <v>22.19</v>
      </c>
      <c r="M143" s="298">
        <v>169754</v>
      </c>
      <c r="N143" s="366"/>
      <c r="O143" s="298"/>
      <c r="P143" s="365"/>
      <c r="Q143" s="298"/>
      <c r="R143" s="366"/>
      <c r="S143" s="298"/>
      <c r="T143" s="366"/>
      <c r="U143" s="298"/>
      <c r="V143" s="366"/>
      <c r="W143" s="298"/>
      <c r="X143" s="385">
        <v>41.46</v>
      </c>
      <c r="Y143" s="868">
        <v>568000</v>
      </c>
      <c r="Z143" s="298"/>
    </row>
    <row r="144" spans="1:26" ht="15" customHeight="1" x14ac:dyDescent="0.35">
      <c r="A144" s="1244"/>
      <c r="B144" s="353"/>
      <c r="C144" s="298"/>
      <c r="D144" s="366"/>
      <c r="E144" s="297"/>
      <c r="F144" s="353"/>
      <c r="G144" s="298"/>
      <c r="H144" s="366"/>
      <c r="I144" s="298"/>
      <c r="J144" s="366"/>
      <c r="K144" s="298"/>
      <c r="L144" s="388"/>
      <c r="M144" s="298"/>
      <c r="N144" s="366"/>
      <c r="O144" s="298"/>
      <c r="P144" s="365"/>
      <c r="Q144" s="298"/>
      <c r="R144" s="366"/>
      <c r="S144" s="298"/>
      <c r="T144" s="366"/>
      <c r="U144" s="298"/>
      <c r="V144" s="366"/>
      <c r="W144" s="298"/>
      <c r="X144" s="385"/>
      <c r="Y144" s="868"/>
      <c r="Z144" s="298"/>
    </row>
    <row r="145" spans="1:26" ht="15" customHeight="1" x14ac:dyDescent="0.35">
      <c r="A145" s="1243">
        <v>44747</v>
      </c>
      <c r="B145" s="353"/>
      <c r="C145" s="298"/>
      <c r="D145" s="366"/>
      <c r="E145" s="297"/>
      <c r="F145" s="353"/>
      <c r="G145" s="298"/>
      <c r="H145" s="366"/>
      <c r="I145" s="298"/>
      <c r="J145" s="366"/>
      <c r="K145" s="298"/>
      <c r="L145" s="388"/>
      <c r="M145" s="298"/>
      <c r="N145" s="366">
        <v>10.46</v>
      </c>
      <c r="O145" s="298">
        <v>80019</v>
      </c>
      <c r="P145" s="365"/>
      <c r="Q145" s="298"/>
      <c r="R145" s="366"/>
      <c r="S145" s="298"/>
      <c r="T145" s="366">
        <v>31.99</v>
      </c>
      <c r="U145" s="298">
        <v>244724</v>
      </c>
      <c r="V145" s="366"/>
      <c r="W145" s="298"/>
      <c r="X145" s="385"/>
      <c r="Y145" s="868"/>
      <c r="Z145" s="298"/>
    </row>
    <row r="146" spans="1:26" ht="15" customHeight="1" x14ac:dyDescent="0.35">
      <c r="A146" s="1244"/>
      <c r="B146" s="353"/>
      <c r="C146" s="298"/>
      <c r="D146" s="366"/>
      <c r="E146" s="297"/>
      <c r="F146" s="353"/>
      <c r="G146" s="298"/>
      <c r="H146" s="366"/>
      <c r="I146" s="298"/>
      <c r="J146" s="366"/>
      <c r="K146" s="298"/>
      <c r="L146" s="388"/>
      <c r="M146" s="298"/>
      <c r="N146" s="366"/>
      <c r="O146" s="298"/>
      <c r="P146" s="365"/>
      <c r="Q146" s="298"/>
      <c r="R146" s="366"/>
      <c r="S146" s="298"/>
      <c r="T146" s="366"/>
      <c r="U146" s="298"/>
      <c r="V146" s="366"/>
      <c r="W146" s="298"/>
      <c r="X146" s="385"/>
      <c r="Y146" s="868"/>
      <c r="Z146" s="298"/>
    </row>
    <row r="147" spans="1:26" ht="15" customHeight="1" x14ac:dyDescent="0.35">
      <c r="A147" s="1243">
        <v>44748</v>
      </c>
      <c r="B147" s="366"/>
      <c r="C147" s="298"/>
      <c r="D147" s="366"/>
      <c r="E147" s="297"/>
      <c r="F147" s="353"/>
      <c r="G147" s="298"/>
      <c r="H147" s="366"/>
      <c r="I147" s="298"/>
      <c r="J147" s="366"/>
      <c r="K147" s="298"/>
      <c r="L147" s="388"/>
      <c r="M147" s="298"/>
      <c r="N147" s="366"/>
      <c r="O147" s="298"/>
      <c r="P147" s="365"/>
      <c r="Q147" s="298"/>
      <c r="R147" s="366"/>
      <c r="S147" s="298"/>
      <c r="T147" s="366"/>
      <c r="U147" s="298"/>
      <c r="V147" s="366"/>
      <c r="W147" s="298"/>
      <c r="X147" s="385"/>
      <c r="Y147" s="868"/>
      <c r="Z147" s="298"/>
    </row>
    <row r="148" spans="1:26" ht="15" customHeight="1" x14ac:dyDescent="0.35">
      <c r="A148" s="1244"/>
      <c r="B148" s="353"/>
      <c r="C148" s="298"/>
      <c r="D148" s="366"/>
      <c r="E148" s="297"/>
      <c r="F148" s="353"/>
      <c r="G148" s="298"/>
      <c r="H148" s="366"/>
      <c r="I148" s="298"/>
      <c r="J148" s="366"/>
      <c r="K148" s="298"/>
      <c r="L148" s="388"/>
      <c r="M148" s="298"/>
      <c r="N148" s="366"/>
      <c r="O148" s="298"/>
      <c r="P148" s="365"/>
      <c r="Q148" s="298"/>
      <c r="R148" s="366"/>
      <c r="S148" s="298"/>
      <c r="T148" s="366"/>
      <c r="U148" s="298"/>
      <c r="V148" s="366"/>
      <c r="W148" s="298"/>
      <c r="X148" s="385"/>
      <c r="Y148" s="868"/>
      <c r="Z148" s="298"/>
    </row>
    <row r="149" spans="1:26" ht="15" customHeight="1" x14ac:dyDescent="0.35">
      <c r="A149" s="1243">
        <v>44749</v>
      </c>
      <c r="B149" s="353"/>
      <c r="C149" s="298"/>
      <c r="D149" s="366"/>
      <c r="E149" s="297"/>
      <c r="F149" s="353"/>
      <c r="G149" s="298"/>
      <c r="H149" s="366"/>
      <c r="I149" s="298"/>
      <c r="J149" s="366"/>
      <c r="K149" s="298"/>
      <c r="L149" s="388">
        <v>6.55</v>
      </c>
      <c r="M149" s="298">
        <v>50100</v>
      </c>
      <c r="N149" s="366"/>
      <c r="O149" s="298"/>
      <c r="P149" s="365"/>
      <c r="Q149" s="298"/>
      <c r="R149" s="366"/>
      <c r="S149" s="298"/>
      <c r="T149" s="385"/>
      <c r="U149" s="868"/>
      <c r="V149" s="366"/>
      <c r="W149" s="298"/>
      <c r="X149" s="385"/>
      <c r="Y149" s="868"/>
      <c r="Z149" s="298"/>
    </row>
    <row r="150" spans="1:26" ht="15" customHeight="1" x14ac:dyDescent="0.35">
      <c r="A150" s="1244"/>
      <c r="B150" s="353"/>
      <c r="C150" s="298"/>
      <c r="D150" s="366"/>
      <c r="E150" s="297"/>
      <c r="F150" s="353"/>
      <c r="G150" s="298"/>
      <c r="H150" s="366"/>
      <c r="I150" s="298"/>
      <c r="J150" s="366"/>
      <c r="K150" s="298"/>
      <c r="L150" s="388"/>
      <c r="M150" s="298"/>
      <c r="N150" s="366"/>
      <c r="O150" s="298"/>
      <c r="P150" s="365"/>
      <c r="Q150" s="298"/>
      <c r="R150" s="366"/>
      <c r="S150" s="298"/>
      <c r="T150" s="366"/>
      <c r="U150" s="298"/>
      <c r="V150" s="366"/>
      <c r="W150" s="298"/>
      <c r="X150" s="385"/>
      <c r="Y150" s="868"/>
      <c r="Z150" s="298"/>
    </row>
    <row r="151" spans="1:26" ht="15" customHeight="1" x14ac:dyDescent="0.35">
      <c r="A151" s="1243">
        <v>44750</v>
      </c>
      <c r="B151" s="353"/>
      <c r="C151" s="298"/>
      <c r="D151" s="366">
        <v>55.56</v>
      </c>
      <c r="E151" s="297">
        <v>286130</v>
      </c>
      <c r="F151" s="353"/>
      <c r="G151" s="298"/>
      <c r="H151" s="366"/>
      <c r="I151" s="298"/>
      <c r="J151" s="366"/>
      <c r="K151" s="298"/>
      <c r="L151" s="388"/>
      <c r="M151" s="298"/>
      <c r="N151" s="366"/>
      <c r="O151" s="298"/>
      <c r="P151" s="365"/>
      <c r="Q151" s="298"/>
      <c r="R151" s="366">
        <v>32.47</v>
      </c>
      <c r="S151" s="298">
        <v>248396</v>
      </c>
      <c r="T151" s="366"/>
      <c r="U151" s="298"/>
      <c r="V151" s="366"/>
      <c r="W151" s="298"/>
      <c r="X151" s="385">
        <v>29.3</v>
      </c>
      <c r="Y151" s="868">
        <v>401410</v>
      </c>
      <c r="Z151" s="298"/>
    </row>
    <row r="152" spans="1:26" ht="15" customHeight="1" x14ac:dyDescent="0.35">
      <c r="A152" s="1244"/>
      <c r="B152" s="353"/>
      <c r="C152" s="298"/>
      <c r="D152" s="366"/>
      <c r="E152" s="297"/>
      <c r="F152" s="353"/>
      <c r="G152" s="298"/>
      <c r="H152" s="366"/>
      <c r="I152" s="298"/>
      <c r="J152" s="366"/>
      <c r="K152" s="298"/>
      <c r="L152" s="388"/>
      <c r="M152" s="298"/>
      <c r="N152" s="366"/>
      <c r="O152" s="298"/>
      <c r="P152" s="365"/>
      <c r="Q152" s="298"/>
      <c r="R152" s="366"/>
      <c r="S152" s="298"/>
      <c r="T152" s="366"/>
      <c r="U152" s="298"/>
      <c r="V152" s="366"/>
      <c r="W152" s="298"/>
      <c r="X152" s="385"/>
      <c r="Y152" s="868"/>
      <c r="Z152" s="298"/>
    </row>
    <row r="153" spans="1:26" ht="15" customHeight="1" x14ac:dyDescent="0.35">
      <c r="A153" s="1243">
        <v>44751</v>
      </c>
      <c r="B153" s="353">
        <v>40</v>
      </c>
      <c r="C153" s="298">
        <v>206000</v>
      </c>
      <c r="D153" s="366"/>
      <c r="E153" s="297"/>
      <c r="F153" s="353"/>
      <c r="G153" s="298"/>
      <c r="H153" s="366">
        <v>10.62</v>
      </c>
      <c r="I153" s="298">
        <v>81265</v>
      </c>
      <c r="J153" s="366"/>
      <c r="K153" s="298"/>
      <c r="L153" s="388"/>
      <c r="M153" s="298"/>
      <c r="N153" s="366">
        <v>9.98</v>
      </c>
      <c r="O153" s="298">
        <v>76347</v>
      </c>
      <c r="P153" s="365"/>
      <c r="Q153" s="298"/>
      <c r="R153" s="366"/>
      <c r="S153" s="298"/>
      <c r="T153" s="366"/>
      <c r="U153" s="298"/>
      <c r="V153" s="366"/>
      <c r="W153" s="298"/>
      <c r="X153" s="385"/>
      <c r="Y153" s="868"/>
      <c r="Z153" s="298"/>
    </row>
    <row r="154" spans="1:26" ht="15" customHeight="1" x14ac:dyDescent="0.35">
      <c r="A154" s="1244"/>
      <c r="B154" s="353"/>
      <c r="C154" s="298"/>
      <c r="D154" s="366"/>
      <c r="E154" s="297"/>
      <c r="F154" s="353"/>
      <c r="G154" s="298"/>
      <c r="H154" s="366"/>
      <c r="I154" s="298"/>
      <c r="J154" s="366"/>
      <c r="K154" s="298"/>
      <c r="L154" s="388"/>
      <c r="M154" s="298"/>
      <c r="N154" s="366"/>
      <c r="O154" s="298"/>
      <c r="P154" s="365"/>
      <c r="Q154" s="298"/>
      <c r="R154" s="366"/>
      <c r="S154" s="298"/>
      <c r="T154" s="366"/>
      <c r="U154" s="298"/>
      <c r="V154" s="366"/>
      <c r="W154" s="298"/>
      <c r="X154" s="385"/>
      <c r="Y154" s="868"/>
      <c r="Z154" s="298"/>
    </row>
    <row r="155" spans="1:26" ht="15" customHeight="1" x14ac:dyDescent="0.35">
      <c r="A155" s="1243">
        <v>44752</v>
      </c>
      <c r="B155" s="353"/>
      <c r="C155" s="298"/>
      <c r="D155" s="366"/>
      <c r="E155" s="297"/>
      <c r="F155" s="353"/>
      <c r="G155" s="298"/>
      <c r="H155" s="366"/>
      <c r="I155" s="298"/>
      <c r="J155" s="366"/>
      <c r="K155" s="298"/>
      <c r="L155" s="388"/>
      <c r="M155" s="298"/>
      <c r="N155" s="366"/>
      <c r="O155" s="298"/>
      <c r="P155" s="365"/>
      <c r="Q155" s="298"/>
      <c r="R155" s="366"/>
      <c r="S155" s="298"/>
      <c r="T155" s="366"/>
      <c r="U155" s="298"/>
      <c r="V155" s="366"/>
      <c r="W155" s="298"/>
      <c r="X155" s="385"/>
      <c r="Y155" s="868"/>
      <c r="Z155" s="298"/>
    </row>
    <row r="156" spans="1:26" ht="15" customHeight="1" x14ac:dyDescent="0.35">
      <c r="A156" s="1244"/>
      <c r="B156" s="353"/>
      <c r="C156" s="298"/>
      <c r="D156" s="366"/>
      <c r="E156" s="297"/>
      <c r="F156" s="353"/>
      <c r="G156" s="298"/>
      <c r="H156" s="366"/>
      <c r="I156" s="298"/>
      <c r="J156" s="366"/>
      <c r="K156" s="298"/>
      <c r="L156" s="388"/>
      <c r="M156" s="298"/>
      <c r="N156" s="366"/>
      <c r="O156" s="298"/>
      <c r="P156" s="365"/>
      <c r="Q156" s="298"/>
      <c r="R156" s="366"/>
      <c r="S156" s="298"/>
      <c r="T156" s="366"/>
      <c r="U156" s="298"/>
      <c r="V156" s="366"/>
      <c r="W156" s="298"/>
      <c r="X156" s="385"/>
      <c r="Y156" s="868"/>
      <c r="Z156" s="298"/>
    </row>
    <row r="157" spans="1:26" ht="15" customHeight="1" x14ac:dyDescent="0.35">
      <c r="A157" s="1243">
        <v>44753</v>
      </c>
      <c r="B157" s="353"/>
      <c r="C157" s="298"/>
      <c r="D157" s="366"/>
      <c r="E157" s="297"/>
      <c r="F157" s="353">
        <v>12.65</v>
      </c>
      <c r="G157" s="298">
        <v>96772</v>
      </c>
      <c r="H157" s="366"/>
      <c r="I157" s="298"/>
      <c r="J157" s="366">
        <v>12.33</v>
      </c>
      <c r="K157" s="298">
        <v>94325</v>
      </c>
      <c r="L157" s="388">
        <v>10.43</v>
      </c>
      <c r="M157" s="298">
        <v>79790</v>
      </c>
      <c r="N157" s="366"/>
      <c r="O157" s="298"/>
      <c r="P157" s="385"/>
      <c r="Q157" s="868"/>
      <c r="R157" s="366">
        <v>26.47</v>
      </c>
      <c r="S157" s="298">
        <v>202496</v>
      </c>
      <c r="T157" s="366"/>
      <c r="U157" s="298"/>
      <c r="V157" s="366"/>
      <c r="W157" s="298"/>
      <c r="X157" s="385" t="s">
        <v>252</v>
      </c>
      <c r="Y157" s="868"/>
      <c r="Z157" s="298"/>
    </row>
    <row r="158" spans="1:26" ht="15" customHeight="1" x14ac:dyDescent="0.35">
      <c r="A158" s="1244"/>
      <c r="B158" s="353"/>
      <c r="C158" s="298"/>
      <c r="D158" s="366"/>
      <c r="E158" s="297"/>
      <c r="F158" s="353"/>
      <c r="G158" s="298"/>
      <c r="H158" s="366"/>
      <c r="I158" s="298"/>
      <c r="J158" s="366">
        <v>11.09</v>
      </c>
      <c r="K158" s="298">
        <v>84839</v>
      </c>
      <c r="L158" s="388"/>
      <c r="M158" s="298"/>
      <c r="N158" s="366"/>
      <c r="O158" s="298"/>
      <c r="P158" s="365"/>
      <c r="Q158" s="298"/>
      <c r="R158" s="366"/>
      <c r="S158" s="298"/>
      <c r="T158" s="366"/>
      <c r="U158" s="298"/>
      <c r="V158" s="366"/>
      <c r="W158" s="298"/>
      <c r="X158" s="385"/>
      <c r="Y158" s="868"/>
      <c r="Z158" s="298"/>
    </row>
    <row r="159" spans="1:26" ht="15" customHeight="1" x14ac:dyDescent="0.35">
      <c r="A159" s="1243">
        <v>44754</v>
      </c>
      <c r="B159" s="353">
        <v>56.28</v>
      </c>
      <c r="C159" s="298">
        <v>289842</v>
      </c>
      <c r="D159" s="366"/>
      <c r="E159" s="297"/>
      <c r="F159" s="353"/>
      <c r="G159" s="298"/>
      <c r="H159" s="366"/>
      <c r="I159" s="298"/>
      <c r="J159" s="366"/>
      <c r="K159" s="298"/>
      <c r="L159" s="388"/>
      <c r="M159" s="298"/>
      <c r="N159" s="366"/>
      <c r="O159" s="298"/>
      <c r="P159" s="365"/>
      <c r="Q159" s="298"/>
      <c r="R159" s="366"/>
      <c r="S159" s="298"/>
      <c r="T159" s="366"/>
      <c r="U159" s="298"/>
      <c r="V159" s="451">
        <v>45.23</v>
      </c>
      <c r="W159" s="330">
        <v>746295</v>
      </c>
      <c r="X159" s="385"/>
      <c r="Y159" s="868"/>
      <c r="Z159" s="298"/>
    </row>
    <row r="160" spans="1:26" ht="15" customHeight="1" x14ac:dyDescent="0.35">
      <c r="A160" s="1244"/>
      <c r="B160" s="353"/>
      <c r="C160" s="298"/>
      <c r="D160" s="366"/>
      <c r="E160" s="297"/>
      <c r="F160" s="353"/>
      <c r="G160" s="298"/>
      <c r="H160" s="366"/>
      <c r="I160" s="298"/>
      <c r="J160" s="366"/>
      <c r="K160" s="298"/>
      <c r="L160" s="388"/>
      <c r="M160" s="298"/>
      <c r="N160" s="366"/>
      <c r="O160" s="298"/>
      <c r="P160" s="365"/>
      <c r="Q160" s="298"/>
      <c r="R160" s="366"/>
      <c r="S160" s="298"/>
      <c r="T160" s="366"/>
      <c r="U160" s="298"/>
      <c r="V160" s="366"/>
      <c r="W160" s="298"/>
      <c r="X160" s="385"/>
      <c r="Y160" s="868"/>
      <c r="Z160" s="298"/>
    </row>
    <row r="161" spans="1:26" ht="15" customHeight="1" x14ac:dyDescent="0.35">
      <c r="A161" s="1243">
        <v>44755</v>
      </c>
      <c r="B161" s="353"/>
      <c r="C161" s="298"/>
      <c r="D161" s="366"/>
      <c r="E161" s="297"/>
      <c r="F161" s="353"/>
      <c r="G161" s="298"/>
      <c r="H161" s="366">
        <v>9.1300000000000008</v>
      </c>
      <c r="I161" s="298">
        <v>69845</v>
      </c>
      <c r="J161" s="366"/>
      <c r="K161" s="332"/>
      <c r="L161" s="388"/>
      <c r="M161" s="298"/>
      <c r="N161" s="366"/>
      <c r="O161" s="298"/>
      <c r="P161" s="365"/>
      <c r="Q161" s="298"/>
      <c r="R161" s="366"/>
      <c r="S161" s="298"/>
      <c r="T161" s="366"/>
      <c r="U161" s="298"/>
      <c r="V161" s="366"/>
      <c r="W161" s="298"/>
      <c r="X161" s="504">
        <v>17.52</v>
      </c>
      <c r="Y161" s="505">
        <v>289080</v>
      </c>
      <c r="Z161" s="298"/>
    </row>
    <row r="162" spans="1:26" ht="15" customHeight="1" x14ac:dyDescent="0.35">
      <c r="A162" s="1244"/>
      <c r="B162" s="353"/>
      <c r="C162" s="298"/>
      <c r="D162" s="366"/>
      <c r="E162" s="297"/>
      <c r="F162" s="353"/>
      <c r="G162" s="298"/>
      <c r="H162" s="366"/>
      <c r="I162" s="298"/>
      <c r="J162" s="366"/>
      <c r="K162" s="298"/>
      <c r="L162" s="388"/>
      <c r="M162" s="298"/>
      <c r="N162" s="366"/>
      <c r="O162" s="298"/>
      <c r="P162" s="365"/>
      <c r="Q162" s="298"/>
      <c r="R162" s="366"/>
      <c r="S162" s="298"/>
      <c r="T162" s="366"/>
      <c r="U162" s="298"/>
      <c r="V162" s="366"/>
      <c r="W162" s="298"/>
      <c r="X162" s="385"/>
      <c r="Y162" s="868"/>
      <c r="Z162" s="298"/>
    </row>
    <row r="163" spans="1:26" ht="15" customHeight="1" x14ac:dyDescent="0.35">
      <c r="A163" s="1243">
        <v>44756</v>
      </c>
      <c r="B163" s="353"/>
      <c r="C163" s="298"/>
      <c r="D163" s="366"/>
      <c r="E163" s="297"/>
      <c r="F163" s="353"/>
      <c r="G163" s="298"/>
      <c r="H163" s="366"/>
      <c r="I163" s="298"/>
      <c r="J163" s="366"/>
      <c r="K163" s="298"/>
      <c r="L163" s="388"/>
      <c r="M163" s="298"/>
      <c r="N163" s="366"/>
      <c r="O163" s="298"/>
      <c r="P163" s="365">
        <v>38.700000000000003</v>
      </c>
      <c r="Q163" s="298">
        <v>296055</v>
      </c>
      <c r="R163" s="366"/>
      <c r="S163" s="298"/>
      <c r="T163" s="366"/>
      <c r="U163" s="298"/>
      <c r="V163" s="366"/>
      <c r="W163" s="298"/>
      <c r="X163" s="385"/>
      <c r="Y163" s="868"/>
      <c r="Z163" s="298"/>
    </row>
    <row r="164" spans="1:26" ht="15" customHeight="1" x14ac:dyDescent="0.35">
      <c r="A164" s="1244"/>
      <c r="B164" s="353"/>
      <c r="C164" s="298"/>
      <c r="D164" s="366"/>
      <c r="E164" s="297"/>
      <c r="F164" s="353"/>
      <c r="G164" s="298"/>
      <c r="H164" s="366"/>
      <c r="I164" s="298"/>
      <c r="J164" s="366"/>
      <c r="K164" s="298"/>
      <c r="L164" s="388"/>
      <c r="M164" s="298"/>
      <c r="N164" s="366"/>
      <c r="O164" s="298"/>
      <c r="P164" s="365"/>
      <c r="Q164" s="298"/>
      <c r="R164" s="366"/>
      <c r="S164" s="298"/>
      <c r="T164" s="366"/>
      <c r="U164" s="298"/>
      <c r="V164" s="366"/>
      <c r="W164" s="298"/>
      <c r="X164" s="385"/>
      <c r="Y164" s="868"/>
      <c r="Z164" s="298"/>
    </row>
    <row r="165" spans="1:26" ht="15" customHeight="1" x14ac:dyDescent="0.35">
      <c r="A165" s="1243">
        <v>44757</v>
      </c>
      <c r="B165" s="353"/>
      <c r="C165" s="298"/>
      <c r="D165" s="366">
        <v>56.77</v>
      </c>
      <c r="E165" s="297">
        <v>292366</v>
      </c>
      <c r="F165" s="353">
        <v>13.54</v>
      </c>
      <c r="G165" s="298">
        <v>103560</v>
      </c>
      <c r="H165" s="366"/>
      <c r="I165" s="298"/>
      <c r="J165" s="366"/>
      <c r="K165" s="298"/>
      <c r="L165" s="388"/>
      <c r="M165" s="298"/>
      <c r="N165" s="366">
        <v>12.05</v>
      </c>
      <c r="O165" s="298">
        <v>92183</v>
      </c>
      <c r="P165" s="365">
        <v>43.53</v>
      </c>
      <c r="Q165" s="298">
        <v>333005</v>
      </c>
      <c r="R165" s="366"/>
      <c r="S165" s="298"/>
      <c r="T165" s="366"/>
      <c r="U165" s="298"/>
      <c r="V165" s="366"/>
      <c r="W165" s="298"/>
      <c r="X165" s="385"/>
      <c r="Y165" s="868"/>
      <c r="Z165" s="298"/>
    </row>
    <row r="166" spans="1:26" ht="15" customHeight="1" x14ac:dyDescent="0.35">
      <c r="A166" s="1244"/>
      <c r="B166" s="353"/>
      <c r="C166" s="298"/>
      <c r="D166" s="366"/>
      <c r="E166" s="297"/>
      <c r="F166" s="353"/>
      <c r="G166" s="298"/>
      <c r="H166" s="366"/>
      <c r="I166" s="298"/>
      <c r="J166" s="366"/>
      <c r="K166" s="298"/>
      <c r="L166" s="388"/>
      <c r="M166" s="298"/>
      <c r="N166" s="366"/>
      <c r="O166" s="298"/>
      <c r="P166" s="365"/>
      <c r="Q166" s="298"/>
      <c r="R166" s="366"/>
      <c r="S166" s="298"/>
      <c r="T166" s="366"/>
      <c r="U166" s="298"/>
      <c r="V166" s="388"/>
      <c r="W166" s="332"/>
      <c r="X166" s="385"/>
      <c r="Y166" s="868"/>
      <c r="Z166" s="298"/>
    </row>
    <row r="167" spans="1:26" ht="15" customHeight="1" x14ac:dyDescent="0.35">
      <c r="A167" s="1243">
        <v>44758</v>
      </c>
      <c r="B167" s="353">
        <v>58.25</v>
      </c>
      <c r="C167" s="298">
        <v>300000</v>
      </c>
      <c r="D167" s="366"/>
      <c r="E167" s="297"/>
      <c r="F167" s="353"/>
      <c r="G167" s="298"/>
      <c r="H167" s="366"/>
      <c r="I167" s="298"/>
      <c r="J167" s="366"/>
      <c r="K167" s="298"/>
      <c r="L167" s="388"/>
      <c r="M167" s="298"/>
      <c r="N167" s="366"/>
      <c r="O167" s="298"/>
      <c r="P167" s="365"/>
      <c r="Q167" s="298"/>
      <c r="R167" s="366"/>
      <c r="S167" s="298"/>
      <c r="T167" s="366"/>
      <c r="U167" s="298"/>
      <c r="V167" s="366"/>
      <c r="W167" s="298"/>
      <c r="X167" s="385"/>
      <c r="Y167" s="868"/>
      <c r="Z167" s="298"/>
    </row>
    <row r="168" spans="1:26" ht="15" customHeight="1" x14ac:dyDescent="0.35">
      <c r="A168" s="1244"/>
      <c r="B168" s="353"/>
      <c r="C168" s="298"/>
      <c r="D168" s="366"/>
      <c r="E168" s="297"/>
      <c r="F168" s="353"/>
      <c r="G168" s="298"/>
      <c r="H168" s="366"/>
      <c r="I168" s="298"/>
      <c r="J168" s="366"/>
      <c r="K168" s="298"/>
      <c r="L168" s="388"/>
      <c r="M168" s="298"/>
      <c r="N168" s="388"/>
      <c r="O168" s="332"/>
      <c r="P168" s="365"/>
      <c r="Q168" s="298"/>
      <c r="R168" s="366"/>
      <c r="S168" s="298"/>
      <c r="T168" s="366"/>
      <c r="U168" s="298"/>
      <c r="V168" s="366"/>
      <c r="W168" s="298"/>
      <c r="X168" s="385"/>
      <c r="Y168" s="868"/>
      <c r="Z168" s="298"/>
    </row>
    <row r="169" spans="1:26" ht="15" customHeight="1" x14ac:dyDescent="0.35">
      <c r="A169" s="1243">
        <v>44759</v>
      </c>
      <c r="B169" s="353"/>
      <c r="C169" s="298"/>
      <c r="D169" s="366">
        <v>57.27</v>
      </c>
      <c r="E169" s="297">
        <v>294940</v>
      </c>
      <c r="F169" s="353"/>
      <c r="G169" s="298"/>
      <c r="H169" s="366"/>
      <c r="I169" s="298"/>
      <c r="J169" s="366"/>
      <c r="K169" s="298"/>
      <c r="L169" s="388"/>
      <c r="M169" s="298"/>
      <c r="N169" s="366"/>
      <c r="O169" s="298"/>
      <c r="P169" s="365"/>
      <c r="Q169" s="298"/>
      <c r="R169" s="366"/>
      <c r="S169" s="298"/>
      <c r="T169" s="366"/>
      <c r="U169" s="298"/>
      <c r="V169" s="366"/>
      <c r="W169" s="298"/>
      <c r="X169" s="385"/>
      <c r="Y169" s="868"/>
      <c r="Z169" s="298"/>
    </row>
    <row r="170" spans="1:26" ht="15" customHeight="1" x14ac:dyDescent="0.35">
      <c r="A170" s="1244"/>
      <c r="B170" s="353"/>
      <c r="C170" s="298"/>
      <c r="D170" s="366"/>
      <c r="E170" s="297"/>
      <c r="F170" s="353"/>
      <c r="G170" s="298"/>
      <c r="H170" s="366"/>
      <c r="I170" s="298"/>
      <c r="J170" s="366"/>
      <c r="K170" s="298"/>
      <c r="L170" s="388"/>
      <c r="M170" s="298"/>
      <c r="N170" s="366"/>
      <c r="O170" s="298"/>
      <c r="P170" s="365"/>
      <c r="Q170" s="298"/>
      <c r="R170" s="366"/>
      <c r="S170" s="298"/>
      <c r="T170" s="366"/>
      <c r="U170" s="298"/>
      <c r="V170" s="366"/>
      <c r="W170" s="298"/>
      <c r="X170" s="385"/>
      <c r="Y170" s="868"/>
      <c r="Z170" s="298"/>
    </row>
    <row r="171" spans="1:26" ht="15" customHeight="1" x14ac:dyDescent="0.35">
      <c r="A171" s="1243">
        <v>44760</v>
      </c>
      <c r="B171" s="353">
        <v>62.32</v>
      </c>
      <c r="C171" s="298">
        <v>320948</v>
      </c>
      <c r="D171" s="366"/>
      <c r="E171" s="297"/>
      <c r="F171" s="353"/>
      <c r="G171" s="298"/>
      <c r="H171" s="366"/>
      <c r="I171" s="298"/>
      <c r="J171" s="366"/>
      <c r="K171" s="298"/>
      <c r="L171" s="388"/>
      <c r="M171" s="298"/>
      <c r="N171" s="366"/>
      <c r="O171" s="298"/>
      <c r="P171" s="365"/>
      <c r="Q171" s="298"/>
      <c r="R171" s="366">
        <v>39.21</v>
      </c>
      <c r="S171" s="298">
        <v>299957</v>
      </c>
      <c r="T171" s="366"/>
      <c r="U171" s="298"/>
      <c r="V171" s="366"/>
      <c r="W171" s="298"/>
      <c r="X171" s="385">
        <v>42.42</v>
      </c>
      <c r="Y171" s="868">
        <v>700000</v>
      </c>
      <c r="Z171" s="298"/>
    </row>
    <row r="172" spans="1:26" ht="15" customHeight="1" x14ac:dyDescent="0.35">
      <c r="A172" s="1244"/>
      <c r="B172" s="353"/>
      <c r="C172" s="298"/>
      <c r="D172" s="366"/>
      <c r="E172" s="297"/>
      <c r="F172" s="353"/>
      <c r="G172" s="298"/>
      <c r="H172" s="366"/>
      <c r="I172" s="298"/>
      <c r="J172" s="366"/>
      <c r="K172" s="298"/>
      <c r="L172" s="388"/>
      <c r="M172" s="298"/>
      <c r="N172" s="366"/>
      <c r="O172" s="298"/>
      <c r="P172" s="365"/>
      <c r="Q172" s="298"/>
      <c r="R172" s="366"/>
      <c r="S172" s="298"/>
      <c r="T172" s="366"/>
      <c r="U172" s="298"/>
      <c r="V172" s="366"/>
      <c r="W172" s="298"/>
      <c r="X172" s="385"/>
      <c r="Y172" s="868"/>
      <c r="Z172" s="298"/>
    </row>
    <row r="173" spans="1:26" ht="15" customHeight="1" x14ac:dyDescent="0.35">
      <c r="A173" s="1243">
        <v>44761</v>
      </c>
      <c r="B173" s="353"/>
      <c r="C173" s="298"/>
      <c r="D173" s="366"/>
      <c r="E173" s="297"/>
      <c r="F173" s="353"/>
      <c r="G173" s="298"/>
      <c r="H173" s="366"/>
      <c r="I173" s="298"/>
      <c r="J173" s="366"/>
      <c r="K173" s="298"/>
      <c r="L173" s="388"/>
      <c r="M173" s="298"/>
      <c r="N173" s="366"/>
      <c r="O173" s="298"/>
      <c r="P173" s="365"/>
      <c r="Q173" s="298"/>
      <c r="R173" s="366"/>
      <c r="S173" s="298"/>
      <c r="T173" s="366"/>
      <c r="U173" s="298"/>
      <c r="V173" s="366"/>
      <c r="W173" s="298"/>
      <c r="X173" s="385"/>
      <c r="Y173" s="868"/>
      <c r="Z173" s="298"/>
    </row>
    <row r="174" spans="1:26" ht="15" customHeight="1" x14ac:dyDescent="0.35">
      <c r="A174" s="1244"/>
      <c r="B174" s="353"/>
      <c r="C174" s="298"/>
      <c r="D174" s="366"/>
      <c r="E174" s="297"/>
      <c r="F174" s="353"/>
      <c r="G174" s="298"/>
      <c r="H174" s="366"/>
      <c r="I174" s="298"/>
      <c r="J174" s="366"/>
      <c r="K174" s="298"/>
      <c r="L174" s="388"/>
      <c r="M174" s="298"/>
      <c r="N174" s="366"/>
      <c r="O174" s="298"/>
      <c r="P174" s="365"/>
      <c r="Q174" s="298"/>
      <c r="R174" s="366"/>
      <c r="S174" s="298"/>
      <c r="T174" s="366"/>
      <c r="U174" s="298"/>
      <c r="V174" s="366"/>
      <c r="W174" s="298"/>
      <c r="X174" s="385"/>
      <c r="Y174" s="868"/>
      <c r="Z174" s="298"/>
    </row>
    <row r="175" spans="1:26" ht="15" customHeight="1" x14ac:dyDescent="0.35">
      <c r="A175" s="1243">
        <v>44762</v>
      </c>
      <c r="B175" s="372"/>
      <c r="C175" s="332"/>
      <c r="D175" s="366"/>
      <c r="E175" s="297"/>
      <c r="F175" s="353"/>
      <c r="G175" s="298"/>
      <c r="H175" s="366">
        <v>10</v>
      </c>
      <c r="I175" s="298">
        <v>76883</v>
      </c>
      <c r="J175" s="366"/>
      <c r="K175" s="298"/>
      <c r="L175" s="388">
        <v>12.81</v>
      </c>
      <c r="M175" s="298">
        <v>97997</v>
      </c>
      <c r="N175" s="366">
        <v>9.9700000000000006</v>
      </c>
      <c r="O175" s="298">
        <v>76271</v>
      </c>
      <c r="P175" s="365"/>
      <c r="Q175" s="298"/>
      <c r="R175" s="366"/>
      <c r="S175" s="298"/>
      <c r="T175" s="366"/>
      <c r="U175" s="298"/>
      <c r="V175" s="388">
        <v>41.42</v>
      </c>
      <c r="W175" s="332">
        <v>683430</v>
      </c>
      <c r="X175" s="385"/>
      <c r="Y175" s="868"/>
      <c r="Z175" s="298"/>
    </row>
    <row r="176" spans="1:26" ht="15" customHeight="1" x14ac:dyDescent="0.35">
      <c r="A176" s="1244"/>
      <c r="B176" s="372"/>
      <c r="C176" s="332"/>
      <c r="D176" s="366"/>
      <c r="E176" s="297"/>
      <c r="F176" s="353"/>
      <c r="G176" s="298"/>
      <c r="H176" s="366"/>
      <c r="I176" s="298"/>
      <c r="J176" s="366"/>
      <c r="K176" s="298"/>
      <c r="L176" s="388"/>
      <c r="M176" s="298"/>
      <c r="N176" s="366"/>
      <c r="O176" s="298"/>
      <c r="P176" s="365"/>
      <c r="Q176" s="298"/>
      <c r="R176" s="366"/>
      <c r="S176" s="298"/>
      <c r="T176" s="366"/>
      <c r="U176" s="298"/>
      <c r="V176" s="366"/>
      <c r="W176" s="298"/>
      <c r="X176" s="385"/>
      <c r="Y176" s="868"/>
      <c r="Z176" s="298"/>
    </row>
    <row r="177" spans="1:26" ht="15" customHeight="1" x14ac:dyDescent="0.35">
      <c r="A177" s="1243">
        <v>44763</v>
      </c>
      <c r="B177" s="372"/>
      <c r="C177" s="332"/>
      <c r="D177" s="366"/>
      <c r="E177" s="297"/>
      <c r="F177" s="353"/>
      <c r="G177" s="298"/>
      <c r="H177" s="366"/>
      <c r="I177" s="298"/>
      <c r="J177" s="366"/>
      <c r="K177" s="298"/>
      <c r="L177" s="388"/>
      <c r="M177" s="298"/>
      <c r="N177" s="366"/>
      <c r="O177" s="298"/>
      <c r="P177" s="365"/>
      <c r="Q177" s="298"/>
      <c r="R177" s="366">
        <v>34.369999999999997</v>
      </c>
      <c r="S177" s="298">
        <v>262931</v>
      </c>
      <c r="T177" s="385"/>
      <c r="U177" s="868"/>
      <c r="V177" s="366">
        <v>43.32</v>
      </c>
      <c r="W177" s="298">
        <v>714780</v>
      </c>
      <c r="X177" s="385"/>
      <c r="Y177" s="868"/>
      <c r="Z177" s="298"/>
    </row>
    <row r="178" spans="1:26" ht="15" customHeight="1" x14ac:dyDescent="0.35">
      <c r="A178" s="1244"/>
      <c r="B178" s="353"/>
      <c r="C178" s="298"/>
      <c r="D178" s="366"/>
      <c r="E178" s="297"/>
      <c r="F178" s="353"/>
      <c r="G178" s="298"/>
      <c r="H178" s="366"/>
      <c r="I178" s="298"/>
      <c r="J178" s="366"/>
      <c r="K178" s="298"/>
      <c r="L178" s="388"/>
      <c r="M178" s="298"/>
      <c r="N178" s="366"/>
      <c r="O178" s="298"/>
      <c r="P178" s="365"/>
      <c r="Q178" s="298"/>
      <c r="R178" s="366"/>
      <c r="S178" s="298"/>
      <c r="T178" s="366"/>
      <c r="U178" s="298"/>
      <c r="V178" s="366"/>
      <c r="W178" s="298">
        <f>SUM(W159:W177)</f>
        <v>2144505</v>
      </c>
      <c r="X178" s="385"/>
      <c r="Y178" s="868"/>
      <c r="Z178" s="298"/>
    </row>
    <row r="179" spans="1:26" ht="15" customHeight="1" x14ac:dyDescent="0.35">
      <c r="A179" s="1243">
        <v>44764</v>
      </c>
      <c r="B179" s="353">
        <v>53.77</v>
      </c>
      <c r="C179" s="298">
        <v>276916</v>
      </c>
      <c r="D179" s="366">
        <v>48.76</v>
      </c>
      <c r="E179" s="297">
        <v>251110</v>
      </c>
      <c r="F179" s="353"/>
      <c r="G179" s="298"/>
      <c r="H179" s="366"/>
      <c r="I179" s="298"/>
      <c r="J179" s="366"/>
      <c r="K179" s="298"/>
      <c r="L179" s="388"/>
      <c r="M179" s="298"/>
      <c r="N179" s="366">
        <v>11.78</v>
      </c>
      <c r="O179" s="298">
        <v>90117</v>
      </c>
      <c r="P179" s="365"/>
      <c r="Q179" s="298"/>
      <c r="R179" s="366"/>
      <c r="S179" s="298"/>
      <c r="T179" s="366"/>
      <c r="U179" s="298"/>
      <c r="V179" s="366">
        <f>SUM(V159:V178)</f>
        <v>129.97</v>
      </c>
      <c r="W179" s="298"/>
      <c r="X179" s="385">
        <v>29.2</v>
      </c>
      <c r="Y179" s="868">
        <v>481800</v>
      </c>
      <c r="Z179" s="298"/>
    </row>
    <row r="180" spans="1:26" ht="18" customHeight="1" x14ac:dyDescent="0.35">
      <c r="A180" s="1244"/>
      <c r="B180" s="353"/>
      <c r="C180" s="298"/>
      <c r="D180" s="366"/>
      <c r="E180" s="297"/>
      <c r="F180" s="353"/>
      <c r="G180" s="298"/>
      <c r="H180" s="366"/>
      <c r="I180" s="298"/>
      <c r="J180" s="366"/>
      <c r="K180" s="298"/>
      <c r="L180" s="388"/>
      <c r="M180" s="298"/>
      <c r="N180" s="366"/>
      <c r="O180" s="298"/>
      <c r="P180" s="365"/>
      <c r="Q180" s="298"/>
      <c r="R180" s="366"/>
      <c r="S180" s="298"/>
      <c r="T180" s="366"/>
      <c r="U180" s="298"/>
      <c r="V180" s="388"/>
      <c r="W180" s="332"/>
      <c r="X180" s="385"/>
      <c r="Y180" s="868"/>
      <c r="Z180" s="298"/>
    </row>
    <row r="181" spans="1:26" ht="15" customHeight="1" x14ac:dyDescent="0.35">
      <c r="A181" s="1243">
        <v>44765</v>
      </c>
      <c r="B181" s="353"/>
      <c r="C181" s="298"/>
      <c r="D181" s="366"/>
      <c r="E181" s="297"/>
      <c r="F181" s="353"/>
      <c r="G181" s="298"/>
      <c r="H181" s="366"/>
      <c r="I181" s="298"/>
      <c r="J181" s="366"/>
      <c r="K181" s="298"/>
      <c r="L181" s="388"/>
      <c r="M181" s="298"/>
      <c r="N181" s="366"/>
      <c r="O181" s="298"/>
      <c r="P181" s="365"/>
      <c r="Q181" s="298"/>
      <c r="R181" s="366"/>
      <c r="S181" s="298"/>
      <c r="T181" s="366"/>
      <c r="U181" s="298"/>
      <c r="V181" s="366"/>
      <c r="W181" s="298"/>
      <c r="X181" s="385"/>
      <c r="Y181" s="868"/>
      <c r="Z181" s="298"/>
    </row>
    <row r="182" spans="1:26" ht="15" customHeight="1" x14ac:dyDescent="0.35">
      <c r="A182" s="1244"/>
      <c r="B182" s="353"/>
      <c r="C182" s="298"/>
      <c r="D182" s="366"/>
      <c r="E182" s="297"/>
      <c r="F182" s="353"/>
      <c r="G182" s="298"/>
      <c r="H182" s="366"/>
      <c r="I182" s="298"/>
      <c r="J182" s="366"/>
      <c r="K182" s="298"/>
      <c r="L182" s="388"/>
      <c r="M182" s="298"/>
      <c r="N182" s="366"/>
      <c r="O182" s="298"/>
      <c r="P182" s="365"/>
      <c r="Q182" s="298"/>
      <c r="R182" s="366"/>
      <c r="S182" s="298"/>
      <c r="T182" s="366"/>
      <c r="U182" s="298"/>
      <c r="V182" s="366"/>
      <c r="W182" s="298"/>
      <c r="X182" s="385"/>
      <c r="Y182" s="868"/>
      <c r="Z182" s="298"/>
    </row>
    <row r="183" spans="1:26" ht="15" customHeight="1" x14ac:dyDescent="0.35">
      <c r="A183" s="1243">
        <v>44766</v>
      </c>
      <c r="B183" s="353"/>
      <c r="C183" s="298"/>
      <c r="D183" s="366"/>
      <c r="E183" s="297"/>
      <c r="F183" s="353"/>
      <c r="G183" s="298"/>
      <c r="H183" s="366"/>
      <c r="I183" s="298"/>
      <c r="J183" s="366"/>
      <c r="K183" s="298"/>
      <c r="L183" s="388"/>
      <c r="M183" s="298"/>
      <c r="N183" s="366"/>
      <c r="O183" s="298"/>
      <c r="P183" s="365"/>
      <c r="Q183" s="298"/>
      <c r="R183" s="388"/>
      <c r="S183" s="332"/>
      <c r="T183" s="366"/>
      <c r="U183" s="298"/>
      <c r="V183" s="366"/>
      <c r="W183" s="298"/>
      <c r="X183" s="385"/>
      <c r="Y183" s="868"/>
      <c r="Z183" s="298"/>
    </row>
    <row r="184" spans="1:26" ht="15" customHeight="1" x14ac:dyDescent="0.35">
      <c r="A184" s="1244"/>
      <c r="B184" s="353"/>
      <c r="C184" s="298"/>
      <c r="D184" s="366"/>
      <c r="E184" s="297"/>
      <c r="F184" s="353"/>
      <c r="G184" s="298"/>
      <c r="H184" s="366"/>
      <c r="I184" s="298"/>
      <c r="J184" s="366"/>
      <c r="K184" s="298"/>
      <c r="L184" s="388"/>
      <c r="M184" s="298"/>
      <c r="N184" s="366"/>
      <c r="O184" s="298"/>
      <c r="P184" s="365"/>
      <c r="Q184" s="298"/>
      <c r="R184" s="366"/>
      <c r="S184" s="298"/>
      <c r="T184" s="366"/>
      <c r="U184" s="298"/>
      <c r="V184" s="366"/>
      <c r="W184" s="298"/>
      <c r="X184" s="385"/>
      <c r="Y184" s="868"/>
      <c r="Z184" s="298"/>
    </row>
    <row r="185" spans="1:26" ht="15" customHeight="1" x14ac:dyDescent="0.35">
      <c r="A185" s="1243">
        <v>44767</v>
      </c>
      <c r="B185" s="353"/>
      <c r="C185" s="298"/>
      <c r="D185" s="366">
        <v>46.61</v>
      </c>
      <c r="E185" s="297">
        <v>240042</v>
      </c>
      <c r="F185" s="353"/>
      <c r="G185" s="298"/>
      <c r="H185" s="366"/>
      <c r="I185" s="298"/>
      <c r="J185" s="366"/>
      <c r="K185" s="298"/>
      <c r="L185" s="388"/>
      <c r="M185" s="298"/>
      <c r="N185" s="366"/>
      <c r="O185" s="298"/>
      <c r="P185" s="365"/>
      <c r="Q185" s="298"/>
      <c r="R185" s="366"/>
      <c r="S185" s="298"/>
      <c r="T185" s="366">
        <v>40.03</v>
      </c>
      <c r="U185" s="298">
        <v>306230</v>
      </c>
      <c r="V185" s="366"/>
      <c r="W185" s="298"/>
      <c r="X185" s="385"/>
      <c r="Y185" s="868"/>
      <c r="Z185" s="298"/>
    </row>
    <row r="186" spans="1:26" ht="15" customHeight="1" x14ac:dyDescent="0.35">
      <c r="A186" s="1244"/>
      <c r="B186" s="353"/>
      <c r="C186" s="298"/>
      <c r="D186" s="366"/>
      <c r="E186" s="297"/>
      <c r="F186" s="353"/>
      <c r="G186" s="298"/>
      <c r="H186" s="366"/>
      <c r="I186" s="298"/>
      <c r="J186" s="366"/>
      <c r="K186" s="298"/>
      <c r="L186" s="388"/>
      <c r="M186" s="298"/>
      <c r="N186" s="366"/>
      <c r="O186" s="298"/>
      <c r="P186" s="365"/>
      <c r="Q186" s="298"/>
      <c r="R186" s="366"/>
      <c r="S186" s="298"/>
      <c r="T186" s="366"/>
      <c r="U186" s="298"/>
      <c r="V186" s="366"/>
      <c r="W186" s="298"/>
      <c r="X186" s="385"/>
      <c r="Y186" s="868"/>
      <c r="Z186" s="298"/>
    </row>
    <row r="187" spans="1:26" ht="15" customHeight="1" x14ac:dyDescent="0.35">
      <c r="A187" s="1243">
        <v>44768</v>
      </c>
      <c r="B187" s="353"/>
      <c r="C187" s="298"/>
      <c r="D187" s="366"/>
      <c r="E187" s="297"/>
      <c r="F187" s="353"/>
      <c r="G187" s="298"/>
      <c r="H187" s="366"/>
      <c r="I187" s="298"/>
      <c r="J187" s="366"/>
      <c r="K187" s="298"/>
      <c r="L187" s="388"/>
      <c r="M187" s="298"/>
      <c r="N187" s="366"/>
      <c r="O187" s="298"/>
      <c r="P187" s="365"/>
      <c r="Q187" s="298"/>
      <c r="R187" s="366"/>
      <c r="S187" s="298"/>
      <c r="T187" s="366"/>
      <c r="U187" s="298"/>
      <c r="V187" s="366"/>
      <c r="W187" s="298"/>
      <c r="X187" s="385"/>
      <c r="Y187" s="868"/>
      <c r="Z187" s="298"/>
    </row>
    <row r="188" spans="1:26" ht="15" customHeight="1" x14ac:dyDescent="0.35">
      <c r="A188" s="1244"/>
      <c r="B188" s="353"/>
      <c r="C188" s="298"/>
      <c r="D188" s="366"/>
      <c r="E188" s="297"/>
      <c r="F188" s="353">
        <v>10.8</v>
      </c>
      <c r="G188" s="298">
        <v>82620</v>
      </c>
      <c r="H188" s="366"/>
      <c r="I188" s="298"/>
      <c r="J188" s="366"/>
      <c r="K188" s="298"/>
      <c r="L188" s="388"/>
      <c r="M188" s="298"/>
      <c r="N188" s="366"/>
      <c r="O188" s="298"/>
      <c r="P188" s="365"/>
      <c r="Q188" s="298"/>
      <c r="R188" s="366"/>
      <c r="S188" s="298"/>
      <c r="T188" s="366"/>
      <c r="U188" s="298"/>
      <c r="V188" s="366"/>
      <c r="W188" s="298"/>
      <c r="X188" s="385"/>
      <c r="Y188" s="868"/>
      <c r="Z188" s="298"/>
    </row>
    <row r="189" spans="1:26" ht="15" customHeight="1" x14ac:dyDescent="0.35">
      <c r="A189" s="1243">
        <v>44769</v>
      </c>
      <c r="B189" s="353">
        <v>44.46</v>
      </c>
      <c r="C189" s="298">
        <v>228969</v>
      </c>
      <c r="D189" s="366"/>
      <c r="E189" s="297"/>
      <c r="F189" s="353"/>
      <c r="G189" s="298"/>
      <c r="H189" s="366">
        <v>13.13</v>
      </c>
      <c r="I189" s="298">
        <v>100445</v>
      </c>
      <c r="J189" s="366">
        <v>10.75</v>
      </c>
      <c r="K189" s="298">
        <v>82238</v>
      </c>
      <c r="L189" s="388"/>
      <c r="M189" s="298"/>
      <c r="N189" s="366"/>
      <c r="O189" s="298"/>
      <c r="P189" s="365"/>
      <c r="Q189" s="298"/>
      <c r="R189" s="366"/>
      <c r="S189" s="298"/>
      <c r="T189" s="366"/>
      <c r="U189" s="298"/>
      <c r="V189" s="366"/>
      <c r="W189" s="298"/>
      <c r="X189" s="385"/>
      <c r="Y189" s="868"/>
      <c r="Z189" s="298"/>
    </row>
    <row r="190" spans="1:26" ht="15" customHeight="1" x14ac:dyDescent="0.35">
      <c r="A190" s="1244"/>
      <c r="B190" s="352"/>
      <c r="C190" s="298"/>
      <c r="D190" s="366"/>
      <c r="E190" s="297"/>
      <c r="F190" s="353"/>
      <c r="G190" s="298"/>
      <c r="H190" s="366"/>
      <c r="I190" s="298"/>
      <c r="J190" s="366"/>
      <c r="K190" s="298"/>
      <c r="L190" s="388"/>
      <c r="M190" s="298"/>
      <c r="N190" s="366"/>
      <c r="O190" s="298"/>
      <c r="P190" s="365"/>
      <c r="Q190" s="298"/>
      <c r="R190" s="366"/>
      <c r="S190" s="298"/>
      <c r="T190" s="366"/>
      <c r="U190" s="298"/>
      <c r="V190" s="366"/>
      <c r="W190" s="298"/>
      <c r="X190" s="385"/>
      <c r="Y190" s="868"/>
      <c r="Z190" s="298"/>
    </row>
    <row r="191" spans="1:26" ht="15" customHeight="1" x14ac:dyDescent="0.35">
      <c r="A191" s="1243">
        <v>44770</v>
      </c>
      <c r="B191" s="352"/>
      <c r="C191" s="298"/>
      <c r="D191" s="366"/>
      <c r="E191" s="297"/>
      <c r="F191" s="353"/>
      <c r="G191" s="298"/>
      <c r="H191" s="366">
        <v>12.02</v>
      </c>
      <c r="I191" s="298">
        <v>91953</v>
      </c>
      <c r="J191" s="366">
        <v>13.05</v>
      </c>
      <c r="K191" s="298">
        <v>99833</v>
      </c>
      <c r="L191" s="388"/>
      <c r="M191" s="298"/>
      <c r="N191" s="366"/>
      <c r="O191" s="298"/>
      <c r="P191" s="365"/>
      <c r="Q191" s="298"/>
      <c r="R191" s="366"/>
      <c r="S191" s="298"/>
      <c r="T191" s="366"/>
      <c r="U191" s="298"/>
      <c r="V191" s="366"/>
      <c r="W191" s="298"/>
      <c r="X191" s="385"/>
      <c r="Y191" s="868"/>
      <c r="Z191" s="298"/>
    </row>
    <row r="192" spans="1:26" ht="15" customHeight="1" x14ac:dyDescent="0.35">
      <c r="A192" s="1244"/>
      <c r="B192" s="352"/>
      <c r="C192" s="298"/>
      <c r="D192" s="366"/>
      <c r="E192" s="297"/>
      <c r="F192" s="353"/>
      <c r="G192" s="298"/>
      <c r="H192" s="366"/>
      <c r="I192" s="298"/>
      <c r="J192" s="366"/>
      <c r="K192" s="298"/>
      <c r="L192" s="388"/>
      <c r="M192" s="298"/>
      <c r="N192" s="366"/>
      <c r="O192" s="298"/>
      <c r="P192" s="365"/>
      <c r="Q192" s="298"/>
      <c r="R192" s="366"/>
      <c r="S192" s="298"/>
      <c r="T192" s="366"/>
      <c r="U192" s="298"/>
      <c r="V192" s="366"/>
      <c r="W192" s="298"/>
      <c r="X192" s="385"/>
      <c r="Y192" s="868"/>
      <c r="Z192" s="298"/>
    </row>
    <row r="193" spans="1:26" ht="15" customHeight="1" x14ac:dyDescent="0.35">
      <c r="A193" s="1243">
        <v>44771</v>
      </c>
      <c r="B193" s="352"/>
      <c r="C193" s="298"/>
      <c r="D193" s="366"/>
      <c r="E193" s="297"/>
      <c r="F193" s="353"/>
      <c r="G193" s="298"/>
      <c r="H193" s="366"/>
      <c r="I193" s="298"/>
      <c r="J193" s="366"/>
      <c r="K193" s="298"/>
      <c r="L193" s="388"/>
      <c r="M193" s="298"/>
      <c r="N193" s="366"/>
      <c r="O193" s="298"/>
      <c r="P193" s="365"/>
      <c r="Q193" s="298"/>
      <c r="R193" s="366"/>
      <c r="S193" s="298"/>
      <c r="T193" s="366"/>
      <c r="U193" s="298"/>
      <c r="V193" s="366"/>
      <c r="W193" s="298"/>
      <c r="X193" s="385">
        <v>24.27</v>
      </c>
      <c r="Y193" s="868">
        <v>400460</v>
      </c>
      <c r="Z193" s="298"/>
    </row>
    <row r="194" spans="1:26" ht="15" customHeight="1" x14ac:dyDescent="0.35">
      <c r="A194" s="1244"/>
      <c r="B194" s="352"/>
      <c r="C194" s="298"/>
      <c r="D194" s="366"/>
      <c r="E194" s="297"/>
      <c r="F194" s="353"/>
      <c r="G194" s="298"/>
      <c r="H194" s="366"/>
      <c r="I194" s="298"/>
      <c r="J194" s="366"/>
      <c r="K194" s="298"/>
      <c r="L194" s="388"/>
      <c r="M194" s="298"/>
      <c r="N194" s="366"/>
      <c r="O194" s="298"/>
      <c r="P194" s="365"/>
      <c r="Q194" s="298"/>
      <c r="R194" s="366"/>
      <c r="S194" s="298"/>
      <c r="T194" s="366"/>
      <c r="U194" s="298"/>
      <c r="V194" s="366"/>
      <c r="W194" s="298"/>
      <c r="X194" s="385"/>
      <c r="Y194" s="868"/>
      <c r="Z194" s="298"/>
    </row>
    <row r="195" spans="1:26" ht="15" customHeight="1" x14ac:dyDescent="0.35">
      <c r="A195" s="1243">
        <v>44772</v>
      </c>
      <c r="B195" s="352"/>
      <c r="C195" s="298"/>
      <c r="D195" s="366"/>
      <c r="E195" s="297"/>
      <c r="F195" s="353"/>
      <c r="G195" s="298"/>
      <c r="H195" s="366"/>
      <c r="I195" s="298"/>
      <c r="J195" s="366"/>
      <c r="K195" s="298"/>
      <c r="L195" s="388"/>
      <c r="M195" s="298"/>
      <c r="N195" s="366"/>
      <c r="O195" s="298"/>
      <c r="P195" s="365"/>
      <c r="Q195" s="298"/>
      <c r="R195" s="366"/>
      <c r="S195" s="298"/>
      <c r="T195" s="366"/>
      <c r="U195" s="298"/>
      <c r="V195" s="366"/>
      <c r="W195" s="298"/>
      <c r="X195" s="385"/>
      <c r="Y195" s="868"/>
      <c r="Z195" s="298"/>
    </row>
    <row r="196" spans="1:26" ht="15" customHeight="1" x14ac:dyDescent="0.35">
      <c r="A196" s="1244"/>
      <c r="B196" s="352"/>
      <c r="C196" s="298"/>
      <c r="D196" s="366"/>
      <c r="E196" s="297"/>
      <c r="F196" s="353"/>
      <c r="G196" s="298"/>
      <c r="H196" s="366"/>
      <c r="I196" s="298"/>
      <c r="J196" s="366"/>
      <c r="K196" s="298"/>
      <c r="L196" s="388"/>
      <c r="M196" s="298"/>
      <c r="N196" s="366"/>
      <c r="O196" s="298"/>
      <c r="P196" s="365"/>
      <c r="Q196" s="298"/>
      <c r="R196" s="366"/>
      <c r="S196" s="298"/>
      <c r="T196" s="366"/>
      <c r="U196" s="298"/>
      <c r="V196" s="366"/>
      <c r="W196" s="298"/>
      <c r="X196" s="385"/>
      <c r="Y196" s="868"/>
      <c r="Z196" s="298"/>
    </row>
    <row r="197" spans="1:26" ht="15" customHeight="1" x14ac:dyDescent="0.35">
      <c r="A197" s="1243">
        <v>44773</v>
      </c>
      <c r="B197" s="352"/>
      <c r="C197" s="298"/>
      <c r="D197" s="366"/>
      <c r="E197" s="297"/>
      <c r="F197" s="353"/>
      <c r="G197" s="298"/>
      <c r="H197" s="366"/>
      <c r="I197" s="298"/>
      <c r="J197" s="366"/>
      <c r="K197" s="298"/>
      <c r="L197" s="388"/>
      <c r="M197" s="298"/>
      <c r="N197" s="366"/>
      <c r="O197" s="298"/>
      <c r="P197" s="365"/>
      <c r="Q197" s="298"/>
      <c r="R197" s="366"/>
      <c r="S197" s="298"/>
      <c r="T197" s="366"/>
      <c r="U197" s="298"/>
      <c r="V197" s="366"/>
      <c r="W197" s="298"/>
      <c r="X197" s="385"/>
      <c r="Y197" s="868"/>
      <c r="Z197" s="298"/>
    </row>
    <row r="198" spans="1:26" ht="15" customHeight="1" x14ac:dyDescent="0.35">
      <c r="A198" s="1244"/>
      <c r="B198" s="352"/>
      <c r="C198" s="298"/>
      <c r="D198" s="366"/>
      <c r="E198" s="297"/>
      <c r="F198" s="353"/>
      <c r="G198" s="298"/>
      <c r="H198" s="366"/>
      <c r="I198" s="298"/>
      <c r="J198" s="366"/>
      <c r="K198" s="298"/>
      <c r="L198" s="388"/>
      <c r="M198" s="298"/>
      <c r="N198" s="366"/>
      <c r="O198" s="298"/>
      <c r="P198" s="365"/>
      <c r="Q198" s="298"/>
      <c r="R198" s="366"/>
      <c r="S198" s="298"/>
      <c r="T198" s="366"/>
      <c r="U198" s="298"/>
      <c r="V198" s="366"/>
      <c r="W198" s="298"/>
      <c r="X198" s="385"/>
      <c r="Y198" s="868"/>
      <c r="Z198" s="298"/>
    </row>
    <row r="199" spans="1:26" s="295" customFormat="1" ht="22" customHeight="1" x14ac:dyDescent="0.35">
      <c r="A199" s="1226" t="s">
        <v>113</v>
      </c>
      <c r="B199" s="354"/>
      <c r="C199" s="293">
        <f>SUM(C137:C196)</f>
        <v>1986829</v>
      </c>
      <c r="D199" s="364"/>
      <c r="E199" s="293">
        <f>SUM(E137:E196)</f>
        <v>1932479</v>
      </c>
      <c r="F199" s="293"/>
      <c r="G199" s="293">
        <f>SUM(G137:G196)</f>
        <v>370774</v>
      </c>
      <c r="H199" s="364"/>
      <c r="I199" s="293">
        <f>SUM(I137:I196)</f>
        <v>485569</v>
      </c>
      <c r="J199" s="364"/>
      <c r="K199" s="293">
        <f>SUM(K137:K196)</f>
        <v>452806</v>
      </c>
      <c r="L199" s="461"/>
      <c r="M199" s="293">
        <f>SUM(M137:M196)</f>
        <v>397641</v>
      </c>
      <c r="N199" s="364"/>
      <c r="O199" s="293">
        <f>SUM(O137:O196)</f>
        <v>414937</v>
      </c>
      <c r="P199" s="354"/>
      <c r="Q199" s="293">
        <f>SUM(Q137:Q196)</f>
        <v>705560</v>
      </c>
      <c r="R199" s="364"/>
      <c r="S199" s="293">
        <f>SUM(S137:S196)</f>
        <v>1013780</v>
      </c>
      <c r="T199" s="364"/>
      <c r="U199" s="293">
        <f>SUM(U137:U196)</f>
        <v>550954</v>
      </c>
      <c r="V199" s="364"/>
      <c r="W199" s="293">
        <f>SUM(W137:W196)</f>
        <v>4896605</v>
      </c>
      <c r="X199" s="364"/>
      <c r="Y199" s="293">
        <f>SUM(Y137:Y196)</f>
        <v>2840750</v>
      </c>
      <c r="Z199" s="293">
        <f>SUM(B199:Y199)</f>
        <v>16048684</v>
      </c>
    </row>
    <row r="200" spans="1:26" s="295" customFormat="1" ht="22" customHeight="1" x14ac:dyDescent="0.35">
      <c r="A200" s="1226"/>
      <c r="B200" s="354">
        <f>SUM(B137:B199)</f>
        <v>385.78999999999996</v>
      </c>
      <c r="C200" s="293"/>
      <c r="D200" s="354">
        <f>SUM(D137:D199)</f>
        <v>375.24</v>
      </c>
      <c r="E200" s="293"/>
      <c r="F200" s="354">
        <f>SUM(F137:F199)</f>
        <v>48.47</v>
      </c>
      <c r="G200" s="293"/>
      <c r="H200" s="354">
        <f>SUM(H137:H199)</f>
        <v>63.42</v>
      </c>
      <c r="I200" s="293"/>
      <c r="J200" s="354">
        <f>SUM(J137:J199)</f>
        <v>59.19</v>
      </c>
      <c r="K200" s="293"/>
      <c r="L200" s="462">
        <f>SUM(L137:L199)</f>
        <v>51.980000000000004</v>
      </c>
      <c r="M200" s="293"/>
      <c r="N200" s="354">
        <f>SUM(N137:N199)</f>
        <v>54.24</v>
      </c>
      <c r="O200" s="293"/>
      <c r="P200" s="354">
        <f>SUM(P137:P199)</f>
        <v>92.23</v>
      </c>
      <c r="Q200" s="293"/>
      <c r="R200" s="354">
        <f>SUM(R137:R199)</f>
        <v>132.52000000000001</v>
      </c>
      <c r="S200" s="293"/>
      <c r="T200" s="354">
        <f>SUM(T137:T199)</f>
        <v>72.02</v>
      </c>
      <c r="U200" s="293"/>
      <c r="V200" s="354">
        <f>SUM(V137:V199)</f>
        <v>304.28999999999996</v>
      </c>
      <c r="W200" s="293"/>
      <c r="X200" s="354">
        <f>SUM(X137:X199)</f>
        <v>184.17</v>
      </c>
      <c r="Y200" s="293"/>
      <c r="Z200" s="364">
        <f>SUM(B200:Y200)</f>
        <v>1823.56</v>
      </c>
    </row>
    <row r="201" spans="1:26" ht="24" customHeight="1" x14ac:dyDescent="0.35">
      <c r="A201" s="1226"/>
      <c r="B201" s="1277"/>
      <c r="C201" s="1278"/>
      <c r="D201" s="1278"/>
      <c r="E201" s="1278"/>
      <c r="F201" s="1278"/>
      <c r="G201" s="1278"/>
      <c r="H201" s="1278"/>
      <c r="I201" s="1278"/>
      <c r="J201" s="1278"/>
      <c r="K201" s="1278"/>
      <c r="L201" s="1278"/>
      <c r="M201" s="1278"/>
      <c r="N201" s="1278"/>
      <c r="O201" s="1278"/>
      <c r="P201" s="1278"/>
      <c r="Q201" s="1278"/>
      <c r="R201" s="1278"/>
      <c r="S201" s="1278"/>
      <c r="T201" s="1278"/>
      <c r="U201" s="1278"/>
      <c r="V201" s="1278"/>
      <c r="W201" s="1278"/>
      <c r="X201" s="1278"/>
      <c r="Y201" s="1279"/>
      <c r="Z201" s="394">
        <f>Z131+Z199</f>
        <v>44563158</v>
      </c>
    </row>
    <row r="202" spans="1:26" ht="24" customHeight="1" x14ac:dyDescent="0.35">
      <c r="A202" s="862"/>
      <c r="B202" s="1277"/>
      <c r="C202" s="1278"/>
      <c r="D202" s="1278"/>
      <c r="E202" s="1278"/>
      <c r="F202" s="1278"/>
      <c r="G202" s="1278"/>
      <c r="H202" s="1278"/>
      <c r="I202" s="1278"/>
      <c r="J202" s="1278"/>
      <c r="K202" s="1278"/>
      <c r="L202" s="1278"/>
      <c r="M202" s="1278"/>
      <c r="N202" s="1278"/>
      <c r="O202" s="1278"/>
      <c r="P202" s="1278"/>
      <c r="Q202" s="1278"/>
      <c r="R202" s="1278"/>
      <c r="S202" s="1278"/>
      <c r="T202" s="1278"/>
      <c r="U202" s="1278"/>
      <c r="V202" s="1278"/>
      <c r="W202" s="1278"/>
      <c r="X202" s="1278"/>
      <c r="Y202" s="1279"/>
      <c r="Z202" s="364">
        <f>Z200+Z132</f>
        <v>5641.94</v>
      </c>
    </row>
    <row r="203" spans="1:26" ht="22" customHeight="1" x14ac:dyDescent="0.35">
      <c r="A203" s="331" t="s">
        <v>253</v>
      </c>
      <c r="B203" s="360"/>
      <c r="C203" s="303"/>
      <c r="D203" s="368"/>
      <c r="E203" s="303"/>
      <c r="F203" s="368"/>
      <c r="G203" s="301"/>
      <c r="H203" s="359"/>
      <c r="I203" s="301"/>
      <c r="J203" s="359"/>
      <c r="K203" s="301"/>
      <c r="L203" s="466"/>
      <c r="M203" s="301"/>
      <c r="N203" s="359"/>
      <c r="O203" s="301"/>
      <c r="P203" s="369"/>
      <c r="Q203" s="301"/>
      <c r="R203" s="359"/>
      <c r="S203" s="301"/>
      <c r="T203" s="359"/>
      <c r="U203" s="301"/>
      <c r="V203" s="359"/>
      <c r="W203" s="301"/>
      <c r="X203" s="359"/>
      <c r="Y203" s="301"/>
      <c r="Z203" s="301"/>
    </row>
    <row r="204" spans="1:26" ht="22" customHeight="1" x14ac:dyDescent="0.35">
      <c r="A204" s="331"/>
      <c r="B204" s="360"/>
      <c r="C204" s="1239" t="s">
        <v>240</v>
      </c>
      <c r="D204" s="1239"/>
      <c r="E204" s="1239"/>
      <c r="F204" s="368"/>
      <c r="G204" s="301"/>
      <c r="H204" s="359"/>
      <c r="I204" s="1239" t="s">
        <v>241</v>
      </c>
      <c r="J204" s="1239"/>
      <c r="K204" s="1239"/>
      <c r="L204" s="466"/>
      <c r="M204" s="301"/>
      <c r="N204" s="359"/>
      <c r="O204" s="1239" t="s">
        <v>242</v>
      </c>
      <c r="P204" s="1239"/>
      <c r="Q204" s="1239"/>
      <c r="R204" s="359"/>
      <c r="S204" s="301"/>
      <c r="T204" s="359"/>
      <c r="U204" s="301"/>
      <c r="V204" s="359"/>
      <c r="W204" s="301"/>
      <c r="X204" s="359"/>
      <c r="Y204" s="301"/>
      <c r="Z204" s="501"/>
    </row>
    <row r="205" spans="1:26" ht="22" customHeight="1" x14ac:dyDescent="0.35">
      <c r="A205" s="331"/>
      <c r="B205" s="360"/>
      <c r="C205" s="303"/>
      <c r="D205" s="368"/>
      <c r="E205" s="303"/>
      <c r="F205" s="368"/>
      <c r="G205" s="301"/>
      <c r="H205" s="359"/>
      <c r="I205" s="301"/>
      <c r="J205" s="359"/>
      <c r="K205" s="301"/>
      <c r="L205" s="466"/>
      <c r="M205" s="301"/>
      <c r="N205" s="359"/>
      <c r="O205" s="301"/>
      <c r="P205" s="369"/>
      <c r="Q205" s="301"/>
      <c r="R205" s="359"/>
      <c r="S205" s="301"/>
      <c r="T205" s="359"/>
      <c r="U205" s="301"/>
      <c r="V205" s="359"/>
      <c r="W205" s="301"/>
      <c r="X205" s="359"/>
      <c r="Y205" s="506"/>
      <c r="Z205" s="301"/>
    </row>
    <row r="206" spans="1:26" ht="22" customHeight="1" x14ac:dyDescent="0.35">
      <c r="A206" s="331"/>
      <c r="B206" s="360"/>
      <c r="C206" s="303"/>
      <c r="D206" s="368"/>
      <c r="E206" s="303"/>
      <c r="F206" s="368"/>
      <c r="G206" s="301"/>
      <c r="H206" s="359"/>
      <c r="I206" s="301"/>
      <c r="J206" s="359"/>
      <c r="K206" s="301"/>
      <c r="L206" s="466"/>
      <c r="M206" s="301"/>
      <c r="N206" s="359"/>
      <c r="O206" s="301"/>
      <c r="P206" s="369"/>
      <c r="Q206" s="301"/>
      <c r="R206" s="359"/>
      <c r="S206" s="301"/>
      <c r="T206" s="359"/>
      <c r="U206" s="301"/>
      <c r="V206" s="359"/>
      <c r="W206" s="301"/>
      <c r="X206" s="359"/>
      <c r="Y206" s="301"/>
      <c r="Z206" s="359"/>
    </row>
    <row r="207" spans="1:26" ht="22" customHeight="1" x14ac:dyDescent="0.35">
      <c r="A207" s="331"/>
      <c r="B207" s="360"/>
      <c r="C207" s="303"/>
      <c r="D207" s="368"/>
      <c r="E207" s="303"/>
      <c r="F207" s="368"/>
      <c r="G207" s="301"/>
      <c r="H207" s="359"/>
      <c r="I207" s="301"/>
      <c r="J207" s="359"/>
      <c r="K207" s="301"/>
      <c r="L207" s="466"/>
      <c r="M207" s="301"/>
      <c r="N207" s="359"/>
      <c r="O207" s="301"/>
      <c r="P207" s="369"/>
      <c r="Q207" s="301"/>
      <c r="R207" s="359"/>
      <c r="S207" s="301"/>
      <c r="T207" s="359"/>
      <c r="U207" s="301"/>
      <c r="V207" s="359"/>
      <c r="W207" s="301"/>
      <c r="X207" s="359"/>
      <c r="Y207" s="301"/>
      <c r="Z207" s="359"/>
    </row>
    <row r="208" spans="1:26" ht="22" customHeight="1" x14ac:dyDescent="0.35">
      <c r="A208" s="301"/>
      <c r="B208" s="359"/>
      <c r="C208" s="1280" t="s">
        <v>231</v>
      </c>
      <c r="D208" s="1280"/>
      <c r="E208" s="1280"/>
      <c r="F208" s="359"/>
      <c r="G208" s="301"/>
      <c r="H208" s="359"/>
      <c r="I208" s="1280" t="s">
        <v>243</v>
      </c>
      <c r="J208" s="1280"/>
      <c r="K208" s="1280"/>
      <c r="L208" s="466"/>
      <c r="M208" s="301"/>
      <c r="N208" s="359"/>
      <c r="O208" s="1280" t="s">
        <v>244</v>
      </c>
      <c r="P208" s="1280"/>
      <c r="Q208" s="1280"/>
      <c r="R208" s="359"/>
      <c r="S208" s="301"/>
      <c r="T208" s="359"/>
      <c r="U208" s="301"/>
      <c r="V208" s="359"/>
      <c r="W208" s="301"/>
      <c r="X208" s="359"/>
      <c r="Y208" s="359"/>
      <c r="Z208" s="301"/>
    </row>
    <row r="209" spans="1:26" ht="22" customHeight="1" x14ac:dyDescent="0.35">
      <c r="A209" s="301"/>
      <c r="B209" s="359"/>
      <c r="C209" s="301"/>
      <c r="D209" s="359"/>
      <c r="E209" s="301"/>
      <c r="F209" s="359"/>
      <c r="G209" s="301"/>
      <c r="H209" s="359"/>
      <c r="I209" s="301"/>
      <c r="J209" s="359"/>
      <c r="K209" s="301"/>
      <c r="L209" s="466"/>
      <c r="M209" s="301"/>
      <c r="N209" s="359"/>
      <c r="O209" s="301"/>
      <c r="P209" s="369"/>
      <c r="Q209" s="301"/>
      <c r="R209" s="359"/>
      <c r="S209" s="301"/>
      <c r="T209" s="359"/>
      <c r="U209" s="359"/>
      <c r="V209" s="359"/>
      <c r="W209" s="301"/>
      <c r="X209" s="359"/>
      <c r="Y209" s="359"/>
      <c r="Z209" s="301"/>
    </row>
    <row r="210" spans="1:26" ht="32.25" customHeight="1" x14ac:dyDescent="0.35">
      <c r="A210" s="324"/>
      <c r="B210" s="361"/>
      <c r="C210" s="1238"/>
      <c r="D210" s="1238"/>
      <c r="E210" s="1238"/>
      <c r="F210" s="391"/>
      <c r="G210" s="301"/>
      <c r="H210" s="359"/>
      <c r="I210" s="301"/>
      <c r="J210" s="359"/>
      <c r="K210" s="301"/>
      <c r="L210" s="466"/>
      <c r="M210" s="301"/>
      <c r="N210" s="359"/>
      <c r="O210" s="301"/>
      <c r="P210" s="369"/>
      <c r="Q210" s="301"/>
      <c r="R210" s="359"/>
      <c r="S210" s="866"/>
      <c r="T210" s="369"/>
      <c r="U210" s="359"/>
      <c r="V210" s="359"/>
      <c r="W210" s="1239"/>
      <c r="X210" s="1239"/>
      <c r="Y210" s="1239"/>
      <c r="Z210" s="866"/>
    </row>
    <row r="211" spans="1:26" ht="22" customHeight="1" x14ac:dyDescent="0.35">
      <c r="A211" s="301"/>
      <c r="B211" s="359"/>
      <c r="C211" s="1240" t="s">
        <v>156</v>
      </c>
      <c r="D211" s="1240"/>
      <c r="E211" s="1240" t="s">
        <v>157</v>
      </c>
      <c r="F211" s="1240"/>
      <c r="G211" s="1240" t="s">
        <v>158</v>
      </c>
      <c r="H211" s="1240"/>
      <c r="I211" s="1240" t="s">
        <v>159</v>
      </c>
      <c r="J211" s="1240"/>
      <c r="K211" s="1240" t="s">
        <v>160</v>
      </c>
      <c r="L211" s="1240"/>
      <c r="M211" s="1240" t="s">
        <v>216</v>
      </c>
      <c r="N211" s="1240"/>
      <c r="O211" s="1240" t="s">
        <v>217</v>
      </c>
      <c r="P211" s="1240"/>
      <c r="Q211" s="298"/>
      <c r="R211" s="359"/>
      <c r="S211" s="301"/>
      <c r="T211" s="359"/>
      <c r="U211" s="359"/>
      <c r="V211" s="359"/>
      <c r="W211" s="301"/>
      <c r="X211" s="359"/>
      <c r="Y211" s="301"/>
      <c r="Z211" s="301"/>
    </row>
    <row r="212" spans="1:26" ht="22" customHeight="1" x14ac:dyDescent="0.35">
      <c r="A212" s="301"/>
      <c r="B212" s="359"/>
      <c r="C212" s="427">
        <v>4285823</v>
      </c>
      <c r="D212" s="365">
        <v>560.33000000000004</v>
      </c>
      <c r="E212" s="455">
        <v>1167238</v>
      </c>
      <c r="F212" s="388">
        <v>152.58000000000001</v>
      </c>
      <c r="G212" s="426">
        <v>577194</v>
      </c>
      <c r="H212" s="366">
        <v>75.449999999999989</v>
      </c>
      <c r="I212" s="426">
        <v>414937</v>
      </c>
      <c r="J212" s="366">
        <v>54.24</v>
      </c>
      <c r="K212" s="426">
        <v>550954</v>
      </c>
      <c r="L212" s="388">
        <v>72.02</v>
      </c>
      <c r="M212" s="426">
        <v>2752100</v>
      </c>
      <c r="N212" s="366">
        <v>174.32</v>
      </c>
      <c r="O212" s="426">
        <v>2840750</v>
      </c>
      <c r="P212" s="365">
        <v>184.17</v>
      </c>
      <c r="Q212" s="298"/>
      <c r="R212" s="359"/>
      <c r="S212" s="438"/>
      <c r="T212" s="355"/>
      <c r="U212" s="359"/>
      <c r="V212" s="359"/>
      <c r="W212" s="301"/>
      <c r="X212" s="359"/>
      <c r="Y212" s="301"/>
      <c r="Z212" s="301"/>
    </row>
    <row r="213" spans="1:26" ht="22" customHeight="1" x14ac:dyDescent="0.35">
      <c r="A213" s="301"/>
      <c r="B213" s="359"/>
      <c r="C213" s="427">
        <v>3806414</v>
      </c>
      <c r="D213" s="365">
        <v>497.58</v>
      </c>
      <c r="E213" s="496">
        <v>3187500</v>
      </c>
      <c r="F213" s="497">
        <v>255</v>
      </c>
      <c r="G213" s="426">
        <v>6883044</v>
      </c>
      <c r="H213" s="366">
        <v>899.74</v>
      </c>
      <c r="I213" s="426">
        <v>397641</v>
      </c>
      <c r="J213" s="366">
        <v>51.980000000000004</v>
      </c>
      <c r="K213" s="426">
        <v>1013780</v>
      </c>
      <c r="L213" s="388">
        <v>132.52000000000001</v>
      </c>
      <c r="M213" s="426"/>
      <c r="N213" s="457">
        <v>89.58</v>
      </c>
      <c r="O213" s="426"/>
      <c r="P213" s="507">
        <v>70.760000000000005</v>
      </c>
      <c r="Q213" s="298"/>
      <c r="R213" s="359"/>
      <c r="S213" s="439"/>
      <c r="T213" s="436"/>
      <c r="U213" s="301"/>
      <c r="V213" s="359"/>
      <c r="W213" s="301"/>
      <c r="X213" s="359"/>
      <c r="Y213" s="301"/>
      <c r="Z213" s="301"/>
    </row>
    <row r="214" spans="1:26" ht="22" customHeight="1" x14ac:dyDescent="0.35">
      <c r="A214" s="301"/>
      <c r="B214" s="359"/>
      <c r="C214" s="427">
        <v>2336775</v>
      </c>
      <c r="D214" s="453">
        <v>305.46000000000004</v>
      </c>
      <c r="E214" s="458">
        <v>3980384</v>
      </c>
      <c r="F214" s="459">
        <v>772.89</v>
      </c>
      <c r="G214" s="455">
        <v>470093</v>
      </c>
      <c r="H214" s="388">
        <v>61.45000000000001</v>
      </c>
      <c r="I214" s="426">
        <v>452806</v>
      </c>
      <c r="J214" s="366">
        <v>59.19</v>
      </c>
      <c r="K214" s="426">
        <v>705560</v>
      </c>
      <c r="L214" s="388">
        <v>92.23</v>
      </c>
      <c r="M214" s="426"/>
      <c r="N214" s="366">
        <f>N212-N213</f>
        <v>84.74</v>
      </c>
      <c r="O214" s="432"/>
      <c r="P214" s="365">
        <f>P212-P213</f>
        <v>113.40999999999998</v>
      </c>
      <c r="Q214" s="298"/>
      <c r="R214" s="359"/>
      <c r="S214" s="299"/>
      <c r="T214" s="355"/>
      <c r="U214" s="301"/>
      <c r="V214" s="359"/>
      <c r="W214" s="301"/>
      <c r="X214" s="359"/>
      <c r="Y214" s="301"/>
      <c r="Z214" s="301"/>
    </row>
    <row r="215" spans="1:26" ht="22" customHeight="1" x14ac:dyDescent="0.35">
      <c r="A215" s="325"/>
      <c r="B215" s="362"/>
      <c r="C215" s="426"/>
      <c r="D215" s="388"/>
      <c r="E215" s="430"/>
      <c r="F215" s="414"/>
      <c r="G215" s="427">
        <v>168685</v>
      </c>
      <c r="H215" s="365">
        <v>22.05</v>
      </c>
      <c r="I215" s="427">
        <v>485569</v>
      </c>
      <c r="J215" s="383">
        <v>63.42</v>
      </c>
      <c r="K215" s="427"/>
      <c r="L215" s="453"/>
      <c r="M215" s="426"/>
      <c r="N215" s="366"/>
      <c r="O215" s="430"/>
      <c r="P215" s="415"/>
      <c r="Q215" s="413"/>
      <c r="R215" s="376"/>
      <c r="S215" s="879"/>
      <c r="T215" s="440"/>
      <c r="U215" s="859"/>
      <c r="V215" s="380"/>
      <c r="W215" s="1237"/>
      <c r="X215" s="1237"/>
      <c r="Y215" s="1237"/>
      <c r="Z215" s="880"/>
    </row>
    <row r="216" spans="1:26" ht="22" customHeight="1" x14ac:dyDescent="0.35">
      <c r="A216" s="301"/>
      <c r="B216" s="359"/>
      <c r="C216" s="426"/>
      <c r="D216" s="388"/>
      <c r="E216" s="426"/>
      <c r="F216" s="366"/>
      <c r="G216" s="426">
        <v>1651324</v>
      </c>
      <c r="H216" s="366">
        <v>215.85</v>
      </c>
      <c r="I216" s="426">
        <v>370774</v>
      </c>
      <c r="J216" s="366">
        <v>48.47</v>
      </c>
      <c r="K216" s="426"/>
      <c r="L216" s="388"/>
      <c r="M216" s="426"/>
      <c r="N216" s="366"/>
      <c r="O216" s="426"/>
      <c r="P216" s="365"/>
      <c r="Q216" s="298"/>
      <c r="R216" s="359"/>
      <c r="S216" s="438"/>
      <c r="T216" s="355"/>
      <c r="U216" s="301"/>
      <c r="V216" s="359"/>
      <c r="W216" s="301"/>
      <c r="X216" s="359"/>
      <c r="Y216" s="301"/>
      <c r="Z216" s="301"/>
    </row>
    <row r="217" spans="1:26" ht="22" customHeight="1" x14ac:dyDescent="0.35">
      <c r="A217" s="301"/>
      <c r="B217" s="359"/>
      <c r="C217" s="426"/>
      <c r="D217" s="366"/>
      <c r="E217" s="426"/>
      <c r="F217" s="366"/>
      <c r="G217" s="426"/>
      <c r="H217" s="366"/>
      <c r="I217" s="455">
        <f>SUM(I212:I216)</f>
        <v>2121727</v>
      </c>
      <c r="J217" s="388">
        <f>SUM(J212:J216)</f>
        <v>277.29999999999995</v>
      </c>
      <c r="K217" s="426"/>
      <c r="L217" s="388"/>
      <c r="M217" s="426"/>
      <c r="N217" s="366"/>
      <c r="O217" s="426"/>
      <c r="P217" s="365"/>
      <c r="Q217" s="298"/>
      <c r="R217" s="359"/>
      <c r="S217" s="438"/>
      <c r="T217" s="355"/>
      <c r="U217" s="301"/>
      <c r="V217" s="359"/>
      <c r="W217" s="301"/>
      <c r="X217" s="359"/>
      <c r="Y217" s="301"/>
      <c r="Z217" s="301"/>
    </row>
    <row r="218" spans="1:26" ht="22" customHeight="1" x14ac:dyDescent="0.35">
      <c r="A218" s="301"/>
      <c r="B218" s="359"/>
      <c r="C218" s="426"/>
      <c r="D218" s="366"/>
      <c r="E218" s="426"/>
      <c r="F218" s="366"/>
      <c r="G218" s="426"/>
      <c r="H218" s="366"/>
      <c r="I218" s="455">
        <v>1932479</v>
      </c>
      <c r="J218" s="388">
        <v>375.24</v>
      </c>
      <c r="K218" s="426"/>
      <c r="L218" s="388"/>
      <c r="M218" s="426"/>
      <c r="N218" s="366"/>
      <c r="O218" s="426"/>
      <c r="P218" s="365"/>
      <c r="Q218" s="298"/>
      <c r="R218" s="359"/>
      <c r="S218" s="438"/>
      <c r="T218" s="355"/>
      <c r="U218" s="301"/>
      <c r="V218" s="359"/>
      <c r="W218" s="301"/>
      <c r="X218" s="359"/>
      <c r="Y218" s="301"/>
      <c r="Z218" s="301"/>
    </row>
    <row r="219" spans="1:26" ht="24.75" customHeight="1" x14ac:dyDescent="0.35">
      <c r="A219" s="301"/>
      <c r="B219" s="359"/>
      <c r="C219" s="426"/>
      <c r="D219" s="366"/>
      <c r="E219" s="426"/>
      <c r="F219" s="366"/>
      <c r="G219" s="426"/>
      <c r="H219" s="366"/>
      <c r="I219" s="426">
        <v>1986829</v>
      </c>
      <c r="J219" s="366">
        <v>385.78999999999996</v>
      </c>
      <c r="K219" s="426"/>
      <c r="L219" s="388"/>
      <c r="M219" s="426"/>
      <c r="N219" s="366"/>
      <c r="O219" s="426">
        <v>2840677</v>
      </c>
      <c r="P219" s="365"/>
      <c r="Q219" s="298"/>
      <c r="R219" s="359"/>
      <c r="S219" s="441"/>
      <c r="T219" s="437"/>
      <c r="U219" s="301"/>
      <c r="V219" s="359"/>
      <c r="W219" s="301"/>
      <c r="X219" s="359"/>
      <c r="Y219" s="301"/>
      <c r="Z219" s="301"/>
    </row>
    <row r="220" spans="1:26" ht="20.25" customHeight="1" x14ac:dyDescent="0.35">
      <c r="C220" s="428"/>
      <c r="D220" s="392"/>
      <c r="E220" s="428"/>
      <c r="F220" s="392"/>
      <c r="G220" s="455"/>
      <c r="H220" s="388"/>
      <c r="I220" s="426">
        <f>SUM(I218:I219)</f>
        <v>3919308</v>
      </c>
      <c r="J220" s="392">
        <f>SUM(J218:J219)</f>
        <v>761.03</v>
      </c>
      <c r="K220" s="429"/>
      <c r="L220" s="467"/>
      <c r="M220" s="429"/>
      <c r="N220" s="416"/>
      <c r="O220" s="428">
        <f>O212-O219</f>
        <v>73</v>
      </c>
      <c r="P220" s="375"/>
      <c r="Q220" s="287"/>
      <c r="S220" s="438"/>
      <c r="T220" s="355"/>
    </row>
    <row r="221" spans="1:26" ht="20.25" customHeight="1" x14ac:dyDescent="0.35">
      <c r="C221" s="428"/>
      <c r="D221" s="392"/>
      <c r="E221" s="428"/>
      <c r="F221" s="392"/>
      <c r="G221" s="455"/>
      <c r="H221" s="388"/>
      <c r="I221" s="428"/>
      <c r="J221" s="392"/>
      <c r="K221" s="429"/>
      <c r="L221" s="467"/>
      <c r="M221" s="429"/>
      <c r="N221" s="416"/>
      <c r="O221" s="428"/>
      <c r="P221" s="375"/>
      <c r="Q221" s="287"/>
      <c r="S221" s="438"/>
      <c r="T221" s="355"/>
    </row>
    <row r="222" spans="1:26" ht="20.25" customHeight="1" x14ac:dyDescent="0.35">
      <c r="C222" s="428"/>
      <c r="D222" s="392"/>
      <c r="E222" s="428"/>
      <c r="F222" s="392"/>
      <c r="G222" s="455"/>
      <c r="H222" s="388"/>
      <c r="I222" s="494"/>
      <c r="J222" s="495"/>
      <c r="K222" s="429"/>
      <c r="L222" s="467"/>
      <c r="M222" s="429"/>
      <c r="N222" s="416"/>
      <c r="O222" s="428"/>
      <c r="P222" s="375"/>
      <c r="Q222" s="287"/>
      <c r="S222" s="438"/>
      <c r="T222" s="355"/>
    </row>
    <row r="223" spans="1:26" ht="20.25" customHeight="1" x14ac:dyDescent="0.35">
      <c r="C223" s="428">
        <f>SUM(C212:C222)</f>
        <v>10429012</v>
      </c>
      <c r="D223" s="392"/>
      <c r="E223" s="428"/>
      <c r="F223" s="416"/>
      <c r="G223" s="455">
        <f>SUM(G212:G222)</f>
        <v>9750340</v>
      </c>
      <c r="H223" s="388"/>
      <c r="I223" s="428"/>
      <c r="J223" s="392"/>
      <c r="K223" s="428"/>
      <c r="L223" s="468"/>
      <c r="M223" s="428"/>
      <c r="N223" s="416"/>
      <c r="O223" s="428"/>
      <c r="P223" s="363"/>
      <c r="Q223" s="287"/>
      <c r="S223" s="438"/>
      <c r="T223" s="355"/>
    </row>
    <row r="224" spans="1:26" ht="20.25" customHeight="1" x14ac:dyDescent="0.35">
      <c r="C224" s="428"/>
      <c r="D224" s="392">
        <f>SUM(D212:D223)</f>
        <v>1363.3700000000001</v>
      </c>
      <c r="E224" s="428"/>
      <c r="F224" s="392">
        <f>SUM(F212:F223)</f>
        <v>1180.47</v>
      </c>
      <c r="G224" s="428"/>
      <c r="H224" s="392">
        <f>SUM(H212:H223)</f>
        <v>1274.54</v>
      </c>
      <c r="I224" s="428"/>
      <c r="J224" s="392">
        <f>J222+J217</f>
        <v>277.29999999999995</v>
      </c>
      <c r="K224" s="428">
        <f>SUM(K212:K223)</f>
        <v>2270294</v>
      </c>
      <c r="L224" s="468">
        <f>SUM(L212:L223)</f>
        <v>296.77000000000004</v>
      </c>
      <c r="M224" s="428"/>
      <c r="N224" s="392">
        <f>SUM(N212:N223)</f>
        <v>348.64</v>
      </c>
      <c r="O224" s="428"/>
      <c r="P224" s="375">
        <f>SUM(P212:P223)</f>
        <v>368.34</v>
      </c>
      <c r="Q224" s="392">
        <f>SUM(C224:P224)</f>
        <v>2275403.4300000002</v>
      </c>
      <c r="S224" s="442"/>
      <c r="T224" s="436"/>
    </row>
    <row r="228" spans="1:27" x14ac:dyDescent="0.35">
      <c r="D228" s="500">
        <f>C223+E223+G223+I223</f>
        <v>20179352</v>
      </c>
      <c r="K228" s="294">
        <f>K224+M212+O212</f>
        <v>7863144</v>
      </c>
      <c r="M228" s="294">
        <f>K223+M223+O223</f>
        <v>0</v>
      </c>
      <c r="O228" s="294">
        <f>K223+M223+O223</f>
        <v>0</v>
      </c>
    </row>
    <row r="229" spans="1:27" ht="14.5" x14ac:dyDescent="0.35">
      <c r="I229" s="433"/>
      <c r="J229"/>
    </row>
    <row r="230" spans="1:27" ht="14.5" x14ac:dyDescent="0.35">
      <c r="I230" s="433"/>
      <c r="J230"/>
    </row>
    <row r="231" spans="1:27" ht="14.5" x14ac:dyDescent="0.35">
      <c r="I231" s="474"/>
      <c r="J231" s="474"/>
      <c r="K231" s="474"/>
      <c r="O231" s="119"/>
    </row>
    <row r="232" spans="1:27" ht="14.5" x14ac:dyDescent="0.35">
      <c r="I232" s="474"/>
      <c r="J232" s="474"/>
      <c r="K232" s="474"/>
      <c r="O232" s="473">
        <v>969410</v>
      </c>
    </row>
    <row r="233" spans="1:27" ht="14.5" x14ac:dyDescent="0.35">
      <c r="G233" s="474"/>
      <c r="I233" s="474"/>
      <c r="J233" s="474"/>
      <c r="K233" s="474"/>
      <c r="O233" s="473">
        <v>1871340</v>
      </c>
    </row>
    <row r="234" spans="1:27" ht="14.5" x14ac:dyDescent="0.35">
      <c r="G234" s="474"/>
      <c r="I234" s="474"/>
      <c r="J234" s="474"/>
      <c r="K234" s="474"/>
      <c r="O234" s="473">
        <v>607595</v>
      </c>
    </row>
    <row r="235" spans="1:27" ht="14.5" x14ac:dyDescent="0.35">
      <c r="G235" s="474"/>
      <c r="I235" s="119"/>
      <c r="J235" s="474"/>
      <c r="O235" s="473">
        <v>2144505</v>
      </c>
    </row>
    <row r="236" spans="1:27" s="349" customFormat="1" ht="14.5" x14ac:dyDescent="0.35">
      <c r="A236" s="294"/>
      <c r="C236" s="294"/>
      <c r="E236" s="294"/>
      <c r="G236" s="474"/>
      <c r="I236" s="442"/>
      <c r="J236" s="477"/>
      <c r="K236" s="294"/>
      <c r="L236" s="469"/>
      <c r="M236" s="294"/>
      <c r="O236" s="473">
        <v>2270294</v>
      </c>
      <c r="P236" s="377"/>
      <c r="Q236" s="294"/>
      <c r="S236" s="294"/>
      <c r="U236" s="294"/>
      <c r="W236" s="294"/>
      <c r="Y236" s="294"/>
      <c r="Z236" s="294"/>
      <c r="AA236" s="294"/>
    </row>
    <row r="237" spans="1:27" ht="14.5" x14ac:dyDescent="0.35">
      <c r="G237" s="474"/>
      <c r="I237" s="442"/>
      <c r="J237" s="436"/>
      <c r="K237" s="473">
        <v>969410</v>
      </c>
      <c r="M237" s="473">
        <v>2121727</v>
      </c>
      <c r="O237" s="473">
        <v>2121727</v>
      </c>
    </row>
    <row r="238" spans="1:27" ht="14.5" x14ac:dyDescent="0.35">
      <c r="I238" s="442"/>
      <c r="J238" s="442"/>
      <c r="K238" s="473">
        <v>1871340</v>
      </c>
      <c r="M238" s="473">
        <v>3919308</v>
      </c>
      <c r="O238" s="473">
        <v>3919308</v>
      </c>
    </row>
    <row r="239" spans="1:27" ht="14.5" x14ac:dyDescent="0.35">
      <c r="K239" s="473">
        <v>607595</v>
      </c>
      <c r="M239" s="473">
        <v>1167238</v>
      </c>
      <c r="O239" s="473">
        <v>1167238</v>
      </c>
    </row>
    <row r="240" spans="1:27" ht="14.5" x14ac:dyDescent="0.35">
      <c r="G240" s="119"/>
      <c r="K240" s="473">
        <v>2144505</v>
      </c>
      <c r="M240" s="473">
        <v>3187500</v>
      </c>
      <c r="O240" s="473">
        <v>3187500</v>
      </c>
    </row>
    <row r="241" spans="11:15" ht="14.5" x14ac:dyDescent="0.35">
      <c r="K241" s="473">
        <v>2270294</v>
      </c>
      <c r="M241" s="473">
        <v>3980384</v>
      </c>
      <c r="O241" s="473">
        <v>3980384</v>
      </c>
    </row>
    <row r="242" spans="11:15" ht="14.5" x14ac:dyDescent="0.35">
      <c r="K242" s="294">
        <f>SUM(K237:K241)</f>
        <v>7863144</v>
      </c>
      <c r="M242" s="473">
        <v>10429012</v>
      </c>
      <c r="O242" s="473">
        <v>10429012</v>
      </c>
    </row>
    <row r="243" spans="11:15" ht="14.5" x14ac:dyDescent="0.35">
      <c r="M243" s="119">
        <v>9750340</v>
      </c>
      <c r="O243" s="119">
        <v>9750340</v>
      </c>
    </row>
    <row r="244" spans="11:15" x14ac:dyDescent="0.35">
      <c r="M244" s="294">
        <f>SUM(M237:M243)</f>
        <v>34555509</v>
      </c>
      <c r="O244" s="294">
        <f>SUM(O232:O243)</f>
        <v>42418653</v>
      </c>
    </row>
  </sheetData>
  <mergeCells count="118">
    <mergeCell ref="M211:N211"/>
    <mergeCell ref="O211:P211"/>
    <mergeCell ref="W215:Y215"/>
    <mergeCell ref="A127:A130"/>
    <mergeCell ref="A197:A198"/>
    <mergeCell ref="C208:E208"/>
    <mergeCell ref="I208:K208"/>
    <mergeCell ref="O208:Q208"/>
    <mergeCell ref="C210:E210"/>
    <mergeCell ref="W210:Y210"/>
    <mergeCell ref="C211:D211"/>
    <mergeCell ref="E211:F211"/>
    <mergeCell ref="G211:H211"/>
    <mergeCell ref="I211:J211"/>
    <mergeCell ref="K211:L211"/>
    <mergeCell ref="A193:A194"/>
    <mergeCell ref="A195:A196"/>
    <mergeCell ref="A199:A201"/>
    <mergeCell ref="B201:Y201"/>
    <mergeCell ref="B202:Y202"/>
    <mergeCell ref="C204:E204"/>
    <mergeCell ref="I204:K204"/>
    <mergeCell ref="O204:Q204"/>
    <mergeCell ref="A181:A182"/>
    <mergeCell ref="A183:A184"/>
    <mergeCell ref="A185:A186"/>
    <mergeCell ref="A187:A188"/>
    <mergeCell ref="A189:A190"/>
    <mergeCell ref="A191:A192"/>
    <mergeCell ref="A169:A170"/>
    <mergeCell ref="A171:A172"/>
    <mergeCell ref="A173:A174"/>
    <mergeCell ref="A175:A176"/>
    <mergeCell ref="A177:A178"/>
    <mergeCell ref="A179:A180"/>
    <mergeCell ref="A157:A158"/>
    <mergeCell ref="A159:A160"/>
    <mergeCell ref="A161:A162"/>
    <mergeCell ref="A163:A164"/>
    <mergeCell ref="A165:A166"/>
    <mergeCell ref="A167:A168"/>
    <mergeCell ref="A145:A146"/>
    <mergeCell ref="A147:A148"/>
    <mergeCell ref="A149:A150"/>
    <mergeCell ref="A151:A152"/>
    <mergeCell ref="A153:A154"/>
    <mergeCell ref="A155:A156"/>
    <mergeCell ref="V135:W135"/>
    <mergeCell ref="X135:Y135"/>
    <mergeCell ref="A137:A138"/>
    <mergeCell ref="A139:A140"/>
    <mergeCell ref="A141:A142"/>
    <mergeCell ref="A143:A144"/>
    <mergeCell ref="V134:W134"/>
    <mergeCell ref="X134:Y134"/>
    <mergeCell ref="Z134:Z135"/>
    <mergeCell ref="B135:C135"/>
    <mergeCell ref="D135:E135"/>
    <mergeCell ref="F135:G135"/>
    <mergeCell ref="H135:I135"/>
    <mergeCell ref="J135:K135"/>
    <mergeCell ref="L135:M135"/>
    <mergeCell ref="N135:O135"/>
    <mergeCell ref="A131:A132"/>
    <mergeCell ref="A134:A136"/>
    <mergeCell ref="B134:E134"/>
    <mergeCell ref="F134:G134"/>
    <mergeCell ref="H134:O134"/>
    <mergeCell ref="P134:U134"/>
    <mergeCell ref="R135:S135"/>
    <mergeCell ref="T135:U135"/>
    <mergeCell ref="A100:A104"/>
    <mergeCell ref="A105:A109"/>
    <mergeCell ref="A110:A114"/>
    <mergeCell ref="A115:A118"/>
    <mergeCell ref="A119:A122"/>
    <mergeCell ref="A123:A126"/>
    <mergeCell ref="A74:A77"/>
    <mergeCell ref="A78:A82"/>
    <mergeCell ref="A83:A87"/>
    <mergeCell ref="A88:A91"/>
    <mergeCell ref="A92:A95"/>
    <mergeCell ref="A96:A99"/>
    <mergeCell ref="A51:A54"/>
    <mergeCell ref="A55:A59"/>
    <mergeCell ref="A60:A62"/>
    <mergeCell ref="A63:A65"/>
    <mergeCell ref="A66:A69"/>
    <mergeCell ref="A70:A73"/>
    <mergeCell ref="A28:A31"/>
    <mergeCell ref="A32:A34"/>
    <mergeCell ref="A35:A38"/>
    <mergeCell ref="A39:A42"/>
    <mergeCell ref="A43:A46"/>
    <mergeCell ref="A47:A50"/>
    <mergeCell ref="A6:A9"/>
    <mergeCell ref="A10:A12"/>
    <mergeCell ref="A13:A15"/>
    <mergeCell ref="A16:A19"/>
    <mergeCell ref="A20:A23"/>
    <mergeCell ref="A24:A27"/>
    <mergeCell ref="Z3:Z4"/>
    <mergeCell ref="B4:C4"/>
    <mergeCell ref="D4:E4"/>
    <mergeCell ref="F4:G4"/>
    <mergeCell ref="H4:I4"/>
    <mergeCell ref="J4:K4"/>
    <mergeCell ref="L4:M4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</mergeCells>
  <printOptions horizontalCentered="1"/>
  <pageMargins left="0.25" right="0.25" top="0.75" bottom="0.75" header="0.3" footer="0.3"/>
  <pageSetup paperSize="9" scale="34" fitToHeight="0" orientation="landscape" horizontalDpi="360" verticalDpi="360" r:id="rId1"/>
  <rowBreaks count="1" manualBreakCount="1">
    <brk id="133" max="25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N227"/>
  <sheetViews>
    <sheetView workbookViewId="0">
      <selection sqref="A1:Z1"/>
    </sheetView>
  </sheetViews>
  <sheetFormatPr defaultColWidth="9.1796875" defaultRowHeight="14" x14ac:dyDescent="0.35"/>
  <cols>
    <col min="1" max="1" width="27.453125" style="294" customWidth="1"/>
    <col min="2" max="2" width="11" style="349" customWidth="1"/>
    <col min="3" max="3" width="19.453125" style="294" customWidth="1"/>
    <col min="4" max="4" width="15.81640625" style="349" bestFit="1" customWidth="1"/>
    <col min="5" max="5" width="17.453125" style="294" bestFit="1" customWidth="1"/>
    <col min="6" max="6" width="9.81640625" style="349" customWidth="1"/>
    <col min="7" max="7" width="17.81640625" style="294" customWidth="1"/>
    <col min="8" max="8" width="10.453125" style="349" bestFit="1" customWidth="1"/>
    <col min="9" max="9" width="19.453125" style="294" customWidth="1"/>
    <col min="10" max="10" width="14.81640625" style="349" customWidth="1"/>
    <col min="11" max="11" width="18.453125" style="294" bestFit="1" customWidth="1"/>
    <col min="12" max="12" width="9.453125" style="469" customWidth="1"/>
    <col min="13" max="13" width="20.453125" style="294" customWidth="1"/>
    <col min="14" max="14" width="10" style="349" customWidth="1"/>
    <col min="15" max="15" width="21" style="294" bestFit="1" customWidth="1"/>
    <col min="16" max="16" width="10.453125" style="377" customWidth="1"/>
    <col min="17" max="17" width="21.453125" style="294" customWidth="1"/>
    <col min="18" max="18" width="10.453125" style="349" customWidth="1"/>
    <col min="19" max="19" width="19.453125" style="294" customWidth="1"/>
    <col min="20" max="20" width="9.453125" style="349" customWidth="1"/>
    <col min="21" max="21" width="16.453125" style="294" customWidth="1"/>
    <col min="22" max="22" width="9.453125" style="349" customWidth="1"/>
    <col min="23" max="23" width="18.453125" style="294" bestFit="1" customWidth="1"/>
    <col min="24" max="24" width="10.453125" style="349" customWidth="1"/>
    <col min="25" max="25" width="19.453125" style="294" customWidth="1"/>
    <col min="26" max="26" width="21.453125" style="294" customWidth="1"/>
    <col min="27" max="16384" width="9.1796875" style="294"/>
  </cols>
  <sheetData>
    <row r="1" spans="1:40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</row>
    <row r="2" spans="1:40" ht="15" x14ac:dyDescent="0.35">
      <c r="A2" s="1237" t="s">
        <v>254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</row>
    <row r="3" spans="1:40" s="295" customFormat="1" ht="22.5" customHeight="1" x14ac:dyDescent="0.35">
      <c r="A3" s="1256" t="s">
        <v>2</v>
      </c>
      <c r="B3" s="1254" t="s">
        <v>174</v>
      </c>
      <c r="C3" s="1257"/>
      <c r="D3" s="1257"/>
      <c r="E3" s="1257"/>
      <c r="F3" s="1257"/>
      <c r="G3" s="1255"/>
      <c r="H3" s="1254" t="s">
        <v>4</v>
      </c>
      <c r="I3" s="1257"/>
      <c r="J3" s="1257"/>
      <c r="K3" s="1257"/>
      <c r="L3" s="1257"/>
      <c r="M3" s="1255"/>
      <c r="N3" s="1258" t="s">
        <v>5</v>
      </c>
      <c r="O3" s="1259"/>
      <c r="P3" s="1258" t="s">
        <v>6</v>
      </c>
      <c r="Q3" s="1259"/>
      <c r="R3" s="1254" t="s">
        <v>7</v>
      </c>
      <c r="S3" s="1255"/>
      <c r="T3" s="1258" t="s">
        <v>8</v>
      </c>
      <c r="U3" s="1260"/>
      <c r="V3" s="1260"/>
      <c r="W3" s="1259"/>
      <c r="X3" s="1254" t="s">
        <v>7</v>
      </c>
      <c r="Y3" s="1255"/>
      <c r="Z3" s="1252" t="s">
        <v>9</v>
      </c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s="296" customFormat="1" ht="20.25" customHeight="1" x14ac:dyDescent="0.35">
      <c r="A4" s="1254"/>
      <c r="B4" s="1254" t="s">
        <v>188</v>
      </c>
      <c r="C4" s="1255"/>
      <c r="D4" s="1254" t="s">
        <v>189</v>
      </c>
      <c r="E4" s="1255"/>
      <c r="F4" s="1254" t="s">
        <v>190</v>
      </c>
      <c r="G4" s="1255"/>
      <c r="H4" s="1254" t="s">
        <v>13</v>
      </c>
      <c r="I4" s="1255"/>
      <c r="J4" s="1254" t="s">
        <v>175</v>
      </c>
      <c r="K4" s="1255"/>
      <c r="L4" s="1254" t="s">
        <v>16</v>
      </c>
      <c r="M4" s="1255"/>
      <c r="N4" s="487"/>
      <c r="O4" s="860" t="s">
        <v>192</v>
      </c>
      <c r="P4" s="487"/>
      <c r="Q4" s="860" t="s">
        <v>20</v>
      </c>
      <c r="R4" s="488"/>
      <c r="S4" s="858" t="s">
        <v>255</v>
      </c>
      <c r="T4" s="489"/>
      <c r="U4" s="490" t="s">
        <v>193</v>
      </c>
      <c r="V4" s="491"/>
      <c r="W4" s="858" t="s">
        <v>251</v>
      </c>
      <c r="X4" s="488"/>
      <c r="Y4" s="860" t="s">
        <v>256</v>
      </c>
      <c r="Z4" s="1253"/>
      <c r="AA4" s="492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</row>
    <row r="5" spans="1:40" s="296" customFormat="1" ht="17.25" customHeight="1" x14ac:dyDescent="0.35">
      <c r="A5" s="875"/>
      <c r="B5" s="350" t="s">
        <v>26</v>
      </c>
      <c r="C5" s="869" t="s">
        <v>27</v>
      </c>
      <c r="D5" s="363" t="s">
        <v>26</v>
      </c>
      <c r="E5" s="869" t="s">
        <v>27</v>
      </c>
      <c r="F5" s="389" t="s">
        <v>30</v>
      </c>
      <c r="G5" s="874" t="s">
        <v>27</v>
      </c>
      <c r="H5" s="371" t="s">
        <v>30</v>
      </c>
      <c r="I5" s="869" t="s">
        <v>27</v>
      </c>
      <c r="J5" s="363" t="s">
        <v>164</v>
      </c>
      <c r="K5" s="869" t="s">
        <v>27</v>
      </c>
      <c r="L5" s="460" t="s">
        <v>21</v>
      </c>
      <c r="M5" s="869" t="s">
        <v>27</v>
      </c>
      <c r="N5" s="363" t="s">
        <v>30</v>
      </c>
      <c r="O5" s="869" t="s">
        <v>27</v>
      </c>
      <c r="P5" s="363" t="s">
        <v>31</v>
      </c>
      <c r="Q5" s="869" t="s">
        <v>27</v>
      </c>
      <c r="R5" s="374" t="s">
        <v>30</v>
      </c>
      <c r="S5" s="863" t="s">
        <v>27</v>
      </c>
      <c r="T5" s="350" t="s">
        <v>30</v>
      </c>
      <c r="U5" s="873" t="s">
        <v>27</v>
      </c>
      <c r="V5" s="350" t="s">
        <v>32</v>
      </c>
      <c r="W5" s="863" t="s">
        <v>27</v>
      </c>
      <c r="X5" s="374" t="s">
        <v>30</v>
      </c>
      <c r="Y5" s="869" t="s">
        <v>27</v>
      </c>
      <c r="Z5" s="864"/>
    </row>
    <row r="6" spans="1:40" ht="15" customHeight="1" x14ac:dyDescent="0.35">
      <c r="A6" s="1249">
        <v>44713</v>
      </c>
      <c r="B6" s="351">
        <v>16.3</v>
      </c>
      <c r="C6" s="327">
        <v>124695</v>
      </c>
      <c r="D6" s="348"/>
      <c r="E6" s="327"/>
      <c r="F6" s="348">
        <v>22.59</v>
      </c>
      <c r="G6" s="297">
        <v>172814</v>
      </c>
      <c r="H6" s="353"/>
      <c r="I6" s="297"/>
      <c r="J6" s="353"/>
      <c r="K6" s="297"/>
      <c r="L6" s="372"/>
      <c r="M6" s="298"/>
      <c r="N6" s="366"/>
      <c r="O6" s="298"/>
      <c r="P6" s="365"/>
      <c r="Q6" s="298"/>
      <c r="R6" s="366"/>
      <c r="S6" s="298"/>
      <c r="T6" s="385"/>
      <c r="U6" s="340"/>
      <c r="V6" s="385"/>
      <c r="W6" s="298"/>
      <c r="X6" s="366"/>
      <c r="Y6" s="298"/>
      <c r="Z6" s="298"/>
    </row>
    <row r="7" spans="1:40" ht="15" customHeight="1" x14ac:dyDescent="0.35">
      <c r="A7" s="1251"/>
      <c r="B7" s="352"/>
      <c r="C7" s="327"/>
      <c r="D7" s="348"/>
      <c r="E7" s="327"/>
      <c r="F7" s="348"/>
      <c r="G7" s="297"/>
      <c r="H7" s="353"/>
      <c r="I7" s="297"/>
      <c r="J7" s="353"/>
      <c r="K7" s="297"/>
      <c r="L7" s="372"/>
      <c r="M7" s="298"/>
      <c r="N7" s="366"/>
      <c r="O7" s="298"/>
      <c r="P7" s="365"/>
      <c r="Q7" s="298"/>
      <c r="R7" s="366"/>
      <c r="S7" s="298"/>
      <c r="T7" s="385"/>
      <c r="U7" s="340"/>
      <c r="V7" s="385"/>
      <c r="W7" s="298"/>
      <c r="X7" s="366"/>
      <c r="Y7" s="298"/>
      <c r="Z7" s="298"/>
    </row>
    <row r="8" spans="1:40" ht="15" customHeight="1" x14ac:dyDescent="0.35">
      <c r="A8" s="1249">
        <v>44714</v>
      </c>
      <c r="B8" s="411">
        <v>16.809999999999999</v>
      </c>
      <c r="C8" s="327">
        <v>128597</v>
      </c>
      <c r="D8" s="348">
        <v>31.27</v>
      </c>
      <c r="E8" s="327">
        <v>239216</v>
      </c>
      <c r="F8" s="348">
        <v>26.29</v>
      </c>
      <c r="G8" s="297">
        <v>201119</v>
      </c>
      <c r="H8" s="353"/>
      <c r="I8" s="297"/>
      <c r="J8" s="353">
        <v>25</v>
      </c>
      <c r="K8" s="297">
        <v>312500</v>
      </c>
      <c r="L8" s="372">
        <v>55.45</v>
      </c>
      <c r="M8" s="298">
        <v>285570</v>
      </c>
      <c r="N8" s="366"/>
      <c r="O8" s="298"/>
      <c r="P8" s="365">
        <v>10</v>
      </c>
      <c r="Q8" s="298">
        <v>76500</v>
      </c>
      <c r="R8" s="366"/>
      <c r="S8" s="298"/>
      <c r="T8" s="385"/>
      <c r="U8" s="340"/>
      <c r="V8" s="385"/>
      <c r="W8" s="298"/>
      <c r="X8" s="366"/>
      <c r="Y8" s="298"/>
      <c r="Z8" s="298"/>
    </row>
    <row r="9" spans="1:40" ht="15" customHeight="1" x14ac:dyDescent="0.35">
      <c r="A9" s="1250"/>
      <c r="B9" s="351"/>
      <c r="C9" s="327"/>
      <c r="D9" s="348"/>
      <c r="E9" s="327"/>
      <c r="F9" s="348"/>
      <c r="G9" s="297"/>
      <c r="H9" s="353"/>
      <c r="I9" s="297"/>
      <c r="J9" s="353"/>
      <c r="K9" s="297"/>
      <c r="L9" s="372"/>
      <c r="M9" s="298"/>
      <c r="N9" s="366"/>
      <c r="O9" s="298"/>
      <c r="P9" s="365">
        <v>10</v>
      </c>
      <c r="Q9" s="298">
        <v>76500</v>
      </c>
      <c r="R9" s="366"/>
      <c r="S9" s="298"/>
      <c r="T9" s="385"/>
      <c r="U9" s="341"/>
      <c r="V9" s="386"/>
      <c r="W9" s="287"/>
      <c r="X9" s="392"/>
      <c r="Y9" s="298"/>
      <c r="Z9" s="298"/>
      <c r="AA9" s="294" t="s">
        <v>153</v>
      </c>
    </row>
    <row r="10" spans="1:40" ht="15" customHeight="1" x14ac:dyDescent="0.35">
      <c r="A10" s="1251"/>
      <c r="B10" s="352"/>
      <c r="C10" s="327"/>
      <c r="D10" s="348"/>
      <c r="E10" s="327"/>
      <c r="F10" s="348"/>
      <c r="G10" s="338"/>
      <c r="H10" s="353"/>
      <c r="I10" s="297"/>
      <c r="J10" s="353"/>
      <c r="K10" s="297"/>
      <c r="L10" s="372"/>
      <c r="M10" s="298"/>
      <c r="N10" s="366"/>
      <c r="O10" s="298"/>
      <c r="P10" s="365">
        <v>10</v>
      </c>
      <c r="Q10" s="298">
        <v>76500</v>
      </c>
      <c r="R10" s="366"/>
      <c r="S10" s="298"/>
      <c r="T10" s="385"/>
      <c r="U10" s="340"/>
      <c r="V10" s="385"/>
      <c r="W10" s="298"/>
      <c r="X10" s="366"/>
      <c r="Y10" s="298"/>
      <c r="Z10" s="298"/>
    </row>
    <row r="11" spans="1:40" ht="15" customHeight="1" x14ac:dyDescent="0.35">
      <c r="A11" s="1249">
        <v>44715</v>
      </c>
      <c r="B11" s="353">
        <v>20.63</v>
      </c>
      <c r="C11" s="327">
        <v>157820</v>
      </c>
      <c r="D11" s="348">
        <v>15.54</v>
      </c>
      <c r="E11" s="327">
        <v>118881</v>
      </c>
      <c r="F11" s="348">
        <v>18.600000000000001</v>
      </c>
      <c r="G11" s="297">
        <v>142290</v>
      </c>
      <c r="H11" s="353"/>
      <c r="I11" s="297"/>
      <c r="J11" s="353">
        <v>30</v>
      </c>
      <c r="K11" s="297">
        <v>375000</v>
      </c>
      <c r="L11" s="372"/>
      <c r="M11" s="298"/>
      <c r="N11" s="366"/>
      <c r="O11" s="298"/>
      <c r="P11" s="365">
        <v>10</v>
      </c>
      <c r="Q11" s="298">
        <v>76500</v>
      </c>
      <c r="R11" s="366">
        <v>10.58</v>
      </c>
      <c r="S11" s="298">
        <v>80937</v>
      </c>
      <c r="T11" s="385"/>
      <c r="U11" s="340"/>
      <c r="V11" s="385"/>
      <c r="W11" s="298"/>
      <c r="X11" s="366"/>
      <c r="Y11" s="298"/>
      <c r="Z11" s="298"/>
    </row>
    <row r="12" spans="1:40" ht="15" customHeight="1" x14ac:dyDescent="0.35">
      <c r="A12" s="1250"/>
      <c r="B12" s="353"/>
      <c r="C12" s="327"/>
      <c r="D12" s="348"/>
      <c r="E12" s="327"/>
      <c r="F12" s="348"/>
      <c r="G12" s="297"/>
      <c r="H12" s="353"/>
      <c r="I12" s="297"/>
      <c r="J12" s="353"/>
      <c r="K12" s="297"/>
      <c r="L12" s="372"/>
      <c r="M12" s="298"/>
      <c r="N12" s="366"/>
      <c r="O12" s="298"/>
      <c r="P12" s="365">
        <v>10</v>
      </c>
      <c r="Q12" s="298">
        <v>76500</v>
      </c>
      <c r="R12" s="366"/>
      <c r="S12" s="298"/>
      <c r="T12" s="385"/>
      <c r="U12" s="340"/>
      <c r="V12" s="385"/>
      <c r="W12" s="298"/>
      <c r="X12" s="366"/>
      <c r="Y12" s="298"/>
      <c r="Z12" s="298"/>
    </row>
    <row r="13" spans="1:40" ht="15" customHeight="1" x14ac:dyDescent="0.35">
      <c r="A13" s="1251"/>
      <c r="B13" s="353"/>
      <c r="C13" s="327"/>
      <c r="D13" s="348"/>
      <c r="E13" s="297"/>
      <c r="F13" s="353"/>
      <c r="G13" s="338"/>
      <c r="H13" s="353"/>
      <c r="I13" s="297"/>
      <c r="J13" s="353"/>
      <c r="K13" s="297"/>
      <c r="L13" s="372"/>
      <c r="M13" s="298"/>
      <c r="N13" s="366"/>
      <c r="O13" s="298"/>
      <c r="P13" s="365">
        <v>10</v>
      </c>
      <c r="Q13" s="298">
        <v>76500</v>
      </c>
      <c r="R13" s="366"/>
      <c r="S13" s="298"/>
      <c r="T13" s="385"/>
      <c r="U13" s="340"/>
      <c r="V13" s="385"/>
      <c r="W13" s="298"/>
      <c r="X13" s="366"/>
      <c r="Y13" s="298"/>
      <c r="Z13" s="298"/>
    </row>
    <row r="14" spans="1:40" ht="15" customHeight="1" x14ac:dyDescent="0.35">
      <c r="A14" s="1249">
        <v>44716</v>
      </c>
      <c r="B14" s="353">
        <v>14.95</v>
      </c>
      <c r="C14" s="327">
        <v>114368</v>
      </c>
      <c r="D14" s="348"/>
      <c r="E14" s="327"/>
      <c r="F14" s="348">
        <v>42.22</v>
      </c>
      <c r="G14" s="297">
        <v>322983</v>
      </c>
      <c r="H14" s="353"/>
      <c r="I14" s="297"/>
      <c r="J14" s="353"/>
      <c r="K14" s="297"/>
      <c r="L14" s="372"/>
      <c r="M14" s="298"/>
      <c r="N14" s="366"/>
      <c r="O14" s="298"/>
      <c r="P14" s="365">
        <v>10</v>
      </c>
      <c r="Q14" s="298">
        <v>76500</v>
      </c>
      <c r="R14" s="366"/>
      <c r="S14" s="298"/>
      <c r="T14" s="385"/>
      <c r="U14" s="340"/>
      <c r="V14" s="385">
        <v>40.04</v>
      </c>
      <c r="W14" s="298">
        <v>306306</v>
      </c>
      <c r="X14" s="366"/>
      <c r="Y14" s="298"/>
      <c r="Z14" s="298"/>
    </row>
    <row r="15" spans="1:40" ht="15" customHeight="1" x14ac:dyDescent="0.35">
      <c r="A15" s="1250"/>
      <c r="B15" s="353"/>
      <c r="C15" s="327"/>
      <c r="D15" s="348"/>
      <c r="E15" s="327"/>
      <c r="F15" s="348"/>
      <c r="G15" s="297"/>
      <c r="H15" s="353"/>
      <c r="I15" s="297"/>
      <c r="J15" s="353"/>
      <c r="K15" s="297"/>
      <c r="L15" s="372"/>
      <c r="M15" s="298"/>
      <c r="N15" s="366"/>
      <c r="O15" s="298"/>
      <c r="P15" s="365">
        <v>10</v>
      </c>
      <c r="Q15" s="298">
        <v>76500</v>
      </c>
      <c r="R15" s="366"/>
      <c r="S15" s="298"/>
      <c r="T15" s="385"/>
      <c r="U15" s="340"/>
      <c r="V15" s="385"/>
      <c r="W15" s="298"/>
      <c r="X15" s="366"/>
      <c r="Y15" s="298"/>
      <c r="Z15" s="298"/>
    </row>
    <row r="16" spans="1:40" ht="15" customHeight="1" x14ac:dyDescent="0.35">
      <c r="A16" s="1251"/>
      <c r="B16" s="353"/>
      <c r="C16" s="327"/>
      <c r="D16" s="348"/>
      <c r="E16" s="327"/>
      <c r="F16" s="348"/>
      <c r="G16" s="297"/>
      <c r="H16" s="353"/>
      <c r="I16" s="297"/>
      <c r="J16" s="353"/>
      <c r="K16" s="297"/>
      <c r="L16" s="372"/>
      <c r="M16" s="298"/>
      <c r="N16" s="366"/>
      <c r="O16" s="298"/>
      <c r="P16" s="365">
        <v>10</v>
      </c>
      <c r="Q16" s="298">
        <v>76500</v>
      </c>
      <c r="R16" s="366"/>
      <c r="S16" s="298"/>
      <c r="T16" s="385"/>
      <c r="U16" s="340"/>
      <c r="V16" s="385"/>
      <c r="W16" s="298"/>
      <c r="X16" s="366"/>
      <c r="Y16" s="298"/>
      <c r="Z16" s="298"/>
    </row>
    <row r="17" spans="1:26" ht="15" customHeight="1" x14ac:dyDescent="0.35">
      <c r="A17" s="1249">
        <v>44717</v>
      </c>
      <c r="B17" s="353"/>
      <c r="C17" s="327"/>
      <c r="D17" s="348">
        <v>28.92</v>
      </c>
      <c r="E17" s="327">
        <v>221238</v>
      </c>
      <c r="F17" s="348"/>
      <c r="G17" s="297"/>
      <c r="H17" s="353">
        <v>27.48</v>
      </c>
      <c r="I17" s="297">
        <v>210222</v>
      </c>
      <c r="J17" s="353"/>
      <c r="K17" s="297"/>
      <c r="L17" s="372">
        <v>57.6</v>
      </c>
      <c r="M17" s="298">
        <v>296640</v>
      </c>
      <c r="N17" s="366"/>
      <c r="O17" s="298"/>
      <c r="P17" s="365"/>
      <c r="Q17" s="298"/>
      <c r="R17" s="366"/>
      <c r="S17" s="298"/>
      <c r="T17" s="385"/>
      <c r="U17" s="340"/>
      <c r="V17" s="385"/>
      <c r="W17" s="298"/>
      <c r="X17" s="366"/>
      <c r="Y17" s="298"/>
      <c r="Z17" s="298"/>
    </row>
    <row r="18" spans="1:26" ht="15" customHeight="1" x14ac:dyDescent="0.35">
      <c r="A18" s="1250"/>
      <c r="B18" s="353"/>
      <c r="C18" s="327"/>
      <c r="D18" s="348"/>
      <c r="E18" s="327"/>
      <c r="F18" s="348"/>
      <c r="G18" s="297"/>
      <c r="H18" s="353"/>
      <c r="I18" s="297"/>
      <c r="J18" s="353"/>
      <c r="K18" s="297"/>
      <c r="L18" s="372"/>
      <c r="M18" s="298"/>
      <c r="N18" s="366"/>
      <c r="O18" s="298"/>
      <c r="P18" s="365"/>
      <c r="Q18" s="298"/>
      <c r="R18" s="366"/>
      <c r="S18" s="298"/>
      <c r="T18" s="385"/>
      <c r="U18" s="340"/>
      <c r="V18" s="385"/>
      <c r="W18" s="298"/>
      <c r="X18" s="366"/>
      <c r="Y18" s="298"/>
      <c r="Z18" s="298"/>
    </row>
    <row r="19" spans="1:26" ht="15" customHeight="1" x14ac:dyDescent="0.35">
      <c r="A19" s="1251"/>
      <c r="B19" s="353"/>
      <c r="C19" s="327"/>
      <c r="D19" s="348"/>
      <c r="E19" s="327"/>
      <c r="F19" s="348"/>
      <c r="G19" s="297"/>
      <c r="H19" s="353"/>
      <c r="I19" s="297"/>
      <c r="J19" s="353"/>
      <c r="K19" s="297"/>
      <c r="L19" s="372"/>
      <c r="M19" s="298"/>
      <c r="N19" s="366"/>
      <c r="O19" s="298"/>
      <c r="P19" s="365"/>
      <c r="Q19" s="298"/>
      <c r="R19" s="366"/>
      <c r="S19" s="298"/>
      <c r="T19" s="385"/>
      <c r="U19" s="340"/>
      <c r="V19" s="385"/>
      <c r="W19" s="298"/>
      <c r="X19" s="366"/>
      <c r="Y19" s="298"/>
      <c r="Z19" s="298"/>
    </row>
    <row r="20" spans="1:26" ht="15" customHeight="1" x14ac:dyDescent="0.35">
      <c r="A20" s="1249">
        <v>44718</v>
      </c>
      <c r="B20" s="353">
        <v>29.13</v>
      </c>
      <c r="C20" s="327">
        <v>222845</v>
      </c>
      <c r="D20" s="348"/>
      <c r="E20" s="327"/>
      <c r="F20" s="348">
        <v>28.35</v>
      </c>
      <c r="G20" s="297">
        <v>216878</v>
      </c>
      <c r="H20" s="353"/>
      <c r="I20" s="297"/>
      <c r="J20" s="353">
        <v>15</v>
      </c>
      <c r="K20" s="297">
        <v>187500</v>
      </c>
      <c r="L20" s="372"/>
      <c r="M20" s="298"/>
      <c r="N20" s="366">
        <v>40.369999999999997</v>
      </c>
      <c r="O20" s="298">
        <v>308831</v>
      </c>
      <c r="P20" s="365">
        <v>10</v>
      </c>
      <c r="Q20" s="298">
        <v>76500</v>
      </c>
      <c r="R20" s="366"/>
      <c r="S20" s="298"/>
      <c r="T20" s="385"/>
      <c r="U20" s="340"/>
      <c r="V20" s="385"/>
      <c r="W20" s="332"/>
      <c r="X20" s="366"/>
      <c r="Y20" s="298"/>
      <c r="Z20" s="298"/>
    </row>
    <row r="21" spans="1:26" ht="15" customHeight="1" x14ac:dyDescent="0.35">
      <c r="A21" s="1250"/>
      <c r="B21" s="353"/>
      <c r="C21" s="327"/>
      <c r="D21" s="348"/>
      <c r="E21" s="327"/>
      <c r="F21" s="348"/>
      <c r="G21" s="297"/>
      <c r="H21" s="353"/>
      <c r="I21" s="297"/>
      <c r="J21" s="353"/>
      <c r="K21" s="297"/>
      <c r="L21" s="372"/>
      <c r="M21" s="298"/>
      <c r="N21" s="366"/>
      <c r="O21" s="298"/>
      <c r="P21" s="365">
        <v>10</v>
      </c>
      <c r="Q21" s="298">
        <v>76500</v>
      </c>
      <c r="R21" s="366"/>
      <c r="S21" s="298"/>
      <c r="T21" s="385"/>
      <c r="U21" s="868"/>
      <c r="V21" s="871"/>
      <c r="W21" s="867"/>
      <c r="X21" s="365"/>
      <c r="Y21" s="298"/>
      <c r="Z21" s="298"/>
    </row>
    <row r="22" spans="1:26" ht="15" customHeight="1" x14ac:dyDescent="0.35">
      <c r="A22" s="1251"/>
      <c r="B22" s="353"/>
      <c r="C22" s="327"/>
      <c r="D22" s="348"/>
      <c r="E22" s="327"/>
      <c r="F22" s="348"/>
      <c r="G22" s="297"/>
      <c r="H22" s="353"/>
      <c r="I22" s="297"/>
      <c r="J22" s="353"/>
      <c r="K22" s="297"/>
      <c r="L22" s="372"/>
      <c r="M22" s="298"/>
      <c r="N22" s="366"/>
      <c r="O22" s="298"/>
      <c r="P22" s="365">
        <v>10</v>
      </c>
      <c r="Q22" s="298">
        <v>76500</v>
      </c>
      <c r="R22" s="366"/>
      <c r="S22" s="298"/>
      <c r="T22" s="385"/>
      <c r="U22" s="868"/>
      <c r="V22" s="871"/>
      <c r="W22" s="867"/>
      <c r="X22" s="365"/>
      <c r="Y22" s="298"/>
      <c r="Z22" s="298"/>
    </row>
    <row r="23" spans="1:26" ht="15" customHeight="1" x14ac:dyDescent="0.35">
      <c r="A23" s="1249">
        <v>44719</v>
      </c>
      <c r="B23" s="353">
        <v>18</v>
      </c>
      <c r="C23" s="327">
        <v>137700</v>
      </c>
      <c r="D23" s="348">
        <v>23.29</v>
      </c>
      <c r="E23" s="327">
        <v>178169</v>
      </c>
      <c r="F23" s="348">
        <v>22.02</v>
      </c>
      <c r="G23" s="297">
        <v>168453</v>
      </c>
      <c r="H23" s="353"/>
      <c r="I23" s="297"/>
      <c r="J23" s="353">
        <v>30</v>
      </c>
      <c r="K23" s="297">
        <v>375000</v>
      </c>
      <c r="L23" s="372"/>
      <c r="M23" s="298"/>
      <c r="N23" s="366"/>
      <c r="O23" s="298"/>
      <c r="P23" s="365">
        <v>10</v>
      </c>
      <c r="Q23" s="298">
        <v>76500</v>
      </c>
      <c r="R23" s="366"/>
      <c r="S23" s="298"/>
      <c r="T23" s="385"/>
      <c r="U23" s="340"/>
      <c r="V23" s="385"/>
      <c r="W23" s="298"/>
      <c r="X23" s="366"/>
      <c r="Y23" s="298"/>
      <c r="Z23" s="298"/>
    </row>
    <row r="24" spans="1:26" ht="15" customHeight="1" x14ac:dyDescent="0.35">
      <c r="A24" s="1250"/>
      <c r="B24" s="353"/>
      <c r="C24" s="327"/>
      <c r="D24" s="348"/>
      <c r="E24" s="327"/>
      <c r="F24" s="348"/>
      <c r="G24" s="297"/>
      <c r="H24" s="353"/>
      <c r="I24" s="338"/>
      <c r="J24" s="372"/>
      <c r="K24" s="297"/>
      <c r="L24" s="372"/>
      <c r="M24" s="298"/>
      <c r="N24" s="366"/>
      <c r="O24" s="298"/>
      <c r="P24" s="365">
        <v>10</v>
      </c>
      <c r="Q24" s="298">
        <v>76500</v>
      </c>
      <c r="R24" s="366"/>
      <c r="S24" s="298"/>
      <c r="T24" s="385"/>
      <c r="U24" s="340"/>
      <c r="V24" s="385"/>
      <c r="W24" s="298"/>
      <c r="X24" s="366"/>
      <c r="Y24" s="298"/>
      <c r="Z24" s="298"/>
    </row>
    <row r="25" spans="1:26" ht="15" customHeight="1" x14ac:dyDescent="0.35">
      <c r="A25" s="1251"/>
      <c r="B25" s="353"/>
      <c r="C25" s="327"/>
      <c r="D25" s="348"/>
      <c r="E25" s="327"/>
      <c r="F25" s="348"/>
      <c r="G25" s="297"/>
      <c r="H25" s="353"/>
      <c r="I25" s="297"/>
      <c r="J25" s="353"/>
      <c r="K25" s="297"/>
      <c r="L25" s="372"/>
      <c r="M25" s="298"/>
      <c r="N25" s="366"/>
      <c r="O25" s="298"/>
      <c r="P25" s="365">
        <v>10</v>
      </c>
      <c r="Q25" s="298">
        <v>76500</v>
      </c>
      <c r="R25" s="366"/>
      <c r="S25" s="298"/>
      <c r="T25" s="385"/>
      <c r="U25" s="340"/>
      <c r="V25" s="385"/>
      <c r="W25" s="298"/>
      <c r="X25" s="366"/>
      <c r="Y25" s="298"/>
      <c r="Z25" s="298"/>
    </row>
    <row r="26" spans="1:26" ht="15" customHeight="1" x14ac:dyDescent="0.35">
      <c r="A26" s="1249">
        <v>44720</v>
      </c>
      <c r="B26" s="353"/>
      <c r="C26" s="327"/>
      <c r="D26" s="348"/>
      <c r="E26" s="327"/>
      <c r="F26" s="348">
        <v>15.87</v>
      </c>
      <c r="G26" s="297">
        <v>121406</v>
      </c>
      <c r="H26" s="353"/>
      <c r="I26" s="297"/>
      <c r="J26" s="353"/>
      <c r="K26" s="297"/>
      <c r="L26" s="372"/>
      <c r="M26" s="298"/>
      <c r="N26" s="366"/>
      <c r="O26" s="298"/>
      <c r="P26" s="365">
        <v>10</v>
      </c>
      <c r="Q26" s="298">
        <v>76500</v>
      </c>
      <c r="R26" s="366"/>
      <c r="S26" s="298"/>
      <c r="T26" s="385"/>
      <c r="U26" s="340"/>
      <c r="V26" s="385"/>
      <c r="W26" s="298"/>
      <c r="X26" s="366"/>
      <c r="Y26" s="298"/>
      <c r="Z26" s="298"/>
    </row>
    <row r="27" spans="1:26" ht="15" customHeight="1" x14ac:dyDescent="0.35">
      <c r="A27" s="1250"/>
      <c r="B27" s="353"/>
      <c r="C27" s="327"/>
      <c r="D27" s="348"/>
      <c r="E27" s="327"/>
      <c r="F27" s="348"/>
      <c r="G27" s="297"/>
      <c r="H27" s="353"/>
      <c r="I27" s="297"/>
      <c r="J27" s="353"/>
      <c r="K27" s="297"/>
      <c r="L27" s="372"/>
      <c r="M27" s="298"/>
      <c r="N27" s="366"/>
      <c r="O27" s="298"/>
      <c r="P27" s="365">
        <v>10</v>
      </c>
      <c r="Q27" s="298">
        <v>76500</v>
      </c>
      <c r="R27" s="366"/>
      <c r="S27" s="298"/>
      <c r="T27" s="385"/>
      <c r="U27" s="340"/>
      <c r="V27" s="385"/>
      <c r="W27" s="298"/>
      <c r="X27" s="366"/>
      <c r="Y27" s="298"/>
      <c r="Z27" s="298"/>
    </row>
    <row r="28" spans="1:26" ht="15" customHeight="1" x14ac:dyDescent="0.35">
      <c r="A28" s="1251"/>
      <c r="B28" s="353"/>
      <c r="C28" s="327"/>
      <c r="D28" s="348"/>
      <c r="E28" s="327"/>
      <c r="F28" s="348"/>
      <c r="G28" s="297"/>
      <c r="H28" s="353"/>
      <c r="I28" s="297"/>
      <c r="J28" s="353"/>
      <c r="K28" s="297"/>
      <c r="L28" s="372"/>
      <c r="M28" s="298"/>
      <c r="N28" s="366"/>
      <c r="O28" s="298"/>
      <c r="P28" s="365">
        <v>10</v>
      </c>
      <c r="Q28" s="298">
        <v>76500</v>
      </c>
      <c r="R28" s="366"/>
      <c r="S28" s="298"/>
      <c r="T28" s="385"/>
      <c r="U28" s="340"/>
      <c r="V28" s="385"/>
      <c r="W28" s="298"/>
      <c r="X28" s="366"/>
      <c r="Y28" s="298"/>
      <c r="Z28" s="298"/>
    </row>
    <row r="29" spans="1:26" ht="15" customHeight="1" x14ac:dyDescent="0.35">
      <c r="A29" s="1249">
        <v>44721</v>
      </c>
      <c r="B29" s="353">
        <v>16.61</v>
      </c>
      <c r="C29" s="327">
        <v>127067</v>
      </c>
      <c r="D29" s="348">
        <v>28</v>
      </c>
      <c r="E29" s="327">
        <v>214200</v>
      </c>
      <c r="F29" s="348">
        <v>17.23</v>
      </c>
      <c r="G29" s="297">
        <v>131810</v>
      </c>
      <c r="H29" s="353"/>
      <c r="I29" s="297"/>
      <c r="J29" s="353">
        <v>15</v>
      </c>
      <c r="K29" s="297">
        <v>187500</v>
      </c>
      <c r="L29" s="372">
        <v>50</v>
      </c>
      <c r="M29" s="298">
        <v>257500</v>
      </c>
      <c r="N29" s="366"/>
      <c r="O29" s="298"/>
      <c r="P29" s="365">
        <v>10</v>
      </c>
      <c r="Q29" s="298">
        <v>76500</v>
      </c>
      <c r="R29" s="366">
        <v>32</v>
      </c>
      <c r="S29" s="298">
        <v>244800</v>
      </c>
      <c r="T29" s="385"/>
      <c r="U29" s="340"/>
      <c r="V29" s="385"/>
      <c r="W29" s="298"/>
      <c r="X29" s="366"/>
      <c r="Y29" s="298"/>
      <c r="Z29" s="298"/>
    </row>
    <row r="30" spans="1:26" ht="15" customHeight="1" x14ac:dyDescent="0.35">
      <c r="A30" s="1250"/>
      <c r="B30" s="353"/>
      <c r="C30" s="327"/>
      <c r="D30" s="348"/>
      <c r="E30" s="327"/>
      <c r="F30" s="348"/>
      <c r="G30" s="297"/>
      <c r="H30" s="353"/>
      <c r="I30" s="297"/>
      <c r="J30" s="353"/>
      <c r="K30" s="297"/>
      <c r="L30" s="372"/>
      <c r="M30" s="298"/>
      <c r="N30" s="366"/>
      <c r="O30" s="298"/>
      <c r="P30" s="365">
        <v>10</v>
      </c>
      <c r="Q30" s="298">
        <v>76500</v>
      </c>
      <c r="R30" s="366"/>
      <c r="S30" s="298"/>
      <c r="T30" s="385"/>
      <c r="U30" s="340"/>
      <c r="V30" s="385"/>
      <c r="W30" s="298"/>
      <c r="X30" s="366"/>
      <c r="Y30" s="298"/>
      <c r="Z30" s="298"/>
    </row>
    <row r="31" spans="1:26" ht="15" customHeight="1" x14ac:dyDescent="0.35">
      <c r="A31" s="1250"/>
      <c r="B31" s="353"/>
      <c r="C31" s="327"/>
      <c r="D31" s="348"/>
      <c r="E31" s="327"/>
      <c r="F31" s="348"/>
      <c r="G31" s="297"/>
      <c r="H31" s="353"/>
      <c r="I31" s="297"/>
      <c r="J31" s="353"/>
      <c r="K31" s="297"/>
      <c r="L31" s="372"/>
      <c r="M31" s="298"/>
      <c r="N31" s="366"/>
      <c r="O31" s="298"/>
      <c r="P31" s="365">
        <v>10</v>
      </c>
      <c r="Q31" s="298">
        <v>76500</v>
      </c>
      <c r="R31" s="366"/>
      <c r="S31" s="298"/>
      <c r="T31" s="385"/>
      <c r="U31" s="340"/>
      <c r="V31" s="385"/>
      <c r="W31" s="298"/>
      <c r="X31" s="366"/>
      <c r="Y31" s="298"/>
      <c r="Z31" s="298"/>
    </row>
    <row r="32" spans="1:26" ht="15" customHeight="1" x14ac:dyDescent="0.35">
      <c r="A32" s="1251"/>
      <c r="B32" s="353"/>
      <c r="C32" s="327"/>
      <c r="D32" s="348"/>
      <c r="E32" s="327"/>
      <c r="F32" s="348"/>
      <c r="G32" s="297"/>
      <c r="H32" s="353"/>
      <c r="I32" s="297"/>
      <c r="J32" s="353"/>
      <c r="K32" s="297"/>
      <c r="L32" s="372"/>
      <c r="M32" s="298"/>
      <c r="N32" s="366"/>
      <c r="O32" s="298"/>
      <c r="P32" s="365"/>
      <c r="Q32" s="298"/>
      <c r="R32" s="366"/>
      <c r="S32" s="298"/>
      <c r="T32" s="385"/>
      <c r="U32" s="340"/>
      <c r="V32" s="385"/>
      <c r="W32" s="298"/>
      <c r="X32" s="366"/>
      <c r="Y32" s="298"/>
      <c r="Z32" s="298"/>
    </row>
    <row r="33" spans="1:26" ht="15" customHeight="1" x14ac:dyDescent="0.35">
      <c r="A33" s="1249">
        <v>44722</v>
      </c>
      <c r="B33" s="353">
        <v>17.850000000000001</v>
      </c>
      <c r="C33" s="327">
        <v>136553</v>
      </c>
      <c r="D33" s="348">
        <v>13.64</v>
      </c>
      <c r="E33" s="327">
        <v>104346</v>
      </c>
      <c r="F33" s="348">
        <v>21.77</v>
      </c>
      <c r="G33" s="297">
        <v>166541</v>
      </c>
      <c r="H33" s="353">
        <v>28.18</v>
      </c>
      <c r="I33" s="297">
        <v>215577</v>
      </c>
      <c r="J33" s="353">
        <v>15</v>
      </c>
      <c r="K33" s="297">
        <v>187500</v>
      </c>
      <c r="L33" s="372"/>
      <c r="M33" s="298"/>
      <c r="N33" s="366"/>
      <c r="O33" s="298"/>
      <c r="P33" s="365">
        <v>10</v>
      </c>
      <c r="Q33" s="298">
        <v>76500</v>
      </c>
      <c r="R33" s="366"/>
      <c r="S33" s="298"/>
      <c r="T33" s="385"/>
      <c r="U33" s="340"/>
      <c r="V33" s="385"/>
      <c r="W33" s="298"/>
      <c r="X33" s="366"/>
      <c r="Y33" s="298"/>
      <c r="Z33" s="298"/>
    </row>
    <row r="34" spans="1:26" ht="15" customHeight="1" x14ac:dyDescent="0.35">
      <c r="A34" s="1250"/>
      <c r="B34" s="353"/>
      <c r="C34" s="327"/>
      <c r="D34" s="348"/>
      <c r="E34" s="327"/>
      <c r="F34" s="348"/>
      <c r="G34" s="297"/>
      <c r="H34" s="353"/>
      <c r="I34" s="297"/>
      <c r="J34" s="353"/>
      <c r="K34" s="297"/>
      <c r="L34" s="372"/>
      <c r="M34" s="298"/>
      <c r="N34" s="366"/>
      <c r="O34" s="298"/>
      <c r="P34" s="365">
        <v>10</v>
      </c>
      <c r="Q34" s="298">
        <v>76500</v>
      </c>
      <c r="R34" s="366"/>
      <c r="S34" s="298"/>
      <c r="T34" s="385"/>
      <c r="U34" s="340"/>
      <c r="V34" s="385"/>
      <c r="W34" s="298"/>
      <c r="X34" s="366"/>
      <c r="Y34" s="298"/>
      <c r="Z34" s="298"/>
    </row>
    <row r="35" spans="1:26" ht="15" customHeight="1" x14ac:dyDescent="0.35">
      <c r="A35" s="1250"/>
      <c r="B35" s="353"/>
      <c r="C35" s="327"/>
      <c r="D35" s="348"/>
      <c r="E35" s="327"/>
      <c r="F35" s="348"/>
      <c r="G35" s="297"/>
      <c r="H35" s="353"/>
      <c r="I35" s="297"/>
      <c r="J35" s="353"/>
      <c r="K35" s="297"/>
      <c r="L35" s="372"/>
      <c r="M35" s="298"/>
      <c r="N35" s="366"/>
      <c r="O35" s="298"/>
      <c r="P35" s="365">
        <v>10</v>
      </c>
      <c r="Q35" s="298">
        <v>76500</v>
      </c>
      <c r="R35" s="366"/>
      <c r="S35" s="298"/>
      <c r="T35" s="385"/>
      <c r="U35" s="340"/>
      <c r="V35" s="385"/>
      <c r="W35" s="298"/>
      <c r="X35" s="366"/>
      <c r="Y35" s="298"/>
      <c r="Z35" s="298"/>
    </row>
    <row r="36" spans="1:26" ht="15" customHeight="1" x14ac:dyDescent="0.35">
      <c r="A36" s="1251"/>
      <c r="B36" s="353"/>
      <c r="C36" s="327"/>
      <c r="D36" s="348"/>
      <c r="E36" s="327"/>
      <c r="F36" s="348"/>
      <c r="G36" s="297"/>
      <c r="H36" s="353"/>
      <c r="I36" s="297"/>
      <c r="J36" s="353"/>
      <c r="K36" s="297"/>
      <c r="L36" s="372"/>
      <c r="M36" s="298"/>
      <c r="N36" s="366"/>
      <c r="O36" s="298"/>
      <c r="P36" s="365"/>
      <c r="Q36" s="298"/>
      <c r="R36" s="366"/>
      <c r="S36" s="298"/>
      <c r="T36" s="385"/>
      <c r="U36" s="340"/>
      <c r="V36" s="385"/>
      <c r="W36" s="298"/>
      <c r="X36" s="366"/>
      <c r="Y36" s="298"/>
      <c r="Z36" s="298"/>
    </row>
    <row r="37" spans="1:26" ht="15" customHeight="1" x14ac:dyDescent="0.35">
      <c r="A37" s="1249">
        <v>44723</v>
      </c>
      <c r="B37" s="353">
        <v>13.11</v>
      </c>
      <c r="C37" s="327">
        <v>100292</v>
      </c>
      <c r="D37" s="348">
        <v>13.84</v>
      </c>
      <c r="E37" s="327">
        <v>105876</v>
      </c>
      <c r="F37" s="348"/>
      <c r="G37" s="297"/>
      <c r="H37" s="353"/>
      <c r="I37" s="297"/>
      <c r="J37" s="353">
        <v>15</v>
      </c>
      <c r="K37" s="297">
        <v>187500</v>
      </c>
      <c r="L37" s="372"/>
      <c r="M37" s="298"/>
      <c r="N37" s="366"/>
      <c r="O37" s="298"/>
      <c r="P37" s="365">
        <v>10</v>
      </c>
      <c r="Q37" s="298">
        <v>76500</v>
      </c>
      <c r="R37" s="366"/>
      <c r="S37" s="298"/>
      <c r="T37" s="385"/>
      <c r="U37" s="340"/>
      <c r="V37" s="385"/>
      <c r="W37" s="298"/>
      <c r="X37" s="366"/>
      <c r="Y37" s="298"/>
      <c r="Z37" s="298"/>
    </row>
    <row r="38" spans="1:26" ht="15" customHeight="1" x14ac:dyDescent="0.35">
      <c r="A38" s="1250"/>
      <c r="B38" s="353"/>
      <c r="C38" s="327"/>
      <c r="D38" s="348"/>
      <c r="E38" s="327"/>
      <c r="F38" s="348"/>
      <c r="G38" s="297"/>
      <c r="H38" s="353"/>
      <c r="I38" s="297"/>
      <c r="J38" s="353"/>
      <c r="K38" s="297"/>
      <c r="L38" s="372"/>
      <c r="M38" s="298"/>
      <c r="N38" s="366"/>
      <c r="O38" s="298"/>
      <c r="P38" s="365">
        <v>10</v>
      </c>
      <c r="Q38" s="298">
        <v>76500</v>
      </c>
      <c r="R38" s="366"/>
      <c r="S38" s="298"/>
      <c r="T38" s="385"/>
      <c r="U38" s="340"/>
      <c r="V38" s="385"/>
      <c r="W38" s="298"/>
      <c r="X38" s="366"/>
      <c r="Y38" s="298"/>
      <c r="Z38" s="298"/>
    </row>
    <row r="39" spans="1:26" ht="15" customHeight="1" x14ac:dyDescent="0.35">
      <c r="A39" s="1250"/>
      <c r="B39" s="353"/>
      <c r="C39" s="327"/>
      <c r="D39" s="348"/>
      <c r="E39" s="327"/>
      <c r="F39" s="348"/>
      <c r="G39" s="297"/>
      <c r="H39" s="353"/>
      <c r="I39" s="297"/>
      <c r="J39" s="353"/>
      <c r="K39" s="297"/>
      <c r="L39" s="372"/>
      <c r="M39" s="298"/>
      <c r="N39" s="366"/>
      <c r="O39" s="298"/>
      <c r="P39" s="365">
        <v>10</v>
      </c>
      <c r="Q39" s="298">
        <v>76500</v>
      </c>
      <c r="R39" s="366"/>
      <c r="S39" s="298"/>
      <c r="T39" s="385"/>
      <c r="U39" s="340"/>
      <c r="V39" s="385"/>
      <c r="W39" s="298"/>
      <c r="X39" s="366"/>
      <c r="Y39" s="298"/>
      <c r="Z39" s="298"/>
    </row>
    <row r="40" spans="1:26" ht="15" customHeight="1" x14ac:dyDescent="0.35">
      <c r="A40" s="1251"/>
      <c r="B40" s="353"/>
      <c r="C40" s="327"/>
      <c r="D40" s="348"/>
      <c r="E40" s="327"/>
      <c r="F40" s="348"/>
      <c r="G40" s="297"/>
      <c r="H40" s="353"/>
      <c r="I40" s="297"/>
      <c r="J40" s="353"/>
      <c r="K40" s="297"/>
      <c r="L40" s="372"/>
      <c r="M40" s="298"/>
      <c r="N40" s="366"/>
      <c r="O40" s="298"/>
      <c r="P40" s="365"/>
      <c r="Q40" s="298"/>
      <c r="R40" s="366"/>
      <c r="S40" s="298"/>
      <c r="T40" s="385"/>
      <c r="U40" s="340"/>
      <c r="V40" s="385"/>
      <c r="W40" s="298"/>
      <c r="X40" s="366"/>
      <c r="Y40" s="298"/>
      <c r="Z40" s="298"/>
    </row>
    <row r="41" spans="1:26" ht="15" customHeight="1" x14ac:dyDescent="0.35">
      <c r="A41" s="1249">
        <v>44724</v>
      </c>
      <c r="B41" s="353"/>
      <c r="C41" s="327"/>
      <c r="D41" s="348"/>
      <c r="E41" s="327"/>
      <c r="F41" s="348">
        <v>30.26</v>
      </c>
      <c r="G41" s="297">
        <v>231719</v>
      </c>
      <c r="H41" s="353"/>
      <c r="I41" s="297"/>
      <c r="J41" s="353"/>
      <c r="K41" s="297"/>
      <c r="L41" s="372"/>
      <c r="M41" s="298"/>
      <c r="N41" s="366"/>
      <c r="O41" s="298"/>
      <c r="P41" s="365"/>
      <c r="Q41" s="298"/>
      <c r="R41" s="366"/>
      <c r="S41" s="298"/>
      <c r="T41" s="385"/>
      <c r="U41" s="340"/>
      <c r="V41" s="385"/>
      <c r="W41" s="298"/>
      <c r="X41" s="366"/>
      <c r="Y41" s="298"/>
      <c r="Z41" s="298"/>
    </row>
    <row r="42" spans="1:26" ht="15" customHeight="1" x14ac:dyDescent="0.35">
      <c r="A42" s="1250"/>
      <c r="B42" s="353"/>
      <c r="C42" s="327"/>
      <c r="D42" s="348"/>
      <c r="E42" s="327"/>
      <c r="F42" s="348"/>
      <c r="G42" s="297"/>
      <c r="H42" s="353"/>
      <c r="I42" s="297"/>
      <c r="J42" s="353"/>
      <c r="K42" s="297"/>
      <c r="L42" s="372"/>
      <c r="M42" s="298"/>
      <c r="N42" s="366"/>
      <c r="O42" s="298"/>
      <c r="P42" s="365"/>
      <c r="Q42" s="298"/>
      <c r="R42" s="366"/>
      <c r="S42" s="298"/>
      <c r="T42" s="385"/>
      <c r="U42" s="340"/>
      <c r="V42" s="385"/>
      <c r="W42" s="298"/>
      <c r="X42" s="366"/>
      <c r="Y42" s="298"/>
      <c r="Z42" s="298"/>
    </row>
    <row r="43" spans="1:26" ht="15" customHeight="1" x14ac:dyDescent="0.35">
      <c r="A43" s="1250"/>
      <c r="B43" s="353"/>
      <c r="C43" s="327"/>
      <c r="D43" s="348"/>
      <c r="E43" s="327"/>
      <c r="F43" s="348"/>
      <c r="G43" s="297"/>
      <c r="H43" s="353"/>
      <c r="I43" s="297"/>
      <c r="J43" s="353"/>
      <c r="K43" s="297"/>
      <c r="L43" s="372"/>
      <c r="M43" s="298"/>
      <c r="N43" s="366"/>
      <c r="O43" s="298"/>
      <c r="P43" s="365"/>
      <c r="Q43" s="298"/>
      <c r="R43" s="366"/>
      <c r="S43" s="298"/>
      <c r="T43" s="385"/>
      <c r="U43" s="340"/>
      <c r="V43" s="385"/>
      <c r="W43" s="298"/>
      <c r="X43" s="366"/>
      <c r="Y43" s="298"/>
      <c r="Z43" s="298"/>
    </row>
    <row r="44" spans="1:26" ht="15" customHeight="1" x14ac:dyDescent="0.35">
      <c r="A44" s="1251"/>
      <c r="B44" s="353"/>
      <c r="C44" s="327"/>
      <c r="D44" s="348"/>
      <c r="E44" s="327"/>
      <c r="F44" s="348"/>
      <c r="G44" s="297"/>
      <c r="H44" s="353"/>
      <c r="I44" s="297"/>
      <c r="J44" s="353"/>
      <c r="K44" s="297"/>
      <c r="L44" s="372"/>
      <c r="M44" s="298"/>
      <c r="N44" s="366"/>
      <c r="O44" s="298"/>
      <c r="P44" s="365"/>
      <c r="Q44" s="298"/>
      <c r="R44" s="366"/>
      <c r="S44" s="298"/>
      <c r="T44" s="385"/>
      <c r="U44" s="340"/>
      <c r="V44" s="385"/>
      <c r="W44" s="298"/>
      <c r="X44" s="366"/>
      <c r="Y44" s="298"/>
      <c r="Z44" s="298"/>
    </row>
    <row r="45" spans="1:26" ht="15" customHeight="1" x14ac:dyDescent="0.35">
      <c r="A45" s="1249">
        <v>44725</v>
      </c>
      <c r="B45" s="353">
        <v>24.87</v>
      </c>
      <c r="C45" s="327">
        <v>190256</v>
      </c>
      <c r="D45" s="348">
        <v>28.19</v>
      </c>
      <c r="E45" s="327">
        <v>215654</v>
      </c>
      <c r="F45" s="348">
        <v>22.94</v>
      </c>
      <c r="G45" s="297">
        <v>175491</v>
      </c>
      <c r="H45" s="353"/>
      <c r="I45" s="297"/>
      <c r="J45" s="353">
        <v>30</v>
      </c>
      <c r="K45" s="297">
        <v>375000</v>
      </c>
      <c r="L45" s="372"/>
      <c r="M45" s="298"/>
      <c r="N45" s="366">
        <v>40.03</v>
      </c>
      <c r="O45" s="298">
        <v>306230</v>
      </c>
      <c r="P45" s="365">
        <v>10</v>
      </c>
      <c r="Q45" s="298">
        <v>76500</v>
      </c>
      <c r="R45" s="366"/>
      <c r="S45" s="298"/>
      <c r="T45" s="385"/>
      <c r="U45" s="340"/>
      <c r="V45" s="385"/>
      <c r="W45" s="298"/>
      <c r="X45" s="366"/>
      <c r="Y45" s="298"/>
      <c r="Z45" s="298"/>
    </row>
    <row r="46" spans="1:26" ht="15" customHeight="1" x14ac:dyDescent="0.35">
      <c r="A46" s="1250"/>
      <c r="B46" s="353"/>
      <c r="C46" s="327"/>
      <c r="D46" s="348"/>
      <c r="E46" s="327"/>
      <c r="F46" s="348"/>
      <c r="G46" s="297"/>
      <c r="H46" s="353"/>
      <c r="I46" s="297"/>
      <c r="J46" s="353"/>
      <c r="K46" s="297"/>
      <c r="L46" s="372"/>
      <c r="M46" s="298"/>
      <c r="N46" s="366"/>
      <c r="O46" s="298"/>
      <c r="P46" s="365">
        <v>10</v>
      </c>
      <c r="Q46" s="298">
        <v>76500</v>
      </c>
      <c r="R46" s="366"/>
      <c r="S46" s="298"/>
      <c r="T46" s="385"/>
      <c r="U46" s="868"/>
      <c r="V46" s="871"/>
      <c r="W46" s="867"/>
      <c r="X46" s="365"/>
      <c r="Y46" s="298"/>
      <c r="Z46" s="298"/>
    </row>
    <row r="47" spans="1:26" ht="15" customHeight="1" x14ac:dyDescent="0.35">
      <c r="A47" s="1251"/>
      <c r="B47" s="353"/>
      <c r="C47" s="327"/>
      <c r="D47" s="348"/>
      <c r="E47" s="327"/>
      <c r="F47" s="348"/>
      <c r="G47" s="297"/>
      <c r="H47" s="353"/>
      <c r="I47" s="297"/>
      <c r="J47" s="353"/>
      <c r="K47" s="297"/>
      <c r="L47" s="372"/>
      <c r="M47" s="298"/>
      <c r="N47" s="366"/>
      <c r="O47" s="298"/>
      <c r="P47" s="365">
        <v>10</v>
      </c>
      <c r="Q47" s="298">
        <v>76500</v>
      </c>
      <c r="R47" s="366"/>
      <c r="S47" s="298"/>
      <c r="T47" s="385"/>
      <c r="U47" s="340"/>
      <c r="V47" s="385"/>
      <c r="W47" s="298"/>
      <c r="X47" s="366"/>
      <c r="Y47" s="298"/>
      <c r="Z47" s="298"/>
    </row>
    <row r="48" spans="1:26" ht="15" customHeight="1" x14ac:dyDescent="0.35">
      <c r="A48" s="1249">
        <v>44726</v>
      </c>
      <c r="B48" s="353">
        <v>16.25</v>
      </c>
      <c r="C48" s="297">
        <v>124542</v>
      </c>
      <c r="D48" s="348"/>
      <c r="E48" s="327"/>
      <c r="F48" s="348">
        <v>23.67</v>
      </c>
      <c r="G48" s="297">
        <v>181076</v>
      </c>
      <c r="H48" s="353"/>
      <c r="I48" s="297"/>
      <c r="J48" s="353">
        <v>15</v>
      </c>
      <c r="K48" s="297">
        <v>187500</v>
      </c>
      <c r="L48" s="372">
        <v>54.66</v>
      </c>
      <c r="M48" s="298">
        <v>281499</v>
      </c>
      <c r="N48" s="366"/>
      <c r="O48" s="298"/>
      <c r="P48" s="365">
        <v>10</v>
      </c>
      <c r="Q48" s="298">
        <v>76500</v>
      </c>
      <c r="R48" s="366">
        <v>9.35</v>
      </c>
      <c r="S48" s="298">
        <v>71528</v>
      </c>
      <c r="T48" s="385"/>
      <c r="U48" s="340"/>
      <c r="V48" s="385"/>
      <c r="W48" s="298"/>
      <c r="X48" s="366"/>
      <c r="Y48" s="298"/>
      <c r="Z48" s="298"/>
    </row>
    <row r="49" spans="1:26" ht="15" customHeight="1" x14ac:dyDescent="0.35">
      <c r="A49" s="1250"/>
      <c r="B49" s="353"/>
      <c r="C49" s="327"/>
      <c r="D49" s="348"/>
      <c r="E49" s="327"/>
      <c r="F49" s="348"/>
      <c r="G49" s="297"/>
      <c r="H49" s="353"/>
      <c r="I49" s="297"/>
      <c r="J49" s="353"/>
      <c r="K49" s="297"/>
      <c r="L49" s="372"/>
      <c r="M49" s="298"/>
      <c r="N49" s="366"/>
      <c r="O49" s="298"/>
      <c r="P49" s="365">
        <v>10</v>
      </c>
      <c r="Q49" s="298">
        <v>76500</v>
      </c>
      <c r="R49" s="366"/>
      <c r="S49" s="298"/>
      <c r="T49" s="385"/>
      <c r="U49" s="868"/>
      <c r="V49" s="871"/>
      <c r="W49" s="867"/>
      <c r="X49" s="365"/>
      <c r="Y49" s="298"/>
      <c r="Z49" s="298"/>
    </row>
    <row r="50" spans="1:26" ht="15" customHeight="1" x14ac:dyDescent="0.35">
      <c r="A50" s="1250"/>
      <c r="B50" s="353"/>
      <c r="C50" s="327"/>
      <c r="D50" s="348"/>
      <c r="E50" s="327"/>
      <c r="F50" s="348"/>
      <c r="G50" s="297"/>
      <c r="H50" s="353"/>
      <c r="I50" s="297"/>
      <c r="J50" s="353"/>
      <c r="K50" s="297"/>
      <c r="L50" s="372"/>
      <c r="M50" s="298"/>
      <c r="N50" s="366"/>
      <c r="O50" s="298"/>
      <c r="P50" s="365">
        <v>10</v>
      </c>
      <c r="Q50" s="298">
        <v>76500</v>
      </c>
      <c r="R50" s="366"/>
      <c r="S50" s="298"/>
      <c r="T50" s="385"/>
      <c r="U50" s="868"/>
      <c r="V50" s="871"/>
      <c r="W50" s="867"/>
      <c r="X50" s="365"/>
      <c r="Y50" s="298"/>
      <c r="Z50" s="298"/>
    </row>
    <row r="51" spans="1:26" ht="15" customHeight="1" x14ac:dyDescent="0.35">
      <c r="A51" s="1250"/>
      <c r="B51" s="353"/>
      <c r="C51" s="327"/>
      <c r="D51" s="348"/>
      <c r="E51" s="327"/>
      <c r="F51" s="348"/>
      <c r="G51" s="297"/>
      <c r="H51" s="353"/>
      <c r="I51" s="297"/>
      <c r="J51" s="353"/>
      <c r="K51" s="297"/>
      <c r="L51" s="372"/>
      <c r="M51" s="298"/>
      <c r="N51" s="366"/>
      <c r="O51" s="298"/>
      <c r="P51" s="365"/>
      <c r="Q51" s="298"/>
      <c r="R51" s="366"/>
      <c r="S51" s="298"/>
      <c r="T51" s="385"/>
      <c r="U51" s="868"/>
      <c r="V51" s="871"/>
      <c r="W51" s="867"/>
      <c r="X51" s="365"/>
      <c r="Y51" s="298"/>
      <c r="Z51" s="298"/>
    </row>
    <row r="52" spans="1:26" ht="15" customHeight="1" x14ac:dyDescent="0.35">
      <c r="A52" s="1251"/>
      <c r="B52" s="353"/>
      <c r="C52" s="327"/>
      <c r="D52" s="348"/>
      <c r="E52" s="327"/>
      <c r="F52" s="348"/>
      <c r="G52" s="297"/>
      <c r="H52" s="353"/>
      <c r="I52" s="297"/>
      <c r="J52" s="353"/>
      <c r="K52" s="297"/>
      <c r="L52" s="372"/>
      <c r="M52" s="298"/>
      <c r="N52" s="366"/>
      <c r="O52" s="298"/>
      <c r="P52" s="365"/>
      <c r="Q52" s="298"/>
      <c r="R52" s="366"/>
      <c r="S52" s="298"/>
      <c r="T52" s="385"/>
      <c r="U52" s="340"/>
      <c r="V52" s="385"/>
      <c r="W52" s="298"/>
      <c r="X52" s="366"/>
      <c r="Y52" s="298"/>
      <c r="Z52" s="298"/>
    </row>
    <row r="53" spans="1:26" ht="15" customHeight="1" x14ac:dyDescent="0.35">
      <c r="A53" s="1249">
        <v>44727</v>
      </c>
      <c r="B53" s="353">
        <v>14.07</v>
      </c>
      <c r="C53" s="327">
        <v>107636</v>
      </c>
      <c r="D53" s="348">
        <v>27.82</v>
      </c>
      <c r="E53" s="327">
        <v>212823</v>
      </c>
      <c r="F53" s="348">
        <v>17.350000000000001</v>
      </c>
      <c r="G53" s="297">
        <v>132692</v>
      </c>
      <c r="H53" s="353">
        <v>21.31</v>
      </c>
      <c r="I53" s="297">
        <v>163022</v>
      </c>
      <c r="J53" s="353">
        <v>15</v>
      </c>
      <c r="K53" s="297">
        <v>187500</v>
      </c>
      <c r="L53" s="372"/>
      <c r="M53" s="298"/>
      <c r="N53" s="366"/>
      <c r="O53" s="298"/>
      <c r="P53" s="365">
        <v>10</v>
      </c>
      <c r="Q53" s="298">
        <v>76500</v>
      </c>
      <c r="R53" s="366"/>
      <c r="S53" s="298"/>
      <c r="T53" s="385">
        <v>37.799999999999997</v>
      </c>
      <c r="U53" s="340">
        <v>289170</v>
      </c>
      <c r="V53" s="385"/>
      <c r="W53" s="298"/>
      <c r="X53" s="366"/>
      <c r="Y53" s="298"/>
      <c r="Z53" s="298"/>
    </row>
    <row r="54" spans="1:26" ht="15" customHeight="1" x14ac:dyDescent="0.35">
      <c r="A54" s="1250"/>
      <c r="B54" s="353"/>
      <c r="C54" s="327"/>
      <c r="D54" s="348"/>
      <c r="E54" s="327"/>
      <c r="F54" s="348"/>
      <c r="G54" s="297"/>
      <c r="H54" s="353"/>
      <c r="I54" s="297"/>
      <c r="J54" s="353"/>
      <c r="K54" s="297"/>
      <c r="L54" s="372">
        <v>48.85</v>
      </c>
      <c r="M54" s="298">
        <v>251578</v>
      </c>
      <c r="N54" s="366"/>
      <c r="O54" s="298"/>
      <c r="P54" s="365">
        <v>10</v>
      </c>
      <c r="Q54" s="298">
        <v>76500</v>
      </c>
      <c r="R54" s="366"/>
      <c r="S54" s="298"/>
      <c r="T54" s="385"/>
      <c r="U54" s="340"/>
      <c r="V54" s="385"/>
      <c r="W54" s="298"/>
      <c r="X54" s="366"/>
      <c r="Y54" s="298"/>
      <c r="Z54" s="298"/>
    </row>
    <row r="55" spans="1:26" ht="15" customHeight="1" x14ac:dyDescent="0.35">
      <c r="A55" s="1251"/>
      <c r="B55" s="353"/>
      <c r="C55" s="327"/>
      <c r="D55" s="348"/>
      <c r="E55" s="327"/>
      <c r="F55" s="348"/>
      <c r="G55" s="297"/>
      <c r="H55" s="353"/>
      <c r="I55" s="297"/>
      <c r="J55" s="353"/>
      <c r="K55" s="297"/>
      <c r="L55" s="372"/>
      <c r="M55" s="298"/>
      <c r="N55" s="366"/>
      <c r="O55" s="298"/>
      <c r="P55" s="365">
        <v>10</v>
      </c>
      <c r="Q55" s="298">
        <v>76500</v>
      </c>
      <c r="R55" s="366"/>
      <c r="S55" s="298"/>
      <c r="T55" s="385"/>
      <c r="U55" s="340"/>
      <c r="V55" s="385"/>
      <c r="W55" s="298"/>
      <c r="X55" s="366"/>
      <c r="Y55" s="298"/>
      <c r="Z55" s="298"/>
    </row>
    <row r="56" spans="1:26" ht="15" customHeight="1" x14ac:dyDescent="0.35">
      <c r="A56" s="1249">
        <v>44728</v>
      </c>
      <c r="B56" s="353">
        <v>13.11</v>
      </c>
      <c r="C56" s="327">
        <v>100292</v>
      </c>
      <c r="D56" s="348">
        <v>15.68</v>
      </c>
      <c r="E56" s="327">
        <v>119952</v>
      </c>
      <c r="F56" s="348">
        <v>18.670000000000002</v>
      </c>
      <c r="G56" s="338">
        <v>142826</v>
      </c>
      <c r="H56" s="372">
        <v>31.43</v>
      </c>
      <c r="I56" s="297">
        <v>240440</v>
      </c>
      <c r="J56" s="353"/>
      <c r="K56" s="297"/>
      <c r="L56" s="372"/>
      <c r="M56" s="298"/>
      <c r="N56" s="366"/>
      <c r="O56" s="298"/>
      <c r="P56" s="365">
        <v>10</v>
      </c>
      <c r="Q56" s="298">
        <v>76500</v>
      </c>
      <c r="R56" s="366"/>
      <c r="S56" s="298"/>
      <c r="T56" s="385"/>
      <c r="U56" s="340"/>
      <c r="V56" s="385"/>
      <c r="W56" s="298"/>
      <c r="X56" s="366"/>
      <c r="Y56" s="298"/>
      <c r="Z56" s="298"/>
    </row>
    <row r="57" spans="1:26" ht="15" customHeight="1" x14ac:dyDescent="0.35">
      <c r="A57" s="1250"/>
      <c r="B57" s="353"/>
      <c r="C57" s="327"/>
      <c r="D57" s="348"/>
      <c r="E57" s="327"/>
      <c r="F57" s="348"/>
      <c r="G57" s="338"/>
      <c r="H57" s="372"/>
      <c r="I57" s="297"/>
      <c r="J57" s="353"/>
      <c r="K57" s="297"/>
      <c r="L57" s="372"/>
      <c r="M57" s="298"/>
      <c r="N57" s="366"/>
      <c r="O57" s="298"/>
      <c r="P57" s="365">
        <v>10</v>
      </c>
      <c r="Q57" s="298">
        <v>76500</v>
      </c>
      <c r="R57" s="366"/>
      <c r="S57" s="298"/>
      <c r="T57" s="385"/>
      <c r="U57" s="340"/>
      <c r="V57" s="385"/>
      <c r="W57" s="298"/>
      <c r="X57" s="366"/>
      <c r="Y57" s="298"/>
      <c r="Z57" s="298"/>
    </row>
    <row r="58" spans="1:26" ht="15" customHeight="1" x14ac:dyDescent="0.35">
      <c r="A58" s="1251"/>
      <c r="B58" s="353"/>
      <c r="C58" s="327"/>
      <c r="D58" s="348"/>
      <c r="E58" s="327"/>
      <c r="F58" s="348"/>
      <c r="G58" s="297"/>
      <c r="H58" s="353"/>
      <c r="I58" s="297"/>
      <c r="J58" s="353"/>
      <c r="K58" s="297"/>
      <c r="L58" s="372"/>
      <c r="M58" s="298"/>
      <c r="N58" s="366"/>
      <c r="O58" s="298"/>
      <c r="P58" s="365">
        <v>10</v>
      </c>
      <c r="Q58" s="298">
        <v>76500</v>
      </c>
      <c r="R58" s="366"/>
      <c r="S58" s="298"/>
      <c r="T58" s="385"/>
      <c r="U58" s="340"/>
      <c r="V58" s="385"/>
      <c r="W58" s="298"/>
      <c r="X58" s="366"/>
      <c r="Y58" s="298"/>
      <c r="Z58" s="298"/>
    </row>
    <row r="59" spans="1:26" ht="15" customHeight="1" x14ac:dyDescent="0.35">
      <c r="A59" s="1249">
        <v>44729</v>
      </c>
      <c r="B59" s="353">
        <v>14.77</v>
      </c>
      <c r="C59" s="327">
        <v>112991</v>
      </c>
      <c r="D59" s="348"/>
      <c r="E59" s="327"/>
      <c r="F59" s="348">
        <v>24.49</v>
      </c>
      <c r="G59" s="297">
        <v>187349</v>
      </c>
      <c r="H59" s="353"/>
      <c r="I59" s="297"/>
      <c r="J59" s="353">
        <v>15</v>
      </c>
      <c r="K59" s="297">
        <v>187500</v>
      </c>
      <c r="L59" s="372"/>
      <c r="M59" s="298"/>
      <c r="N59" s="366"/>
      <c r="O59" s="298"/>
      <c r="P59" s="365">
        <v>10</v>
      </c>
      <c r="Q59" s="298">
        <v>76500</v>
      </c>
      <c r="R59" s="366"/>
      <c r="S59" s="298"/>
      <c r="T59" s="385"/>
      <c r="U59" s="340"/>
      <c r="V59" s="385"/>
      <c r="W59" s="298"/>
      <c r="X59" s="366"/>
      <c r="Y59" s="298"/>
      <c r="Z59" s="298"/>
    </row>
    <row r="60" spans="1:26" ht="15" customHeight="1" x14ac:dyDescent="0.35">
      <c r="A60" s="1250"/>
      <c r="B60" s="353"/>
      <c r="C60" s="327"/>
      <c r="D60" s="348"/>
      <c r="E60" s="327"/>
      <c r="F60" s="348"/>
      <c r="G60" s="297"/>
      <c r="H60" s="353"/>
      <c r="I60" s="297"/>
      <c r="J60" s="353"/>
      <c r="K60" s="297"/>
      <c r="L60" s="372"/>
      <c r="M60" s="298"/>
      <c r="N60" s="366"/>
      <c r="O60" s="298"/>
      <c r="P60" s="365">
        <v>10</v>
      </c>
      <c r="Q60" s="298">
        <v>76500</v>
      </c>
      <c r="R60" s="366"/>
      <c r="S60" s="298"/>
      <c r="T60" s="385"/>
      <c r="U60" s="340"/>
      <c r="V60" s="385"/>
      <c r="W60" s="298"/>
      <c r="X60" s="366"/>
      <c r="Y60" s="298"/>
      <c r="Z60" s="298"/>
    </row>
    <row r="61" spans="1:26" ht="15" customHeight="1" x14ac:dyDescent="0.35">
      <c r="A61" s="1250"/>
      <c r="B61" s="353"/>
      <c r="C61" s="327"/>
      <c r="D61" s="348"/>
      <c r="E61" s="327"/>
      <c r="F61" s="348"/>
      <c r="G61" s="297"/>
      <c r="H61" s="353"/>
      <c r="I61" s="297"/>
      <c r="J61" s="353"/>
      <c r="K61" s="297"/>
      <c r="L61" s="372"/>
      <c r="M61" s="298"/>
      <c r="N61" s="366"/>
      <c r="O61" s="298"/>
      <c r="P61" s="365">
        <v>10</v>
      </c>
      <c r="Q61" s="298">
        <v>76500</v>
      </c>
      <c r="R61" s="366"/>
      <c r="S61" s="298"/>
      <c r="T61" s="385"/>
      <c r="U61" s="340"/>
      <c r="V61" s="385"/>
      <c r="W61" s="298"/>
      <c r="X61" s="366"/>
      <c r="Y61" s="298"/>
      <c r="Z61" s="298"/>
    </row>
    <row r="62" spans="1:26" ht="15" customHeight="1" x14ac:dyDescent="0.35">
      <c r="A62" s="1251"/>
      <c r="B62" s="353"/>
      <c r="C62" s="327"/>
      <c r="D62" s="348"/>
      <c r="E62" s="327"/>
      <c r="F62" s="348"/>
      <c r="G62" s="297"/>
      <c r="H62" s="353"/>
      <c r="I62" s="297"/>
      <c r="J62" s="353"/>
      <c r="K62" s="297"/>
      <c r="L62" s="372"/>
      <c r="M62" s="298"/>
      <c r="N62" s="366"/>
      <c r="O62" s="298"/>
      <c r="P62" s="365"/>
      <c r="Q62" s="298"/>
      <c r="R62" s="366"/>
      <c r="S62" s="298"/>
      <c r="T62" s="385"/>
      <c r="U62" s="340"/>
      <c r="V62" s="385"/>
      <c r="W62" s="298"/>
      <c r="X62" s="366"/>
      <c r="Y62" s="298"/>
      <c r="Z62" s="298"/>
    </row>
    <row r="63" spans="1:26" ht="15" customHeight="1" x14ac:dyDescent="0.35">
      <c r="A63" s="1249">
        <v>44730</v>
      </c>
      <c r="B63" s="353">
        <v>19.05</v>
      </c>
      <c r="C63" s="327">
        <v>145733</v>
      </c>
      <c r="D63" s="348">
        <v>28.48</v>
      </c>
      <c r="E63" s="327">
        <v>217872</v>
      </c>
      <c r="F63" s="348">
        <v>17.29</v>
      </c>
      <c r="G63" s="297">
        <v>132269</v>
      </c>
      <c r="H63" s="353"/>
      <c r="I63" s="297"/>
      <c r="J63" s="353"/>
      <c r="K63" s="297"/>
      <c r="L63" s="372"/>
      <c r="M63" s="298"/>
      <c r="N63" s="366"/>
      <c r="O63" s="298"/>
      <c r="P63" s="365">
        <v>10</v>
      </c>
      <c r="Q63" s="298">
        <v>76500</v>
      </c>
      <c r="R63" s="353"/>
      <c r="S63" s="298"/>
      <c r="T63" s="385"/>
      <c r="U63" s="340"/>
      <c r="V63" s="385"/>
      <c r="W63" s="298"/>
      <c r="X63" s="366"/>
      <c r="Y63" s="298"/>
      <c r="Z63" s="298"/>
    </row>
    <row r="64" spans="1:26" ht="15" customHeight="1" x14ac:dyDescent="0.35">
      <c r="A64" s="1250"/>
      <c r="B64" s="353"/>
      <c r="C64" s="327"/>
      <c r="D64" s="348"/>
      <c r="E64" s="327"/>
      <c r="F64" s="348"/>
      <c r="G64" s="297"/>
      <c r="H64" s="353"/>
      <c r="I64" s="297"/>
      <c r="J64" s="353"/>
      <c r="K64" s="297"/>
      <c r="L64" s="372"/>
      <c r="M64" s="298"/>
      <c r="N64" s="366"/>
      <c r="O64" s="298"/>
      <c r="P64" s="365">
        <v>10</v>
      </c>
      <c r="Q64" s="298">
        <v>76500</v>
      </c>
      <c r="R64" s="353"/>
      <c r="S64" s="298"/>
      <c r="T64" s="385"/>
      <c r="U64" s="340"/>
      <c r="V64" s="385"/>
      <c r="W64" s="298"/>
      <c r="X64" s="366"/>
      <c r="Y64" s="298"/>
      <c r="Z64" s="298"/>
    </row>
    <row r="65" spans="1:26" ht="15" customHeight="1" x14ac:dyDescent="0.35">
      <c r="A65" s="1250"/>
      <c r="B65" s="353"/>
      <c r="C65" s="327"/>
      <c r="D65" s="348"/>
      <c r="E65" s="327"/>
      <c r="F65" s="348"/>
      <c r="G65" s="297"/>
      <c r="H65" s="353"/>
      <c r="I65" s="297"/>
      <c r="J65" s="353"/>
      <c r="K65" s="297"/>
      <c r="L65" s="372"/>
      <c r="M65" s="298"/>
      <c r="N65" s="366"/>
      <c r="O65" s="298"/>
      <c r="P65" s="365">
        <v>10</v>
      </c>
      <c r="Q65" s="298">
        <v>76500</v>
      </c>
      <c r="R65" s="366"/>
      <c r="S65" s="298"/>
      <c r="T65" s="385"/>
      <c r="U65" s="868"/>
      <c r="V65" s="871"/>
      <c r="W65" s="867"/>
      <c r="X65" s="365"/>
      <c r="Y65" s="298"/>
      <c r="Z65" s="298"/>
    </row>
    <row r="66" spans="1:26" ht="15" customHeight="1" x14ac:dyDescent="0.35">
      <c r="A66" s="1251"/>
      <c r="B66" s="353"/>
      <c r="C66" s="327"/>
      <c r="D66" s="348"/>
      <c r="E66" s="327"/>
      <c r="F66" s="348"/>
      <c r="G66" s="338"/>
      <c r="H66" s="353"/>
      <c r="I66" s="297"/>
      <c r="J66" s="353"/>
      <c r="K66" s="297"/>
      <c r="L66" s="372"/>
      <c r="M66" s="298"/>
      <c r="N66" s="366"/>
      <c r="O66" s="298"/>
      <c r="P66" s="365"/>
      <c r="Q66" s="298"/>
      <c r="R66" s="366"/>
      <c r="S66" s="298"/>
      <c r="T66" s="385"/>
      <c r="U66" s="340"/>
      <c r="V66" s="385"/>
      <c r="W66" s="298"/>
      <c r="X66" s="366"/>
      <c r="Y66" s="298"/>
      <c r="Z66" s="298"/>
    </row>
    <row r="67" spans="1:26" ht="15" customHeight="1" x14ac:dyDescent="0.35">
      <c r="A67" s="1249">
        <v>44731</v>
      </c>
      <c r="B67" s="353">
        <v>16.190000000000001</v>
      </c>
      <c r="C67" s="327">
        <v>123854</v>
      </c>
      <c r="D67" s="348">
        <v>18.13</v>
      </c>
      <c r="E67" s="327">
        <v>138695</v>
      </c>
      <c r="F67" s="348">
        <v>19.62</v>
      </c>
      <c r="G67" s="297">
        <v>150093</v>
      </c>
      <c r="H67" s="353"/>
      <c r="I67" s="297"/>
      <c r="J67" s="353"/>
      <c r="K67" s="297"/>
      <c r="L67" s="372"/>
      <c r="M67" s="298"/>
      <c r="N67" s="366"/>
      <c r="O67" s="298"/>
      <c r="P67" s="365"/>
      <c r="Q67" s="298"/>
      <c r="R67" s="366"/>
      <c r="S67" s="298"/>
      <c r="T67" s="385"/>
      <c r="U67" s="340"/>
      <c r="V67" s="385"/>
      <c r="W67" s="298"/>
      <c r="X67" s="366"/>
      <c r="Y67" s="298"/>
      <c r="Z67" s="298"/>
    </row>
    <row r="68" spans="1:26" ht="15" customHeight="1" x14ac:dyDescent="0.35">
      <c r="A68" s="1250"/>
      <c r="B68" s="353"/>
      <c r="C68" s="327"/>
      <c r="D68" s="348"/>
      <c r="E68" s="327"/>
      <c r="F68" s="348"/>
      <c r="G68" s="297"/>
      <c r="H68" s="353"/>
      <c r="I68" s="297"/>
      <c r="J68" s="353"/>
      <c r="K68" s="297"/>
      <c r="L68" s="372"/>
      <c r="M68" s="298"/>
      <c r="N68" s="366"/>
      <c r="O68" s="298"/>
      <c r="P68" s="365"/>
      <c r="Q68" s="298"/>
      <c r="R68" s="366"/>
      <c r="S68" s="298"/>
      <c r="T68" s="385"/>
      <c r="U68" s="868"/>
      <c r="V68" s="871"/>
      <c r="W68" s="867"/>
      <c r="X68" s="365"/>
      <c r="Y68" s="298"/>
      <c r="Z68" s="298"/>
    </row>
    <row r="69" spans="1:26" ht="15" customHeight="1" x14ac:dyDescent="0.35">
      <c r="A69" s="1250"/>
      <c r="B69" s="353"/>
      <c r="C69" s="327"/>
      <c r="D69" s="348"/>
      <c r="E69" s="327"/>
      <c r="F69" s="348"/>
      <c r="G69" s="297"/>
      <c r="H69" s="353"/>
      <c r="I69" s="297"/>
      <c r="J69" s="353"/>
      <c r="K69" s="297"/>
      <c r="L69" s="372"/>
      <c r="M69" s="298"/>
      <c r="N69" s="366"/>
      <c r="O69" s="298"/>
      <c r="P69" s="365"/>
      <c r="Q69" s="298"/>
      <c r="R69" s="366"/>
      <c r="S69" s="298"/>
      <c r="T69" s="385"/>
      <c r="U69" s="868"/>
      <c r="V69" s="871"/>
      <c r="W69" s="867"/>
      <c r="X69" s="365"/>
      <c r="Y69" s="298"/>
      <c r="Z69" s="298"/>
    </row>
    <row r="70" spans="1:26" ht="15" customHeight="1" x14ac:dyDescent="0.35">
      <c r="A70" s="1251"/>
      <c r="B70" s="353"/>
      <c r="C70" s="327"/>
      <c r="D70" s="348"/>
      <c r="E70" s="327"/>
      <c r="F70" s="348"/>
      <c r="G70" s="297"/>
      <c r="H70" s="353"/>
      <c r="I70" s="297"/>
      <c r="J70" s="353"/>
      <c r="K70" s="297"/>
      <c r="L70" s="372"/>
      <c r="M70" s="298"/>
      <c r="N70" s="366"/>
      <c r="O70" s="298"/>
      <c r="P70" s="365"/>
      <c r="Q70" s="298"/>
      <c r="R70" s="366"/>
      <c r="S70" s="298"/>
      <c r="T70" s="385"/>
      <c r="U70" s="340"/>
      <c r="V70" s="385"/>
      <c r="W70" s="298"/>
      <c r="X70" s="366"/>
      <c r="Y70" s="298"/>
      <c r="Z70" s="298"/>
    </row>
    <row r="71" spans="1:26" ht="15" customHeight="1" x14ac:dyDescent="0.35">
      <c r="A71" s="1249">
        <v>44732</v>
      </c>
      <c r="B71" s="353"/>
      <c r="C71" s="327"/>
      <c r="D71" s="410"/>
      <c r="E71" s="327"/>
      <c r="F71" s="348">
        <v>20.85</v>
      </c>
      <c r="G71" s="297">
        <v>159503</v>
      </c>
      <c r="H71" s="353"/>
      <c r="I71" s="297"/>
      <c r="J71" s="353">
        <v>30</v>
      </c>
      <c r="K71" s="297">
        <v>375000</v>
      </c>
      <c r="L71" s="372">
        <v>46.23</v>
      </c>
      <c r="M71" s="298">
        <v>238085</v>
      </c>
      <c r="N71" s="366">
        <v>40.82</v>
      </c>
      <c r="O71" s="298">
        <v>312273</v>
      </c>
      <c r="P71" s="365">
        <v>10</v>
      </c>
      <c r="Q71" s="298">
        <v>76500</v>
      </c>
      <c r="R71" s="366">
        <v>35.06</v>
      </c>
      <c r="S71" s="298">
        <v>268209</v>
      </c>
      <c r="T71" s="385"/>
      <c r="U71" s="340"/>
      <c r="V71" s="385"/>
      <c r="W71" s="298"/>
      <c r="X71" s="366"/>
      <c r="Y71" s="298"/>
      <c r="Z71" s="298"/>
    </row>
    <row r="72" spans="1:26" ht="15" customHeight="1" x14ac:dyDescent="0.35">
      <c r="A72" s="1250"/>
      <c r="B72" s="353"/>
      <c r="C72" s="327"/>
      <c r="D72" s="410"/>
      <c r="E72" s="327"/>
      <c r="F72" s="348"/>
      <c r="G72" s="297"/>
      <c r="H72" s="353"/>
      <c r="I72" s="297"/>
      <c r="J72" s="353"/>
      <c r="K72" s="297"/>
      <c r="L72" s="372"/>
      <c r="M72" s="298"/>
      <c r="N72" s="366"/>
      <c r="O72" s="298"/>
      <c r="P72" s="365">
        <v>10</v>
      </c>
      <c r="Q72" s="298">
        <v>76500</v>
      </c>
      <c r="R72" s="366"/>
      <c r="S72" s="298"/>
      <c r="T72" s="385"/>
      <c r="U72" s="340"/>
      <c r="V72" s="385"/>
      <c r="W72" s="298"/>
      <c r="X72" s="366"/>
      <c r="Y72" s="298"/>
      <c r="Z72" s="298"/>
    </row>
    <row r="73" spans="1:26" ht="15" customHeight="1" x14ac:dyDescent="0.35">
      <c r="A73" s="1250"/>
      <c r="B73" s="353"/>
      <c r="C73" s="327"/>
      <c r="D73" s="410"/>
      <c r="E73" s="327"/>
      <c r="F73" s="348"/>
      <c r="G73" s="297"/>
      <c r="H73" s="353"/>
      <c r="I73" s="297"/>
      <c r="J73" s="353"/>
      <c r="K73" s="297"/>
      <c r="L73" s="372"/>
      <c r="M73" s="298"/>
      <c r="N73" s="366"/>
      <c r="O73" s="298"/>
      <c r="P73" s="365">
        <v>10</v>
      </c>
      <c r="Q73" s="298">
        <v>76500</v>
      </c>
      <c r="R73" s="366"/>
      <c r="S73" s="298"/>
      <c r="T73" s="385"/>
      <c r="U73" s="340"/>
      <c r="V73" s="385"/>
      <c r="W73" s="298"/>
      <c r="X73" s="366"/>
      <c r="Y73" s="298"/>
      <c r="Z73" s="298"/>
    </row>
    <row r="74" spans="1:26" ht="15" customHeight="1" x14ac:dyDescent="0.35">
      <c r="A74" s="1250"/>
      <c r="B74" s="353"/>
      <c r="C74" s="327"/>
      <c r="D74" s="410"/>
      <c r="E74" s="327"/>
      <c r="F74" s="348"/>
      <c r="G74" s="297"/>
      <c r="H74" s="353"/>
      <c r="I74" s="297"/>
      <c r="J74" s="353"/>
      <c r="K74" s="297"/>
      <c r="L74" s="372"/>
      <c r="M74" s="298"/>
      <c r="N74" s="366"/>
      <c r="O74" s="298"/>
      <c r="P74" s="365"/>
      <c r="Q74" s="298"/>
      <c r="R74" s="366"/>
      <c r="S74" s="298"/>
      <c r="T74" s="385"/>
      <c r="U74" s="340"/>
      <c r="V74" s="385"/>
      <c r="W74" s="298"/>
      <c r="X74" s="366"/>
      <c r="Y74" s="298"/>
      <c r="Z74" s="298"/>
    </row>
    <row r="75" spans="1:26" ht="15" customHeight="1" x14ac:dyDescent="0.35">
      <c r="A75" s="1251"/>
      <c r="B75" s="353"/>
      <c r="C75" s="327"/>
      <c r="D75" s="348"/>
      <c r="E75" s="327"/>
      <c r="F75" s="348"/>
      <c r="G75" s="298"/>
      <c r="H75" s="366"/>
      <c r="I75" s="297"/>
      <c r="J75" s="353"/>
      <c r="K75" s="297"/>
      <c r="L75" s="372"/>
      <c r="M75" s="298"/>
      <c r="N75" s="366"/>
      <c r="O75" s="298"/>
      <c r="P75" s="365"/>
      <c r="Q75" s="298"/>
      <c r="R75" s="366"/>
      <c r="S75" s="298"/>
      <c r="T75" s="385"/>
      <c r="U75" s="340"/>
      <c r="V75" s="385"/>
      <c r="W75" s="298"/>
      <c r="X75" s="366"/>
      <c r="Y75" s="298"/>
      <c r="Z75" s="298"/>
    </row>
    <row r="76" spans="1:26" ht="15" customHeight="1" x14ac:dyDescent="0.35">
      <c r="A76" s="1249">
        <v>44733</v>
      </c>
      <c r="B76" s="353">
        <v>20.149999999999999</v>
      </c>
      <c r="C76" s="327">
        <v>154148</v>
      </c>
      <c r="D76" s="348">
        <v>25.38</v>
      </c>
      <c r="E76" s="327">
        <v>194157</v>
      </c>
      <c r="F76" s="348"/>
      <c r="G76" s="298"/>
      <c r="H76" s="366">
        <v>26.81</v>
      </c>
      <c r="I76" s="297">
        <v>205097</v>
      </c>
      <c r="J76" s="353"/>
      <c r="K76" s="297"/>
      <c r="L76" s="372"/>
      <c r="M76" s="298"/>
      <c r="N76" s="366"/>
      <c r="O76" s="298"/>
      <c r="P76" s="365">
        <v>10</v>
      </c>
      <c r="Q76" s="298">
        <v>76500</v>
      </c>
      <c r="R76" s="366"/>
      <c r="S76" s="298"/>
      <c r="T76" s="385"/>
      <c r="U76" s="340"/>
      <c r="V76" s="385"/>
      <c r="W76" s="298"/>
      <c r="X76" s="366"/>
      <c r="Y76" s="298"/>
      <c r="Z76" s="298"/>
    </row>
    <row r="77" spans="1:26" ht="15" customHeight="1" x14ac:dyDescent="0.35">
      <c r="A77" s="1250"/>
      <c r="B77" s="353"/>
      <c r="C77" s="327"/>
      <c r="D77" s="348"/>
      <c r="E77" s="327"/>
      <c r="F77" s="348"/>
      <c r="G77" s="298"/>
      <c r="H77" s="366"/>
      <c r="I77" s="297"/>
      <c r="J77" s="353"/>
      <c r="K77" s="297"/>
      <c r="L77" s="372"/>
      <c r="M77" s="298"/>
      <c r="N77" s="366"/>
      <c r="O77" s="298"/>
      <c r="P77" s="365">
        <v>10</v>
      </c>
      <c r="Q77" s="298">
        <v>76500</v>
      </c>
      <c r="R77" s="366"/>
      <c r="S77" s="298"/>
      <c r="T77" s="385"/>
      <c r="U77" s="340"/>
      <c r="V77" s="385"/>
      <c r="W77" s="298"/>
      <c r="X77" s="366"/>
      <c r="Y77" s="298"/>
      <c r="Z77" s="298"/>
    </row>
    <row r="78" spans="1:26" ht="15" customHeight="1" x14ac:dyDescent="0.35">
      <c r="A78" s="1250"/>
      <c r="B78" s="353"/>
      <c r="C78" s="327"/>
      <c r="D78" s="348"/>
      <c r="E78" s="327"/>
      <c r="F78" s="348"/>
      <c r="G78" s="298"/>
      <c r="H78" s="366"/>
      <c r="I78" s="297"/>
      <c r="J78" s="353"/>
      <c r="K78" s="297"/>
      <c r="L78" s="372"/>
      <c r="M78" s="298"/>
      <c r="N78" s="366"/>
      <c r="O78" s="298"/>
      <c r="P78" s="365">
        <v>10</v>
      </c>
      <c r="Q78" s="298">
        <v>76500</v>
      </c>
      <c r="R78" s="366"/>
      <c r="S78" s="298"/>
      <c r="T78" s="385"/>
      <c r="U78" s="340"/>
      <c r="V78" s="385"/>
      <c r="W78" s="298"/>
      <c r="X78" s="366"/>
      <c r="Y78" s="298"/>
      <c r="Z78" s="298"/>
    </row>
    <row r="79" spans="1:26" ht="15" customHeight="1" x14ac:dyDescent="0.35">
      <c r="A79" s="1250"/>
      <c r="B79" s="353"/>
      <c r="C79" s="327"/>
      <c r="D79" s="348"/>
      <c r="E79" s="327"/>
      <c r="F79" s="348"/>
      <c r="G79" s="298"/>
      <c r="H79" s="366"/>
      <c r="I79" s="297"/>
      <c r="J79" s="353"/>
      <c r="K79" s="297"/>
      <c r="L79" s="372"/>
      <c r="M79" s="298"/>
      <c r="N79" s="366"/>
      <c r="O79" s="298"/>
      <c r="P79" s="365"/>
      <c r="Q79" s="298"/>
      <c r="R79" s="366"/>
      <c r="S79" s="298"/>
      <c r="T79" s="385"/>
      <c r="U79" s="868"/>
      <c r="V79" s="871"/>
      <c r="W79" s="867"/>
      <c r="X79" s="365"/>
      <c r="Y79" s="298"/>
      <c r="Z79" s="298"/>
    </row>
    <row r="80" spans="1:26" ht="15" customHeight="1" x14ac:dyDescent="0.35">
      <c r="A80" s="1251"/>
      <c r="B80" s="353"/>
      <c r="C80" s="327"/>
      <c r="D80" s="348"/>
      <c r="E80" s="327"/>
      <c r="F80" s="348"/>
      <c r="G80" s="297"/>
      <c r="H80" s="353"/>
      <c r="I80" s="297"/>
      <c r="J80" s="353"/>
      <c r="K80" s="297"/>
      <c r="L80" s="372"/>
      <c r="M80" s="298"/>
      <c r="N80" s="366"/>
      <c r="O80" s="298"/>
      <c r="P80" s="365"/>
      <c r="Q80" s="298"/>
      <c r="R80" s="366"/>
      <c r="S80" s="298"/>
      <c r="T80" s="385"/>
      <c r="U80" s="340"/>
      <c r="V80" s="385"/>
      <c r="W80" s="298"/>
      <c r="X80" s="366"/>
      <c r="Y80" s="298"/>
      <c r="Z80" s="298"/>
    </row>
    <row r="81" spans="1:26" ht="17.25" customHeight="1" x14ac:dyDescent="0.35">
      <c r="A81" s="1249">
        <v>44734</v>
      </c>
      <c r="B81" s="353">
        <v>12.16</v>
      </c>
      <c r="C81" s="327">
        <v>93024</v>
      </c>
      <c r="D81" s="348"/>
      <c r="E81" s="327"/>
      <c r="F81" s="348">
        <v>41.27</v>
      </c>
      <c r="G81" s="297">
        <v>315716</v>
      </c>
      <c r="H81" s="353"/>
      <c r="I81" s="297"/>
      <c r="J81" s="353">
        <v>15</v>
      </c>
      <c r="K81" s="297">
        <v>187500</v>
      </c>
      <c r="L81" s="372"/>
      <c r="M81" s="298"/>
      <c r="N81" s="366">
        <v>48.58</v>
      </c>
      <c r="O81" s="298">
        <v>371637</v>
      </c>
      <c r="P81" s="365">
        <v>10</v>
      </c>
      <c r="Q81" s="298">
        <v>76500</v>
      </c>
      <c r="R81" s="366"/>
      <c r="S81" s="298"/>
      <c r="T81" s="385"/>
      <c r="U81" s="340"/>
      <c r="V81" s="385"/>
      <c r="W81" s="298"/>
      <c r="X81" s="366"/>
      <c r="Y81" s="298"/>
      <c r="Z81" s="298"/>
    </row>
    <row r="82" spans="1:26" ht="17.25" customHeight="1" x14ac:dyDescent="0.35">
      <c r="A82" s="1250"/>
      <c r="B82" s="353"/>
      <c r="C82" s="327"/>
      <c r="D82" s="348"/>
      <c r="E82" s="327"/>
      <c r="F82" s="348"/>
      <c r="G82" s="297"/>
      <c r="H82" s="353"/>
      <c r="I82" s="297"/>
      <c r="J82" s="353"/>
      <c r="K82" s="297"/>
      <c r="L82" s="372"/>
      <c r="M82" s="298"/>
      <c r="N82" s="366"/>
      <c r="O82" s="298"/>
      <c r="P82" s="365">
        <v>10</v>
      </c>
      <c r="Q82" s="298">
        <v>76500</v>
      </c>
      <c r="R82" s="366"/>
      <c r="S82" s="298"/>
      <c r="T82" s="385"/>
      <c r="U82" s="340"/>
      <c r="V82" s="385"/>
      <c r="W82" s="298"/>
      <c r="X82" s="366"/>
      <c r="Y82" s="298"/>
      <c r="Z82" s="298"/>
    </row>
    <row r="83" spans="1:26" ht="17.25" customHeight="1" x14ac:dyDescent="0.35">
      <c r="A83" s="1250"/>
      <c r="B83" s="353"/>
      <c r="C83" s="327"/>
      <c r="D83" s="348"/>
      <c r="E83" s="327"/>
      <c r="F83" s="348"/>
      <c r="G83" s="297"/>
      <c r="H83" s="353"/>
      <c r="I83" s="297"/>
      <c r="J83" s="353"/>
      <c r="K83" s="297"/>
      <c r="L83" s="372"/>
      <c r="M83" s="298"/>
      <c r="N83" s="366"/>
      <c r="O83" s="298"/>
      <c r="P83" s="365">
        <v>10</v>
      </c>
      <c r="Q83" s="298">
        <v>76500</v>
      </c>
      <c r="R83" s="366"/>
      <c r="S83" s="298"/>
      <c r="T83" s="385"/>
      <c r="U83" s="340"/>
      <c r="V83" s="385"/>
      <c r="W83" s="298"/>
      <c r="X83" s="366"/>
      <c r="Y83" s="298"/>
      <c r="Z83" s="298"/>
    </row>
    <row r="84" spans="1:26" ht="15" customHeight="1" x14ac:dyDescent="0.35">
      <c r="A84" s="1251"/>
      <c r="B84" s="353"/>
      <c r="C84" s="327"/>
      <c r="D84" s="348"/>
      <c r="E84" s="327"/>
      <c r="F84" s="348"/>
      <c r="G84" s="297"/>
      <c r="H84" s="353"/>
      <c r="I84" s="297"/>
      <c r="J84" s="353"/>
      <c r="K84" s="297"/>
      <c r="L84" s="372"/>
      <c r="M84" s="298"/>
      <c r="N84" s="366"/>
      <c r="O84" s="298"/>
      <c r="P84" s="365"/>
      <c r="Q84" s="298"/>
      <c r="R84" s="366"/>
      <c r="S84" s="298"/>
      <c r="T84" s="385"/>
      <c r="U84" s="340"/>
      <c r="V84" s="385"/>
      <c r="W84" s="298"/>
      <c r="X84" s="366"/>
      <c r="Y84" s="298"/>
      <c r="Z84" s="298"/>
    </row>
    <row r="85" spans="1:26" ht="15" customHeight="1" x14ac:dyDescent="0.35">
      <c r="A85" s="1249">
        <v>44735</v>
      </c>
      <c r="B85" s="353">
        <v>10.34</v>
      </c>
      <c r="C85" s="327">
        <v>79101</v>
      </c>
      <c r="D85" s="348">
        <v>28.58</v>
      </c>
      <c r="E85" s="327">
        <v>218637</v>
      </c>
      <c r="F85" s="348"/>
      <c r="G85" s="297"/>
      <c r="H85" s="353"/>
      <c r="I85" s="297"/>
      <c r="J85" s="353">
        <v>30</v>
      </c>
      <c r="K85" s="297">
        <v>375000</v>
      </c>
      <c r="L85" s="372">
        <v>50.67</v>
      </c>
      <c r="M85" s="298">
        <v>260951</v>
      </c>
      <c r="N85" s="366">
        <v>10.98</v>
      </c>
      <c r="O85" s="298">
        <v>83997</v>
      </c>
      <c r="P85" s="365">
        <v>10</v>
      </c>
      <c r="Q85" s="298">
        <v>76500</v>
      </c>
      <c r="R85" s="366"/>
      <c r="S85" s="298"/>
      <c r="T85" s="385"/>
      <c r="U85" s="342"/>
      <c r="V85" s="387"/>
      <c r="W85" s="332"/>
      <c r="X85" s="388"/>
      <c r="Y85" s="298"/>
      <c r="Z85" s="298"/>
    </row>
    <row r="86" spans="1:26" ht="15" customHeight="1" x14ac:dyDescent="0.35">
      <c r="A86" s="1250"/>
      <c r="B86" s="353"/>
      <c r="C86" s="327"/>
      <c r="D86" s="348"/>
      <c r="E86" s="327"/>
      <c r="F86" s="348"/>
      <c r="G86" s="297"/>
      <c r="H86" s="353"/>
      <c r="I86" s="297"/>
      <c r="J86" s="353"/>
      <c r="K86" s="297"/>
      <c r="L86" s="372"/>
      <c r="M86" s="298"/>
      <c r="N86" s="366"/>
      <c r="O86" s="298"/>
      <c r="P86" s="365">
        <v>10</v>
      </c>
      <c r="Q86" s="298">
        <v>76500</v>
      </c>
      <c r="R86" s="366"/>
      <c r="S86" s="298"/>
      <c r="T86" s="385"/>
      <c r="U86" s="342"/>
      <c r="V86" s="387"/>
      <c r="W86" s="332"/>
      <c r="X86" s="388"/>
      <c r="Y86" s="298"/>
      <c r="Z86" s="298"/>
    </row>
    <row r="87" spans="1:26" ht="15" customHeight="1" x14ac:dyDescent="0.35">
      <c r="A87" s="1250"/>
      <c r="B87" s="353"/>
      <c r="C87" s="327"/>
      <c r="D87" s="348"/>
      <c r="E87" s="327"/>
      <c r="F87" s="348"/>
      <c r="G87" s="297"/>
      <c r="H87" s="353"/>
      <c r="I87" s="297"/>
      <c r="J87" s="353"/>
      <c r="K87" s="297"/>
      <c r="L87" s="372"/>
      <c r="M87" s="298"/>
      <c r="N87" s="366"/>
      <c r="O87" s="298"/>
      <c r="P87" s="365">
        <v>10</v>
      </c>
      <c r="Q87" s="298">
        <v>76500</v>
      </c>
      <c r="R87" s="366"/>
      <c r="S87" s="298"/>
      <c r="T87" s="385"/>
      <c r="U87" s="342"/>
      <c r="V87" s="387"/>
      <c r="W87" s="332"/>
      <c r="X87" s="388"/>
      <c r="Y87" s="298"/>
      <c r="Z87" s="298"/>
    </row>
    <row r="88" spans="1:26" ht="15" customHeight="1" x14ac:dyDescent="0.35">
      <c r="A88" s="1251"/>
      <c r="B88" s="353"/>
      <c r="C88" s="327"/>
      <c r="D88" s="348"/>
      <c r="E88" s="327"/>
      <c r="F88" s="348"/>
      <c r="G88" s="297"/>
      <c r="H88" s="353"/>
      <c r="I88" s="297"/>
      <c r="J88" s="353"/>
      <c r="K88" s="297"/>
      <c r="L88" s="372"/>
      <c r="M88" s="298"/>
      <c r="N88" s="366"/>
      <c r="O88" s="298"/>
      <c r="P88" s="365"/>
      <c r="Q88" s="298"/>
      <c r="R88" s="366"/>
      <c r="S88" s="298"/>
      <c r="T88" s="385"/>
      <c r="U88" s="340"/>
      <c r="V88" s="385"/>
      <c r="W88" s="298"/>
      <c r="X88" s="366"/>
      <c r="Y88" s="298"/>
      <c r="Z88" s="298"/>
    </row>
    <row r="89" spans="1:26" ht="15" customHeight="1" x14ac:dyDescent="0.35">
      <c r="A89" s="1249">
        <v>44736</v>
      </c>
      <c r="B89" s="353">
        <v>12.18</v>
      </c>
      <c r="C89" s="327">
        <v>93177</v>
      </c>
      <c r="D89" s="348"/>
      <c r="E89" s="327"/>
      <c r="F89" s="348">
        <v>36.01</v>
      </c>
      <c r="G89" s="297">
        <v>275477</v>
      </c>
      <c r="H89" s="353"/>
      <c r="I89" s="297"/>
      <c r="J89" s="353">
        <v>15</v>
      </c>
      <c r="K89" s="297">
        <v>187500</v>
      </c>
      <c r="L89" s="372"/>
      <c r="M89" s="298"/>
      <c r="N89" s="366"/>
      <c r="O89" s="298"/>
      <c r="P89" s="365">
        <v>10</v>
      </c>
      <c r="Q89" s="298">
        <v>76500</v>
      </c>
      <c r="R89" s="366"/>
      <c r="S89" s="298"/>
      <c r="T89" s="385"/>
      <c r="U89" s="340"/>
      <c r="V89" s="385"/>
      <c r="W89" s="298"/>
      <c r="X89" s="366"/>
      <c r="Y89" s="298"/>
      <c r="Z89" s="298"/>
    </row>
    <row r="90" spans="1:26" ht="15" customHeight="1" x14ac:dyDescent="0.35">
      <c r="A90" s="1250"/>
      <c r="B90" s="353"/>
      <c r="C90" s="327"/>
      <c r="D90" s="348"/>
      <c r="E90" s="327"/>
      <c r="F90" s="348"/>
      <c r="G90" s="297"/>
      <c r="H90" s="353"/>
      <c r="I90" s="297"/>
      <c r="J90" s="353"/>
      <c r="K90" s="297"/>
      <c r="L90" s="372"/>
      <c r="M90" s="298"/>
      <c r="N90" s="366"/>
      <c r="O90" s="298"/>
      <c r="P90" s="365">
        <v>10</v>
      </c>
      <c r="Q90" s="298">
        <v>76500</v>
      </c>
      <c r="R90" s="366"/>
      <c r="S90" s="298"/>
      <c r="T90" s="385"/>
      <c r="U90" s="340"/>
      <c r="V90" s="385"/>
      <c r="W90" s="298"/>
      <c r="X90" s="366"/>
      <c r="Y90" s="298"/>
      <c r="Z90" s="298"/>
    </row>
    <row r="91" spans="1:26" ht="15" customHeight="1" x14ac:dyDescent="0.35">
      <c r="A91" s="1250"/>
      <c r="B91" s="353"/>
      <c r="C91" s="327"/>
      <c r="D91" s="348"/>
      <c r="E91" s="327"/>
      <c r="F91" s="348"/>
      <c r="G91" s="338"/>
      <c r="H91" s="353"/>
      <c r="I91" s="297"/>
      <c r="J91" s="353"/>
      <c r="K91" s="297"/>
      <c r="L91" s="372"/>
      <c r="M91" s="298"/>
      <c r="N91" s="366"/>
      <c r="O91" s="298"/>
      <c r="P91" s="365">
        <v>10</v>
      </c>
      <c r="Q91" s="298">
        <v>76500</v>
      </c>
      <c r="R91" s="366"/>
      <c r="S91" s="298"/>
      <c r="T91" s="385"/>
      <c r="U91" s="868"/>
      <c r="V91" s="871"/>
      <c r="W91" s="867"/>
      <c r="X91" s="365"/>
      <c r="Y91" s="298"/>
      <c r="Z91" s="298"/>
    </row>
    <row r="92" spans="1:26" ht="15" customHeight="1" x14ac:dyDescent="0.35">
      <c r="A92" s="1251"/>
      <c r="B92" s="353"/>
      <c r="C92" s="327"/>
      <c r="D92" s="348"/>
      <c r="E92" s="327"/>
      <c r="F92" s="348"/>
      <c r="G92" s="297"/>
      <c r="H92" s="353"/>
      <c r="I92" s="297"/>
      <c r="J92" s="353"/>
      <c r="K92" s="297"/>
      <c r="L92" s="372"/>
      <c r="M92" s="298"/>
      <c r="N92" s="366"/>
      <c r="O92" s="298"/>
      <c r="P92" s="365"/>
      <c r="Q92" s="298"/>
      <c r="R92" s="366"/>
      <c r="S92" s="298"/>
      <c r="T92" s="385"/>
      <c r="U92" s="340"/>
      <c r="V92" s="385"/>
      <c r="W92" s="298"/>
      <c r="X92" s="366"/>
      <c r="Y92" s="298"/>
      <c r="Z92" s="298"/>
    </row>
    <row r="93" spans="1:26" ht="15" customHeight="1" x14ac:dyDescent="0.35">
      <c r="A93" s="1249">
        <v>44737</v>
      </c>
      <c r="B93" s="353">
        <v>12.91</v>
      </c>
      <c r="C93" s="327">
        <v>98762</v>
      </c>
      <c r="D93" s="348">
        <v>21.18</v>
      </c>
      <c r="E93" s="327">
        <v>162027</v>
      </c>
      <c r="F93" s="348">
        <v>25.37</v>
      </c>
      <c r="G93" s="297">
        <v>194081</v>
      </c>
      <c r="H93" s="353">
        <v>27.94</v>
      </c>
      <c r="I93" s="297">
        <v>213741</v>
      </c>
      <c r="J93" s="353"/>
      <c r="K93" s="327"/>
      <c r="L93" s="372"/>
      <c r="M93" s="298"/>
      <c r="N93" s="366"/>
      <c r="O93" s="298"/>
      <c r="P93" s="365">
        <v>10</v>
      </c>
      <c r="Q93" s="298">
        <v>76500</v>
      </c>
      <c r="R93" s="366"/>
      <c r="S93" s="298"/>
      <c r="T93" s="385"/>
      <c r="U93" s="340"/>
      <c r="V93" s="385">
        <v>37.08</v>
      </c>
      <c r="W93" s="298">
        <v>283662</v>
      </c>
      <c r="X93" s="366"/>
      <c r="Y93" s="298"/>
      <c r="Z93" s="298"/>
    </row>
    <row r="94" spans="1:26" ht="15" customHeight="1" x14ac:dyDescent="0.35">
      <c r="A94" s="1250"/>
      <c r="B94" s="353"/>
      <c r="C94" s="327"/>
      <c r="D94" s="348"/>
      <c r="E94" s="327"/>
      <c r="F94" s="348"/>
      <c r="G94" s="297"/>
      <c r="H94" s="353"/>
      <c r="I94" s="297"/>
      <c r="J94" s="353"/>
      <c r="K94" s="327"/>
      <c r="L94" s="372"/>
      <c r="M94" s="298"/>
      <c r="N94" s="366"/>
      <c r="O94" s="298"/>
      <c r="P94" s="365">
        <v>10</v>
      </c>
      <c r="Q94" s="298">
        <v>76500</v>
      </c>
      <c r="R94" s="366"/>
      <c r="S94" s="298"/>
      <c r="T94" s="385"/>
      <c r="U94" s="340"/>
      <c r="V94" s="385"/>
      <c r="W94" s="298"/>
      <c r="X94" s="366"/>
      <c r="Y94" s="298"/>
      <c r="Z94" s="298"/>
    </row>
    <row r="95" spans="1:26" ht="15" customHeight="1" x14ac:dyDescent="0.35">
      <c r="A95" s="1250"/>
      <c r="B95" s="353"/>
      <c r="C95" s="327"/>
      <c r="D95" s="348"/>
      <c r="E95" s="327"/>
      <c r="F95" s="348"/>
      <c r="G95" s="297"/>
      <c r="H95" s="353"/>
      <c r="I95" s="297"/>
      <c r="J95" s="353"/>
      <c r="K95" s="327"/>
      <c r="L95" s="372"/>
      <c r="M95" s="298"/>
      <c r="N95" s="366"/>
      <c r="O95" s="298"/>
      <c r="P95" s="365">
        <v>10</v>
      </c>
      <c r="Q95" s="298">
        <v>76500</v>
      </c>
      <c r="R95" s="366"/>
      <c r="S95" s="298"/>
      <c r="T95" s="385"/>
      <c r="U95" s="340"/>
      <c r="V95" s="385"/>
      <c r="W95" s="298"/>
      <c r="X95" s="366"/>
      <c r="Y95" s="298"/>
      <c r="Z95" s="298"/>
    </row>
    <row r="96" spans="1:26" ht="15" customHeight="1" x14ac:dyDescent="0.35">
      <c r="A96" s="1250"/>
      <c r="B96" s="353"/>
      <c r="C96" s="327"/>
      <c r="D96" s="348"/>
      <c r="E96" s="327"/>
      <c r="F96" s="348"/>
      <c r="G96" s="297"/>
      <c r="H96" s="353"/>
      <c r="I96" s="297"/>
      <c r="J96" s="353"/>
      <c r="K96" s="297"/>
      <c r="L96" s="372"/>
      <c r="M96" s="298"/>
      <c r="N96" s="366"/>
      <c r="O96" s="298"/>
      <c r="P96" s="365"/>
      <c r="Q96" s="298"/>
      <c r="R96" s="366"/>
      <c r="S96" s="298"/>
      <c r="T96" s="385"/>
      <c r="U96" s="868"/>
      <c r="V96" s="871"/>
      <c r="W96" s="867"/>
      <c r="X96" s="365"/>
      <c r="Y96" s="298"/>
      <c r="Z96" s="298"/>
    </row>
    <row r="97" spans="1:26" ht="15" customHeight="1" x14ac:dyDescent="0.35">
      <c r="A97" s="1251"/>
      <c r="B97" s="353"/>
      <c r="C97" s="327"/>
      <c r="D97" s="348"/>
      <c r="E97" s="327"/>
      <c r="F97" s="348"/>
      <c r="G97" s="338"/>
      <c r="H97" s="353"/>
      <c r="I97" s="297"/>
      <c r="J97" s="353"/>
      <c r="K97" s="297"/>
      <c r="L97" s="372"/>
      <c r="M97" s="298"/>
      <c r="N97" s="366"/>
      <c r="O97" s="298"/>
      <c r="P97" s="365"/>
      <c r="Q97" s="298"/>
      <c r="R97" s="366"/>
      <c r="S97" s="298"/>
      <c r="T97" s="385"/>
      <c r="U97" s="340"/>
      <c r="V97" s="385"/>
      <c r="W97" s="298"/>
      <c r="X97" s="366"/>
      <c r="Y97" s="298"/>
      <c r="Z97" s="298"/>
    </row>
    <row r="98" spans="1:26" ht="15" customHeight="1" x14ac:dyDescent="0.35">
      <c r="A98" s="1249">
        <v>44738</v>
      </c>
      <c r="B98" s="353">
        <v>19.149999999999999</v>
      </c>
      <c r="C98" s="327">
        <v>146490</v>
      </c>
      <c r="D98" s="348"/>
      <c r="E98" s="327"/>
      <c r="F98" s="348">
        <v>26.26</v>
      </c>
      <c r="G98" s="338">
        <v>200889</v>
      </c>
      <c r="H98" s="353"/>
      <c r="I98" s="297"/>
      <c r="J98" s="353"/>
      <c r="K98" s="297"/>
      <c r="L98" s="372"/>
      <c r="M98" s="298"/>
      <c r="N98" s="366"/>
      <c r="O98" s="298"/>
      <c r="P98" s="365"/>
      <c r="Q98" s="298"/>
      <c r="R98" s="366"/>
      <c r="S98" s="298"/>
      <c r="T98" s="385"/>
      <c r="U98" s="340"/>
      <c r="V98" s="385"/>
      <c r="W98" s="298"/>
      <c r="X98" s="366"/>
      <c r="Y98" s="298"/>
      <c r="Z98" s="298"/>
    </row>
    <row r="99" spans="1:26" ht="15" customHeight="1" x14ac:dyDescent="0.35">
      <c r="A99" s="1250"/>
      <c r="B99" s="353"/>
      <c r="C99" s="327"/>
      <c r="D99" s="348"/>
      <c r="E99" s="327"/>
      <c r="F99" s="348"/>
      <c r="G99" s="297"/>
      <c r="H99" s="353"/>
      <c r="I99" s="297"/>
      <c r="J99" s="353"/>
      <c r="K99" s="297"/>
      <c r="L99" s="372"/>
      <c r="M99" s="298"/>
      <c r="N99" s="366"/>
      <c r="O99" s="298"/>
      <c r="P99" s="365"/>
      <c r="Q99" s="298"/>
      <c r="R99" s="366"/>
      <c r="S99" s="298"/>
      <c r="T99" s="385"/>
      <c r="U99" s="340"/>
      <c r="V99" s="385"/>
      <c r="W99" s="298"/>
      <c r="X99" s="366"/>
      <c r="Y99" s="298"/>
      <c r="Z99" s="298"/>
    </row>
    <row r="100" spans="1:26" ht="15" customHeight="1" x14ac:dyDescent="0.35">
      <c r="A100" s="1250"/>
      <c r="B100" s="353"/>
      <c r="C100" s="327"/>
      <c r="D100" s="348"/>
      <c r="E100" s="327"/>
      <c r="F100" s="348"/>
      <c r="G100" s="297"/>
      <c r="H100" s="353"/>
      <c r="I100" s="297"/>
      <c r="J100" s="353"/>
      <c r="K100" s="297"/>
      <c r="L100" s="372"/>
      <c r="M100" s="298"/>
      <c r="N100" s="366"/>
      <c r="O100" s="298"/>
      <c r="P100" s="365"/>
      <c r="Q100" s="298"/>
      <c r="R100" s="366"/>
      <c r="S100" s="298"/>
      <c r="T100" s="385"/>
      <c r="U100" s="340"/>
      <c r="V100" s="385"/>
      <c r="W100" s="298"/>
      <c r="X100" s="366"/>
      <c r="Y100" s="298"/>
      <c r="Z100" s="298"/>
    </row>
    <row r="101" spans="1:26" ht="15" customHeight="1" x14ac:dyDescent="0.35">
      <c r="A101" s="1250"/>
      <c r="B101" s="353"/>
      <c r="C101" s="327"/>
      <c r="D101" s="348"/>
      <c r="E101" s="327"/>
      <c r="F101" s="348"/>
      <c r="G101" s="297"/>
      <c r="H101" s="353"/>
      <c r="I101" s="297"/>
      <c r="J101" s="353"/>
      <c r="K101" s="297"/>
      <c r="L101" s="372"/>
      <c r="M101" s="298"/>
      <c r="N101" s="366"/>
      <c r="O101" s="298"/>
      <c r="P101" s="365"/>
      <c r="Q101" s="298"/>
      <c r="R101" s="366"/>
      <c r="S101" s="298"/>
      <c r="T101" s="385"/>
      <c r="U101" s="868"/>
      <c r="V101" s="871"/>
      <c r="W101" s="867"/>
      <c r="X101" s="365"/>
      <c r="Y101" s="298"/>
      <c r="Z101" s="298"/>
    </row>
    <row r="102" spans="1:26" ht="15" customHeight="1" x14ac:dyDescent="0.35">
      <c r="A102" s="1251"/>
      <c r="B102" s="353"/>
      <c r="C102" s="327"/>
      <c r="D102" s="348"/>
      <c r="E102" s="327"/>
      <c r="F102" s="348"/>
      <c r="G102" s="297"/>
      <c r="H102" s="353"/>
      <c r="I102" s="297"/>
      <c r="J102" s="353"/>
      <c r="K102" s="297"/>
      <c r="L102" s="372"/>
      <c r="M102" s="298"/>
      <c r="N102" s="366"/>
      <c r="O102" s="298"/>
      <c r="P102" s="365"/>
      <c r="Q102" s="298"/>
      <c r="R102" s="366"/>
      <c r="S102" s="298"/>
      <c r="T102" s="385"/>
      <c r="U102" s="340"/>
      <c r="V102" s="385"/>
      <c r="W102" s="298"/>
      <c r="X102" s="366"/>
      <c r="Y102" s="298"/>
      <c r="Z102" s="298"/>
    </row>
    <row r="103" spans="1:26" ht="15" customHeight="1" x14ac:dyDescent="0.35">
      <c r="A103" s="1249">
        <v>44739</v>
      </c>
      <c r="B103" s="353">
        <v>16</v>
      </c>
      <c r="C103" s="327">
        <v>122400</v>
      </c>
      <c r="D103" s="348">
        <v>29.53</v>
      </c>
      <c r="E103" s="327">
        <v>225905</v>
      </c>
      <c r="F103" s="348">
        <v>16.350000000000001</v>
      </c>
      <c r="G103" s="297">
        <v>125043</v>
      </c>
      <c r="H103" s="353"/>
      <c r="I103" s="297"/>
      <c r="J103" s="353">
        <v>15</v>
      </c>
      <c r="K103" s="297">
        <v>187500</v>
      </c>
      <c r="L103" s="372"/>
      <c r="M103" s="298"/>
      <c r="N103" s="366"/>
      <c r="O103" s="298"/>
      <c r="P103" s="365">
        <v>10</v>
      </c>
      <c r="Q103" s="298">
        <v>76500</v>
      </c>
      <c r="R103" s="366"/>
      <c r="S103" s="298"/>
      <c r="T103" s="385"/>
      <c r="U103" s="340"/>
      <c r="V103" s="385">
        <v>23.68</v>
      </c>
      <c r="W103" s="298">
        <v>181152</v>
      </c>
      <c r="X103" s="366"/>
      <c r="Y103" s="298"/>
      <c r="Z103" s="298"/>
    </row>
    <row r="104" spans="1:26" ht="15" customHeight="1" x14ac:dyDescent="0.35">
      <c r="A104" s="1250"/>
      <c r="B104" s="353"/>
      <c r="C104" s="327"/>
      <c r="D104" s="348"/>
      <c r="E104" s="327"/>
      <c r="F104" s="348"/>
      <c r="G104" s="297"/>
      <c r="H104" s="353"/>
      <c r="I104" s="297"/>
      <c r="J104" s="353"/>
      <c r="K104" s="297"/>
      <c r="L104" s="372"/>
      <c r="M104" s="298"/>
      <c r="N104" s="366"/>
      <c r="O104" s="298"/>
      <c r="P104" s="365">
        <v>10</v>
      </c>
      <c r="Q104" s="298">
        <v>76500</v>
      </c>
      <c r="R104" s="366"/>
      <c r="S104" s="298"/>
      <c r="T104" s="385"/>
      <c r="U104" s="340"/>
      <c r="V104" s="385"/>
      <c r="W104" s="298"/>
      <c r="X104" s="366"/>
      <c r="Y104" s="298"/>
      <c r="Z104" s="298"/>
    </row>
    <row r="105" spans="1:26" ht="15" customHeight="1" x14ac:dyDescent="0.35">
      <c r="A105" s="1250"/>
      <c r="B105" s="353"/>
      <c r="C105" s="327"/>
      <c r="D105" s="348"/>
      <c r="E105" s="327"/>
      <c r="F105" s="348"/>
      <c r="G105" s="297"/>
      <c r="H105" s="353"/>
      <c r="I105" s="297"/>
      <c r="J105" s="353"/>
      <c r="K105" s="297"/>
      <c r="L105" s="372"/>
      <c r="M105" s="298"/>
      <c r="N105" s="366"/>
      <c r="O105" s="298"/>
      <c r="P105" s="365">
        <v>10</v>
      </c>
      <c r="Q105" s="298">
        <v>76500</v>
      </c>
      <c r="R105" s="366"/>
      <c r="S105" s="298"/>
      <c r="T105" s="385"/>
      <c r="U105" s="340"/>
      <c r="V105" s="385"/>
      <c r="W105" s="298"/>
      <c r="X105" s="366"/>
      <c r="Y105" s="298"/>
      <c r="Z105" s="298"/>
    </row>
    <row r="106" spans="1:26" ht="15" customHeight="1" x14ac:dyDescent="0.35">
      <c r="A106" s="1250"/>
      <c r="B106" s="353"/>
      <c r="C106" s="327"/>
      <c r="D106" s="348"/>
      <c r="E106" s="327"/>
      <c r="F106" s="348"/>
      <c r="G106" s="297"/>
      <c r="H106" s="353"/>
      <c r="I106" s="297"/>
      <c r="J106" s="353"/>
      <c r="K106" s="297"/>
      <c r="L106" s="372"/>
      <c r="M106" s="298"/>
      <c r="N106" s="366"/>
      <c r="O106" s="298"/>
      <c r="P106" s="365"/>
      <c r="Q106" s="298"/>
      <c r="R106" s="366"/>
      <c r="S106" s="298"/>
      <c r="T106" s="385"/>
      <c r="U106" s="340"/>
      <c r="V106" s="385"/>
      <c r="W106" s="298"/>
      <c r="X106" s="366"/>
      <c r="Y106" s="298"/>
      <c r="Z106" s="298"/>
    </row>
    <row r="107" spans="1:26" ht="15" customHeight="1" x14ac:dyDescent="0.35">
      <c r="A107" s="1251"/>
      <c r="B107" s="353"/>
      <c r="C107" s="327"/>
      <c r="D107" s="348"/>
      <c r="E107" s="327"/>
      <c r="F107" s="348"/>
      <c r="G107" s="297"/>
      <c r="H107" s="353"/>
      <c r="I107" s="297"/>
      <c r="J107" s="353"/>
      <c r="K107" s="297"/>
      <c r="L107" s="372"/>
      <c r="M107" s="298"/>
      <c r="N107" s="366"/>
      <c r="O107" s="298"/>
      <c r="P107" s="365"/>
      <c r="Q107" s="298"/>
      <c r="R107" s="365"/>
      <c r="S107" s="298"/>
      <c r="T107" s="385"/>
      <c r="U107" s="340"/>
      <c r="V107" s="385"/>
      <c r="W107" s="298"/>
      <c r="X107" s="366"/>
      <c r="Y107" s="298"/>
      <c r="Z107" s="298"/>
    </row>
    <row r="108" spans="1:26" ht="15" customHeight="1" x14ac:dyDescent="0.35">
      <c r="A108" s="1249">
        <v>44740</v>
      </c>
      <c r="B108" s="353">
        <v>13.83</v>
      </c>
      <c r="C108" s="327">
        <v>105800</v>
      </c>
      <c r="D108" s="348"/>
      <c r="E108" s="327"/>
      <c r="F108" s="348">
        <v>25.46</v>
      </c>
      <c r="G108" s="297">
        <v>194846</v>
      </c>
      <c r="H108" s="353"/>
      <c r="I108" s="297"/>
      <c r="J108" s="353"/>
      <c r="K108" s="297"/>
      <c r="L108" s="372"/>
      <c r="M108" s="298"/>
      <c r="N108" s="366"/>
      <c r="O108" s="298"/>
      <c r="P108" s="365">
        <v>10</v>
      </c>
      <c r="Q108" s="298">
        <v>76500</v>
      </c>
      <c r="R108" s="365"/>
      <c r="S108" s="298"/>
      <c r="T108" s="385"/>
      <c r="U108" s="340"/>
      <c r="V108" s="385"/>
      <c r="W108" s="298"/>
      <c r="X108" s="366"/>
      <c r="Y108" s="298"/>
      <c r="Z108" s="298"/>
    </row>
    <row r="109" spans="1:26" ht="15" customHeight="1" x14ac:dyDescent="0.35">
      <c r="A109" s="1250"/>
      <c r="B109" s="353"/>
      <c r="C109" s="327"/>
      <c r="D109" s="348"/>
      <c r="E109" s="327"/>
      <c r="F109" s="348"/>
      <c r="G109" s="297"/>
      <c r="H109" s="353"/>
      <c r="I109" s="297"/>
      <c r="J109" s="353"/>
      <c r="K109" s="297"/>
      <c r="L109" s="372"/>
      <c r="M109" s="298"/>
      <c r="N109" s="366"/>
      <c r="O109" s="298"/>
      <c r="P109" s="365">
        <v>10</v>
      </c>
      <c r="Q109" s="298">
        <v>76500</v>
      </c>
      <c r="R109" s="366"/>
      <c r="S109" s="298"/>
      <c r="T109" s="385"/>
      <c r="U109" s="340"/>
      <c r="V109" s="385"/>
      <c r="W109" s="298"/>
      <c r="X109" s="366"/>
      <c r="Y109" s="298"/>
      <c r="Z109" s="298"/>
    </row>
    <row r="110" spans="1:26" ht="15" customHeight="1" x14ac:dyDescent="0.35">
      <c r="A110" s="1250"/>
      <c r="B110" s="353"/>
      <c r="C110" s="327"/>
      <c r="D110" s="348"/>
      <c r="E110" s="327"/>
      <c r="F110" s="348"/>
      <c r="G110" s="297"/>
      <c r="H110" s="353"/>
      <c r="I110" s="297"/>
      <c r="J110" s="353"/>
      <c r="K110" s="297"/>
      <c r="L110" s="372"/>
      <c r="M110" s="298"/>
      <c r="N110" s="366"/>
      <c r="O110" s="298"/>
      <c r="P110" s="365">
        <v>10</v>
      </c>
      <c r="Q110" s="298">
        <v>76500</v>
      </c>
      <c r="R110" s="366"/>
      <c r="S110" s="298"/>
      <c r="T110" s="385"/>
      <c r="U110" s="868"/>
      <c r="V110" s="871"/>
      <c r="W110" s="867"/>
      <c r="X110" s="365"/>
      <c r="Y110" s="298"/>
      <c r="Z110" s="298"/>
    </row>
    <row r="111" spans="1:26" ht="18" customHeight="1" x14ac:dyDescent="0.35">
      <c r="A111" s="1251"/>
      <c r="B111" s="353"/>
      <c r="C111" s="327"/>
      <c r="D111" s="348"/>
      <c r="E111" s="327"/>
      <c r="F111" s="348"/>
      <c r="G111" s="297"/>
      <c r="H111" s="353"/>
      <c r="I111" s="297"/>
      <c r="J111" s="353"/>
      <c r="K111" s="297"/>
      <c r="L111" s="372"/>
      <c r="M111" s="298"/>
      <c r="N111" s="366"/>
      <c r="O111" s="298"/>
      <c r="P111" s="365">
        <v>10</v>
      </c>
      <c r="Q111" s="298">
        <v>76500</v>
      </c>
      <c r="R111" s="366"/>
      <c r="S111" s="298"/>
      <c r="T111" s="385"/>
      <c r="U111" s="340"/>
      <c r="V111" s="385"/>
      <c r="W111" s="298"/>
      <c r="X111" s="366"/>
      <c r="Y111" s="298"/>
      <c r="Z111" s="298"/>
    </row>
    <row r="112" spans="1:26" ht="18" customHeight="1" x14ac:dyDescent="0.35">
      <c r="A112" s="1249">
        <v>44741</v>
      </c>
      <c r="B112" s="353"/>
      <c r="C112" s="327"/>
      <c r="D112" s="348">
        <v>35.81</v>
      </c>
      <c r="E112" s="327">
        <v>273947</v>
      </c>
      <c r="F112" s="348">
        <v>23.26</v>
      </c>
      <c r="G112" s="297">
        <v>177939</v>
      </c>
      <c r="H112" s="353"/>
      <c r="I112" s="297"/>
      <c r="J112" s="353">
        <v>30</v>
      </c>
      <c r="K112" s="297">
        <v>375000</v>
      </c>
      <c r="L112" s="372">
        <v>54.73</v>
      </c>
      <c r="M112" s="298">
        <v>281860</v>
      </c>
      <c r="N112" s="366"/>
      <c r="O112" s="298"/>
      <c r="P112" s="365">
        <v>10</v>
      </c>
      <c r="Q112" s="298">
        <v>76500</v>
      </c>
      <c r="R112" s="366"/>
      <c r="S112" s="298"/>
      <c r="T112" s="385"/>
      <c r="U112" s="340"/>
      <c r="V112" s="385"/>
      <c r="W112" s="298"/>
      <c r="X112" s="366"/>
      <c r="Y112" s="298"/>
      <c r="Z112" s="298"/>
    </row>
    <row r="113" spans="1:26" ht="18" customHeight="1" x14ac:dyDescent="0.35">
      <c r="A113" s="1250"/>
      <c r="B113" s="353"/>
      <c r="C113" s="327"/>
      <c r="D113" s="348"/>
      <c r="E113" s="327"/>
      <c r="F113" s="348"/>
      <c r="G113" s="297"/>
      <c r="H113" s="353"/>
      <c r="I113" s="297"/>
      <c r="J113" s="353"/>
      <c r="K113" s="297"/>
      <c r="L113" s="372"/>
      <c r="M113" s="298"/>
      <c r="N113" s="366"/>
      <c r="O113" s="298"/>
      <c r="P113" s="365">
        <v>10</v>
      </c>
      <c r="Q113" s="298">
        <v>76500</v>
      </c>
      <c r="R113" s="366"/>
      <c r="S113" s="298"/>
      <c r="T113" s="385"/>
      <c r="U113" s="340"/>
      <c r="V113" s="385"/>
      <c r="W113" s="298"/>
      <c r="X113" s="366"/>
      <c r="Y113" s="298"/>
      <c r="Z113" s="298"/>
    </row>
    <row r="114" spans="1:26" ht="18" customHeight="1" x14ac:dyDescent="0.35">
      <c r="A114" s="1250"/>
      <c r="B114" s="353"/>
      <c r="C114" s="327"/>
      <c r="D114" s="348"/>
      <c r="E114" s="327"/>
      <c r="F114" s="348"/>
      <c r="G114" s="297"/>
      <c r="H114" s="353"/>
      <c r="I114" s="297"/>
      <c r="J114" s="353"/>
      <c r="K114" s="297"/>
      <c r="L114" s="372"/>
      <c r="M114" s="298"/>
      <c r="N114" s="366"/>
      <c r="O114" s="298"/>
      <c r="P114" s="365">
        <v>10</v>
      </c>
      <c r="Q114" s="298">
        <v>76500</v>
      </c>
      <c r="R114" s="366"/>
      <c r="S114" s="298"/>
      <c r="T114" s="385"/>
      <c r="U114" s="340"/>
      <c r="V114" s="385"/>
      <c r="W114" s="298"/>
      <c r="X114" s="366"/>
      <c r="Y114" s="298"/>
      <c r="Z114" s="298"/>
    </row>
    <row r="115" spans="1:26" ht="18" customHeight="1" x14ac:dyDescent="0.35">
      <c r="A115" s="1251"/>
      <c r="B115" s="353"/>
      <c r="C115" s="327"/>
      <c r="D115" s="348"/>
      <c r="E115" s="327"/>
      <c r="F115" s="348"/>
      <c r="G115" s="297"/>
      <c r="H115" s="353"/>
      <c r="I115" s="297"/>
      <c r="J115" s="353"/>
      <c r="K115" s="297"/>
      <c r="L115" s="372"/>
      <c r="M115" s="298"/>
      <c r="N115" s="366"/>
      <c r="O115" s="298"/>
      <c r="P115" s="365">
        <v>10</v>
      </c>
      <c r="Q115" s="298">
        <v>76500</v>
      </c>
      <c r="R115" s="366"/>
      <c r="S115" s="298"/>
      <c r="T115" s="385"/>
      <c r="U115" s="340"/>
      <c r="V115" s="385"/>
      <c r="W115" s="298"/>
      <c r="X115" s="366"/>
      <c r="Y115" s="298"/>
      <c r="Z115" s="298"/>
    </row>
    <row r="116" spans="1:26" ht="18" customHeight="1" x14ac:dyDescent="0.35">
      <c r="A116" s="1249">
        <v>44742</v>
      </c>
      <c r="B116" s="353">
        <v>23.49</v>
      </c>
      <c r="C116" s="327">
        <v>179622</v>
      </c>
      <c r="D116" s="348">
        <v>28.64</v>
      </c>
      <c r="E116" s="327">
        <v>219096</v>
      </c>
      <c r="F116" s="348"/>
      <c r="G116" s="297"/>
      <c r="H116" s="353"/>
      <c r="I116" s="297"/>
      <c r="J116" s="353"/>
      <c r="K116" s="297"/>
      <c r="L116" s="372"/>
      <c r="M116" s="298"/>
      <c r="N116" s="366"/>
      <c r="O116" s="298"/>
      <c r="P116" s="365">
        <v>10</v>
      </c>
      <c r="Q116" s="298">
        <v>76500</v>
      </c>
      <c r="R116" s="366"/>
      <c r="S116" s="298"/>
      <c r="T116" s="385"/>
      <c r="U116" s="340"/>
      <c r="V116" s="385"/>
      <c r="W116" s="298"/>
      <c r="X116" s="366"/>
      <c r="Y116" s="298"/>
      <c r="Z116" s="298"/>
    </row>
    <row r="117" spans="1:26" ht="18" customHeight="1" x14ac:dyDescent="0.35">
      <c r="A117" s="1250"/>
      <c r="B117" s="353"/>
      <c r="C117" s="327"/>
      <c r="D117" s="348"/>
      <c r="E117" s="327"/>
      <c r="F117" s="348"/>
      <c r="G117" s="297"/>
      <c r="H117" s="353">
        <v>29.98</v>
      </c>
      <c r="I117" s="297">
        <v>229347</v>
      </c>
      <c r="J117" s="353"/>
      <c r="K117" s="297"/>
      <c r="L117" s="372"/>
      <c r="M117" s="298"/>
      <c r="N117" s="366"/>
      <c r="O117" s="298"/>
      <c r="P117" s="365">
        <v>10</v>
      </c>
      <c r="Q117" s="298">
        <v>76500</v>
      </c>
      <c r="R117" s="366"/>
      <c r="S117" s="298"/>
      <c r="T117" s="385"/>
      <c r="U117" s="340"/>
      <c r="V117" s="385"/>
      <c r="W117" s="298"/>
      <c r="X117" s="366"/>
      <c r="Y117" s="298"/>
      <c r="Z117" s="298"/>
    </row>
    <row r="118" spans="1:26" ht="18" customHeight="1" x14ac:dyDescent="0.35">
      <c r="A118" s="1250"/>
      <c r="B118" s="353"/>
      <c r="C118" s="327"/>
      <c r="D118" s="348"/>
      <c r="E118" s="327"/>
      <c r="F118" s="348"/>
      <c r="G118" s="297"/>
      <c r="H118" s="353"/>
      <c r="I118" s="297"/>
      <c r="J118" s="353"/>
      <c r="K118" s="297"/>
      <c r="L118" s="372"/>
      <c r="M118" s="298"/>
      <c r="N118" s="366"/>
      <c r="O118" s="298"/>
      <c r="P118" s="365">
        <v>10</v>
      </c>
      <c r="Q118" s="298">
        <v>76500</v>
      </c>
      <c r="R118" s="366"/>
      <c r="S118" s="298"/>
      <c r="T118" s="385"/>
      <c r="U118" s="340"/>
      <c r="V118" s="385"/>
      <c r="W118" s="298"/>
      <c r="X118" s="366"/>
      <c r="Y118" s="298"/>
      <c r="Z118" s="298"/>
    </row>
    <row r="119" spans="1:26" ht="18" customHeight="1" x14ac:dyDescent="0.35">
      <c r="A119" s="1251"/>
      <c r="B119" s="353"/>
      <c r="C119" s="327"/>
      <c r="D119" s="348"/>
      <c r="E119" s="327"/>
      <c r="F119" s="348"/>
      <c r="G119" s="297"/>
      <c r="H119" s="353"/>
      <c r="I119" s="297"/>
      <c r="J119" s="353"/>
      <c r="K119" s="297"/>
      <c r="L119" s="372"/>
      <c r="M119" s="298"/>
      <c r="N119" s="366"/>
      <c r="O119" s="298"/>
      <c r="P119" s="365">
        <v>10</v>
      </c>
      <c r="Q119" s="298">
        <v>76500</v>
      </c>
      <c r="R119" s="366">
        <v>9.32</v>
      </c>
      <c r="S119" s="298">
        <v>71298</v>
      </c>
      <c r="T119" s="385"/>
      <c r="U119" s="340"/>
      <c r="V119" s="385"/>
      <c r="W119" s="298"/>
      <c r="X119" s="366"/>
      <c r="Y119" s="298"/>
      <c r="Z119" s="298"/>
    </row>
    <row r="120" spans="1:26" s="295" customFormat="1" ht="27" customHeight="1" x14ac:dyDescent="0.35">
      <c r="A120" s="1226" t="s">
        <v>113</v>
      </c>
      <c r="B120" s="354"/>
      <c r="C120" s="293">
        <f>SUM(C6:C119)</f>
        <v>3227765</v>
      </c>
      <c r="D120" s="364"/>
      <c r="E120" s="293">
        <f>SUM(E6:E119)</f>
        <v>3380691</v>
      </c>
      <c r="F120" s="364"/>
      <c r="G120" s="293">
        <f>SUM(G6:G119)</f>
        <v>4621303</v>
      </c>
      <c r="H120" s="364"/>
      <c r="I120" s="293">
        <f>SUM(I6:I119)</f>
        <v>1477446</v>
      </c>
      <c r="J120" s="364"/>
      <c r="K120" s="293">
        <f>SUM(K6:K119)</f>
        <v>4437500</v>
      </c>
      <c r="L120" s="461"/>
      <c r="M120" s="293">
        <f>SUM(M6:M119)</f>
        <v>2153683</v>
      </c>
      <c r="N120" s="499"/>
      <c r="O120" s="485">
        <f>SUM(O6:O119)</f>
        <v>1382968</v>
      </c>
      <c r="P120" s="354"/>
      <c r="Q120" s="293">
        <f>SUM(Q6:Q119)</f>
        <v>5967000</v>
      </c>
      <c r="R120" s="364"/>
      <c r="S120" s="293">
        <f>SUM(S6:S119)</f>
        <v>736772</v>
      </c>
      <c r="T120" s="364"/>
      <c r="U120" s="293">
        <f>SUM(U6:U119)</f>
        <v>289170</v>
      </c>
      <c r="V120" s="293"/>
      <c r="W120" s="293">
        <f>SUM(W6:W119)</f>
        <v>771120</v>
      </c>
      <c r="X120" s="293"/>
      <c r="Y120" s="293">
        <f>SUM(Y6:Y119)</f>
        <v>0</v>
      </c>
      <c r="Z120" s="293">
        <f>SUM(C120:Y120)</f>
        <v>28445418</v>
      </c>
    </row>
    <row r="121" spans="1:26" s="295" customFormat="1" ht="34.5" customHeight="1" x14ac:dyDescent="0.35">
      <c r="A121" s="1226"/>
      <c r="B121" s="354">
        <f>SUM(B6:B120)</f>
        <v>421.90999999999997</v>
      </c>
      <c r="C121" s="354"/>
      <c r="D121" s="478">
        <f>SUM(D6:D120)</f>
        <v>441.92</v>
      </c>
      <c r="E121" s="354"/>
      <c r="F121" s="354">
        <f>SUM(F6:F120)</f>
        <v>604.06000000000006</v>
      </c>
      <c r="G121" s="354"/>
      <c r="H121" s="478">
        <f>SUM(H6:H120)</f>
        <v>193.13</v>
      </c>
      <c r="I121" s="354"/>
      <c r="J121" s="354">
        <f>SUM(J6:J120)</f>
        <v>355</v>
      </c>
      <c r="K121" s="354"/>
      <c r="L121" s="354">
        <f>SUM(L6:L120)</f>
        <v>418.19000000000005</v>
      </c>
      <c r="M121" s="354"/>
      <c r="N121" s="354">
        <f>SUM(N6:N120)</f>
        <v>180.78</v>
      </c>
      <c r="O121" s="354"/>
      <c r="P121" s="354">
        <f>SUM(P6:P120)</f>
        <v>780</v>
      </c>
      <c r="Q121" s="470"/>
      <c r="R121" s="354">
        <f>SUM(R6:R120)</f>
        <v>96.31</v>
      </c>
      <c r="S121" s="354"/>
      <c r="T121" s="354">
        <f>SUM(T6:T120)</f>
        <v>37.799999999999997</v>
      </c>
      <c r="U121" s="354"/>
      <c r="V121" s="354">
        <f>SUM(V6:V120)</f>
        <v>100.80000000000001</v>
      </c>
      <c r="W121" s="354"/>
      <c r="X121" s="354">
        <f>SUM(X6:X120)</f>
        <v>0</v>
      </c>
      <c r="Y121" s="354"/>
      <c r="Z121" s="364">
        <f>SUM(B121:Y121)</f>
        <v>3629.9000000000005</v>
      </c>
    </row>
    <row r="122" spans="1:26" ht="26.25" customHeight="1" thickBot="1" x14ac:dyDescent="0.4">
      <c r="A122" s="299"/>
      <c r="B122" s="355"/>
      <c r="C122" s="300">
        <f>C120/B121</f>
        <v>7650.3638216681293</v>
      </c>
      <c r="D122" s="355"/>
      <c r="E122" s="299">
        <f>E120/D121</f>
        <v>7650.0067885590151</v>
      </c>
      <c r="F122" s="355"/>
      <c r="G122" s="299">
        <f>G120/F121</f>
        <v>7650.4039333841001</v>
      </c>
      <c r="H122" s="355"/>
      <c r="I122" s="299">
        <f>I120/H121</f>
        <v>7650.0077667892092</v>
      </c>
      <c r="J122" s="355"/>
      <c r="K122" s="300">
        <f>K120/J121</f>
        <v>12500</v>
      </c>
      <c r="L122" s="463"/>
      <c r="M122" s="299">
        <f>M120/L121</f>
        <v>5150.01076065903</v>
      </c>
      <c r="N122" s="355"/>
      <c r="O122" s="299">
        <f>O120/N121</f>
        <v>7650.0055315853524</v>
      </c>
      <c r="P122" s="378"/>
      <c r="Q122" s="299">
        <f>Q120/P121</f>
        <v>7650</v>
      </c>
      <c r="R122" s="355"/>
      <c r="S122" s="299">
        <f>S120/R121</f>
        <v>7650.0051915688919</v>
      </c>
      <c r="T122" s="355"/>
      <c r="U122" s="299">
        <f>U120/T121</f>
        <v>7650.0000000000009</v>
      </c>
      <c r="V122" s="355"/>
      <c r="W122" s="300">
        <f>W120/V121</f>
        <v>7649.9999999999991</v>
      </c>
      <c r="X122" s="373"/>
      <c r="Y122" s="299"/>
      <c r="Z122" s="299"/>
    </row>
    <row r="123" spans="1:26" s="295" customFormat="1" ht="48" customHeight="1" thickBot="1" x14ac:dyDescent="0.4">
      <c r="A123" s="1245" t="s">
        <v>2</v>
      </c>
      <c r="B123" s="1261" t="s">
        <v>114</v>
      </c>
      <c r="C123" s="1262"/>
      <c r="D123" s="1262"/>
      <c r="E123" s="1263"/>
      <c r="F123" s="1264" t="s">
        <v>176</v>
      </c>
      <c r="G123" s="1264"/>
      <c r="H123" s="1265" t="s">
        <v>115</v>
      </c>
      <c r="I123" s="1266"/>
      <c r="J123" s="1266"/>
      <c r="K123" s="1266"/>
      <c r="L123" s="1266"/>
      <c r="M123" s="1266"/>
      <c r="N123" s="1266"/>
      <c r="O123" s="1267"/>
      <c r="P123" s="1265" t="s">
        <v>116</v>
      </c>
      <c r="Q123" s="1266"/>
      <c r="R123" s="1266"/>
      <c r="S123" s="1266"/>
      <c r="T123" s="1266"/>
      <c r="U123" s="1266"/>
      <c r="V123" s="1236" t="s">
        <v>223</v>
      </c>
      <c r="W123" s="1236"/>
      <c r="X123" s="1270" t="s">
        <v>224</v>
      </c>
      <c r="Y123" s="1271"/>
      <c r="Z123" s="1272" t="s">
        <v>9</v>
      </c>
    </row>
    <row r="124" spans="1:26" s="295" customFormat="1" ht="15" customHeight="1" x14ac:dyDescent="0.35">
      <c r="A124" s="1246"/>
      <c r="B124" s="1268" t="s">
        <v>195</v>
      </c>
      <c r="C124" s="1269"/>
      <c r="D124" s="1268" t="s">
        <v>196</v>
      </c>
      <c r="E124" s="1269"/>
      <c r="F124" s="1268" t="s">
        <v>177</v>
      </c>
      <c r="G124" s="1269"/>
      <c r="H124" s="1268" t="s">
        <v>197</v>
      </c>
      <c r="I124" s="1269"/>
      <c r="J124" s="1268" t="s">
        <v>198</v>
      </c>
      <c r="K124" s="1269"/>
      <c r="L124" s="1268" t="s">
        <v>199</v>
      </c>
      <c r="M124" s="1269"/>
      <c r="N124" s="1268" t="s">
        <v>123</v>
      </c>
      <c r="O124" s="1269"/>
      <c r="P124" s="374"/>
      <c r="Q124" s="863" t="s">
        <v>238</v>
      </c>
      <c r="R124" s="1268" t="s">
        <v>211</v>
      </c>
      <c r="S124" s="1269"/>
      <c r="T124" s="1268" t="s">
        <v>201</v>
      </c>
      <c r="U124" s="1269"/>
      <c r="V124" s="1262" t="s">
        <v>249</v>
      </c>
      <c r="W124" s="1263"/>
      <c r="X124" s="1274" t="s">
        <v>226</v>
      </c>
      <c r="Y124" s="1275"/>
      <c r="Z124" s="1273"/>
    </row>
    <row r="125" spans="1:26" s="295" customFormat="1" ht="15" customHeight="1" x14ac:dyDescent="0.35">
      <c r="A125" s="1247"/>
      <c r="B125" s="350" t="s">
        <v>21</v>
      </c>
      <c r="C125" s="869" t="s">
        <v>27</v>
      </c>
      <c r="D125" s="363" t="s">
        <v>30</v>
      </c>
      <c r="E125" s="869" t="s">
        <v>27</v>
      </c>
      <c r="F125" s="390" t="s">
        <v>30</v>
      </c>
      <c r="G125" s="863" t="s">
        <v>27</v>
      </c>
      <c r="H125" s="374" t="s">
        <v>30</v>
      </c>
      <c r="I125" s="863" t="s">
        <v>27</v>
      </c>
      <c r="J125" s="374"/>
      <c r="K125" s="863" t="s">
        <v>27</v>
      </c>
      <c r="L125" s="464" t="s">
        <v>30</v>
      </c>
      <c r="M125" s="863" t="s">
        <v>27</v>
      </c>
      <c r="N125" s="374" t="s">
        <v>30</v>
      </c>
      <c r="O125" s="863" t="s">
        <v>27</v>
      </c>
      <c r="P125" s="374" t="s">
        <v>30</v>
      </c>
      <c r="Q125" s="863" t="s">
        <v>27</v>
      </c>
      <c r="R125" s="374" t="s">
        <v>30</v>
      </c>
      <c r="S125" s="863" t="s">
        <v>27</v>
      </c>
      <c r="T125" s="374" t="s">
        <v>30</v>
      </c>
      <c r="U125" s="863" t="s">
        <v>27</v>
      </c>
      <c r="V125" s="363" t="s">
        <v>228</v>
      </c>
      <c r="W125" s="869" t="s">
        <v>27</v>
      </c>
      <c r="X125" s="363" t="s">
        <v>228</v>
      </c>
      <c r="Y125" s="876"/>
      <c r="Z125" s="869"/>
    </row>
    <row r="126" spans="1:26" s="295" customFormat="1" ht="15" customHeight="1" x14ac:dyDescent="0.35">
      <c r="A126" s="1243">
        <v>44713</v>
      </c>
      <c r="B126" s="353"/>
      <c r="C126" s="867"/>
      <c r="D126" s="365"/>
      <c r="E126" s="867"/>
      <c r="F126" s="365"/>
      <c r="G126" s="867"/>
      <c r="H126" s="453"/>
      <c r="I126" s="454"/>
      <c r="J126" s="453"/>
      <c r="K126" s="869"/>
      <c r="L126" s="453"/>
      <c r="M126" s="867"/>
      <c r="N126" s="375"/>
      <c r="O126" s="337"/>
      <c r="P126" s="375"/>
      <c r="Q126" s="869"/>
      <c r="R126" s="363"/>
      <c r="S126" s="867"/>
      <c r="T126" s="365"/>
      <c r="U126" s="867"/>
      <c r="V126" s="453"/>
      <c r="W126" s="454"/>
      <c r="X126" s="365"/>
      <c r="Y126" s="867"/>
      <c r="Z126" s="869"/>
    </row>
    <row r="127" spans="1:26" ht="15" x14ac:dyDescent="0.35">
      <c r="A127" s="1244"/>
      <c r="B127" s="353"/>
      <c r="C127" s="298"/>
      <c r="D127" s="366"/>
      <c r="E127" s="297"/>
      <c r="F127" s="353"/>
      <c r="G127" s="298"/>
      <c r="H127" s="366"/>
      <c r="I127" s="298"/>
      <c r="J127" s="366"/>
      <c r="K127" s="298"/>
      <c r="L127" s="388"/>
      <c r="M127" s="298"/>
      <c r="N127" s="366"/>
      <c r="O127" s="298"/>
      <c r="P127" s="365"/>
      <c r="Q127" s="298"/>
      <c r="R127" s="366"/>
      <c r="S127" s="298"/>
      <c r="T127" s="366"/>
      <c r="U127" s="298"/>
      <c r="V127" s="366"/>
      <c r="W127" s="298"/>
      <c r="X127" s="393"/>
      <c r="Y127" s="346"/>
      <c r="Z127" s="305"/>
    </row>
    <row r="128" spans="1:26" ht="15" customHeight="1" x14ac:dyDescent="0.35">
      <c r="A128" s="1243">
        <v>44714</v>
      </c>
      <c r="B128" s="353"/>
      <c r="C128" s="305"/>
      <c r="D128" s="367"/>
      <c r="E128" s="887"/>
      <c r="F128" s="352"/>
      <c r="G128" s="305"/>
      <c r="H128" s="367"/>
      <c r="I128" s="305"/>
      <c r="J128" s="367"/>
      <c r="K128" s="305"/>
      <c r="L128" s="465"/>
      <c r="M128" s="305"/>
      <c r="N128" s="367"/>
      <c r="O128" s="305"/>
      <c r="P128" s="379">
        <v>37.35</v>
      </c>
      <c r="Q128" s="305">
        <v>285728</v>
      </c>
      <c r="R128" s="367"/>
      <c r="S128" s="305"/>
      <c r="T128" s="367"/>
      <c r="U128" s="305"/>
      <c r="V128" s="367"/>
      <c r="W128" s="305"/>
      <c r="X128" s="393"/>
      <c r="Y128" s="868"/>
      <c r="Z128" s="305"/>
    </row>
    <row r="129" spans="1:26" ht="15" customHeight="1" x14ac:dyDescent="0.35">
      <c r="A129" s="1244"/>
      <c r="B129" s="353"/>
      <c r="C129" s="298"/>
      <c r="D129" s="366"/>
      <c r="E129" s="297"/>
      <c r="F129" s="353"/>
      <c r="G129" s="298"/>
      <c r="H129" s="366"/>
      <c r="I129" s="298"/>
      <c r="J129" s="366"/>
      <c r="K129" s="298"/>
      <c r="L129" s="388"/>
      <c r="M129" s="298"/>
      <c r="N129" s="366"/>
      <c r="O129" s="298"/>
      <c r="P129" s="365"/>
      <c r="Q129" s="298"/>
      <c r="R129" s="366"/>
      <c r="S129" s="298"/>
      <c r="T129" s="366"/>
      <c r="U129" s="298"/>
      <c r="V129" s="366"/>
      <c r="W129" s="298"/>
      <c r="X129" s="385"/>
      <c r="Y129" s="868"/>
      <c r="Z129" s="298"/>
    </row>
    <row r="130" spans="1:26" ht="15" customHeight="1" x14ac:dyDescent="0.35">
      <c r="A130" s="1243">
        <v>44715</v>
      </c>
      <c r="B130" s="353"/>
      <c r="C130" s="298"/>
      <c r="D130" s="366"/>
      <c r="E130" s="297"/>
      <c r="F130" s="353"/>
      <c r="G130" s="298"/>
      <c r="H130" s="366"/>
      <c r="I130" s="298"/>
      <c r="J130" s="366"/>
      <c r="K130" s="298"/>
      <c r="L130" s="388"/>
      <c r="M130" s="298"/>
      <c r="N130" s="366"/>
      <c r="O130" s="298"/>
      <c r="P130" s="365"/>
      <c r="Q130" s="298"/>
      <c r="R130" s="366"/>
      <c r="S130" s="298"/>
      <c r="T130" s="366"/>
      <c r="U130" s="298"/>
      <c r="V130" s="366">
        <v>41.66</v>
      </c>
      <c r="W130" s="298">
        <v>570742</v>
      </c>
      <c r="X130" s="385">
        <v>21.75</v>
      </c>
      <c r="Y130" s="868">
        <v>297980</v>
      </c>
      <c r="Z130" s="298"/>
    </row>
    <row r="131" spans="1:26" ht="15" customHeight="1" x14ac:dyDescent="0.35">
      <c r="A131" s="1244"/>
      <c r="B131" s="353"/>
      <c r="C131" s="298"/>
      <c r="D131" s="366"/>
      <c r="E131" s="297"/>
      <c r="F131" s="353"/>
      <c r="G131" s="298"/>
      <c r="H131" s="366"/>
      <c r="I131" s="298"/>
      <c r="J131" s="366"/>
      <c r="K131" s="298"/>
      <c r="L131" s="388"/>
      <c r="M131" s="298"/>
      <c r="N131" s="366"/>
      <c r="O131" s="298"/>
      <c r="P131" s="365"/>
      <c r="Q131" s="298"/>
      <c r="R131" s="366"/>
      <c r="S131" s="298"/>
      <c r="T131" s="366"/>
      <c r="U131" s="298"/>
      <c r="V131" s="366"/>
      <c r="W131" s="298"/>
      <c r="X131" s="385"/>
      <c r="Y131" s="868"/>
      <c r="Z131" s="298"/>
    </row>
    <row r="132" spans="1:26" ht="15" customHeight="1" x14ac:dyDescent="0.35">
      <c r="A132" s="1243">
        <v>44716</v>
      </c>
      <c r="B132" s="353"/>
      <c r="C132" s="298"/>
      <c r="D132" s="366">
        <v>48.85</v>
      </c>
      <c r="E132" s="297">
        <v>251580</v>
      </c>
      <c r="F132" s="353">
        <v>13.63</v>
      </c>
      <c r="G132" s="298">
        <v>104270</v>
      </c>
      <c r="H132" s="366"/>
      <c r="I132" s="298"/>
      <c r="J132" s="366"/>
      <c r="K132" s="298"/>
      <c r="L132" s="388"/>
      <c r="M132" s="298"/>
      <c r="N132" s="366"/>
      <c r="O132" s="298"/>
      <c r="P132" s="365"/>
      <c r="Q132" s="298"/>
      <c r="R132" s="366"/>
      <c r="S132" s="298"/>
      <c r="T132" s="366"/>
      <c r="U132" s="298"/>
      <c r="V132" s="366"/>
      <c r="W132" s="298"/>
      <c r="X132" s="385"/>
      <c r="Y132" s="868"/>
      <c r="Z132" s="298"/>
    </row>
    <row r="133" spans="1:26" ht="15" customHeight="1" x14ac:dyDescent="0.35">
      <c r="A133" s="1244"/>
      <c r="B133" s="353"/>
      <c r="C133" s="298"/>
      <c r="D133" s="366"/>
      <c r="E133" s="297"/>
      <c r="F133" s="353"/>
      <c r="G133" s="298"/>
      <c r="H133" s="366"/>
      <c r="I133" s="298"/>
      <c r="J133" s="366"/>
      <c r="K133" s="298"/>
      <c r="L133" s="388"/>
      <c r="M133" s="298"/>
      <c r="N133" s="366"/>
      <c r="O133" s="298"/>
      <c r="P133" s="365"/>
      <c r="Q133" s="298"/>
      <c r="R133" s="366"/>
      <c r="S133" s="298"/>
      <c r="T133" s="366"/>
      <c r="U133" s="298"/>
      <c r="V133" s="366"/>
      <c r="W133" s="298"/>
      <c r="X133" s="385"/>
      <c r="Y133" s="868"/>
      <c r="Z133" s="298"/>
    </row>
    <row r="134" spans="1:26" ht="15" customHeight="1" x14ac:dyDescent="0.35">
      <c r="A134" s="1243">
        <v>44717</v>
      </c>
      <c r="B134" s="353"/>
      <c r="C134" s="298"/>
      <c r="D134" s="366"/>
      <c r="E134" s="297"/>
      <c r="F134" s="353"/>
      <c r="G134" s="298"/>
      <c r="H134" s="366"/>
      <c r="I134" s="298"/>
      <c r="J134" s="366"/>
      <c r="K134" s="298"/>
      <c r="L134" s="388"/>
      <c r="M134" s="298"/>
      <c r="N134" s="366"/>
      <c r="O134" s="298"/>
      <c r="P134" s="365"/>
      <c r="Q134" s="298"/>
      <c r="R134" s="366"/>
      <c r="S134" s="298"/>
      <c r="T134" s="366"/>
      <c r="U134" s="298"/>
      <c r="V134" s="366"/>
      <c r="W134" s="298"/>
      <c r="X134" s="385"/>
      <c r="Y134" s="868"/>
      <c r="Z134" s="298"/>
    </row>
    <row r="135" spans="1:26" ht="15" customHeight="1" x14ac:dyDescent="0.35">
      <c r="A135" s="1244"/>
      <c r="B135" s="353"/>
      <c r="C135" s="298"/>
      <c r="D135" s="366"/>
      <c r="E135" s="297"/>
      <c r="F135" s="353"/>
      <c r="G135" s="298"/>
      <c r="H135" s="366"/>
      <c r="I135" s="298"/>
      <c r="J135" s="366"/>
      <c r="K135" s="298"/>
      <c r="L135" s="388"/>
      <c r="M135" s="298"/>
      <c r="N135" s="366"/>
      <c r="O135" s="298"/>
      <c r="P135" s="365"/>
      <c r="Q135" s="298"/>
      <c r="R135" s="366"/>
      <c r="S135" s="298"/>
      <c r="T135" s="366"/>
      <c r="U135" s="298"/>
      <c r="V135" s="366"/>
      <c r="W135" s="298"/>
      <c r="X135" s="385"/>
      <c r="Y135" s="868"/>
      <c r="Z135" s="298"/>
    </row>
    <row r="136" spans="1:26" ht="15" customHeight="1" x14ac:dyDescent="0.35">
      <c r="A136" s="1243">
        <v>44718</v>
      </c>
      <c r="B136" s="366">
        <v>40.86</v>
      </c>
      <c r="C136" s="298">
        <v>210430</v>
      </c>
      <c r="D136" s="366"/>
      <c r="E136" s="297"/>
      <c r="F136" s="353"/>
      <c r="G136" s="298"/>
      <c r="H136" s="366"/>
      <c r="I136" s="298"/>
      <c r="J136" s="366"/>
      <c r="K136" s="298"/>
      <c r="L136" s="388"/>
      <c r="M136" s="298"/>
      <c r="N136" s="366"/>
      <c r="O136" s="298"/>
      <c r="P136" s="365"/>
      <c r="Q136" s="298"/>
      <c r="R136" s="366"/>
      <c r="S136" s="298"/>
      <c r="T136" s="366"/>
      <c r="U136" s="298"/>
      <c r="V136" s="366"/>
      <c r="W136" s="298"/>
      <c r="X136" s="385"/>
      <c r="Y136" s="868"/>
      <c r="Z136" s="298"/>
    </row>
    <row r="137" spans="1:26" ht="15" customHeight="1" x14ac:dyDescent="0.35">
      <c r="A137" s="1244"/>
      <c r="B137" s="353"/>
      <c r="C137" s="298"/>
      <c r="D137" s="366"/>
      <c r="E137" s="297"/>
      <c r="F137" s="353"/>
      <c r="G137" s="298"/>
      <c r="H137" s="366"/>
      <c r="I137" s="298"/>
      <c r="J137" s="366"/>
      <c r="K137" s="298"/>
      <c r="L137" s="388"/>
      <c r="M137" s="298"/>
      <c r="N137" s="366"/>
      <c r="O137" s="298"/>
      <c r="P137" s="365"/>
      <c r="Q137" s="298"/>
      <c r="R137" s="366"/>
      <c r="S137" s="298"/>
      <c r="T137" s="366"/>
      <c r="U137" s="298"/>
      <c r="V137" s="366"/>
      <c r="W137" s="298"/>
      <c r="X137" s="385"/>
      <c r="Y137" s="868"/>
      <c r="Z137" s="298"/>
    </row>
    <row r="138" spans="1:26" ht="15" customHeight="1" x14ac:dyDescent="0.35">
      <c r="A138" s="1243">
        <v>44719</v>
      </c>
      <c r="B138" s="353">
        <v>52.74</v>
      </c>
      <c r="C138" s="298">
        <v>271611</v>
      </c>
      <c r="D138" s="366">
        <v>55.36</v>
      </c>
      <c r="E138" s="297">
        <v>285104</v>
      </c>
      <c r="F138" s="353"/>
      <c r="G138" s="298"/>
      <c r="H138" s="366"/>
      <c r="I138" s="298"/>
      <c r="J138" s="366"/>
      <c r="K138" s="298"/>
      <c r="L138" s="388"/>
      <c r="M138" s="298"/>
      <c r="N138" s="366"/>
      <c r="O138" s="298"/>
      <c r="P138" s="365"/>
      <c r="Q138" s="298"/>
      <c r="R138" s="366">
        <v>32.659999999999997</v>
      </c>
      <c r="S138" s="298">
        <v>249849</v>
      </c>
      <c r="T138" s="385">
        <v>32.21</v>
      </c>
      <c r="U138" s="868">
        <v>246407</v>
      </c>
      <c r="V138" s="366"/>
      <c r="W138" s="298"/>
      <c r="X138" s="385"/>
      <c r="Y138" s="868"/>
      <c r="Z138" s="298"/>
    </row>
    <row r="139" spans="1:26" ht="15" customHeight="1" x14ac:dyDescent="0.35">
      <c r="A139" s="1244"/>
      <c r="B139" s="353"/>
      <c r="C139" s="298"/>
      <c r="D139" s="366"/>
      <c r="E139" s="297"/>
      <c r="F139" s="353"/>
      <c r="G139" s="298"/>
      <c r="H139" s="366"/>
      <c r="I139" s="298"/>
      <c r="J139" s="366"/>
      <c r="K139" s="298"/>
      <c r="L139" s="388"/>
      <c r="M139" s="298"/>
      <c r="N139" s="366"/>
      <c r="O139" s="298"/>
      <c r="P139" s="365"/>
      <c r="Q139" s="298"/>
      <c r="R139" s="366"/>
      <c r="S139" s="298"/>
      <c r="T139" s="366"/>
      <c r="U139" s="298"/>
      <c r="V139" s="366"/>
      <c r="W139" s="298"/>
      <c r="X139" s="385"/>
      <c r="Y139" s="868"/>
      <c r="Z139" s="298"/>
    </row>
    <row r="140" spans="1:26" ht="15" customHeight="1" x14ac:dyDescent="0.35">
      <c r="A140" s="1243">
        <v>44720</v>
      </c>
      <c r="B140" s="353"/>
      <c r="C140" s="298"/>
      <c r="D140" s="366"/>
      <c r="E140" s="297"/>
      <c r="F140" s="353"/>
      <c r="G140" s="298"/>
      <c r="H140" s="366">
        <v>12.7</v>
      </c>
      <c r="I140" s="298">
        <v>97155</v>
      </c>
      <c r="J140" s="366"/>
      <c r="K140" s="298"/>
      <c r="L140" s="388">
        <v>12.81</v>
      </c>
      <c r="M140" s="298">
        <v>97997</v>
      </c>
      <c r="N140" s="366"/>
      <c r="O140" s="298"/>
      <c r="P140" s="365"/>
      <c r="Q140" s="298"/>
      <c r="R140" s="366"/>
      <c r="S140" s="298"/>
      <c r="T140" s="366"/>
      <c r="U140" s="298"/>
      <c r="V140" s="366"/>
      <c r="W140" s="298"/>
      <c r="X140" s="385"/>
      <c r="Y140" s="868"/>
      <c r="Z140" s="298"/>
    </row>
    <row r="141" spans="1:26" ht="15" customHeight="1" x14ac:dyDescent="0.35">
      <c r="A141" s="1244"/>
      <c r="B141" s="353"/>
      <c r="C141" s="298"/>
      <c r="D141" s="366"/>
      <c r="E141" s="297"/>
      <c r="F141" s="353"/>
      <c r="G141" s="298"/>
      <c r="H141" s="366"/>
      <c r="I141" s="298"/>
      <c r="J141" s="366"/>
      <c r="K141" s="298"/>
      <c r="L141" s="388"/>
      <c r="M141" s="298"/>
      <c r="N141" s="366"/>
      <c r="O141" s="298"/>
      <c r="P141" s="365"/>
      <c r="Q141" s="298"/>
      <c r="R141" s="366"/>
      <c r="S141" s="298"/>
      <c r="T141" s="366"/>
      <c r="U141" s="298"/>
      <c r="V141" s="366"/>
      <c r="W141" s="298"/>
      <c r="X141" s="385"/>
      <c r="Y141" s="868"/>
      <c r="Z141" s="298"/>
    </row>
    <row r="142" spans="1:26" ht="15" customHeight="1" x14ac:dyDescent="0.35">
      <c r="A142" s="1243">
        <v>44721</v>
      </c>
      <c r="B142" s="353">
        <v>53.81</v>
      </c>
      <c r="C142" s="298">
        <v>277122</v>
      </c>
      <c r="D142" s="366"/>
      <c r="E142" s="297"/>
      <c r="F142" s="353"/>
      <c r="G142" s="298"/>
      <c r="H142" s="366"/>
      <c r="I142" s="298"/>
      <c r="J142" s="366"/>
      <c r="K142" s="298"/>
      <c r="L142" s="388"/>
      <c r="M142" s="298"/>
      <c r="N142" s="366"/>
      <c r="O142" s="298"/>
      <c r="P142" s="365"/>
      <c r="Q142" s="298"/>
      <c r="R142" s="366"/>
      <c r="S142" s="298"/>
      <c r="T142" s="366"/>
      <c r="U142" s="298"/>
      <c r="V142" s="366"/>
      <c r="W142" s="298"/>
      <c r="X142" s="385"/>
      <c r="Y142" s="868"/>
      <c r="Z142" s="298"/>
    </row>
    <row r="143" spans="1:26" ht="15" customHeight="1" x14ac:dyDescent="0.35">
      <c r="A143" s="1244"/>
      <c r="B143" s="353"/>
      <c r="C143" s="298"/>
      <c r="D143" s="366"/>
      <c r="E143" s="297"/>
      <c r="F143" s="353"/>
      <c r="G143" s="298"/>
      <c r="H143" s="366"/>
      <c r="I143" s="298"/>
      <c r="J143" s="366"/>
      <c r="K143" s="298"/>
      <c r="L143" s="388"/>
      <c r="M143" s="298"/>
      <c r="N143" s="366"/>
      <c r="O143" s="298"/>
      <c r="P143" s="365"/>
      <c r="Q143" s="298"/>
      <c r="R143" s="366"/>
      <c r="S143" s="298"/>
      <c r="T143" s="366"/>
      <c r="U143" s="298"/>
      <c r="V143" s="366"/>
      <c r="W143" s="298"/>
      <c r="X143" s="385"/>
      <c r="Y143" s="868"/>
      <c r="Z143" s="298"/>
    </row>
    <row r="144" spans="1:26" ht="15" customHeight="1" x14ac:dyDescent="0.35">
      <c r="A144" s="1243">
        <v>44722</v>
      </c>
      <c r="B144" s="353"/>
      <c r="C144" s="298"/>
      <c r="D144" s="366"/>
      <c r="E144" s="297"/>
      <c r="F144" s="353"/>
      <c r="G144" s="298"/>
      <c r="H144" s="366"/>
      <c r="I144" s="298"/>
      <c r="J144" s="366"/>
      <c r="K144" s="298"/>
      <c r="L144" s="388"/>
      <c r="M144" s="298"/>
      <c r="N144" s="366">
        <v>11.11</v>
      </c>
      <c r="O144" s="298">
        <v>84992</v>
      </c>
      <c r="P144" s="365"/>
      <c r="Q144" s="298"/>
      <c r="R144" s="366"/>
      <c r="S144" s="298"/>
      <c r="T144" s="366"/>
      <c r="U144" s="298"/>
      <c r="V144" s="366"/>
      <c r="W144" s="298"/>
      <c r="X144" s="385">
        <v>19.91</v>
      </c>
      <c r="Y144" s="868">
        <v>272770</v>
      </c>
      <c r="Z144" s="298"/>
    </row>
    <row r="145" spans="1:26" ht="15" customHeight="1" x14ac:dyDescent="0.35">
      <c r="A145" s="1244"/>
      <c r="B145" s="353"/>
      <c r="C145" s="298"/>
      <c r="D145" s="366"/>
      <c r="E145" s="297"/>
      <c r="F145" s="353"/>
      <c r="G145" s="298"/>
      <c r="H145" s="366"/>
      <c r="I145" s="298"/>
      <c r="J145" s="366"/>
      <c r="K145" s="298"/>
      <c r="L145" s="388"/>
      <c r="M145" s="298"/>
      <c r="N145" s="366"/>
      <c r="O145" s="298"/>
      <c r="P145" s="365"/>
      <c r="Q145" s="298"/>
      <c r="R145" s="366"/>
      <c r="S145" s="298"/>
      <c r="T145" s="366"/>
      <c r="U145" s="298"/>
      <c r="V145" s="366"/>
      <c r="W145" s="298"/>
      <c r="X145" s="385"/>
      <c r="Y145" s="868"/>
      <c r="Z145" s="298"/>
    </row>
    <row r="146" spans="1:26" ht="15" customHeight="1" x14ac:dyDescent="0.35">
      <c r="A146" s="1243">
        <v>44723</v>
      </c>
      <c r="B146" s="353"/>
      <c r="C146" s="298"/>
      <c r="D146" s="366"/>
      <c r="E146" s="297"/>
      <c r="F146" s="353"/>
      <c r="G146" s="298"/>
      <c r="H146" s="366"/>
      <c r="I146" s="298"/>
      <c r="J146" s="366"/>
      <c r="K146" s="298"/>
      <c r="L146" s="388"/>
      <c r="M146" s="298"/>
      <c r="N146" s="366"/>
      <c r="O146" s="298"/>
      <c r="P146" s="385"/>
      <c r="Q146" s="868"/>
      <c r="R146" s="366"/>
      <c r="S146" s="298"/>
      <c r="T146" s="366"/>
      <c r="U146" s="298"/>
      <c r="V146" s="366"/>
      <c r="W146" s="298"/>
      <c r="X146" s="385"/>
      <c r="Y146" s="868"/>
      <c r="Z146" s="298"/>
    </row>
    <row r="147" spans="1:26" ht="15" customHeight="1" x14ac:dyDescent="0.35">
      <c r="A147" s="1244"/>
      <c r="B147" s="353"/>
      <c r="C147" s="298"/>
      <c r="D147" s="366"/>
      <c r="E147" s="297"/>
      <c r="F147" s="353"/>
      <c r="G147" s="298"/>
      <c r="H147" s="366"/>
      <c r="I147" s="298"/>
      <c r="J147" s="366"/>
      <c r="K147" s="298"/>
      <c r="L147" s="388"/>
      <c r="M147" s="298"/>
      <c r="N147" s="366"/>
      <c r="O147" s="298"/>
      <c r="P147" s="365"/>
      <c r="Q147" s="298"/>
      <c r="R147" s="366"/>
      <c r="S147" s="298"/>
      <c r="T147" s="366"/>
      <c r="U147" s="298"/>
      <c r="V147" s="366"/>
      <c r="W147" s="298"/>
      <c r="X147" s="385"/>
      <c r="Y147" s="868"/>
      <c r="Z147" s="298"/>
    </row>
    <row r="148" spans="1:26" ht="15" customHeight="1" x14ac:dyDescent="0.35">
      <c r="A148" s="1243">
        <v>44724</v>
      </c>
      <c r="B148" s="353"/>
      <c r="C148" s="298"/>
      <c r="D148" s="366">
        <v>56.85</v>
      </c>
      <c r="E148" s="297">
        <v>292778</v>
      </c>
      <c r="F148" s="353"/>
      <c r="G148" s="298"/>
      <c r="H148" s="366"/>
      <c r="I148" s="298"/>
      <c r="J148" s="366"/>
      <c r="K148" s="298"/>
      <c r="L148" s="388"/>
      <c r="M148" s="298"/>
      <c r="N148" s="366"/>
      <c r="O148" s="298"/>
      <c r="P148" s="365"/>
      <c r="Q148" s="298"/>
      <c r="R148" s="366"/>
      <c r="S148" s="298"/>
      <c r="T148" s="366"/>
      <c r="U148" s="298"/>
      <c r="V148" s="388"/>
      <c r="W148" s="332"/>
      <c r="X148" s="385"/>
      <c r="Y148" s="868"/>
      <c r="Z148" s="298"/>
    </row>
    <row r="149" spans="1:26" ht="15" customHeight="1" x14ac:dyDescent="0.35">
      <c r="A149" s="1244"/>
      <c r="B149" s="353"/>
      <c r="C149" s="298"/>
      <c r="D149" s="366"/>
      <c r="E149" s="297"/>
      <c r="F149" s="353"/>
      <c r="G149" s="298"/>
      <c r="H149" s="366"/>
      <c r="I149" s="298"/>
      <c r="J149" s="366"/>
      <c r="K149" s="298"/>
      <c r="L149" s="388"/>
      <c r="M149" s="298"/>
      <c r="N149" s="366"/>
      <c r="O149" s="298"/>
      <c r="P149" s="365"/>
      <c r="Q149" s="298"/>
      <c r="R149" s="366"/>
      <c r="S149" s="298"/>
      <c r="T149" s="366"/>
      <c r="U149" s="298"/>
      <c r="V149" s="366"/>
      <c r="W149" s="298"/>
      <c r="X149" s="385"/>
      <c r="Y149" s="868"/>
      <c r="Z149" s="298"/>
    </row>
    <row r="150" spans="1:26" ht="15" customHeight="1" x14ac:dyDescent="0.35">
      <c r="A150" s="1243">
        <v>44725</v>
      </c>
      <c r="B150" s="353"/>
      <c r="C150" s="298"/>
      <c r="D150" s="366"/>
      <c r="E150" s="297"/>
      <c r="F150" s="353">
        <v>12.98</v>
      </c>
      <c r="G150" s="298">
        <v>99300</v>
      </c>
      <c r="H150" s="366"/>
      <c r="I150" s="298"/>
      <c r="J150" s="366"/>
      <c r="K150" s="332"/>
      <c r="L150" s="388"/>
      <c r="M150" s="298"/>
      <c r="N150" s="366"/>
      <c r="O150" s="298"/>
      <c r="P150" s="365"/>
      <c r="Q150" s="298"/>
      <c r="R150" s="366"/>
      <c r="S150" s="298"/>
      <c r="T150" s="366"/>
      <c r="U150" s="298"/>
      <c r="V150" s="366">
        <v>49.58</v>
      </c>
      <c r="W150" s="298">
        <v>679250</v>
      </c>
      <c r="X150" s="385"/>
      <c r="Y150" s="868"/>
      <c r="Z150" s="298"/>
    </row>
    <row r="151" spans="1:26" ht="15" customHeight="1" x14ac:dyDescent="0.35">
      <c r="A151" s="1244"/>
      <c r="B151" s="353"/>
      <c r="C151" s="298"/>
      <c r="D151" s="366"/>
      <c r="E151" s="297"/>
      <c r="F151" s="353"/>
      <c r="G151" s="298"/>
      <c r="H151" s="366"/>
      <c r="I151" s="298"/>
      <c r="J151" s="366"/>
      <c r="K151" s="298"/>
      <c r="L151" s="388"/>
      <c r="M151" s="298"/>
      <c r="N151" s="366"/>
      <c r="O151" s="298"/>
      <c r="P151" s="365"/>
      <c r="Q151" s="298"/>
      <c r="R151" s="366"/>
      <c r="S151" s="298"/>
      <c r="T151" s="366"/>
      <c r="U151" s="298"/>
      <c r="V151" s="366"/>
      <c r="W151" s="298"/>
      <c r="X151" s="385"/>
      <c r="Y151" s="868"/>
      <c r="Z151" s="298"/>
    </row>
    <row r="152" spans="1:26" ht="15" customHeight="1" x14ac:dyDescent="0.35">
      <c r="A152" s="1243">
        <v>44726</v>
      </c>
      <c r="B152" s="353"/>
      <c r="C152" s="298"/>
      <c r="D152" s="366"/>
      <c r="E152" s="297"/>
      <c r="F152" s="353"/>
      <c r="G152" s="298"/>
      <c r="H152" s="366"/>
      <c r="I152" s="298"/>
      <c r="J152" s="366"/>
      <c r="K152" s="298"/>
      <c r="L152" s="388"/>
      <c r="M152" s="298"/>
      <c r="N152" s="366"/>
      <c r="O152" s="298"/>
      <c r="P152" s="365"/>
      <c r="Q152" s="298"/>
      <c r="R152" s="366"/>
      <c r="S152" s="298"/>
      <c r="T152" s="366">
        <v>32.020000000000003</v>
      </c>
      <c r="U152" s="298">
        <v>244953</v>
      </c>
      <c r="V152" s="366"/>
      <c r="W152" s="298"/>
      <c r="X152" s="385"/>
      <c r="Y152" s="868"/>
      <c r="Z152" s="298"/>
    </row>
    <row r="153" spans="1:26" ht="15" customHeight="1" x14ac:dyDescent="0.35">
      <c r="A153" s="1244"/>
      <c r="B153" s="353"/>
      <c r="C153" s="298"/>
      <c r="D153" s="366"/>
      <c r="E153" s="297"/>
      <c r="F153" s="353"/>
      <c r="G153" s="298"/>
      <c r="H153" s="366"/>
      <c r="I153" s="298"/>
      <c r="J153" s="366"/>
      <c r="K153" s="298"/>
      <c r="L153" s="388"/>
      <c r="M153" s="298"/>
      <c r="N153" s="366"/>
      <c r="O153" s="298"/>
      <c r="P153" s="365"/>
      <c r="Q153" s="298"/>
      <c r="R153" s="366"/>
      <c r="S153" s="298"/>
      <c r="T153" s="366"/>
      <c r="U153" s="298"/>
      <c r="V153" s="366"/>
      <c r="W153" s="298"/>
      <c r="X153" s="385"/>
      <c r="Y153" s="868"/>
      <c r="Z153" s="298"/>
    </row>
    <row r="154" spans="1:26" ht="15" customHeight="1" x14ac:dyDescent="0.35">
      <c r="A154" s="1243">
        <v>44727</v>
      </c>
      <c r="B154" s="353">
        <v>54.87</v>
      </c>
      <c r="C154" s="298">
        <v>282581</v>
      </c>
      <c r="D154" s="366">
        <v>52.34</v>
      </c>
      <c r="E154" s="297">
        <v>269551</v>
      </c>
      <c r="F154" s="353">
        <v>11.5</v>
      </c>
      <c r="G154" s="298">
        <v>87980</v>
      </c>
      <c r="H154" s="366"/>
      <c r="I154" s="298"/>
      <c r="J154" s="366"/>
      <c r="K154" s="298"/>
      <c r="L154" s="388">
        <v>10.68</v>
      </c>
      <c r="M154" s="298">
        <v>81700</v>
      </c>
      <c r="N154" s="366"/>
      <c r="O154" s="298"/>
      <c r="P154" s="365"/>
      <c r="Q154" s="298"/>
      <c r="R154" s="366"/>
      <c r="S154" s="298"/>
      <c r="T154" s="366"/>
      <c r="U154" s="298"/>
      <c r="V154" s="366"/>
      <c r="W154" s="298"/>
      <c r="X154" s="385"/>
      <c r="Y154" s="868"/>
      <c r="Z154" s="298"/>
    </row>
    <row r="155" spans="1:26" ht="15" customHeight="1" x14ac:dyDescent="0.35">
      <c r="A155" s="1244"/>
      <c r="B155" s="353"/>
      <c r="C155" s="298"/>
      <c r="D155" s="366"/>
      <c r="E155" s="297"/>
      <c r="F155" s="353"/>
      <c r="G155" s="298"/>
      <c r="H155" s="366"/>
      <c r="I155" s="298"/>
      <c r="J155" s="366"/>
      <c r="K155" s="298"/>
      <c r="L155" s="388"/>
      <c r="M155" s="298"/>
      <c r="N155" s="366"/>
      <c r="O155" s="298"/>
      <c r="P155" s="365"/>
      <c r="Q155" s="298"/>
      <c r="R155" s="366"/>
      <c r="S155" s="298"/>
      <c r="T155" s="366"/>
      <c r="U155" s="298"/>
      <c r="V155" s="388"/>
      <c r="W155" s="332"/>
      <c r="X155" s="385"/>
      <c r="Y155" s="868"/>
      <c r="Z155" s="298"/>
    </row>
    <row r="156" spans="1:26" ht="15" customHeight="1" x14ac:dyDescent="0.35">
      <c r="A156" s="1243">
        <v>44728</v>
      </c>
      <c r="B156" s="353">
        <v>43.96</v>
      </c>
      <c r="C156" s="298">
        <v>226390</v>
      </c>
      <c r="D156" s="366"/>
      <c r="E156" s="297"/>
      <c r="F156" s="353"/>
      <c r="G156" s="298"/>
      <c r="H156" s="366"/>
      <c r="I156" s="298"/>
      <c r="J156" s="366"/>
      <c r="K156" s="298"/>
      <c r="L156" s="388"/>
      <c r="M156" s="298"/>
      <c r="N156" s="366">
        <v>11.2</v>
      </c>
      <c r="O156" s="298">
        <v>85680</v>
      </c>
      <c r="P156" s="365"/>
      <c r="Q156" s="298"/>
      <c r="R156" s="366">
        <v>35.590000000000003</v>
      </c>
      <c r="S156" s="298">
        <v>272264</v>
      </c>
      <c r="T156" s="366"/>
      <c r="U156" s="298"/>
      <c r="V156" s="366"/>
      <c r="W156" s="298"/>
      <c r="X156" s="385"/>
      <c r="Y156" s="868"/>
      <c r="Z156" s="298"/>
    </row>
    <row r="157" spans="1:26" ht="15" customHeight="1" x14ac:dyDescent="0.35">
      <c r="A157" s="1244"/>
      <c r="B157" s="353"/>
      <c r="C157" s="298"/>
      <c r="D157" s="366"/>
      <c r="E157" s="297"/>
      <c r="F157" s="353"/>
      <c r="G157" s="298"/>
      <c r="H157" s="366"/>
      <c r="I157" s="298"/>
      <c r="J157" s="366"/>
      <c r="K157" s="298"/>
      <c r="L157" s="388"/>
      <c r="M157" s="298"/>
      <c r="N157" s="388"/>
      <c r="O157" s="332"/>
      <c r="P157" s="365"/>
      <c r="Q157" s="298"/>
      <c r="R157" s="366"/>
      <c r="S157" s="298"/>
      <c r="T157" s="366"/>
      <c r="U157" s="298"/>
      <c r="V157" s="366"/>
      <c r="W157" s="298"/>
      <c r="X157" s="385"/>
      <c r="Y157" s="868"/>
      <c r="Z157" s="298"/>
    </row>
    <row r="158" spans="1:26" ht="15" customHeight="1" x14ac:dyDescent="0.35">
      <c r="A158" s="1243">
        <v>44729</v>
      </c>
      <c r="B158" s="353"/>
      <c r="C158" s="298"/>
      <c r="D158" s="366"/>
      <c r="E158" s="297"/>
      <c r="F158" s="353"/>
      <c r="G158" s="298"/>
      <c r="H158" s="366"/>
      <c r="I158" s="298"/>
      <c r="J158" s="366"/>
      <c r="K158" s="298"/>
      <c r="L158" s="388">
        <v>8.07</v>
      </c>
      <c r="M158" s="298">
        <v>61740</v>
      </c>
      <c r="N158" s="366"/>
      <c r="O158" s="298"/>
      <c r="P158" s="365"/>
      <c r="Q158" s="298"/>
      <c r="R158" s="366"/>
      <c r="S158" s="298"/>
      <c r="T158" s="366"/>
      <c r="U158" s="298"/>
      <c r="V158" s="366"/>
      <c r="W158" s="298"/>
      <c r="X158" s="385">
        <v>25.68</v>
      </c>
      <c r="Y158" s="868">
        <v>351820</v>
      </c>
      <c r="Z158" s="298"/>
    </row>
    <row r="159" spans="1:26" ht="15" customHeight="1" x14ac:dyDescent="0.35">
      <c r="A159" s="1244"/>
      <c r="B159" s="353"/>
      <c r="C159" s="298"/>
      <c r="D159" s="366"/>
      <c r="E159" s="297"/>
      <c r="F159" s="353"/>
      <c r="G159" s="298"/>
      <c r="H159" s="366"/>
      <c r="I159" s="298"/>
      <c r="J159" s="366"/>
      <c r="K159" s="298"/>
      <c r="L159" s="388"/>
      <c r="M159" s="298"/>
      <c r="N159" s="366"/>
      <c r="O159" s="298"/>
      <c r="P159" s="365"/>
      <c r="Q159" s="298"/>
      <c r="R159" s="366"/>
      <c r="S159" s="298"/>
      <c r="T159" s="366"/>
      <c r="U159" s="298"/>
      <c r="V159" s="366"/>
      <c r="W159" s="298"/>
      <c r="X159" s="385"/>
      <c r="Y159" s="868"/>
      <c r="Z159" s="298"/>
    </row>
    <row r="160" spans="1:26" ht="15" customHeight="1" x14ac:dyDescent="0.35">
      <c r="A160" s="1243">
        <v>44730</v>
      </c>
      <c r="B160" s="353">
        <v>54.13</v>
      </c>
      <c r="C160" s="298">
        <v>278770</v>
      </c>
      <c r="D160" s="366"/>
      <c r="E160" s="297"/>
      <c r="F160" s="353"/>
      <c r="G160" s="298"/>
      <c r="H160" s="366"/>
      <c r="I160" s="298"/>
      <c r="J160" s="366"/>
      <c r="K160" s="298"/>
      <c r="L160" s="388"/>
      <c r="M160" s="298"/>
      <c r="N160" s="366"/>
      <c r="O160" s="298"/>
      <c r="P160" s="365"/>
      <c r="Q160" s="298"/>
      <c r="R160" s="366"/>
      <c r="S160" s="298"/>
      <c r="T160" s="366"/>
      <c r="U160" s="298"/>
      <c r="V160" s="366"/>
      <c r="W160" s="298"/>
      <c r="X160" s="385"/>
      <c r="Y160" s="868"/>
      <c r="Z160" s="298"/>
    </row>
    <row r="161" spans="1:26" ht="15" customHeight="1" x14ac:dyDescent="0.35">
      <c r="A161" s="1244"/>
      <c r="B161" s="353"/>
      <c r="C161" s="298"/>
      <c r="D161" s="366"/>
      <c r="E161" s="297"/>
      <c r="F161" s="353"/>
      <c r="G161" s="298"/>
      <c r="H161" s="366"/>
      <c r="I161" s="298"/>
      <c r="J161" s="366"/>
      <c r="K161" s="298"/>
      <c r="L161" s="388"/>
      <c r="M161" s="298"/>
      <c r="N161" s="366"/>
      <c r="O161" s="298"/>
      <c r="P161" s="365"/>
      <c r="Q161" s="298"/>
      <c r="R161" s="366"/>
      <c r="S161" s="298"/>
      <c r="T161" s="366"/>
      <c r="U161" s="298"/>
      <c r="V161" s="366"/>
      <c r="W161" s="298"/>
      <c r="X161" s="385"/>
      <c r="Y161" s="868"/>
      <c r="Z161" s="298"/>
    </row>
    <row r="162" spans="1:26" ht="15" customHeight="1" x14ac:dyDescent="0.35">
      <c r="A162" s="1243">
        <v>44731</v>
      </c>
      <c r="B162" s="353"/>
      <c r="C162" s="298"/>
      <c r="D162" s="366"/>
      <c r="E162" s="297"/>
      <c r="F162" s="353"/>
      <c r="G162" s="298"/>
      <c r="H162" s="366"/>
      <c r="I162" s="298"/>
      <c r="J162" s="366"/>
      <c r="K162" s="298"/>
      <c r="L162" s="388"/>
      <c r="M162" s="298"/>
      <c r="N162" s="366"/>
      <c r="O162" s="298"/>
      <c r="P162" s="365"/>
      <c r="Q162" s="298"/>
      <c r="R162" s="366"/>
      <c r="S162" s="298"/>
      <c r="T162" s="366"/>
      <c r="U162" s="298"/>
      <c r="V162" s="366"/>
      <c r="W162" s="298"/>
      <c r="X162" s="385"/>
      <c r="Y162" s="868"/>
      <c r="Z162" s="298"/>
    </row>
    <row r="163" spans="1:26" ht="15" customHeight="1" x14ac:dyDescent="0.35">
      <c r="A163" s="1244"/>
      <c r="B163" s="353"/>
      <c r="C163" s="298"/>
      <c r="D163" s="366"/>
      <c r="E163" s="297"/>
      <c r="F163" s="353"/>
      <c r="G163" s="298"/>
      <c r="H163" s="366"/>
      <c r="I163" s="298"/>
      <c r="J163" s="366"/>
      <c r="K163" s="298"/>
      <c r="L163" s="388"/>
      <c r="M163" s="298"/>
      <c r="N163" s="366"/>
      <c r="O163" s="298"/>
      <c r="P163" s="365"/>
      <c r="Q163" s="298"/>
      <c r="R163" s="366"/>
      <c r="S163" s="298"/>
      <c r="T163" s="366"/>
      <c r="U163" s="298"/>
      <c r="V163" s="366"/>
      <c r="W163" s="298"/>
      <c r="X163" s="385"/>
      <c r="Y163" s="868"/>
      <c r="Z163" s="298"/>
    </row>
    <row r="164" spans="1:26" ht="15" customHeight="1" x14ac:dyDescent="0.35">
      <c r="A164" s="1243">
        <v>44732</v>
      </c>
      <c r="B164" s="372"/>
      <c r="C164" s="332"/>
      <c r="D164" s="366"/>
      <c r="E164" s="297"/>
      <c r="F164" s="353"/>
      <c r="G164" s="298"/>
      <c r="H164" s="366"/>
      <c r="I164" s="298"/>
      <c r="J164" s="366"/>
      <c r="K164" s="298"/>
      <c r="L164" s="388"/>
      <c r="M164" s="298"/>
      <c r="N164" s="366"/>
      <c r="O164" s="298"/>
      <c r="P164" s="365"/>
      <c r="Q164" s="298"/>
      <c r="R164" s="366">
        <v>26.12</v>
      </c>
      <c r="S164" s="298">
        <v>199818</v>
      </c>
      <c r="T164" s="366"/>
      <c r="U164" s="298"/>
      <c r="V164" s="366"/>
      <c r="W164" s="298"/>
      <c r="X164" s="385">
        <v>24.76</v>
      </c>
      <c r="Y164" s="868">
        <v>339210</v>
      </c>
      <c r="Z164" s="298"/>
    </row>
    <row r="165" spans="1:26" ht="15" customHeight="1" x14ac:dyDescent="0.35">
      <c r="A165" s="1244"/>
      <c r="B165" s="372"/>
      <c r="C165" s="332"/>
      <c r="D165" s="366"/>
      <c r="E165" s="297"/>
      <c r="F165" s="353"/>
      <c r="G165" s="298"/>
      <c r="H165" s="366"/>
      <c r="I165" s="298"/>
      <c r="J165" s="366"/>
      <c r="K165" s="298"/>
      <c r="L165" s="388"/>
      <c r="M165" s="298"/>
      <c r="N165" s="366"/>
      <c r="O165" s="298"/>
      <c r="P165" s="365"/>
      <c r="Q165" s="298"/>
      <c r="R165" s="366"/>
      <c r="S165" s="298"/>
      <c r="T165" s="366"/>
      <c r="U165" s="298"/>
      <c r="V165" s="366"/>
      <c r="W165" s="298"/>
      <c r="X165" s="385"/>
      <c r="Y165" s="868"/>
      <c r="Z165" s="298"/>
    </row>
    <row r="166" spans="1:26" ht="15" customHeight="1" x14ac:dyDescent="0.35">
      <c r="A166" s="1243">
        <v>44733</v>
      </c>
      <c r="B166" s="372"/>
      <c r="C166" s="332"/>
      <c r="D166" s="366">
        <v>54.47</v>
      </c>
      <c r="E166" s="297">
        <v>280521</v>
      </c>
      <c r="F166" s="353"/>
      <c r="G166" s="298"/>
      <c r="H166" s="366">
        <v>13.8</v>
      </c>
      <c r="I166" s="298">
        <v>105570</v>
      </c>
      <c r="J166" s="366"/>
      <c r="K166" s="298"/>
      <c r="L166" s="388">
        <v>8.94</v>
      </c>
      <c r="M166" s="298">
        <v>68391</v>
      </c>
      <c r="N166" s="366"/>
      <c r="O166" s="298"/>
      <c r="P166" s="365"/>
      <c r="Q166" s="298"/>
      <c r="R166" s="366"/>
      <c r="S166" s="298"/>
      <c r="T166" s="385"/>
      <c r="U166" s="868"/>
      <c r="V166" s="366">
        <v>44.32</v>
      </c>
      <c r="W166" s="298">
        <v>607184</v>
      </c>
      <c r="X166" s="385"/>
      <c r="Y166" s="868"/>
      <c r="Z166" s="298"/>
    </row>
    <row r="167" spans="1:26" ht="15" customHeight="1" x14ac:dyDescent="0.35">
      <c r="A167" s="1244"/>
      <c r="B167" s="353"/>
      <c r="C167" s="298"/>
      <c r="D167" s="366"/>
      <c r="E167" s="297"/>
      <c r="F167" s="353"/>
      <c r="G167" s="298"/>
      <c r="H167" s="366"/>
      <c r="I167" s="298"/>
      <c r="J167" s="366"/>
      <c r="K167" s="298"/>
      <c r="L167" s="388"/>
      <c r="M167" s="298"/>
      <c r="N167" s="366"/>
      <c r="O167" s="298"/>
      <c r="P167" s="365"/>
      <c r="Q167" s="298"/>
      <c r="R167" s="366"/>
      <c r="S167" s="298"/>
      <c r="T167" s="366"/>
      <c r="U167" s="298"/>
      <c r="V167" s="366"/>
      <c r="W167" s="298"/>
      <c r="X167" s="385"/>
      <c r="Y167" s="868"/>
      <c r="Z167" s="298"/>
    </row>
    <row r="168" spans="1:26" ht="15" customHeight="1" x14ac:dyDescent="0.35">
      <c r="A168" s="1243">
        <v>44734</v>
      </c>
      <c r="B168" s="353"/>
      <c r="C168" s="298"/>
      <c r="D168" s="366"/>
      <c r="E168" s="297"/>
      <c r="F168" s="353"/>
      <c r="G168" s="298"/>
      <c r="H168" s="366"/>
      <c r="I168" s="298"/>
      <c r="J168" s="366"/>
      <c r="K168" s="298"/>
      <c r="L168" s="388"/>
      <c r="M168" s="298"/>
      <c r="N168" s="366"/>
      <c r="O168" s="298"/>
      <c r="P168" s="365"/>
      <c r="Q168" s="298"/>
      <c r="R168" s="366">
        <v>20.170000000000002</v>
      </c>
      <c r="S168" s="298">
        <v>154301</v>
      </c>
      <c r="T168" s="366"/>
      <c r="U168" s="298"/>
      <c r="V168" s="366"/>
      <c r="W168" s="298"/>
      <c r="X168" s="385"/>
      <c r="Y168" s="868"/>
      <c r="Z168" s="298"/>
    </row>
    <row r="169" spans="1:26" ht="18" customHeight="1" x14ac:dyDescent="0.35">
      <c r="A169" s="1244"/>
      <c r="B169" s="353"/>
      <c r="C169" s="298"/>
      <c r="D169" s="366"/>
      <c r="E169" s="297"/>
      <c r="F169" s="353"/>
      <c r="G169" s="298"/>
      <c r="H169" s="366"/>
      <c r="I169" s="298"/>
      <c r="J169" s="366"/>
      <c r="K169" s="298"/>
      <c r="L169" s="388"/>
      <c r="M169" s="298"/>
      <c r="N169" s="366"/>
      <c r="O169" s="298"/>
      <c r="P169" s="365"/>
      <c r="Q169" s="298"/>
      <c r="R169" s="366"/>
      <c r="S169" s="298"/>
      <c r="T169" s="366"/>
      <c r="U169" s="298"/>
      <c r="V169" s="388"/>
      <c r="W169" s="332"/>
      <c r="X169" s="385"/>
      <c r="Y169" s="868"/>
      <c r="Z169" s="298"/>
    </row>
    <row r="170" spans="1:26" ht="15" customHeight="1" x14ac:dyDescent="0.35">
      <c r="A170" s="1243">
        <v>44735</v>
      </c>
      <c r="B170" s="353">
        <v>36</v>
      </c>
      <c r="C170" s="298">
        <v>185400</v>
      </c>
      <c r="D170" s="366">
        <v>53.14</v>
      </c>
      <c r="E170" s="297">
        <v>273671</v>
      </c>
      <c r="F170" s="353"/>
      <c r="G170" s="298"/>
      <c r="H170" s="366"/>
      <c r="I170" s="298"/>
      <c r="J170" s="366"/>
      <c r="K170" s="298"/>
      <c r="L170" s="388"/>
      <c r="M170" s="298"/>
      <c r="N170" s="366"/>
      <c r="O170" s="298"/>
      <c r="P170" s="365"/>
      <c r="Q170" s="298"/>
      <c r="R170" s="366"/>
      <c r="S170" s="298"/>
      <c r="T170" s="366"/>
      <c r="U170" s="298"/>
      <c r="V170" s="366"/>
      <c r="W170" s="298"/>
      <c r="X170" s="385"/>
      <c r="Y170" s="868"/>
      <c r="Z170" s="298"/>
    </row>
    <row r="171" spans="1:26" ht="15" customHeight="1" x14ac:dyDescent="0.35">
      <c r="A171" s="1244"/>
      <c r="B171" s="353"/>
      <c r="C171" s="298"/>
      <c r="D171" s="366"/>
      <c r="E171" s="297"/>
      <c r="F171" s="353"/>
      <c r="G171" s="298"/>
      <c r="H171" s="366"/>
      <c r="I171" s="298"/>
      <c r="J171" s="366"/>
      <c r="K171" s="298"/>
      <c r="L171" s="388"/>
      <c r="M171" s="298"/>
      <c r="N171" s="366"/>
      <c r="O171" s="298"/>
      <c r="P171" s="365"/>
      <c r="Q171" s="298"/>
      <c r="R171" s="366"/>
      <c r="S171" s="298"/>
      <c r="T171" s="366"/>
      <c r="U171" s="298"/>
      <c r="V171" s="366"/>
      <c r="W171" s="298"/>
      <c r="X171" s="385"/>
      <c r="Y171" s="868"/>
      <c r="Z171" s="298"/>
    </row>
    <row r="172" spans="1:26" ht="15" customHeight="1" x14ac:dyDescent="0.35">
      <c r="A172" s="1243">
        <v>44736</v>
      </c>
      <c r="B172" s="353"/>
      <c r="C172" s="298"/>
      <c r="D172" s="366"/>
      <c r="E172" s="297"/>
      <c r="F172" s="353"/>
      <c r="G172" s="298"/>
      <c r="H172" s="366"/>
      <c r="I172" s="298"/>
      <c r="J172" s="366"/>
      <c r="K172" s="298"/>
      <c r="L172" s="388"/>
      <c r="M172" s="298"/>
      <c r="N172" s="366"/>
      <c r="O172" s="298"/>
      <c r="P172" s="365"/>
      <c r="Q172" s="298"/>
      <c r="R172" s="388"/>
      <c r="S172" s="332"/>
      <c r="T172" s="366"/>
      <c r="U172" s="298"/>
      <c r="V172" s="366"/>
      <c r="W172" s="298"/>
      <c r="X172" s="385">
        <v>14.93</v>
      </c>
      <c r="Y172" s="868">
        <v>204540</v>
      </c>
      <c r="Z172" s="298"/>
    </row>
    <row r="173" spans="1:26" ht="15" customHeight="1" x14ac:dyDescent="0.35">
      <c r="A173" s="1244"/>
      <c r="B173" s="353"/>
      <c r="C173" s="298"/>
      <c r="D173" s="366"/>
      <c r="E173" s="297"/>
      <c r="F173" s="353"/>
      <c r="G173" s="298"/>
      <c r="H173" s="366"/>
      <c r="I173" s="298"/>
      <c r="J173" s="366"/>
      <c r="K173" s="298"/>
      <c r="L173" s="388"/>
      <c r="M173" s="298"/>
      <c r="N173" s="366"/>
      <c r="O173" s="298"/>
      <c r="P173" s="365"/>
      <c r="Q173" s="298"/>
      <c r="R173" s="366"/>
      <c r="S173" s="298"/>
      <c r="T173" s="366"/>
      <c r="U173" s="298"/>
      <c r="V173" s="366"/>
      <c r="W173" s="298"/>
      <c r="X173" s="385"/>
      <c r="Y173" s="868"/>
      <c r="Z173" s="298"/>
    </row>
    <row r="174" spans="1:26" ht="15" customHeight="1" x14ac:dyDescent="0.35">
      <c r="A174" s="1243">
        <v>44737</v>
      </c>
      <c r="B174" s="353">
        <v>50</v>
      </c>
      <c r="C174" s="298">
        <v>257500</v>
      </c>
      <c r="D174" s="366">
        <v>48.23</v>
      </c>
      <c r="E174" s="297">
        <v>248385</v>
      </c>
      <c r="F174" s="353"/>
      <c r="G174" s="298"/>
      <c r="H174" s="366"/>
      <c r="I174" s="298"/>
      <c r="J174" s="366"/>
      <c r="K174" s="298"/>
      <c r="L174" s="388"/>
      <c r="M174" s="298"/>
      <c r="N174" s="366"/>
      <c r="O174" s="298"/>
      <c r="P174" s="365"/>
      <c r="Q174" s="298"/>
      <c r="R174" s="366"/>
      <c r="S174" s="298"/>
      <c r="T174" s="366"/>
      <c r="U174" s="298"/>
      <c r="V174" s="366"/>
      <c r="W174" s="298"/>
      <c r="X174" s="385"/>
      <c r="Y174" s="868"/>
      <c r="Z174" s="298"/>
    </row>
    <row r="175" spans="1:26" ht="15" customHeight="1" x14ac:dyDescent="0.35">
      <c r="A175" s="1244"/>
      <c r="B175" s="353"/>
      <c r="C175" s="298"/>
      <c r="D175" s="366"/>
      <c r="E175" s="297"/>
      <c r="F175" s="353"/>
      <c r="G175" s="298"/>
      <c r="H175" s="366"/>
      <c r="I175" s="298"/>
      <c r="J175" s="366"/>
      <c r="K175" s="298"/>
      <c r="L175" s="388"/>
      <c r="M175" s="298"/>
      <c r="N175" s="366"/>
      <c r="O175" s="298"/>
      <c r="P175" s="365"/>
      <c r="Q175" s="298"/>
      <c r="R175" s="366"/>
      <c r="S175" s="298"/>
      <c r="T175" s="366"/>
      <c r="U175" s="298"/>
      <c r="V175" s="366"/>
      <c r="W175" s="298"/>
      <c r="X175" s="385"/>
      <c r="Y175" s="868"/>
      <c r="Z175" s="298"/>
    </row>
    <row r="176" spans="1:26" ht="15" customHeight="1" x14ac:dyDescent="0.35">
      <c r="A176" s="1243">
        <v>44738</v>
      </c>
      <c r="B176" s="353"/>
      <c r="C176" s="298"/>
      <c r="D176" s="366"/>
      <c r="E176" s="297"/>
      <c r="F176" s="353"/>
      <c r="G176" s="298"/>
      <c r="H176" s="366"/>
      <c r="I176" s="298"/>
      <c r="J176" s="366"/>
      <c r="K176" s="298"/>
      <c r="L176" s="388"/>
      <c r="M176" s="298"/>
      <c r="N176" s="366"/>
      <c r="O176" s="298"/>
      <c r="P176" s="365"/>
      <c r="Q176" s="298"/>
      <c r="R176" s="366"/>
      <c r="S176" s="298"/>
      <c r="T176" s="366"/>
      <c r="U176" s="298"/>
      <c r="V176" s="366"/>
      <c r="W176" s="298"/>
      <c r="X176" s="385"/>
      <c r="Y176" s="868"/>
      <c r="Z176" s="298"/>
    </row>
    <row r="177" spans="1:26" ht="15" customHeight="1" x14ac:dyDescent="0.35">
      <c r="A177" s="1244"/>
      <c r="B177" s="353"/>
      <c r="C177" s="298"/>
      <c r="D177" s="366"/>
      <c r="E177" s="297"/>
      <c r="F177" s="353"/>
      <c r="G177" s="298"/>
      <c r="H177" s="366"/>
      <c r="I177" s="298"/>
      <c r="J177" s="366"/>
      <c r="K177" s="298"/>
      <c r="L177" s="388"/>
      <c r="M177" s="298"/>
      <c r="N177" s="366"/>
      <c r="O177" s="298"/>
      <c r="P177" s="365"/>
      <c r="Q177" s="298"/>
      <c r="R177" s="366"/>
      <c r="S177" s="298"/>
      <c r="T177" s="366"/>
      <c r="U177" s="298"/>
      <c r="V177" s="366"/>
      <c r="W177" s="298"/>
      <c r="X177" s="385"/>
      <c r="Y177" s="868"/>
      <c r="Z177" s="298"/>
    </row>
    <row r="178" spans="1:26" ht="15" customHeight="1" x14ac:dyDescent="0.35">
      <c r="A178" s="1243">
        <v>44739</v>
      </c>
      <c r="B178" s="353">
        <v>37.06</v>
      </c>
      <c r="C178" s="298">
        <v>190859</v>
      </c>
      <c r="D178" s="366"/>
      <c r="E178" s="297"/>
      <c r="F178" s="353">
        <v>13.54</v>
      </c>
      <c r="G178" s="298">
        <v>103581</v>
      </c>
      <c r="H178" s="366"/>
      <c r="I178" s="298"/>
      <c r="J178" s="366"/>
      <c r="K178" s="298"/>
      <c r="L178" s="388">
        <v>10.199999999999999</v>
      </c>
      <c r="M178" s="298">
        <v>78030</v>
      </c>
      <c r="N178" s="366"/>
      <c r="O178" s="298"/>
      <c r="P178" s="365">
        <v>32.5</v>
      </c>
      <c r="Q178" s="298">
        <v>248625</v>
      </c>
      <c r="R178" s="366"/>
      <c r="S178" s="298"/>
      <c r="T178" s="366">
        <v>32.21</v>
      </c>
      <c r="U178" s="298">
        <v>246407</v>
      </c>
      <c r="V178" s="366"/>
      <c r="W178" s="298"/>
      <c r="X178" s="385"/>
      <c r="Y178" s="868"/>
      <c r="Z178" s="298"/>
    </row>
    <row r="179" spans="1:26" ht="15" customHeight="1" x14ac:dyDescent="0.35">
      <c r="A179" s="1244"/>
      <c r="B179" s="352"/>
      <c r="C179" s="298"/>
      <c r="D179" s="366"/>
      <c r="E179" s="297"/>
      <c r="F179" s="353"/>
      <c r="G179" s="298"/>
      <c r="H179" s="366"/>
      <c r="I179" s="298"/>
      <c r="J179" s="366"/>
      <c r="K179" s="298"/>
      <c r="L179" s="388"/>
      <c r="M179" s="298"/>
      <c r="N179" s="366"/>
      <c r="O179" s="298"/>
      <c r="P179" s="365"/>
      <c r="Q179" s="298"/>
      <c r="R179" s="366"/>
      <c r="S179" s="298"/>
      <c r="T179" s="366"/>
      <c r="U179" s="298"/>
      <c r="V179" s="366"/>
      <c r="W179" s="298"/>
      <c r="X179" s="385"/>
      <c r="Y179" s="868"/>
      <c r="Z179" s="298"/>
    </row>
    <row r="180" spans="1:26" ht="15" customHeight="1" x14ac:dyDescent="0.35">
      <c r="A180" s="1243">
        <v>44740</v>
      </c>
      <c r="B180" s="352"/>
      <c r="C180" s="298"/>
      <c r="D180" s="366"/>
      <c r="E180" s="297"/>
      <c r="F180" s="353"/>
      <c r="G180" s="298"/>
      <c r="H180" s="366"/>
      <c r="I180" s="298"/>
      <c r="J180" s="366"/>
      <c r="K180" s="298"/>
      <c r="L180" s="388"/>
      <c r="M180" s="298"/>
      <c r="N180" s="366"/>
      <c r="O180" s="298"/>
      <c r="P180" s="365"/>
      <c r="Q180" s="298"/>
      <c r="R180" s="366"/>
      <c r="S180" s="298"/>
      <c r="T180" s="366"/>
      <c r="U180" s="298"/>
      <c r="V180" s="366"/>
      <c r="W180" s="298"/>
      <c r="X180" s="385"/>
      <c r="Y180" s="868"/>
      <c r="Z180" s="298"/>
    </row>
    <row r="181" spans="1:26" ht="15" customHeight="1" x14ac:dyDescent="0.35">
      <c r="A181" s="1244"/>
      <c r="B181" s="352"/>
      <c r="C181" s="298"/>
      <c r="D181" s="366"/>
      <c r="E181" s="297"/>
      <c r="F181" s="353"/>
      <c r="G181" s="298"/>
      <c r="H181" s="366"/>
      <c r="I181" s="298"/>
      <c r="J181" s="366"/>
      <c r="K181" s="298"/>
      <c r="L181" s="388"/>
      <c r="M181" s="298"/>
      <c r="N181" s="366"/>
      <c r="O181" s="298"/>
      <c r="P181" s="365"/>
      <c r="Q181" s="298"/>
      <c r="R181" s="366"/>
      <c r="S181" s="298"/>
      <c r="T181" s="366"/>
      <c r="U181" s="298"/>
      <c r="V181" s="366"/>
      <c r="W181" s="298"/>
      <c r="X181" s="385"/>
      <c r="Y181" s="868"/>
      <c r="Z181" s="298"/>
    </row>
    <row r="182" spans="1:26" ht="15" customHeight="1" x14ac:dyDescent="0.35">
      <c r="A182" s="1243">
        <v>44741</v>
      </c>
      <c r="B182" s="352">
        <v>54.59</v>
      </c>
      <c r="C182" s="298">
        <v>281140</v>
      </c>
      <c r="D182" s="366"/>
      <c r="E182" s="297"/>
      <c r="F182" s="353"/>
      <c r="G182" s="298"/>
      <c r="H182" s="366"/>
      <c r="I182" s="298"/>
      <c r="J182" s="366"/>
      <c r="K182" s="298"/>
      <c r="L182" s="388"/>
      <c r="M182" s="298"/>
      <c r="N182" s="366"/>
      <c r="O182" s="298"/>
      <c r="P182" s="365"/>
      <c r="Q182" s="298"/>
      <c r="R182" s="366"/>
      <c r="S182" s="298"/>
      <c r="T182" s="366"/>
      <c r="U182" s="298"/>
      <c r="V182" s="366"/>
      <c r="W182" s="298"/>
      <c r="X182" s="385"/>
      <c r="Y182" s="868"/>
      <c r="Z182" s="298"/>
    </row>
    <row r="183" spans="1:26" ht="15" customHeight="1" x14ac:dyDescent="0.35">
      <c r="A183" s="1244"/>
      <c r="B183" s="352"/>
      <c r="C183" s="298"/>
      <c r="D183" s="366"/>
      <c r="E183" s="297"/>
      <c r="F183" s="353"/>
      <c r="G183" s="298"/>
      <c r="H183" s="366"/>
      <c r="I183" s="298"/>
      <c r="J183" s="366"/>
      <c r="K183" s="298"/>
      <c r="L183" s="388"/>
      <c r="M183" s="298"/>
      <c r="N183" s="366"/>
      <c r="O183" s="298"/>
      <c r="P183" s="365"/>
      <c r="Q183" s="298"/>
      <c r="R183" s="366"/>
      <c r="S183" s="298"/>
      <c r="T183" s="366"/>
      <c r="U183" s="298"/>
      <c r="V183" s="366"/>
      <c r="W183" s="298"/>
      <c r="X183" s="385"/>
      <c r="Y183" s="868"/>
      <c r="Z183" s="298"/>
    </row>
    <row r="184" spans="1:26" ht="15" customHeight="1" x14ac:dyDescent="0.35">
      <c r="A184" s="1243">
        <v>44742</v>
      </c>
      <c r="B184" s="352"/>
      <c r="C184" s="298"/>
      <c r="D184" s="366"/>
      <c r="E184" s="297"/>
      <c r="F184" s="353"/>
      <c r="G184" s="298"/>
      <c r="H184" s="366"/>
      <c r="I184" s="298"/>
      <c r="J184" s="366">
        <v>13.16</v>
      </c>
      <c r="K184" s="298">
        <v>100674</v>
      </c>
      <c r="L184" s="388">
        <v>10.199999999999999</v>
      </c>
      <c r="M184" s="298">
        <v>78030</v>
      </c>
      <c r="N184" s="366"/>
      <c r="O184" s="298"/>
      <c r="P184" s="365"/>
      <c r="Q184" s="298"/>
      <c r="R184" s="366"/>
      <c r="S184" s="298"/>
      <c r="T184" s="366"/>
      <c r="U184" s="298"/>
      <c r="V184" s="366"/>
      <c r="W184" s="298"/>
      <c r="X184" s="385"/>
      <c r="Y184" s="868"/>
      <c r="Z184" s="298"/>
    </row>
    <row r="185" spans="1:26" ht="15" customHeight="1" x14ac:dyDescent="0.35">
      <c r="A185" s="1244"/>
      <c r="B185" s="352"/>
      <c r="C185" s="298"/>
      <c r="D185" s="366"/>
      <c r="E185" s="297"/>
      <c r="F185" s="353"/>
      <c r="G185" s="298"/>
      <c r="H185" s="366"/>
      <c r="I185" s="298"/>
      <c r="J185" s="366"/>
      <c r="K185" s="298"/>
      <c r="L185" s="388"/>
      <c r="M185" s="298"/>
      <c r="N185" s="366"/>
      <c r="O185" s="298"/>
      <c r="P185" s="365"/>
      <c r="Q185" s="298"/>
      <c r="R185" s="366"/>
      <c r="S185" s="298"/>
      <c r="T185" s="366"/>
      <c r="U185" s="298"/>
      <c r="V185" s="366"/>
      <c r="W185" s="298"/>
      <c r="X185" s="385"/>
      <c r="Y185" s="868"/>
      <c r="Z185" s="298"/>
    </row>
    <row r="186" spans="1:26" s="295" customFormat="1" ht="22" customHeight="1" x14ac:dyDescent="0.35">
      <c r="A186" s="1226" t="s">
        <v>113</v>
      </c>
      <c r="B186" s="354"/>
      <c r="C186" s="293">
        <f>SUM(C126:C185)</f>
        <v>2461803</v>
      </c>
      <c r="D186" s="364"/>
      <c r="E186" s="293">
        <f>SUM(E126:E185)</f>
        <v>1901590</v>
      </c>
      <c r="F186" s="293"/>
      <c r="G186" s="293">
        <f>SUM(G126:G185)</f>
        <v>395131</v>
      </c>
      <c r="H186" s="364"/>
      <c r="I186" s="293">
        <f>SUM(I126:I185)</f>
        <v>202725</v>
      </c>
      <c r="J186" s="364"/>
      <c r="K186" s="293">
        <f>SUM(K126:K185)</f>
        <v>100674</v>
      </c>
      <c r="L186" s="461"/>
      <c r="M186" s="293">
        <f>SUM(M126:M185)</f>
        <v>465888</v>
      </c>
      <c r="N186" s="364"/>
      <c r="O186" s="293">
        <f>SUM(O126:O185)</f>
        <v>170672</v>
      </c>
      <c r="P186" s="354"/>
      <c r="Q186" s="293">
        <f>SUM(Q126:Q185)</f>
        <v>534353</v>
      </c>
      <c r="R186" s="364"/>
      <c r="S186" s="293">
        <f>SUM(S126:S185)</f>
        <v>876232</v>
      </c>
      <c r="T186" s="364"/>
      <c r="U186" s="293">
        <f>SUM(U126:U185)</f>
        <v>737767</v>
      </c>
      <c r="V186" s="364"/>
      <c r="W186" s="293">
        <f>SUM(W126:W185)</f>
        <v>1857176</v>
      </c>
      <c r="X186" s="364"/>
      <c r="Y186" s="293">
        <f>SUM(Y126:Y185)</f>
        <v>1466320</v>
      </c>
      <c r="Z186" s="293">
        <f>SUM(B186:Y186)</f>
        <v>11170331</v>
      </c>
    </row>
    <row r="187" spans="1:26" s="295" customFormat="1" ht="22" customHeight="1" x14ac:dyDescent="0.35">
      <c r="A187" s="1226"/>
      <c r="B187" s="354">
        <f>SUM(B126:B186)</f>
        <v>478.02</v>
      </c>
      <c r="C187" s="293"/>
      <c r="D187" s="354">
        <f>SUM(D126:D186)</f>
        <v>369.24</v>
      </c>
      <c r="E187" s="293"/>
      <c r="F187" s="354">
        <f>SUM(F126:F186)</f>
        <v>51.65</v>
      </c>
      <c r="G187" s="293"/>
      <c r="H187" s="354">
        <f>SUM(H126:H186)</f>
        <v>26.5</v>
      </c>
      <c r="I187" s="293"/>
      <c r="J187" s="354">
        <f>SUM(J126:J186)</f>
        <v>13.16</v>
      </c>
      <c r="K187" s="293"/>
      <c r="L187" s="462">
        <f>SUM(L126:L186)</f>
        <v>60.900000000000006</v>
      </c>
      <c r="M187" s="293"/>
      <c r="N187" s="354">
        <f>SUM(N126:N186)</f>
        <v>22.31</v>
      </c>
      <c r="O187" s="293"/>
      <c r="P187" s="354">
        <f>SUM(P126:P186)</f>
        <v>69.849999999999994</v>
      </c>
      <c r="Q187" s="293"/>
      <c r="R187" s="354">
        <f>SUM(R126:R186)</f>
        <v>114.54</v>
      </c>
      <c r="S187" s="293"/>
      <c r="T187" s="354">
        <f>SUM(T126:T186)</f>
        <v>96.44</v>
      </c>
      <c r="U187" s="293"/>
      <c r="V187" s="354">
        <f>SUM(V126:V186)</f>
        <v>135.56</v>
      </c>
      <c r="W187" s="293"/>
      <c r="X187" s="354">
        <f>SUM(X126:X186)</f>
        <v>107.03</v>
      </c>
      <c r="Y187" s="293"/>
      <c r="Z187" s="364">
        <f>SUM(B187:Y187)</f>
        <v>1545.1999999999998</v>
      </c>
    </row>
    <row r="188" spans="1:26" ht="24" customHeight="1" x14ac:dyDescent="0.35">
      <c r="A188" s="1226"/>
      <c r="B188" s="1277"/>
      <c r="C188" s="1278"/>
      <c r="D188" s="1278"/>
      <c r="E188" s="1278"/>
      <c r="F188" s="1278"/>
      <c r="G188" s="1278"/>
      <c r="H188" s="1278"/>
      <c r="I188" s="1278"/>
      <c r="J188" s="1278"/>
      <c r="K188" s="1278"/>
      <c r="L188" s="1278"/>
      <c r="M188" s="1278"/>
      <c r="N188" s="1278"/>
      <c r="O188" s="1278"/>
      <c r="P188" s="1278"/>
      <c r="Q188" s="1278"/>
      <c r="R188" s="1278"/>
      <c r="S188" s="1278"/>
      <c r="T188" s="1278"/>
      <c r="U188" s="1278"/>
      <c r="V188" s="1278"/>
      <c r="W188" s="1278"/>
      <c r="X188" s="1278"/>
      <c r="Y188" s="1279"/>
      <c r="Z188" s="394">
        <f>Z120+Z186</f>
        <v>39615749</v>
      </c>
    </row>
    <row r="189" spans="1:26" ht="24" customHeight="1" x14ac:dyDescent="0.35">
      <c r="A189" s="862"/>
      <c r="B189" s="1277"/>
      <c r="C189" s="1278"/>
      <c r="D189" s="1278"/>
      <c r="E189" s="1278"/>
      <c r="F189" s="1278"/>
      <c r="G189" s="1278"/>
      <c r="H189" s="1278"/>
      <c r="I189" s="1278"/>
      <c r="J189" s="1278"/>
      <c r="K189" s="1278"/>
      <c r="L189" s="1278"/>
      <c r="M189" s="1278"/>
      <c r="N189" s="1278"/>
      <c r="O189" s="1278"/>
      <c r="P189" s="1278"/>
      <c r="Q189" s="1278"/>
      <c r="R189" s="1278"/>
      <c r="S189" s="1278"/>
      <c r="T189" s="1278"/>
      <c r="U189" s="1278"/>
      <c r="V189" s="1278"/>
      <c r="W189" s="1278"/>
      <c r="X189" s="1278"/>
      <c r="Y189" s="1279"/>
      <c r="Z189" s="364">
        <f>Z187+Z121</f>
        <v>5175.1000000000004</v>
      </c>
    </row>
    <row r="190" spans="1:26" ht="22" customHeight="1" x14ac:dyDescent="0.35">
      <c r="A190" s="331" t="s">
        <v>257</v>
      </c>
      <c r="B190" s="360"/>
      <c r="C190" s="303"/>
      <c r="D190" s="368"/>
      <c r="E190" s="303"/>
      <c r="F190" s="368"/>
      <c r="G190" s="301"/>
      <c r="H190" s="359"/>
      <c r="I190" s="301"/>
      <c r="J190" s="359"/>
      <c r="K190" s="301"/>
      <c r="L190" s="466"/>
      <c r="M190" s="301"/>
      <c r="N190" s="359"/>
      <c r="O190" s="301"/>
      <c r="P190" s="369"/>
      <c r="Q190" s="301"/>
      <c r="R190" s="359"/>
      <c r="S190" s="301"/>
      <c r="T190" s="359"/>
      <c r="U190" s="301"/>
      <c r="V190" s="359"/>
      <c r="W190" s="301"/>
      <c r="X190" s="359"/>
      <c r="Y190" s="301"/>
      <c r="Z190" s="301"/>
    </row>
    <row r="191" spans="1:26" ht="22" customHeight="1" x14ac:dyDescent="0.35">
      <c r="A191" s="331"/>
      <c r="B191" s="360"/>
      <c r="C191" s="1239" t="s">
        <v>240</v>
      </c>
      <c r="D191" s="1239"/>
      <c r="E191" s="1239"/>
      <c r="F191" s="368"/>
      <c r="G191" s="301"/>
      <c r="H191" s="359"/>
      <c r="I191" s="1239" t="s">
        <v>258</v>
      </c>
      <c r="J191" s="1239"/>
      <c r="K191" s="1239"/>
      <c r="L191" s="466"/>
      <c r="M191" s="301"/>
      <c r="N191" s="359"/>
      <c r="O191" s="1239" t="s">
        <v>242</v>
      </c>
      <c r="P191" s="1239"/>
      <c r="Q191" s="1239"/>
      <c r="R191" s="359"/>
      <c r="S191" s="301"/>
      <c r="T191" s="359"/>
      <c r="U191" s="301"/>
      <c r="V191" s="359"/>
      <c r="W191" s="301"/>
      <c r="X191" s="359"/>
      <c r="Y191" s="301"/>
      <c r="Z191" s="359"/>
    </row>
    <row r="192" spans="1:26" ht="22" customHeight="1" x14ac:dyDescent="0.35">
      <c r="A192" s="331"/>
      <c r="B192" s="360"/>
      <c r="C192" s="303"/>
      <c r="D192" s="368"/>
      <c r="E192" s="303"/>
      <c r="F192" s="368"/>
      <c r="G192" s="301"/>
      <c r="H192" s="359"/>
      <c r="I192" s="301"/>
      <c r="J192" s="359"/>
      <c r="K192" s="301"/>
      <c r="L192" s="466"/>
      <c r="M192" s="301"/>
      <c r="N192" s="359"/>
      <c r="O192" s="301"/>
      <c r="P192" s="369"/>
      <c r="Q192" s="301"/>
      <c r="R192" s="359"/>
      <c r="S192" s="301"/>
      <c r="T192" s="359"/>
      <c r="U192" s="301"/>
      <c r="V192" s="359"/>
      <c r="W192" s="301"/>
      <c r="X192" s="359"/>
      <c r="Y192" s="359"/>
      <c r="Z192" s="301"/>
    </row>
    <row r="193" spans="1:26" ht="22" customHeight="1" x14ac:dyDescent="0.35">
      <c r="A193" s="331"/>
      <c r="B193" s="360"/>
      <c r="C193" s="303"/>
      <c r="D193" s="368"/>
      <c r="E193" s="303"/>
      <c r="F193" s="368"/>
      <c r="G193" s="301"/>
      <c r="H193" s="359"/>
      <c r="I193" s="301"/>
      <c r="J193" s="359"/>
      <c r="K193" s="301"/>
      <c r="L193" s="466"/>
      <c r="M193" s="301"/>
      <c r="N193" s="359"/>
      <c r="O193" s="301"/>
      <c r="P193" s="369"/>
      <c r="Q193" s="301"/>
      <c r="R193" s="359"/>
      <c r="S193" s="301"/>
      <c r="T193" s="359"/>
      <c r="U193" s="301"/>
      <c r="V193" s="359"/>
      <c r="W193" s="301"/>
      <c r="X193" s="359"/>
      <c r="Y193" s="301"/>
      <c r="Z193" s="359"/>
    </row>
    <row r="194" spans="1:26" ht="22" customHeight="1" x14ac:dyDescent="0.35">
      <c r="A194" s="331"/>
      <c r="B194" s="360"/>
      <c r="C194" s="303"/>
      <c r="D194" s="368"/>
      <c r="E194" s="303"/>
      <c r="F194" s="368"/>
      <c r="G194" s="301"/>
      <c r="H194" s="359"/>
      <c r="I194" s="301"/>
      <c r="J194" s="359"/>
      <c r="K194" s="301"/>
      <c r="L194" s="466"/>
      <c r="M194" s="301"/>
      <c r="N194" s="359"/>
      <c r="O194" s="301"/>
      <c r="P194" s="369"/>
      <c r="Q194" s="301"/>
      <c r="R194" s="359"/>
      <c r="S194" s="301"/>
      <c r="T194" s="359"/>
      <c r="U194" s="301"/>
      <c r="V194" s="359"/>
      <c r="W194" s="301"/>
      <c r="X194" s="359"/>
      <c r="Y194" s="301"/>
      <c r="Z194" s="359"/>
    </row>
    <row r="195" spans="1:26" ht="22" customHeight="1" x14ac:dyDescent="0.35">
      <c r="A195" s="301"/>
      <c r="B195" s="359"/>
      <c r="C195" s="1280" t="s">
        <v>231</v>
      </c>
      <c r="D195" s="1280"/>
      <c r="E195" s="1280"/>
      <c r="F195" s="359"/>
      <c r="G195" s="301"/>
      <c r="H195" s="359"/>
      <c r="I195" s="1280" t="s">
        <v>259</v>
      </c>
      <c r="J195" s="1280"/>
      <c r="K195" s="1280"/>
      <c r="L195" s="466"/>
      <c r="M195" s="301"/>
      <c r="N195" s="359"/>
      <c r="O195" s="1280" t="s">
        <v>244</v>
      </c>
      <c r="P195" s="1280"/>
      <c r="Q195" s="1280"/>
      <c r="R195" s="359"/>
      <c r="S195" s="301"/>
      <c r="T195" s="359"/>
      <c r="U195" s="301"/>
      <c r="V195" s="359"/>
      <c r="W195" s="301"/>
      <c r="X195" s="359"/>
      <c r="Y195" s="359"/>
      <c r="Z195" s="301"/>
    </row>
    <row r="196" spans="1:26" ht="22" customHeight="1" x14ac:dyDescent="0.35">
      <c r="A196" s="301"/>
      <c r="B196" s="359"/>
      <c r="C196" s="301"/>
      <c r="D196" s="359"/>
      <c r="E196" s="301"/>
      <c r="F196" s="359"/>
      <c r="G196" s="301"/>
      <c r="H196" s="359"/>
      <c r="I196" s="301"/>
      <c r="J196" s="359"/>
      <c r="K196" s="301"/>
      <c r="L196" s="466"/>
      <c r="M196" s="301"/>
      <c r="N196" s="359"/>
      <c r="O196" s="301"/>
      <c r="P196" s="369"/>
      <c r="Q196" s="301"/>
      <c r="R196" s="359"/>
      <c r="S196" s="301"/>
      <c r="T196" s="359"/>
      <c r="U196" s="359"/>
      <c r="V196" s="359"/>
      <c r="W196" s="301"/>
      <c r="X196" s="359"/>
      <c r="Y196" s="359"/>
      <c r="Z196" s="301"/>
    </row>
    <row r="197" spans="1:26" ht="32.25" customHeight="1" x14ac:dyDescent="0.35">
      <c r="A197" s="324"/>
      <c r="B197" s="361"/>
      <c r="C197" s="1238"/>
      <c r="D197" s="1238"/>
      <c r="E197" s="1238"/>
      <c r="F197" s="391"/>
      <c r="G197" s="301"/>
      <c r="H197" s="359"/>
      <c r="I197" s="301"/>
      <c r="J197" s="359"/>
      <c r="K197" s="301"/>
      <c r="L197" s="466"/>
      <c r="M197" s="301"/>
      <c r="N197" s="359"/>
      <c r="O197" s="301"/>
      <c r="P197" s="369"/>
      <c r="Q197" s="301"/>
      <c r="R197" s="359"/>
      <c r="S197" s="866"/>
      <c r="T197" s="369"/>
      <c r="U197" s="359"/>
      <c r="V197" s="359"/>
      <c r="W197" s="1239"/>
      <c r="X197" s="1239"/>
      <c r="Y197" s="1239"/>
      <c r="Z197" s="866"/>
    </row>
    <row r="198" spans="1:26" ht="22" customHeight="1" x14ac:dyDescent="0.35">
      <c r="A198" s="301"/>
      <c r="B198" s="359"/>
      <c r="C198" s="1240" t="s">
        <v>156</v>
      </c>
      <c r="D198" s="1240"/>
      <c r="E198" s="1240" t="s">
        <v>157</v>
      </c>
      <c r="F198" s="1240"/>
      <c r="G198" s="1240" t="s">
        <v>158</v>
      </c>
      <c r="H198" s="1240"/>
      <c r="I198" s="1240" t="s">
        <v>159</v>
      </c>
      <c r="J198" s="1240"/>
      <c r="K198" s="1240" t="s">
        <v>160</v>
      </c>
      <c r="L198" s="1240"/>
      <c r="M198" s="1240" t="s">
        <v>216</v>
      </c>
      <c r="N198" s="1240"/>
      <c r="O198" s="1240" t="s">
        <v>217</v>
      </c>
      <c r="P198" s="1240"/>
      <c r="Q198" s="298"/>
      <c r="R198" s="359"/>
      <c r="S198" s="301"/>
      <c r="T198" s="359"/>
      <c r="U198" s="359"/>
      <c r="V198" s="359"/>
      <c r="W198" s="301"/>
      <c r="X198" s="359"/>
      <c r="Y198" s="301"/>
      <c r="Z198" s="301"/>
    </row>
    <row r="199" spans="1:26" ht="22" customHeight="1" x14ac:dyDescent="0.35">
      <c r="A199" s="301"/>
      <c r="B199" s="359"/>
      <c r="C199" s="427">
        <v>3227765</v>
      </c>
      <c r="D199" s="365">
        <v>421.90999999999997</v>
      </c>
      <c r="E199" s="455">
        <v>1477446</v>
      </c>
      <c r="F199" s="388">
        <v>193.13</v>
      </c>
      <c r="G199" s="426">
        <v>1382968</v>
      </c>
      <c r="H199" s="366">
        <v>180.78</v>
      </c>
      <c r="I199" s="426">
        <v>170672</v>
      </c>
      <c r="J199" s="366">
        <v>22.31</v>
      </c>
      <c r="K199" s="426">
        <v>737767</v>
      </c>
      <c r="L199" s="388">
        <v>96.44</v>
      </c>
      <c r="M199" s="426">
        <v>1857176</v>
      </c>
      <c r="N199" s="366">
        <v>135.56</v>
      </c>
      <c r="O199" s="426">
        <v>1466320</v>
      </c>
      <c r="P199" s="365">
        <v>107.03</v>
      </c>
      <c r="Q199" s="298"/>
      <c r="R199" s="359"/>
      <c r="S199" s="438"/>
      <c r="T199" s="355"/>
      <c r="U199" s="359"/>
      <c r="V199" s="359"/>
      <c r="W199" s="301"/>
      <c r="X199" s="359"/>
      <c r="Y199" s="301"/>
      <c r="Z199" s="301"/>
    </row>
    <row r="200" spans="1:26" ht="22" customHeight="1" x14ac:dyDescent="0.35">
      <c r="A200" s="301"/>
      <c r="B200" s="359"/>
      <c r="C200" s="427">
        <v>3380691</v>
      </c>
      <c r="D200" s="365">
        <v>441.92</v>
      </c>
      <c r="E200" s="496">
        <v>4437500</v>
      </c>
      <c r="F200" s="497">
        <v>355</v>
      </c>
      <c r="G200" s="426">
        <v>5967000</v>
      </c>
      <c r="H200" s="366">
        <v>780</v>
      </c>
      <c r="I200" s="426">
        <v>465888</v>
      </c>
      <c r="J200" s="366">
        <v>60.900000000000006</v>
      </c>
      <c r="K200" s="426">
        <v>876232</v>
      </c>
      <c r="L200" s="388">
        <v>114.54</v>
      </c>
      <c r="M200" s="426"/>
      <c r="N200" s="366"/>
      <c r="O200" s="426"/>
      <c r="P200" s="365"/>
      <c r="Q200" s="298"/>
      <c r="R200" s="359"/>
      <c r="S200" s="439"/>
      <c r="T200" s="436"/>
      <c r="U200" s="301"/>
      <c r="V200" s="359"/>
      <c r="W200" s="301"/>
      <c r="X200" s="359"/>
      <c r="Y200" s="301"/>
      <c r="Z200" s="301"/>
    </row>
    <row r="201" spans="1:26" ht="22" customHeight="1" x14ac:dyDescent="0.35">
      <c r="A201" s="301"/>
      <c r="B201" s="359"/>
      <c r="C201" s="427">
        <v>4621303</v>
      </c>
      <c r="D201" s="453">
        <v>604.06000000000006</v>
      </c>
      <c r="E201" s="458">
        <v>2153683</v>
      </c>
      <c r="F201" s="459">
        <v>418.19000000000005</v>
      </c>
      <c r="G201" s="455">
        <v>736772</v>
      </c>
      <c r="H201" s="388">
        <v>96.31</v>
      </c>
      <c r="I201" s="426">
        <v>100674</v>
      </c>
      <c r="J201" s="366">
        <v>13.16</v>
      </c>
      <c r="K201" s="426">
        <v>534353</v>
      </c>
      <c r="L201" s="388">
        <v>69.849999999999994</v>
      </c>
      <c r="M201" s="426"/>
      <c r="N201" s="366"/>
      <c r="O201" s="432"/>
      <c r="P201" s="354"/>
      <c r="Q201" s="298"/>
      <c r="R201" s="359"/>
      <c r="S201" s="299"/>
      <c r="T201" s="355"/>
      <c r="U201" s="301"/>
      <c r="V201" s="359"/>
      <c r="W201" s="301"/>
      <c r="X201" s="359"/>
      <c r="Y201" s="301"/>
      <c r="Z201" s="301"/>
    </row>
    <row r="202" spans="1:26" ht="22" customHeight="1" x14ac:dyDescent="0.35">
      <c r="A202" s="325"/>
      <c r="B202" s="362"/>
      <c r="C202" s="426"/>
      <c r="D202" s="388"/>
      <c r="E202" s="430"/>
      <c r="F202" s="414"/>
      <c r="G202" s="427">
        <v>289170</v>
      </c>
      <c r="H202" s="365">
        <v>37.799999999999997</v>
      </c>
      <c r="I202" s="427">
        <v>202725</v>
      </c>
      <c r="J202" s="383">
        <v>26.5</v>
      </c>
      <c r="K202" s="427"/>
      <c r="L202" s="453"/>
      <c r="M202" s="426"/>
      <c r="N202" s="366"/>
      <c r="O202" s="430"/>
      <c r="P202" s="415"/>
      <c r="Q202" s="413"/>
      <c r="R202" s="376"/>
      <c r="S202" s="879"/>
      <c r="T202" s="440"/>
      <c r="U202" s="859"/>
      <c r="V202" s="380"/>
      <c r="W202" s="1237"/>
      <c r="X202" s="1237"/>
      <c r="Y202" s="1237"/>
      <c r="Z202" s="880"/>
    </row>
    <row r="203" spans="1:26" ht="22" customHeight="1" x14ac:dyDescent="0.35">
      <c r="A203" s="301"/>
      <c r="B203" s="359"/>
      <c r="C203" s="426"/>
      <c r="D203" s="388"/>
      <c r="E203" s="426"/>
      <c r="F203" s="366"/>
      <c r="G203" s="426">
        <v>771120</v>
      </c>
      <c r="H203" s="366">
        <v>100.80000000000001</v>
      </c>
      <c r="I203" s="426">
        <v>395131</v>
      </c>
      <c r="J203" s="366">
        <v>51.65</v>
      </c>
      <c r="K203" s="426"/>
      <c r="L203" s="388"/>
      <c r="M203" s="426"/>
      <c r="N203" s="366"/>
      <c r="O203" s="426"/>
      <c r="P203" s="365"/>
      <c r="Q203" s="298"/>
      <c r="R203" s="359"/>
      <c r="S203" s="438"/>
      <c r="T203" s="355"/>
      <c r="U203" s="301"/>
      <c r="V203" s="359"/>
      <c r="W203" s="301"/>
      <c r="X203" s="359"/>
      <c r="Y203" s="301"/>
      <c r="Z203" s="301"/>
    </row>
    <row r="204" spans="1:26" ht="22" customHeight="1" x14ac:dyDescent="0.35">
      <c r="A204" s="301"/>
      <c r="B204" s="359"/>
      <c r="C204" s="426"/>
      <c r="D204" s="366"/>
      <c r="E204" s="426"/>
      <c r="F204" s="366"/>
      <c r="G204" s="426"/>
      <c r="H204" s="366"/>
      <c r="I204" s="455">
        <f>SUM(I199:I203)</f>
        <v>1335090</v>
      </c>
      <c r="J204" s="388">
        <f>SUM(J199:J203)</f>
        <v>174.52</v>
      </c>
      <c r="K204" s="426"/>
      <c r="L204" s="388"/>
      <c r="M204" s="426"/>
      <c r="N204" s="366"/>
      <c r="O204" s="426"/>
      <c r="P204" s="365"/>
      <c r="Q204" s="298"/>
      <c r="R204" s="359"/>
      <c r="S204" s="438"/>
      <c r="T204" s="355"/>
      <c r="U204" s="301"/>
      <c r="V204" s="359"/>
      <c r="W204" s="301"/>
      <c r="X204" s="359"/>
      <c r="Y204" s="301"/>
      <c r="Z204" s="301"/>
    </row>
    <row r="205" spans="1:26" ht="22" customHeight="1" x14ac:dyDescent="0.35">
      <c r="A205" s="301"/>
      <c r="B205" s="359"/>
      <c r="C205" s="426"/>
      <c r="D205" s="366"/>
      <c r="E205" s="426"/>
      <c r="F205" s="366"/>
      <c r="G205" s="426"/>
      <c r="H205" s="366"/>
      <c r="I205" s="455"/>
      <c r="J205" s="388"/>
      <c r="K205" s="426"/>
      <c r="L205" s="388"/>
      <c r="M205" s="426"/>
      <c r="N205" s="366"/>
      <c r="O205" s="426"/>
      <c r="P205" s="365"/>
      <c r="Q205" s="298"/>
      <c r="R205" s="359"/>
      <c r="S205" s="438"/>
      <c r="T205" s="355"/>
      <c r="U205" s="301"/>
      <c r="V205" s="359"/>
      <c r="W205" s="301"/>
      <c r="X205" s="359"/>
      <c r="Y205" s="301"/>
      <c r="Z205" s="301"/>
    </row>
    <row r="206" spans="1:26" ht="24.75" customHeight="1" x14ac:dyDescent="0.35">
      <c r="A206" s="301"/>
      <c r="B206" s="359"/>
      <c r="C206" s="426"/>
      <c r="D206" s="366"/>
      <c r="E206" s="426"/>
      <c r="F206" s="366"/>
      <c r="G206" s="426"/>
      <c r="H206" s="366"/>
      <c r="I206" s="426"/>
      <c r="J206" s="366"/>
      <c r="K206" s="426"/>
      <c r="L206" s="388"/>
      <c r="M206" s="426"/>
      <c r="N206" s="366"/>
      <c r="O206" s="426"/>
      <c r="P206" s="365"/>
      <c r="Q206" s="298"/>
      <c r="R206" s="359"/>
      <c r="S206" s="441"/>
      <c r="T206" s="437"/>
      <c r="U206" s="301"/>
      <c r="V206" s="359"/>
      <c r="W206" s="301"/>
      <c r="X206" s="359"/>
      <c r="Y206" s="301"/>
      <c r="Z206" s="301"/>
    </row>
    <row r="207" spans="1:26" ht="20.25" customHeight="1" x14ac:dyDescent="0.35">
      <c r="C207" s="428"/>
      <c r="D207" s="392"/>
      <c r="E207" s="428"/>
      <c r="F207" s="392"/>
      <c r="G207" s="455"/>
      <c r="H207" s="388"/>
      <c r="I207" s="428">
        <v>1901590</v>
      </c>
      <c r="J207" s="392">
        <v>369.24</v>
      </c>
      <c r="K207" s="429"/>
      <c r="L207" s="467"/>
      <c r="M207" s="429"/>
      <c r="N207" s="416"/>
      <c r="O207" s="428"/>
      <c r="P207" s="375"/>
      <c r="Q207" s="287"/>
      <c r="S207" s="438"/>
      <c r="T207" s="355"/>
    </row>
    <row r="208" spans="1:26" ht="20.25" customHeight="1" x14ac:dyDescent="0.35">
      <c r="C208" s="428"/>
      <c r="D208" s="392"/>
      <c r="E208" s="428"/>
      <c r="F208" s="392"/>
      <c r="G208" s="455"/>
      <c r="H208" s="388"/>
      <c r="I208" s="428">
        <v>2461803</v>
      </c>
      <c r="J208" s="392">
        <v>478.02</v>
      </c>
      <c r="K208" s="429"/>
      <c r="L208" s="467"/>
      <c r="M208" s="429"/>
      <c r="N208" s="416"/>
      <c r="O208" s="428"/>
      <c r="P208" s="375"/>
      <c r="Q208" s="287"/>
      <c r="S208" s="438"/>
      <c r="T208" s="355"/>
    </row>
    <row r="209" spans="1:27" ht="20.25" customHeight="1" x14ac:dyDescent="0.35">
      <c r="C209" s="428"/>
      <c r="D209" s="392"/>
      <c r="E209" s="428"/>
      <c r="F209" s="392"/>
      <c r="G209" s="455"/>
      <c r="H209" s="388"/>
      <c r="I209" s="494">
        <f>SUM(I207:I208)</f>
        <v>4363393</v>
      </c>
      <c r="J209" s="495">
        <f>SUM(J207:J208)</f>
        <v>847.26</v>
      </c>
      <c r="K209" s="429"/>
      <c r="L209" s="467"/>
      <c r="M209" s="429"/>
      <c r="N209" s="416"/>
      <c r="O209" s="428"/>
      <c r="P209" s="375"/>
      <c r="Q209" s="287"/>
      <c r="S209" s="438"/>
      <c r="T209" s="355"/>
    </row>
    <row r="210" spans="1:27" ht="20.25" customHeight="1" x14ac:dyDescent="0.35">
      <c r="C210" s="428">
        <f>SUM(C199:C209)</f>
        <v>11229759</v>
      </c>
      <c r="D210" s="392"/>
      <c r="E210" s="428">
        <f>SUM(E199:E209)</f>
        <v>8068629</v>
      </c>
      <c r="F210" s="416"/>
      <c r="G210" s="455">
        <f>SUM(G199:G209)</f>
        <v>9147030</v>
      </c>
      <c r="H210" s="388">
        <f>SUM(H199:H209)</f>
        <v>1195.6899999999998</v>
      </c>
      <c r="I210" s="428">
        <f>I204+I209</f>
        <v>5698483</v>
      </c>
      <c r="J210" s="392"/>
      <c r="K210" s="428">
        <f>SUM(K199:K209)</f>
        <v>2148352</v>
      </c>
      <c r="L210" s="468"/>
      <c r="M210" s="428">
        <f>SUM(M199:M209)</f>
        <v>1857176</v>
      </c>
      <c r="N210" s="416"/>
      <c r="O210" s="428">
        <f>SUM(O199:O209)</f>
        <v>1466320</v>
      </c>
      <c r="P210" s="363"/>
      <c r="Q210" s="287">
        <f>SUM(C210:P210)</f>
        <v>39616944.689999998</v>
      </c>
      <c r="S210" s="438"/>
      <c r="T210" s="355"/>
    </row>
    <row r="211" spans="1:27" ht="20.25" customHeight="1" x14ac:dyDescent="0.35">
      <c r="C211" s="428"/>
      <c r="D211" s="392">
        <f>SUM(D199:D210)</f>
        <v>1467.8899999999999</v>
      </c>
      <c r="E211" s="428"/>
      <c r="F211" s="392">
        <f>SUM(F199:F210)</f>
        <v>966.32</v>
      </c>
      <c r="G211" s="428"/>
      <c r="H211" s="392">
        <f>SUM(H204:H210)</f>
        <v>1195.6899999999998</v>
      </c>
      <c r="I211" s="428"/>
      <c r="J211" s="392">
        <f>J209+J204</f>
        <v>1021.78</v>
      </c>
      <c r="K211" s="428"/>
      <c r="L211" s="468">
        <f>SUM(L199:L210)</f>
        <v>280.83000000000004</v>
      </c>
      <c r="M211" s="428"/>
      <c r="N211" s="392">
        <f>SUM(N199:N210)</f>
        <v>135.56</v>
      </c>
      <c r="O211" s="428"/>
      <c r="P211" s="375">
        <f>SUM(P199:P210)</f>
        <v>107.03</v>
      </c>
      <c r="Q211" s="392">
        <f>SUM(C211:P211)</f>
        <v>5175.0999999999995</v>
      </c>
      <c r="S211" s="442"/>
      <c r="T211" s="436"/>
    </row>
    <row r="215" spans="1:27" x14ac:dyDescent="0.35">
      <c r="D215" s="500">
        <f>C210+E210+G210+I210</f>
        <v>34143901</v>
      </c>
      <c r="M215" s="294">
        <f>K210+M210+O210</f>
        <v>5471848</v>
      </c>
      <c r="O215" s="294">
        <f>K210+M210+O210</f>
        <v>5471848</v>
      </c>
    </row>
    <row r="216" spans="1:27" ht="14.5" x14ac:dyDescent="0.35">
      <c r="I216" s="433"/>
      <c r="J216"/>
    </row>
    <row r="217" spans="1:27" ht="14.5" x14ac:dyDescent="0.35">
      <c r="I217" s="433"/>
      <c r="J217"/>
    </row>
    <row r="218" spans="1:27" ht="14.5" x14ac:dyDescent="0.35">
      <c r="I218" s="474"/>
      <c r="J218" s="474"/>
      <c r="K218" s="474"/>
    </row>
    <row r="219" spans="1:27" ht="14.5" x14ac:dyDescent="0.35">
      <c r="I219" s="474"/>
      <c r="J219" s="474"/>
      <c r="K219" s="474"/>
    </row>
    <row r="220" spans="1:27" ht="14.5" x14ac:dyDescent="0.35">
      <c r="G220" s="474"/>
      <c r="I220" s="474"/>
      <c r="J220" s="474"/>
      <c r="K220" s="474"/>
    </row>
    <row r="221" spans="1:27" ht="14.5" x14ac:dyDescent="0.35">
      <c r="G221" s="474"/>
      <c r="I221" s="474"/>
      <c r="J221" s="474"/>
      <c r="K221" s="474"/>
    </row>
    <row r="222" spans="1:27" ht="14.5" x14ac:dyDescent="0.35">
      <c r="G222" s="474"/>
      <c r="I222" s="119"/>
      <c r="J222" s="474"/>
    </row>
    <row r="223" spans="1:27" s="349" customFormat="1" ht="14.5" x14ac:dyDescent="0.35">
      <c r="A223" s="294"/>
      <c r="C223" s="294"/>
      <c r="E223" s="294"/>
      <c r="G223" s="474"/>
      <c r="I223" s="442"/>
      <c r="J223" s="477"/>
      <c r="K223" s="294"/>
      <c r="L223" s="469"/>
      <c r="M223" s="294"/>
      <c r="O223" s="294"/>
      <c r="P223" s="377"/>
      <c r="Q223" s="294"/>
      <c r="S223" s="294"/>
      <c r="U223" s="294"/>
      <c r="W223" s="294"/>
      <c r="Y223" s="294"/>
      <c r="Z223" s="294"/>
      <c r="AA223" s="294"/>
    </row>
    <row r="224" spans="1:27" ht="14.5" x14ac:dyDescent="0.35">
      <c r="G224" s="474"/>
      <c r="I224" s="442"/>
      <c r="J224" s="436"/>
    </row>
    <row r="225" spans="7:10" x14ac:dyDescent="0.35">
      <c r="I225" s="442"/>
      <c r="J225" s="442"/>
    </row>
    <row r="227" spans="7:10" ht="14.5" x14ac:dyDescent="0.35">
      <c r="G227" s="119"/>
    </row>
  </sheetData>
  <mergeCells count="116">
    <mergeCell ref="A116:A119"/>
    <mergeCell ref="M198:N198"/>
    <mergeCell ref="O198:P198"/>
    <mergeCell ref="W202:Y202"/>
    <mergeCell ref="C195:E195"/>
    <mergeCell ref="I195:K195"/>
    <mergeCell ref="O195:Q195"/>
    <mergeCell ref="C197:E197"/>
    <mergeCell ref="W197:Y197"/>
    <mergeCell ref="C198:D198"/>
    <mergeCell ref="E198:F198"/>
    <mergeCell ref="G198:H198"/>
    <mergeCell ref="I198:J198"/>
    <mergeCell ref="K198:L198"/>
    <mergeCell ref="A186:A188"/>
    <mergeCell ref="B188:Y188"/>
    <mergeCell ref="B189:Y189"/>
    <mergeCell ref="C191:E191"/>
    <mergeCell ref="I191:K191"/>
    <mergeCell ref="O191:Q191"/>
    <mergeCell ref="A174:A175"/>
    <mergeCell ref="A176:A177"/>
    <mergeCell ref="A178:A179"/>
    <mergeCell ref="A180:A181"/>
    <mergeCell ref="A182:A183"/>
    <mergeCell ref="A184:A185"/>
    <mergeCell ref="A162:A163"/>
    <mergeCell ref="A164:A165"/>
    <mergeCell ref="A166:A167"/>
    <mergeCell ref="A168:A169"/>
    <mergeCell ref="A170:A171"/>
    <mergeCell ref="A172:A173"/>
    <mergeCell ref="A150:A151"/>
    <mergeCell ref="A152:A153"/>
    <mergeCell ref="A154:A155"/>
    <mergeCell ref="A156:A157"/>
    <mergeCell ref="A158:A159"/>
    <mergeCell ref="A160:A161"/>
    <mergeCell ref="A138:A139"/>
    <mergeCell ref="A140:A141"/>
    <mergeCell ref="A142:A143"/>
    <mergeCell ref="A144:A145"/>
    <mergeCell ref="A146:A147"/>
    <mergeCell ref="A148:A149"/>
    <mergeCell ref="A126:A127"/>
    <mergeCell ref="A128:A129"/>
    <mergeCell ref="A130:A131"/>
    <mergeCell ref="A132:A133"/>
    <mergeCell ref="A134:A135"/>
    <mergeCell ref="A136:A137"/>
    <mergeCell ref="Z123:Z124"/>
    <mergeCell ref="B124:C124"/>
    <mergeCell ref="D124:E124"/>
    <mergeCell ref="F124:G124"/>
    <mergeCell ref="H124:I124"/>
    <mergeCell ref="J124:K124"/>
    <mergeCell ref="A120:A121"/>
    <mergeCell ref="A123:A125"/>
    <mergeCell ref="B123:E123"/>
    <mergeCell ref="F123:G123"/>
    <mergeCell ref="L124:M124"/>
    <mergeCell ref="N124:O124"/>
    <mergeCell ref="R124:S124"/>
    <mergeCell ref="T124:U124"/>
    <mergeCell ref="V124:W124"/>
    <mergeCell ref="X124:Y124"/>
    <mergeCell ref="H123:O123"/>
    <mergeCell ref="P123:U123"/>
    <mergeCell ref="V123:W123"/>
    <mergeCell ref="X123:Y123"/>
    <mergeCell ref="A89:A92"/>
    <mergeCell ref="A93:A97"/>
    <mergeCell ref="A98:A102"/>
    <mergeCell ref="A103:A107"/>
    <mergeCell ref="A108:A111"/>
    <mergeCell ref="A112:A115"/>
    <mergeCell ref="A63:A66"/>
    <mergeCell ref="A67:A70"/>
    <mergeCell ref="A71:A75"/>
    <mergeCell ref="A76:A80"/>
    <mergeCell ref="A81:A84"/>
    <mergeCell ref="A85:A88"/>
    <mergeCell ref="A41:A44"/>
    <mergeCell ref="A45:A47"/>
    <mergeCell ref="A48:A52"/>
    <mergeCell ref="A53:A55"/>
    <mergeCell ref="A56:A58"/>
    <mergeCell ref="A59:A62"/>
    <mergeCell ref="A23:A25"/>
    <mergeCell ref="A26:A28"/>
    <mergeCell ref="A29:A32"/>
    <mergeCell ref="A33:A36"/>
    <mergeCell ref="A37:A40"/>
    <mergeCell ref="A6:A7"/>
    <mergeCell ref="A8:A10"/>
    <mergeCell ref="A11:A13"/>
    <mergeCell ref="A14:A16"/>
    <mergeCell ref="A17:A19"/>
    <mergeCell ref="A20:A22"/>
    <mergeCell ref="Z3:Z4"/>
    <mergeCell ref="B4:C4"/>
    <mergeCell ref="D4:E4"/>
    <mergeCell ref="F4:G4"/>
    <mergeCell ref="H4:I4"/>
    <mergeCell ref="J4:K4"/>
    <mergeCell ref="L4:M4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</mergeCells>
  <printOptions horizontalCentered="1"/>
  <pageMargins left="0.25" right="0.25" top="0.75" bottom="0.75" header="0.3" footer="0.3"/>
  <pageSetup paperSize="9" scale="35" fitToHeight="0" orientation="landscape" horizontalDpi="360" verticalDpi="360" r:id="rId1"/>
  <rowBreaks count="1" manualBreakCount="1">
    <brk id="122" max="25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N235"/>
  <sheetViews>
    <sheetView workbookViewId="0">
      <selection sqref="A1:Z1"/>
    </sheetView>
  </sheetViews>
  <sheetFormatPr defaultColWidth="9.1796875" defaultRowHeight="14" x14ac:dyDescent="0.35"/>
  <cols>
    <col min="1" max="1" width="27.453125" style="294" customWidth="1"/>
    <col min="2" max="2" width="11" style="349" customWidth="1"/>
    <col min="3" max="3" width="19.453125" style="294" customWidth="1"/>
    <col min="4" max="4" width="12" style="349" bestFit="1" customWidth="1"/>
    <col min="5" max="5" width="17.453125" style="294" bestFit="1" customWidth="1"/>
    <col min="6" max="6" width="9.81640625" style="349" customWidth="1"/>
    <col min="7" max="7" width="17.81640625" style="294" customWidth="1"/>
    <col min="8" max="8" width="10.453125" style="349" bestFit="1" customWidth="1"/>
    <col min="9" max="9" width="19.453125" style="294" customWidth="1"/>
    <col min="10" max="10" width="14.81640625" style="349" customWidth="1"/>
    <col min="11" max="11" width="18.453125" style="294" bestFit="1" customWidth="1"/>
    <col min="12" max="12" width="9.453125" style="469" customWidth="1"/>
    <col min="13" max="13" width="20.453125" style="294" customWidth="1"/>
    <col min="14" max="14" width="10" style="349" customWidth="1"/>
    <col min="15" max="15" width="21" style="294" bestFit="1" customWidth="1"/>
    <col min="16" max="16" width="10.453125" style="377" customWidth="1"/>
    <col min="17" max="17" width="21.453125" style="294" customWidth="1"/>
    <col min="18" max="18" width="10.453125" style="349" customWidth="1"/>
    <col min="19" max="19" width="19.453125" style="294" customWidth="1"/>
    <col min="20" max="20" width="9.453125" style="349" customWidth="1"/>
    <col min="21" max="21" width="16.453125" style="294" customWidth="1"/>
    <col min="22" max="22" width="9.453125" style="349" customWidth="1"/>
    <col min="23" max="23" width="18.453125" style="294" bestFit="1" customWidth="1"/>
    <col min="24" max="24" width="10.453125" style="349" customWidth="1"/>
    <col min="25" max="25" width="19.453125" style="294" customWidth="1"/>
    <col min="26" max="26" width="21.453125" style="294" customWidth="1"/>
    <col min="27" max="16384" width="9.1796875" style="294"/>
  </cols>
  <sheetData>
    <row r="1" spans="1:40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</row>
    <row r="2" spans="1:40" ht="15" x14ac:dyDescent="0.35">
      <c r="A2" s="1237" t="s">
        <v>254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</row>
    <row r="3" spans="1:40" s="295" customFormat="1" ht="22.5" customHeight="1" x14ac:dyDescent="0.35">
      <c r="A3" s="1256" t="s">
        <v>2</v>
      </c>
      <c r="B3" s="1254" t="s">
        <v>174</v>
      </c>
      <c r="C3" s="1257"/>
      <c r="D3" s="1257"/>
      <c r="E3" s="1257"/>
      <c r="F3" s="1257"/>
      <c r="G3" s="1255"/>
      <c r="H3" s="1254" t="s">
        <v>4</v>
      </c>
      <c r="I3" s="1257"/>
      <c r="J3" s="1257"/>
      <c r="K3" s="1257"/>
      <c r="L3" s="1257"/>
      <c r="M3" s="1255"/>
      <c r="N3" s="1258" t="s">
        <v>5</v>
      </c>
      <c r="O3" s="1259"/>
      <c r="P3" s="1258" t="s">
        <v>6</v>
      </c>
      <c r="Q3" s="1259"/>
      <c r="R3" s="1254" t="s">
        <v>7</v>
      </c>
      <c r="S3" s="1255"/>
      <c r="T3" s="1258" t="s">
        <v>8</v>
      </c>
      <c r="U3" s="1260"/>
      <c r="V3" s="1260"/>
      <c r="W3" s="1259"/>
      <c r="X3" s="1254" t="s">
        <v>7</v>
      </c>
      <c r="Y3" s="1255"/>
      <c r="Z3" s="1252" t="s">
        <v>9</v>
      </c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s="296" customFormat="1" ht="20.25" customHeight="1" x14ac:dyDescent="0.35">
      <c r="A4" s="1254"/>
      <c r="B4" s="1254" t="s">
        <v>188</v>
      </c>
      <c r="C4" s="1255"/>
      <c r="D4" s="1254" t="s">
        <v>189</v>
      </c>
      <c r="E4" s="1255"/>
      <c r="F4" s="1254" t="s">
        <v>190</v>
      </c>
      <c r="G4" s="1255"/>
      <c r="H4" s="1254" t="s">
        <v>13</v>
      </c>
      <c r="I4" s="1255"/>
      <c r="J4" s="1254" t="s">
        <v>175</v>
      </c>
      <c r="K4" s="1255"/>
      <c r="L4" s="1254" t="s">
        <v>16</v>
      </c>
      <c r="M4" s="1255"/>
      <c r="N4" s="487"/>
      <c r="O4" s="860" t="s">
        <v>192</v>
      </c>
      <c r="P4" s="487"/>
      <c r="Q4" s="860" t="s">
        <v>20</v>
      </c>
      <c r="R4" s="488"/>
      <c r="S4" s="858" t="s">
        <v>255</v>
      </c>
      <c r="T4" s="489"/>
      <c r="U4" s="490" t="s">
        <v>193</v>
      </c>
      <c r="V4" s="491"/>
      <c r="W4" s="858" t="s">
        <v>251</v>
      </c>
      <c r="X4" s="488"/>
      <c r="Y4" s="860" t="s">
        <v>256</v>
      </c>
      <c r="Z4" s="1253"/>
      <c r="AA4" s="492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</row>
    <row r="5" spans="1:40" s="296" customFormat="1" ht="17.25" customHeight="1" x14ac:dyDescent="0.35">
      <c r="A5" s="875"/>
      <c r="B5" s="350" t="s">
        <v>26</v>
      </c>
      <c r="C5" s="869" t="s">
        <v>27</v>
      </c>
      <c r="D5" s="363" t="s">
        <v>26</v>
      </c>
      <c r="E5" s="869" t="s">
        <v>27</v>
      </c>
      <c r="F5" s="389" t="s">
        <v>30</v>
      </c>
      <c r="G5" s="874" t="s">
        <v>27</v>
      </c>
      <c r="H5" s="371" t="s">
        <v>30</v>
      </c>
      <c r="I5" s="869" t="s">
        <v>27</v>
      </c>
      <c r="J5" s="363" t="s">
        <v>164</v>
      </c>
      <c r="K5" s="869" t="s">
        <v>27</v>
      </c>
      <c r="L5" s="460" t="s">
        <v>21</v>
      </c>
      <c r="M5" s="869" t="s">
        <v>27</v>
      </c>
      <c r="N5" s="363" t="s">
        <v>30</v>
      </c>
      <c r="O5" s="869" t="s">
        <v>27</v>
      </c>
      <c r="P5" s="363" t="s">
        <v>31</v>
      </c>
      <c r="Q5" s="869" t="s">
        <v>27</v>
      </c>
      <c r="R5" s="374" t="s">
        <v>30</v>
      </c>
      <c r="S5" s="863" t="s">
        <v>27</v>
      </c>
      <c r="T5" s="350" t="s">
        <v>30</v>
      </c>
      <c r="U5" s="873" t="s">
        <v>27</v>
      </c>
      <c r="V5" s="350" t="s">
        <v>32</v>
      </c>
      <c r="W5" s="863" t="s">
        <v>27</v>
      </c>
      <c r="X5" s="374" t="s">
        <v>30</v>
      </c>
      <c r="Y5" s="869" t="s">
        <v>27</v>
      </c>
      <c r="Z5" s="864"/>
    </row>
    <row r="6" spans="1:40" ht="15" customHeight="1" x14ac:dyDescent="0.35">
      <c r="A6" s="1249">
        <v>44682</v>
      </c>
      <c r="B6" s="351"/>
      <c r="C6" s="327"/>
      <c r="D6" s="348">
        <v>17.52</v>
      </c>
      <c r="E6" s="327">
        <v>134028</v>
      </c>
      <c r="F6" s="348"/>
      <c r="G6" s="297"/>
      <c r="H6" s="353">
        <v>26.14</v>
      </c>
      <c r="I6" s="297">
        <v>199971</v>
      </c>
      <c r="J6" s="353"/>
      <c r="K6" s="297"/>
      <c r="L6" s="372"/>
      <c r="M6" s="298"/>
      <c r="N6" s="366"/>
      <c r="O6" s="298"/>
      <c r="P6" s="365"/>
      <c r="Q6" s="298"/>
      <c r="R6" s="366"/>
      <c r="S6" s="298"/>
      <c r="T6" s="385"/>
      <c r="U6" s="340"/>
      <c r="V6" s="385"/>
      <c r="W6" s="298"/>
      <c r="X6" s="366"/>
      <c r="Y6" s="298"/>
      <c r="Z6" s="298"/>
    </row>
    <row r="7" spans="1:40" ht="15" customHeight="1" x14ac:dyDescent="0.35">
      <c r="A7" s="1251"/>
      <c r="B7" s="352"/>
      <c r="C7" s="327"/>
      <c r="D7" s="348"/>
      <c r="E7" s="327"/>
      <c r="F7" s="348"/>
      <c r="G7" s="297"/>
      <c r="H7" s="353"/>
      <c r="I7" s="297"/>
      <c r="J7" s="353"/>
      <c r="K7" s="297"/>
      <c r="L7" s="372"/>
      <c r="M7" s="298"/>
      <c r="N7" s="366"/>
      <c r="O7" s="298"/>
      <c r="P7" s="365"/>
      <c r="Q7" s="298"/>
      <c r="R7" s="366"/>
      <c r="S7" s="298"/>
      <c r="T7" s="385"/>
      <c r="U7" s="340"/>
      <c r="V7" s="385"/>
      <c r="W7" s="298"/>
      <c r="X7" s="366"/>
      <c r="Y7" s="298"/>
      <c r="Z7" s="298"/>
    </row>
    <row r="8" spans="1:40" ht="15" customHeight="1" x14ac:dyDescent="0.35">
      <c r="A8" s="1249">
        <v>44683</v>
      </c>
      <c r="B8" s="411"/>
      <c r="C8" s="327"/>
      <c r="D8" s="348"/>
      <c r="E8" s="327"/>
      <c r="F8" s="348"/>
      <c r="G8" s="297"/>
      <c r="H8" s="353"/>
      <c r="I8" s="297"/>
      <c r="J8" s="353"/>
      <c r="K8" s="297"/>
      <c r="L8" s="372"/>
      <c r="M8" s="298"/>
      <c r="N8" s="366"/>
      <c r="O8" s="298"/>
      <c r="P8" s="365"/>
      <c r="Q8" s="298"/>
      <c r="R8" s="366"/>
      <c r="S8" s="298"/>
      <c r="T8" s="385"/>
      <c r="U8" s="340"/>
      <c r="V8" s="385"/>
      <c r="W8" s="298"/>
      <c r="X8" s="366"/>
      <c r="Y8" s="298"/>
      <c r="Z8" s="298"/>
    </row>
    <row r="9" spans="1:40" ht="15" customHeight="1" x14ac:dyDescent="0.35">
      <c r="A9" s="1250"/>
      <c r="B9" s="351"/>
      <c r="C9" s="327"/>
      <c r="D9" s="348"/>
      <c r="E9" s="327"/>
      <c r="F9" s="348"/>
      <c r="G9" s="297"/>
      <c r="H9" s="353"/>
      <c r="I9" s="297"/>
      <c r="J9" s="353"/>
      <c r="K9" s="297"/>
      <c r="L9" s="372"/>
      <c r="M9" s="298"/>
      <c r="N9" s="366"/>
      <c r="O9" s="298"/>
      <c r="P9" s="365"/>
      <c r="Q9" s="298"/>
      <c r="R9" s="366"/>
      <c r="S9" s="298"/>
      <c r="T9" s="385"/>
      <c r="U9" s="341"/>
      <c r="V9" s="386"/>
      <c r="W9" s="287"/>
      <c r="X9" s="392"/>
      <c r="Y9" s="298"/>
      <c r="Z9" s="298"/>
      <c r="AA9" s="294" t="s">
        <v>153</v>
      </c>
    </row>
    <row r="10" spans="1:40" ht="15" customHeight="1" x14ac:dyDescent="0.35">
      <c r="A10" s="1251"/>
      <c r="B10" s="352"/>
      <c r="C10" s="327"/>
      <c r="D10" s="348"/>
      <c r="E10" s="327"/>
      <c r="F10" s="348"/>
      <c r="G10" s="338"/>
      <c r="H10" s="353"/>
      <c r="I10" s="297"/>
      <c r="J10" s="353"/>
      <c r="K10" s="297"/>
      <c r="L10" s="372"/>
      <c r="M10" s="298"/>
      <c r="N10" s="366"/>
      <c r="O10" s="298"/>
      <c r="P10" s="365"/>
      <c r="Q10" s="298"/>
      <c r="R10" s="366"/>
      <c r="S10" s="298"/>
      <c r="T10" s="385"/>
      <c r="U10" s="340"/>
      <c r="V10" s="385"/>
      <c r="W10" s="298"/>
      <c r="X10" s="366"/>
      <c r="Y10" s="298"/>
      <c r="Z10" s="298"/>
    </row>
    <row r="11" spans="1:40" ht="15" customHeight="1" x14ac:dyDescent="0.35">
      <c r="A11" s="1249">
        <v>44684</v>
      </c>
      <c r="B11" s="353"/>
      <c r="C11" s="327"/>
      <c r="D11" s="348"/>
      <c r="E11" s="327"/>
      <c r="F11" s="348"/>
      <c r="G11" s="297"/>
      <c r="H11" s="353"/>
      <c r="I11" s="297"/>
      <c r="J11" s="353"/>
      <c r="K11" s="297"/>
      <c r="L11" s="372"/>
      <c r="M11" s="298"/>
      <c r="N11" s="366"/>
      <c r="O11" s="298"/>
      <c r="P11" s="365"/>
      <c r="Q11" s="298"/>
      <c r="R11" s="366"/>
      <c r="S11" s="298"/>
      <c r="T11" s="385"/>
      <c r="U11" s="340"/>
      <c r="V11" s="385"/>
      <c r="W11" s="298"/>
      <c r="X11" s="366"/>
      <c r="Y11" s="298"/>
      <c r="Z11" s="298"/>
    </row>
    <row r="12" spans="1:40" ht="15" customHeight="1" x14ac:dyDescent="0.35">
      <c r="A12" s="1250"/>
      <c r="B12" s="353"/>
      <c r="C12" s="327"/>
      <c r="D12" s="348"/>
      <c r="E12" s="327"/>
      <c r="F12" s="348"/>
      <c r="G12" s="297"/>
      <c r="H12" s="353"/>
      <c r="I12" s="297"/>
      <c r="J12" s="353"/>
      <c r="K12" s="297"/>
      <c r="L12" s="372"/>
      <c r="M12" s="298"/>
      <c r="N12" s="366"/>
      <c r="O12" s="298"/>
      <c r="P12" s="365"/>
      <c r="Q12" s="298"/>
      <c r="R12" s="366"/>
      <c r="S12" s="298"/>
      <c r="T12" s="385"/>
      <c r="U12" s="340"/>
      <c r="V12" s="385"/>
      <c r="W12" s="298"/>
      <c r="X12" s="366"/>
      <c r="Y12" s="298"/>
      <c r="Z12" s="298"/>
    </row>
    <row r="13" spans="1:40" ht="15" customHeight="1" x14ac:dyDescent="0.35">
      <c r="A13" s="1251"/>
      <c r="B13" s="353"/>
      <c r="C13" s="327"/>
      <c r="D13" s="348"/>
      <c r="E13" s="297"/>
      <c r="F13" s="353"/>
      <c r="G13" s="338"/>
      <c r="H13" s="353"/>
      <c r="I13" s="297"/>
      <c r="J13" s="353"/>
      <c r="K13" s="297"/>
      <c r="L13" s="372"/>
      <c r="M13" s="298"/>
      <c r="N13" s="366"/>
      <c r="O13" s="298"/>
      <c r="P13" s="365"/>
      <c r="Q13" s="298"/>
      <c r="R13" s="366"/>
      <c r="S13" s="298"/>
      <c r="T13" s="385"/>
      <c r="U13" s="340"/>
      <c r="V13" s="385"/>
      <c r="W13" s="298"/>
      <c r="X13" s="366"/>
      <c r="Y13" s="298"/>
      <c r="Z13" s="298"/>
    </row>
    <row r="14" spans="1:40" ht="15" customHeight="1" x14ac:dyDescent="0.35">
      <c r="A14" s="1249">
        <v>44685</v>
      </c>
      <c r="B14" s="353"/>
      <c r="C14" s="327"/>
      <c r="D14" s="348"/>
      <c r="E14" s="327"/>
      <c r="F14" s="348"/>
      <c r="G14" s="297"/>
      <c r="H14" s="353"/>
      <c r="I14" s="297"/>
      <c r="J14" s="353"/>
      <c r="K14" s="297"/>
      <c r="L14" s="372"/>
      <c r="M14" s="298"/>
      <c r="N14" s="366"/>
      <c r="O14" s="298"/>
      <c r="P14" s="365"/>
      <c r="Q14" s="298"/>
      <c r="R14" s="366"/>
      <c r="S14" s="298"/>
      <c r="T14" s="385"/>
      <c r="U14" s="340"/>
      <c r="V14" s="385"/>
      <c r="W14" s="298"/>
      <c r="X14" s="366"/>
      <c r="Y14" s="298"/>
      <c r="Z14" s="298"/>
    </row>
    <row r="15" spans="1:40" ht="15" customHeight="1" x14ac:dyDescent="0.35">
      <c r="A15" s="1250"/>
      <c r="B15" s="353"/>
      <c r="C15" s="327"/>
      <c r="D15" s="348"/>
      <c r="E15" s="327"/>
      <c r="F15" s="348"/>
      <c r="G15" s="297"/>
      <c r="H15" s="353"/>
      <c r="I15" s="297"/>
      <c r="J15" s="353"/>
      <c r="K15" s="297"/>
      <c r="L15" s="372"/>
      <c r="M15" s="298"/>
      <c r="N15" s="366"/>
      <c r="O15" s="298"/>
      <c r="P15" s="365"/>
      <c r="Q15" s="298"/>
      <c r="R15" s="366"/>
      <c r="S15" s="298"/>
      <c r="T15" s="385"/>
      <c r="U15" s="340"/>
      <c r="V15" s="385"/>
      <c r="W15" s="298"/>
      <c r="X15" s="366"/>
      <c r="Y15" s="298"/>
      <c r="Z15" s="298"/>
    </row>
    <row r="16" spans="1:40" ht="15" customHeight="1" x14ac:dyDescent="0.35">
      <c r="A16" s="1251"/>
      <c r="B16" s="353"/>
      <c r="C16" s="327"/>
      <c r="D16" s="348"/>
      <c r="E16" s="327"/>
      <c r="F16" s="348"/>
      <c r="G16" s="297"/>
      <c r="H16" s="353"/>
      <c r="I16" s="297"/>
      <c r="J16" s="353"/>
      <c r="K16" s="297"/>
      <c r="L16" s="372"/>
      <c r="M16" s="298"/>
      <c r="N16" s="366"/>
      <c r="O16" s="298"/>
      <c r="P16" s="365"/>
      <c r="Q16" s="298"/>
      <c r="R16" s="366"/>
      <c r="S16" s="298"/>
      <c r="T16" s="385"/>
      <c r="U16" s="340"/>
      <c r="V16" s="385"/>
      <c r="W16" s="298"/>
      <c r="X16" s="366"/>
      <c r="Y16" s="298"/>
      <c r="Z16" s="298"/>
    </row>
    <row r="17" spans="1:26" ht="15" customHeight="1" x14ac:dyDescent="0.35">
      <c r="A17" s="1249">
        <v>44686</v>
      </c>
      <c r="B17" s="353"/>
      <c r="C17" s="327"/>
      <c r="D17" s="348"/>
      <c r="E17" s="327"/>
      <c r="F17" s="348">
        <v>32.6</v>
      </c>
      <c r="G17" s="297">
        <v>249390</v>
      </c>
      <c r="H17" s="353"/>
      <c r="I17" s="297"/>
      <c r="J17" s="353"/>
      <c r="K17" s="297"/>
      <c r="L17" s="372"/>
      <c r="M17" s="298"/>
      <c r="N17" s="366"/>
      <c r="O17" s="298"/>
      <c r="P17" s="365"/>
      <c r="Q17" s="298"/>
      <c r="R17" s="366"/>
      <c r="S17" s="298"/>
      <c r="T17" s="385"/>
      <c r="U17" s="340"/>
      <c r="V17" s="385"/>
      <c r="W17" s="298"/>
      <c r="X17" s="366"/>
      <c r="Y17" s="298"/>
      <c r="Z17" s="298"/>
    </row>
    <row r="18" spans="1:26" ht="15" customHeight="1" x14ac:dyDescent="0.35">
      <c r="A18" s="1250"/>
      <c r="B18" s="353"/>
      <c r="C18" s="327"/>
      <c r="D18" s="348"/>
      <c r="E18" s="327"/>
      <c r="F18" s="348"/>
      <c r="G18" s="297"/>
      <c r="H18" s="353"/>
      <c r="I18" s="297"/>
      <c r="J18" s="353"/>
      <c r="K18" s="297"/>
      <c r="L18" s="372"/>
      <c r="M18" s="298"/>
      <c r="N18" s="366"/>
      <c r="O18" s="298"/>
      <c r="P18" s="365"/>
      <c r="Q18" s="298"/>
      <c r="R18" s="366"/>
      <c r="S18" s="298"/>
      <c r="T18" s="385"/>
      <c r="U18" s="340"/>
      <c r="V18" s="385"/>
      <c r="W18" s="298"/>
      <c r="X18" s="366"/>
      <c r="Y18" s="298"/>
      <c r="Z18" s="298"/>
    </row>
    <row r="19" spans="1:26" ht="15" customHeight="1" x14ac:dyDescent="0.35">
      <c r="A19" s="1251"/>
      <c r="B19" s="353"/>
      <c r="C19" s="327"/>
      <c r="D19" s="348"/>
      <c r="E19" s="327"/>
      <c r="F19" s="348"/>
      <c r="G19" s="297"/>
      <c r="H19" s="353"/>
      <c r="I19" s="297"/>
      <c r="J19" s="353"/>
      <c r="K19" s="297"/>
      <c r="L19" s="372"/>
      <c r="M19" s="298"/>
      <c r="N19" s="366"/>
      <c r="O19" s="298"/>
      <c r="P19" s="365"/>
      <c r="Q19" s="298"/>
      <c r="R19" s="366"/>
      <c r="S19" s="298"/>
      <c r="T19" s="385"/>
      <c r="U19" s="340"/>
      <c r="V19" s="385"/>
      <c r="W19" s="298"/>
      <c r="X19" s="366"/>
      <c r="Y19" s="298"/>
      <c r="Z19" s="298"/>
    </row>
    <row r="20" spans="1:26" ht="15" customHeight="1" x14ac:dyDescent="0.35">
      <c r="A20" s="1249">
        <v>44687</v>
      </c>
      <c r="B20" s="353"/>
      <c r="C20" s="327"/>
      <c r="D20" s="348">
        <v>11.52</v>
      </c>
      <c r="E20" s="327">
        <v>88128</v>
      </c>
      <c r="F20" s="348">
        <v>26.13</v>
      </c>
      <c r="G20" s="297">
        <v>199895</v>
      </c>
      <c r="H20" s="353">
        <v>29.83</v>
      </c>
      <c r="I20" s="297">
        <v>228200</v>
      </c>
      <c r="J20" s="353"/>
      <c r="K20" s="297"/>
      <c r="L20" s="372"/>
      <c r="M20" s="298"/>
      <c r="N20" s="366"/>
      <c r="O20" s="298"/>
      <c r="P20" s="365">
        <v>10</v>
      </c>
      <c r="Q20" s="298">
        <v>76500</v>
      </c>
      <c r="R20" s="366">
        <v>19.239999999999998</v>
      </c>
      <c r="S20" s="298">
        <v>147186</v>
      </c>
      <c r="T20" s="385"/>
      <c r="U20" s="340"/>
      <c r="V20" s="385">
        <v>10.3</v>
      </c>
      <c r="W20" s="332">
        <v>78795</v>
      </c>
      <c r="X20" s="366"/>
      <c r="Y20" s="298"/>
      <c r="Z20" s="298"/>
    </row>
    <row r="21" spans="1:26" ht="15" customHeight="1" x14ac:dyDescent="0.35">
      <c r="A21" s="1250"/>
      <c r="B21" s="353"/>
      <c r="C21" s="327"/>
      <c r="D21" s="348">
        <v>18.309999999999999</v>
      </c>
      <c r="E21" s="327">
        <v>140072</v>
      </c>
      <c r="F21" s="348"/>
      <c r="G21" s="297"/>
      <c r="H21" s="353"/>
      <c r="I21" s="297"/>
      <c r="J21" s="353"/>
      <c r="K21" s="297"/>
      <c r="L21" s="372"/>
      <c r="M21" s="298"/>
      <c r="N21" s="366"/>
      <c r="O21" s="298"/>
      <c r="P21" s="365">
        <v>10</v>
      </c>
      <c r="Q21" s="298">
        <v>76500</v>
      </c>
      <c r="R21" s="366"/>
      <c r="S21" s="298"/>
      <c r="T21" s="385"/>
      <c r="U21" s="868"/>
      <c r="V21" s="871"/>
      <c r="W21" s="867"/>
      <c r="X21" s="365"/>
      <c r="Y21" s="298"/>
      <c r="Z21" s="298"/>
    </row>
    <row r="22" spans="1:26" ht="15" customHeight="1" x14ac:dyDescent="0.35">
      <c r="A22" s="1251"/>
      <c r="B22" s="353"/>
      <c r="C22" s="327"/>
      <c r="D22" s="348"/>
      <c r="E22" s="327"/>
      <c r="F22" s="348"/>
      <c r="G22" s="297"/>
      <c r="H22" s="353"/>
      <c r="I22" s="297"/>
      <c r="J22" s="353"/>
      <c r="K22" s="297"/>
      <c r="L22" s="372"/>
      <c r="M22" s="298"/>
      <c r="N22" s="366"/>
      <c r="O22" s="298"/>
      <c r="P22" s="365">
        <v>10</v>
      </c>
      <c r="Q22" s="298">
        <v>76500</v>
      </c>
      <c r="R22" s="366"/>
      <c r="S22" s="298"/>
      <c r="T22" s="385"/>
      <c r="U22" s="868"/>
      <c r="V22" s="871"/>
      <c r="W22" s="867"/>
      <c r="X22" s="365"/>
      <c r="Y22" s="298"/>
      <c r="Z22" s="298"/>
    </row>
    <row r="23" spans="1:26" ht="15" customHeight="1" x14ac:dyDescent="0.35">
      <c r="A23" s="1249">
        <v>44688</v>
      </c>
      <c r="B23" s="353">
        <v>24</v>
      </c>
      <c r="C23" s="327">
        <v>183983</v>
      </c>
      <c r="D23" s="348">
        <v>16.13</v>
      </c>
      <c r="E23" s="327">
        <v>123395</v>
      </c>
      <c r="F23" s="348"/>
      <c r="G23" s="297"/>
      <c r="H23" s="353"/>
      <c r="I23" s="297"/>
      <c r="J23" s="353"/>
      <c r="K23" s="297"/>
      <c r="L23" s="372"/>
      <c r="M23" s="298"/>
      <c r="N23" s="366"/>
      <c r="O23" s="298"/>
      <c r="P23" s="365">
        <v>10</v>
      </c>
      <c r="Q23" s="298">
        <v>76500</v>
      </c>
      <c r="R23" s="366"/>
      <c r="S23" s="298"/>
      <c r="T23" s="385"/>
      <c r="U23" s="340"/>
      <c r="V23" s="385"/>
      <c r="W23" s="298"/>
      <c r="X23" s="366"/>
      <c r="Y23" s="298"/>
      <c r="Z23" s="298"/>
    </row>
    <row r="24" spans="1:26" ht="15" customHeight="1" x14ac:dyDescent="0.35">
      <c r="A24" s="1250"/>
      <c r="B24" s="353"/>
      <c r="C24" s="327"/>
      <c r="D24" s="348"/>
      <c r="E24" s="327"/>
      <c r="F24" s="348"/>
      <c r="G24" s="297"/>
      <c r="H24" s="353"/>
      <c r="I24" s="338"/>
      <c r="J24" s="372"/>
      <c r="K24" s="297"/>
      <c r="L24" s="372"/>
      <c r="M24" s="298"/>
      <c r="N24" s="366"/>
      <c r="O24" s="298"/>
      <c r="P24" s="365">
        <v>10</v>
      </c>
      <c r="Q24" s="298">
        <v>76500</v>
      </c>
      <c r="R24" s="366"/>
      <c r="S24" s="298"/>
      <c r="T24" s="385"/>
      <c r="U24" s="340"/>
      <c r="V24" s="385"/>
      <c r="W24" s="298"/>
      <c r="X24" s="366"/>
      <c r="Y24" s="298"/>
      <c r="Z24" s="298"/>
    </row>
    <row r="25" spans="1:26" ht="15" customHeight="1" x14ac:dyDescent="0.35">
      <c r="A25" s="1251"/>
      <c r="B25" s="353"/>
      <c r="C25" s="327"/>
      <c r="D25" s="348"/>
      <c r="E25" s="327"/>
      <c r="F25" s="348"/>
      <c r="G25" s="297"/>
      <c r="H25" s="353"/>
      <c r="I25" s="297"/>
      <c r="J25" s="353"/>
      <c r="K25" s="297"/>
      <c r="L25" s="372"/>
      <c r="M25" s="298"/>
      <c r="N25" s="366"/>
      <c r="O25" s="298"/>
      <c r="P25" s="365"/>
      <c r="Q25" s="298"/>
      <c r="R25" s="366"/>
      <c r="S25" s="298"/>
      <c r="T25" s="385"/>
      <c r="U25" s="340"/>
      <c r="V25" s="385"/>
      <c r="W25" s="298"/>
      <c r="X25" s="366"/>
      <c r="Y25" s="298"/>
      <c r="Z25" s="298"/>
    </row>
    <row r="26" spans="1:26" ht="15" customHeight="1" x14ac:dyDescent="0.35">
      <c r="A26" s="1249">
        <v>44689</v>
      </c>
      <c r="B26" s="353"/>
      <c r="C26" s="327"/>
      <c r="D26" s="348"/>
      <c r="E26" s="327"/>
      <c r="F26" s="348"/>
      <c r="G26" s="297"/>
      <c r="H26" s="353"/>
      <c r="I26" s="297"/>
      <c r="J26" s="353"/>
      <c r="K26" s="297"/>
      <c r="L26" s="372"/>
      <c r="M26" s="298"/>
      <c r="N26" s="366"/>
      <c r="O26" s="298"/>
      <c r="P26" s="365"/>
      <c r="Q26" s="298"/>
      <c r="R26" s="366"/>
      <c r="S26" s="298"/>
      <c r="T26" s="385"/>
      <c r="U26" s="340"/>
      <c r="V26" s="385"/>
      <c r="W26" s="298"/>
      <c r="X26" s="366"/>
      <c r="Y26" s="298"/>
      <c r="Z26" s="298"/>
    </row>
    <row r="27" spans="1:26" ht="15" customHeight="1" x14ac:dyDescent="0.35">
      <c r="A27" s="1250"/>
      <c r="B27" s="353"/>
      <c r="C27" s="327"/>
      <c r="D27" s="348"/>
      <c r="E27" s="327"/>
      <c r="F27" s="348"/>
      <c r="G27" s="297"/>
      <c r="H27" s="353"/>
      <c r="I27" s="297"/>
      <c r="J27" s="353"/>
      <c r="K27" s="297"/>
      <c r="L27" s="372"/>
      <c r="M27" s="298"/>
      <c r="N27" s="366"/>
      <c r="O27" s="298"/>
      <c r="P27" s="365"/>
      <c r="Q27" s="298"/>
      <c r="R27" s="366"/>
      <c r="S27" s="298"/>
      <c r="T27" s="385"/>
      <c r="U27" s="340"/>
      <c r="V27" s="385"/>
      <c r="W27" s="298"/>
      <c r="X27" s="366"/>
      <c r="Y27" s="298"/>
      <c r="Z27" s="298"/>
    </row>
    <row r="28" spans="1:26" ht="15" customHeight="1" x14ac:dyDescent="0.35">
      <c r="A28" s="1251"/>
      <c r="B28" s="353"/>
      <c r="C28" s="327"/>
      <c r="D28" s="348"/>
      <c r="E28" s="327"/>
      <c r="F28" s="348"/>
      <c r="G28" s="297"/>
      <c r="H28" s="353"/>
      <c r="I28" s="297"/>
      <c r="J28" s="353"/>
      <c r="K28" s="297"/>
      <c r="L28" s="372"/>
      <c r="M28" s="298"/>
      <c r="N28" s="366"/>
      <c r="O28" s="298"/>
      <c r="P28" s="365"/>
      <c r="Q28" s="298"/>
      <c r="R28" s="366"/>
      <c r="S28" s="298"/>
      <c r="T28" s="385"/>
      <c r="U28" s="340"/>
      <c r="V28" s="385"/>
      <c r="W28" s="298"/>
      <c r="X28" s="366"/>
      <c r="Y28" s="298"/>
      <c r="Z28" s="298"/>
    </row>
    <row r="29" spans="1:26" ht="15" customHeight="1" x14ac:dyDescent="0.35">
      <c r="A29" s="1249">
        <v>44690</v>
      </c>
      <c r="B29" s="353"/>
      <c r="C29" s="327"/>
      <c r="D29" s="348">
        <v>26.07</v>
      </c>
      <c r="E29" s="327">
        <v>199436</v>
      </c>
      <c r="F29" s="348">
        <v>27.13</v>
      </c>
      <c r="G29" s="297">
        <v>207468</v>
      </c>
      <c r="H29" s="353"/>
      <c r="I29" s="297"/>
      <c r="J29" s="353"/>
      <c r="K29" s="297"/>
      <c r="L29" s="372">
        <v>51.08</v>
      </c>
      <c r="M29" s="298">
        <v>263062</v>
      </c>
      <c r="N29" s="366"/>
      <c r="O29" s="298"/>
      <c r="P29" s="365">
        <v>10</v>
      </c>
      <c r="Q29" s="298">
        <v>76500</v>
      </c>
      <c r="R29" s="366"/>
      <c r="S29" s="298"/>
      <c r="T29" s="385"/>
      <c r="U29" s="340"/>
      <c r="V29" s="385"/>
      <c r="W29" s="298"/>
      <c r="X29" s="366"/>
      <c r="Y29" s="298"/>
      <c r="Z29" s="298"/>
    </row>
    <row r="30" spans="1:26" ht="15" customHeight="1" x14ac:dyDescent="0.35">
      <c r="A30" s="1250"/>
      <c r="B30" s="353"/>
      <c r="C30" s="327"/>
      <c r="D30" s="348"/>
      <c r="E30" s="327"/>
      <c r="F30" s="348">
        <v>28.77</v>
      </c>
      <c r="G30" s="297">
        <v>220091</v>
      </c>
      <c r="H30" s="353"/>
      <c r="I30" s="297"/>
      <c r="J30" s="353"/>
      <c r="K30" s="297"/>
      <c r="L30" s="372"/>
      <c r="M30" s="298"/>
      <c r="N30" s="366"/>
      <c r="O30" s="298"/>
      <c r="P30" s="365">
        <v>10</v>
      </c>
      <c r="Q30" s="298">
        <v>76500</v>
      </c>
      <c r="R30" s="366"/>
      <c r="S30" s="298"/>
      <c r="T30" s="385"/>
      <c r="U30" s="340"/>
      <c r="V30" s="385"/>
      <c r="W30" s="298"/>
      <c r="X30" s="366"/>
      <c r="Y30" s="298"/>
      <c r="Z30" s="298"/>
    </row>
    <row r="31" spans="1:26" ht="15" customHeight="1" x14ac:dyDescent="0.35">
      <c r="A31" s="1250"/>
      <c r="B31" s="353"/>
      <c r="C31" s="327"/>
      <c r="D31" s="348"/>
      <c r="E31" s="327"/>
      <c r="F31" s="348"/>
      <c r="G31" s="297"/>
      <c r="H31" s="353"/>
      <c r="I31" s="297"/>
      <c r="J31" s="353"/>
      <c r="K31" s="297"/>
      <c r="L31" s="372"/>
      <c r="M31" s="298"/>
      <c r="N31" s="366"/>
      <c r="O31" s="298"/>
      <c r="P31" s="365">
        <v>10</v>
      </c>
      <c r="Q31" s="298">
        <v>76500</v>
      </c>
      <c r="R31" s="366"/>
      <c r="S31" s="298"/>
      <c r="T31" s="385"/>
      <c r="U31" s="340"/>
      <c r="V31" s="385"/>
      <c r="W31" s="298"/>
      <c r="X31" s="366"/>
      <c r="Y31" s="298"/>
      <c r="Z31" s="298"/>
    </row>
    <row r="32" spans="1:26" ht="15" customHeight="1" x14ac:dyDescent="0.35">
      <c r="A32" s="1251"/>
      <c r="B32" s="353"/>
      <c r="C32" s="327"/>
      <c r="D32" s="348"/>
      <c r="E32" s="327"/>
      <c r="F32" s="348"/>
      <c r="G32" s="297"/>
      <c r="H32" s="353"/>
      <c r="I32" s="297"/>
      <c r="J32" s="353"/>
      <c r="K32" s="297"/>
      <c r="L32" s="372"/>
      <c r="M32" s="298"/>
      <c r="N32" s="366"/>
      <c r="O32" s="298"/>
      <c r="P32" s="365">
        <v>10</v>
      </c>
      <c r="Q32" s="298">
        <v>76500</v>
      </c>
      <c r="R32" s="366"/>
      <c r="S32" s="298"/>
      <c r="T32" s="385"/>
      <c r="U32" s="340"/>
      <c r="V32" s="385"/>
      <c r="W32" s="298"/>
      <c r="X32" s="366"/>
      <c r="Y32" s="298"/>
      <c r="Z32" s="298"/>
    </row>
    <row r="33" spans="1:26" ht="15" customHeight="1" x14ac:dyDescent="0.35">
      <c r="A33" s="1249">
        <v>44690</v>
      </c>
      <c r="B33" s="353"/>
      <c r="C33" s="327"/>
      <c r="D33" s="348"/>
      <c r="E33" s="450"/>
      <c r="F33" s="348"/>
      <c r="G33" s="297"/>
      <c r="H33" s="353"/>
      <c r="I33" s="297"/>
      <c r="J33" s="353"/>
      <c r="K33" s="297"/>
      <c r="L33" s="372"/>
      <c r="M33" s="298"/>
      <c r="N33" s="366"/>
      <c r="O33" s="298"/>
      <c r="P33" s="365"/>
      <c r="Q33" s="298"/>
      <c r="R33" s="366"/>
      <c r="S33" s="298"/>
      <c r="T33" s="385"/>
      <c r="U33" s="340"/>
      <c r="V33" s="385"/>
      <c r="W33" s="298"/>
      <c r="X33" s="366"/>
      <c r="Y33" s="298"/>
      <c r="Z33" s="298"/>
    </row>
    <row r="34" spans="1:26" ht="15" customHeight="1" x14ac:dyDescent="0.35">
      <c r="A34" s="1250"/>
      <c r="B34" s="353"/>
      <c r="C34" s="327"/>
      <c r="D34" s="348"/>
      <c r="E34" s="327"/>
      <c r="F34" s="348"/>
      <c r="G34" s="297"/>
      <c r="H34" s="353"/>
      <c r="I34" s="297"/>
      <c r="J34" s="353"/>
      <c r="K34" s="297"/>
      <c r="L34" s="372"/>
      <c r="M34" s="298"/>
      <c r="N34" s="366"/>
      <c r="O34" s="298"/>
      <c r="P34" s="365"/>
      <c r="Q34" s="298"/>
      <c r="R34" s="366"/>
      <c r="S34" s="298"/>
      <c r="T34" s="385"/>
      <c r="U34" s="868"/>
      <c r="V34" s="871"/>
      <c r="W34" s="867"/>
      <c r="X34" s="365"/>
      <c r="Y34" s="298"/>
      <c r="Z34" s="298"/>
    </row>
    <row r="35" spans="1:26" ht="15" customHeight="1" x14ac:dyDescent="0.35">
      <c r="A35" s="1251"/>
      <c r="B35" s="353"/>
      <c r="C35" s="450"/>
      <c r="D35" s="348"/>
      <c r="E35" s="327"/>
      <c r="F35" s="348"/>
      <c r="G35" s="297"/>
      <c r="H35" s="353"/>
      <c r="I35" s="297"/>
      <c r="J35" s="353"/>
      <c r="K35" s="297"/>
      <c r="L35" s="372"/>
      <c r="M35" s="298"/>
      <c r="N35" s="366"/>
      <c r="O35" s="298"/>
      <c r="P35" s="365"/>
      <c r="Q35" s="298"/>
      <c r="R35" s="366"/>
      <c r="S35" s="298"/>
      <c r="T35" s="385"/>
      <c r="U35" s="340"/>
      <c r="V35" s="385"/>
      <c r="W35" s="298"/>
      <c r="X35" s="366"/>
      <c r="Y35" s="298"/>
      <c r="Z35" s="298"/>
    </row>
    <row r="36" spans="1:26" ht="15" customHeight="1" x14ac:dyDescent="0.35">
      <c r="A36" s="1249">
        <v>44691</v>
      </c>
      <c r="B36" s="353"/>
      <c r="C36" s="327"/>
      <c r="D36" s="348">
        <v>15.73</v>
      </c>
      <c r="E36" s="327">
        <v>120335</v>
      </c>
      <c r="F36" s="348">
        <v>20.56</v>
      </c>
      <c r="G36" s="297">
        <v>157284</v>
      </c>
      <c r="H36" s="353"/>
      <c r="I36" s="297"/>
      <c r="J36" s="353">
        <v>15</v>
      </c>
      <c r="K36" s="297">
        <v>187500</v>
      </c>
      <c r="L36" s="372">
        <v>51.28</v>
      </c>
      <c r="M36" s="298">
        <v>264092</v>
      </c>
      <c r="N36" s="366"/>
      <c r="O36" s="298"/>
      <c r="P36" s="365">
        <v>10</v>
      </c>
      <c r="Q36" s="298">
        <v>76500</v>
      </c>
      <c r="R36" s="366"/>
      <c r="S36" s="298"/>
      <c r="T36" s="385"/>
      <c r="U36" s="340"/>
      <c r="V36" s="385">
        <v>19.600000000000001</v>
      </c>
      <c r="W36" s="298">
        <v>150000</v>
      </c>
      <c r="X36" s="366"/>
      <c r="Y36" s="298"/>
      <c r="Z36" s="298"/>
    </row>
    <row r="37" spans="1:26" ht="15" customHeight="1" x14ac:dyDescent="0.35">
      <c r="A37" s="1250"/>
      <c r="B37" s="353"/>
      <c r="C37" s="327"/>
      <c r="D37" s="348"/>
      <c r="E37" s="327"/>
      <c r="F37" s="348"/>
      <c r="G37" s="297"/>
      <c r="H37" s="353"/>
      <c r="I37" s="297"/>
      <c r="J37" s="353"/>
      <c r="K37" s="297"/>
      <c r="L37" s="372"/>
      <c r="M37" s="298"/>
      <c r="N37" s="366"/>
      <c r="O37" s="298"/>
      <c r="P37" s="365">
        <v>10</v>
      </c>
      <c r="Q37" s="298">
        <v>76500</v>
      </c>
      <c r="R37" s="366"/>
      <c r="S37" s="298"/>
      <c r="T37" s="385"/>
      <c r="U37" s="340"/>
      <c r="V37" s="385"/>
      <c r="W37" s="298"/>
      <c r="X37" s="366"/>
      <c r="Y37" s="298"/>
      <c r="Z37" s="298"/>
    </row>
    <row r="38" spans="1:26" ht="15" customHeight="1" x14ac:dyDescent="0.35">
      <c r="A38" s="1250"/>
      <c r="B38" s="353"/>
      <c r="C38" s="327"/>
      <c r="D38" s="348"/>
      <c r="E38" s="327"/>
      <c r="F38" s="348"/>
      <c r="G38" s="297"/>
      <c r="H38" s="353"/>
      <c r="I38" s="297"/>
      <c r="J38" s="353"/>
      <c r="K38" s="297"/>
      <c r="L38" s="372"/>
      <c r="M38" s="298"/>
      <c r="N38" s="366"/>
      <c r="O38" s="298"/>
      <c r="P38" s="365">
        <v>10</v>
      </c>
      <c r="Q38" s="298">
        <v>76500</v>
      </c>
      <c r="R38" s="366"/>
      <c r="S38" s="298"/>
      <c r="T38" s="385"/>
      <c r="U38" s="340"/>
      <c r="V38" s="385"/>
      <c r="W38" s="298"/>
      <c r="X38" s="366"/>
      <c r="Y38" s="298"/>
      <c r="Z38" s="298"/>
    </row>
    <row r="39" spans="1:26" ht="15" customHeight="1" x14ac:dyDescent="0.35">
      <c r="A39" s="1251"/>
      <c r="B39" s="353"/>
      <c r="C39" s="327"/>
      <c r="D39" s="348"/>
      <c r="E39" s="327"/>
      <c r="F39" s="348"/>
      <c r="G39" s="297"/>
      <c r="H39" s="353"/>
      <c r="I39" s="297"/>
      <c r="J39" s="353"/>
      <c r="K39" s="297"/>
      <c r="L39" s="372"/>
      <c r="M39" s="298"/>
      <c r="N39" s="366"/>
      <c r="O39" s="298"/>
      <c r="P39" s="365">
        <v>11.21</v>
      </c>
      <c r="Q39" s="298">
        <v>85757</v>
      </c>
      <c r="R39" s="366"/>
      <c r="S39" s="298"/>
      <c r="T39" s="385"/>
      <c r="U39" s="340"/>
      <c r="V39" s="385"/>
      <c r="W39" s="298"/>
      <c r="X39" s="366"/>
      <c r="Y39" s="298"/>
      <c r="Z39" s="298"/>
    </row>
    <row r="40" spans="1:26" ht="15" customHeight="1" x14ac:dyDescent="0.35">
      <c r="A40" s="1249">
        <v>44692</v>
      </c>
      <c r="B40" s="353"/>
      <c r="C40" s="327"/>
      <c r="D40" s="348"/>
      <c r="E40" s="327"/>
      <c r="F40" s="348">
        <v>27.52</v>
      </c>
      <c r="G40" s="297">
        <v>210528</v>
      </c>
      <c r="H40" s="353">
        <v>30.23</v>
      </c>
      <c r="I40" s="297">
        <v>231719</v>
      </c>
      <c r="J40" s="353"/>
      <c r="K40" s="297"/>
      <c r="L40" s="372">
        <v>60.23</v>
      </c>
      <c r="M40" s="298">
        <v>310185</v>
      </c>
      <c r="N40" s="366">
        <v>47.82</v>
      </c>
      <c r="O40" s="298">
        <v>365823</v>
      </c>
      <c r="P40" s="365">
        <v>10</v>
      </c>
      <c r="Q40" s="298">
        <v>76500</v>
      </c>
      <c r="R40" s="366"/>
      <c r="S40" s="298"/>
      <c r="T40" s="385"/>
      <c r="U40" s="340"/>
      <c r="V40" s="385"/>
      <c r="W40" s="298"/>
      <c r="X40" s="366"/>
      <c r="Y40" s="298"/>
      <c r="Z40" s="298"/>
    </row>
    <row r="41" spans="1:26" ht="15" customHeight="1" x14ac:dyDescent="0.35">
      <c r="A41" s="1250"/>
      <c r="B41" s="353"/>
      <c r="C41" s="327"/>
      <c r="D41" s="348"/>
      <c r="E41" s="327"/>
      <c r="F41" s="348"/>
      <c r="G41" s="297"/>
      <c r="H41" s="353"/>
      <c r="I41" s="297"/>
      <c r="J41" s="353"/>
      <c r="K41" s="297"/>
      <c r="L41" s="372"/>
      <c r="M41" s="298"/>
      <c r="N41" s="366"/>
      <c r="O41" s="298"/>
      <c r="P41" s="365">
        <v>10</v>
      </c>
      <c r="Q41" s="298">
        <v>76500</v>
      </c>
      <c r="R41" s="366"/>
      <c r="S41" s="298"/>
      <c r="T41" s="385"/>
      <c r="U41" s="340"/>
      <c r="V41" s="385"/>
      <c r="W41" s="298"/>
      <c r="X41" s="366"/>
      <c r="Y41" s="298"/>
      <c r="Z41" s="298"/>
    </row>
    <row r="42" spans="1:26" ht="15" customHeight="1" x14ac:dyDescent="0.35">
      <c r="A42" s="1250"/>
      <c r="B42" s="353"/>
      <c r="C42" s="327"/>
      <c r="D42" s="348"/>
      <c r="E42" s="327"/>
      <c r="F42" s="348"/>
      <c r="G42" s="297"/>
      <c r="H42" s="353"/>
      <c r="I42" s="297"/>
      <c r="J42" s="353"/>
      <c r="K42" s="297"/>
      <c r="L42" s="372"/>
      <c r="M42" s="298"/>
      <c r="N42" s="366"/>
      <c r="O42" s="298"/>
      <c r="P42" s="365">
        <v>10</v>
      </c>
      <c r="Q42" s="298">
        <v>76500</v>
      </c>
      <c r="R42" s="366"/>
      <c r="S42" s="298"/>
      <c r="T42" s="385"/>
      <c r="U42" s="340"/>
      <c r="V42" s="385"/>
      <c r="W42" s="298"/>
      <c r="X42" s="366"/>
      <c r="Y42" s="298"/>
      <c r="Z42" s="298"/>
    </row>
    <row r="43" spans="1:26" ht="15" customHeight="1" x14ac:dyDescent="0.35">
      <c r="A43" s="1251"/>
      <c r="B43" s="353"/>
      <c r="C43" s="327"/>
      <c r="D43" s="348"/>
      <c r="E43" s="327"/>
      <c r="F43" s="348"/>
      <c r="G43" s="297"/>
      <c r="H43" s="353"/>
      <c r="I43" s="297"/>
      <c r="J43" s="353"/>
      <c r="K43" s="297"/>
      <c r="L43" s="372"/>
      <c r="M43" s="298"/>
      <c r="N43" s="366"/>
      <c r="O43" s="298"/>
      <c r="P43" s="365"/>
      <c r="Q43" s="298"/>
      <c r="R43" s="366"/>
      <c r="S43" s="298"/>
      <c r="T43" s="385"/>
      <c r="U43" s="340"/>
      <c r="V43" s="385"/>
      <c r="W43" s="298"/>
      <c r="X43" s="366"/>
      <c r="Y43" s="298"/>
      <c r="Z43" s="298"/>
    </row>
    <row r="44" spans="1:26" ht="15" customHeight="1" x14ac:dyDescent="0.35">
      <c r="A44" s="1249">
        <v>44693</v>
      </c>
      <c r="B44" s="353"/>
      <c r="C44" s="327"/>
      <c r="D44" s="348">
        <v>26.18</v>
      </c>
      <c r="E44" s="327">
        <v>200277</v>
      </c>
      <c r="F44" s="348">
        <v>16.760000000000002</v>
      </c>
      <c r="G44" s="297">
        <v>128214</v>
      </c>
      <c r="H44" s="353"/>
      <c r="I44" s="297"/>
      <c r="J44" s="353">
        <v>20</v>
      </c>
      <c r="K44" s="297">
        <v>250000</v>
      </c>
      <c r="L44" s="372"/>
      <c r="M44" s="298"/>
      <c r="N44" s="366">
        <v>15</v>
      </c>
      <c r="O44" s="298">
        <v>114750</v>
      </c>
      <c r="P44" s="365">
        <v>8.14</v>
      </c>
      <c r="Q44" s="298">
        <v>62271</v>
      </c>
      <c r="R44" s="366">
        <v>27.79</v>
      </c>
      <c r="S44" s="298">
        <v>212594</v>
      </c>
      <c r="T44" s="385"/>
      <c r="U44" s="340"/>
      <c r="V44" s="385"/>
      <c r="W44" s="298"/>
      <c r="X44" s="366"/>
      <c r="Y44" s="298"/>
      <c r="Z44" s="298"/>
    </row>
    <row r="45" spans="1:26" ht="15" customHeight="1" x14ac:dyDescent="0.35">
      <c r="A45" s="1250"/>
      <c r="B45" s="353"/>
      <c r="C45" s="327"/>
      <c r="D45" s="348"/>
      <c r="E45" s="327"/>
      <c r="F45" s="348"/>
      <c r="G45" s="297"/>
      <c r="H45" s="353"/>
      <c r="I45" s="297"/>
      <c r="J45" s="353"/>
      <c r="K45" s="297"/>
      <c r="L45" s="372"/>
      <c r="M45" s="298"/>
      <c r="N45" s="366"/>
      <c r="O45" s="298"/>
      <c r="P45" s="365">
        <v>10</v>
      </c>
      <c r="Q45" s="298">
        <v>76500</v>
      </c>
      <c r="R45" s="366"/>
      <c r="S45" s="298"/>
      <c r="T45" s="385"/>
      <c r="U45" s="340"/>
      <c r="V45" s="385"/>
      <c r="W45" s="298"/>
      <c r="X45" s="366"/>
      <c r="Y45" s="298"/>
      <c r="Z45" s="298"/>
    </row>
    <row r="46" spans="1:26" ht="15" customHeight="1" x14ac:dyDescent="0.35">
      <c r="A46" s="1250"/>
      <c r="B46" s="353"/>
      <c r="C46" s="327"/>
      <c r="D46" s="348"/>
      <c r="E46" s="327"/>
      <c r="F46" s="348"/>
      <c r="G46" s="297"/>
      <c r="H46" s="353"/>
      <c r="I46" s="297"/>
      <c r="J46" s="353"/>
      <c r="K46" s="297"/>
      <c r="L46" s="372"/>
      <c r="M46" s="298"/>
      <c r="N46" s="366"/>
      <c r="O46" s="298"/>
      <c r="P46" s="365">
        <v>10</v>
      </c>
      <c r="Q46" s="298">
        <v>76500</v>
      </c>
      <c r="R46" s="366"/>
      <c r="S46" s="298"/>
      <c r="T46" s="385"/>
      <c r="U46" s="340"/>
      <c r="V46" s="385"/>
      <c r="W46" s="298"/>
      <c r="X46" s="366"/>
      <c r="Y46" s="298"/>
      <c r="Z46" s="298"/>
    </row>
    <row r="47" spans="1:26" ht="15" customHeight="1" x14ac:dyDescent="0.35">
      <c r="A47" s="1251"/>
      <c r="B47" s="353"/>
      <c r="C47" s="327"/>
      <c r="D47" s="348"/>
      <c r="E47" s="327"/>
      <c r="F47" s="348"/>
      <c r="G47" s="297"/>
      <c r="H47" s="353"/>
      <c r="I47" s="297"/>
      <c r="J47" s="353"/>
      <c r="K47" s="297"/>
      <c r="L47" s="372"/>
      <c r="M47" s="298"/>
      <c r="N47" s="366"/>
      <c r="O47" s="298"/>
      <c r="P47" s="365"/>
      <c r="Q47" s="298"/>
      <c r="R47" s="366"/>
      <c r="S47" s="298"/>
      <c r="T47" s="385"/>
      <c r="U47" s="340"/>
      <c r="V47" s="385"/>
      <c r="W47" s="298"/>
      <c r="X47" s="366"/>
      <c r="Y47" s="298"/>
      <c r="Z47" s="298"/>
    </row>
    <row r="48" spans="1:26" ht="15" customHeight="1" x14ac:dyDescent="0.35">
      <c r="A48" s="1249">
        <v>44694</v>
      </c>
      <c r="B48" s="353">
        <v>17.87</v>
      </c>
      <c r="C48" s="327">
        <v>136706</v>
      </c>
      <c r="D48" s="348">
        <v>18.28</v>
      </c>
      <c r="E48" s="327">
        <v>139842</v>
      </c>
      <c r="F48" s="348">
        <v>27</v>
      </c>
      <c r="G48" s="297">
        <v>206500</v>
      </c>
      <c r="H48" s="353"/>
      <c r="I48" s="297"/>
      <c r="J48" s="353"/>
      <c r="K48" s="297"/>
      <c r="L48" s="372"/>
      <c r="M48" s="298"/>
      <c r="N48" s="366"/>
      <c r="O48" s="298"/>
      <c r="P48" s="365">
        <v>10</v>
      </c>
      <c r="Q48" s="298">
        <v>76500</v>
      </c>
      <c r="R48" s="366"/>
      <c r="S48" s="298"/>
      <c r="T48" s="385"/>
      <c r="U48" s="340"/>
      <c r="V48" s="385"/>
      <c r="W48" s="298"/>
      <c r="X48" s="366"/>
      <c r="Y48" s="298"/>
      <c r="Z48" s="298"/>
    </row>
    <row r="49" spans="1:26" ht="15" customHeight="1" x14ac:dyDescent="0.35">
      <c r="A49" s="1250"/>
      <c r="B49" s="353"/>
      <c r="C49" s="327"/>
      <c r="D49" s="348"/>
      <c r="E49" s="327"/>
      <c r="F49" s="348"/>
      <c r="G49" s="297"/>
      <c r="H49" s="353"/>
      <c r="I49" s="297"/>
      <c r="J49" s="353"/>
      <c r="K49" s="297"/>
      <c r="L49" s="372"/>
      <c r="M49" s="298"/>
      <c r="N49" s="366"/>
      <c r="O49" s="298"/>
      <c r="P49" s="365">
        <v>10</v>
      </c>
      <c r="Q49" s="298">
        <v>76500</v>
      </c>
      <c r="R49" s="366"/>
      <c r="S49" s="298"/>
      <c r="T49" s="385"/>
      <c r="U49" s="868"/>
      <c r="V49" s="871"/>
      <c r="W49" s="867"/>
      <c r="X49" s="365"/>
      <c r="Y49" s="298"/>
      <c r="Z49" s="298"/>
    </row>
    <row r="50" spans="1:26" ht="15" customHeight="1" x14ac:dyDescent="0.35">
      <c r="A50" s="1251"/>
      <c r="B50" s="353"/>
      <c r="C50" s="327"/>
      <c r="D50" s="348"/>
      <c r="E50" s="327"/>
      <c r="F50" s="348"/>
      <c r="G50" s="297"/>
      <c r="H50" s="353"/>
      <c r="I50" s="297"/>
      <c r="J50" s="353"/>
      <c r="K50" s="297"/>
      <c r="L50" s="372"/>
      <c r="M50" s="298"/>
      <c r="N50" s="366"/>
      <c r="O50" s="298"/>
      <c r="P50" s="365">
        <v>10</v>
      </c>
      <c r="Q50" s="298">
        <v>76500</v>
      </c>
      <c r="R50" s="366"/>
      <c r="S50" s="298"/>
      <c r="T50" s="385"/>
      <c r="U50" s="340"/>
      <c r="V50" s="385"/>
      <c r="W50" s="298"/>
      <c r="X50" s="366"/>
      <c r="Y50" s="298"/>
      <c r="Z50" s="298"/>
    </row>
    <row r="51" spans="1:26" ht="15" customHeight="1" x14ac:dyDescent="0.35">
      <c r="A51" s="1249">
        <v>44695</v>
      </c>
      <c r="B51" s="353">
        <v>12.37</v>
      </c>
      <c r="C51" s="297">
        <v>94631</v>
      </c>
      <c r="D51" s="348"/>
      <c r="E51" s="327"/>
      <c r="F51" s="348">
        <v>21.92</v>
      </c>
      <c r="G51" s="297">
        <v>167688</v>
      </c>
      <c r="H51" s="353"/>
      <c r="I51" s="297"/>
      <c r="J51" s="353">
        <v>15</v>
      </c>
      <c r="K51" s="297">
        <v>187500</v>
      </c>
      <c r="L51" s="372">
        <v>31.68</v>
      </c>
      <c r="M51" s="298">
        <v>163152</v>
      </c>
      <c r="N51" s="366"/>
      <c r="O51" s="298"/>
      <c r="P51" s="365">
        <v>10</v>
      </c>
      <c r="Q51" s="298">
        <v>76500</v>
      </c>
      <c r="R51" s="366"/>
      <c r="S51" s="298"/>
      <c r="T51" s="385"/>
      <c r="U51" s="340"/>
      <c r="V51" s="385"/>
      <c r="W51" s="298"/>
      <c r="X51" s="366"/>
      <c r="Y51" s="298"/>
      <c r="Z51" s="298"/>
    </row>
    <row r="52" spans="1:26" ht="15" customHeight="1" x14ac:dyDescent="0.35">
      <c r="A52" s="1250"/>
      <c r="B52" s="353"/>
      <c r="C52" s="327"/>
      <c r="D52" s="348"/>
      <c r="E52" s="327"/>
      <c r="F52" s="348"/>
      <c r="G52" s="297"/>
      <c r="H52" s="353"/>
      <c r="I52" s="297"/>
      <c r="J52" s="353"/>
      <c r="K52" s="297"/>
      <c r="L52" s="372"/>
      <c r="M52" s="298"/>
      <c r="N52" s="366"/>
      <c r="O52" s="298"/>
      <c r="P52" s="365">
        <v>10</v>
      </c>
      <c r="Q52" s="298">
        <v>76500</v>
      </c>
      <c r="R52" s="366"/>
      <c r="S52" s="298"/>
      <c r="T52" s="385"/>
      <c r="U52" s="868"/>
      <c r="V52" s="871"/>
      <c r="W52" s="867"/>
      <c r="X52" s="365"/>
      <c r="Y52" s="298"/>
      <c r="Z52" s="298"/>
    </row>
    <row r="53" spans="1:26" ht="15" customHeight="1" x14ac:dyDescent="0.35">
      <c r="A53" s="1250"/>
      <c r="B53" s="353"/>
      <c r="C53" s="327"/>
      <c r="D53" s="348"/>
      <c r="E53" s="327"/>
      <c r="F53" s="348"/>
      <c r="G53" s="297"/>
      <c r="H53" s="353"/>
      <c r="I53" s="297"/>
      <c r="J53" s="353"/>
      <c r="K53" s="297"/>
      <c r="L53" s="372"/>
      <c r="M53" s="298"/>
      <c r="N53" s="366"/>
      <c r="O53" s="298"/>
      <c r="P53" s="365">
        <v>10</v>
      </c>
      <c r="Q53" s="298">
        <v>76500</v>
      </c>
      <c r="R53" s="366"/>
      <c r="S53" s="298"/>
      <c r="T53" s="385"/>
      <c r="U53" s="868"/>
      <c r="V53" s="871"/>
      <c r="W53" s="867"/>
      <c r="X53" s="365"/>
      <c r="Y53" s="298"/>
      <c r="Z53" s="298"/>
    </row>
    <row r="54" spans="1:26" ht="15" customHeight="1" x14ac:dyDescent="0.35">
      <c r="A54" s="1250"/>
      <c r="B54" s="353"/>
      <c r="C54" s="327"/>
      <c r="D54" s="348"/>
      <c r="E54" s="327"/>
      <c r="F54" s="348"/>
      <c r="G54" s="297"/>
      <c r="H54" s="353"/>
      <c r="I54" s="297"/>
      <c r="J54" s="353"/>
      <c r="K54" s="297"/>
      <c r="L54" s="372"/>
      <c r="M54" s="298"/>
      <c r="N54" s="366"/>
      <c r="O54" s="298"/>
      <c r="P54" s="365"/>
      <c r="Q54" s="298"/>
      <c r="R54" s="366"/>
      <c r="S54" s="298"/>
      <c r="T54" s="385"/>
      <c r="U54" s="868"/>
      <c r="V54" s="871"/>
      <c r="W54" s="867"/>
      <c r="X54" s="365"/>
      <c r="Y54" s="298"/>
      <c r="Z54" s="298"/>
    </row>
    <row r="55" spans="1:26" ht="15" customHeight="1" x14ac:dyDescent="0.35">
      <c r="A55" s="1251"/>
      <c r="B55" s="353"/>
      <c r="C55" s="327"/>
      <c r="D55" s="348"/>
      <c r="E55" s="327"/>
      <c r="F55" s="348"/>
      <c r="G55" s="297"/>
      <c r="H55" s="353"/>
      <c r="I55" s="297"/>
      <c r="J55" s="353"/>
      <c r="K55" s="297"/>
      <c r="L55" s="372"/>
      <c r="M55" s="298"/>
      <c r="N55" s="366"/>
      <c r="O55" s="298"/>
      <c r="P55" s="365"/>
      <c r="Q55" s="298"/>
      <c r="R55" s="366"/>
      <c r="S55" s="298"/>
      <c r="T55" s="385"/>
      <c r="U55" s="340"/>
      <c r="V55" s="385"/>
      <c r="W55" s="298"/>
      <c r="X55" s="366"/>
      <c r="Y55" s="298"/>
      <c r="Z55" s="298"/>
    </row>
    <row r="56" spans="1:26" ht="15" customHeight="1" x14ac:dyDescent="0.35">
      <c r="A56" s="1249">
        <v>44696</v>
      </c>
      <c r="B56" s="353">
        <v>15.14</v>
      </c>
      <c r="C56" s="327">
        <v>115821</v>
      </c>
      <c r="D56" s="348"/>
      <c r="E56" s="327"/>
      <c r="F56" s="348">
        <v>19.96</v>
      </c>
      <c r="G56" s="297">
        <v>152694</v>
      </c>
      <c r="H56" s="353"/>
      <c r="I56" s="297"/>
      <c r="J56" s="353"/>
      <c r="K56" s="297"/>
      <c r="L56" s="372"/>
      <c r="M56" s="298"/>
      <c r="N56" s="366"/>
      <c r="O56" s="298"/>
      <c r="P56" s="365"/>
      <c r="Q56" s="298"/>
      <c r="R56" s="366"/>
      <c r="S56" s="298"/>
      <c r="T56" s="385"/>
      <c r="U56" s="340"/>
      <c r="V56" s="385"/>
      <c r="W56" s="298"/>
      <c r="X56" s="366"/>
      <c r="Y56" s="298"/>
      <c r="Z56" s="298"/>
    </row>
    <row r="57" spans="1:26" ht="15" customHeight="1" x14ac:dyDescent="0.35">
      <c r="A57" s="1250"/>
      <c r="B57" s="353"/>
      <c r="C57" s="327"/>
      <c r="D57" s="348"/>
      <c r="E57" s="327"/>
      <c r="F57" s="348"/>
      <c r="G57" s="297"/>
      <c r="H57" s="353"/>
      <c r="I57" s="297"/>
      <c r="J57" s="353"/>
      <c r="K57" s="297"/>
      <c r="L57" s="372"/>
      <c r="M57" s="298"/>
      <c r="N57" s="366"/>
      <c r="O57" s="298"/>
      <c r="P57" s="365"/>
      <c r="Q57" s="298"/>
      <c r="R57" s="366"/>
      <c r="S57" s="298"/>
      <c r="T57" s="385"/>
      <c r="U57" s="340"/>
      <c r="V57" s="385"/>
      <c r="W57" s="298"/>
      <c r="X57" s="366"/>
      <c r="Y57" s="298"/>
      <c r="Z57" s="298"/>
    </row>
    <row r="58" spans="1:26" ht="15" customHeight="1" x14ac:dyDescent="0.35">
      <c r="A58" s="1251"/>
      <c r="B58" s="353"/>
      <c r="C58" s="327"/>
      <c r="D58" s="348"/>
      <c r="E58" s="327"/>
      <c r="F58" s="348"/>
      <c r="G58" s="297"/>
      <c r="H58" s="353"/>
      <c r="I58" s="297"/>
      <c r="J58" s="353"/>
      <c r="K58" s="297"/>
      <c r="L58" s="372"/>
      <c r="M58" s="298"/>
      <c r="N58" s="366"/>
      <c r="O58" s="298"/>
      <c r="P58" s="365"/>
      <c r="Q58" s="298"/>
      <c r="R58" s="366"/>
      <c r="S58" s="298"/>
      <c r="T58" s="385"/>
      <c r="U58" s="340"/>
      <c r="V58" s="385"/>
      <c r="W58" s="298"/>
      <c r="X58" s="366"/>
      <c r="Y58" s="298"/>
      <c r="Z58" s="298"/>
    </row>
    <row r="59" spans="1:26" ht="15" customHeight="1" x14ac:dyDescent="0.35">
      <c r="A59" s="1249">
        <v>44697</v>
      </c>
      <c r="B59" s="353">
        <v>13.87</v>
      </c>
      <c r="C59" s="327">
        <v>106106</v>
      </c>
      <c r="D59" s="348">
        <v>25.11</v>
      </c>
      <c r="E59" s="327">
        <v>192092</v>
      </c>
      <c r="F59" s="348">
        <v>25.08</v>
      </c>
      <c r="G59" s="338">
        <v>191862</v>
      </c>
      <c r="H59" s="372"/>
      <c r="I59" s="297"/>
      <c r="J59" s="353"/>
      <c r="K59" s="297"/>
      <c r="L59" s="372"/>
      <c r="M59" s="298"/>
      <c r="N59" s="366"/>
      <c r="O59" s="298"/>
      <c r="P59" s="365"/>
      <c r="Q59" s="298"/>
      <c r="R59" s="366"/>
      <c r="S59" s="298"/>
      <c r="T59" s="385"/>
      <c r="U59" s="340"/>
      <c r="V59" s="385"/>
      <c r="W59" s="298"/>
      <c r="X59" s="366"/>
      <c r="Y59" s="298"/>
      <c r="Z59" s="298"/>
    </row>
    <row r="60" spans="1:26" ht="15" customHeight="1" x14ac:dyDescent="0.35">
      <c r="A60" s="1250"/>
      <c r="B60" s="353"/>
      <c r="C60" s="327"/>
      <c r="D60" s="348"/>
      <c r="E60" s="327"/>
      <c r="F60" s="348"/>
      <c r="G60" s="338"/>
      <c r="H60" s="372"/>
      <c r="I60" s="297"/>
      <c r="J60" s="353"/>
      <c r="K60" s="297"/>
      <c r="L60" s="372"/>
      <c r="M60" s="298"/>
      <c r="N60" s="366"/>
      <c r="O60" s="298"/>
      <c r="P60" s="365"/>
      <c r="Q60" s="298"/>
      <c r="R60" s="366"/>
      <c r="S60" s="298"/>
      <c r="T60" s="385"/>
      <c r="U60" s="340"/>
      <c r="V60" s="385"/>
      <c r="W60" s="298"/>
      <c r="X60" s="366"/>
      <c r="Y60" s="298"/>
      <c r="Z60" s="298"/>
    </row>
    <row r="61" spans="1:26" ht="15" customHeight="1" x14ac:dyDescent="0.35">
      <c r="A61" s="1251"/>
      <c r="B61" s="353"/>
      <c r="C61" s="327"/>
      <c r="D61" s="348"/>
      <c r="E61" s="327"/>
      <c r="F61" s="348"/>
      <c r="G61" s="297"/>
      <c r="H61" s="353"/>
      <c r="I61" s="297"/>
      <c r="J61" s="353"/>
      <c r="K61" s="297"/>
      <c r="L61" s="372"/>
      <c r="M61" s="298"/>
      <c r="N61" s="366"/>
      <c r="O61" s="298"/>
      <c r="P61" s="365"/>
      <c r="Q61" s="298"/>
      <c r="R61" s="366"/>
      <c r="S61" s="298"/>
      <c r="T61" s="385"/>
      <c r="U61" s="340"/>
      <c r="V61" s="385"/>
      <c r="W61" s="298"/>
      <c r="X61" s="366"/>
      <c r="Y61" s="298"/>
      <c r="Z61" s="298"/>
    </row>
    <row r="62" spans="1:26" ht="15" customHeight="1" x14ac:dyDescent="0.35">
      <c r="A62" s="1249">
        <v>44698</v>
      </c>
      <c r="B62" s="353">
        <v>15.39</v>
      </c>
      <c r="C62" s="327">
        <v>117734</v>
      </c>
      <c r="D62" s="348">
        <v>23.96</v>
      </c>
      <c r="E62" s="327">
        <v>183294</v>
      </c>
      <c r="F62" s="348">
        <v>18.23</v>
      </c>
      <c r="G62" s="297">
        <v>139460</v>
      </c>
      <c r="H62" s="353">
        <v>27.41</v>
      </c>
      <c r="I62" s="297">
        <v>209687</v>
      </c>
      <c r="J62" s="353">
        <v>30</v>
      </c>
      <c r="K62" s="297">
        <v>375000</v>
      </c>
      <c r="L62" s="372"/>
      <c r="M62" s="298"/>
      <c r="N62" s="366">
        <v>15</v>
      </c>
      <c r="O62" s="298">
        <v>114750</v>
      </c>
      <c r="P62" s="365">
        <v>10</v>
      </c>
      <c r="Q62" s="298">
        <v>76500</v>
      </c>
      <c r="R62" s="366">
        <v>23.22</v>
      </c>
      <c r="S62" s="298">
        <v>177633</v>
      </c>
      <c r="T62" s="385"/>
      <c r="U62" s="340"/>
      <c r="V62" s="385">
        <v>37.75</v>
      </c>
      <c r="W62" s="298">
        <v>288788</v>
      </c>
      <c r="X62" s="366"/>
      <c r="Y62" s="298"/>
      <c r="Z62" s="298"/>
    </row>
    <row r="63" spans="1:26" ht="15" customHeight="1" x14ac:dyDescent="0.35">
      <c r="A63" s="1250"/>
      <c r="B63" s="353"/>
      <c r="C63" s="327"/>
      <c r="D63" s="348"/>
      <c r="E63" s="327"/>
      <c r="F63" s="348"/>
      <c r="G63" s="297"/>
      <c r="H63" s="353"/>
      <c r="I63" s="297"/>
      <c r="J63" s="353"/>
      <c r="K63" s="297"/>
      <c r="L63" s="372"/>
      <c r="M63" s="298"/>
      <c r="N63" s="366"/>
      <c r="O63" s="298"/>
      <c r="P63" s="365">
        <v>10</v>
      </c>
      <c r="Q63" s="298">
        <v>76500</v>
      </c>
      <c r="R63" s="366"/>
      <c r="S63" s="298"/>
      <c r="T63" s="385"/>
      <c r="U63" s="340"/>
      <c r="V63" s="385"/>
      <c r="W63" s="298"/>
      <c r="X63" s="366"/>
      <c r="Y63" s="298"/>
      <c r="Z63" s="298"/>
    </row>
    <row r="64" spans="1:26" ht="15" customHeight="1" x14ac:dyDescent="0.35">
      <c r="A64" s="1250"/>
      <c r="B64" s="353"/>
      <c r="C64" s="327"/>
      <c r="D64" s="348"/>
      <c r="E64" s="327"/>
      <c r="F64" s="348"/>
      <c r="G64" s="297"/>
      <c r="H64" s="353"/>
      <c r="I64" s="297"/>
      <c r="J64" s="353"/>
      <c r="K64" s="297"/>
      <c r="L64" s="372"/>
      <c r="M64" s="298"/>
      <c r="N64" s="366"/>
      <c r="O64" s="298"/>
      <c r="P64" s="365">
        <v>10</v>
      </c>
      <c r="Q64" s="298">
        <v>76500</v>
      </c>
      <c r="R64" s="366"/>
      <c r="S64" s="298"/>
      <c r="T64" s="385"/>
      <c r="U64" s="340"/>
      <c r="V64" s="385"/>
      <c r="W64" s="298"/>
      <c r="X64" s="366"/>
      <c r="Y64" s="298"/>
      <c r="Z64" s="298"/>
    </row>
    <row r="65" spans="1:26" ht="15" customHeight="1" x14ac:dyDescent="0.35">
      <c r="A65" s="1251"/>
      <c r="B65" s="353"/>
      <c r="C65" s="327"/>
      <c r="D65" s="348"/>
      <c r="E65" s="327"/>
      <c r="F65" s="348"/>
      <c r="G65" s="297"/>
      <c r="H65" s="353"/>
      <c r="I65" s="297"/>
      <c r="J65" s="353"/>
      <c r="K65" s="297"/>
      <c r="L65" s="372"/>
      <c r="M65" s="298"/>
      <c r="N65" s="366"/>
      <c r="O65" s="298"/>
      <c r="P65" s="365">
        <v>10</v>
      </c>
      <c r="Q65" s="298">
        <v>76500</v>
      </c>
      <c r="R65" s="366"/>
      <c r="S65" s="298"/>
      <c r="T65" s="385"/>
      <c r="U65" s="340"/>
      <c r="V65" s="385"/>
      <c r="W65" s="298"/>
      <c r="X65" s="366"/>
      <c r="Y65" s="298"/>
      <c r="Z65" s="298"/>
    </row>
    <row r="66" spans="1:26" ht="15" customHeight="1" x14ac:dyDescent="0.35">
      <c r="A66" s="1249">
        <v>44699</v>
      </c>
      <c r="B66" s="353">
        <v>17.36</v>
      </c>
      <c r="C66" s="327">
        <v>132804</v>
      </c>
      <c r="D66" s="348"/>
      <c r="E66" s="327"/>
      <c r="F66" s="348">
        <v>23.06</v>
      </c>
      <c r="G66" s="297">
        <v>176409</v>
      </c>
      <c r="H66" s="353"/>
      <c r="I66" s="297"/>
      <c r="J66" s="353">
        <v>15</v>
      </c>
      <c r="K66" s="297">
        <v>187500</v>
      </c>
      <c r="L66" s="372">
        <v>51.21</v>
      </c>
      <c r="M66" s="298">
        <v>263732</v>
      </c>
      <c r="N66" s="366"/>
      <c r="O66" s="298"/>
      <c r="P66" s="365">
        <v>10</v>
      </c>
      <c r="Q66" s="298">
        <v>76500</v>
      </c>
      <c r="R66" s="353"/>
      <c r="S66" s="298"/>
      <c r="T66" s="385"/>
      <c r="U66" s="340"/>
      <c r="V66" s="385"/>
      <c r="W66" s="298"/>
      <c r="X66" s="366"/>
      <c r="Y66" s="298"/>
      <c r="Z66" s="298"/>
    </row>
    <row r="67" spans="1:26" ht="15" customHeight="1" x14ac:dyDescent="0.35">
      <c r="A67" s="1250"/>
      <c r="B67" s="353"/>
      <c r="C67" s="327"/>
      <c r="D67" s="348"/>
      <c r="E67" s="327"/>
      <c r="F67" s="348"/>
      <c r="G67" s="297"/>
      <c r="H67" s="353"/>
      <c r="I67" s="297"/>
      <c r="J67" s="353"/>
      <c r="K67" s="297"/>
      <c r="L67" s="372"/>
      <c r="M67" s="298"/>
      <c r="N67" s="366"/>
      <c r="O67" s="298"/>
      <c r="P67" s="365">
        <v>10</v>
      </c>
      <c r="Q67" s="298">
        <v>76500</v>
      </c>
      <c r="R67" s="353"/>
      <c r="S67" s="298"/>
      <c r="T67" s="385"/>
      <c r="U67" s="340"/>
      <c r="V67" s="385"/>
      <c r="W67" s="298"/>
      <c r="X67" s="366"/>
      <c r="Y67" s="298"/>
      <c r="Z67" s="298"/>
    </row>
    <row r="68" spans="1:26" ht="15" customHeight="1" x14ac:dyDescent="0.35">
      <c r="A68" s="1250"/>
      <c r="B68" s="353"/>
      <c r="C68" s="327"/>
      <c r="D68" s="348"/>
      <c r="E68" s="327"/>
      <c r="F68" s="348"/>
      <c r="G68" s="297"/>
      <c r="H68" s="353"/>
      <c r="I68" s="297"/>
      <c r="J68" s="353"/>
      <c r="K68" s="297"/>
      <c r="L68" s="372"/>
      <c r="M68" s="298"/>
      <c r="N68" s="366"/>
      <c r="O68" s="298"/>
      <c r="P68" s="365">
        <v>10</v>
      </c>
      <c r="Q68" s="298">
        <v>76500</v>
      </c>
      <c r="R68" s="366"/>
      <c r="S68" s="298"/>
      <c r="T68" s="385"/>
      <c r="U68" s="868"/>
      <c r="V68" s="871"/>
      <c r="W68" s="867"/>
      <c r="X68" s="365"/>
      <c r="Y68" s="298"/>
      <c r="Z68" s="298"/>
    </row>
    <row r="69" spans="1:26" ht="15" customHeight="1" x14ac:dyDescent="0.35">
      <c r="A69" s="1251"/>
      <c r="B69" s="353"/>
      <c r="C69" s="327"/>
      <c r="D69" s="348"/>
      <c r="E69" s="327"/>
      <c r="F69" s="348"/>
      <c r="G69" s="338"/>
      <c r="H69" s="353"/>
      <c r="I69" s="297"/>
      <c r="J69" s="353"/>
      <c r="K69" s="297"/>
      <c r="L69" s="372"/>
      <c r="M69" s="298"/>
      <c r="N69" s="366"/>
      <c r="O69" s="298"/>
      <c r="P69" s="365"/>
      <c r="Q69" s="298"/>
      <c r="R69" s="366"/>
      <c r="S69" s="298"/>
      <c r="T69" s="385"/>
      <c r="U69" s="340"/>
      <c r="V69" s="385"/>
      <c r="W69" s="298"/>
      <c r="X69" s="366"/>
      <c r="Y69" s="298"/>
      <c r="Z69" s="298"/>
    </row>
    <row r="70" spans="1:26" ht="15" customHeight="1" x14ac:dyDescent="0.35">
      <c r="A70" s="1249">
        <v>44700</v>
      </c>
      <c r="B70" s="353">
        <v>26.06</v>
      </c>
      <c r="C70" s="327">
        <v>199359</v>
      </c>
      <c r="D70" s="348"/>
      <c r="E70" s="327"/>
      <c r="F70" s="348"/>
      <c r="G70" s="297"/>
      <c r="H70" s="353"/>
      <c r="I70" s="297"/>
      <c r="J70" s="353">
        <v>15</v>
      </c>
      <c r="K70" s="297">
        <v>187500</v>
      </c>
      <c r="L70" s="372"/>
      <c r="M70" s="298"/>
      <c r="N70" s="366"/>
      <c r="O70" s="298"/>
      <c r="P70" s="365">
        <v>10</v>
      </c>
      <c r="Q70" s="298">
        <v>76500</v>
      </c>
      <c r="R70" s="366"/>
      <c r="S70" s="298"/>
      <c r="T70" s="385"/>
      <c r="U70" s="340"/>
      <c r="V70" s="385"/>
      <c r="W70" s="298"/>
      <c r="X70" s="366"/>
      <c r="Y70" s="298"/>
      <c r="Z70" s="298"/>
    </row>
    <row r="71" spans="1:26" ht="15" customHeight="1" x14ac:dyDescent="0.35">
      <c r="A71" s="1250"/>
      <c r="B71" s="353"/>
      <c r="C71" s="327"/>
      <c r="D71" s="348"/>
      <c r="E71" s="327"/>
      <c r="F71" s="348"/>
      <c r="G71" s="297"/>
      <c r="H71" s="353"/>
      <c r="I71" s="297"/>
      <c r="J71" s="353"/>
      <c r="K71" s="297"/>
      <c r="L71" s="372"/>
      <c r="M71" s="298"/>
      <c r="N71" s="366"/>
      <c r="O71" s="298"/>
      <c r="P71" s="365">
        <v>10</v>
      </c>
      <c r="Q71" s="298">
        <v>76500</v>
      </c>
      <c r="R71" s="366"/>
      <c r="S71" s="298"/>
      <c r="T71" s="385"/>
      <c r="U71" s="868"/>
      <c r="V71" s="871"/>
      <c r="W71" s="867"/>
      <c r="X71" s="365"/>
      <c r="Y71" s="298"/>
      <c r="Z71" s="298"/>
    </row>
    <row r="72" spans="1:26" ht="15" customHeight="1" x14ac:dyDescent="0.35">
      <c r="A72" s="1250"/>
      <c r="B72" s="353"/>
      <c r="C72" s="327"/>
      <c r="D72" s="348"/>
      <c r="E72" s="327"/>
      <c r="F72" s="348"/>
      <c r="G72" s="297"/>
      <c r="H72" s="353"/>
      <c r="I72" s="297"/>
      <c r="J72" s="353"/>
      <c r="K72" s="297"/>
      <c r="L72" s="372"/>
      <c r="M72" s="298"/>
      <c r="N72" s="366"/>
      <c r="O72" s="298"/>
      <c r="P72" s="365">
        <v>10</v>
      </c>
      <c r="Q72" s="298">
        <v>76500</v>
      </c>
      <c r="R72" s="366"/>
      <c r="S72" s="298"/>
      <c r="T72" s="385"/>
      <c r="U72" s="868"/>
      <c r="V72" s="871"/>
      <c r="W72" s="867"/>
      <c r="X72" s="365"/>
      <c r="Y72" s="298"/>
      <c r="Z72" s="298"/>
    </row>
    <row r="73" spans="1:26" ht="15" customHeight="1" x14ac:dyDescent="0.35">
      <c r="A73" s="1251"/>
      <c r="B73" s="353"/>
      <c r="C73" s="327"/>
      <c r="D73" s="348"/>
      <c r="E73" s="327"/>
      <c r="F73" s="348"/>
      <c r="G73" s="297"/>
      <c r="H73" s="353"/>
      <c r="I73" s="297"/>
      <c r="J73" s="353"/>
      <c r="K73" s="297"/>
      <c r="L73" s="372"/>
      <c r="M73" s="298"/>
      <c r="N73" s="366"/>
      <c r="O73" s="298"/>
      <c r="P73" s="365"/>
      <c r="Q73" s="298"/>
      <c r="R73" s="366"/>
      <c r="S73" s="298"/>
      <c r="T73" s="385"/>
      <c r="U73" s="340"/>
      <c r="V73" s="385"/>
      <c r="W73" s="298"/>
      <c r="X73" s="366"/>
      <c r="Y73" s="298"/>
      <c r="Z73" s="298"/>
    </row>
    <row r="74" spans="1:26" ht="15" customHeight="1" x14ac:dyDescent="0.35">
      <c r="A74" s="1249">
        <v>44701</v>
      </c>
      <c r="B74" s="353">
        <v>18.559999999999999</v>
      </c>
      <c r="C74" s="327">
        <v>141984</v>
      </c>
      <c r="D74" s="410">
        <v>25.89</v>
      </c>
      <c r="E74" s="327">
        <v>198059</v>
      </c>
      <c r="F74" s="348">
        <v>41.77</v>
      </c>
      <c r="G74" s="297">
        <v>319541</v>
      </c>
      <c r="H74" s="353"/>
      <c r="I74" s="297"/>
      <c r="J74" s="353">
        <v>30</v>
      </c>
      <c r="K74" s="297">
        <v>375000</v>
      </c>
      <c r="L74" s="372"/>
      <c r="M74" s="298"/>
      <c r="N74" s="366">
        <v>15</v>
      </c>
      <c r="O74" s="298">
        <v>114750</v>
      </c>
      <c r="P74" s="365">
        <v>10</v>
      </c>
      <c r="Q74" s="298">
        <v>76500</v>
      </c>
      <c r="R74" s="366"/>
      <c r="S74" s="298"/>
      <c r="T74" s="385"/>
      <c r="U74" s="340"/>
      <c r="V74" s="385"/>
      <c r="W74" s="298"/>
      <c r="X74" s="366"/>
      <c r="Y74" s="298"/>
      <c r="Z74" s="298"/>
    </row>
    <row r="75" spans="1:26" ht="15" customHeight="1" x14ac:dyDescent="0.35">
      <c r="A75" s="1250"/>
      <c r="B75" s="353"/>
      <c r="C75" s="327"/>
      <c r="D75" s="410"/>
      <c r="E75" s="327"/>
      <c r="F75" s="348"/>
      <c r="G75" s="297"/>
      <c r="H75" s="353"/>
      <c r="I75" s="297"/>
      <c r="J75" s="353"/>
      <c r="K75" s="297"/>
      <c r="L75" s="372"/>
      <c r="M75" s="298"/>
      <c r="N75" s="366"/>
      <c r="O75" s="298"/>
      <c r="P75" s="365">
        <v>10</v>
      </c>
      <c r="Q75" s="298">
        <v>76500</v>
      </c>
      <c r="R75" s="366"/>
      <c r="S75" s="298"/>
      <c r="T75" s="385"/>
      <c r="U75" s="340"/>
      <c r="V75" s="385"/>
      <c r="W75" s="298"/>
      <c r="X75" s="366"/>
      <c r="Y75" s="298"/>
      <c r="Z75" s="298"/>
    </row>
    <row r="76" spans="1:26" ht="15" customHeight="1" x14ac:dyDescent="0.35">
      <c r="A76" s="1250"/>
      <c r="B76" s="353"/>
      <c r="C76" s="327"/>
      <c r="D76" s="410"/>
      <c r="E76" s="327"/>
      <c r="F76" s="348"/>
      <c r="G76" s="297"/>
      <c r="H76" s="353"/>
      <c r="I76" s="297"/>
      <c r="J76" s="353"/>
      <c r="K76" s="297"/>
      <c r="L76" s="372"/>
      <c r="M76" s="298"/>
      <c r="N76" s="366"/>
      <c r="O76" s="298"/>
      <c r="P76" s="365">
        <v>10</v>
      </c>
      <c r="Q76" s="298">
        <v>76500</v>
      </c>
      <c r="R76" s="366"/>
      <c r="S76" s="298"/>
      <c r="T76" s="385"/>
      <c r="U76" s="340"/>
      <c r="V76" s="385"/>
      <c r="W76" s="298"/>
      <c r="X76" s="366"/>
      <c r="Y76" s="298"/>
      <c r="Z76" s="298"/>
    </row>
    <row r="77" spans="1:26" ht="15" customHeight="1" x14ac:dyDescent="0.35">
      <c r="A77" s="1250"/>
      <c r="B77" s="353"/>
      <c r="C77" s="327"/>
      <c r="D77" s="410"/>
      <c r="E77" s="327"/>
      <c r="F77" s="348"/>
      <c r="G77" s="297"/>
      <c r="H77" s="353"/>
      <c r="I77" s="297"/>
      <c r="J77" s="353"/>
      <c r="K77" s="297"/>
      <c r="L77" s="372"/>
      <c r="M77" s="298"/>
      <c r="N77" s="366"/>
      <c r="O77" s="298"/>
      <c r="P77" s="365"/>
      <c r="Q77" s="298"/>
      <c r="R77" s="366"/>
      <c r="S77" s="298"/>
      <c r="T77" s="385"/>
      <c r="U77" s="340"/>
      <c r="V77" s="385"/>
      <c r="W77" s="298"/>
      <c r="X77" s="366"/>
      <c r="Y77" s="298"/>
      <c r="Z77" s="298"/>
    </row>
    <row r="78" spans="1:26" ht="15" customHeight="1" x14ac:dyDescent="0.35">
      <c r="A78" s="1251"/>
      <c r="B78" s="353"/>
      <c r="C78" s="327"/>
      <c r="D78" s="348"/>
      <c r="E78" s="327"/>
      <c r="F78" s="348"/>
      <c r="G78" s="298"/>
      <c r="H78" s="366"/>
      <c r="I78" s="297"/>
      <c r="J78" s="353"/>
      <c r="K78" s="297"/>
      <c r="L78" s="372"/>
      <c r="M78" s="298"/>
      <c r="N78" s="366"/>
      <c r="O78" s="298"/>
      <c r="P78" s="365"/>
      <c r="Q78" s="298"/>
      <c r="R78" s="366"/>
      <c r="S78" s="298"/>
      <c r="T78" s="385"/>
      <c r="U78" s="340"/>
      <c r="V78" s="385"/>
      <c r="W78" s="298"/>
      <c r="X78" s="366"/>
      <c r="Y78" s="298"/>
      <c r="Z78" s="298"/>
    </row>
    <row r="79" spans="1:26" ht="15" customHeight="1" x14ac:dyDescent="0.35">
      <c r="A79" s="1249">
        <v>44702</v>
      </c>
      <c r="B79" s="353">
        <v>16.79</v>
      </c>
      <c r="C79" s="327">
        <v>128444</v>
      </c>
      <c r="D79" s="348"/>
      <c r="E79" s="327"/>
      <c r="F79" s="348">
        <v>28.2</v>
      </c>
      <c r="G79" s="298">
        <v>215730</v>
      </c>
      <c r="H79" s="366"/>
      <c r="I79" s="297"/>
      <c r="J79" s="353">
        <v>15</v>
      </c>
      <c r="K79" s="297">
        <v>187500</v>
      </c>
      <c r="L79" s="372">
        <v>62.94</v>
      </c>
      <c r="M79" s="298">
        <v>324141</v>
      </c>
      <c r="N79" s="366">
        <v>10</v>
      </c>
      <c r="O79" s="298">
        <v>76500</v>
      </c>
      <c r="P79" s="365">
        <v>10</v>
      </c>
      <c r="Q79" s="298">
        <v>76500</v>
      </c>
      <c r="R79" s="366"/>
      <c r="S79" s="298"/>
      <c r="T79" s="385"/>
      <c r="U79" s="340"/>
      <c r="V79" s="385">
        <v>13.07</v>
      </c>
      <c r="W79" s="298">
        <v>100000</v>
      </c>
      <c r="X79" s="366"/>
      <c r="Y79" s="298"/>
      <c r="Z79" s="298"/>
    </row>
    <row r="80" spans="1:26" ht="15" customHeight="1" x14ac:dyDescent="0.35">
      <c r="A80" s="1250"/>
      <c r="B80" s="353"/>
      <c r="C80" s="327"/>
      <c r="D80" s="348"/>
      <c r="E80" s="327"/>
      <c r="F80" s="348"/>
      <c r="G80" s="298"/>
      <c r="H80" s="366"/>
      <c r="I80" s="297"/>
      <c r="J80" s="353"/>
      <c r="K80" s="297"/>
      <c r="L80" s="372"/>
      <c r="M80" s="298"/>
      <c r="N80" s="366"/>
      <c r="O80" s="298"/>
      <c r="P80" s="365">
        <v>10</v>
      </c>
      <c r="Q80" s="298">
        <v>76500</v>
      </c>
      <c r="R80" s="366"/>
      <c r="S80" s="298"/>
      <c r="T80" s="385"/>
      <c r="U80" s="340"/>
      <c r="V80" s="385"/>
      <c r="W80" s="298"/>
      <c r="X80" s="366"/>
      <c r="Y80" s="298"/>
      <c r="Z80" s="298"/>
    </row>
    <row r="81" spans="1:26" ht="15" customHeight="1" x14ac:dyDescent="0.35">
      <c r="A81" s="1250"/>
      <c r="B81" s="353"/>
      <c r="C81" s="327"/>
      <c r="D81" s="348"/>
      <c r="E81" s="327"/>
      <c r="F81" s="348"/>
      <c r="G81" s="298"/>
      <c r="H81" s="366"/>
      <c r="I81" s="297"/>
      <c r="J81" s="353"/>
      <c r="K81" s="297"/>
      <c r="L81" s="372"/>
      <c r="M81" s="298"/>
      <c r="N81" s="366"/>
      <c r="O81" s="298"/>
      <c r="P81" s="365"/>
      <c r="Q81" s="298"/>
      <c r="R81" s="366"/>
      <c r="S81" s="298"/>
      <c r="T81" s="385"/>
      <c r="U81" s="340"/>
      <c r="V81" s="385"/>
      <c r="W81" s="298"/>
      <c r="X81" s="366"/>
      <c r="Y81" s="298"/>
      <c r="Z81" s="298"/>
    </row>
    <row r="82" spans="1:26" ht="15" customHeight="1" x14ac:dyDescent="0.35">
      <c r="A82" s="1250"/>
      <c r="B82" s="353"/>
      <c r="C82" s="327"/>
      <c r="D82" s="348"/>
      <c r="E82" s="327"/>
      <c r="F82" s="348"/>
      <c r="G82" s="298"/>
      <c r="H82" s="366"/>
      <c r="I82" s="297"/>
      <c r="J82" s="353"/>
      <c r="K82" s="297"/>
      <c r="L82" s="372"/>
      <c r="M82" s="298"/>
      <c r="N82" s="366"/>
      <c r="O82" s="298"/>
      <c r="P82" s="365"/>
      <c r="Q82" s="298"/>
      <c r="R82" s="366"/>
      <c r="S82" s="298"/>
      <c r="T82" s="385"/>
      <c r="U82" s="868"/>
      <c r="V82" s="871"/>
      <c r="W82" s="867"/>
      <c r="X82" s="365"/>
      <c r="Y82" s="298"/>
      <c r="Z82" s="298"/>
    </row>
    <row r="83" spans="1:26" ht="15" customHeight="1" x14ac:dyDescent="0.35">
      <c r="A83" s="1251"/>
      <c r="B83" s="353"/>
      <c r="C83" s="327"/>
      <c r="D83" s="348"/>
      <c r="E83" s="327"/>
      <c r="F83" s="348"/>
      <c r="G83" s="297"/>
      <c r="H83" s="353"/>
      <c r="I83" s="297"/>
      <c r="J83" s="353"/>
      <c r="K83" s="297"/>
      <c r="L83" s="372"/>
      <c r="M83" s="298"/>
      <c r="N83" s="366"/>
      <c r="O83" s="298"/>
      <c r="P83" s="365"/>
      <c r="Q83" s="298"/>
      <c r="R83" s="366"/>
      <c r="S83" s="298"/>
      <c r="T83" s="385"/>
      <c r="U83" s="340"/>
      <c r="V83" s="385"/>
      <c r="W83" s="298"/>
      <c r="X83" s="366"/>
      <c r="Y83" s="298"/>
      <c r="Z83" s="298"/>
    </row>
    <row r="84" spans="1:26" ht="17.25" customHeight="1" x14ac:dyDescent="0.35">
      <c r="A84" s="1249">
        <v>44703</v>
      </c>
      <c r="B84" s="353">
        <v>13.06</v>
      </c>
      <c r="C84" s="327">
        <v>99909</v>
      </c>
      <c r="D84" s="348"/>
      <c r="E84" s="327"/>
      <c r="F84" s="348"/>
      <c r="G84" s="297"/>
      <c r="H84" s="353"/>
      <c r="I84" s="297"/>
      <c r="J84" s="353"/>
      <c r="K84" s="297"/>
      <c r="L84" s="372"/>
      <c r="M84" s="298"/>
      <c r="N84" s="366"/>
      <c r="O84" s="298"/>
      <c r="P84" s="365"/>
      <c r="Q84" s="298"/>
      <c r="R84" s="366"/>
      <c r="S84" s="298"/>
      <c r="T84" s="385"/>
      <c r="U84" s="340"/>
      <c r="V84" s="385"/>
      <c r="W84" s="298"/>
      <c r="X84" s="366"/>
      <c r="Y84" s="298"/>
      <c r="Z84" s="298"/>
    </row>
    <row r="85" spans="1:26" ht="17.25" customHeight="1" x14ac:dyDescent="0.35">
      <c r="A85" s="1250"/>
      <c r="B85" s="353"/>
      <c r="C85" s="327"/>
      <c r="D85" s="348"/>
      <c r="E85" s="327"/>
      <c r="F85" s="348"/>
      <c r="G85" s="297"/>
      <c r="H85" s="353"/>
      <c r="I85" s="297"/>
      <c r="J85" s="353"/>
      <c r="K85" s="297"/>
      <c r="L85" s="372"/>
      <c r="M85" s="298"/>
      <c r="N85" s="366"/>
      <c r="O85" s="298"/>
      <c r="P85" s="365"/>
      <c r="Q85" s="298"/>
      <c r="R85" s="366"/>
      <c r="S85" s="298"/>
      <c r="T85" s="385"/>
      <c r="U85" s="340"/>
      <c r="V85" s="385"/>
      <c r="W85" s="298"/>
      <c r="X85" s="366"/>
      <c r="Y85" s="298"/>
      <c r="Z85" s="298"/>
    </row>
    <row r="86" spans="1:26" ht="17.25" customHeight="1" x14ac:dyDescent="0.35">
      <c r="A86" s="1250"/>
      <c r="B86" s="353"/>
      <c r="C86" s="327"/>
      <c r="D86" s="348"/>
      <c r="E86" s="327"/>
      <c r="F86" s="348"/>
      <c r="G86" s="297"/>
      <c r="H86" s="353"/>
      <c r="I86" s="297"/>
      <c r="J86" s="353"/>
      <c r="K86" s="297"/>
      <c r="L86" s="372"/>
      <c r="M86" s="298"/>
      <c r="N86" s="366"/>
      <c r="O86" s="298"/>
      <c r="P86" s="365"/>
      <c r="Q86" s="298"/>
      <c r="R86" s="366"/>
      <c r="S86" s="298"/>
      <c r="T86" s="385"/>
      <c r="U86" s="340"/>
      <c r="V86" s="385"/>
      <c r="W86" s="298"/>
      <c r="X86" s="366"/>
      <c r="Y86" s="298"/>
      <c r="Z86" s="298"/>
    </row>
    <row r="87" spans="1:26" ht="15" customHeight="1" x14ac:dyDescent="0.35">
      <c r="A87" s="1251"/>
      <c r="B87" s="353"/>
      <c r="C87" s="327"/>
      <c r="D87" s="348"/>
      <c r="E87" s="327"/>
      <c r="F87" s="348"/>
      <c r="G87" s="297"/>
      <c r="H87" s="353"/>
      <c r="I87" s="297"/>
      <c r="J87" s="353"/>
      <c r="K87" s="297"/>
      <c r="L87" s="372"/>
      <c r="M87" s="298"/>
      <c r="N87" s="366"/>
      <c r="O87" s="298"/>
      <c r="P87" s="365"/>
      <c r="Q87" s="298"/>
      <c r="R87" s="366"/>
      <c r="S87" s="298"/>
      <c r="T87" s="385"/>
      <c r="U87" s="340"/>
      <c r="V87" s="385"/>
      <c r="W87" s="298"/>
      <c r="X87" s="366"/>
      <c r="Y87" s="298"/>
      <c r="Z87" s="298"/>
    </row>
    <row r="88" spans="1:26" ht="15" customHeight="1" x14ac:dyDescent="0.35">
      <c r="A88" s="1249">
        <v>44704</v>
      </c>
      <c r="B88" s="353">
        <v>12.13</v>
      </c>
      <c r="C88" s="327">
        <v>92795</v>
      </c>
      <c r="D88" s="348">
        <v>17.940000000000001</v>
      </c>
      <c r="E88" s="327">
        <v>137241</v>
      </c>
      <c r="F88" s="348">
        <v>20.6</v>
      </c>
      <c r="G88" s="297">
        <v>157590</v>
      </c>
      <c r="H88" s="353">
        <v>32.22</v>
      </c>
      <c r="I88" s="297">
        <v>246483</v>
      </c>
      <c r="J88" s="353">
        <v>15</v>
      </c>
      <c r="K88" s="297">
        <v>187500</v>
      </c>
      <c r="L88" s="372"/>
      <c r="M88" s="298"/>
      <c r="N88" s="366">
        <v>10</v>
      </c>
      <c r="O88" s="298">
        <v>76500</v>
      </c>
      <c r="P88" s="365">
        <v>10</v>
      </c>
      <c r="Q88" s="298">
        <v>76500</v>
      </c>
      <c r="R88" s="366"/>
      <c r="S88" s="298"/>
      <c r="T88" s="385"/>
      <c r="U88" s="342"/>
      <c r="V88" s="387"/>
      <c r="W88" s="332"/>
      <c r="X88" s="388"/>
      <c r="Y88" s="298"/>
      <c r="Z88" s="298"/>
    </row>
    <row r="89" spans="1:26" ht="15" customHeight="1" x14ac:dyDescent="0.35">
      <c r="A89" s="1250"/>
      <c r="B89" s="353"/>
      <c r="C89" s="327"/>
      <c r="D89" s="348">
        <v>26.95</v>
      </c>
      <c r="E89" s="327">
        <v>206168</v>
      </c>
      <c r="F89" s="348">
        <v>19.54</v>
      </c>
      <c r="G89" s="297">
        <v>149481</v>
      </c>
      <c r="H89" s="353"/>
      <c r="I89" s="297"/>
      <c r="J89" s="353"/>
      <c r="K89" s="297"/>
      <c r="L89" s="372"/>
      <c r="M89" s="298"/>
      <c r="N89" s="366"/>
      <c r="O89" s="298"/>
      <c r="P89" s="365">
        <v>10</v>
      </c>
      <c r="Q89" s="298">
        <v>76500</v>
      </c>
      <c r="R89" s="366"/>
      <c r="S89" s="298"/>
      <c r="T89" s="385"/>
      <c r="U89" s="342"/>
      <c r="V89" s="387"/>
      <c r="W89" s="332"/>
      <c r="X89" s="388"/>
      <c r="Y89" s="298"/>
      <c r="Z89" s="298"/>
    </row>
    <row r="90" spans="1:26" ht="15" customHeight="1" x14ac:dyDescent="0.35">
      <c r="A90" s="1250"/>
      <c r="B90" s="353"/>
      <c r="C90" s="327"/>
      <c r="D90" s="348"/>
      <c r="E90" s="327"/>
      <c r="F90" s="348"/>
      <c r="G90" s="297"/>
      <c r="H90" s="353"/>
      <c r="I90" s="297"/>
      <c r="J90" s="353"/>
      <c r="K90" s="297"/>
      <c r="L90" s="372"/>
      <c r="M90" s="298"/>
      <c r="N90" s="366"/>
      <c r="O90" s="298"/>
      <c r="P90" s="365"/>
      <c r="Q90" s="298"/>
      <c r="R90" s="366"/>
      <c r="S90" s="298"/>
      <c r="T90" s="385"/>
      <c r="U90" s="342"/>
      <c r="V90" s="387"/>
      <c r="W90" s="332"/>
      <c r="X90" s="388"/>
      <c r="Y90" s="298"/>
      <c r="Z90" s="298"/>
    </row>
    <row r="91" spans="1:26" ht="15" customHeight="1" x14ac:dyDescent="0.35">
      <c r="A91" s="1251"/>
      <c r="B91" s="353"/>
      <c r="C91" s="327"/>
      <c r="D91" s="348"/>
      <c r="E91" s="327"/>
      <c r="F91" s="348"/>
      <c r="G91" s="297"/>
      <c r="H91" s="353"/>
      <c r="I91" s="297"/>
      <c r="J91" s="353"/>
      <c r="K91" s="297"/>
      <c r="L91" s="372"/>
      <c r="M91" s="298"/>
      <c r="N91" s="366"/>
      <c r="O91" s="298"/>
      <c r="P91" s="365"/>
      <c r="Q91" s="298"/>
      <c r="R91" s="366"/>
      <c r="S91" s="298"/>
      <c r="T91" s="385"/>
      <c r="U91" s="340"/>
      <c r="V91" s="385"/>
      <c r="W91" s="298"/>
      <c r="X91" s="366"/>
      <c r="Y91" s="298"/>
      <c r="Z91" s="298"/>
    </row>
    <row r="92" spans="1:26" ht="15" customHeight="1" x14ac:dyDescent="0.35">
      <c r="A92" s="1249">
        <v>44705</v>
      </c>
      <c r="B92" s="353">
        <v>16.3</v>
      </c>
      <c r="C92" s="327">
        <v>124695</v>
      </c>
      <c r="D92" s="348">
        <v>14.94</v>
      </c>
      <c r="E92" s="327">
        <v>114291</v>
      </c>
      <c r="F92" s="348">
        <v>25.51</v>
      </c>
      <c r="G92" s="297">
        <v>195152</v>
      </c>
      <c r="H92" s="353">
        <v>36.270000000000003</v>
      </c>
      <c r="I92" s="297">
        <v>277466</v>
      </c>
      <c r="J92" s="353"/>
      <c r="K92" s="297"/>
      <c r="L92" s="372"/>
      <c r="M92" s="298"/>
      <c r="N92" s="366"/>
      <c r="O92" s="298"/>
      <c r="P92" s="365">
        <v>10</v>
      </c>
      <c r="Q92" s="298">
        <v>76500</v>
      </c>
      <c r="R92" s="366">
        <v>34.72</v>
      </c>
      <c r="S92" s="298">
        <v>265608</v>
      </c>
      <c r="T92" s="385"/>
      <c r="U92" s="340"/>
      <c r="V92" s="385"/>
      <c r="W92" s="298"/>
      <c r="X92" s="366"/>
      <c r="Y92" s="298"/>
      <c r="Z92" s="298"/>
    </row>
    <row r="93" spans="1:26" ht="15" customHeight="1" x14ac:dyDescent="0.35">
      <c r="A93" s="1250"/>
      <c r="B93" s="353"/>
      <c r="C93" s="327"/>
      <c r="D93" s="348"/>
      <c r="E93" s="327"/>
      <c r="F93" s="348"/>
      <c r="G93" s="297"/>
      <c r="H93" s="353"/>
      <c r="I93" s="297"/>
      <c r="J93" s="353"/>
      <c r="K93" s="297"/>
      <c r="L93" s="372"/>
      <c r="M93" s="298"/>
      <c r="N93" s="366"/>
      <c r="O93" s="298"/>
      <c r="P93" s="365">
        <v>10</v>
      </c>
      <c r="Q93" s="298">
        <v>76500</v>
      </c>
      <c r="R93" s="366"/>
      <c r="S93" s="298"/>
      <c r="T93" s="385"/>
      <c r="U93" s="340"/>
      <c r="V93" s="385"/>
      <c r="W93" s="298"/>
      <c r="X93" s="366"/>
      <c r="Y93" s="298"/>
      <c r="Z93" s="298"/>
    </row>
    <row r="94" spans="1:26" ht="15" customHeight="1" x14ac:dyDescent="0.35">
      <c r="A94" s="1250"/>
      <c r="B94" s="353"/>
      <c r="C94" s="327"/>
      <c r="D94" s="348"/>
      <c r="E94" s="327"/>
      <c r="F94" s="348"/>
      <c r="G94" s="338"/>
      <c r="H94" s="353"/>
      <c r="I94" s="297"/>
      <c r="J94" s="353"/>
      <c r="K94" s="297"/>
      <c r="L94" s="372"/>
      <c r="M94" s="298"/>
      <c r="N94" s="366"/>
      <c r="O94" s="298"/>
      <c r="P94" s="365">
        <v>10</v>
      </c>
      <c r="Q94" s="298">
        <v>76500</v>
      </c>
      <c r="R94" s="366"/>
      <c r="S94" s="298"/>
      <c r="T94" s="385"/>
      <c r="U94" s="868"/>
      <c r="V94" s="871"/>
      <c r="W94" s="867"/>
      <c r="X94" s="365"/>
      <c r="Y94" s="298"/>
      <c r="Z94" s="298"/>
    </row>
    <row r="95" spans="1:26" ht="15" customHeight="1" x14ac:dyDescent="0.35">
      <c r="A95" s="1251"/>
      <c r="B95" s="353"/>
      <c r="C95" s="327"/>
      <c r="D95" s="348"/>
      <c r="E95" s="327"/>
      <c r="F95" s="348"/>
      <c r="G95" s="297"/>
      <c r="H95" s="353"/>
      <c r="I95" s="297"/>
      <c r="J95" s="353"/>
      <c r="K95" s="297"/>
      <c r="L95" s="372"/>
      <c r="M95" s="298"/>
      <c r="N95" s="366"/>
      <c r="O95" s="298"/>
      <c r="P95" s="365">
        <v>10</v>
      </c>
      <c r="Q95" s="298">
        <v>76500</v>
      </c>
      <c r="R95" s="366"/>
      <c r="S95" s="298"/>
      <c r="T95" s="385"/>
      <c r="U95" s="340"/>
      <c r="V95" s="385"/>
      <c r="W95" s="298"/>
      <c r="X95" s="366"/>
      <c r="Y95" s="298"/>
      <c r="Z95" s="298"/>
    </row>
    <row r="96" spans="1:26" ht="15" customHeight="1" x14ac:dyDescent="0.35">
      <c r="A96" s="1249">
        <v>44706</v>
      </c>
      <c r="B96" s="353">
        <v>15.06</v>
      </c>
      <c r="C96" s="327">
        <v>115209</v>
      </c>
      <c r="D96" s="348">
        <v>14.57</v>
      </c>
      <c r="E96" s="327">
        <v>111461</v>
      </c>
      <c r="F96" s="348"/>
      <c r="G96" s="297"/>
      <c r="H96" s="353"/>
      <c r="I96" s="297"/>
      <c r="J96" s="353">
        <v>15</v>
      </c>
      <c r="K96" s="327">
        <v>187500</v>
      </c>
      <c r="L96" s="372">
        <v>51.25</v>
      </c>
      <c r="M96" s="298">
        <v>263938</v>
      </c>
      <c r="N96" s="366"/>
      <c r="O96" s="298"/>
      <c r="P96" s="365">
        <v>10</v>
      </c>
      <c r="Q96" s="298">
        <v>76500</v>
      </c>
      <c r="R96" s="366"/>
      <c r="S96" s="298"/>
      <c r="T96" s="385"/>
      <c r="U96" s="340"/>
      <c r="V96" s="385"/>
      <c r="W96" s="298"/>
      <c r="X96" s="366"/>
      <c r="Y96" s="298"/>
      <c r="Z96" s="298"/>
    </row>
    <row r="97" spans="1:26" ht="15" customHeight="1" x14ac:dyDescent="0.35">
      <c r="A97" s="1250"/>
      <c r="B97" s="353"/>
      <c r="C97" s="327"/>
      <c r="D97" s="348"/>
      <c r="E97" s="327"/>
      <c r="F97" s="348"/>
      <c r="G97" s="297"/>
      <c r="H97" s="353"/>
      <c r="I97" s="297"/>
      <c r="J97" s="353"/>
      <c r="K97" s="327"/>
      <c r="L97" s="372"/>
      <c r="M97" s="298"/>
      <c r="N97" s="366"/>
      <c r="O97" s="298"/>
      <c r="P97" s="365">
        <v>10</v>
      </c>
      <c r="Q97" s="298">
        <v>76500</v>
      </c>
      <c r="R97" s="366"/>
      <c r="S97" s="298"/>
      <c r="T97" s="385"/>
      <c r="U97" s="340"/>
      <c r="V97" s="385"/>
      <c r="W97" s="298"/>
      <c r="X97" s="366"/>
      <c r="Y97" s="298"/>
      <c r="Z97" s="298"/>
    </row>
    <row r="98" spans="1:26" ht="15" customHeight="1" x14ac:dyDescent="0.35">
      <c r="A98" s="1250"/>
      <c r="B98" s="353"/>
      <c r="C98" s="327"/>
      <c r="D98" s="348"/>
      <c r="E98" s="327"/>
      <c r="F98" s="348"/>
      <c r="G98" s="297"/>
      <c r="H98" s="353"/>
      <c r="I98" s="297"/>
      <c r="J98" s="353"/>
      <c r="K98" s="327"/>
      <c r="L98" s="372"/>
      <c r="M98" s="298"/>
      <c r="N98" s="366"/>
      <c r="O98" s="298"/>
      <c r="P98" s="365">
        <v>10</v>
      </c>
      <c r="Q98" s="298">
        <v>76500</v>
      </c>
      <c r="R98" s="366"/>
      <c r="S98" s="298"/>
      <c r="T98" s="385"/>
      <c r="U98" s="340"/>
      <c r="V98" s="385"/>
      <c r="W98" s="298"/>
      <c r="X98" s="366"/>
      <c r="Y98" s="298"/>
      <c r="Z98" s="298"/>
    </row>
    <row r="99" spans="1:26" ht="15" customHeight="1" x14ac:dyDescent="0.35">
      <c r="A99" s="1250"/>
      <c r="B99" s="353"/>
      <c r="C99" s="327"/>
      <c r="D99" s="348"/>
      <c r="E99" s="327"/>
      <c r="F99" s="348"/>
      <c r="G99" s="297"/>
      <c r="H99" s="353"/>
      <c r="I99" s="297"/>
      <c r="J99" s="353"/>
      <c r="K99" s="297"/>
      <c r="L99" s="372"/>
      <c r="M99" s="298"/>
      <c r="N99" s="366"/>
      <c r="O99" s="298"/>
      <c r="P99" s="365"/>
      <c r="Q99" s="298"/>
      <c r="R99" s="366"/>
      <c r="S99" s="298"/>
      <c r="T99" s="385"/>
      <c r="U99" s="868"/>
      <c r="V99" s="871"/>
      <c r="W99" s="867"/>
      <c r="X99" s="365"/>
      <c r="Y99" s="298"/>
      <c r="Z99" s="298"/>
    </row>
    <row r="100" spans="1:26" ht="15" customHeight="1" x14ac:dyDescent="0.35">
      <c r="A100" s="1251"/>
      <c r="B100" s="353"/>
      <c r="C100" s="327"/>
      <c r="D100" s="348"/>
      <c r="E100" s="327"/>
      <c r="F100" s="348"/>
      <c r="G100" s="338"/>
      <c r="H100" s="353"/>
      <c r="I100" s="297"/>
      <c r="J100" s="353"/>
      <c r="K100" s="297"/>
      <c r="L100" s="372"/>
      <c r="M100" s="298"/>
      <c r="N100" s="366"/>
      <c r="O100" s="298"/>
      <c r="P100" s="365"/>
      <c r="Q100" s="298"/>
      <c r="R100" s="366"/>
      <c r="S100" s="298"/>
      <c r="T100" s="385"/>
      <c r="U100" s="340"/>
      <c r="V100" s="385"/>
      <c r="W100" s="298"/>
      <c r="X100" s="366"/>
      <c r="Y100" s="298"/>
      <c r="Z100" s="298"/>
    </row>
    <row r="101" spans="1:26" ht="15" customHeight="1" x14ac:dyDescent="0.35">
      <c r="A101" s="1249">
        <v>44707</v>
      </c>
      <c r="B101" s="353">
        <v>15.16</v>
      </c>
      <c r="C101" s="327">
        <v>115974</v>
      </c>
      <c r="D101" s="348"/>
      <c r="E101" s="327"/>
      <c r="F101" s="348">
        <v>35.25</v>
      </c>
      <c r="G101" s="338">
        <v>269663</v>
      </c>
      <c r="H101" s="353"/>
      <c r="I101" s="297"/>
      <c r="J101" s="353"/>
      <c r="K101" s="297"/>
      <c r="L101" s="372">
        <v>53.51</v>
      </c>
      <c r="M101" s="298">
        <v>275577</v>
      </c>
      <c r="N101" s="366"/>
      <c r="O101" s="298"/>
      <c r="P101" s="365"/>
      <c r="Q101" s="298"/>
      <c r="R101" s="366"/>
      <c r="S101" s="298"/>
      <c r="T101" s="385"/>
      <c r="U101" s="340"/>
      <c r="V101" s="385"/>
      <c r="W101" s="298"/>
      <c r="X101" s="366"/>
      <c r="Y101" s="298"/>
      <c r="Z101" s="298"/>
    </row>
    <row r="102" spans="1:26" ht="15" customHeight="1" x14ac:dyDescent="0.35">
      <c r="A102" s="1250"/>
      <c r="B102" s="353"/>
      <c r="C102" s="327"/>
      <c r="D102" s="348"/>
      <c r="E102" s="327"/>
      <c r="F102" s="348"/>
      <c r="G102" s="297"/>
      <c r="H102" s="353"/>
      <c r="I102" s="297"/>
      <c r="J102" s="353"/>
      <c r="K102" s="297"/>
      <c r="L102" s="372"/>
      <c r="M102" s="298"/>
      <c r="N102" s="366"/>
      <c r="O102" s="298"/>
      <c r="P102" s="365"/>
      <c r="Q102" s="298"/>
      <c r="R102" s="366"/>
      <c r="S102" s="298"/>
      <c r="T102" s="385"/>
      <c r="U102" s="340"/>
      <c r="V102" s="385"/>
      <c r="W102" s="298"/>
      <c r="X102" s="366"/>
      <c r="Y102" s="298"/>
      <c r="Z102" s="298"/>
    </row>
    <row r="103" spans="1:26" ht="15" customHeight="1" x14ac:dyDescent="0.35">
      <c r="A103" s="1250"/>
      <c r="B103" s="353"/>
      <c r="C103" s="327"/>
      <c r="D103" s="348"/>
      <c r="E103" s="327"/>
      <c r="F103" s="348"/>
      <c r="G103" s="297"/>
      <c r="H103" s="353"/>
      <c r="I103" s="297"/>
      <c r="J103" s="353"/>
      <c r="K103" s="297"/>
      <c r="L103" s="372"/>
      <c r="M103" s="298"/>
      <c r="N103" s="366"/>
      <c r="O103" s="298"/>
      <c r="P103" s="365"/>
      <c r="Q103" s="298"/>
      <c r="R103" s="366"/>
      <c r="S103" s="298"/>
      <c r="T103" s="385"/>
      <c r="U103" s="340"/>
      <c r="V103" s="385"/>
      <c r="W103" s="298"/>
      <c r="X103" s="366"/>
      <c r="Y103" s="298"/>
      <c r="Z103" s="298"/>
    </row>
    <row r="104" spans="1:26" ht="15" customHeight="1" x14ac:dyDescent="0.35">
      <c r="A104" s="1250"/>
      <c r="B104" s="353"/>
      <c r="C104" s="327"/>
      <c r="D104" s="348"/>
      <c r="E104" s="327"/>
      <c r="F104" s="348"/>
      <c r="G104" s="297"/>
      <c r="H104" s="353"/>
      <c r="I104" s="297"/>
      <c r="J104" s="353"/>
      <c r="K104" s="297"/>
      <c r="L104" s="372"/>
      <c r="M104" s="298"/>
      <c r="N104" s="366"/>
      <c r="O104" s="298"/>
      <c r="P104" s="365"/>
      <c r="Q104" s="298"/>
      <c r="R104" s="366"/>
      <c r="S104" s="298"/>
      <c r="T104" s="385"/>
      <c r="U104" s="868"/>
      <c r="V104" s="871"/>
      <c r="W104" s="867"/>
      <c r="X104" s="365"/>
      <c r="Y104" s="298"/>
      <c r="Z104" s="298"/>
    </row>
    <row r="105" spans="1:26" ht="15" customHeight="1" x14ac:dyDescent="0.35">
      <c r="A105" s="1251"/>
      <c r="B105" s="353"/>
      <c r="C105" s="327"/>
      <c r="D105" s="348"/>
      <c r="E105" s="327"/>
      <c r="F105" s="348"/>
      <c r="G105" s="297"/>
      <c r="H105" s="353"/>
      <c r="I105" s="297"/>
      <c r="J105" s="353"/>
      <c r="K105" s="297"/>
      <c r="L105" s="372"/>
      <c r="M105" s="298"/>
      <c r="N105" s="366"/>
      <c r="O105" s="298"/>
      <c r="P105" s="365"/>
      <c r="Q105" s="298"/>
      <c r="R105" s="366"/>
      <c r="S105" s="298"/>
      <c r="T105" s="385"/>
      <c r="U105" s="340"/>
      <c r="V105" s="385"/>
      <c r="W105" s="298"/>
      <c r="X105" s="366"/>
      <c r="Y105" s="298"/>
      <c r="Z105" s="298"/>
    </row>
    <row r="106" spans="1:26" ht="15" customHeight="1" x14ac:dyDescent="0.35">
      <c r="A106" s="1249">
        <v>44708</v>
      </c>
      <c r="B106" s="353"/>
      <c r="C106" s="327"/>
      <c r="D106" s="348"/>
      <c r="E106" s="327"/>
      <c r="F106" s="348">
        <v>27.23</v>
      </c>
      <c r="G106" s="297">
        <v>208310</v>
      </c>
      <c r="H106" s="353"/>
      <c r="I106" s="297"/>
      <c r="J106" s="353">
        <v>30</v>
      </c>
      <c r="K106" s="297">
        <v>375000</v>
      </c>
      <c r="L106" s="372"/>
      <c r="M106" s="298"/>
      <c r="N106" s="366">
        <v>15</v>
      </c>
      <c r="O106" s="298">
        <v>114750</v>
      </c>
      <c r="P106" s="365">
        <v>10</v>
      </c>
      <c r="Q106" s="298">
        <v>76500</v>
      </c>
      <c r="R106" s="366"/>
      <c r="S106" s="298"/>
      <c r="T106" s="385"/>
      <c r="U106" s="340"/>
      <c r="V106" s="385"/>
      <c r="W106" s="298"/>
      <c r="X106" s="366"/>
      <c r="Y106" s="298"/>
      <c r="Z106" s="298"/>
    </row>
    <row r="107" spans="1:26" ht="15" customHeight="1" x14ac:dyDescent="0.35">
      <c r="A107" s="1250"/>
      <c r="B107" s="353"/>
      <c r="C107" s="327"/>
      <c r="D107" s="348"/>
      <c r="E107" s="327"/>
      <c r="F107" s="348"/>
      <c r="G107" s="297"/>
      <c r="H107" s="353"/>
      <c r="I107" s="297"/>
      <c r="J107" s="353"/>
      <c r="K107" s="297"/>
      <c r="L107" s="372"/>
      <c r="M107" s="298"/>
      <c r="N107" s="366"/>
      <c r="O107" s="298"/>
      <c r="P107" s="365">
        <v>10</v>
      </c>
      <c r="Q107" s="298">
        <v>76500</v>
      </c>
      <c r="R107" s="366"/>
      <c r="S107" s="298"/>
      <c r="T107" s="385"/>
      <c r="U107" s="340"/>
      <c r="V107" s="385"/>
      <c r="W107" s="298"/>
      <c r="X107" s="366"/>
      <c r="Y107" s="298"/>
      <c r="Z107" s="298"/>
    </row>
    <row r="108" spans="1:26" ht="15" customHeight="1" x14ac:dyDescent="0.35">
      <c r="A108" s="1250"/>
      <c r="B108" s="353"/>
      <c r="C108" s="327"/>
      <c r="D108" s="348"/>
      <c r="E108" s="327"/>
      <c r="F108" s="348"/>
      <c r="G108" s="297"/>
      <c r="H108" s="353"/>
      <c r="I108" s="297"/>
      <c r="J108" s="353"/>
      <c r="K108" s="297"/>
      <c r="L108" s="372"/>
      <c r="M108" s="298"/>
      <c r="N108" s="366"/>
      <c r="O108" s="298"/>
      <c r="P108" s="365">
        <v>10</v>
      </c>
      <c r="Q108" s="298">
        <v>76500</v>
      </c>
      <c r="R108" s="366"/>
      <c r="S108" s="298"/>
      <c r="T108" s="385"/>
      <c r="U108" s="340"/>
      <c r="V108" s="385"/>
      <c r="W108" s="298"/>
      <c r="X108" s="366"/>
      <c r="Y108" s="298"/>
      <c r="Z108" s="298"/>
    </row>
    <row r="109" spans="1:26" ht="15" customHeight="1" x14ac:dyDescent="0.35">
      <c r="A109" s="1250"/>
      <c r="B109" s="353"/>
      <c r="C109" s="327"/>
      <c r="D109" s="348"/>
      <c r="E109" s="327"/>
      <c r="F109" s="348"/>
      <c r="G109" s="297"/>
      <c r="H109" s="353"/>
      <c r="I109" s="297"/>
      <c r="J109" s="353"/>
      <c r="K109" s="297"/>
      <c r="L109" s="372"/>
      <c r="M109" s="298"/>
      <c r="N109" s="366"/>
      <c r="O109" s="298"/>
      <c r="P109" s="365"/>
      <c r="Q109" s="298"/>
      <c r="R109" s="366"/>
      <c r="S109" s="298"/>
      <c r="T109" s="385"/>
      <c r="U109" s="340"/>
      <c r="V109" s="385"/>
      <c r="W109" s="298"/>
      <c r="X109" s="366"/>
      <c r="Y109" s="298"/>
      <c r="Z109" s="298"/>
    </row>
    <row r="110" spans="1:26" ht="15" customHeight="1" x14ac:dyDescent="0.35">
      <c r="A110" s="1251"/>
      <c r="B110" s="353"/>
      <c r="C110" s="327"/>
      <c r="D110" s="348"/>
      <c r="E110" s="327"/>
      <c r="F110" s="348"/>
      <c r="G110" s="297"/>
      <c r="H110" s="353"/>
      <c r="I110" s="297"/>
      <c r="J110" s="353"/>
      <c r="K110" s="297"/>
      <c r="L110" s="372"/>
      <c r="M110" s="298"/>
      <c r="N110" s="366"/>
      <c r="O110" s="298"/>
      <c r="P110" s="365"/>
      <c r="Q110" s="298"/>
      <c r="R110" s="365"/>
      <c r="S110" s="298"/>
      <c r="T110" s="385"/>
      <c r="U110" s="340"/>
      <c r="V110" s="385"/>
      <c r="W110" s="298"/>
      <c r="X110" s="366"/>
      <c r="Y110" s="298"/>
      <c r="Z110" s="298"/>
    </row>
    <row r="111" spans="1:26" ht="15" customHeight="1" x14ac:dyDescent="0.35">
      <c r="A111" s="1249">
        <v>44709</v>
      </c>
      <c r="B111" s="353">
        <v>25</v>
      </c>
      <c r="C111" s="327">
        <v>191250</v>
      </c>
      <c r="D111" s="348">
        <v>25.9</v>
      </c>
      <c r="E111" s="327">
        <v>198135</v>
      </c>
      <c r="F111" s="348"/>
      <c r="G111" s="297"/>
      <c r="H111" s="353"/>
      <c r="I111" s="297"/>
      <c r="J111" s="353">
        <v>15</v>
      </c>
      <c r="K111" s="297">
        <v>187500</v>
      </c>
      <c r="L111" s="372">
        <v>59.78</v>
      </c>
      <c r="M111" s="298">
        <v>307870</v>
      </c>
      <c r="N111" s="366"/>
      <c r="O111" s="298"/>
      <c r="P111" s="365">
        <v>10</v>
      </c>
      <c r="Q111" s="298">
        <v>76500</v>
      </c>
      <c r="R111" s="365"/>
      <c r="S111" s="298"/>
      <c r="T111" s="385"/>
      <c r="U111" s="340"/>
      <c r="V111" s="385"/>
      <c r="W111" s="298"/>
      <c r="X111" s="366"/>
      <c r="Y111" s="298"/>
      <c r="Z111" s="298"/>
    </row>
    <row r="112" spans="1:26" ht="15" customHeight="1" x14ac:dyDescent="0.35">
      <c r="A112" s="1250"/>
      <c r="B112" s="353">
        <v>25.6</v>
      </c>
      <c r="C112" s="327">
        <v>195840</v>
      </c>
      <c r="D112" s="348"/>
      <c r="E112" s="327"/>
      <c r="F112" s="348"/>
      <c r="G112" s="297"/>
      <c r="H112" s="353"/>
      <c r="I112" s="297"/>
      <c r="J112" s="353"/>
      <c r="K112" s="297"/>
      <c r="L112" s="372"/>
      <c r="M112" s="298"/>
      <c r="N112" s="366"/>
      <c r="O112" s="298"/>
      <c r="P112" s="365">
        <v>10</v>
      </c>
      <c r="Q112" s="298">
        <v>76500</v>
      </c>
      <c r="R112" s="366"/>
      <c r="S112" s="298"/>
      <c r="T112" s="385"/>
      <c r="U112" s="340"/>
      <c r="V112" s="385"/>
      <c r="W112" s="298"/>
      <c r="X112" s="366"/>
      <c r="Y112" s="298"/>
      <c r="Z112" s="298"/>
    </row>
    <row r="113" spans="1:26" ht="15" customHeight="1" x14ac:dyDescent="0.35">
      <c r="A113" s="1250"/>
      <c r="B113" s="353"/>
      <c r="C113" s="327"/>
      <c r="D113" s="348"/>
      <c r="E113" s="327"/>
      <c r="F113" s="348"/>
      <c r="G113" s="297"/>
      <c r="H113" s="353"/>
      <c r="I113" s="297"/>
      <c r="J113" s="353"/>
      <c r="K113" s="297"/>
      <c r="L113" s="372"/>
      <c r="M113" s="298"/>
      <c r="N113" s="366"/>
      <c r="O113" s="298"/>
      <c r="P113" s="365">
        <v>10</v>
      </c>
      <c r="Q113" s="298">
        <v>76500</v>
      </c>
      <c r="R113" s="366"/>
      <c r="S113" s="298"/>
      <c r="T113" s="385"/>
      <c r="U113" s="868"/>
      <c r="V113" s="871"/>
      <c r="W113" s="867"/>
      <c r="X113" s="365"/>
      <c r="Y113" s="298"/>
      <c r="Z113" s="298"/>
    </row>
    <row r="114" spans="1:26" ht="18" customHeight="1" x14ac:dyDescent="0.35">
      <c r="A114" s="1251"/>
      <c r="B114" s="353"/>
      <c r="C114" s="327"/>
      <c r="D114" s="348"/>
      <c r="E114" s="327"/>
      <c r="F114" s="348"/>
      <c r="G114" s="297"/>
      <c r="H114" s="353"/>
      <c r="I114" s="297"/>
      <c r="J114" s="353"/>
      <c r="K114" s="297"/>
      <c r="L114" s="372"/>
      <c r="M114" s="298"/>
      <c r="N114" s="366"/>
      <c r="O114" s="298"/>
      <c r="P114" s="365"/>
      <c r="Q114" s="298"/>
      <c r="R114" s="366"/>
      <c r="S114" s="298"/>
      <c r="T114" s="385"/>
      <c r="U114" s="340"/>
      <c r="V114" s="385"/>
      <c r="W114" s="298"/>
      <c r="X114" s="366"/>
      <c r="Y114" s="298"/>
      <c r="Z114" s="298"/>
    </row>
    <row r="115" spans="1:26" ht="18" customHeight="1" x14ac:dyDescent="0.35">
      <c r="A115" s="1249">
        <v>44710</v>
      </c>
      <c r="B115" s="353">
        <v>20.59</v>
      </c>
      <c r="C115" s="327">
        <v>157514</v>
      </c>
      <c r="D115" s="348">
        <v>21.35</v>
      </c>
      <c r="E115" s="327">
        <v>163328</v>
      </c>
      <c r="F115" s="348"/>
      <c r="G115" s="297"/>
      <c r="H115" s="353">
        <v>27.94</v>
      </c>
      <c r="I115" s="297">
        <v>213741</v>
      </c>
      <c r="J115" s="353"/>
      <c r="K115" s="297"/>
      <c r="L115" s="372"/>
      <c r="M115" s="298"/>
      <c r="N115" s="366"/>
      <c r="O115" s="298"/>
      <c r="P115" s="365"/>
      <c r="Q115" s="298"/>
      <c r="R115" s="366">
        <v>35.79</v>
      </c>
      <c r="S115" s="298">
        <v>273794</v>
      </c>
      <c r="T115" s="385"/>
      <c r="U115" s="340"/>
      <c r="V115" s="385"/>
      <c r="W115" s="298"/>
      <c r="X115" s="366"/>
      <c r="Y115" s="298"/>
      <c r="Z115" s="298"/>
    </row>
    <row r="116" spans="1:26" ht="18" customHeight="1" x14ac:dyDescent="0.35">
      <c r="A116" s="1250"/>
      <c r="B116" s="353"/>
      <c r="C116" s="327"/>
      <c r="D116" s="348"/>
      <c r="E116" s="327"/>
      <c r="F116" s="348"/>
      <c r="G116" s="297"/>
      <c r="H116" s="353"/>
      <c r="I116" s="297"/>
      <c r="J116" s="353"/>
      <c r="K116" s="297"/>
      <c r="L116" s="372"/>
      <c r="M116" s="298"/>
      <c r="N116" s="366"/>
      <c r="O116" s="298"/>
      <c r="P116" s="365"/>
      <c r="Q116" s="298"/>
      <c r="R116" s="366"/>
      <c r="S116" s="298"/>
      <c r="T116" s="385"/>
      <c r="U116" s="340"/>
      <c r="V116" s="385"/>
      <c r="W116" s="298"/>
      <c r="X116" s="366"/>
      <c r="Y116" s="298"/>
      <c r="Z116" s="298"/>
    </row>
    <row r="117" spans="1:26" ht="18" customHeight="1" x14ac:dyDescent="0.35">
      <c r="A117" s="1251"/>
      <c r="B117" s="353"/>
      <c r="C117" s="327"/>
      <c r="D117" s="348"/>
      <c r="E117" s="327"/>
      <c r="F117" s="348"/>
      <c r="G117" s="297"/>
      <c r="H117" s="353"/>
      <c r="I117" s="297"/>
      <c r="J117" s="353"/>
      <c r="K117" s="297"/>
      <c r="L117" s="372"/>
      <c r="M117" s="298"/>
      <c r="N117" s="366"/>
      <c r="O117" s="298"/>
      <c r="P117" s="365"/>
      <c r="Q117" s="298"/>
      <c r="R117" s="366"/>
      <c r="S117" s="298"/>
      <c r="T117" s="385"/>
      <c r="U117" s="340"/>
      <c r="V117" s="385"/>
      <c r="W117" s="298"/>
      <c r="X117" s="366"/>
      <c r="Y117" s="298"/>
      <c r="Z117" s="298"/>
    </row>
    <row r="118" spans="1:26" ht="18" customHeight="1" x14ac:dyDescent="0.35">
      <c r="A118" s="1249">
        <v>44711</v>
      </c>
      <c r="B118" s="353">
        <v>16.05</v>
      </c>
      <c r="C118" s="327">
        <v>122783</v>
      </c>
      <c r="D118" s="348">
        <v>28.69</v>
      </c>
      <c r="E118" s="327">
        <v>219479</v>
      </c>
      <c r="F118" s="348">
        <v>22.89</v>
      </c>
      <c r="G118" s="297">
        <v>175109</v>
      </c>
      <c r="H118" s="353"/>
      <c r="I118" s="297"/>
      <c r="J118" s="353">
        <v>15</v>
      </c>
      <c r="K118" s="297">
        <v>187500</v>
      </c>
      <c r="L118" s="372"/>
      <c r="M118" s="298"/>
      <c r="N118" s="366"/>
      <c r="O118" s="298"/>
      <c r="P118" s="365">
        <v>10</v>
      </c>
      <c r="Q118" s="298">
        <v>76500</v>
      </c>
      <c r="R118" s="366"/>
      <c r="S118" s="298"/>
      <c r="T118" s="385"/>
      <c r="U118" s="340"/>
      <c r="V118" s="385"/>
      <c r="W118" s="298"/>
      <c r="X118" s="366"/>
      <c r="Y118" s="298"/>
      <c r="Z118" s="298"/>
    </row>
    <row r="119" spans="1:26" ht="18" customHeight="1" x14ac:dyDescent="0.35">
      <c r="A119" s="1250"/>
      <c r="B119" s="353"/>
      <c r="C119" s="327"/>
      <c r="D119" s="348"/>
      <c r="E119" s="327"/>
      <c r="F119" s="348"/>
      <c r="G119" s="297"/>
      <c r="H119" s="353"/>
      <c r="I119" s="297"/>
      <c r="J119" s="353"/>
      <c r="K119" s="297"/>
      <c r="L119" s="372"/>
      <c r="M119" s="298"/>
      <c r="N119" s="366"/>
      <c r="O119" s="298"/>
      <c r="P119" s="365">
        <v>10</v>
      </c>
      <c r="Q119" s="298">
        <v>76500</v>
      </c>
      <c r="R119" s="366"/>
      <c r="S119" s="298"/>
      <c r="T119" s="385"/>
      <c r="U119" s="340"/>
      <c r="V119" s="385"/>
      <c r="W119" s="298"/>
      <c r="X119" s="366"/>
      <c r="Y119" s="298"/>
      <c r="Z119" s="298"/>
    </row>
    <row r="120" spans="1:26" ht="18" customHeight="1" x14ac:dyDescent="0.35">
      <c r="A120" s="1251"/>
      <c r="B120" s="353"/>
      <c r="C120" s="327"/>
      <c r="D120" s="348"/>
      <c r="E120" s="327"/>
      <c r="F120" s="348"/>
      <c r="G120" s="297"/>
      <c r="H120" s="353"/>
      <c r="I120" s="297"/>
      <c r="J120" s="353"/>
      <c r="K120" s="297"/>
      <c r="L120" s="372"/>
      <c r="M120" s="298"/>
      <c r="N120" s="366"/>
      <c r="O120" s="298"/>
      <c r="P120" s="365">
        <v>10</v>
      </c>
      <c r="Q120" s="298">
        <v>76500</v>
      </c>
      <c r="R120" s="366"/>
      <c r="S120" s="298"/>
      <c r="T120" s="385"/>
      <c r="U120" s="340"/>
      <c r="V120" s="385"/>
      <c r="W120" s="298"/>
      <c r="X120" s="366"/>
      <c r="Y120" s="298"/>
      <c r="Z120" s="298"/>
    </row>
    <row r="121" spans="1:26" ht="18" customHeight="1" x14ac:dyDescent="0.35">
      <c r="A121" s="1249">
        <v>44712</v>
      </c>
      <c r="B121" s="353">
        <v>22.91</v>
      </c>
      <c r="C121" s="327">
        <v>175262</v>
      </c>
      <c r="D121" s="348"/>
      <c r="E121" s="327"/>
      <c r="F121" s="348"/>
      <c r="G121" s="297"/>
      <c r="H121" s="353"/>
      <c r="I121" s="297"/>
      <c r="J121" s="353"/>
      <c r="K121" s="297"/>
      <c r="L121" s="372"/>
      <c r="M121" s="298"/>
      <c r="N121" s="366"/>
      <c r="O121" s="298"/>
      <c r="P121" s="365">
        <v>10</v>
      </c>
      <c r="Q121" s="298">
        <v>76500</v>
      </c>
      <c r="R121" s="366"/>
      <c r="S121" s="298"/>
      <c r="T121" s="385"/>
      <c r="U121" s="340"/>
      <c r="V121" s="385"/>
      <c r="W121" s="298"/>
      <c r="X121" s="366"/>
      <c r="Y121" s="298"/>
      <c r="Z121" s="298"/>
    </row>
    <row r="122" spans="1:26" ht="18" customHeight="1" x14ac:dyDescent="0.35">
      <c r="A122" s="1250"/>
      <c r="B122" s="353">
        <v>16.09</v>
      </c>
      <c r="C122" s="327">
        <v>123089</v>
      </c>
      <c r="D122" s="348"/>
      <c r="E122" s="327"/>
      <c r="F122" s="348"/>
      <c r="G122" s="297"/>
      <c r="H122" s="353"/>
      <c r="I122" s="297"/>
      <c r="J122" s="353"/>
      <c r="K122" s="297"/>
      <c r="L122" s="372"/>
      <c r="M122" s="298"/>
      <c r="N122" s="366"/>
      <c r="O122" s="298"/>
      <c r="P122" s="365">
        <v>10</v>
      </c>
      <c r="Q122" s="298">
        <v>76500</v>
      </c>
      <c r="R122" s="366"/>
      <c r="S122" s="298"/>
      <c r="T122" s="385"/>
      <c r="U122" s="340"/>
      <c r="V122" s="385"/>
      <c r="W122" s="298"/>
      <c r="X122" s="366"/>
      <c r="Y122" s="298"/>
      <c r="Z122" s="298"/>
    </row>
    <row r="123" spans="1:26" ht="18" customHeight="1" x14ac:dyDescent="0.35">
      <c r="A123" s="1250"/>
      <c r="B123" s="353"/>
      <c r="C123" s="327"/>
      <c r="D123" s="348"/>
      <c r="E123" s="327"/>
      <c r="F123" s="348"/>
      <c r="G123" s="297"/>
      <c r="H123" s="353"/>
      <c r="I123" s="297"/>
      <c r="J123" s="353"/>
      <c r="K123" s="297"/>
      <c r="L123" s="372"/>
      <c r="M123" s="298"/>
      <c r="N123" s="366"/>
      <c r="O123" s="298"/>
      <c r="P123" s="365">
        <v>10</v>
      </c>
      <c r="Q123" s="298">
        <v>76500</v>
      </c>
      <c r="R123" s="366"/>
      <c r="S123" s="298"/>
      <c r="T123" s="385"/>
      <c r="U123" s="340"/>
      <c r="V123" s="385"/>
      <c r="W123" s="298"/>
      <c r="X123" s="366"/>
      <c r="Y123" s="298"/>
      <c r="Z123" s="298"/>
    </row>
    <row r="124" spans="1:26" ht="18" customHeight="1" x14ac:dyDescent="0.35">
      <c r="A124" s="1250"/>
      <c r="B124" s="353"/>
      <c r="C124" s="327"/>
      <c r="D124" s="348"/>
      <c r="E124" s="327"/>
      <c r="F124" s="348"/>
      <c r="G124" s="297"/>
      <c r="H124" s="353"/>
      <c r="I124" s="297"/>
      <c r="J124" s="353"/>
      <c r="K124" s="297"/>
      <c r="L124" s="372"/>
      <c r="M124" s="298"/>
      <c r="N124" s="366">
        <v>15</v>
      </c>
      <c r="O124" s="298">
        <v>114750</v>
      </c>
      <c r="P124" s="365">
        <v>5</v>
      </c>
      <c r="Q124" s="298">
        <v>38250</v>
      </c>
      <c r="R124" s="366"/>
      <c r="S124" s="298"/>
      <c r="T124" s="385"/>
      <c r="U124" s="340"/>
      <c r="V124" s="385"/>
      <c r="W124" s="298"/>
      <c r="X124" s="366"/>
      <c r="Y124" s="298"/>
      <c r="Z124" s="298"/>
    </row>
    <row r="125" spans="1:26" ht="18" customHeight="1" x14ac:dyDescent="0.35">
      <c r="A125" s="1251"/>
      <c r="B125" s="353"/>
      <c r="C125" s="327"/>
      <c r="D125" s="348"/>
      <c r="E125" s="327"/>
      <c r="F125" s="348"/>
      <c r="G125" s="297"/>
      <c r="H125" s="353"/>
      <c r="I125" s="297"/>
      <c r="J125" s="353"/>
      <c r="K125" s="297"/>
      <c r="L125" s="372"/>
      <c r="M125" s="298"/>
      <c r="N125" s="366"/>
      <c r="O125" s="298"/>
      <c r="P125" s="365">
        <v>10</v>
      </c>
      <c r="Q125" s="298">
        <v>76500</v>
      </c>
      <c r="R125" s="366"/>
      <c r="S125" s="298"/>
      <c r="T125" s="385"/>
      <c r="U125" s="340"/>
      <c r="V125" s="385"/>
      <c r="W125" s="298"/>
      <c r="X125" s="366"/>
      <c r="Y125" s="298"/>
      <c r="Z125" s="298"/>
    </row>
    <row r="126" spans="1:26" s="295" customFormat="1" ht="27" customHeight="1" x14ac:dyDescent="0.35">
      <c r="A126" s="1226" t="s">
        <v>113</v>
      </c>
      <c r="B126" s="354"/>
      <c r="C126" s="293">
        <f>SUM(C6:C125)</f>
        <v>2871892</v>
      </c>
      <c r="D126" s="364"/>
      <c r="E126" s="293">
        <f>SUM(E6:E125)</f>
        <v>2869061</v>
      </c>
      <c r="F126" s="364"/>
      <c r="G126" s="293">
        <f>SUM(G6:G125)</f>
        <v>4098059</v>
      </c>
      <c r="H126" s="364"/>
      <c r="I126" s="293">
        <f>SUM(I6:I125)</f>
        <v>1607267</v>
      </c>
      <c r="J126" s="364"/>
      <c r="K126" s="293">
        <f>SUM(K6:K125)</f>
        <v>3062500</v>
      </c>
      <c r="L126" s="461"/>
      <c r="M126" s="293">
        <f>SUM(M6:M125)</f>
        <v>2435749</v>
      </c>
      <c r="N126" s="498"/>
      <c r="O126" s="498">
        <f>SUM(O6:O125)</f>
        <v>1092573</v>
      </c>
      <c r="P126" s="354"/>
      <c r="Q126" s="293">
        <f>SUM(Q6:Q125)</f>
        <v>4776278</v>
      </c>
      <c r="R126" s="364"/>
      <c r="S126" s="293">
        <f>SUM(S6:S125)</f>
        <v>1076815</v>
      </c>
      <c r="T126" s="364"/>
      <c r="U126" s="293">
        <f>SUM(U6:U125)</f>
        <v>0</v>
      </c>
      <c r="V126" s="293"/>
      <c r="W126" s="293">
        <f>SUM(W6:W125)</f>
        <v>617583</v>
      </c>
      <c r="X126" s="293"/>
      <c r="Y126" s="293">
        <f>SUM(Y6:Y125)</f>
        <v>0</v>
      </c>
      <c r="Z126" s="293">
        <f>SUM(C126:Y126)</f>
        <v>24507777</v>
      </c>
    </row>
    <row r="127" spans="1:26" s="295" customFormat="1" ht="34.5" customHeight="1" x14ac:dyDescent="0.35">
      <c r="A127" s="1226"/>
      <c r="B127" s="354">
        <f>SUM(B6:B126)</f>
        <v>375.36</v>
      </c>
      <c r="C127" s="354"/>
      <c r="D127" s="354">
        <f>SUM(D6:D126)</f>
        <v>375.03999999999996</v>
      </c>
      <c r="E127" s="354"/>
      <c r="F127" s="354">
        <f>SUM(F6:F126)</f>
        <v>535.71</v>
      </c>
      <c r="G127" s="354"/>
      <c r="H127" s="478">
        <f>SUM(H6:H126)</f>
        <v>210.04</v>
      </c>
      <c r="I127" s="354"/>
      <c r="J127" s="354">
        <f>SUM(J6:J126)</f>
        <v>245</v>
      </c>
      <c r="K127" s="354"/>
      <c r="L127" s="354">
        <f>SUM(L6:L126)</f>
        <v>472.96000000000004</v>
      </c>
      <c r="M127" s="354"/>
      <c r="N127" s="354">
        <f>SUM(N6:N126)</f>
        <v>142.82</v>
      </c>
      <c r="O127" s="354"/>
      <c r="P127" s="354">
        <f>SUM(P6:P126)</f>
        <v>624.35</v>
      </c>
      <c r="Q127" s="470"/>
      <c r="R127" s="354">
        <f>SUM(R6:R126)</f>
        <v>140.76</v>
      </c>
      <c r="S127" s="354"/>
      <c r="T127" s="354">
        <f>SUM(T6:T126)</f>
        <v>0</v>
      </c>
      <c r="U127" s="354"/>
      <c r="V127" s="354">
        <f>SUM(V6:V126)</f>
        <v>80.72</v>
      </c>
      <c r="W127" s="354"/>
      <c r="X127" s="354">
        <f>SUM(X6:X126)</f>
        <v>0</v>
      </c>
      <c r="Y127" s="354"/>
      <c r="Z127" s="364">
        <f>SUM(B127:Y127)</f>
        <v>3202.7599999999998</v>
      </c>
    </row>
    <row r="128" spans="1:26" ht="26.25" customHeight="1" thickBot="1" x14ac:dyDescent="0.4">
      <c r="A128" s="299"/>
      <c r="B128" s="355"/>
      <c r="C128" s="300"/>
      <c r="D128" s="355"/>
      <c r="E128" s="299"/>
      <c r="F128" s="355"/>
      <c r="G128" s="299"/>
      <c r="H128" s="355"/>
      <c r="I128" s="299"/>
      <c r="J128" s="355"/>
      <c r="K128" s="300"/>
      <c r="L128" s="463"/>
      <c r="M128" s="299"/>
      <c r="N128" s="355"/>
      <c r="O128" s="299"/>
      <c r="P128" s="378"/>
      <c r="Q128" s="299"/>
      <c r="R128" s="355"/>
      <c r="S128" s="299"/>
      <c r="T128" s="355"/>
      <c r="U128" s="299"/>
      <c r="V128" s="355"/>
      <c r="W128" s="300"/>
      <c r="X128" s="373"/>
      <c r="Y128" s="299"/>
      <c r="Z128" s="299"/>
    </row>
    <row r="129" spans="1:26" s="295" customFormat="1" ht="48" customHeight="1" thickBot="1" x14ac:dyDescent="0.4">
      <c r="A129" s="1245" t="s">
        <v>2</v>
      </c>
      <c r="B129" s="1261" t="s">
        <v>114</v>
      </c>
      <c r="C129" s="1262"/>
      <c r="D129" s="1262"/>
      <c r="E129" s="1263"/>
      <c r="F129" s="1264" t="s">
        <v>176</v>
      </c>
      <c r="G129" s="1264"/>
      <c r="H129" s="1265" t="s">
        <v>115</v>
      </c>
      <c r="I129" s="1266"/>
      <c r="J129" s="1266"/>
      <c r="K129" s="1266"/>
      <c r="L129" s="1266"/>
      <c r="M129" s="1266"/>
      <c r="N129" s="1266"/>
      <c r="O129" s="1267"/>
      <c r="P129" s="1265" t="s">
        <v>116</v>
      </c>
      <c r="Q129" s="1266"/>
      <c r="R129" s="1266"/>
      <c r="S129" s="1266"/>
      <c r="T129" s="1266"/>
      <c r="U129" s="1266"/>
      <c r="V129" s="1236" t="s">
        <v>223</v>
      </c>
      <c r="W129" s="1236"/>
      <c r="X129" s="1270" t="s">
        <v>224</v>
      </c>
      <c r="Y129" s="1271"/>
      <c r="Z129" s="1272" t="s">
        <v>9</v>
      </c>
    </row>
    <row r="130" spans="1:26" s="295" customFormat="1" ht="15" customHeight="1" x14ac:dyDescent="0.35">
      <c r="A130" s="1246"/>
      <c r="B130" s="1268" t="s">
        <v>195</v>
      </c>
      <c r="C130" s="1269"/>
      <c r="D130" s="1268" t="s">
        <v>196</v>
      </c>
      <c r="E130" s="1269"/>
      <c r="F130" s="1268" t="s">
        <v>177</v>
      </c>
      <c r="G130" s="1269"/>
      <c r="H130" s="1268" t="s">
        <v>197</v>
      </c>
      <c r="I130" s="1269"/>
      <c r="J130" s="1268" t="s">
        <v>198</v>
      </c>
      <c r="K130" s="1269"/>
      <c r="L130" s="1268" t="s">
        <v>199</v>
      </c>
      <c r="M130" s="1269"/>
      <c r="N130" s="1268" t="s">
        <v>123</v>
      </c>
      <c r="O130" s="1269"/>
      <c r="P130" s="374"/>
      <c r="Q130" s="863" t="s">
        <v>238</v>
      </c>
      <c r="R130" s="1268" t="s">
        <v>211</v>
      </c>
      <c r="S130" s="1269"/>
      <c r="T130" s="1268" t="s">
        <v>201</v>
      </c>
      <c r="U130" s="1269"/>
      <c r="V130" s="1262" t="s">
        <v>249</v>
      </c>
      <c r="W130" s="1263"/>
      <c r="X130" s="1274" t="s">
        <v>226</v>
      </c>
      <c r="Y130" s="1275"/>
      <c r="Z130" s="1273"/>
    </row>
    <row r="131" spans="1:26" s="295" customFormat="1" ht="15" customHeight="1" x14ac:dyDescent="0.35">
      <c r="A131" s="1247"/>
      <c r="B131" s="350" t="s">
        <v>21</v>
      </c>
      <c r="C131" s="869" t="s">
        <v>27</v>
      </c>
      <c r="D131" s="363" t="s">
        <v>30</v>
      </c>
      <c r="E131" s="869" t="s">
        <v>27</v>
      </c>
      <c r="F131" s="390" t="s">
        <v>30</v>
      </c>
      <c r="G131" s="863" t="s">
        <v>27</v>
      </c>
      <c r="H131" s="374" t="s">
        <v>30</v>
      </c>
      <c r="I131" s="863" t="s">
        <v>27</v>
      </c>
      <c r="J131" s="374"/>
      <c r="K131" s="863" t="s">
        <v>27</v>
      </c>
      <c r="L131" s="464" t="s">
        <v>30</v>
      </c>
      <c r="M131" s="863" t="s">
        <v>27</v>
      </c>
      <c r="N131" s="374" t="s">
        <v>30</v>
      </c>
      <c r="O131" s="863" t="s">
        <v>27</v>
      </c>
      <c r="P131" s="374" t="s">
        <v>30</v>
      </c>
      <c r="Q131" s="863" t="s">
        <v>27</v>
      </c>
      <c r="R131" s="374" t="s">
        <v>30</v>
      </c>
      <c r="S131" s="863" t="s">
        <v>27</v>
      </c>
      <c r="T131" s="374" t="s">
        <v>30</v>
      </c>
      <c r="U131" s="863" t="s">
        <v>27</v>
      </c>
      <c r="V131" s="363" t="s">
        <v>228</v>
      </c>
      <c r="W131" s="869" t="s">
        <v>27</v>
      </c>
      <c r="X131" s="363" t="s">
        <v>228</v>
      </c>
      <c r="Y131" s="876"/>
      <c r="Z131" s="869"/>
    </row>
    <row r="132" spans="1:26" s="295" customFormat="1" ht="15" customHeight="1" x14ac:dyDescent="0.35">
      <c r="A132" s="1243">
        <v>44682</v>
      </c>
      <c r="B132" s="353"/>
      <c r="C132" s="867"/>
      <c r="D132" s="365">
        <v>30.95</v>
      </c>
      <c r="E132" s="867">
        <v>159393</v>
      </c>
      <c r="F132" s="365"/>
      <c r="G132" s="867"/>
      <c r="H132" s="453"/>
      <c r="I132" s="454"/>
      <c r="J132" s="453"/>
      <c r="K132" s="869"/>
      <c r="L132" s="453"/>
      <c r="M132" s="867"/>
      <c r="N132" s="375"/>
      <c r="O132" s="337"/>
      <c r="P132" s="375"/>
      <c r="Q132" s="869"/>
      <c r="R132" s="363"/>
      <c r="S132" s="867"/>
      <c r="T132" s="365"/>
      <c r="U132" s="867"/>
      <c r="V132" s="453"/>
      <c r="W132" s="454"/>
      <c r="X132" s="365"/>
      <c r="Y132" s="867"/>
      <c r="Z132" s="869"/>
    </row>
    <row r="133" spans="1:26" ht="15" x14ac:dyDescent="0.35">
      <c r="A133" s="1244"/>
      <c r="B133" s="353"/>
      <c r="C133" s="298"/>
      <c r="D133" s="366"/>
      <c r="E133" s="297"/>
      <c r="F133" s="353"/>
      <c r="G133" s="298"/>
      <c r="H133" s="366"/>
      <c r="I133" s="298"/>
      <c r="J133" s="366"/>
      <c r="K133" s="298"/>
      <c r="L133" s="388"/>
      <c r="M133" s="298"/>
      <c r="N133" s="366"/>
      <c r="O133" s="298"/>
      <c r="P133" s="365"/>
      <c r="Q133" s="298"/>
      <c r="R133" s="366"/>
      <c r="S133" s="298"/>
      <c r="T133" s="366"/>
      <c r="U133" s="298"/>
      <c r="V133" s="366"/>
      <c r="W133" s="298"/>
      <c r="X133" s="393"/>
      <c r="Y133" s="346"/>
      <c r="Z133" s="305"/>
    </row>
    <row r="134" spans="1:26" ht="15" customHeight="1" x14ac:dyDescent="0.35">
      <c r="A134" s="1243">
        <v>44683</v>
      </c>
      <c r="B134" s="353"/>
      <c r="C134" s="305"/>
      <c r="D134" s="367"/>
      <c r="E134" s="887"/>
      <c r="F134" s="352"/>
      <c r="G134" s="305"/>
      <c r="H134" s="367"/>
      <c r="I134" s="305"/>
      <c r="J134" s="367"/>
      <c r="K134" s="305"/>
      <c r="L134" s="465"/>
      <c r="M134" s="305"/>
      <c r="N134" s="367"/>
      <c r="O134" s="305"/>
      <c r="P134" s="379"/>
      <c r="Q134" s="305"/>
      <c r="R134" s="367"/>
      <c r="S134" s="305"/>
      <c r="T134" s="367"/>
      <c r="U134" s="305"/>
      <c r="V134" s="367"/>
      <c r="W134" s="305"/>
      <c r="X134" s="393"/>
      <c r="Y134" s="868"/>
      <c r="Z134" s="305"/>
    </row>
    <row r="135" spans="1:26" ht="15" customHeight="1" x14ac:dyDescent="0.35">
      <c r="A135" s="1244"/>
      <c r="B135" s="353"/>
      <c r="C135" s="298"/>
      <c r="D135" s="366"/>
      <c r="E135" s="297"/>
      <c r="F135" s="353"/>
      <c r="G135" s="298"/>
      <c r="H135" s="366"/>
      <c r="I135" s="298"/>
      <c r="J135" s="366"/>
      <c r="K135" s="298"/>
      <c r="L135" s="388"/>
      <c r="M135" s="298"/>
      <c r="N135" s="366"/>
      <c r="O135" s="298"/>
      <c r="P135" s="365"/>
      <c r="Q135" s="298"/>
      <c r="R135" s="366"/>
      <c r="S135" s="298"/>
      <c r="T135" s="366"/>
      <c r="U135" s="298"/>
      <c r="V135" s="366"/>
      <c r="W135" s="298"/>
      <c r="X135" s="385"/>
      <c r="Y135" s="868"/>
      <c r="Z135" s="298"/>
    </row>
    <row r="136" spans="1:26" ht="15" customHeight="1" x14ac:dyDescent="0.35">
      <c r="A136" s="1243">
        <v>44684</v>
      </c>
      <c r="B136" s="353"/>
      <c r="C136" s="298"/>
      <c r="D136" s="366"/>
      <c r="E136" s="297"/>
      <c r="F136" s="353"/>
      <c r="G136" s="298"/>
      <c r="H136" s="366"/>
      <c r="I136" s="298"/>
      <c r="J136" s="366"/>
      <c r="K136" s="298"/>
      <c r="L136" s="388"/>
      <c r="M136" s="298"/>
      <c r="N136" s="366"/>
      <c r="O136" s="298"/>
      <c r="P136" s="365"/>
      <c r="Q136" s="298"/>
      <c r="R136" s="366"/>
      <c r="S136" s="298"/>
      <c r="T136" s="366"/>
      <c r="U136" s="298"/>
      <c r="V136" s="366"/>
      <c r="W136" s="298"/>
      <c r="X136" s="385"/>
      <c r="Y136" s="868"/>
      <c r="Z136" s="298"/>
    </row>
    <row r="137" spans="1:26" ht="15" customHeight="1" x14ac:dyDescent="0.35">
      <c r="A137" s="1244"/>
      <c r="B137" s="353"/>
      <c r="C137" s="298"/>
      <c r="D137" s="366"/>
      <c r="E137" s="297"/>
      <c r="F137" s="353"/>
      <c r="G137" s="298"/>
      <c r="H137" s="366"/>
      <c r="I137" s="298"/>
      <c r="J137" s="366"/>
      <c r="K137" s="298"/>
      <c r="L137" s="388"/>
      <c r="M137" s="298"/>
      <c r="N137" s="366"/>
      <c r="O137" s="298"/>
      <c r="P137" s="365"/>
      <c r="Q137" s="298"/>
      <c r="R137" s="366"/>
      <c r="S137" s="298"/>
      <c r="T137" s="366"/>
      <c r="U137" s="298"/>
      <c r="V137" s="366"/>
      <c r="W137" s="298"/>
      <c r="X137" s="385"/>
      <c r="Y137" s="868"/>
      <c r="Z137" s="298"/>
    </row>
    <row r="138" spans="1:26" ht="15" customHeight="1" x14ac:dyDescent="0.35">
      <c r="A138" s="1243">
        <v>44685</v>
      </c>
      <c r="B138" s="353">
        <v>53.36</v>
      </c>
      <c r="C138" s="298">
        <v>274800</v>
      </c>
      <c r="D138" s="366"/>
      <c r="E138" s="297"/>
      <c r="F138" s="353"/>
      <c r="G138" s="298"/>
      <c r="H138" s="366"/>
      <c r="I138" s="298"/>
      <c r="J138" s="366"/>
      <c r="K138" s="298"/>
      <c r="L138" s="388"/>
      <c r="M138" s="298"/>
      <c r="N138" s="366"/>
      <c r="O138" s="298"/>
      <c r="P138" s="365"/>
      <c r="Q138" s="298"/>
      <c r="R138" s="366"/>
      <c r="S138" s="298"/>
      <c r="T138" s="366"/>
      <c r="U138" s="298"/>
      <c r="V138" s="366">
        <v>35.67</v>
      </c>
      <c r="W138" s="298">
        <v>488680</v>
      </c>
      <c r="X138" s="385"/>
      <c r="Y138" s="868"/>
      <c r="Z138" s="298"/>
    </row>
    <row r="139" spans="1:26" ht="15" customHeight="1" x14ac:dyDescent="0.35">
      <c r="A139" s="1244"/>
      <c r="B139" s="353"/>
      <c r="C139" s="298"/>
      <c r="D139" s="366"/>
      <c r="E139" s="297"/>
      <c r="F139" s="353"/>
      <c r="G139" s="298"/>
      <c r="H139" s="366"/>
      <c r="I139" s="298"/>
      <c r="J139" s="366"/>
      <c r="K139" s="298"/>
      <c r="L139" s="388"/>
      <c r="M139" s="298"/>
      <c r="N139" s="366"/>
      <c r="O139" s="298"/>
      <c r="P139" s="365"/>
      <c r="Q139" s="298"/>
      <c r="R139" s="366"/>
      <c r="S139" s="298"/>
      <c r="T139" s="366"/>
      <c r="U139" s="298"/>
      <c r="V139" s="366"/>
      <c r="W139" s="298"/>
      <c r="X139" s="385"/>
      <c r="Y139" s="868"/>
      <c r="Z139" s="298"/>
    </row>
    <row r="140" spans="1:26" ht="15" customHeight="1" x14ac:dyDescent="0.35">
      <c r="A140" s="1243">
        <v>44686</v>
      </c>
      <c r="B140" s="353"/>
      <c r="C140" s="298"/>
      <c r="D140" s="366"/>
      <c r="E140" s="297"/>
      <c r="F140" s="353"/>
      <c r="G140" s="298"/>
      <c r="H140" s="366"/>
      <c r="I140" s="298"/>
      <c r="J140" s="366"/>
      <c r="K140" s="298"/>
      <c r="L140" s="388"/>
      <c r="M140" s="298"/>
      <c r="N140" s="366"/>
      <c r="O140" s="298"/>
      <c r="P140" s="365"/>
      <c r="Q140" s="298"/>
      <c r="R140" s="366"/>
      <c r="S140" s="298"/>
      <c r="T140" s="366"/>
      <c r="U140" s="298"/>
      <c r="V140" s="366"/>
      <c r="W140" s="298"/>
      <c r="X140" s="385"/>
      <c r="Y140" s="868"/>
      <c r="Z140" s="298"/>
    </row>
    <row r="141" spans="1:26" ht="15" customHeight="1" x14ac:dyDescent="0.35">
      <c r="A141" s="1244"/>
      <c r="B141" s="353"/>
      <c r="C141" s="298"/>
      <c r="D141" s="366"/>
      <c r="E141" s="297"/>
      <c r="F141" s="353"/>
      <c r="G141" s="298"/>
      <c r="H141" s="366"/>
      <c r="I141" s="298"/>
      <c r="J141" s="366"/>
      <c r="K141" s="298"/>
      <c r="L141" s="388"/>
      <c r="M141" s="298"/>
      <c r="N141" s="366"/>
      <c r="O141" s="298"/>
      <c r="P141" s="365"/>
      <c r="Q141" s="298"/>
      <c r="R141" s="366"/>
      <c r="S141" s="298"/>
      <c r="T141" s="366"/>
      <c r="U141" s="298"/>
      <c r="V141" s="366"/>
      <c r="W141" s="298"/>
      <c r="X141" s="385"/>
      <c r="Y141" s="868"/>
      <c r="Z141" s="298"/>
    </row>
    <row r="142" spans="1:26" ht="15" customHeight="1" x14ac:dyDescent="0.35">
      <c r="A142" s="1243">
        <v>44687</v>
      </c>
      <c r="B142" s="353"/>
      <c r="C142" s="298"/>
      <c r="D142" s="366">
        <v>27.55</v>
      </c>
      <c r="E142" s="297">
        <v>141883</v>
      </c>
      <c r="F142" s="353"/>
      <c r="G142" s="298"/>
      <c r="H142" s="366"/>
      <c r="I142" s="298"/>
      <c r="J142" s="366"/>
      <c r="K142" s="298"/>
      <c r="L142" s="388"/>
      <c r="M142" s="298"/>
      <c r="N142" s="366"/>
      <c r="O142" s="298"/>
      <c r="P142" s="365"/>
      <c r="Q142" s="298"/>
      <c r="R142" s="366"/>
      <c r="S142" s="298"/>
      <c r="T142" s="366"/>
      <c r="U142" s="298"/>
      <c r="V142" s="366"/>
      <c r="W142" s="298"/>
      <c r="X142" s="385"/>
      <c r="Y142" s="868"/>
      <c r="Z142" s="298"/>
    </row>
    <row r="143" spans="1:26" ht="15" customHeight="1" x14ac:dyDescent="0.35">
      <c r="A143" s="1244"/>
      <c r="B143" s="353"/>
      <c r="C143" s="298"/>
      <c r="D143" s="366"/>
      <c r="E143" s="297"/>
      <c r="F143" s="353"/>
      <c r="G143" s="298"/>
      <c r="H143" s="366"/>
      <c r="I143" s="298"/>
      <c r="J143" s="366"/>
      <c r="K143" s="298"/>
      <c r="L143" s="388"/>
      <c r="M143" s="298"/>
      <c r="N143" s="366"/>
      <c r="O143" s="298"/>
      <c r="P143" s="365"/>
      <c r="Q143" s="298"/>
      <c r="R143" s="366"/>
      <c r="S143" s="298"/>
      <c r="T143" s="366"/>
      <c r="U143" s="298"/>
      <c r="V143" s="366"/>
      <c r="W143" s="298"/>
      <c r="X143" s="385"/>
      <c r="Y143" s="868"/>
      <c r="Z143" s="298"/>
    </row>
    <row r="144" spans="1:26" ht="15" customHeight="1" x14ac:dyDescent="0.35">
      <c r="A144" s="1243">
        <v>44688</v>
      </c>
      <c r="B144" s="353"/>
      <c r="C144" s="298"/>
      <c r="D144" s="366"/>
      <c r="E144" s="297"/>
      <c r="F144" s="353"/>
      <c r="G144" s="298"/>
      <c r="H144" s="366"/>
      <c r="I144" s="298"/>
      <c r="J144" s="366"/>
      <c r="K144" s="298"/>
      <c r="L144" s="388"/>
      <c r="M144" s="298"/>
      <c r="N144" s="366"/>
      <c r="O144" s="298"/>
      <c r="P144" s="365"/>
      <c r="Q144" s="298"/>
      <c r="R144" s="366"/>
      <c r="S144" s="298"/>
      <c r="T144" s="385"/>
      <c r="U144" s="868"/>
      <c r="V144" s="366"/>
      <c r="W144" s="298"/>
      <c r="X144" s="385"/>
      <c r="Y144" s="868"/>
      <c r="Z144" s="298"/>
    </row>
    <row r="145" spans="1:26" ht="15" customHeight="1" x14ac:dyDescent="0.35">
      <c r="A145" s="1244"/>
      <c r="B145" s="353"/>
      <c r="C145" s="298"/>
      <c r="D145" s="366"/>
      <c r="E145" s="297"/>
      <c r="F145" s="353"/>
      <c r="G145" s="298"/>
      <c r="H145" s="366"/>
      <c r="I145" s="298"/>
      <c r="J145" s="366"/>
      <c r="K145" s="298"/>
      <c r="L145" s="388"/>
      <c r="M145" s="298"/>
      <c r="N145" s="366"/>
      <c r="O145" s="298"/>
      <c r="P145" s="365"/>
      <c r="Q145" s="298"/>
      <c r="R145" s="366"/>
      <c r="S145" s="298"/>
      <c r="T145" s="366"/>
      <c r="U145" s="298"/>
      <c r="V145" s="366"/>
      <c r="W145" s="298"/>
      <c r="X145" s="385"/>
      <c r="Y145" s="868"/>
      <c r="Z145" s="298"/>
    </row>
    <row r="146" spans="1:26" ht="15" customHeight="1" x14ac:dyDescent="0.35">
      <c r="A146" s="1243">
        <v>44689</v>
      </c>
      <c r="B146" s="353"/>
      <c r="C146" s="298"/>
      <c r="D146" s="366"/>
      <c r="E146" s="297"/>
      <c r="F146" s="353"/>
      <c r="G146" s="298"/>
      <c r="H146" s="366"/>
      <c r="I146" s="298"/>
      <c r="J146" s="366"/>
      <c r="K146" s="298"/>
      <c r="L146" s="388"/>
      <c r="M146" s="298"/>
      <c r="N146" s="366"/>
      <c r="O146" s="298"/>
      <c r="P146" s="365"/>
      <c r="Q146" s="298"/>
      <c r="R146" s="366"/>
      <c r="S146" s="298"/>
      <c r="T146" s="366"/>
      <c r="U146" s="298"/>
      <c r="V146" s="366"/>
      <c r="W146" s="298"/>
      <c r="X146" s="385"/>
      <c r="Y146" s="868"/>
      <c r="Z146" s="298"/>
    </row>
    <row r="147" spans="1:26" ht="15" customHeight="1" x14ac:dyDescent="0.35">
      <c r="A147" s="1244"/>
      <c r="B147" s="353"/>
      <c r="C147" s="298"/>
      <c r="D147" s="366"/>
      <c r="E147" s="297"/>
      <c r="F147" s="353"/>
      <c r="G147" s="298"/>
      <c r="H147" s="366"/>
      <c r="I147" s="298"/>
      <c r="J147" s="366"/>
      <c r="K147" s="298"/>
      <c r="L147" s="388"/>
      <c r="M147" s="298"/>
      <c r="N147" s="366"/>
      <c r="O147" s="298"/>
      <c r="P147" s="365"/>
      <c r="Q147" s="298"/>
      <c r="R147" s="366"/>
      <c r="S147" s="298"/>
      <c r="T147" s="366"/>
      <c r="U147" s="298"/>
      <c r="V147" s="366"/>
      <c r="W147" s="298"/>
      <c r="X147" s="385"/>
      <c r="Y147" s="868"/>
      <c r="Z147" s="298"/>
    </row>
    <row r="148" spans="1:26" ht="15" customHeight="1" x14ac:dyDescent="0.35">
      <c r="A148" s="1243">
        <v>44690</v>
      </c>
      <c r="B148" s="353"/>
      <c r="C148" s="298"/>
      <c r="D148" s="366"/>
      <c r="E148" s="297"/>
      <c r="F148" s="353"/>
      <c r="G148" s="298"/>
      <c r="H148" s="366"/>
      <c r="I148" s="298"/>
      <c r="J148" s="366">
        <v>13.07</v>
      </c>
      <c r="K148" s="298">
        <v>99980</v>
      </c>
      <c r="L148" s="388">
        <v>12.73</v>
      </c>
      <c r="M148" s="298">
        <v>97380</v>
      </c>
      <c r="N148" s="366"/>
      <c r="O148" s="298"/>
      <c r="P148" s="365"/>
      <c r="Q148" s="298"/>
      <c r="R148" s="366"/>
      <c r="S148" s="298"/>
      <c r="T148" s="366"/>
      <c r="U148" s="298"/>
      <c r="V148" s="366">
        <v>35.75</v>
      </c>
      <c r="W148" s="298">
        <v>489780</v>
      </c>
      <c r="X148" s="385"/>
      <c r="Y148" s="868"/>
      <c r="Z148" s="298"/>
    </row>
    <row r="149" spans="1:26" ht="15" customHeight="1" x14ac:dyDescent="0.35">
      <c r="A149" s="1244"/>
      <c r="B149" s="353"/>
      <c r="C149" s="298"/>
      <c r="D149" s="366"/>
      <c r="E149" s="297"/>
      <c r="F149" s="353"/>
      <c r="G149" s="298"/>
      <c r="H149" s="366"/>
      <c r="I149" s="298"/>
      <c r="J149" s="366"/>
      <c r="K149" s="298"/>
      <c r="L149" s="388"/>
      <c r="M149" s="298"/>
      <c r="N149" s="366"/>
      <c r="O149" s="298"/>
      <c r="P149" s="365"/>
      <c r="Q149" s="298"/>
      <c r="R149" s="366"/>
      <c r="S149" s="298"/>
      <c r="T149" s="366"/>
      <c r="U149" s="298"/>
      <c r="V149" s="366"/>
      <c r="W149" s="298"/>
      <c r="X149" s="385"/>
      <c r="Y149" s="868"/>
      <c r="Z149" s="298"/>
    </row>
    <row r="150" spans="1:26" ht="15" customHeight="1" x14ac:dyDescent="0.35">
      <c r="A150" s="1243">
        <v>44691</v>
      </c>
      <c r="B150" s="353"/>
      <c r="C150" s="298"/>
      <c r="D150" s="366"/>
      <c r="E150" s="297"/>
      <c r="F150" s="353">
        <v>11.03</v>
      </c>
      <c r="G150" s="298">
        <v>84380</v>
      </c>
      <c r="H150" s="366"/>
      <c r="I150" s="298"/>
      <c r="J150" s="366"/>
      <c r="K150" s="298"/>
      <c r="L150" s="388"/>
      <c r="M150" s="298"/>
      <c r="N150" s="366"/>
      <c r="O150" s="298"/>
      <c r="P150" s="365"/>
      <c r="Q150" s="298"/>
      <c r="R150" s="366"/>
      <c r="S150" s="298"/>
      <c r="T150" s="366"/>
      <c r="U150" s="298"/>
      <c r="V150" s="366"/>
      <c r="W150" s="298"/>
      <c r="X150" s="385"/>
      <c r="Y150" s="868"/>
      <c r="Z150" s="298"/>
    </row>
    <row r="151" spans="1:26" ht="15" customHeight="1" x14ac:dyDescent="0.35">
      <c r="A151" s="1244"/>
      <c r="B151" s="353"/>
      <c r="C151" s="298"/>
      <c r="D151" s="366"/>
      <c r="E151" s="297"/>
      <c r="F151" s="353"/>
      <c r="G151" s="298"/>
      <c r="H151" s="366"/>
      <c r="I151" s="298"/>
      <c r="J151" s="366"/>
      <c r="K151" s="298"/>
      <c r="L151" s="388"/>
      <c r="M151" s="298"/>
      <c r="N151" s="366"/>
      <c r="O151" s="298"/>
      <c r="P151" s="365"/>
      <c r="Q151" s="298"/>
      <c r="R151" s="366"/>
      <c r="S151" s="298"/>
      <c r="T151" s="366"/>
      <c r="U151" s="298"/>
      <c r="V151" s="366"/>
      <c r="W151" s="298"/>
      <c r="X151" s="385"/>
      <c r="Y151" s="868"/>
      <c r="Z151" s="298"/>
    </row>
    <row r="152" spans="1:26" ht="15" customHeight="1" x14ac:dyDescent="0.35">
      <c r="A152" s="1243">
        <v>44692</v>
      </c>
      <c r="B152" s="353">
        <v>55.16</v>
      </c>
      <c r="C152" s="298">
        <v>284074</v>
      </c>
      <c r="D152" s="366">
        <v>54.97</v>
      </c>
      <c r="E152" s="297">
        <v>283096</v>
      </c>
      <c r="F152" s="353"/>
      <c r="G152" s="298"/>
      <c r="H152" s="366"/>
      <c r="I152" s="298"/>
      <c r="J152" s="366"/>
      <c r="K152" s="298"/>
      <c r="L152" s="388"/>
      <c r="M152" s="298"/>
      <c r="N152" s="366"/>
      <c r="O152" s="298"/>
      <c r="P152" s="385">
        <v>42.57</v>
      </c>
      <c r="Q152" s="868">
        <v>325661</v>
      </c>
      <c r="R152" s="366"/>
      <c r="S152" s="298"/>
      <c r="T152" s="366"/>
      <c r="U152" s="298"/>
      <c r="V152" s="366"/>
      <c r="W152" s="298"/>
      <c r="X152" s="385"/>
      <c r="Y152" s="868"/>
      <c r="Z152" s="298"/>
    </row>
    <row r="153" spans="1:26" ht="15" customHeight="1" x14ac:dyDescent="0.35">
      <c r="A153" s="1244"/>
      <c r="B153" s="353"/>
      <c r="C153" s="298"/>
      <c r="D153" s="366"/>
      <c r="E153" s="297"/>
      <c r="F153" s="353"/>
      <c r="G153" s="298"/>
      <c r="H153" s="366"/>
      <c r="I153" s="298"/>
      <c r="J153" s="366"/>
      <c r="K153" s="298"/>
      <c r="L153" s="388"/>
      <c r="M153" s="298"/>
      <c r="N153" s="366"/>
      <c r="O153" s="298"/>
      <c r="P153" s="365"/>
      <c r="Q153" s="298"/>
      <c r="R153" s="366"/>
      <c r="S153" s="298"/>
      <c r="T153" s="366"/>
      <c r="U153" s="298"/>
      <c r="V153" s="366"/>
      <c r="W153" s="298"/>
      <c r="X153" s="385"/>
      <c r="Y153" s="868"/>
      <c r="Z153" s="298"/>
    </row>
    <row r="154" spans="1:26" ht="15" customHeight="1" x14ac:dyDescent="0.35">
      <c r="A154" s="1243">
        <v>44693</v>
      </c>
      <c r="B154" s="353">
        <v>55.98</v>
      </c>
      <c r="C154" s="298">
        <v>288300</v>
      </c>
      <c r="D154" s="366">
        <v>61.03</v>
      </c>
      <c r="E154" s="297">
        <v>314301</v>
      </c>
      <c r="F154" s="353"/>
      <c r="G154" s="298"/>
      <c r="H154" s="366">
        <v>6.77</v>
      </c>
      <c r="I154" s="298">
        <v>51791</v>
      </c>
      <c r="J154" s="366"/>
      <c r="K154" s="298"/>
      <c r="L154" s="388"/>
      <c r="M154" s="298"/>
      <c r="N154" s="366"/>
      <c r="O154" s="298"/>
      <c r="P154" s="365"/>
      <c r="Q154" s="298"/>
      <c r="R154" s="366"/>
      <c r="S154" s="298"/>
      <c r="T154" s="366">
        <v>41.71</v>
      </c>
      <c r="U154" s="298">
        <v>319082</v>
      </c>
      <c r="V154" s="388">
        <v>41.94</v>
      </c>
      <c r="W154" s="332">
        <v>574580</v>
      </c>
      <c r="X154" s="385">
        <v>36.57</v>
      </c>
      <c r="Y154" s="868">
        <v>501010</v>
      </c>
      <c r="Z154" s="298"/>
    </row>
    <row r="155" spans="1:26" ht="15" customHeight="1" x14ac:dyDescent="0.35">
      <c r="A155" s="1244"/>
      <c r="B155" s="353"/>
      <c r="C155" s="298"/>
      <c r="D155" s="366"/>
      <c r="E155" s="297"/>
      <c r="F155" s="353"/>
      <c r="G155" s="298"/>
      <c r="H155" s="366"/>
      <c r="I155" s="298"/>
      <c r="J155" s="366"/>
      <c r="K155" s="298"/>
      <c r="L155" s="388"/>
      <c r="M155" s="298"/>
      <c r="N155" s="366"/>
      <c r="O155" s="298"/>
      <c r="P155" s="365"/>
      <c r="Q155" s="298"/>
      <c r="R155" s="366"/>
      <c r="S155" s="298"/>
      <c r="T155" s="366"/>
      <c r="U155" s="298"/>
      <c r="V155" s="366"/>
      <c r="W155" s="298"/>
      <c r="X155" s="385"/>
      <c r="Y155" s="868"/>
      <c r="Z155" s="298"/>
    </row>
    <row r="156" spans="1:26" ht="15" customHeight="1" x14ac:dyDescent="0.35">
      <c r="A156" s="1243">
        <v>44694</v>
      </c>
      <c r="B156" s="353"/>
      <c r="C156" s="298"/>
      <c r="D156" s="366"/>
      <c r="E156" s="297"/>
      <c r="F156" s="353"/>
      <c r="G156" s="298"/>
      <c r="H156" s="366"/>
      <c r="I156" s="298"/>
      <c r="J156" s="366">
        <v>13.56</v>
      </c>
      <c r="K156" s="332">
        <v>103734</v>
      </c>
      <c r="L156" s="388">
        <v>5.6</v>
      </c>
      <c r="M156" s="298"/>
      <c r="N156" s="366"/>
      <c r="O156" s="298"/>
      <c r="P156" s="365"/>
      <c r="Q156" s="298"/>
      <c r="R156" s="366">
        <v>37.590000000000003</v>
      </c>
      <c r="S156" s="298">
        <v>287564</v>
      </c>
      <c r="T156" s="366"/>
      <c r="U156" s="298"/>
      <c r="V156" s="366"/>
      <c r="W156" s="298"/>
      <c r="X156" s="385"/>
      <c r="Y156" s="868"/>
      <c r="Z156" s="298"/>
    </row>
    <row r="157" spans="1:26" ht="15" customHeight="1" x14ac:dyDescent="0.35">
      <c r="A157" s="1244"/>
      <c r="B157" s="353"/>
      <c r="C157" s="298"/>
      <c r="D157" s="366"/>
      <c r="E157" s="297"/>
      <c r="F157" s="353"/>
      <c r="G157" s="298"/>
      <c r="H157" s="366"/>
      <c r="I157" s="298"/>
      <c r="J157" s="366"/>
      <c r="K157" s="298"/>
      <c r="L157" s="388"/>
      <c r="M157" s="298">
        <v>42840</v>
      </c>
      <c r="N157" s="366"/>
      <c r="O157" s="298"/>
      <c r="P157" s="365"/>
      <c r="Q157" s="298"/>
      <c r="R157" s="366"/>
      <c r="S157" s="298"/>
      <c r="T157" s="366"/>
      <c r="U157" s="298"/>
      <c r="V157" s="366"/>
      <c r="W157" s="298"/>
      <c r="X157" s="385"/>
      <c r="Y157" s="868"/>
      <c r="Z157" s="298"/>
    </row>
    <row r="158" spans="1:26" ht="15" customHeight="1" x14ac:dyDescent="0.35">
      <c r="A158" s="1243">
        <v>44695</v>
      </c>
      <c r="B158" s="353"/>
      <c r="C158" s="298"/>
      <c r="D158" s="366">
        <v>24.01</v>
      </c>
      <c r="E158" s="297">
        <v>123652</v>
      </c>
      <c r="F158" s="353"/>
      <c r="G158" s="298"/>
      <c r="H158" s="366"/>
      <c r="I158" s="298"/>
      <c r="J158" s="366"/>
      <c r="K158" s="298"/>
      <c r="L158" s="388"/>
      <c r="M158" s="298"/>
      <c r="N158" s="366"/>
      <c r="O158" s="298"/>
      <c r="P158" s="365"/>
      <c r="Q158" s="298"/>
      <c r="R158" s="366"/>
      <c r="S158" s="298"/>
      <c r="T158" s="366"/>
      <c r="U158" s="298"/>
      <c r="V158" s="366">
        <v>32.119999999999997</v>
      </c>
      <c r="W158" s="298">
        <v>440040</v>
      </c>
      <c r="X158" s="385"/>
      <c r="Y158" s="868"/>
      <c r="Z158" s="298"/>
    </row>
    <row r="159" spans="1:26" ht="15" customHeight="1" x14ac:dyDescent="0.35">
      <c r="A159" s="1244"/>
      <c r="B159" s="353"/>
      <c r="C159" s="298"/>
      <c r="D159" s="366"/>
      <c r="E159" s="297"/>
      <c r="F159" s="353"/>
      <c r="G159" s="298"/>
      <c r="H159" s="366"/>
      <c r="I159" s="298"/>
      <c r="J159" s="366"/>
      <c r="K159" s="298"/>
      <c r="L159" s="388"/>
      <c r="M159" s="298"/>
      <c r="N159" s="366"/>
      <c r="O159" s="298"/>
      <c r="P159" s="365"/>
      <c r="Q159" s="298"/>
      <c r="R159" s="366"/>
      <c r="S159" s="298"/>
      <c r="T159" s="366"/>
      <c r="U159" s="298"/>
      <c r="V159" s="366"/>
      <c r="W159" s="298"/>
      <c r="X159" s="385"/>
      <c r="Y159" s="868"/>
      <c r="Z159" s="298"/>
    </row>
    <row r="160" spans="1:26" ht="15" customHeight="1" x14ac:dyDescent="0.35">
      <c r="A160" s="1243">
        <v>44696</v>
      </c>
      <c r="B160" s="353"/>
      <c r="C160" s="298"/>
      <c r="D160" s="366"/>
      <c r="E160" s="297"/>
      <c r="F160" s="353"/>
      <c r="G160" s="298"/>
      <c r="H160" s="366"/>
      <c r="I160" s="298"/>
      <c r="J160" s="366"/>
      <c r="K160" s="298"/>
      <c r="L160" s="388"/>
      <c r="M160" s="298"/>
      <c r="N160" s="366"/>
      <c r="O160" s="298"/>
      <c r="P160" s="365"/>
      <c r="Q160" s="298"/>
      <c r="R160" s="366"/>
      <c r="S160" s="298"/>
      <c r="T160" s="366"/>
      <c r="U160" s="298"/>
      <c r="V160" s="366"/>
      <c r="W160" s="298"/>
      <c r="X160" s="385"/>
      <c r="Y160" s="868"/>
      <c r="Z160" s="298"/>
    </row>
    <row r="161" spans="1:26" ht="15" customHeight="1" x14ac:dyDescent="0.35">
      <c r="A161" s="1244"/>
      <c r="B161" s="353"/>
      <c r="C161" s="298"/>
      <c r="D161" s="366"/>
      <c r="E161" s="297"/>
      <c r="F161" s="353"/>
      <c r="G161" s="298"/>
      <c r="H161" s="366"/>
      <c r="I161" s="298"/>
      <c r="J161" s="366"/>
      <c r="K161" s="298"/>
      <c r="L161" s="388"/>
      <c r="M161" s="298"/>
      <c r="N161" s="366"/>
      <c r="O161" s="298"/>
      <c r="P161" s="365"/>
      <c r="Q161" s="298"/>
      <c r="R161" s="366"/>
      <c r="S161" s="298"/>
      <c r="T161" s="366"/>
      <c r="U161" s="298"/>
      <c r="V161" s="388"/>
      <c r="W161" s="332"/>
      <c r="X161" s="385"/>
      <c r="Y161" s="868"/>
      <c r="Z161" s="298"/>
    </row>
    <row r="162" spans="1:26" ht="15" customHeight="1" x14ac:dyDescent="0.35">
      <c r="A162" s="1243">
        <v>44697</v>
      </c>
      <c r="B162" s="353"/>
      <c r="C162" s="298"/>
      <c r="D162" s="366"/>
      <c r="E162" s="297"/>
      <c r="F162" s="353"/>
      <c r="G162" s="298"/>
      <c r="H162" s="366"/>
      <c r="I162" s="298"/>
      <c r="J162" s="366"/>
      <c r="K162" s="298"/>
      <c r="L162" s="388"/>
      <c r="M162" s="298"/>
      <c r="N162" s="366"/>
      <c r="O162" s="298"/>
      <c r="P162" s="365"/>
      <c r="Q162" s="298"/>
      <c r="R162" s="366"/>
      <c r="S162" s="298"/>
      <c r="T162" s="366"/>
      <c r="U162" s="298"/>
      <c r="V162" s="366"/>
      <c r="W162" s="298"/>
      <c r="X162" s="385"/>
      <c r="Y162" s="868"/>
      <c r="Z162" s="298"/>
    </row>
    <row r="163" spans="1:26" ht="15" customHeight="1" x14ac:dyDescent="0.35">
      <c r="A163" s="1244"/>
      <c r="B163" s="353"/>
      <c r="C163" s="298"/>
      <c r="D163" s="366"/>
      <c r="E163" s="297"/>
      <c r="F163" s="353"/>
      <c r="G163" s="298"/>
      <c r="H163" s="366"/>
      <c r="I163" s="298"/>
      <c r="J163" s="366"/>
      <c r="K163" s="298"/>
      <c r="L163" s="388"/>
      <c r="M163" s="298"/>
      <c r="N163" s="388"/>
      <c r="O163" s="332"/>
      <c r="P163" s="365"/>
      <c r="Q163" s="298"/>
      <c r="R163" s="366"/>
      <c r="S163" s="298"/>
      <c r="T163" s="366"/>
      <c r="U163" s="298"/>
      <c r="V163" s="366"/>
      <c r="W163" s="298"/>
      <c r="X163" s="385"/>
      <c r="Y163" s="868"/>
      <c r="Z163" s="298"/>
    </row>
    <row r="164" spans="1:26" ht="15" customHeight="1" x14ac:dyDescent="0.35">
      <c r="A164" s="1243">
        <v>44698</v>
      </c>
      <c r="B164" s="353"/>
      <c r="C164" s="298"/>
      <c r="D164" s="366"/>
      <c r="E164" s="297"/>
      <c r="F164" s="353"/>
      <c r="G164" s="298"/>
      <c r="H164" s="366"/>
      <c r="I164" s="298"/>
      <c r="J164" s="366"/>
      <c r="K164" s="298"/>
      <c r="L164" s="388"/>
      <c r="M164" s="298"/>
      <c r="N164" s="366"/>
      <c r="O164" s="298"/>
      <c r="P164" s="365"/>
      <c r="Q164" s="298"/>
      <c r="R164" s="366"/>
      <c r="S164" s="298"/>
      <c r="T164" s="366"/>
      <c r="U164" s="298"/>
      <c r="V164" s="366"/>
      <c r="W164" s="298"/>
      <c r="X164" s="385">
        <v>42.63</v>
      </c>
      <c r="Y164" s="868">
        <v>584030</v>
      </c>
      <c r="Z164" s="298"/>
    </row>
    <row r="165" spans="1:26" ht="15" customHeight="1" x14ac:dyDescent="0.35">
      <c r="A165" s="1244"/>
      <c r="B165" s="353"/>
      <c r="C165" s="298"/>
      <c r="D165" s="366"/>
      <c r="E165" s="297"/>
      <c r="F165" s="353"/>
      <c r="G165" s="298"/>
      <c r="H165" s="366"/>
      <c r="I165" s="298"/>
      <c r="J165" s="366"/>
      <c r="K165" s="298"/>
      <c r="L165" s="388"/>
      <c r="M165" s="298"/>
      <c r="N165" s="366"/>
      <c r="O165" s="298"/>
      <c r="P165" s="365"/>
      <c r="Q165" s="298"/>
      <c r="R165" s="366"/>
      <c r="S165" s="298"/>
      <c r="T165" s="366"/>
      <c r="U165" s="298"/>
      <c r="V165" s="366"/>
      <c r="W165" s="298"/>
      <c r="X165" s="385"/>
      <c r="Y165" s="868"/>
      <c r="Z165" s="298"/>
    </row>
    <row r="166" spans="1:26" ht="15" customHeight="1" x14ac:dyDescent="0.35">
      <c r="A166" s="1243">
        <v>44699</v>
      </c>
      <c r="B166" s="353"/>
      <c r="C166" s="298"/>
      <c r="D166" s="366"/>
      <c r="E166" s="297"/>
      <c r="F166" s="353">
        <v>13.23</v>
      </c>
      <c r="G166" s="298">
        <v>101210</v>
      </c>
      <c r="H166" s="366"/>
      <c r="I166" s="298"/>
      <c r="J166" s="366"/>
      <c r="K166" s="298"/>
      <c r="L166" s="388">
        <v>10.47</v>
      </c>
      <c r="M166" s="298">
        <v>80096</v>
      </c>
      <c r="N166" s="366"/>
      <c r="O166" s="298"/>
      <c r="P166" s="365"/>
      <c r="Q166" s="298"/>
      <c r="R166" s="366"/>
      <c r="S166" s="298"/>
      <c r="T166" s="366">
        <v>35.69</v>
      </c>
      <c r="U166" s="298">
        <v>273029</v>
      </c>
      <c r="V166" s="366">
        <v>46.88</v>
      </c>
      <c r="W166" s="298">
        <v>642260</v>
      </c>
      <c r="X166" s="385"/>
      <c r="Y166" s="868"/>
      <c r="Z166" s="298"/>
    </row>
    <row r="167" spans="1:26" ht="15" customHeight="1" x14ac:dyDescent="0.35">
      <c r="A167" s="1244"/>
      <c r="B167" s="353"/>
      <c r="C167" s="298"/>
      <c r="D167" s="366"/>
      <c r="E167" s="297"/>
      <c r="F167" s="353"/>
      <c r="G167" s="298"/>
      <c r="H167" s="366"/>
      <c r="I167" s="298"/>
      <c r="J167" s="366"/>
      <c r="K167" s="298"/>
      <c r="L167" s="388"/>
      <c r="M167" s="298"/>
      <c r="N167" s="366"/>
      <c r="O167" s="298"/>
      <c r="P167" s="365"/>
      <c r="Q167" s="298"/>
      <c r="R167" s="366"/>
      <c r="S167" s="298"/>
      <c r="T167" s="366"/>
      <c r="U167" s="298"/>
      <c r="V167" s="366"/>
      <c r="W167" s="298"/>
      <c r="X167" s="385"/>
      <c r="Y167" s="868"/>
      <c r="Z167" s="298"/>
    </row>
    <row r="168" spans="1:26" ht="15" customHeight="1" x14ac:dyDescent="0.35">
      <c r="A168" s="1243">
        <v>44700</v>
      </c>
      <c r="B168" s="353"/>
      <c r="C168" s="298"/>
      <c r="D168" s="366">
        <v>53.27</v>
      </c>
      <c r="E168" s="297">
        <v>274341</v>
      </c>
      <c r="F168" s="353"/>
      <c r="G168" s="298"/>
      <c r="H168" s="366"/>
      <c r="I168" s="298"/>
      <c r="J168" s="366"/>
      <c r="K168" s="298"/>
      <c r="L168" s="388"/>
      <c r="M168" s="298"/>
      <c r="N168" s="366"/>
      <c r="O168" s="298"/>
      <c r="P168" s="365"/>
      <c r="Q168" s="298"/>
      <c r="R168" s="366"/>
      <c r="S168" s="298"/>
      <c r="T168" s="366"/>
      <c r="U168" s="298"/>
      <c r="V168" s="366"/>
      <c r="W168" s="298"/>
      <c r="X168" s="385"/>
      <c r="Y168" s="868"/>
      <c r="Z168" s="298"/>
    </row>
    <row r="169" spans="1:26" ht="15" customHeight="1" x14ac:dyDescent="0.35">
      <c r="A169" s="1244"/>
      <c r="B169" s="353"/>
      <c r="C169" s="298"/>
      <c r="D169" s="366"/>
      <c r="E169" s="297"/>
      <c r="F169" s="353"/>
      <c r="G169" s="298"/>
      <c r="H169" s="366"/>
      <c r="I169" s="298"/>
      <c r="J169" s="366"/>
      <c r="K169" s="298"/>
      <c r="L169" s="388"/>
      <c r="M169" s="298"/>
      <c r="N169" s="366"/>
      <c r="O169" s="298"/>
      <c r="P169" s="365"/>
      <c r="Q169" s="298"/>
      <c r="R169" s="366"/>
      <c r="S169" s="298"/>
      <c r="T169" s="366"/>
      <c r="U169" s="298"/>
      <c r="V169" s="366"/>
      <c r="W169" s="298"/>
      <c r="X169" s="385"/>
      <c r="Y169" s="868"/>
      <c r="Z169" s="298"/>
    </row>
    <row r="170" spans="1:26" ht="15" customHeight="1" x14ac:dyDescent="0.35">
      <c r="A170" s="1243">
        <v>44701</v>
      </c>
      <c r="B170" s="493">
        <v>59.04</v>
      </c>
      <c r="C170" s="330">
        <v>808850</v>
      </c>
      <c r="D170" s="366"/>
      <c r="E170" s="297"/>
      <c r="F170" s="353"/>
      <c r="G170" s="298"/>
      <c r="H170" s="366"/>
      <c r="I170" s="298"/>
      <c r="J170" s="366"/>
      <c r="K170" s="298"/>
      <c r="L170" s="388"/>
      <c r="M170" s="298"/>
      <c r="N170" s="366"/>
      <c r="O170" s="298"/>
      <c r="P170" s="365"/>
      <c r="Q170" s="298"/>
      <c r="R170" s="366"/>
      <c r="S170" s="298"/>
      <c r="T170" s="366"/>
      <c r="U170" s="298"/>
      <c r="V170" s="366">
        <v>18.739999999999998</v>
      </c>
      <c r="W170" s="298">
        <v>256740</v>
      </c>
      <c r="X170" s="385"/>
      <c r="Y170" s="868"/>
      <c r="Z170" s="298"/>
    </row>
    <row r="171" spans="1:26" ht="15" customHeight="1" x14ac:dyDescent="0.35">
      <c r="A171" s="1244"/>
      <c r="B171" s="493"/>
      <c r="C171" s="330"/>
      <c r="D171" s="366"/>
      <c r="E171" s="297"/>
      <c r="F171" s="353"/>
      <c r="G171" s="298"/>
      <c r="H171" s="366"/>
      <c r="I171" s="298"/>
      <c r="J171" s="366"/>
      <c r="K171" s="298"/>
      <c r="L171" s="388"/>
      <c r="M171" s="298"/>
      <c r="N171" s="366"/>
      <c r="O171" s="298"/>
      <c r="P171" s="365"/>
      <c r="Q171" s="298"/>
      <c r="R171" s="366"/>
      <c r="S171" s="298"/>
      <c r="T171" s="366"/>
      <c r="U171" s="298"/>
      <c r="V171" s="366"/>
      <c r="W171" s="298"/>
      <c r="X171" s="385"/>
      <c r="Y171" s="868"/>
      <c r="Z171" s="298"/>
    </row>
    <row r="172" spans="1:26" ht="15" customHeight="1" x14ac:dyDescent="0.35">
      <c r="A172" s="1243">
        <v>44702</v>
      </c>
      <c r="B172" s="353"/>
      <c r="C172" s="298"/>
      <c r="D172" s="366"/>
      <c r="E172" s="297"/>
      <c r="F172" s="353"/>
      <c r="G172" s="298"/>
      <c r="H172" s="366"/>
      <c r="I172" s="298"/>
      <c r="J172" s="366"/>
      <c r="K172" s="298"/>
      <c r="L172" s="388"/>
      <c r="M172" s="298"/>
      <c r="N172" s="366"/>
      <c r="O172" s="298"/>
      <c r="P172" s="365"/>
      <c r="Q172" s="298"/>
      <c r="R172" s="366"/>
      <c r="S172" s="298"/>
      <c r="T172" s="385"/>
      <c r="U172" s="868"/>
      <c r="V172" s="366">
        <v>38.83</v>
      </c>
      <c r="W172" s="298">
        <v>531971</v>
      </c>
      <c r="X172" s="385"/>
      <c r="Y172" s="868"/>
      <c r="Z172" s="298"/>
    </row>
    <row r="173" spans="1:26" ht="15" customHeight="1" x14ac:dyDescent="0.35">
      <c r="A173" s="1244"/>
      <c r="B173" s="353"/>
      <c r="C173" s="298"/>
      <c r="D173" s="366"/>
      <c r="E173" s="297"/>
      <c r="F173" s="353"/>
      <c r="G173" s="298"/>
      <c r="H173" s="366"/>
      <c r="I173" s="298"/>
      <c r="J173" s="366"/>
      <c r="K173" s="298"/>
      <c r="L173" s="388"/>
      <c r="M173" s="298"/>
      <c r="N173" s="366"/>
      <c r="O173" s="298"/>
      <c r="P173" s="365"/>
      <c r="Q173" s="298"/>
      <c r="R173" s="366"/>
      <c r="S173" s="298"/>
      <c r="T173" s="366"/>
      <c r="U173" s="298"/>
      <c r="V173" s="366"/>
      <c r="W173" s="298"/>
      <c r="X173" s="385"/>
      <c r="Y173" s="868"/>
      <c r="Z173" s="298"/>
    </row>
    <row r="174" spans="1:26" ht="15" customHeight="1" x14ac:dyDescent="0.35">
      <c r="A174" s="1243">
        <v>44703</v>
      </c>
      <c r="B174" s="353"/>
      <c r="C174" s="298"/>
      <c r="D174" s="366"/>
      <c r="E174" s="297"/>
      <c r="F174" s="353"/>
      <c r="G174" s="298"/>
      <c r="H174" s="366"/>
      <c r="I174" s="298"/>
      <c r="J174" s="366"/>
      <c r="K174" s="298"/>
      <c r="L174" s="388"/>
      <c r="M174" s="298"/>
      <c r="N174" s="366"/>
      <c r="O174" s="298"/>
      <c r="P174" s="365"/>
      <c r="Q174" s="298"/>
      <c r="R174" s="366"/>
      <c r="S174" s="298"/>
      <c r="T174" s="366"/>
      <c r="U174" s="298"/>
      <c r="V174" s="366"/>
      <c r="W174" s="298"/>
      <c r="X174" s="385"/>
      <c r="Y174" s="868"/>
      <c r="Z174" s="298"/>
    </row>
    <row r="175" spans="1:26" ht="18" customHeight="1" x14ac:dyDescent="0.35">
      <c r="A175" s="1244"/>
      <c r="B175" s="353"/>
      <c r="C175" s="298"/>
      <c r="D175" s="366"/>
      <c r="E175" s="297"/>
      <c r="F175" s="353"/>
      <c r="G175" s="298"/>
      <c r="H175" s="366"/>
      <c r="I175" s="298"/>
      <c r="J175" s="366"/>
      <c r="K175" s="298"/>
      <c r="L175" s="388"/>
      <c r="M175" s="298"/>
      <c r="N175" s="366"/>
      <c r="O175" s="298"/>
      <c r="P175" s="365"/>
      <c r="Q175" s="298"/>
      <c r="R175" s="366"/>
      <c r="S175" s="298"/>
      <c r="T175" s="366"/>
      <c r="U175" s="298"/>
      <c r="V175" s="388"/>
      <c r="W175" s="332"/>
      <c r="X175" s="385"/>
      <c r="Y175" s="868"/>
      <c r="Z175" s="298"/>
    </row>
    <row r="176" spans="1:26" ht="15" customHeight="1" x14ac:dyDescent="0.35">
      <c r="A176" s="1243">
        <v>44704</v>
      </c>
      <c r="B176" s="353"/>
      <c r="C176" s="298"/>
      <c r="D176" s="366">
        <v>54.5</v>
      </c>
      <c r="E176" s="297">
        <v>280675</v>
      </c>
      <c r="F176" s="353">
        <v>13.29</v>
      </c>
      <c r="G176" s="298">
        <v>101669</v>
      </c>
      <c r="H176" s="366"/>
      <c r="I176" s="298"/>
      <c r="J176" s="366"/>
      <c r="K176" s="298"/>
      <c r="L176" s="388">
        <v>13.92</v>
      </c>
      <c r="M176" s="298">
        <v>106488</v>
      </c>
      <c r="N176" s="366">
        <v>10.73</v>
      </c>
      <c r="O176" s="298">
        <v>82085</v>
      </c>
      <c r="P176" s="365"/>
      <c r="Q176" s="298"/>
      <c r="R176" s="366"/>
      <c r="S176" s="298"/>
      <c r="T176" s="366"/>
      <c r="U176" s="298"/>
      <c r="V176" s="366">
        <v>41.34</v>
      </c>
      <c r="W176" s="298">
        <v>566360</v>
      </c>
      <c r="X176" s="385"/>
      <c r="Y176" s="868"/>
      <c r="Z176" s="298"/>
    </row>
    <row r="177" spans="1:26" ht="15" customHeight="1" x14ac:dyDescent="0.35">
      <c r="A177" s="1244"/>
      <c r="B177" s="353"/>
      <c r="C177" s="298"/>
      <c r="D177" s="366"/>
      <c r="E177" s="297"/>
      <c r="F177" s="353"/>
      <c r="G177" s="298"/>
      <c r="H177" s="366"/>
      <c r="I177" s="298"/>
      <c r="J177" s="366"/>
      <c r="K177" s="298"/>
      <c r="L177" s="388"/>
      <c r="M177" s="298"/>
      <c r="N177" s="366"/>
      <c r="O177" s="298"/>
      <c r="P177" s="365"/>
      <c r="Q177" s="298"/>
      <c r="R177" s="366"/>
      <c r="S177" s="298"/>
      <c r="T177" s="366"/>
      <c r="U177" s="298"/>
      <c r="V177" s="366"/>
      <c r="W177" s="298"/>
      <c r="X177" s="385"/>
      <c r="Y177" s="868"/>
      <c r="Z177" s="298"/>
    </row>
    <row r="178" spans="1:26" ht="15" customHeight="1" x14ac:dyDescent="0.35">
      <c r="A178" s="1243">
        <v>44705</v>
      </c>
      <c r="B178" s="353">
        <v>53.97</v>
      </c>
      <c r="C178" s="298">
        <v>277946</v>
      </c>
      <c r="D178" s="366"/>
      <c r="E178" s="297"/>
      <c r="F178" s="353"/>
      <c r="G178" s="298"/>
      <c r="H178" s="366"/>
      <c r="I178" s="298"/>
      <c r="J178" s="366"/>
      <c r="K178" s="298"/>
      <c r="L178" s="388"/>
      <c r="M178" s="298"/>
      <c r="N178" s="366"/>
      <c r="O178" s="298"/>
      <c r="P178" s="365"/>
      <c r="Q178" s="298"/>
      <c r="R178" s="388"/>
      <c r="S178" s="332"/>
      <c r="T178" s="366"/>
      <c r="U178" s="298"/>
      <c r="V178" s="366"/>
      <c r="W178" s="298"/>
      <c r="X178" s="385"/>
      <c r="Y178" s="868"/>
      <c r="Z178" s="298"/>
    </row>
    <row r="179" spans="1:26" ht="15" customHeight="1" x14ac:dyDescent="0.35">
      <c r="A179" s="1244"/>
      <c r="B179" s="353"/>
      <c r="C179" s="298"/>
      <c r="D179" s="366"/>
      <c r="E179" s="297"/>
      <c r="F179" s="353"/>
      <c r="G179" s="298"/>
      <c r="H179" s="366"/>
      <c r="I179" s="298"/>
      <c r="J179" s="366"/>
      <c r="K179" s="298"/>
      <c r="L179" s="388"/>
      <c r="M179" s="298"/>
      <c r="N179" s="366"/>
      <c r="O179" s="298"/>
      <c r="P179" s="365"/>
      <c r="Q179" s="298"/>
      <c r="R179" s="366"/>
      <c r="S179" s="298"/>
      <c r="T179" s="366"/>
      <c r="U179" s="298"/>
      <c r="V179" s="366"/>
      <c r="W179" s="298"/>
      <c r="X179" s="385"/>
      <c r="Y179" s="868"/>
      <c r="Z179" s="298"/>
    </row>
    <row r="180" spans="1:26" ht="15" customHeight="1" x14ac:dyDescent="0.35">
      <c r="A180" s="1243">
        <v>44706</v>
      </c>
      <c r="B180" s="353"/>
      <c r="C180" s="298"/>
      <c r="D180" s="366"/>
      <c r="E180" s="297"/>
      <c r="F180" s="353"/>
      <c r="G180" s="298"/>
      <c r="H180" s="366"/>
      <c r="I180" s="298"/>
      <c r="J180" s="366"/>
      <c r="K180" s="298"/>
      <c r="L180" s="388"/>
      <c r="M180" s="298"/>
      <c r="N180" s="366"/>
      <c r="O180" s="298"/>
      <c r="P180" s="365"/>
      <c r="Q180" s="298"/>
      <c r="R180" s="366"/>
      <c r="S180" s="298"/>
      <c r="T180" s="366"/>
      <c r="U180" s="298"/>
      <c r="V180" s="366"/>
      <c r="W180" s="298"/>
      <c r="X180" s="385">
        <v>23.75</v>
      </c>
      <c r="Y180" s="868">
        <v>325380</v>
      </c>
      <c r="Z180" s="298"/>
    </row>
    <row r="181" spans="1:26" ht="15" customHeight="1" x14ac:dyDescent="0.35">
      <c r="A181" s="1244"/>
      <c r="B181" s="353"/>
      <c r="C181" s="298"/>
      <c r="D181" s="366"/>
      <c r="E181" s="297"/>
      <c r="F181" s="353"/>
      <c r="G181" s="298"/>
      <c r="H181" s="366"/>
      <c r="I181" s="298"/>
      <c r="J181" s="366"/>
      <c r="K181" s="298"/>
      <c r="L181" s="388"/>
      <c r="M181" s="298"/>
      <c r="N181" s="366"/>
      <c r="O181" s="298"/>
      <c r="P181" s="365"/>
      <c r="Q181" s="298"/>
      <c r="R181" s="366"/>
      <c r="S181" s="298"/>
      <c r="T181" s="366"/>
      <c r="U181" s="298"/>
      <c r="V181" s="366"/>
      <c r="W181" s="298"/>
      <c r="X181" s="385"/>
      <c r="Y181" s="868"/>
      <c r="Z181" s="298"/>
    </row>
    <row r="182" spans="1:26" ht="15" customHeight="1" x14ac:dyDescent="0.35">
      <c r="A182" s="1243">
        <v>44707</v>
      </c>
      <c r="B182" s="353"/>
      <c r="C182" s="298"/>
      <c r="D182" s="366"/>
      <c r="E182" s="297"/>
      <c r="F182" s="353"/>
      <c r="G182" s="298"/>
      <c r="H182" s="366"/>
      <c r="I182" s="298"/>
      <c r="J182" s="366"/>
      <c r="K182" s="298"/>
      <c r="L182" s="388"/>
      <c r="M182" s="298"/>
      <c r="N182" s="366"/>
      <c r="O182" s="298"/>
      <c r="P182" s="365"/>
      <c r="Q182" s="298"/>
      <c r="R182" s="366"/>
      <c r="S182" s="298"/>
      <c r="T182" s="366"/>
      <c r="U182" s="298"/>
      <c r="V182" s="366"/>
      <c r="W182" s="298"/>
      <c r="X182" s="385"/>
      <c r="Y182" s="868"/>
      <c r="Z182" s="298"/>
    </row>
    <row r="183" spans="1:26" ht="15" customHeight="1" x14ac:dyDescent="0.35">
      <c r="A183" s="1244"/>
      <c r="B183" s="353"/>
      <c r="C183" s="298"/>
      <c r="D183" s="366"/>
      <c r="E183" s="297"/>
      <c r="F183" s="353"/>
      <c r="G183" s="298"/>
      <c r="H183" s="366"/>
      <c r="I183" s="298"/>
      <c r="J183" s="366"/>
      <c r="K183" s="298"/>
      <c r="L183" s="388"/>
      <c r="M183" s="298"/>
      <c r="N183" s="366"/>
      <c r="O183" s="298"/>
      <c r="P183" s="365"/>
      <c r="Q183" s="298"/>
      <c r="R183" s="366"/>
      <c r="S183" s="298"/>
      <c r="T183" s="366"/>
      <c r="U183" s="298"/>
      <c r="V183" s="366"/>
      <c r="W183" s="298"/>
      <c r="X183" s="385"/>
      <c r="Y183" s="868"/>
      <c r="Z183" s="298"/>
    </row>
    <row r="184" spans="1:26" ht="15" customHeight="1" x14ac:dyDescent="0.35">
      <c r="A184" s="1243">
        <v>44708</v>
      </c>
      <c r="B184" s="353"/>
      <c r="C184" s="298"/>
      <c r="D184" s="366"/>
      <c r="E184" s="297"/>
      <c r="F184" s="353"/>
      <c r="G184" s="298"/>
      <c r="H184" s="366">
        <v>13.23</v>
      </c>
      <c r="I184" s="298">
        <v>101209</v>
      </c>
      <c r="J184" s="366"/>
      <c r="K184" s="298"/>
      <c r="L184" s="388">
        <v>8.5399999999999991</v>
      </c>
      <c r="M184" s="298">
        <v>65331</v>
      </c>
      <c r="N184" s="366"/>
      <c r="O184" s="298"/>
      <c r="P184" s="365"/>
      <c r="Q184" s="298"/>
      <c r="R184" s="366"/>
      <c r="S184" s="298"/>
      <c r="T184" s="366"/>
      <c r="U184" s="298"/>
      <c r="V184" s="366"/>
      <c r="W184" s="298"/>
      <c r="X184" s="385">
        <v>12.22</v>
      </c>
      <c r="Y184" s="868">
        <v>167410</v>
      </c>
      <c r="Z184" s="298"/>
    </row>
    <row r="185" spans="1:26" ht="15" customHeight="1" x14ac:dyDescent="0.35">
      <c r="A185" s="1244"/>
      <c r="B185" s="352"/>
      <c r="C185" s="298"/>
      <c r="D185" s="366"/>
      <c r="E185" s="297"/>
      <c r="F185" s="353"/>
      <c r="G185" s="298"/>
      <c r="H185" s="366"/>
      <c r="I185" s="298"/>
      <c r="J185" s="366"/>
      <c r="K185" s="298"/>
      <c r="L185" s="388"/>
      <c r="M185" s="298"/>
      <c r="N185" s="366"/>
      <c r="O185" s="298"/>
      <c r="P185" s="365"/>
      <c r="Q185" s="298"/>
      <c r="R185" s="366">
        <v>38.74</v>
      </c>
      <c r="S185" s="298">
        <v>296361</v>
      </c>
      <c r="T185" s="366"/>
      <c r="U185" s="298"/>
      <c r="V185" s="366"/>
      <c r="W185" s="298"/>
      <c r="X185" s="385"/>
      <c r="Y185" s="868"/>
      <c r="Z185" s="298"/>
    </row>
    <row r="186" spans="1:26" ht="15" customHeight="1" x14ac:dyDescent="0.35">
      <c r="A186" s="1243">
        <v>44709</v>
      </c>
      <c r="B186" s="352"/>
      <c r="C186" s="298"/>
      <c r="D186" s="366"/>
      <c r="E186" s="297"/>
      <c r="F186" s="353"/>
      <c r="G186" s="298"/>
      <c r="H186" s="366"/>
      <c r="I186" s="298"/>
      <c r="J186" s="366"/>
      <c r="K186" s="298"/>
      <c r="L186" s="388"/>
      <c r="M186" s="298"/>
      <c r="N186" s="366"/>
      <c r="O186" s="298"/>
      <c r="P186" s="365"/>
      <c r="Q186" s="298"/>
      <c r="R186" s="366"/>
      <c r="S186" s="298"/>
      <c r="T186" s="366"/>
      <c r="U186" s="298"/>
      <c r="V186" s="366"/>
      <c r="W186" s="298"/>
      <c r="X186" s="385"/>
      <c r="Y186" s="868"/>
      <c r="Z186" s="298"/>
    </row>
    <row r="187" spans="1:26" ht="15" customHeight="1" x14ac:dyDescent="0.35">
      <c r="A187" s="1244"/>
      <c r="B187" s="352"/>
      <c r="C187" s="298"/>
      <c r="D187" s="366"/>
      <c r="E187" s="297"/>
      <c r="F187" s="353"/>
      <c r="G187" s="298"/>
      <c r="H187" s="366"/>
      <c r="I187" s="298"/>
      <c r="J187" s="366"/>
      <c r="K187" s="298"/>
      <c r="L187" s="388"/>
      <c r="M187" s="298"/>
      <c r="N187" s="366"/>
      <c r="O187" s="298"/>
      <c r="P187" s="365"/>
      <c r="Q187" s="298"/>
      <c r="R187" s="366"/>
      <c r="S187" s="298"/>
      <c r="T187" s="366"/>
      <c r="U187" s="298"/>
      <c r="V187" s="366"/>
      <c r="W187" s="298"/>
      <c r="X187" s="385"/>
      <c r="Y187" s="868"/>
      <c r="Z187" s="298"/>
    </row>
    <row r="188" spans="1:26" ht="15" customHeight="1" x14ac:dyDescent="0.35">
      <c r="A188" s="1243">
        <v>44710</v>
      </c>
      <c r="B188" s="352">
        <v>57.89</v>
      </c>
      <c r="C188" s="298">
        <v>298130</v>
      </c>
      <c r="D188" s="366"/>
      <c r="E188" s="297"/>
      <c r="F188" s="353"/>
      <c r="G188" s="298"/>
      <c r="H188" s="366"/>
      <c r="I188" s="298"/>
      <c r="J188" s="366"/>
      <c r="K188" s="298"/>
      <c r="L188" s="388"/>
      <c r="M188" s="298"/>
      <c r="N188" s="366">
        <v>13.07</v>
      </c>
      <c r="O188" s="298">
        <v>100000</v>
      </c>
      <c r="P188" s="365"/>
      <c r="Q188" s="298"/>
      <c r="R188" s="366"/>
      <c r="S188" s="298"/>
      <c r="T188" s="366"/>
      <c r="U188" s="298"/>
      <c r="V188" s="366"/>
      <c r="W188" s="298"/>
      <c r="X188" s="385"/>
      <c r="Y188" s="868"/>
      <c r="Z188" s="298"/>
    </row>
    <row r="189" spans="1:26" ht="15" customHeight="1" x14ac:dyDescent="0.35">
      <c r="A189" s="1244"/>
      <c r="B189" s="352"/>
      <c r="C189" s="298"/>
      <c r="D189" s="366"/>
      <c r="E189" s="297"/>
      <c r="F189" s="353"/>
      <c r="G189" s="298"/>
      <c r="H189" s="366"/>
      <c r="I189" s="298"/>
      <c r="J189" s="366"/>
      <c r="K189" s="298"/>
      <c r="L189" s="388"/>
      <c r="M189" s="298"/>
      <c r="N189" s="366"/>
      <c r="O189" s="298"/>
      <c r="P189" s="365"/>
      <c r="Q189" s="298"/>
      <c r="R189" s="366"/>
      <c r="S189" s="298"/>
      <c r="T189" s="366"/>
      <c r="U189" s="298"/>
      <c r="V189" s="366"/>
      <c r="W189" s="298"/>
      <c r="X189" s="385"/>
      <c r="Y189" s="868"/>
      <c r="Z189" s="298"/>
    </row>
    <row r="190" spans="1:26" ht="15" customHeight="1" x14ac:dyDescent="0.35">
      <c r="A190" s="1243">
        <v>44711</v>
      </c>
      <c r="B190" s="352">
        <v>24.88</v>
      </c>
      <c r="C190" s="298">
        <v>128130</v>
      </c>
      <c r="D190" s="366">
        <v>40.57</v>
      </c>
      <c r="E190" s="297">
        <v>208940</v>
      </c>
      <c r="F190" s="353">
        <v>13.58</v>
      </c>
      <c r="G190" s="298">
        <v>103887</v>
      </c>
      <c r="H190" s="366">
        <v>4.53</v>
      </c>
      <c r="I190" s="298">
        <v>34655</v>
      </c>
      <c r="J190" s="366">
        <v>8.5399999999999991</v>
      </c>
      <c r="K190" s="298">
        <v>65331</v>
      </c>
      <c r="L190" s="388">
        <v>6.7</v>
      </c>
      <c r="M190" s="298">
        <v>51255</v>
      </c>
      <c r="N190" s="366"/>
      <c r="O190" s="298"/>
      <c r="P190" s="365"/>
      <c r="Q190" s="298"/>
      <c r="R190" s="366"/>
      <c r="S190" s="298"/>
      <c r="T190" s="366">
        <v>32.53</v>
      </c>
      <c r="U190" s="298">
        <v>248855</v>
      </c>
      <c r="V190" s="366"/>
      <c r="W190" s="298"/>
      <c r="X190" s="385"/>
      <c r="Y190" s="868"/>
      <c r="Z190" s="298"/>
    </row>
    <row r="191" spans="1:26" ht="15" customHeight="1" x14ac:dyDescent="0.35">
      <c r="A191" s="1244"/>
      <c r="B191" s="352">
        <v>54</v>
      </c>
      <c r="C191" s="298">
        <v>278100</v>
      </c>
      <c r="D191" s="366">
        <v>53</v>
      </c>
      <c r="E191" s="297">
        <v>272950</v>
      </c>
      <c r="F191" s="353"/>
      <c r="G191" s="298"/>
      <c r="H191" s="366"/>
      <c r="I191" s="298"/>
      <c r="J191" s="366"/>
      <c r="K191" s="298"/>
      <c r="L191" s="388"/>
      <c r="M191" s="298"/>
      <c r="N191" s="366"/>
      <c r="O191" s="298"/>
      <c r="P191" s="365"/>
      <c r="Q191" s="298"/>
      <c r="R191" s="366"/>
      <c r="S191" s="298"/>
      <c r="T191" s="366"/>
      <c r="U191" s="298"/>
      <c r="V191" s="366"/>
      <c r="W191" s="298"/>
      <c r="X191" s="385"/>
      <c r="Y191" s="868"/>
      <c r="Z191" s="298"/>
    </row>
    <row r="192" spans="1:26" ht="15" customHeight="1" x14ac:dyDescent="0.35">
      <c r="A192" s="1243">
        <v>44712</v>
      </c>
      <c r="B192" s="352"/>
      <c r="C192" s="298"/>
      <c r="D192" s="366"/>
      <c r="E192" s="297"/>
      <c r="F192" s="353"/>
      <c r="G192" s="298"/>
      <c r="H192" s="366"/>
      <c r="I192" s="298"/>
      <c r="J192" s="366"/>
      <c r="K192" s="298"/>
      <c r="L192" s="388"/>
      <c r="M192" s="298"/>
      <c r="N192" s="366"/>
      <c r="O192" s="298"/>
      <c r="P192" s="365"/>
      <c r="Q192" s="298"/>
      <c r="R192" s="366"/>
      <c r="S192" s="298"/>
      <c r="T192" s="366"/>
      <c r="U192" s="298"/>
      <c r="V192" s="366"/>
      <c r="W192" s="298"/>
      <c r="X192" s="385"/>
      <c r="Y192" s="868"/>
      <c r="Z192" s="298"/>
    </row>
    <row r="193" spans="1:26" ht="15" customHeight="1" x14ac:dyDescent="0.35">
      <c r="A193" s="1244"/>
      <c r="B193" s="352"/>
      <c r="C193" s="298"/>
      <c r="D193" s="366"/>
      <c r="E193" s="297"/>
      <c r="F193" s="353"/>
      <c r="G193" s="298"/>
      <c r="H193" s="366"/>
      <c r="I193" s="298"/>
      <c r="J193" s="366"/>
      <c r="K193" s="298"/>
      <c r="L193" s="388"/>
      <c r="M193" s="298"/>
      <c r="N193" s="366"/>
      <c r="O193" s="298"/>
      <c r="P193" s="365"/>
      <c r="Q193" s="298"/>
      <c r="R193" s="366"/>
      <c r="S193" s="298"/>
      <c r="T193" s="366"/>
      <c r="U193" s="298"/>
      <c r="V193" s="366"/>
      <c r="W193" s="298"/>
      <c r="X193" s="385"/>
      <c r="Y193" s="868"/>
      <c r="Z193" s="298"/>
    </row>
    <row r="194" spans="1:26" s="295" customFormat="1" ht="22" customHeight="1" x14ac:dyDescent="0.35">
      <c r="A194" s="1226" t="s">
        <v>113</v>
      </c>
      <c r="B194" s="354"/>
      <c r="C194" s="293">
        <f>SUM(C132:C191)</f>
        <v>2638330</v>
      </c>
      <c r="D194" s="364"/>
      <c r="E194" s="293">
        <f>SUM(E132:E191)</f>
        <v>2059231</v>
      </c>
      <c r="F194" s="293"/>
      <c r="G194" s="293">
        <f>SUM(G132:G191)</f>
        <v>391146</v>
      </c>
      <c r="H194" s="364"/>
      <c r="I194" s="293">
        <f>SUM(I132:I191)</f>
        <v>187655</v>
      </c>
      <c r="J194" s="364"/>
      <c r="K194" s="293">
        <f>SUM(K132:K191)</f>
        <v>269045</v>
      </c>
      <c r="L194" s="461"/>
      <c r="M194" s="293">
        <f>SUM(M132:M191)</f>
        <v>443390</v>
      </c>
      <c r="N194" s="364"/>
      <c r="O194" s="293">
        <f>SUM(O132:O191)</f>
        <v>182085</v>
      </c>
      <c r="P194" s="354"/>
      <c r="Q194" s="293">
        <f>SUM(Q132:Q191)</f>
        <v>325661</v>
      </c>
      <c r="R194" s="364"/>
      <c r="S194" s="293">
        <f>SUM(S132:S191)</f>
        <v>583925</v>
      </c>
      <c r="T194" s="364"/>
      <c r="U194" s="293">
        <f>SUM(U132:U191)</f>
        <v>840966</v>
      </c>
      <c r="V194" s="364"/>
      <c r="W194" s="293">
        <f>SUM(W132:W191)</f>
        <v>3990411</v>
      </c>
      <c r="X194" s="364"/>
      <c r="Y194" s="293">
        <f>SUM(Y132:Y191)</f>
        <v>1577830</v>
      </c>
      <c r="Z194" s="293">
        <f>SUM(B194:Y194)</f>
        <v>13489675</v>
      </c>
    </row>
    <row r="195" spans="1:26" s="295" customFormat="1" ht="22" customHeight="1" x14ac:dyDescent="0.35">
      <c r="A195" s="1226"/>
      <c r="B195" s="354">
        <f>SUM(B132:B194)</f>
        <v>414.28</v>
      </c>
      <c r="C195" s="293"/>
      <c r="D195" s="354">
        <f>SUM(D132:D194)</f>
        <v>399.84999999999997</v>
      </c>
      <c r="E195" s="293"/>
      <c r="F195" s="354">
        <f>SUM(F132:F194)</f>
        <v>51.129999999999995</v>
      </c>
      <c r="G195" s="293"/>
      <c r="H195" s="354">
        <f>SUM(H132:H194)</f>
        <v>24.53</v>
      </c>
      <c r="I195" s="293"/>
      <c r="J195" s="354">
        <f>SUM(J132:J194)</f>
        <v>35.17</v>
      </c>
      <c r="K195" s="293"/>
      <c r="L195" s="462">
        <f>SUM(L132:L194)</f>
        <v>57.96</v>
      </c>
      <c r="M195" s="293"/>
      <c r="N195" s="354">
        <f>SUM(N132:N194)</f>
        <v>23.8</v>
      </c>
      <c r="O195" s="293"/>
      <c r="P195" s="354">
        <f>SUM(P132:P194)</f>
        <v>42.57</v>
      </c>
      <c r="Q195" s="293"/>
      <c r="R195" s="354">
        <f>SUM(R132:R194)</f>
        <v>76.330000000000013</v>
      </c>
      <c r="S195" s="293"/>
      <c r="T195" s="354">
        <f>SUM(T132:T194)</f>
        <v>109.93</v>
      </c>
      <c r="U195" s="293"/>
      <c r="V195" s="354">
        <f>SUM(V132:V194)</f>
        <v>291.27</v>
      </c>
      <c r="W195" s="293"/>
      <c r="X195" s="354">
        <f>SUM(X132:X194)</f>
        <v>115.17</v>
      </c>
      <c r="Y195" s="293"/>
      <c r="Z195" s="364">
        <f>SUM(B195:Y195)</f>
        <v>1641.9899999999998</v>
      </c>
    </row>
    <row r="196" spans="1:26" ht="24" customHeight="1" x14ac:dyDescent="0.35">
      <c r="A196" s="1226"/>
      <c r="B196" s="1277"/>
      <c r="C196" s="1278"/>
      <c r="D196" s="1278"/>
      <c r="E196" s="1278"/>
      <c r="F196" s="1278"/>
      <c r="G196" s="1278"/>
      <c r="H196" s="1278"/>
      <c r="I196" s="1278"/>
      <c r="J196" s="1278"/>
      <c r="K196" s="1278"/>
      <c r="L196" s="1278"/>
      <c r="M196" s="1278"/>
      <c r="N196" s="1278"/>
      <c r="O196" s="1278"/>
      <c r="P196" s="1278"/>
      <c r="Q196" s="1278"/>
      <c r="R196" s="1278"/>
      <c r="S196" s="1278"/>
      <c r="T196" s="1278"/>
      <c r="U196" s="1278"/>
      <c r="V196" s="1278"/>
      <c r="W196" s="1278"/>
      <c r="X196" s="1278"/>
      <c r="Y196" s="1279"/>
      <c r="Z196" s="394">
        <f>Z126+Z194</f>
        <v>37997452</v>
      </c>
    </row>
    <row r="197" spans="1:26" ht="24" customHeight="1" x14ac:dyDescent="0.35">
      <c r="A197" s="862"/>
      <c r="B197" s="1277"/>
      <c r="C197" s="1278"/>
      <c r="D197" s="1278"/>
      <c r="E197" s="1278"/>
      <c r="F197" s="1278"/>
      <c r="G197" s="1278"/>
      <c r="H197" s="1278"/>
      <c r="I197" s="1278"/>
      <c r="J197" s="1278"/>
      <c r="K197" s="1278"/>
      <c r="L197" s="1278"/>
      <c r="M197" s="1278"/>
      <c r="N197" s="1278"/>
      <c r="O197" s="1278"/>
      <c r="P197" s="1278"/>
      <c r="Q197" s="1278"/>
      <c r="R197" s="1278"/>
      <c r="S197" s="1278"/>
      <c r="T197" s="1278"/>
      <c r="U197" s="1278"/>
      <c r="V197" s="1278"/>
      <c r="W197" s="1278"/>
      <c r="X197" s="1278"/>
      <c r="Y197" s="1279"/>
      <c r="Z197" s="364">
        <f>Z195+Z127</f>
        <v>4844.75</v>
      </c>
    </row>
    <row r="198" spans="1:26" ht="22" customHeight="1" x14ac:dyDescent="0.35">
      <c r="A198" s="331" t="s">
        <v>260</v>
      </c>
      <c r="B198" s="360"/>
      <c r="C198" s="303"/>
      <c r="D198" s="368"/>
      <c r="E198" s="303"/>
      <c r="F198" s="368"/>
      <c r="G198" s="301"/>
      <c r="H198" s="359"/>
      <c r="I198" s="301"/>
      <c r="J198" s="359"/>
      <c r="K198" s="301"/>
      <c r="L198" s="466"/>
      <c r="M198" s="301"/>
      <c r="N198" s="359"/>
      <c r="O198" s="301"/>
      <c r="P198" s="369"/>
      <c r="Q198" s="301"/>
      <c r="R198" s="359"/>
      <c r="S198" s="301"/>
      <c r="T198" s="359"/>
      <c r="U198" s="301"/>
      <c r="V198" s="359"/>
      <c r="W198" s="301"/>
      <c r="X198" s="359"/>
      <c r="Y198" s="301"/>
      <c r="Z198" s="301"/>
    </row>
    <row r="199" spans="1:26" ht="22" customHeight="1" x14ac:dyDescent="0.35">
      <c r="A199" s="331"/>
      <c r="B199" s="360"/>
      <c r="C199" s="1239" t="s">
        <v>240</v>
      </c>
      <c r="D199" s="1239"/>
      <c r="E199" s="1239"/>
      <c r="F199" s="368"/>
      <c r="G199" s="301"/>
      <c r="H199" s="359"/>
      <c r="I199" s="1239" t="s">
        <v>258</v>
      </c>
      <c r="J199" s="1239"/>
      <c r="K199" s="1239"/>
      <c r="L199" s="466"/>
      <c r="M199" s="301"/>
      <c r="N199" s="359"/>
      <c r="O199" s="1239" t="s">
        <v>242</v>
      </c>
      <c r="P199" s="1239"/>
      <c r="Q199" s="1239"/>
      <c r="R199" s="359"/>
      <c r="S199" s="301"/>
      <c r="T199" s="359"/>
      <c r="U199" s="301"/>
      <c r="V199" s="359"/>
      <c r="W199" s="301"/>
      <c r="X199" s="359"/>
      <c r="Y199" s="359"/>
      <c r="Z199" s="359"/>
    </row>
    <row r="200" spans="1:26" ht="22" customHeight="1" x14ac:dyDescent="0.35">
      <c r="A200" s="331"/>
      <c r="B200" s="360"/>
      <c r="C200" s="303"/>
      <c r="D200" s="368"/>
      <c r="E200" s="303"/>
      <c r="F200" s="368"/>
      <c r="G200" s="301"/>
      <c r="H200" s="359"/>
      <c r="I200" s="301"/>
      <c r="J200" s="359"/>
      <c r="K200" s="301"/>
      <c r="L200" s="466"/>
      <c r="M200" s="301"/>
      <c r="N200" s="359"/>
      <c r="O200" s="301"/>
      <c r="P200" s="369"/>
      <c r="Q200" s="301"/>
      <c r="R200" s="359"/>
      <c r="S200" s="301"/>
      <c r="T200" s="359"/>
      <c r="U200" s="301"/>
      <c r="V200" s="359"/>
      <c r="W200" s="301"/>
      <c r="X200" s="359"/>
      <c r="Y200" s="359"/>
      <c r="Z200" s="359"/>
    </row>
    <row r="201" spans="1:26" ht="22" customHeight="1" x14ac:dyDescent="0.35">
      <c r="A201" s="331"/>
      <c r="B201" s="360"/>
      <c r="C201" s="303"/>
      <c r="D201" s="368"/>
      <c r="E201" s="303"/>
      <c r="F201" s="368"/>
      <c r="G201" s="301"/>
      <c r="H201" s="359"/>
      <c r="I201" s="301"/>
      <c r="J201" s="359"/>
      <c r="K201" s="301"/>
      <c r="L201" s="466"/>
      <c r="M201" s="301"/>
      <c r="N201" s="359"/>
      <c r="O201" s="301"/>
      <c r="P201" s="369"/>
      <c r="Q201" s="301"/>
      <c r="R201" s="359"/>
      <c r="S201" s="301"/>
      <c r="T201" s="359"/>
      <c r="U201" s="301"/>
      <c r="V201" s="359"/>
      <c r="W201" s="301"/>
      <c r="X201" s="359"/>
      <c r="Y201" s="301"/>
      <c r="Z201" s="359"/>
    </row>
    <row r="202" spans="1:26" ht="22" customHeight="1" x14ac:dyDescent="0.35">
      <c r="A202" s="331"/>
      <c r="B202" s="360"/>
      <c r="C202" s="303"/>
      <c r="D202" s="368"/>
      <c r="E202" s="303"/>
      <c r="F202" s="368"/>
      <c r="G202" s="301"/>
      <c r="H202" s="359"/>
      <c r="I202" s="301"/>
      <c r="J202" s="359"/>
      <c r="K202" s="301"/>
      <c r="L202" s="466"/>
      <c r="M202" s="301"/>
      <c r="N202" s="359"/>
      <c r="O202" s="301"/>
      <c r="P202" s="369"/>
      <c r="Q202" s="301"/>
      <c r="R202" s="359"/>
      <c r="S202" s="301"/>
      <c r="T202" s="359"/>
      <c r="U202" s="301"/>
      <c r="V202" s="359"/>
      <c r="W202" s="301"/>
      <c r="X202" s="359"/>
      <c r="Y202" s="301"/>
      <c r="Z202" s="359"/>
    </row>
    <row r="203" spans="1:26" ht="22" customHeight="1" x14ac:dyDescent="0.35">
      <c r="A203" s="301"/>
      <c r="B203" s="359"/>
      <c r="C203" s="1280" t="s">
        <v>231</v>
      </c>
      <c r="D203" s="1280"/>
      <c r="E203" s="1280"/>
      <c r="F203" s="359"/>
      <c r="G203" s="301"/>
      <c r="H203" s="359"/>
      <c r="I203" s="1280" t="s">
        <v>259</v>
      </c>
      <c r="J203" s="1280"/>
      <c r="K203" s="1280"/>
      <c r="L203" s="466"/>
      <c r="M203" s="301"/>
      <c r="N203" s="359"/>
      <c r="O203" s="1280" t="s">
        <v>244</v>
      </c>
      <c r="P203" s="1280"/>
      <c r="Q203" s="1280"/>
      <c r="R203" s="359"/>
      <c r="S203" s="301"/>
      <c r="T203" s="359"/>
      <c r="U203" s="301"/>
      <c r="V203" s="359"/>
      <c r="W203" s="301"/>
      <c r="X203" s="359"/>
      <c r="Y203" s="359"/>
      <c r="Z203" s="301"/>
    </row>
    <row r="204" spans="1:26" ht="22" customHeight="1" x14ac:dyDescent="0.35">
      <c r="A204" s="301"/>
      <c r="B204" s="359"/>
      <c r="C204" s="301"/>
      <c r="D204" s="359"/>
      <c r="E204" s="301"/>
      <c r="F204" s="359"/>
      <c r="G204" s="301"/>
      <c r="H204" s="359"/>
      <c r="I204" s="301"/>
      <c r="J204" s="359"/>
      <c r="K204" s="301"/>
      <c r="L204" s="466"/>
      <c r="M204" s="301"/>
      <c r="N204" s="359"/>
      <c r="O204" s="301"/>
      <c r="P204" s="369"/>
      <c r="Q204" s="301"/>
      <c r="R204" s="359"/>
      <c r="S204" s="301"/>
      <c r="T204" s="359"/>
      <c r="U204" s="359"/>
      <c r="V204" s="359"/>
      <c r="W204" s="301"/>
      <c r="X204" s="359"/>
      <c r="Y204" s="359"/>
      <c r="Z204" s="301"/>
    </row>
    <row r="205" spans="1:26" ht="32.25" customHeight="1" x14ac:dyDescent="0.35">
      <c r="A205" s="324"/>
      <c r="B205" s="361"/>
      <c r="C205" s="1238"/>
      <c r="D205" s="1238"/>
      <c r="E205" s="1238"/>
      <c r="F205" s="391"/>
      <c r="G205" s="301"/>
      <c r="H205" s="359"/>
      <c r="I205" s="301"/>
      <c r="J205" s="359"/>
      <c r="K205" s="301"/>
      <c r="L205" s="466"/>
      <c r="M205" s="301"/>
      <c r="N205" s="359"/>
      <c r="O205" s="301"/>
      <c r="P205" s="369"/>
      <c r="Q205" s="301"/>
      <c r="R205" s="359"/>
      <c r="S205" s="866"/>
      <c r="T205" s="369"/>
      <c r="U205" s="359"/>
      <c r="V205" s="359"/>
      <c r="W205" s="1239"/>
      <c r="X205" s="1239"/>
      <c r="Y205" s="1239"/>
      <c r="Z205" s="866"/>
    </row>
    <row r="206" spans="1:26" ht="22" customHeight="1" x14ac:dyDescent="0.35">
      <c r="A206" s="301"/>
      <c r="B206" s="359"/>
      <c r="C206" s="1240" t="s">
        <v>156</v>
      </c>
      <c r="D206" s="1240"/>
      <c r="E206" s="1240" t="s">
        <v>157</v>
      </c>
      <c r="F206" s="1240"/>
      <c r="G206" s="1240" t="s">
        <v>158</v>
      </c>
      <c r="H206" s="1240"/>
      <c r="I206" s="1240" t="s">
        <v>159</v>
      </c>
      <c r="J206" s="1240"/>
      <c r="K206" s="1240" t="s">
        <v>160</v>
      </c>
      <c r="L206" s="1240"/>
      <c r="M206" s="1240" t="s">
        <v>216</v>
      </c>
      <c r="N206" s="1240"/>
      <c r="O206" s="1240" t="s">
        <v>217</v>
      </c>
      <c r="P206" s="1240"/>
      <c r="Q206" s="298"/>
      <c r="R206" s="359"/>
      <c r="S206" s="301"/>
      <c r="T206" s="359"/>
      <c r="U206" s="359"/>
      <c r="V206" s="359"/>
      <c r="W206" s="301"/>
      <c r="X206" s="359"/>
      <c r="Y206" s="301"/>
      <c r="Z206" s="301"/>
    </row>
    <row r="207" spans="1:26" ht="22" customHeight="1" x14ac:dyDescent="0.35">
      <c r="A207" s="301"/>
      <c r="B207" s="359"/>
      <c r="C207" s="427">
        <v>2871892</v>
      </c>
      <c r="D207" s="365">
        <v>375.36</v>
      </c>
      <c r="E207" s="455">
        <v>1607267</v>
      </c>
      <c r="F207" s="388">
        <v>210.04</v>
      </c>
      <c r="G207" s="426">
        <v>1092573</v>
      </c>
      <c r="H207" s="366">
        <v>142.82</v>
      </c>
      <c r="I207" s="426">
        <v>182085</v>
      </c>
      <c r="J207" s="366">
        <v>23.8</v>
      </c>
      <c r="K207" s="426">
        <v>840966</v>
      </c>
      <c r="L207" s="388">
        <v>109.93</v>
      </c>
      <c r="M207" s="426">
        <v>3990411</v>
      </c>
      <c r="N207" s="366">
        <v>291.27</v>
      </c>
      <c r="O207" s="426">
        <f>0+Y194</f>
        <v>1577830</v>
      </c>
      <c r="P207" s="365">
        <v>115.17</v>
      </c>
      <c r="Q207" s="298"/>
      <c r="R207" s="359"/>
      <c r="S207" s="438"/>
      <c r="T207" s="355"/>
      <c r="U207" s="359"/>
      <c r="V207" s="359"/>
      <c r="W207" s="301"/>
      <c r="X207" s="359"/>
      <c r="Y207" s="301"/>
      <c r="Z207" s="301"/>
    </row>
    <row r="208" spans="1:26" ht="22" customHeight="1" x14ac:dyDescent="0.35">
      <c r="A208" s="301"/>
      <c r="B208" s="359"/>
      <c r="C208" s="427">
        <v>2869061</v>
      </c>
      <c r="D208" s="365">
        <v>375.03999999999996</v>
      </c>
      <c r="E208" s="496">
        <v>3062500</v>
      </c>
      <c r="F208" s="497">
        <v>245</v>
      </c>
      <c r="G208" s="426">
        <v>1076815</v>
      </c>
      <c r="H208" s="366">
        <v>140.76</v>
      </c>
      <c r="I208" s="426">
        <v>443390</v>
      </c>
      <c r="J208" s="366">
        <v>57.96</v>
      </c>
      <c r="K208" s="426">
        <v>583925</v>
      </c>
      <c r="L208" s="388">
        <v>76.330000000000013</v>
      </c>
      <c r="M208" s="426"/>
      <c r="N208" s="366"/>
      <c r="O208" s="426"/>
      <c r="P208" s="365"/>
      <c r="Q208" s="298"/>
      <c r="R208" s="359"/>
      <c r="S208" s="439"/>
      <c r="T208" s="436"/>
      <c r="U208" s="301"/>
      <c r="V208" s="359"/>
      <c r="W208" s="301"/>
      <c r="X208" s="359"/>
      <c r="Y208" s="301"/>
      <c r="Z208" s="301"/>
    </row>
    <row r="209" spans="1:26" ht="22" customHeight="1" x14ac:dyDescent="0.35">
      <c r="A209" s="301"/>
      <c r="B209" s="359"/>
      <c r="C209" s="427">
        <v>4098059</v>
      </c>
      <c r="D209" s="453">
        <v>535.71</v>
      </c>
      <c r="E209" s="458">
        <v>2435749</v>
      </c>
      <c r="F209" s="459">
        <v>472.96000000000004</v>
      </c>
      <c r="G209" s="455">
        <v>617583</v>
      </c>
      <c r="H209" s="388">
        <v>80.72</v>
      </c>
      <c r="I209" s="426">
        <v>269045</v>
      </c>
      <c r="J209" s="366">
        <v>35.17</v>
      </c>
      <c r="K209" s="426">
        <v>325661</v>
      </c>
      <c r="L209" s="388">
        <v>42.57</v>
      </c>
      <c r="M209" s="426"/>
      <c r="N209" s="366"/>
      <c r="O209" s="432"/>
      <c r="P209" s="354"/>
      <c r="Q209" s="298"/>
      <c r="R209" s="359"/>
      <c r="S209" s="299"/>
      <c r="T209" s="355"/>
      <c r="U209" s="301"/>
      <c r="V209" s="359"/>
      <c r="W209" s="301"/>
      <c r="X209" s="359"/>
      <c r="Y209" s="301"/>
      <c r="Z209" s="301"/>
    </row>
    <row r="210" spans="1:26" ht="22" customHeight="1" x14ac:dyDescent="0.35">
      <c r="A210" s="325"/>
      <c r="B210" s="362"/>
      <c r="C210" s="426"/>
      <c r="D210" s="388"/>
      <c r="E210" s="430"/>
      <c r="F210" s="414"/>
      <c r="G210" s="427">
        <f>SUM(G207:G209)</f>
        <v>2786971</v>
      </c>
      <c r="H210" s="365">
        <f>SUM(H207:H209)</f>
        <v>364.29999999999995</v>
      </c>
      <c r="I210" s="427">
        <v>187655</v>
      </c>
      <c r="J210" s="383">
        <v>24.53</v>
      </c>
      <c r="K210" s="427"/>
      <c r="L210" s="453"/>
      <c r="M210" s="426"/>
      <c r="N210" s="366"/>
      <c r="O210" s="430"/>
      <c r="P210" s="415"/>
      <c r="Q210" s="413"/>
      <c r="R210" s="376"/>
      <c r="S210" s="879"/>
      <c r="T210" s="440"/>
      <c r="U210" s="859"/>
      <c r="V210" s="380"/>
      <c r="W210" s="1237"/>
      <c r="X210" s="1237"/>
      <c r="Y210" s="1237"/>
      <c r="Z210" s="880"/>
    </row>
    <row r="211" spans="1:26" ht="22" customHeight="1" x14ac:dyDescent="0.35">
      <c r="A211" s="301"/>
      <c r="B211" s="359"/>
      <c r="C211" s="426"/>
      <c r="D211" s="388"/>
      <c r="E211" s="426"/>
      <c r="F211" s="366"/>
      <c r="G211" s="426">
        <v>4776278</v>
      </c>
      <c r="H211" s="366">
        <v>624.35</v>
      </c>
      <c r="I211" s="426">
        <v>391146</v>
      </c>
      <c r="J211" s="366">
        <v>51.129999999999995</v>
      </c>
      <c r="K211" s="426"/>
      <c r="L211" s="388"/>
      <c r="M211" s="426"/>
      <c r="N211" s="366"/>
      <c r="O211" s="426"/>
      <c r="P211" s="365"/>
      <c r="Q211" s="298"/>
      <c r="R211" s="359"/>
      <c r="S211" s="438"/>
      <c r="T211" s="355"/>
      <c r="U211" s="301"/>
      <c r="V211" s="359"/>
      <c r="W211" s="301"/>
      <c r="X211" s="359"/>
      <c r="Y211" s="301"/>
      <c r="Z211" s="301"/>
    </row>
    <row r="212" spans="1:26" ht="22" customHeight="1" x14ac:dyDescent="0.35">
      <c r="A212" s="301"/>
      <c r="B212" s="359"/>
      <c r="C212" s="426"/>
      <c r="D212" s="366"/>
      <c r="E212" s="426"/>
      <c r="F212" s="366"/>
      <c r="G212" s="426"/>
      <c r="H212" s="366"/>
      <c r="I212" s="455">
        <f>SUM(I207:I211)</f>
        <v>1473321</v>
      </c>
      <c r="J212" s="388">
        <f>SUM(J207:J211)</f>
        <v>192.59</v>
      </c>
      <c r="K212" s="426"/>
      <c r="L212" s="388"/>
      <c r="M212" s="426"/>
      <c r="N212" s="366"/>
      <c r="O212" s="426"/>
      <c r="P212" s="365"/>
      <c r="Q212" s="298"/>
      <c r="R212" s="359"/>
      <c r="S212" s="438"/>
      <c r="T212" s="355"/>
      <c r="U212" s="301"/>
      <c r="V212" s="359"/>
      <c r="W212" s="301"/>
      <c r="X212" s="359"/>
      <c r="Y212" s="301"/>
      <c r="Z212" s="301"/>
    </row>
    <row r="213" spans="1:26" ht="22" customHeight="1" x14ac:dyDescent="0.35">
      <c r="A213" s="301"/>
      <c r="B213" s="359"/>
      <c r="C213" s="426"/>
      <c r="D213" s="366"/>
      <c r="E213" s="426"/>
      <c r="F213" s="366"/>
      <c r="G213" s="426"/>
      <c r="H213" s="366"/>
      <c r="I213" s="455">
        <v>2059231</v>
      </c>
      <c r="J213" s="388">
        <v>399.84999999999997</v>
      </c>
      <c r="K213" s="426"/>
      <c r="L213" s="388"/>
      <c r="M213" s="426"/>
      <c r="N213" s="366"/>
      <c r="O213" s="426"/>
      <c r="P213" s="365"/>
      <c r="Q213" s="298"/>
      <c r="R213" s="359"/>
      <c r="S213" s="438"/>
      <c r="T213" s="355"/>
      <c r="U213" s="301"/>
      <c r="V213" s="359"/>
      <c r="W213" s="301"/>
      <c r="X213" s="359"/>
      <c r="Y213" s="301"/>
      <c r="Z213" s="301"/>
    </row>
    <row r="214" spans="1:26" ht="24.75" customHeight="1" x14ac:dyDescent="0.35">
      <c r="A214" s="301"/>
      <c r="B214" s="359"/>
      <c r="C214" s="426"/>
      <c r="D214" s="366"/>
      <c r="E214" s="426"/>
      <c r="F214" s="366"/>
      <c r="G214" s="426"/>
      <c r="H214" s="366"/>
      <c r="I214" s="426">
        <v>2638330</v>
      </c>
      <c r="J214" s="366">
        <v>414.28</v>
      </c>
      <c r="K214" s="426"/>
      <c r="L214" s="388"/>
      <c r="M214" s="426"/>
      <c r="N214" s="366"/>
      <c r="O214" s="426"/>
      <c r="P214" s="365"/>
      <c r="Q214" s="298"/>
      <c r="R214" s="359"/>
      <c r="S214" s="441"/>
      <c r="T214" s="437"/>
      <c r="U214" s="301"/>
      <c r="V214" s="359"/>
      <c r="W214" s="301"/>
      <c r="X214" s="359"/>
      <c r="Y214" s="301"/>
      <c r="Z214" s="301"/>
    </row>
    <row r="215" spans="1:26" ht="20.25" customHeight="1" x14ac:dyDescent="0.35">
      <c r="C215" s="428"/>
      <c r="D215" s="392"/>
      <c r="E215" s="428"/>
      <c r="F215" s="392"/>
      <c r="G215" s="455"/>
      <c r="H215" s="388"/>
      <c r="I215" s="428">
        <f>SUM(I212:I214)</f>
        <v>6170882</v>
      </c>
      <c r="J215" s="392">
        <f>SUM(J213:J214)</f>
        <v>814.12999999999988</v>
      </c>
      <c r="K215" s="429"/>
      <c r="L215" s="467"/>
      <c r="M215" s="429"/>
      <c r="N215" s="416"/>
      <c r="O215" s="428"/>
      <c r="P215" s="375"/>
      <c r="Q215" s="287"/>
      <c r="S215" s="438"/>
      <c r="T215" s="355"/>
    </row>
    <row r="216" spans="1:26" ht="20.25" customHeight="1" x14ac:dyDescent="0.35">
      <c r="C216" s="428"/>
      <c r="D216" s="392"/>
      <c r="E216" s="428"/>
      <c r="F216" s="392"/>
      <c r="G216" s="455"/>
      <c r="H216" s="388"/>
      <c r="I216" s="428"/>
      <c r="J216" s="392"/>
      <c r="K216" s="429"/>
      <c r="L216" s="467"/>
      <c r="M216" s="429"/>
      <c r="N216" s="416"/>
      <c r="O216" s="428"/>
      <c r="P216" s="375"/>
      <c r="Q216" s="287"/>
      <c r="S216" s="438"/>
      <c r="T216" s="355"/>
    </row>
    <row r="217" spans="1:26" ht="20.25" customHeight="1" x14ac:dyDescent="0.35">
      <c r="C217" s="428"/>
      <c r="D217" s="392"/>
      <c r="E217" s="428"/>
      <c r="F217" s="392"/>
      <c r="G217" s="455"/>
      <c r="H217" s="388"/>
      <c r="I217" s="494"/>
      <c r="J217" s="495"/>
      <c r="K217" s="429"/>
      <c r="L217" s="467"/>
      <c r="M217" s="429"/>
      <c r="N217" s="416"/>
      <c r="O217" s="428"/>
      <c r="P217" s="375"/>
      <c r="Q217" s="287"/>
      <c r="S217" s="438"/>
      <c r="T217" s="355"/>
    </row>
    <row r="218" spans="1:26" ht="20.25" customHeight="1" x14ac:dyDescent="0.35">
      <c r="C218" s="428">
        <f>SUM(C207:C217)</f>
        <v>9839012</v>
      </c>
      <c r="D218" s="392"/>
      <c r="E218" s="428">
        <f>SUM(E207:E217)</f>
        <v>7105516</v>
      </c>
      <c r="F218" s="416"/>
      <c r="G218" s="455">
        <f>SUM(G210:G217)</f>
        <v>7563249</v>
      </c>
      <c r="H218" s="388"/>
      <c r="I218" s="428">
        <f>I212+I213+I214</f>
        <v>6170882</v>
      </c>
      <c r="J218" s="392"/>
      <c r="K218" s="428">
        <f>SUM(K207:K217)</f>
        <v>1750552</v>
      </c>
      <c r="L218" s="468"/>
      <c r="M218" s="428">
        <f>SUM(M207:M217)</f>
        <v>3990411</v>
      </c>
      <c r="N218" s="416"/>
      <c r="O218" s="428">
        <f>SUM(O207:O217)</f>
        <v>1577830</v>
      </c>
      <c r="P218" s="363"/>
      <c r="Q218" s="287">
        <f>SUM(C218:P218)</f>
        <v>37997452</v>
      </c>
      <c r="S218" s="438"/>
      <c r="T218" s="355"/>
    </row>
    <row r="219" spans="1:26" ht="20.25" customHeight="1" x14ac:dyDescent="0.35">
      <c r="C219" s="428"/>
      <c r="D219" s="392">
        <f>SUM(D207:D218)</f>
        <v>1286.1100000000001</v>
      </c>
      <c r="E219" s="428"/>
      <c r="F219" s="392">
        <f>SUM(F207:F218)</f>
        <v>928</v>
      </c>
      <c r="G219" s="428"/>
      <c r="H219" s="392">
        <f>SUM(H212:H218)</f>
        <v>0</v>
      </c>
      <c r="I219" s="428"/>
      <c r="J219" s="392">
        <f>J212+J217</f>
        <v>192.59</v>
      </c>
      <c r="K219" s="428"/>
      <c r="L219" s="468">
        <f>SUM(L207:L218)</f>
        <v>228.83</v>
      </c>
      <c r="M219" s="428"/>
      <c r="N219" s="392">
        <f>SUM(N207:N218)</f>
        <v>291.27</v>
      </c>
      <c r="O219" s="428"/>
      <c r="P219" s="375">
        <f>SUM(P207:P218)</f>
        <v>115.17</v>
      </c>
      <c r="Q219" s="392">
        <f>SUM(C219:P219)</f>
        <v>3041.9700000000003</v>
      </c>
      <c r="S219" s="442"/>
      <c r="T219" s="436"/>
    </row>
    <row r="222" spans="1:26" x14ac:dyDescent="0.35">
      <c r="I222" s="294">
        <v>808850</v>
      </c>
      <c r="J222" s="349">
        <v>59.04</v>
      </c>
    </row>
    <row r="223" spans="1:26" x14ac:dyDescent="0.35">
      <c r="O223" s="294">
        <f>K218+M218+O218</f>
        <v>7318793</v>
      </c>
    </row>
    <row r="224" spans="1:26" ht="14.5" x14ac:dyDescent="0.35">
      <c r="I224" s="433"/>
      <c r="J224"/>
    </row>
    <row r="225" spans="1:27" ht="14.5" x14ac:dyDescent="0.35">
      <c r="I225" s="433"/>
      <c r="J225"/>
    </row>
    <row r="226" spans="1:27" ht="14.5" x14ac:dyDescent="0.35">
      <c r="I226" s="474">
        <f>I214+I213</f>
        <v>4697561</v>
      </c>
      <c r="J226" s="474"/>
      <c r="K226" s="474">
        <f>K218+M218+O218</f>
        <v>7318793</v>
      </c>
    </row>
    <row r="227" spans="1:27" ht="14.5" x14ac:dyDescent="0.35">
      <c r="I227" s="474"/>
      <c r="J227" s="474"/>
      <c r="K227" s="474"/>
    </row>
    <row r="228" spans="1:27" ht="14.5" x14ac:dyDescent="0.35">
      <c r="G228" s="474"/>
      <c r="I228" s="474"/>
      <c r="J228" s="474"/>
      <c r="K228" s="474"/>
    </row>
    <row r="229" spans="1:27" ht="14.5" x14ac:dyDescent="0.35">
      <c r="G229" s="474"/>
      <c r="I229" s="474"/>
      <c r="J229" s="474"/>
      <c r="K229" s="474"/>
    </row>
    <row r="230" spans="1:27" ht="14.5" x14ac:dyDescent="0.35">
      <c r="G230" s="474"/>
      <c r="I230" s="119"/>
      <c r="J230" s="474"/>
    </row>
    <row r="231" spans="1:27" s="349" customFormat="1" ht="14.5" x14ac:dyDescent="0.35">
      <c r="A231" s="294"/>
      <c r="C231" s="294"/>
      <c r="E231" s="294"/>
      <c r="G231" s="474"/>
      <c r="I231" s="442"/>
      <c r="J231" s="477"/>
      <c r="K231" s="294"/>
      <c r="L231" s="469"/>
      <c r="M231" s="294"/>
      <c r="O231" s="294"/>
      <c r="P231" s="377"/>
      <c r="Q231" s="294"/>
      <c r="S231" s="294"/>
      <c r="U231" s="294"/>
      <c r="W231" s="294"/>
      <c r="Y231" s="294"/>
      <c r="Z231" s="294"/>
      <c r="AA231" s="294"/>
    </row>
    <row r="232" spans="1:27" ht="14.5" x14ac:dyDescent="0.35">
      <c r="G232" s="474"/>
      <c r="I232" s="442"/>
      <c r="J232" s="436"/>
    </row>
    <row r="233" spans="1:27" x14ac:dyDescent="0.35">
      <c r="I233" s="442"/>
      <c r="J233" s="442"/>
    </row>
    <row r="235" spans="1:27" ht="14.5" x14ac:dyDescent="0.35">
      <c r="G235" s="119"/>
    </row>
  </sheetData>
  <mergeCells count="119">
    <mergeCell ref="Z3:Z4"/>
    <mergeCell ref="B4:C4"/>
    <mergeCell ref="D4:E4"/>
    <mergeCell ref="F4:G4"/>
    <mergeCell ref="H4:I4"/>
    <mergeCell ref="J4:K4"/>
    <mergeCell ref="L4:M4"/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  <mergeCell ref="A33:A35"/>
    <mergeCell ref="A36:A39"/>
    <mergeCell ref="A40:A43"/>
    <mergeCell ref="A44:A47"/>
    <mergeCell ref="A6:A7"/>
    <mergeCell ref="A8:A10"/>
    <mergeCell ref="A11:A13"/>
    <mergeCell ref="A14:A16"/>
    <mergeCell ref="A17:A19"/>
    <mergeCell ref="A70:A73"/>
    <mergeCell ref="A74:A78"/>
    <mergeCell ref="A79:A83"/>
    <mergeCell ref="A84:A87"/>
    <mergeCell ref="A88:A91"/>
    <mergeCell ref="A92:A95"/>
    <mergeCell ref="A48:A50"/>
    <mergeCell ref="A51:A55"/>
    <mergeCell ref="A56:A58"/>
    <mergeCell ref="A59:A61"/>
    <mergeCell ref="A62:A65"/>
    <mergeCell ref="A66:A69"/>
    <mergeCell ref="A126:A127"/>
    <mergeCell ref="A129:A131"/>
    <mergeCell ref="B129:E129"/>
    <mergeCell ref="F129:G129"/>
    <mergeCell ref="H129:O129"/>
    <mergeCell ref="P129:U129"/>
    <mergeCell ref="R130:S130"/>
    <mergeCell ref="T130:U130"/>
    <mergeCell ref="A96:A100"/>
    <mergeCell ref="A101:A105"/>
    <mergeCell ref="A106:A110"/>
    <mergeCell ref="A111:A114"/>
    <mergeCell ref="A115:A117"/>
    <mergeCell ref="A118:A120"/>
    <mergeCell ref="A121:A125"/>
    <mergeCell ref="V130:W130"/>
    <mergeCell ref="X130:Y130"/>
    <mergeCell ref="A132:A133"/>
    <mergeCell ref="A134:A135"/>
    <mergeCell ref="A136:A137"/>
    <mergeCell ref="A138:A139"/>
    <mergeCell ref="V129:W129"/>
    <mergeCell ref="X129:Y129"/>
    <mergeCell ref="Z129:Z130"/>
    <mergeCell ref="B130:C130"/>
    <mergeCell ref="D130:E130"/>
    <mergeCell ref="F130:G130"/>
    <mergeCell ref="H130:I130"/>
    <mergeCell ref="J130:K130"/>
    <mergeCell ref="L130:M130"/>
    <mergeCell ref="N130:O130"/>
    <mergeCell ref="A152:A153"/>
    <mergeCell ref="A154:A155"/>
    <mergeCell ref="A156:A157"/>
    <mergeCell ref="A158:A159"/>
    <mergeCell ref="A160:A161"/>
    <mergeCell ref="A162:A163"/>
    <mergeCell ref="A140:A141"/>
    <mergeCell ref="A142:A143"/>
    <mergeCell ref="A144:A145"/>
    <mergeCell ref="A146:A147"/>
    <mergeCell ref="A148:A149"/>
    <mergeCell ref="A150:A151"/>
    <mergeCell ref="I199:K199"/>
    <mergeCell ref="O199:Q199"/>
    <mergeCell ref="A176:A177"/>
    <mergeCell ref="A178:A179"/>
    <mergeCell ref="A180:A181"/>
    <mergeCell ref="A182:A183"/>
    <mergeCell ref="A184:A185"/>
    <mergeCell ref="A186:A187"/>
    <mergeCell ref="A164:A165"/>
    <mergeCell ref="A166:A167"/>
    <mergeCell ref="A168:A169"/>
    <mergeCell ref="A170:A171"/>
    <mergeCell ref="A172:A173"/>
    <mergeCell ref="A174:A175"/>
    <mergeCell ref="M206:N206"/>
    <mergeCell ref="O206:P206"/>
    <mergeCell ref="W210:Y210"/>
    <mergeCell ref="A20:A22"/>
    <mergeCell ref="A23:A25"/>
    <mergeCell ref="A26:A28"/>
    <mergeCell ref="A29:A32"/>
    <mergeCell ref="A192:A193"/>
    <mergeCell ref="C203:E203"/>
    <mergeCell ref="I203:K203"/>
    <mergeCell ref="O203:Q203"/>
    <mergeCell ref="C205:E205"/>
    <mergeCell ref="W205:Y205"/>
    <mergeCell ref="C206:D206"/>
    <mergeCell ref="E206:F206"/>
    <mergeCell ref="G206:H206"/>
    <mergeCell ref="I206:J206"/>
    <mergeCell ref="K206:L206"/>
    <mergeCell ref="A188:A189"/>
    <mergeCell ref="A190:A191"/>
    <mergeCell ref="A194:A196"/>
    <mergeCell ref="B196:Y196"/>
    <mergeCell ref="B197:Y197"/>
    <mergeCell ref="C199:E199"/>
  </mergeCells>
  <printOptions horizontalCentered="1"/>
  <pageMargins left="0.25" right="0.25" top="0.75" bottom="0.75" header="0.3" footer="0.3"/>
  <pageSetup paperSize="9" scale="35" fitToHeight="0" orientation="landscape" horizontalDpi="360" verticalDpi="360" r:id="rId1"/>
  <rowBreaks count="1" manualBreakCount="1">
    <brk id="128" max="25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N221"/>
  <sheetViews>
    <sheetView workbookViewId="0">
      <selection sqref="A1:Z1"/>
    </sheetView>
  </sheetViews>
  <sheetFormatPr defaultColWidth="9.1796875" defaultRowHeight="14" x14ac:dyDescent="0.35"/>
  <cols>
    <col min="1" max="1" width="27.453125" style="294" customWidth="1"/>
    <col min="2" max="2" width="11" style="349" customWidth="1"/>
    <col min="3" max="3" width="19.453125" style="294" customWidth="1"/>
    <col min="4" max="4" width="12" style="349" bestFit="1" customWidth="1"/>
    <col min="5" max="5" width="17.453125" style="294" bestFit="1" customWidth="1"/>
    <col min="6" max="6" width="9.81640625" style="349" customWidth="1"/>
    <col min="7" max="7" width="17.81640625" style="294" customWidth="1"/>
    <col min="8" max="8" width="10.453125" style="349" bestFit="1" customWidth="1"/>
    <col min="9" max="9" width="19.453125" style="294" customWidth="1"/>
    <col min="10" max="10" width="14.81640625" style="349" customWidth="1"/>
    <col min="11" max="11" width="18.453125" style="294" bestFit="1" customWidth="1"/>
    <col min="12" max="12" width="9.453125" style="469" customWidth="1"/>
    <col min="13" max="13" width="20.453125" style="294" customWidth="1"/>
    <col min="14" max="14" width="10" style="349" customWidth="1"/>
    <col min="15" max="15" width="21" style="294" bestFit="1" customWidth="1"/>
    <col min="16" max="16" width="10.453125" style="377" customWidth="1"/>
    <col min="17" max="17" width="21.453125" style="294" customWidth="1"/>
    <col min="18" max="18" width="10.453125" style="349" customWidth="1"/>
    <col min="19" max="19" width="19.453125" style="294" customWidth="1"/>
    <col min="20" max="20" width="9.453125" style="349" customWidth="1"/>
    <col min="21" max="21" width="16.453125" style="294" customWidth="1"/>
    <col min="22" max="22" width="9.453125" style="349" customWidth="1"/>
    <col min="23" max="23" width="18.453125" style="294" bestFit="1" customWidth="1"/>
    <col min="24" max="24" width="10.453125" style="349" customWidth="1"/>
    <col min="25" max="25" width="19.453125" style="294" customWidth="1"/>
    <col min="26" max="26" width="21.453125" style="294" customWidth="1"/>
    <col min="27" max="16384" width="9.1796875" style="294"/>
  </cols>
  <sheetData>
    <row r="1" spans="1:40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</row>
    <row r="2" spans="1:40" ht="15" x14ac:dyDescent="0.35">
      <c r="A2" s="1237" t="s">
        <v>261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</row>
    <row r="3" spans="1:40" s="295" customFormat="1" ht="22.5" customHeight="1" x14ac:dyDescent="0.35">
      <c r="A3" s="1256" t="s">
        <v>2</v>
      </c>
      <c r="B3" s="1254" t="s">
        <v>174</v>
      </c>
      <c r="C3" s="1257"/>
      <c r="D3" s="1257"/>
      <c r="E3" s="1257"/>
      <c r="F3" s="1257"/>
      <c r="G3" s="1255"/>
      <c r="H3" s="1254" t="s">
        <v>4</v>
      </c>
      <c r="I3" s="1257"/>
      <c r="J3" s="1257"/>
      <c r="K3" s="1257"/>
      <c r="L3" s="1257"/>
      <c r="M3" s="1255"/>
      <c r="N3" s="1258" t="s">
        <v>5</v>
      </c>
      <c r="O3" s="1259"/>
      <c r="P3" s="1258" t="s">
        <v>6</v>
      </c>
      <c r="Q3" s="1259"/>
      <c r="R3" s="1254" t="s">
        <v>7</v>
      </c>
      <c r="S3" s="1255"/>
      <c r="T3" s="1258" t="s">
        <v>8</v>
      </c>
      <c r="U3" s="1260"/>
      <c r="V3" s="1260"/>
      <c r="W3" s="1259"/>
      <c r="X3" s="1254" t="s">
        <v>7</v>
      </c>
      <c r="Y3" s="1255"/>
      <c r="Z3" s="1252" t="s">
        <v>9</v>
      </c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s="296" customFormat="1" ht="20.25" customHeight="1" x14ac:dyDescent="0.35">
      <c r="A4" s="1254"/>
      <c r="B4" s="1254" t="s">
        <v>188</v>
      </c>
      <c r="C4" s="1255"/>
      <c r="D4" s="1254" t="s">
        <v>189</v>
      </c>
      <c r="E4" s="1255"/>
      <c r="F4" s="1254" t="s">
        <v>190</v>
      </c>
      <c r="G4" s="1255"/>
      <c r="H4" s="1254" t="s">
        <v>13</v>
      </c>
      <c r="I4" s="1255"/>
      <c r="J4" s="1254" t="s">
        <v>175</v>
      </c>
      <c r="K4" s="1255"/>
      <c r="L4" s="1254" t="s">
        <v>16</v>
      </c>
      <c r="M4" s="1255"/>
      <c r="N4" s="487"/>
      <c r="O4" s="860" t="s">
        <v>192</v>
      </c>
      <c r="P4" s="487"/>
      <c r="Q4" s="860" t="s">
        <v>20</v>
      </c>
      <c r="R4" s="488"/>
      <c r="S4" s="858" t="s">
        <v>255</v>
      </c>
      <c r="T4" s="489"/>
      <c r="U4" s="490" t="s">
        <v>193</v>
      </c>
      <c r="V4" s="491"/>
      <c r="W4" s="858" t="s">
        <v>251</v>
      </c>
      <c r="X4" s="488"/>
      <c r="Y4" s="860" t="s">
        <v>256</v>
      </c>
      <c r="Z4" s="1253"/>
      <c r="AA4" s="492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</row>
    <row r="5" spans="1:40" s="296" customFormat="1" ht="17.25" customHeight="1" x14ac:dyDescent="0.35">
      <c r="A5" s="875"/>
      <c r="B5" s="350" t="s">
        <v>26</v>
      </c>
      <c r="C5" s="869" t="s">
        <v>27</v>
      </c>
      <c r="D5" s="363" t="s">
        <v>26</v>
      </c>
      <c r="E5" s="869" t="s">
        <v>27</v>
      </c>
      <c r="F5" s="389" t="s">
        <v>30</v>
      </c>
      <c r="G5" s="874" t="s">
        <v>27</v>
      </c>
      <c r="H5" s="371" t="s">
        <v>30</v>
      </c>
      <c r="I5" s="869" t="s">
        <v>27</v>
      </c>
      <c r="J5" s="363" t="s">
        <v>164</v>
      </c>
      <c r="K5" s="869" t="s">
        <v>27</v>
      </c>
      <c r="L5" s="460" t="s">
        <v>21</v>
      </c>
      <c r="M5" s="869" t="s">
        <v>27</v>
      </c>
      <c r="N5" s="363" t="s">
        <v>30</v>
      </c>
      <c r="O5" s="869" t="s">
        <v>27</v>
      </c>
      <c r="P5" s="363" t="s">
        <v>31</v>
      </c>
      <c r="Q5" s="869" t="s">
        <v>27</v>
      </c>
      <c r="R5" s="374" t="s">
        <v>30</v>
      </c>
      <c r="S5" s="863" t="s">
        <v>27</v>
      </c>
      <c r="T5" s="350" t="s">
        <v>30</v>
      </c>
      <c r="U5" s="873" t="s">
        <v>27</v>
      </c>
      <c r="V5" s="350" t="s">
        <v>32</v>
      </c>
      <c r="W5" s="863" t="s">
        <v>27</v>
      </c>
      <c r="X5" s="374" t="s">
        <v>30</v>
      </c>
      <c r="Y5" s="869" t="s">
        <v>27</v>
      </c>
      <c r="Z5" s="864"/>
    </row>
    <row r="6" spans="1:40" ht="15" customHeight="1" x14ac:dyDescent="0.35">
      <c r="A6" s="1249">
        <v>44652</v>
      </c>
      <c r="B6" s="351"/>
      <c r="C6" s="327"/>
      <c r="D6" s="348"/>
      <c r="E6" s="327"/>
      <c r="F6" s="348"/>
      <c r="G6" s="297"/>
      <c r="H6" s="353"/>
      <c r="I6" s="297"/>
      <c r="J6" s="353">
        <v>15</v>
      </c>
      <c r="K6" s="297">
        <v>187500</v>
      </c>
      <c r="L6" s="372"/>
      <c r="M6" s="298"/>
      <c r="N6" s="366"/>
      <c r="O6" s="298"/>
      <c r="P6" s="365">
        <v>13.01</v>
      </c>
      <c r="Q6" s="298">
        <v>99527</v>
      </c>
      <c r="R6" s="366"/>
      <c r="S6" s="298"/>
      <c r="T6" s="385"/>
      <c r="U6" s="340"/>
      <c r="V6" s="385"/>
      <c r="W6" s="298"/>
      <c r="X6" s="366"/>
      <c r="Y6" s="298"/>
      <c r="Z6" s="298"/>
    </row>
    <row r="7" spans="1:40" ht="15" customHeight="1" x14ac:dyDescent="0.35">
      <c r="A7" s="1251"/>
      <c r="B7" s="352"/>
      <c r="C7" s="327"/>
      <c r="D7" s="348"/>
      <c r="E7" s="327"/>
      <c r="F7" s="348"/>
      <c r="G7" s="297"/>
      <c r="H7" s="353"/>
      <c r="I7" s="297"/>
      <c r="J7" s="353">
        <v>17.420000000000002</v>
      </c>
      <c r="K7" s="297">
        <v>217750</v>
      </c>
      <c r="L7" s="372"/>
      <c r="M7" s="298"/>
      <c r="N7" s="366"/>
      <c r="O7" s="298"/>
      <c r="P7" s="365"/>
      <c r="Q7" s="298"/>
      <c r="R7" s="366"/>
      <c r="S7" s="298"/>
      <c r="T7" s="385"/>
      <c r="U7" s="340"/>
      <c r="V7" s="385"/>
      <c r="W7" s="298"/>
      <c r="X7" s="366"/>
      <c r="Y7" s="298"/>
      <c r="Z7" s="298"/>
    </row>
    <row r="8" spans="1:40" ht="15" customHeight="1" x14ac:dyDescent="0.35">
      <c r="A8" s="1249">
        <v>44653</v>
      </c>
      <c r="B8" s="411"/>
      <c r="C8" s="327"/>
      <c r="D8" s="348"/>
      <c r="E8" s="327"/>
      <c r="F8" s="348"/>
      <c r="G8" s="297"/>
      <c r="H8" s="353">
        <v>33.28</v>
      </c>
      <c r="I8" s="297">
        <v>254592</v>
      </c>
      <c r="J8" s="353"/>
      <c r="K8" s="297"/>
      <c r="L8" s="372"/>
      <c r="M8" s="298"/>
      <c r="N8" s="366"/>
      <c r="O8" s="298"/>
      <c r="P8" s="365">
        <v>10.86</v>
      </c>
      <c r="Q8" s="298">
        <v>83079</v>
      </c>
      <c r="R8" s="366"/>
      <c r="S8" s="298"/>
      <c r="T8" s="385"/>
      <c r="U8" s="340"/>
      <c r="V8" s="385"/>
      <c r="W8" s="298"/>
      <c r="X8" s="366"/>
      <c r="Y8" s="298"/>
      <c r="Z8" s="298"/>
    </row>
    <row r="9" spans="1:40" ht="15" customHeight="1" x14ac:dyDescent="0.35">
      <c r="A9" s="1250"/>
      <c r="B9" s="351"/>
      <c r="C9" s="327"/>
      <c r="D9" s="348"/>
      <c r="E9" s="327"/>
      <c r="F9" s="348"/>
      <c r="G9" s="297"/>
      <c r="H9" s="353"/>
      <c r="I9" s="297"/>
      <c r="J9" s="353">
        <v>15</v>
      </c>
      <c r="K9" s="297">
        <v>187500</v>
      </c>
      <c r="L9" s="372"/>
      <c r="M9" s="298"/>
      <c r="N9" s="366"/>
      <c r="O9" s="298"/>
      <c r="P9" s="365">
        <v>10</v>
      </c>
      <c r="Q9" s="298">
        <v>76500</v>
      </c>
      <c r="R9" s="366"/>
      <c r="S9" s="298"/>
      <c r="T9" s="385"/>
      <c r="U9" s="341"/>
      <c r="V9" s="386"/>
      <c r="W9" s="287"/>
      <c r="X9" s="392"/>
      <c r="Y9" s="298"/>
      <c r="Z9" s="298"/>
      <c r="AA9" s="294" t="s">
        <v>153</v>
      </c>
    </row>
    <row r="10" spans="1:40" ht="15" customHeight="1" x14ac:dyDescent="0.35">
      <c r="A10" s="1251"/>
      <c r="B10" s="352"/>
      <c r="C10" s="327"/>
      <c r="D10" s="348"/>
      <c r="E10" s="327"/>
      <c r="F10" s="348"/>
      <c r="G10" s="338"/>
      <c r="H10" s="353"/>
      <c r="I10" s="297"/>
      <c r="J10" s="353"/>
      <c r="K10" s="297"/>
      <c r="L10" s="372"/>
      <c r="M10" s="298"/>
      <c r="N10" s="366"/>
      <c r="O10" s="298"/>
      <c r="P10" s="365">
        <v>10</v>
      </c>
      <c r="Q10" s="298">
        <v>76500</v>
      </c>
      <c r="R10" s="366"/>
      <c r="S10" s="298"/>
      <c r="T10" s="385"/>
      <c r="U10" s="340"/>
      <c r="V10" s="385"/>
      <c r="W10" s="298"/>
      <c r="X10" s="366"/>
      <c r="Y10" s="298"/>
      <c r="Z10" s="298"/>
    </row>
    <row r="11" spans="1:40" ht="15" customHeight="1" x14ac:dyDescent="0.35">
      <c r="A11" s="1249">
        <v>44654</v>
      </c>
      <c r="B11" s="353">
        <v>30.89</v>
      </c>
      <c r="C11" s="327">
        <v>236309</v>
      </c>
      <c r="D11" s="348"/>
      <c r="E11" s="327"/>
      <c r="F11" s="348">
        <v>37.630000000000003</v>
      </c>
      <c r="G11" s="297">
        <v>287870</v>
      </c>
      <c r="H11" s="353"/>
      <c r="I11" s="297"/>
      <c r="J11" s="353"/>
      <c r="K11" s="297"/>
      <c r="L11" s="372"/>
      <c r="M11" s="298"/>
      <c r="N11" s="366"/>
      <c r="O11" s="298"/>
      <c r="P11" s="365"/>
      <c r="Q11" s="298"/>
      <c r="R11" s="366"/>
      <c r="S11" s="298"/>
      <c r="T11" s="385"/>
      <c r="U11" s="340"/>
      <c r="V11" s="385"/>
      <c r="W11" s="298"/>
      <c r="X11" s="366"/>
      <c r="Y11" s="298"/>
      <c r="Z11" s="298"/>
    </row>
    <row r="12" spans="1:40" ht="15" customHeight="1" x14ac:dyDescent="0.35">
      <c r="A12" s="1250"/>
      <c r="B12" s="353"/>
      <c r="C12" s="327"/>
      <c r="D12" s="348"/>
      <c r="E12" s="327"/>
      <c r="F12" s="348"/>
      <c r="G12" s="297"/>
      <c r="H12" s="353"/>
      <c r="I12" s="297"/>
      <c r="J12" s="353"/>
      <c r="K12" s="297"/>
      <c r="L12" s="372"/>
      <c r="M12" s="298"/>
      <c r="N12" s="366"/>
      <c r="O12" s="298"/>
      <c r="P12" s="365"/>
      <c r="Q12" s="298"/>
      <c r="R12" s="366"/>
      <c r="S12" s="298"/>
      <c r="T12" s="385"/>
      <c r="U12" s="340"/>
      <c r="V12" s="385"/>
      <c r="W12" s="298"/>
      <c r="X12" s="366"/>
      <c r="Y12" s="298"/>
      <c r="Z12" s="298"/>
    </row>
    <row r="13" spans="1:40" ht="15" customHeight="1" x14ac:dyDescent="0.35">
      <c r="A13" s="1251"/>
      <c r="B13" s="353"/>
      <c r="C13" s="327"/>
      <c r="D13" s="348"/>
      <c r="E13" s="297"/>
      <c r="F13" s="353"/>
      <c r="G13" s="338"/>
      <c r="H13" s="353"/>
      <c r="I13" s="297"/>
      <c r="J13" s="353"/>
      <c r="K13" s="297"/>
      <c r="L13" s="372"/>
      <c r="M13" s="298"/>
      <c r="N13" s="366"/>
      <c r="O13" s="298"/>
      <c r="P13" s="365"/>
      <c r="Q13" s="298"/>
      <c r="R13" s="366"/>
      <c r="S13" s="298"/>
      <c r="T13" s="385"/>
      <c r="U13" s="340"/>
      <c r="V13" s="385"/>
      <c r="W13" s="298"/>
      <c r="X13" s="366"/>
      <c r="Y13" s="298"/>
      <c r="Z13" s="298"/>
    </row>
    <row r="14" spans="1:40" ht="15" customHeight="1" x14ac:dyDescent="0.35">
      <c r="A14" s="1249">
        <v>44655</v>
      </c>
      <c r="B14" s="353">
        <v>17.86</v>
      </c>
      <c r="C14" s="327">
        <v>136629</v>
      </c>
      <c r="D14" s="348"/>
      <c r="E14" s="327"/>
      <c r="F14" s="348">
        <v>17.13</v>
      </c>
      <c r="G14" s="297">
        <v>131045</v>
      </c>
      <c r="H14" s="353"/>
      <c r="I14" s="297"/>
      <c r="J14" s="353">
        <v>15</v>
      </c>
      <c r="K14" s="297">
        <v>187500</v>
      </c>
      <c r="L14" s="372">
        <v>43</v>
      </c>
      <c r="M14" s="298">
        <v>221450</v>
      </c>
      <c r="N14" s="366"/>
      <c r="O14" s="298"/>
      <c r="P14" s="365">
        <v>9.59</v>
      </c>
      <c r="Q14" s="298">
        <v>73364</v>
      </c>
      <c r="R14" s="366">
        <v>11.23</v>
      </c>
      <c r="S14" s="298">
        <v>85910</v>
      </c>
      <c r="T14" s="385">
        <v>38.770000000000003</v>
      </c>
      <c r="U14" s="340">
        <v>296591</v>
      </c>
      <c r="V14" s="385">
        <v>19.600000000000001</v>
      </c>
      <c r="W14" s="298">
        <v>150000</v>
      </c>
      <c r="X14" s="366"/>
      <c r="Y14" s="298"/>
      <c r="Z14" s="298"/>
    </row>
    <row r="15" spans="1:40" ht="15" customHeight="1" x14ac:dyDescent="0.35">
      <c r="A15" s="1250"/>
      <c r="B15" s="353"/>
      <c r="C15" s="327"/>
      <c r="D15" s="348"/>
      <c r="E15" s="327"/>
      <c r="F15" s="348"/>
      <c r="G15" s="297"/>
      <c r="H15" s="353"/>
      <c r="I15" s="297"/>
      <c r="J15" s="353"/>
      <c r="K15" s="297"/>
      <c r="L15" s="372"/>
      <c r="M15" s="298"/>
      <c r="N15" s="366"/>
      <c r="O15" s="298"/>
      <c r="P15" s="365">
        <v>10.75</v>
      </c>
      <c r="Q15" s="298">
        <v>82238</v>
      </c>
      <c r="R15" s="366"/>
      <c r="S15" s="298"/>
      <c r="T15" s="385"/>
      <c r="U15" s="340"/>
      <c r="V15" s="385"/>
      <c r="W15" s="298"/>
      <c r="X15" s="366"/>
      <c r="Y15" s="298"/>
      <c r="Z15" s="298"/>
    </row>
    <row r="16" spans="1:40" ht="15" customHeight="1" x14ac:dyDescent="0.35">
      <c r="A16" s="1251"/>
      <c r="B16" s="353"/>
      <c r="C16" s="327"/>
      <c r="D16" s="348"/>
      <c r="E16" s="327"/>
      <c r="F16" s="348"/>
      <c r="G16" s="297"/>
      <c r="H16" s="353"/>
      <c r="I16" s="297"/>
      <c r="J16" s="353"/>
      <c r="K16" s="297"/>
      <c r="L16" s="372"/>
      <c r="M16" s="298"/>
      <c r="N16" s="366"/>
      <c r="O16" s="298"/>
      <c r="P16" s="365">
        <v>9</v>
      </c>
      <c r="Q16" s="298">
        <v>68850</v>
      </c>
      <c r="R16" s="366"/>
      <c r="S16" s="298"/>
      <c r="T16" s="385"/>
      <c r="U16" s="340"/>
      <c r="V16" s="385"/>
      <c r="W16" s="298"/>
      <c r="X16" s="366"/>
      <c r="Y16" s="298"/>
      <c r="Z16" s="298"/>
    </row>
    <row r="17" spans="1:26" ht="15" customHeight="1" x14ac:dyDescent="0.35">
      <c r="A17" s="1249">
        <v>44656</v>
      </c>
      <c r="B17" s="353">
        <v>18.84</v>
      </c>
      <c r="C17" s="327">
        <v>144126</v>
      </c>
      <c r="D17" s="348">
        <v>32.94</v>
      </c>
      <c r="E17" s="327">
        <v>251991</v>
      </c>
      <c r="F17" s="348"/>
      <c r="G17" s="297"/>
      <c r="H17" s="353"/>
      <c r="I17" s="297"/>
      <c r="J17" s="353">
        <v>10.67</v>
      </c>
      <c r="K17" s="297">
        <v>133380</v>
      </c>
      <c r="L17" s="372"/>
      <c r="M17" s="298"/>
      <c r="N17" s="366"/>
      <c r="O17" s="298"/>
      <c r="P17" s="365">
        <v>10</v>
      </c>
      <c r="Q17" s="298">
        <v>76500</v>
      </c>
      <c r="R17" s="366"/>
      <c r="S17" s="298"/>
      <c r="T17" s="385"/>
      <c r="U17" s="340"/>
      <c r="V17" s="385"/>
      <c r="W17" s="298"/>
      <c r="X17" s="366"/>
      <c r="Y17" s="298"/>
      <c r="Z17" s="298"/>
    </row>
    <row r="18" spans="1:26" ht="15" customHeight="1" x14ac:dyDescent="0.35">
      <c r="A18" s="1250"/>
      <c r="B18" s="353"/>
      <c r="C18" s="327"/>
      <c r="D18" s="348"/>
      <c r="E18" s="327"/>
      <c r="F18" s="348"/>
      <c r="G18" s="297"/>
      <c r="H18" s="353"/>
      <c r="I18" s="297"/>
      <c r="J18" s="353"/>
      <c r="K18" s="297"/>
      <c r="L18" s="372"/>
      <c r="M18" s="298"/>
      <c r="N18" s="366"/>
      <c r="O18" s="298"/>
      <c r="P18" s="365">
        <v>10</v>
      </c>
      <c r="Q18" s="298">
        <v>76500</v>
      </c>
      <c r="R18" s="366"/>
      <c r="S18" s="298"/>
      <c r="T18" s="385"/>
      <c r="U18" s="340"/>
      <c r="V18" s="385"/>
      <c r="W18" s="298"/>
      <c r="X18" s="366"/>
      <c r="Y18" s="298"/>
      <c r="Z18" s="298"/>
    </row>
    <row r="19" spans="1:26" ht="15" customHeight="1" x14ac:dyDescent="0.35">
      <c r="A19" s="1251"/>
      <c r="B19" s="353"/>
      <c r="C19" s="327"/>
      <c r="D19" s="348"/>
      <c r="E19" s="327"/>
      <c r="F19" s="348"/>
      <c r="G19" s="297"/>
      <c r="H19" s="353"/>
      <c r="I19" s="297"/>
      <c r="J19" s="353"/>
      <c r="K19" s="297"/>
      <c r="L19" s="372"/>
      <c r="M19" s="298"/>
      <c r="N19" s="366"/>
      <c r="O19" s="298"/>
      <c r="P19" s="365">
        <v>10</v>
      </c>
      <c r="Q19" s="298">
        <v>76500</v>
      </c>
      <c r="R19" s="366"/>
      <c r="S19" s="298"/>
      <c r="T19" s="385"/>
      <c r="U19" s="340"/>
      <c r="V19" s="385"/>
      <c r="W19" s="298"/>
      <c r="X19" s="366"/>
      <c r="Y19" s="298"/>
      <c r="Z19" s="298"/>
    </row>
    <row r="20" spans="1:26" ht="15" customHeight="1" x14ac:dyDescent="0.35">
      <c r="A20" s="1249">
        <v>44657</v>
      </c>
      <c r="B20" s="353">
        <v>20.79</v>
      </c>
      <c r="C20" s="327">
        <v>159044</v>
      </c>
      <c r="D20" s="348"/>
      <c r="E20" s="327"/>
      <c r="F20" s="348">
        <v>27.6</v>
      </c>
      <c r="G20" s="297">
        <v>211140</v>
      </c>
      <c r="H20" s="353"/>
      <c r="I20" s="297"/>
      <c r="J20" s="353">
        <v>30</v>
      </c>
      <c r="K20" s="297">
        <v>375000</v>
      </c>
      <c r="L20" s="372"/>
      <c r="M20" s="298"/>
      <c r="N20" s="366">
        <v>47.26</v>
      </c>
      <c r="O20" s="298">
        <v>361539</v>
      </c>
      <c r="P20" s="365">
        <v>10</v>
      </c>
      <c r="Q20" s="298">
        <v>76500</v>
      </c>
      <c r="R20" s="366"/>
      <c r="S20" s="298"/>
      <c r="T20" s="385"/>
      <c r="U20" s="340"/>
      <c r="V20" s="385"/>
      <c r="W20" s="332"/>
      <c r="X20" s="366"/>
      <c r="Y20" s="298"/>
      <c r="Z20" s="298"/>
    </row>
    <row r="21" spans="1:26" ht="15" customHeight="1" x14ac:dyDescent="0.35">
      <c r="A21" s="1250"/>
      <c r="B21" s="353"/>
      <c r="C21" s="327"/>
      <c r="D21" s="348"/>
      <c r="E21" s="327"/>
      <c r="F21" s="348"/>
      <c r="G21" s="297"/>
      <c r="H21" s="353"/>
      <c r="I21" s="297"/>
      <c r="J21" s="353"/>
      <c r="K21" s="297"/>
      <c r="L21" s="372"/>
      <c r="M21" s="298"/>
      <c r="N21" s="366"/>
      <c r="O21" s="298"/>
      <c r="P21" s="365">
        <v>10</v>
      </c>
      <c r="Q21" s="298">
        <v>76500</v>
      </c>
      <c r="R21" s="366"/>
      <c r="S21" s="298"/>
      <c r="T21" s="385"/>
      <c r="U21" s="868"/>
      <c r="V21" s="871"/>
      <c r="W21" s="867"/>
      <c r="X21" s="365"/>
      <c r="Y21" s="298"/>
      <c r="Z21" s="298"/>
    </row>
    <row r="22" spans="1:26" ht="15" customHeight="1" x14ac:dyDescent="0.35">
      <c r="A22" s="1250"/>
      <c r="B22" s="353"/>
      <c r="C22" s="327"/>
      <c r="D22" s="348"/>
      <c r="E22" s="327"/>
      <c r="F22" s="348"/>
      <c r="G22" s="297"/>
      <c r="H22" s="353"/>
      <c r="I22" s="297"/>
      <c r="J22" s="353"/>
      <c r="K22" s="297"/>
      <c r="L22" s="372"/>
      <c r="M22" s="298"/>
      <c r="N22" s="366"/>
      <c r="O22" s="298"/>
      <c r="P22" s="365">
        <v>10</v>
      </c>
      <c r="Q22" s="298">
        <v>76500</v>
      </c>
      <c r="R22" s="366"/>
      <c r="S22" s="298"/>
      <c r="T22" s="385"/>
      <c r="U22" s="868"/>
      <c r="V22" s="871"/>
      <c r="W22" s="867"/>
      <c r="X22" s="365"/>
      <c r="Y22" s="298"/>
      <c r="Z22" s="298"/>
    </row>
    <row r="23" spans="1:26" ht="15" customHeight="1" x14ac:dyDescent="0.35">
      <c r="A23" s="1251"/>
      <c r="B23" s="353"/>
      <c r="C23" s="327"/>
      <c r="D23" s="348"/>
      <c r="E23" s="327"/>
      <c r="F23" s="348"/>
      <c r="G23" s="297"/>
      <c r="H23" s="353"/>
      <c r="I23" s="297"/>
      <c r="J23" s="353"/>
      <c r="K23" s="297"/>
      <c r="L23" s="372"/>
      <c r="M23" s="298"/>
      <c r="N23" s="366"/>
      <c r="O23" s="298"/>
      <c r="P23" s="365">
        <v>10</v>
      </c>
      <c r="Q23" s="298">
        <v>76500</v>
      </c>
      <c r="R23" s="366"/>
      <c r="S23" s="298"/>
      <c r="T23" s="385"/>
      <c r="U23" s="340"/>
      <c r="V23" s="385"/>
      <c r="W23" s="298"/>
      <c r="X23" s="366"/>
      <c r="Y23" s="298"/>
      <c r="Z23" s="298"/>
    </row>
    <row r="24" spans="1:26" ht="15" customHeight="1" x14ac:dyDescent="0.35">
      <c r="A24" s="1249">
        <v>44658</v>
      </c>
      <c r="B24" s="353">
        <v>19.68</v>
      </c>
      <c r="C24" s="327">
        <v>150552</v>
      </c>
      <c r="D24" s="348"/>
      <c r="E24" s="327"/>
      <c r="F24" s="348">
        <v>35.96</v>
      </c>
      <c r="G24" s="297">
        <v>275094</v>
      </c>
      <c r="H24" s="353"/>
      <c r="I24" s="338"/>
      <c r="J24" s="372">
        <v>15</v>
      </c>
      <c r="K24" s="297">
        <v>187500</v>
      </c>
      <c r="L24" s="372">
        <v>46.45</v>
      </c>
      <c r="M24" s="298">
        <v>239218</v>
      </c>
      <c r="N24" s="366"/>
      <c r="O24" s="298"/>
      <c r="P24" s="365">
        <v>10</v>
      </c>
      <c r="Q24" s="298">
        <v>76500</v>
      </c>
      <c r="R24" s="366"/>
      <c r="S24" s="298"/>
      <c r="T24" s="385"/>
      <c r="U24" s="340"/>
      <c r="V24" s="385">
        <v>29.95</v>
      </c>
      <c r="W24" s="298">
        <v>229118</v>
      </c>
      <c r="X24" s="366"/>
      <c r="Y24" s="298"/>
      <c r="Z24" s="298"/>
    </row>
    <row r="25" spans="1:26" ht="15" customHeight="1" x14ac:dyDescent="0.35">
      <c r="A25" s="1250"/>
      <c r="B25" s="353"/>
      <c r="C25" s="327"/>
      <c r="D25" s="348"/>
      <c r="E25" s="327"/>
      <c r="F25" s="348"/>
      <c r="G25" s="297"/>
      <c r="H25" s="353"/>
      <c r="I25" s="297"/>
      <c r="J25" s="353"/>
      <c r="K25" s="297"/>
      <c r="L25" s="372"/>
      <c r="M25" s="298"/>
      <c r="N25" s="366"/>
      <c r="O25" s="298"/>
      <c r="P25" s="365">
        <v>10</v>
      </c>
      <c r="Q25" s="298">
        <v>76500</v>
      </c>
      <c r="R25" s="366"/>
      <c r="S25" s="298"/>
      <c r="T25" s="385"/>
      <c r="U25" s="340"/>
      <c r="V25" s="385"/>
      <c r="W25" s="298"/>
      <c r="X25" s="366"/>
      <c r="Y25" s="298"/>
      <c r="Z25" s="298"/>
    </row>
    <row r="26" spans="1:26" ht="15" customHeight="1" x14ac:dyDescent="0.35">
      <c r="A26" s="1250"/>
      <c r="B26" s="353"/>
      <c r="C26" s="327"/>
      <c r="D26" s="348"/>
      <c r="E26" s="327"/>
      <c r="F26" s="348"/>
      <c r="G26" s="297"/>
      <c r="H26" s="353"/>
      <c r="I26" s="297"/>
      <c r="J26" s="353"/>
      <c r="K26" s="297"/>
      <c r="L26" s="372"/>
      <c r="M26" s="298"/>
      <c r="N26" s="366"/>
      <c r="O26" s="298"/>
      <c r="P26" s="365">
        <v>10</v>
      </c>
      <c r="Q26" s="298">
        <v>76500</v>
      </c>
      <c r="R26" s="366"/>
      <c r="S26" s="298"/>
      <c r="T26" s="385"/>
      <c r="U26" s="340"/>
      <c r="V26" s="385"/>
      <c r="W26" s="298"/>
      <c r="X26" s="366"/>
      <c r="Y26" s="298"/>
      <c r="Z26" s="298"/>
    </row>
    <row r="27" spans="1:26" ht="15" customHeight="1" x14ac:dyDescent="0.35">
      <c r="A27" s="1251"/>
      <c r="B27" s="353"/>
      <c r="C27" s="327"/>
      <c r="D27" s="348"/>
      <c r="E27" s="327"/>
      <c r="F27" s="348"/>
      <c r="G27" s="297"/>
      <c r="H27" s="353"/>
      <c r="I27" s="297"/>
      <c r="J27" s="353"/>
      <c r="K27" s="297"/>
      <c r="L27" s="372"/>
      <c r="M27" s="298"/>
      <c r="N27" s="366"/>
      <c r="O27" s="298"/>
      <c r="P27" s="365">
        <v>10</v>
      </c>
      <c r="Q27" s="298">
        <v>76500</v>
      </c>
      <c r="R27" s="366"/>
      <c r="S27" s="298"/>
      <c r="T27" s="385"/>
      <c r="U27" s="340"/>
      <c r="V27" s="385"/>
      <c r="W27" s="298"/>
      <c r="X27" s="366"/>
      <c r="Y27" s="298"/>
      <c r="Z27" s="298"/>
    </row>
    <row r="28" spans="1:26" ht="15" customHeight="1" x14ac:dyDescent="0.35">
      <c r="A28" s="1249">
        <v>44659</v>
      </c>
      <c r="B28" s="353"/>
      <c r="C28" s="327"/>
      <c r="D28" s="348">
        <v>28.84</v>
      </c>
      <c r="E28" s="327">
        <v>220626</v>
      </c>
      <c r="F28" s="348">
        <v>19.3</v>
      </c>
      <c r="G28" s="297">
        <v>147645</v>
      </c>
      <c r="H28" s="353"/>
      <c r="I28" s="297"/>
      <c r="J28" s="353"/>
      <c r="K28" s="297"/>
      <c r="L28" s="372"/>
      <c r="M28" s="298"/>
      <c r="N28" s="366"/>
      <c r="O28" s="298"/>
      <c r="P28" s="365">
        <v>10</v>
      </c>
      <c r="Q28" s="298">
        <v>76500</v>
      </c>
      <c r="R28" s="366"/>
      <c r="S28" s="298"/>
      <c r="T28" s="385"/>
      <c r="U28" s="340"/>
      <c r="V28" s="385"/>
      <c r="W28" s="298"/>
      <c r="X28" s="366"/>
      <c r="Y28" s="298"/>
      <c r="Z28" s="298"/>
    </row>
    <row r="29" spans="1:26" ht="15" customHeight="1" x14ac:dyDescent="0.35">
      <c r="A29" s="1250"/>
      <c r="B29" s="353"/>
      <c r="C29" s="327"/>
      <c r="D29" s="348"/>
      <c r="E29" s="327"/>
      <c r="F29" s="348"/>
      <c r="G29" s="297"/>
      <c r="H29" s="353"/>
      <c r="I29" s="297"/>
      <c r="J29" s="353"/>
      <c r="K29" s="297"/>
      <c r="L29" s="372"/>
      <c r="M29" s="298"/>
      <c r="N29" s="366"/>
      <c r="O29" s="298"/>
      <c r="P29" s="365">
        <v>10</v>
      </c>
      <c r="Q29" s="298">
        <v>76500</v>
      </c>
      <c r="R29" s="366"/>
      <c r="S29" s="298"/>
      <c r="T29" s="385"/>
      <c r="U29" s="340"/>
      <c r="V29" s="385"/>
      <c r="W29" s="298"/>
      <c r="X29" s="366"/>
      <c r="Y29" s="298"/>
      <c r="Z29" s="298"/>
    </row>
    <row r="30" spans="1:26" ht="15" customHeight="1" x14ac:dyDescent="0.35">
      <c r="A30" s="1250"/>
      <c r="B30" s="353"/>
      <c r="C30" s="327"/>
      <c r="D30" s="348"/>
      <c r="E30" s="327"/>
      <c r="F30" s="348"/>
      <c r="G30" s="297"/>
      <c r="H30" s="353"/>
      <c r="I30" s="297"/>
      <c r="J30" s="353"/>
      <c r="K30" s="297"/>
      <c r="L30" s="372"/>
      <c r="M30" s="298"/>
      <c r="N30" s="366"/>
      <c r="O30" s="298"/>
      <c r="P30" s="365">
        <v>10</v>
      </c>
      <c r="Q30" s="298">
        <v>76500</v>
      </c>
      <c r="R30" s="366"/>
      <c r="S30" s="298"/>
      <c r="T30" s="385"/>
      <c r="U30" s="340"/>
      <c r="V30" s="385"/>
      <c r="W30" s="298"/>
      <c r="X30" s="366"/>
      <c r="Y30" s="298"/>
      <c r="Z30" s="298"/>
    </row>
    <row r="31" spans="1:26" ht="15" customHeight="1" x14ac:dyDescent="0.35">
      <c r="A31" s="1251"/>
      <c r="B31" s="353"/>
      <c r="C31" s="327"/>
      <c r="D31" s="348"/>
      <c r="E31" s="327"/>
      <c r="F31" s="348"/>
      <c r="G31" s="297"/>
      <c r="H31" s="353"/>
      <c r="I31" s="297"/>
      <c r="J31" s="353"/>
      <c r="K31" s="297"/>
      <c r="L31" s="372"/>
      <c r="M31" s="298"/>
      <c r="N31" s="366"/>
      <c r="O31" s="298"/>
      <c r="P31" s="365">
        <v>10</v>
      </c>
      <c r="Q31" s="298">
        <v>76500</v>
      </c>
      <c r="R31" s="366"/>
      <c r="S31" s="298"/>
      <c r="T31" s="385"/>
      <c r="U31" s="340"/>
      <c r="V31" s="385"/>
      <c r="W31" s="298"/>
      <c r="X31" s="366"/>
      <c r="Y31" s="298"/>
      <c r="Z31" s="298"/>
    </row>
    <row r="32" spans="1:26" ht="15" customHeight="1" x14ac:dyDescent="0.35">
      <c r="A32" s="1249">
        <v>44660</v>
      </c>
      <c r="B32" s="353">
        <v>27.24</v>
      </c>
      <c r="C32" s="327">
        <v>208386</v>
      </c>
      <c r="D32" s="348"/>
      <c r="E32" s="450"/>
      <c r="F32" s="348"/>
      <c r="G32" s="297"/>
      <c r="H32" s="353">
        <v>30.48</v>
      </c>
      <c r="I32" s="297">
        <v>233172</v>
      </c>
      <c r="J32" s="353">
        <v>15</v>
      </c>
      <c r="K32" s="297">
        <v>187500</v>
      </c>
      <c r="L32" s="372">
        <v>55.4</v>
      </c>
      <c r="M32" s="298">
        <v>285310</v>
      </c>
      <c r="N32" s="366"/>
      <c r="O32" s="298"/>
      <c r="P32" s="365">
        <v>10</v>
      </c>
      <c r="Q32" s="298">
        <v>76500</v>
      </c>
      <c r="R32" s="366"/>
      <c r="S32" s="298"/>
      <c r="T32" s="385"/>
      <c r="U32" s="340"/>
      <c r="V32" s="385"/>
      <c r="W32" s="298"/>
      <c r="X32" s="366"/>
      <c r="Y32" s="298"/>
      <c r="Z32" s="298"/>
    </row>
    <row r="33" spans="1:26" ht="15" customHeight="1" x14ac:dyDescent="0.35">
      <c r="A33" s="1250"/>
      <c r="B33" s="353"/>
      <c r="C33" s="327"/>
      <c r="D33" s="348"/>
      <c r="E33" s="327"/>
      <c r="F33" s="348"/>
      <c r="G33" s="297"/>
      <c r="H33" s="353"/>
      <c r="I33" s="297"/>
      <c r="J33" s="353"/>
      <c r="K33" s="297"/>
      <c r="L33" s="372"/>
      <c r="M33" s="298"/>
      <c r="N33" s="366"/>
      <c r="O33" s="298"/>
      <c r="P33" s="365">
        <v>10</v>
      </c>
      <c r="Q33" s="298">
        <v>76500</v>
      </c>
      <c r="R33" s="366"/>
      <c r="S33" s="298"/>
      <c r="T33" s="385"/>
      <c r="U33" s="868"/>
      <c r="V33" s="871"/>
      <c r="W33" s="867"/>
      <c r="X33" s="365"/>
      <c r="Y33" s="298"/>
      <c r="Z33" s="298"/>
    </row>
    <row r="34" spans="1:26" ht="15" customHeight="1" x14ac:dyDescent="0.35">
      <c r="A34" s="1251"/>
      <c r="B34" s="353"/>
      <c r="C34" s="450"/>
      <c r="D34" s="348"/>
      <c r="E34" s="327"/>
      <c r="F34" s="348"/>
      <c r="G34" s="297"/>
      <c r="H34" s="353"/>
      <c r="I34" s="297"/>
      <c r="J34" s="353"/>
      <c r="K34" s="297"/>
      <c r="L34" s="372"/>
      <c r="M34" s="298"/>
      <c r="N34" s="366"/>
      <c r="O34" s="298"/>
      <c r="P34" s="365">
        <v>10</v>
      </c>
      <c r="Q34" s="298">
        <v>76500</v>
      </c>
      <c r="R34" s="366"/>
      <c r="S34" s="298"/>
      <c r="T34" s="385"/>
      <c r="U34" s="340"/>
      <c r="V34" s="385"/>
      <c r="W34" s="298"/>
      <c r="X34" s="366"/>
      <c r="Y34" s="298"/>
      <c r="Z34" s="298"/>
    </row>
    <row r="35" spans="1:26" ht="15" customHeight="1" x14ac:dyDescent="0.35">
      <c r="A35" s="1249">
        <v>44661</v>
      </c>
      <c r="B35" s="353">
        <v>13.17</v>
      </c>
      <c r="C35" s="327">
        <v>100751</v>
      </c>
      <c r="D35" s="348">
        <v>28.21</v>
      </c>
      <c r="E35" s="327">
        <v>215807</v>
      </c>
      <c r="F35" s="348">
        <v>42.46</v>
      </c>
      <c r="G35" s="297">
        <v>324819</v>
      </c>
      <c r="H35" s="353"/>
      <c r="I35" s="297"/>
      <c r="J35" s="353"/>
      <c r="K35" s="297"/>
      <c r="L35" s="372"/>
      <c r="M35" s="298"/>
      <c r="N35" s="366"/>
      <c r="O35" s="298"/>
      <c r="P35" s="365"/>
      <c r="Q35" s="298"/>
      <c r="R35" s="366"/>
      <c r="S35" s="298"/>
      <c r="T35" s="385"/>
      <c r="U35" s="340"/>
      <c r="V35" s="385"/>
      <c r="W35" s="298"/>
      <c r="X35" s="366"/>
      <c r="Y35" s="298"/>
      <c r="Z35" s="298"/>
    </row>
    <row r="36" spans="1:26" ht="15" customHeight="1" x14ac:dyDescent="0.35">
      <c r="A36" s="1251"/>
      <c r="B36" s="353"/>
      <c r="C36" s="327"/>
      <c r="D36" s="348"/>
      <c r="E36" s="327"/>
      <c r="F36" s="348"/>
      <c r="G36" s="297"/>
      <c r="H36" s="353"/>
      <c r="I36" s="297"/>
      <c r="J36" s="353"/>
      <c r="K36" s="297"/>
      <c r="L36" s="372"/>
      <c r="M36" s="298"/>
      <c r="N36" s="366"/>
      <c r="O36" s="298"/>
      <c r="P36" s="365"/>
      <c r="Q36" s="298"/>
      <c r="R36" s="366"/>
      <c r="S36" s="298"/>
      <c r="T36" s="385"/>
      <c r="U36" s="340"/>
      <c r="V36" s="385"/>
      <c r="W36" s="298"/>
      <c r="X36" s="366"/>
      <c r="Y36" s="298"/>
      <c r="Z36" s="298"/>
    </row>
    <row r="37" spans="1:26" ht="15" customHeight="1" x14ac:dyDescent="0.35">
      <c r="A37" s="1249">
        <v>44662</v>
      </c>
      <c r="B37" s="353">
        <v>20.079999999999998</v>
      </c>
      <c r="C37" s="327">
        <v>153612</v>
      </c>
      <c r="D37" s="348"/>
      <c r="E37" s="327"/>
      <c r="F37" s="348">
        <v>30.18</v>
      </c>
      <c r="G37" s="297">
        <v>230877</v>
      </c>
      <c r="H37" s="353"/>
      <c r="I37" s="297"/>
      <c r="J37" s="353"/>
      <c r="K37" s="297"/>
      <c r="L37" s="372"/>
      <c r="M37" s="298"/>
      <c r="N37" s="366">
        <v>31.04</v>
      </c>
      <c r="O37" s="298">
        <v>237456</v>
      </c>
      <c r="P37" s="365">
        <v>10</v>
      </c>
      <c r="Q37" s="298">
        <v>76500</v>
      </c>
      <c r="R37" s="366"/>
      <c r="S37" s="298"/>
      <c r="T37" s="385">
        <v>15</v>
      </c>
      <c r="U37" s="340">
        <v>114750</v>
      </c>
      <c r="V37" s="385"/>
      <c r="W37" s="298"/>
      <c r="X37" s="366"/>
      <c r="Y37" s="298"/>
      <c r="Z37" s="298"/>
    </row>
    <row r="38" spans="1:26" ht="15" customHeight="1" x14ac:dyDescent="0.35">
      <c r="A38" s="1250"/>
      <c r="B38" s="353"/>
      <c r="C38" s="327"/>
      <c r="D38" s="348"/>
      <c r="E38" s="327"/>
      <c r="F38" s="348"/>
      <c r="G38" s="297"/>
      <c r="H38" s="353"/>
      <c r="I38" s="297"/>
      <c r="J38" s="353"/>
      <c r="K38" s="297"/>
      <c r="L38" s="372"/>
      <c r="M38" s="298"/>
      <c r="N38" s="366"/>
      <c r="O38" s="298"/>
      <c r="P38" s="365">
        <v>10</v>
      </c>
      <c r="Q38" s="298">
        <v>76500</v>
      </c>
      <c r="R38" s="366"/>
      <c r="S38" s="298"/>
      <c r="T38" s="385"/>
      <c r="U38" s="340"/>
      <c r="V38" s="385"/>
      <c r="W38" s="298"/>
      <c r="X38" s="366"/>
      <c r="Y38" s="298"/>
      <c r="Z38" s="298"/>
    </row>
    <row r="39" spans="1:26" ht="15" customHeight="1" x14ac:dyDescent="0.35">
      <c r="A39" s="1250"/>
      <c r="B39" s="353"/>
      <c r="C39" s="327"/>
      <c r="D39" s="348"/>
      <c r="E39" s="327"/>
      <c r="F39" s="348"/>
      <c r="G39" s="297"/>
      <c r="H39" s="353"/>
      <c r="I39" s="297"/>
      <c r="J39" s="353"/>
      <c r="K39" s="297"/>
      <c r="L39" s="372"/>
      <c r="M39" s="298"/>
      <c r="N39" s="366"/>
      <c r="O39" s="298"/>
      <c r="P39" s="365">
        <v>10</v>
      </c>
      <c r="Q39" s="298">
        <v>76500</v>
      </c>
      <c r="R39" s="366"/>
      <c r="S39" s="298"/>
      <c r="T39" s="385"/>
      <c r="U39" s="340"/>
      <c r="V39" s="385"/>
      <c r="W39" s="298"/>
      <c r="X39" s="366"/>
      <c r="Y39" s="298"/>
      <c r="Z39" s="298"/>
    </row>
    <row r="40" spans="1:26" ht="15" customHeight="1" x14ac:dyDescent="0.35">
      <c r="A40" s="1251"/>
      <c r="B40" s="353"/>
      <c r="C40" s="327"/>
      <c r="D40" s="348"/>
      <c r="E40" s="327"/>
      <c r="F40" s="348"/>
      <c r="G40" s="297"/>
      <c r="H40" s="353"/>
      <c r="I40" s="297"/>
      <c r="J40" s="353"/>
      <c r="K40" s="297"/>
      <c r="L40" s="372"/>
      <c r="M40" s="298"/>
      <c r="N40" s="366"/>
      <c r="O40" s="298"/>
      <c r="P40" s="365">
        <v>10</v>
      </c>
      <c r="Q40" s="298">
        <v>76500</v>
      </c>
      <c r="R40" s="366"/>
      <c r="S40" s="298"/>
      <c r="T40" s="385"/>
      <c r="U40" s="340"/>
      <c r="V40" s="385"/>
      <c r="W40" s="298"/>
      <c r="X40" s="366"/>
      <c r="Y40" s="298"/>
      <c r="Z40" s="298"/>
    </row>
    <row r="41" spans="1:26" ht="15" customHeight="1" x14ac:dyDescent="0.35">
      <c r="A41" s="1249">
        <v>44663</v>
      </c>
      <c r="B41" s="353">
        <v>29.27</v>
      </c>
      <c r="C41" s="327">
        <v>223916</v>
      </c>
      <c r="D41" s="348">
        <v>23.09</v>
      </c>
      <c r="E41" s="327">
        <v>176639</v>
      </c>
      <c r="F41" s="348"/>
      <c r="G41" s="297"/>
      <c r="H41" s="353"/>
      <c r="I41" s="297"/>
      <c r="J41" s="353">
        <v>30</v>
      </c>
      <c r="K41" s="297">
        <v>375000</v>
      </c>
      <c r="L41" s="372"/>
      <c r="M41" s="298"/>
      <c r="N41" s="366"/>
      <c r="O41" s="298"/>
      <c r="P41" s="365">
        <v>10</v>
      </c>
      <c r="Q41" s="298">
        <v>76500</v>
      </c>
      <c r="R41" s="366"/>
      <c r="S41" s="298"/>
      <c r="T41" s="385"/>
      <c r="U41" s="340"/>
      <c r="V41" s="385">
        <v>35.86</v>
      </c>
      <c r="W41" s="298">
        <v>274329</v>
      </c>
      <c r="X41" s="366"/>
      <c r="Y41" s="298"/>
      <c r="Z41" s="298"/>
    </row>
    <row r="42" spans="1:26" ht="15" customHeight="1" x14ac:dyDescent="0.35">
      <c r="A42" s="1250"/>
      <c r="B42" s="353"/>
      <c r="C42" s="327"/>
      <c r="D42" s="348"/>
      <c r="E42" s="327"/>
      <c r="F42" s="348"/>
      <c r="G42" s="297"/>
      <c r="H42" s="353"/>
      <c r="I42" s="297"/>
      <c r="J42" s="353"/>
      <c r="K42" s="297"/>
      <c r="L42" s="372"/>
      <c r="M42" s="298"/>
      <c r="N42" s="366"/>
      <c r="O42" s="298"/>
      <c r="P42" s="365">
        <v>10</v>
      </c>
      <c r="Q42" s="298">
        <v>76500</v>
      </c>
      <c r="R42" s="366"/>
      <c r="S42" s="298"/>
      <c r="T42" s="385"/>
      <c r="U42" s="340"/>
      <c r="V42" s="385"/>
      <c r="W42" s="298"/>
      <c r="X42" s="366"/>
      <c r="Y42" s="298"/>
      <c r="Z42" s="298"/>
    </row>
    <row r="43" spans="1:26" ht="15" customHeight="1" x14ac:dyDescent="0.35">
      <c r="A43" s="1250"/>
      <c r="B43" s="353">
        <v>13.39</v>
      </c>
      <c r="C43" s="327">
        <v>102434</v>
      </c>
      <c r="D43" s="348"/>
      <c r="E43" s="327"/>
      <c r="F43" s="348"/>
      <c r="G43" s="297"/>
      <c r="H43" s="353"/>
      <c r="I43" s="297"/>
      <c r="J43" s="353"/>
      <c r="K43" s="297"/>
      <c r="L43" s="372"/>
      <c r="M43" s="298"/>
      <c r="N43" s="366"/>
      <c r="O43" s="298"/>
      <c r="P43" s="365">
        <v>10</v>
      </c>
      <c r="Q43" s="298">
        <v>76500</v>
      </c>
      <c r="R43" s="366"/>
      <c r="S43" s="298"/>
      <c r="T43" s="385"/>
      <c r="U43" s="340"/>
      <c r="V43" s="385"/>
      <c r="W43" s="298"/>
      <c r="X43" s="366"/>
      <c r="Y43" s="298"/>
      <c r="Z43" s="298"/>
    </row>
    <row r="44" spans="1:26" ht="15" customHeight="1" x14ac:dyDescent="0.35">
      <c r="A44" s="1251"/>
      <c r="B44" s="353"/>
      <c r="C44" s="327"/>
      <c r="D44" s="348"/>
      <c r="E44" s="327"/>
      <c r="F44" s="348"/>
      <c r="G44" s="297"/>
      <c r="H44" s="353"/>
      <c r="I44" s="297"/>
      <c r="J44" s="353"/>
      <c r="K44" s="297"/>
      <c r="L44" s="372"/>
      <c r="M44" s="298"/>
      <c r="N44" s="366"/>
      <c r="O44" s="298"/>
      <c r="P44" s="365">
        <v>10</v>
      </c>
      <c r="Q44" s="298">
        <v>76500</v>
      </c>
      <c r="R44" s="366"/>
      <c r="S44" s="298"/>
      <c r="T44" s="385"/>
      <c r="U44" s="340"/>
      <c r="V44" s="385"/>
      <c r="W44" s="298"/>
      <c r="X44" s="366"/>
      <c r="Y44" s="298"/>
      <c r="Z44" s="298"/>
    </row>
    <row r="45" spans="1:26" ht="15" customHeight="1" x14ac:dyDescent="0.35">
      <c r="A45" s="1249">
        <v>44664</v>
      </c>
      <c r="B45" s="353">
        <v>18.329999999999998</v>
      </c>
      <c r="C45" s="327">
        <v>140378</v>
      </c>
      <c r="D45" s="348"/>
      <c r="E45" s="327"/>
      <c r="F45" s="348">
        <v>18.579999999999998</v>
      </c>
      <c r="G45" s="297">
        <v>142137</v>
      </c>
      <c r="H45" s="353"/>
      <c r="I45" s="297"/>
      <c r="J45" s="353">
        <v>15</v>
      </c>
      <c r="K45" s="297">
        <v>187500</v>
      </c>
      <c r="L45" s="372"/>
      <c r="M45" s="298"/>
      <c r="N45" s="366"/>
      <c r="O45" s="298"/>
      <c r="P45" s="365">
        <v>10</v>
      </c>
      <c r="Q45" s="298">
        <v>76500</v>
      </c>
      <c r="R45" s="366"/>
      <c r="S45" s="298"/>
      <c r="T45" s="385"/>
      <c r="U45" s="340"/>
      <c r="V45" s="385"/>
      <c r="W45" s="298"/>
      <c r="X45" s="366"/>
      <c r="Y45" s="298"/>
      <c r="Z45" s="298"/>
    </row>
    <row r="46" spans="1:26" ht="15" customHeight="1" x14ac:dyDescent="0.35">
      <c r="A46" s="1250"/>
      <c r="B46" s="353"/>
      <c r="C46" s="327"/>
      <c r="D46" s="348"/>
      <c r="E46" s="327"/>
      <c r="F46" s="348"/>
      <c r="G46" s="297"/>
      <c r="H46" s="353"/>
      <c r="I46" s="297"/>
      <c r="J46" s="353"/>
      <c r="K46" s="297"/>
      <c r="L46" s="372"/>
      <c r="M46" s="298"/>
      <c r="N46" s="366"/>
      <c r="O46" s="298"/>
      <c r="P46" s="365">
        <v>10</v>
      </c>
      <c r="Q46" s="298">
        <v>76500</v>
      </c>
      <c r="R46" s="366"/>
      <c r="S46" s="298"/>
      <c r="T46" s="385"/>
      <c r="U46" s="868"/>
      <c r="V46" s="871"/>
      <c r="W46" s="867"/>
      <c r="X46" s="365"/>
      <c r="Y46" s="298"/>
      <c r="Z46" s="298"/>
    </row>
    <row r="47" spans="1:26" ht="15" customHeight="1" x14ac:dyDescent="0.35">
      <c r="A47" s="1251"/>
      <c r="B47" s="353"/>
      <c r="C47" s="327"/>
      <c r="D47" s="348"/>
      <c r="E47" s="327"/>
      <c r="F47" s="348"/>
      <c r="G47" s="297"/>
      <c r="H47" s="353"/>
      <c r="I47" s="297"/>
      <c r="J47" s="353"/>
      <c r="K47" s="297"/>
      <c r="L47" s="372"/>
      <c r="M47" s="298"/>
      <c r="N47" s="366"/>
      <c r="O47" s="298"/>
      <c r="P47" s="365">
        <v>10</v>
      </c>
      <c r="Q47" s="298">
        <v>76500</v>
      </c>
      <c r="R47" s="366"/>
      <c r="S47" s="298"/>
      <c r="T47" s="385"/>
      <c r="U47" s="340"/>
      <c r="V47" s="385"/>
      <c r="W47" s="298"/>
      <c r="X47" s="366"/>
      <c r="Y47" s="298"/>
      <c r="Z47" s="298"/>
    </row>
    <row r="48" spans="1:26" ht="15" customHeight="1" x14ac:dyDescent="0.35">
      <c r="A48" s="1249">
        <v>44665</v>
      </c>
      <c r="B48" s="353">
        <v>27.55</v>
      </c>
      <c r="C48" s="297">
        <v>210758</v>
      </c>
      <c r="D48" s="348">
        <v>16.66</v>
      </c>
      <c r="E48" s="327">
        <v>127449</v>
      </c>
      <c r="F48" s="348">
        <v>26.31</v>
      </c>
      <c r="G48" s="297">
        <v>201272</v>
      </c>
      <c r="H48" s="353"/>
      <c r="I48" s="297"/>
      <c r="J48" s="353">
        <v>15</v>
      </c>
      <c r="K48" s="297">
        <v>187500</v>
      </c>
      <c r="L48" s="372"/>
      <c r="M48" s="298"/>
      <c r="N48" s="366"/>
      <c r="O48" s="298"/>
      <c r="P48" s="365">
        <v>10</v>
      </c>
      <c r="Q48" s="298">
        <v>76500</v>
      </c>
      <c r="R48" s="366"/>
      <c r="S48" s="298"/>
      <c r="T48" s="385"/>
      <c r="U48" s="340"/>
      <c r="V48" s="385"/>
      <c r="W48" s="298"/>
      <c r="X48" s="366"/>
      <c r="Y48" s="298"/>
      <c r="Z48" s="298"/>
    </row>
    <row r="49" spans="1:26" ht="15" customHeight="1" x14ac:dyDescent="0.35">
      <c r="A49" s="1250"/>
      <c r="B49" s="353"/>
      <c r="C49" s="327"/>
      <c r="D49" s="348"/>
      <c r="E49" s="327"/>
      <c r="F49" s="348"/>
      <c r="G49" s="297"/>
      <c r="H49" s="353"/>
      <c r="I49" s="297"/>
      <c r="J49" s="353"/>
      <c r="K49" s="297"/>
      <c r="L49" s="372"/>
      <c r="M49" s="298"/>
      <c r="N49" s="366"/>
      <c r="O49" s="298"/>
      <c r="P49" s="365">
        <v>10</v>
      </c>
      <c r="Q49" s="298">
        <v>76500</v>
      </c>
      <c r="R49" s="366"/>
      <c r="S49" s="298"/>
      <c r="T49" s="385"/>
      <c r="U49" s="868"/>
      <c r="V49" s="871"/>
      <c r="W49" s="867"/>
      <c r="X49" s="365"/>
      <c r="Y49" s="298"/>
      <c r="Z49" s="298"/>
    </row>
    <row r="50" spans="1:26" ht="15" customHeight="1" x14ac:dyDescent="0.35">
      <c r="A50" s="1250"/>
      <c r="B50" s="353">
        <v>17.45</v>
      </c>
      <c r="C50" s="327">
        <v>133493</v>
      </c>
      <c r="D50" s="348"/>
      <c r="E50" s="327"/>
      <c r="F50" s="348"/>
      <c r="G50" s="297"/>
      <c r="H50" s="353"/>
      <c r="I50" s="297"/>
      <c r="J50" s="353"/>
      <c r="K50" s="297"/>
      <c r="L50" s="372"/>
      <c r="M50" s="298"/>
      <c r="N50" s="366"/>
      <c r="O50" s="298"/>
      <c r="P50" s="365">
        <v>10</v>
      </c>
      <c r="Q50" s="298">
        <v>76500</v>
      </c>
      <c r="R50" s="366"/>
      <c r="S50" s="298"/>
      <c r="T50" s="385"/>
      <c r="U50" s="868"/>
      <c r="V50" s="871"/>
      <c r="W50" s="867"/>
      <c r="X50" s="365"/>
      <c r="Y50" s="298"/>
      <c r="Z50" s="298"/>
    </row>
    <row r="51" spans="1:26" ht="15" customHeight="1" x14ac:dyDescent="0.35">
      <c r="A51" s="1250"/>
      <c r="B51" s="353"/>
      <c r="C51" s="327"/>
      <c r="D51" s="348"/>
      <c r="E51" s="327"/>
      <c r="F51" s="348"/>
      <c r="G51" s="297"/>
      <c r="H51" s="353"/>
      <c r="I51" s="297"/>
      <c r="J51" s="353"/>
      <c r="K51" s="297"/>
      <c r="L51" s="372"/>
      <c r="M51" s="298"/>
      <c r="N51" s="366"/>
      <c r="O51" s="298"/>
      <c r="P51" s="365">
        <v>10</v>
      </c>
      <c r="Q51" s="298">
        <v>76500</v>
      </c>
      <c r="R51" s="366"/>
      <c r="S51" s="298"/>
      <c r="T51" s="385"/>
      <c r="U51" s="868"/>
      <c r="V51" s="871"/>
      <c r="W51" s="867"/>
      <c r="X51" s="365"/>
      <c r="Y51" s="298"/>
      <c r="Z51" s="298"/>
    </row>
    <row r="52" spans="1:26" ht="15" customHeight="1" x14ac:dyDescent="0.35">
      <c r="A52" s="1251"/>
      <c r="B52" s="353"/>
      <c r="C52" s="327"/>
      <c r="D52" s="348"/>
      <c r="E52" s="327"/>
      <c r="F52" s="348"/>
      <c r="G52" s="297"/>
      <c r="H52" s="353"/>
      <c r="I52" s="297"/>
      <c r="J52" s="353"/>
      <c r="K52" s="297"/>
      <c r="L52" s="372"/>
      <c r="M52" s="298"/>
      <c r="N52" s="366"/>
      <c r="O52" s="298"/>
      <c r="P52" s="365">
        <v>10</v>
      </c>
      <c r="Q52" s="298">
        <v>76500</v>
      </c>
      <c r="R52" s="366"/>
      <c r="S52" s="298"/>
      <c r="T52" s="385"/>
      <c r="U52" s="340"/>
      <c r="V52" s="385"/>
      <c r="W52" s="298"/>
      <c r="X52" s="366"/>
      <c r="Y52" s="298"/>
      <c r="Z52" s="298"/>
    </row>
    <row r="53" spans="1:26" ht="15" customHeight="1" x14ac:dyDescent="0.35">
      <c r="A53" s="1249">
        <v>44666</v>
      </c>
      <c r="B53" s="353">
        <v>16.940000000000001</v>
      </c>
      <c r="C53" s="327">
        <v>129591</v>
      </c>
      <c r="D53" s="348"/>
      <c r="E53" s="327"/>
      <c r="F53" s="348">
        <v>23.82</v>
      </c>
      <c r="G53" s="297">
        <v>182223</v>
      </c>
      <c r="H53" s="353"/>
      <c r="I53" s="297"/>
      <c r="J53" s="353"/>
      <c r="K53" s="297"/>
      <c r="L53" s="372"/>
      <c r="M53" s="298"/>
      <c r="N53" s="366"/>
      <c r="O53" s="298"/>
      <c r="P53" s="365">
        <v>10</v>
      </c>
      <c r="Q53" s="298">
        <v>76500</v>
      </c>
      <c r="R53" s="366"/>
      <c r="S53" s="298"/>
      <c r="T53" s="385"/>
      <c r="U53" s="340"/>
      <c r="V53" s="385"/>
      <c r="W53" s="298"/>
      <c r="X53" s="366"/>
      <c r="Y53" s="298"/>
      <c r="Z53" s="298"/>
    </row>
    <row r="54" spans="1:26" ht="15" customHeight="1" x14ac:dyDescent="0.35">
      <c r="A54" s="1250"/>
      <c r="B54" s="353"/>
      <c r="C54" s="327"/>
      <c r="D54" s="348"/>
      <c r="E54" s="327"/>
      <c r="F54" s="348"/>
      <c r="G54" s="297"/>
      <c r="H54" s="353"/>
      <c r="I54" s="297"/>
      <c r="J54" s="353"/>
      <c r="K54" s="297"/>
      <c r="L54" s="372"/>
      <c r="M54" s="298"/>
      <c r="N54" s="366"/>
      <c r="O54" s="298"/>
      <c r="P54" s="365"/>
      <c r="Q54" s="298"/>
      <c r="R54" s="366"/>
      <c r="S54" s="298"/>
      <c r="T54" s="385"/>
      <c r="U54" s="340"/>
      <c r="V54" s="385"/>
      <c r="W54" s="298"/>
      <c r="X54" s="366"/>
      <c r="Y54" s="298"/>
      <c r="Z54" s="298"/>
    </row>
    <row r="55" spans="1:26" ht="15" customHeight="1" x14ac:dyDescent="0.35">
      <c r="A55" s="1251"/>
      <c r="B55" s="353"/>
      <c r="C55" s="327"/>
      <c r="D55" s="348"/>
      <c r="E55" s="327"/>
      <c r="F55" s="348"/>
      <c r="G55" s="297"/>
      <c r="H55" s="353"/>
      <c r="I55" s="297"/>
      <c r="J55" s="353"/>
      <c r="K55" s="297"/>
      <c r="L55" s="372"/>
      <c r="M55" s="298"/>
      <c r="N55" s="366"/>
      <c r="O55" s="298"/>
      <c r="P55" s="365"/>
      <c r="Q55" s="298"/>
      <c r="R55" s="366"/>
      <c r="S55" s="298"/>
      <c r="T55" s="385"/>
      <c r="U55" s="340"/>
      <c r="V55" s="385"/>
      <c r="W55" s="298"/>
      <c r="X55" s="366"/>
      <c r="Y55" s="298"/>
      <c r="Z55" s="298"/>
    </row>
    <row r="56" spans="1:26" ht="15" customHeight="1" x14ac:dyDescent="0.35">
      <c r="A56" s="1249">
        <v>44667</v>
      </c>
      <c r="B56" s="353">
        <v>15.92</v>
      </c>
      <c r="C56" s="327">
        <v>121788</v>
      </c>
      <c r="D56" s="348">
        <v>30.93</v>
      </c>
      <c r="E56" s="327">
        <v>236615</v>
      </c>
      <c r="F56" s="348">
        <v>23.8</v>
      </c>
      <c r="G56" s="338">
        <v>182070</v>
      </c>
      <c r="H56" s="372"/>
      <c r="I56" s="297"/>
      <c r="J56" s="353"/>
      <c r="K56" s="297"/>
      <c r="L56" s="372"/>
      <c r="M56" s="298"/>
      <c r="N56" s="366"/>
      <c r="O56" s="298"/>
      <c r="P56" s="365">
        <v>10</v>
      </c>
      <c r="Q56" s="298">
        <v>76500</v>
      </c>
      <c r="R56" s="366"/>
      <c r="S56" s="298"/>
      <c r="T56" s="385"/>
      <c r="U56" s="340"/>
      <c r="V56" s="385">
        <v>27.93</v>
      </c>
      <c r="W56" s="298">
        <v>213665</v>
      </c>
      <c r="X56" s="366"/>
      <c r="Y56" s="298"/>
      <c r="Z56" s="298"/>
    </row>
    <row r="57" spans="1:26" ht="15" customHeight="1" x14ac:dyDescent="0.35">
      <c r="A57" s="1250"/>
      <c r="B57" s="353"/>
      <c r="C57" s="327"/>
      <c r="D57" s="348"/>
      <c r="E57" s="327"/>
      <c r="F57" s="348"/>
      <c r="G57" s="338"/>
      <c r="H57" s="372"/>
      <c r="I57" s="297"/>
      <c r="J57" s="353"/>
      <c r="K57" s="297"/>
      <c r="L57" s="372"/>
      <c r="M57" s="298"/>
      <c r="N57" s="366"/>
      <c r="O57" s="298"/>
      <c r="P57" s="365">
        <v>10</v>
      </c>
      <c r="Q57" s="298">
        <v>76500</v>
      </c>
      <c r="R57" s="366"/>
      <c r="S57" s="298"/>
      <c r="T57" s="385"/>
      <c r="U57" s="340"/>
      <c r="V57" s="385"/>
      <c r="W57" s="298"/>
      <c r="X57" s="366"/>
      <c r="Y57" s="298"/>
      <c r="Z57" s="298"/>
    </row>
    <row r="58" spans="1:26" ht="15" customHeight="1" x14ac:dyDescent="0.35">
      <c r="A58" s="1251"/>
      <c r="B58" s="353"/>
      <c r="C58" s="327"/>
      <c r="D58" s="348"/>
      <c r="E58" s="327"/>
      <c r="F58" s="348"/>
      <c r="G58" s="297"/>
      <c r="H58" s="353"/>
      <c r="I58" s="297"/>
      <c r="J58" s="353"/>
      <c r="K58" s="297"/>
      <c r="L58" s="372"/>
      <c r="M58" s="298"/>
      <c r="N58" s="366"/>
      <c r="O58" s="298"/>
      <c r="P58" s="365">
        <v>10.119999999999999</v>
      </c>
      <c r="Q58" s="298">
        <v>77418</v>
      </c>
      <c r="R58" s="366"/>
      <c r="S58" s="298"/>
      <c r="T58" s="385"/>
      <c r="U58" s="340"/>
      <c r="V58" s="385"/>
      <c r="W58" s="298"/>
      <c r="X58" s="366"/>
      <c r="Y58" s="298"/>
      <c r="Z58" s="298"/>
    </row>
    <row r="59" spans="1:26" ht="15" customHeight="1" x14ac:dyDescent="0.35">
      <c r="A59" s="1249">
        <v>44668</v>
      </c>
      <c r="B59" s="353">
        <v>16.149999999999999</v>
      </c>
      <c r="C59" s="327">
        <v>123624</v>
      </c>
      <c r="D59" s="348"/>
      <c r="E59" s="327"/>
      <c r="F59" s="348">
        <v>24.22</v>
      </c>
      <c r="G59" s="297">
        <v>185283</v>
      </c>
      <c r="H59" s="353"/>
      <c r="I59" s="297"/>
      <c r="J59" s="353"/>
      <c r="K59" s="297"/>
      <c r="L59" s="372"/>
      <c r="M59" s="298"/>
      <c r="N59" s="366"/>
      <c r="O59" s="298"/>
      <c r="P59" s="365">
        <v>10</v>
      </c>
      <c r="Q59" s="298">
        <v>76500</v>
      </c>
      <c r="R59" s="366"/>
      <c r="S59" s="298"/>
      <c r="T59" s="385"/>
      <c r="U59" s="340"/>
      <c r="V59" s="385"/>
      <c r="W59" s="298"/>
      <c r="X59" s="366"/>
      <c r="Y59" s="298"/>
      <c r="Z59" s="298"/>
    </row>
    <row r="60" spans="1:26" ht="15" customHeight="1" x14ac:dyDescent="0.35">
      <c r="A60" s="1250"/>
      <c r="B60" s="353"/>
      <c r="C60" s="327"/>
      <c r="D60" s="348"/>
      <c r="E60" s="327"/>
      <c r="F60" s="348"/>
      <c r="G60" s="297"/>
      <c r="H60" s="353"/>
      <c r="I60" s="297"/>
      <c r="J60" s="353"/>
      <c r="K60" s="297"/>
      <c r="L60" s="372"/>
      <c r="M60" s="298"/>
      <c r="N60" s="366"/>
      <c r="O60" s="298"/>
      <c r="P60" s="365"/>
      <c r="Q60" s="298"/>
      <c r="R60" s="366"/>
      <c r="S60" s="298"/>
      <c r="T60" s="385"/>
      <c r="U60" s="340"/>
      <c r="V60" s="385"/>
      <c r="W60" s="298"/>
      <c r="X60" s="366"/>
      <c r="Y60" s="298"/>
      <c r="Z60" s="298"/>
    </row>
    <row r="61" spans="1:26" ht="15" customHeight="1" x14ac:dyDescent="0.35">
      <c r="A61" s="1251"/>
      <c r="B61" s="353"/>
      <c r="C61" s="327"/>
      <c r="D61" s="348"/>
      <c r="E61" s="327"/>
      <c r="F61" s="348"/>
      <c r="G61" s="297"/>
      <c r="H61" s="353"/>
      <c r="I61" s="297"/>
      <c r="J61" s="353"/>
      <c r="K61" s="297"/>
      <c r="L61" s="372"/>
      <c r="M61" s="298"/>
      <c r="N61" s="366"/>
      <c r="O61" s="298"/>
      <c r="P61" s="365"/>
      <c r="Q61" s="298"/>
      <c r="R61" s="366"/>
      <c r="S61" s="298"/>
      <c r="T61" s="385"/>
      <c r="U61" s="340"/>
      <c r="V61" s="385"/>
      <c r="W61" s="298"/>
      <c r="X61" s="366"/>
      <c r="Y61" s="298"/>
      <c r="Z61" s="298"/>
    </row>
    <row r="62" spans="1:26" ht="15" customHeight="1" x14ac:dyDescent="0.35">
      <c r="A62" s="1249">
        <v>44669</v>
      </c>
      <c r="B62" s="353"/>
      <c r="C62" s="327"/>
      <c r="D62" s="348">
        <v>26.79</v>
      </c>
      <c r="E62" s="327">
        <v>204944</v>
      </c>
      <c r="F62" s="348">
        <v>25.27</v>
      </c>
      <c r="G62" s="297">
        <v>193316</v>
      </c>
      <c r="H62" s="353"/>
      <c r="I62" s="297"/>
      <c r="J62" s="353">
        <v>15</v>
      </c>
      <c r="K62" s="297">
        <v>187500</v>
      </c>
      <c r="L62" s="372">
        <v>64.66</v>
      </c>
      <c r="M62" s="298">
        <v>332999</v>
      </c>
      <c r="N62" s="366"/>
      <c r="O62" s="298"/>
      <c r="P62" s="365">
        <v>10</v>
      </c>
      <c r="Q62" s="298">
        <v>76500</v>
      </c>
      <c r="R62" s="353">
        <v>15</v>
      </c>
      <c r="S62" s="298">
        <v>114750</v>
      </c>
      <c r="T62" s="385">
        <v>33.03</v>
      </c>
      <c r="U62" s="340">
        <v>252680</v>
      </c>
      <c r="V62" s="385"/>
      <c r="W62" s="298"/>
      <c r="X62" s="366"/>
      <c r="Y62" s="298"/>
      <c r="Z62" s="298"/>
    </row>
    <row r="63" spans="1:26" ht="15" customHeight="1" x14ac:dyDescent="0.35">
      <c r="A63" s="1250"/>
      <c r="B63" s="353"/>
      <c r="C63" s="327"/>
      <c r="D63" s="348"/>
      <c r="E63" s="327"/>
      <c r="F63" s="348"/>
      <c r="G63" s="297"/>
      <c r="H63" s="353"/>
      <c r="I63" s="297"/>
      <c r="J63" s="353"/>
      <c r="K63" s="297"/>
      <c r="L63" s="372"/>
      <c r="M63" s="298"/>
      <c r="N63" s="366"/>
      <c r="O63" s="298"/>
      <c r="P63" s="365">
        <v>10</v>
      </c>
      <c r="Q63" s="298">
        <v>76500</v>
      </c>
      <c r="R63" s="353"/>
      <c r="S63" s="298"/>
      <c r="T63" s="385"/>
      <c r="U63" s="340"/>
      <c r="V63" s="385"/>
      <c r="W63" s="298"/>
      <c r="X63" s="366"/>
      <c r="Y63" s="298"/>
      <c r="Z63" s="298"/>
    </row>
    <row r="64" spans="1:26" ht="15" customHeight="1" x14ac:dyDescent="0.35">
      <c r="A64" s="1250"/>
      <c r="B64" s="353"/>
      <c r="C64" s="327"/>
      <c r="D64" s="348"/>
      <c r="E64" s="327"/>
      <c r="F64" s="348"/>
      <c r="G64" s="297"/>
      <c r="H64" s="353"/>
      <c r="I64" s="297"/>
      <c r="J64" s="353"/>
      <c r="K64" s="297"/>
      <c r="L64" s="372">
        <v>55.5</v>
      </c>
      <c r="M64" s="298">
        <v>285825</v>
      </c>
      <c r="N64" s="366"/>
      <c r="O64" s="298"/>
      <c r="P64" s="365">
        <v>10</v>
      </c>
      <c r="Q64" s="298">
        <v>76500</v>
      </c>
      <c r="R64" s="366"/>
      <c r="S64" s="298"/>
      <c r="T64" s="385"/>
      <c r="U64" s="868"/>
      <c r="V64" s="871"/>
      <c r="W64" s="867"/>
      <c r="X64" s="365"/>
      <c r="Y64" s="298"/>
      <c r="Z64" s="298"/>
    </row>
    <row r="65" spans="1:26" ht="15" customHeight="1" x14ac:dyDescent="0.35">
      <c r="A65" s="1251"/>
      <c r="B65" s="353"/>
      <c r="C65" s="327"/>
      <c r="D65" s="348"/>
      <c r="E65" s="327"/>
      <c r="F65" s="348"/>
      <c r="G65" s="338"/>
      <c r="H65" s="353"/>
      <c r="I65" s="297"/>
      <c r="J65" s="353"/>
      <c r="K65" s="297"/>
      <c r="L65" s="372"/>
      <c r="M65" s="298"/>
      <c r="N65" s="366"/>
      <c r="O65" s="298"/>
      <c r="P65" s="365">
        <v>10</v>
      </c>
      <c r="Q65" s="298">
        <v>76500</v>
      </c>
      <c r="R65" s="366"/>
      <c r="S65" s="298"/>
      <c r="T65" s="385"/>
      <c r="U65" s="340"/>
      <c r="V65" s="385"/>
      <c r="W65" s="298"/>
      <c r="X65" s="366"/>
      <c r="Y65" s="298"/>
      <c r="Z65" s="298"/>
    </row>
    <row r="66" spans="1:26" ht="15" customHeight="1" x14ac:dyDescent="0.35">
      <c r="A66" s="1249">
        <v>44670</v>
      </c>
      <c r="B66" s="353"/>
      <c r="C66" s="327"/>
      <c r="D66" s="348">
        <v>13.84</v>
      </c>
      <c r="E66" s="327">
        <v>105876</v>
      </c>
      <c r="F66" s="348">
        <v>34.81</v>
      </c>
      <c r="G66" s="297">
        <v>266297</v>
      </c>
      <c r="H66" s="353"/>
      <c r="I66" s="297"/>
      <c r="J66" s="353"/>
      <c r="K66" s="297"/>
      <c r="L66" s="372"/>
      <c r="M66" s="298"/>
      <c r="N66" s="366"/>
      <c r="O66" s="298"/>
      <c r="P66" s="365">
        <v>10</v>
      </c>
      <c r="Q66" s="298">
        <v>76500</v>
      </c>
      <c r="R66" s="366"/>
      <c r="S66" s="298"/>
      <c r="T66" s="385"/>
      <c r="U66" s="340"/>
      <c r="V66" s="385"/>
      <c r="W66" s="298"/>
      <c r="X66" s="366"/>
      <c r="Y66" s="298"/>
      <c r="Z66" s="298"/>
    </row>
    <row r="67" spans="1:26" ht="15" customHeight="1" x14ac:dyDescent="0.35">
      <c r="A67" s="1250"/>
      <c r="B67" s="353"/>
      <c r="C67" s="327"/>
      <c r="D67" s="348"/>
      <c r="E67" s="327"/>
      <c r="F67" s="348"/>
      <c r="G67" s="297"/>
      <c r="H67" s="353"/>
      <c r="I67" s="297"/>
      <c r="J67" s="353"/>
      <c r="K67" s="297"/>
      <c r="L67" s="372"/>
      <c r="M67" s="298"/>
      <c r="N67" s="366"/>
      <c r="O67" s="298"/>
      <c r="P67" s="365">
        <v>10</v>
      </c>
      <c r="Q67" s="298">
        <v>76500</v>
      </c>
      <c r="R67" s="366"/>
      <c r="S67" s="298"/>
      <c r="T67" s="385"/>
      <c r="U67" s="868"/>
      <c r="V67" s="871"/>
      <c r="W67" s="867"/>
      <c r="X67" s="365"/>
      <c r="Y67" s="298"/>
      <c r="Z67" s="298"/>
    </row>
    <row r="68" spans="1:26" ht="15" customHeight="1" x14ac:dyDescent="0.35">
      <c r="A68" s="1250"/>
      <c r="B68" s="353"/>
      <c r="C68" s="327"/>
      <c r="D68" s="348"/>
      <c r="E68" s="327"/>
      <c r="F68" s="348"/>
      <c r="G68" s="297"/>
      <c r="H68" s="353"/>
      <c r="I68" s="297"/>
      <c r="J68" s="353"/>
      <c r="K68" s="297"/>
      <c r="L68" s="372"/>
      <c r="M68" s="298"/>
      <c r="N68" s="366"/>
      <c r="O68" s="298"/>
      <c r="P68" s="365">
        <v>10</v>
      </c>
      <c r="Q68" s="298">
        <v>76500</v>
      </c>
      <c r="R68" s="366"/>
      <c r="S68" s="298"/>
      <c r="T68" s="385"/>
      <c r="U68" s="868"/>
      <c r="V68" s="871"/>
      <c r="W68" s="867"/>
      <c r="X68" s="365"/>
      <c r="Y68" s="298"/>
      <c r="Z68" s="298"/>
    </row>
    <row r="69" spans="1:26" ht="15" customHeight="1" x14ac:dyDescent="0.35">
      <c r="A69" s="1251"/>
      <c r="B69" s="353"/>
      <c r="C69" s="327"/>
      <c r="D69" s="348"/>
      <c r="E69" s="327"/>
      <c r="F69" s="348"/>
      <c r="G69" s="297"/>
      <c r="H69" s="353"/>
      <c r="I69" s="297"/>
      <c r="J69" s="353"/>
      <c r="K69" s="297"/>
      <c r="L69" s="372"/>
      <c r="M69" s="298"/>
      <c r="N69" s="366"/>
      <c r="O69" s="298"/>
      <c r="P69" s="365">
        <v>10</v>
      </c>
      <c r="Q69" s="298">
        <v>76500</v>
      </c>
      <c r="R69" s="366"/>
      <c r="S69" s="298"/>
      <c r="T69" s="385"/>
      <c r="U69" s="340"/>
      <c r="V69" s="385"/>
      <c r="W69" s="298"/>
      <c r="X69" s="366"/>
      <c r="Y69" s="298"/>
      <c r="Z69" s="298"/>
    </row>
    <row r="70" spans="1:26" ht="15" customHeight="1" x14ac:dyDescent="0.35">
      <c r="A70" s="1249">
        <v>44671</v>
      </c>
      <c r="B70" s="353">
        <v>25.95</v>
      </c>
      <c r="C70" s="327">
        <v>198518</v>
      </c>
      <c r="D70" s="410">
        <v>18</v>
      </c>
      <c r="E70" s="327">
        <v>137700</v>
      </c>
      <c r="F70" s="348"/>
      <c r="G70" s="297"/>
      <c r="H70" s="353">
        <v>27.96</v>
      </c>
      <c r="I70" s="297">
        <v>213894</v>
      </c>
      <c r="J70" s="353"/>
      <c r="K70" s="297"/>
      <c r="L70" s="372"/>
      <c r="M70" s="298"/>
      <c r="N70" s="366"/>
      <c r="O70" s="298"/>
      <c r="P70" s="365">
        <v>10</v>
      </c>
      <c r="Q70" s="298">
        <v>76500</v>
      </c>
      <c r="R70" s="366"/>
      <c r="S70" s="298"/>
      <c r="T70" s="385"/>
      <c r="U70" s="340"/>
      <c r="V70" s="385"/>
      <c r="W70" s="298"/>
      <c r="X70" s="366"/>
      <c r="Y70" s="298"/>
      <c r="Z70" s="298"/>
    </row>
    <row r="71" spans="1:26" ht="15" customHeight="1" x14ac:dyDescent="0.35">
      <c r="A71" s="1250"/>
      <c r="B71" s="353"/>
      <c r="C71" s="327"/>
      <c r="D71" s="410"/>
      <c r="E71" s="327"/>
      <c r="F71" s="348"/>
      <c r="G71" s="297"/>
      <c r="H71" s="353"/>
      <c r="I71" s="297"/>
      <c r="J71" s="353"/>
      <c r="K71" s="297"/>
      <c r="L71" s="372"/>
      <c r="M71" s="298"/>
      <c r="N71" s="366"/>
      <c r="O71" s="298"/>
      <c r="P71" s="365">
        <v>5</v>
      </c>
      <c r="Q71" s="298">
        <v>38250</v>
      </c>
      <c r="R71" s="366"/>
      <c r="S71" s="298"/>
      <c r="T71" s="385"/>
      <c r="U71" s="340"/>
      <c r="V71" s="385"/>
      <c r="W71" s="298"/>
      <c r="X71" s="366"/>
      <c r="Y71" s="298"/>
      <c r="Z71" s="298"/>
    </row>
    <row r="72" spans="1:26" ht="15" customHeight="1" x14ac:dyDescent="0.35">
      <c r="A72" s="1250"/>
      <c r="B72" s="353"/>
      <c r="C72" s="327"/>
      <c r="D72" s="410"/>
      <c r="E72" s="327"/>
      <c r="F72" s="348"/>
      <c r="G72" s="297"/>
      <c r="H72" s="353"/>
      <c r="I72" s="297"/>
      <c r="J72" s="353"/>
      <c r="K72" s="297"/>
      <c r="L72" s="372"/>
      <c r="M72" s="298"/>
      <c r="N72" s="366"/>
      <c r="O72" s="298"/>
      <c r="P72" s="365">
        <v>10</v>
      </c>
      <c r="Q72" s="298">
        <v>76500</v>
      </c>
      <c r="R72" s="366"/>
      <c r="S72" s="298"/>
      <c r="T72" s="385"/>
      <c r="U72" s="340"/>
      <c r="V72" s="385"/>
      <c r="W72" s="298"/>
      <c r="X72" s="366"/>
      <c r="Y72" s="298"/>
      <c r="Z72" s="298"/>
    </row>
    <row r="73" spans="1:26" ht="15" customHeight="1" x14ac:dyDescent="0.35">
      <c r="A73" s="1250"/>
      <c r="B73" s="353"/>
      <c r="C73" s="327"/>
      <c r="D73" s="410"/>
      <c r="E73" s="327"/>
      <c r="F73" s="348"/>
      <c r="G73" s="297"/>
      <c r="H73" s="353"/>
      <c r="I73" s="297"/>
      <c r="J73" s="353"/>
      <c r="K73" s="297"/>
      <c r="L73" s="372"/>
      <c r="M73" s="298"/>
      <c r="N73" s="366"/>
      <c r="O73" s="298"/>
      <c r="P73" s="365">
        <v>10</v>
      </c>
      <c r="Q73" s="298">
        <v>76500</v>
      </c>
      <c r="R73" s="366"/>
      <c r="S73" s="298"/>
      <c r="T73" s="385"/>
      <c r="U73" s="340"/>
      <c r="V73" s="385"/>
      <c r="W73" s="298"/>
      <c r="X73" s="366"/>
      <c r="Y73" s="298"/>
      <c r="Z73" s="298"/>
    </row>
    <row r="74" spans="1:26" ht="15" customHeight="1" x14ac:dyDescent="0.35">
      <c r="A74" s="1251"/>
      <c r="B74" s="353"/>
      <c r="C74" s="327"/>
      <c r="D74" s="348"/>
      <c r="E74" s="327"/>
      <c r="F74" s="348"/>
      <c r="G74" s="298"/>
      <c r="H74" s="366"/>
      <c r="I74" s="297"/>
      <c r="J74" s="353"/>
      <c r="K74" s="297"/>
      <c r="L74" s="372"/>
      <c r="M74" s="298"/>
      <c r="N74" s="366"/>
      <c r="O74" s="298"/>
      <c r="P74" s="365">
        <v>10</v>
      </c>
      <c r="Q74" s="298">
        <v>76500</v>
      </c>
      <c r="R74" s="366"/>
      <c r="S74" s="298"/>
      <c r="T74" s="385"/>
      <c r="U74" s="340"/>
      <c r="V74" s="385"/>
      <c r="W74" s="298"/>
      <c r="X74" s="366"/>
      <c r="Y74" s="298"/>
      <c r="Z74" s="298"/>
    </row>
    <row r="75" spans="1:26" ht="15" customHeight="1" x14ac:dyDescent="0.35">
      <c r="A75" s="1249">
        <v>44672</v>
      </c>
      <c r="B75" s="353"/>
      <c r="C75" s="327"/>
      <c r="D75" s="348">
        <v>19.25</v>
      </c>
      <c r="E75" s="327">
        <v>147263</v>
      </c>
      <c r="F75" s="348">
        <v>24.41</v>
      </c>
      <c r="G75" s="298">
        <v>186737</v>
      </c>
      <c r="H75" s="366"/>
      <c r="I75" s="297"/>
      <c r="J75" s="353">
        <v>30</v>
      </c>
      <c r="K75" s="297">
        <v>375000</v>
      </c>
      <c r="L75" s="372"/>
      <c r="M75" s="298"/>
      <c r="N75" s="366"/>
      <c r="O75" s="298"/>
      <c r="P75" s="365">
        <v>5</v>
      </c>
      <c r="Q75" s="298">
        <v>38250</v>
      </c>
      <c r="R75" s="366"/>
      <c r="S75" s="298"/>
      <c r="T75" s="385"/>
      <c r="U75" s="340"/>
      <c r="V75" s="385">
        <v>35.700000000000003</v>
      </c>
      <c r="W75" s="298">
        <v>273105</v>
      </c>
      <c r="X75" s="366"/>
      <c r="Y75" s="298"/>
      <c r="Z75" s="298"/>
    </row>
    <row r="76" spans="1:26" ht="15" customHeight="1" x14ac:dyDescent="0.35">
      <c r="A76" s="1250"/>
      <c r="B76" s="353"/>
      <c r="C76" s="327"/>
      <c r="D76" s="348"/>
      <c r="E76" s="327"/>
      <c r="F76" s="348"/>
      <c r="G76" s="298"/>
      <c r="H76" s="366"/>
      <c r="I76" s="297"/>
      <c r="J76" s="353"/>
      <c r="K76" s="297"/>
      <c r="L76" s="372"/>
      <c r="M76" s="298"/>
      <c r="N76" s="366"/>
      <c r="O76" s="298"/>
      <c r="P76" s="365">
        <v>10</v>
      </c>
      <c r="Q76" s="299">
        <v>76500</v>
      </c>
      <c r="R76" s="366"/>
      <c r="S76" s="298"/>
      <c r="T76" s="385"/>
      <c r="U76" s="340"/>
      <c r="V76" s="385"/>
      <c r="W76" s="298"/>
      <c r="X76" s="366"/>
      <c r="Y76" s="298"/>
      <c r="Z76" s="298"/>
    </row>
    <row r="77" spans="1:26" ht="15" customHeight="1" x14ac:dyDescent="0.35">
      <c r="A77" s="1250"/>
      <c r="B77" s="353"/>
      <c r="C77" s="327"/>
      <c r="D77" s="348"/>
      <c r="E77" s="327"/>
      <c r="F77" s="348"/>
      <c r="G77" s="298"/>
      <c r="H77" s="366"/>
      <c r="I77" s="297"/>
      <c r="J77" s="353"/>
      <c r="K77" s="297"/>
      <c r="L77" s="372"/>
      <c r="M77" s="298"/>
      <c r="N77" s="366"/>
      <c r="O77" s="298"/>
      <c r="P77" s="365">
        <v>10</v>
      </c>
      <c r="Q77" s="299">
        <v>76500</v>
      </c>
      <c r="R77" s="366"/>
      <c r="S77" s="298"/>
      <c r="T77" s="385"/>
      <c r="U77" s="340"/>
      <c r="V77" s="385"/>
      <c r="W77" s="298"/>
      <c r="X77" s="366"/>
      <c r="Y77" s="298"/>
      <c r="Z77" s="298"/>
    </row>
    <row r="78" spans="1:26" ht="15" customHeight="1" x14ac:dyDescent="0.35">
      <c r="A78" s="1250"/>
      <c r="B78" s="353"/>
      <c r="C78" s="327"/>
      <c r="D78" s="348"/>
      <c r="E78" s="327"/>
      <c r="F78" s="348"/>
      <c r="G78" s="298"/>
      <c r="H78" s="366"/>
      <c r="I78" s="297"/>
      <c r="J78" s="353"/>
      <c r="K78" s="297"/>
      <c r="L78" s="372"/>
      <c r="M78" s="298"/>
      <c r="N78" s="366"/>
      <c r="O78" s="298"/>
      <c r="P78" s="365">
        <v>10</v>
      </c>
      <c r="Q78" s="301">
        <v>76500</v>
      </c>
      <c r="R78" s="366"/>
      <c r="S78" s="298"/>
      <c r="T78" s="385"/>
      <c r="U78" s="868"/>
      <c r="V78" s="871"/>
      <c r="W78" s="867"/>
      <c r="X78" s="365"/>
      <c r="Y78" s="298"/>
      <c r="Z78" s="298"/>
    </row>
    <row r="79" spans="1:26" ht="15" customHeight="1" x14ac:dyDescent="0.35">
      <c r="A79" s="1251"/>
      <c r="B79" s="353"/>
      <c r="C79" s="327"/>
      <c r="D79" s="348"/>
      <c r="E79" s="327"/>
      <c r="F79" s="348"/>
      <c r="G79" s="297"/>
      <c r="H79" s="353"/>
      <c r="I79" s="297"/>
      <c r="J79" s="353"/>
      <c r="K79" s="297"/>
      <c r="L79" s="372"/>
      <c r="M79" s="298"/>
      <c r="N79" s="366"/>
      <c r="O79" s="298"/>
      <c r="P79" s="365">
        <v>10</v>
      </c>
      <c r="Q79" s="298">
        <v>76500</v>
      </c>
      <c r="R79" s="366"/>
      <c r="S79" s="298"/>
      <c r="T79" s="385"/>
      <c r="U79" s="340"/>
      <c r="V79" s="385"/>
      <c r="W79" s="298"/>
      <c r="X79" s="366"/>
      <c r="Y79" s="298"/>
      <c r="Z79" s="298"/>
    </row>
    <row r="80" spans="1:26" ht="17.25" customHeight="1" x14ac:dyDescent="0.35">
      <c r="A80" s="1249">
        <v>44673</v>
      </c>
      <c r="B80" s="353"/>
      <c r="C80" s="327"/>
      <c r="D80" s="348">
        <v>15.91</v>
      </c>
      <c r="E80" s="327">
        <v>121712</v>
      </c>
      <c r="F80" s="348"/>
      <c r="G80" s="297"/>
      <c r="H80" s="353">
        <v>28.16</v>
      </c>
      <c r="I80" s="297">
        <v>215424</v>
      </c>
      <c r="J80" s="353">
        <v>15</v>
      </c>
      <c r="K80" s="297">
        <v>187500</v>
      </c>
      <c r="L80" s="372"/>
      <c r="M80" s="298"/>
      <c r="N80" s="366"/>
      <c r="O80" s="298"/>
      <c r="P80" s="365">
        <v>10</v>
      </c>
      <c r="Q80" s="298">
        <v>76500</v>
      </c>
      <c r="R80" s="366"/>
      <c r="S80" s="298"/>
      <c r="T80" s="385"/>
      <c r="U80" s="340"/>
      <c r="V80" s="385"/>
      <c r="W80" s="298"/>
      <c r="X80" s="366">
        <v>9.6199999999999992</v>
      </c>
      <c r="Y80" s="298">
        <v>73593</v>
      </c>
      <c r="Z80" s="298"/>
    </row>
    <row r="81" spans="1:26" ht="17.25" customHeight="1" x14ac:dyDescent="0.35">
      <c r="A81" s="1250"/>
      <c r="B81" s="353"/>
      <c r="C81" s="327"/>
      <c r="D81" s="348"/>
      <c r="E81" s="327"/>
      <c r="F81" s="348"/>
      <c r="G81" s="297"/>
      <c r="H81" s="353"/>
      <c r="I81" s="297"/>
      <c r="J81" s="353"/>
      <c r="K81" s="297"/>
      <c r="L81" s="372"/>
      <c r="M81" s="298"/>
      <c r="N81" s="366"/>
      <c r="O81" s="298"/>
      <c r="P81" s="365">
        <v>10</v>
      </c>
      <c r="Q81" s="298">
        <v>76500</v>
      </c>
      <c r="R81" s="366"/>
      <c r="S81" s="298"/>
      <c r="T81" s="385"/>
      <c r="U81" s="340"/>
      <c r="V81" s="385"/>
      <c r="W81" s="298"/>
      <c r="X81" s="366"/>
      <c r="Y81" s="298"/>
      <c r="Z81" s="298"/>
    </row>
    <row r="82" spans="1:26" ht="17.25" customHeight="1" x14ac:dyDescent="0.35">
      <c r="A82" s="1250"/>
      <c r="B82" s="353"/>
      <c r="C82" s="327"/>
      <c r="D82" s="348"/>
      <c r="E82" s="327"/>
      <c r="F82" s="348"/>
      <c r="G82" s="297"/>
      <c r="H82" s="353"/>
      <c r="I82" s="297"/>
      <c r="J82" s="353"/>
      <c r="K82" s="297"/>
      <c r="L82" s="372"/>
      <c r="M82" s="298"/>
      <c r="N82" s="366"/>
      <c r="O82" s="298"/>
      <c r="P82" s="365">
        <v>10</v>
      </c>
      <c r="Q82" s="298">
        <v>76500</v>
      </c>
      <c r="R82" s="366"/>
      <c r="S82" s="298"/>
      <c r="T82" s="385"/>
      <c r="U82" s="340"/>
      <c r="V82" s="385"/>
      <c r="W82" s="298"/>
      <c r="X82" s="366"/>
      <c r="Y82" s="298"/>
      <c r="Z82" s="298"/>
    </row>
    <row r="83" spans="1:26" ht="15" customHeight="1" x14ac:dyDescent="0.35">
      <c r="A83" s="1251"/>
      <c r="B83" s="353"/>
      <c r="C83" s="327"/>
      <c r="D83" s="348"/>
      <c r="E83" s="327"/>
      <c r="F83" s="348"/>
      <c r="G83" s="297"/>
      <c r="H83" s="353"/>
      <c r="I83" s="297"/>
      <c r="J83" s="353"/>
      <c r="K83" s="297"/>
      <c r="L83" s="372"/>
      <c r="M83" s="298"/>
      <c r="N83" s="366"/>
      <c r="O83" s="298"/>
      <c r="P83" s="365">
        <v>10</v>
      </c>
      <c r="Q83" s="298">
        <v>76500</v>
      </c>
      <c r="R83" s="366"/>
      <c r="S83" s="298"/>
      <c r="T83" s="385"/>
      <c r="U83" s="340"/>
      <c r="V83" s="385"/>
      <c r="W83" s="298"/>
      <c r="X83" s="366"/>
      <c r="Y83" s="298"/>
      <c r="Z83" s="298"/>
    </row>
    <row r="84" spans="1:26" ht="15" customHeight="1" x14ac:dyDescent="0.35">
      <c r="A84" s="1249">
        <v>44674</v>
      </c>
      <c r="B84" s="353"/>
      <c r="C84" s="327"/>
      <c r="D84" s="348">
        <v>18.309999999999999</v>
      </c>
      <c r="E84" s="327">
        <v>140072</v>
      </c>
      <c r="F84" s="348">
        <v>27.79</v>
      </c>
      <c r="G84" s="297">
        <v>212594</v>
      </c>
      <c r="H84" s="353"/>
      <c r="I84" s="297"/>
      <c r="J84" s="353">
        <v>15</v>
      </c>
      <c r="K84" s="297">
        <v>187500</v>
      </c>
      <c r="L84" s="372"/>
      <c r="M84" s="298"/>
      <c r="N84" s="366"/>
      <c r="O84" s="298"/>
      <c r="P84" s="365">
        <v>10</v>
      </c>
      <c r="Q84" s="298">
        <v>76500</v>
      </c>
      <c r="R84" s="366"/>
      <c r="S84" s="298"/>
      <c r="T84" s="385"/>
      <c r="U84" s="342"/>
      <c r="V84" s="387"/>
      <c r="W84" s="332"/>
      <c r="X84" s="388"/>
      <c r="Y84" s="298"/>
      <c r="Z84" s="298"/>
    </row>
    <row r="85" spans="1:26" ht="15" customHeight="1" x14ac:dyDescent="0.35">
      <c r="A85" s="1250"/>
      <c r="B85" s="353"/>
      <c r="C85" s="327"/>
      <c r="D85" s="348"/>
      <c r="E85" s="327"/>
      <c r="F85" s="348"/>
      <c r="G85" s="297"/>
      <c r="H85" s="353"/>
      <c r="I85" s="297"/>
      <c r="J85" s="353"/>
      <c r="K85" s="297"/>
      <c r="L85" s="372"/>
      <c r="M85" s="298"/>
      <c r="N85" s="366"/>
      <c r="O85" s="298"/>
      <c r="P85" s="365">
        <v>12.04</v>
      </c>
      <c r="Q85" s="298">
        <v>92106</v>
      </c>
      <c r="R85" s="366"/>
      <c r="S85" s="298"/>
      <c r="T85" s="385"/>
      <c r="U85" s="342"/>
      <c r="V85" s="387"/>
      <c r="W85" s="332"/>
      <c r="X85" s="388"/>
      <c r="Y85" s="298"/>
      <c r="Z85" s="298"/>
    </row>
    <row r="86" spans="1:26" ht="15" customHeight="1" x14ac:dyDescent="0.35">
      <c r="A86" s="1250"/>
      <c r="B86" s="353"/>
      <c r="C86" s="327"/>
      <c r="D86" s="348"/>
      <c r="E86" s="327"/>
      <c r="F86" s="348"/>
      <c r="G86" s="297"/>
      <c r="H86" s="353"/>
      <c r="I86" s="297"/>
      <c r="J86" s="353"/>
      <c r="K86" s="297"/>
      <c r="L86" s="372"/>
      <c r="M86" s="298"/>
      <c r="N86" s="366"/>
      <c r="O86" s="298"/>
      <c r="P86" s="365">
        <v>10</v>
      </c>
      <c r="Q86" s="298">
        <v>76500</v>
      </c>
      <c r="R86" s="366"/>
      <c r="S86" s="298"/>
      <c r="T86" s="385"/>
      <c r="U86" s="342"/>
      <c r="V86" s="387"/>
      <c r="W86" s="332"/>
      <c r="X86" s="388"/>
      <c r="Y86" s="298"/>
      <c r="Z86" s="298"/>
    </row>
    <row r="87" spans="1:26" ht="15" customHeight="1" x14ac:dyDescent="0.35">
      <c r="A87" s="1251"/>
      <c r="B87" s="353"/>
      <c r="C87" s="327"/>
      <c r="D87" s="348"/>
      <c r="E87" s="327"/>
      <c r="F87" s="348"/>
      <c r="G87" s="297"/>
      <c r="H87" s="353"/>
      <c r="I87" s="297"/>
      <c r="J87" s="353"/>
      <c r="K87" s="297"/>
      <c r="L87" s="372"/>
      <c r="M87" s="298"/>
      <c r="N87" s="366"/>
      <c r="O87" s="298"/>
      <c r="P87" s="365">
        <v>10</v>
      </c>
      <c r="Q87" s="298">
        <v>76500</v>
      </c>
      <c r="R87" s="366"/>
      <c r="S87" s="298"/>
      <c r="T87" s="385"/>
      <c r="U87" s="340"/>
      <c r="V87" s="385"/>
      <c r="W87" s="298"/>
      <c r="X87" s="366"/>
      <c r="Y87" s="298"/>
      <c r="Z87" s="298"/>
    </row>
    <row r="88" spans="1:26" ht="15" customHeight="1" x14ac:dyDescent="0.35">
      <c r="A88" s="1249">
        <v>44675</v>
      </c>
      <c r="B88" s="353">
        <v>24.43</v>
      </c>
      <c r="C88" s="327">
        <v>186890</v>
      </c>
      <c r="D88" s="348">
        <v>20.190000000000001</v>
      </c>
      <c r="E88" s="327">
        <v>154454</v>
      </c>
      <c r="F88" s="348"/>
      <c r="G88" s="297"/>
      <c r="H88" s="353"/>
      <c r="I88" s="297"/>
      <c r="J88" s="353"/>
      <c r="K88" s="297"/>
      <c r="L88" s="372"/>
      <c r="M88" s="298"/>
      <c r="N88" s="366"/>
      <c r="O88" s="298"/>
      <c r="P88" s="365"/>
      <c r="Q88" s="298"/>
      <c r="R88" s="366"/>
      <c r="S88" s="298"/>
      <c r="T88" s="385"/>
      <c r="U88" s="340"/>
      <c r="V88" s="385"/>
      <c r="W88" s="298"/>
      <c r="X88" s="366"/>
      <c r="Y88" s="298"/>
      <c r="Z88" s="298"/>
    </row>
    <row r="89" spans="1:26" ht="15" customHeight="1" x14ac:dyDescent="0.35">
      <c r="A89" s="1250"/>
      <c r="B89" s="353"/>
      <c r="C89" s="327"/>
      <c r="D89" s="348"/>
      <c r="E89" s="327"/>
      <c r="F89" s="348"/>
      <c r="G89" s="338"/>
      <c r="H89" s="353"/>
      <c r="I89" s="297"/>
      <c r="J89" s="353"/>
      <c r="K89" s="297"/>
      <c r="L89" s="372"/>
      <c r="M89" s="298"/>
      <c r="N89" s="366"/>
      <c r="O89" s="298"/>
      <c r="P89" s="365"/>
      <c r="Q89" s="298"/>
      <c r="R89" s="366"/>
      <c r="S89" s="298"/>
      <c r="T89" s="385"/>
      <c r="U89" s="868"/>
      <c r="V89" s="871"/>
      <c r="W89" s="867"/>
      <c r="X89" s="365"/>
      <c r="Y89" s="298"/>
      <c r="Z89" s="298"/>
    </row>
    <row r="90" spans="1:26" ht="15" customHeight="1" x14ac:dyDescent="0.35">
      <c r="A90" s="1251"/>
      <c r="B90" s="353"/>
      <c r="C90" s="327"/>
      <c r="D90" s="348"/>
      <c r="E90" s="327"/>
      <c r="F90" s="348"/>
      <c r="G90" s="297"/>
      <c r="H90" s="353"/>
      <c r="I90" s="297"/>
      <c r="J90" s="353"/>
      <c r="K90" s="297"/>
      <c r="L90" s="372"/>
      <c r="M90" s="298"/>
      <c r="N90" s="366"/>
      <c r="O90" s="298"/>
      <c r="P90" s="365"/>
      <c r="Q90" s="298"/>
      <c r="R90" s="366"/>
      <c r="S90" s="298"/>
      <c r="T90" s="385"/>
      <c r="U90" s="340"/>
      <c r="V90" s="385"/>
      <c r="W90" s="298"/>
      <c r="X90" s="366"/>
      <c r="Y90" s="298"/>
      <c r="Z90" s="298"/>
    </row>
    <row r="91" spans="1:26" ht="15" customHeight="1" x14ac:dyDescent="0.35">
      <c r="A91" s="1249">
        <v>44676</v>
      </c>
      <c r="B91" s="353"/>
      <c r="C91" s="327"/>
      <c r="D91" s="348"/>
      <c r="E91" s="327"/>
      <c r="F91" s="348">
        <v>29.26</v>
      </c>
      <c r="G91" s="297">
        <v>223839</v>
      </c>
      <c r="H91" s="353"/>
      <c r="I91" s="297"/>
      <c r="J91" s="353"/>
      <c r="K91" s="327"/>
      <c r="L91" s="372">
        <v>55.22</v>
      </c>
      <c r="M91" s="298">
        <v>284383</v>
      </c>
      <c r="N91" s="366">
        <v>23.59</v>
      </c>
      <c r="O91" s="298">
        <v>180539</v>
      </c>
      <c r="P91" s="365">
        <v>5</v>
      </c>
      <c r="Q91" s="298">
        <v>38250</v>
      </c>
      <c r="R91" s="366">
        <v>29.31</v>
      </c>
      <c r="S91" s="298">
        <v>224222</v>
      </c>
      <c r="T91" s="385"/>
      <c r="U91" s="340"/>
      <c r="V91" s="385"/>
      <c r="W91" s="298"/>
      <c r="X91" s="366"/>
      <c r="Y91" s="298"/>
      <c r="Z91" s="298"/>
    </row>
    <row r="92" spans="1:26" ht="15" customHeight="1" x14ac:dyDescent="0.35">
      <c r="A92" s="1250"/>
      <c r="B92" s="353"/>
      <c r="C92" s="327"/>
      <c r="D92" s="348"/>
      <c r="E92" s="327"/>
      <c r="F92" s="348"/>
      <c r="G92" s="297"/>
      <c r="H92" s="353"/>
      <c r="I92" s="297"/>
      <c r="J92" s="353"/>
      <c r="K92" s="327"/>
      <c r="L92" s="372"/>
      <c r="M92" s="298"/>
      <c r="N92" s="366">
        <v>22.07</v>
      </c>
      <c r="O92" s="298">
        <v>168836</v>
      </c>
      <c r="P92" s="365">
        <v>10</v>
      </c>
      <c r="Q92" s="298">
        <v>76500</v>
      </c>
      <c r="R92" s="366"/>
      <c r="S92" s="298"/>
      <c r="T92" s="385"/>
      <c r="U92" s="340"/>
      <c r="V92" s="385"/>
      <c r="W92" s="298"/>
      <c r="X92" s="366"/>
      <c r="Y92" s="298"/>
      <c r="Z92" s="298"/>
    </row>
    <row r="93" spans="1:26" ht="15" customHeight="1" x14ac:dyDescent="0.35">
      <c r="A93" s="1250"/>
      <c r="B93" s="353"/>
      <c r="C93" s="327"/>
      <c r="D93" s="348"/>
      <c r="E93" s="327"/>
      <c r="F93" s="348"/>
      <c r="G93" s="297"/>
      <c r="H93" s="353"/>
      <c r="I93" s="297"/>
      <c r="J93" s="353"/>
      <c r="K93" s="327"/>
      <c r="L93" s="372"/>
      <c r="M93" s="298"/>
      <c r="N93" s="366"/>
      <c r="O93" s="298"/>
      <c r="P93" s="365">
        <v>10</v>
      </c>
      <c r="Q93" s="298">
        <v>76500</v>
      </c>
      <c r="R93" s="366"/>
      <c r="S93" s="298"/>
      <c r="T93" s="385"/>
      <c r="U93" s="340"/>
      <c r="V93" s="385"/>
      <c r="W93" s="298"/>
      <c r="X93" s="366"/>
      <c r="Y93" s="298"/>
      <c r="Z93" s="298"/>
    </row>
    <row r="94" spans="1:26" ht="15" customHeight="1" x14ac:dyDescent="0.35">
      <c r="A94" s="1250"/>
      <c r="B94" s="353"/>
      <c r="C94" s="327"/>
      <c r="D94" s="348"/>
      <c r="E94" s="327"/>
      <c r="F94" s="348"/>
      <c r="G94" s="297"/>
      <c r="H94" s="353"/>
      <c r="I94" s="297"/>
      <c r="J94" s="353"/>
      <c r="K94" s="297"/>
      <c r="L94" s="372"/>
      <c r="M94" s="298"/>
      <c r="N94" s="366"/>
      <c r="O94" s="298"/>
      <c r="P94" s="365">
        <v>10</v>
      </c>
      <c r="Q94" s="298">
        <v>76500</v>
      </c>
      <c r="R94" s="366"/>
      <c r="S94" s="298"/>
      <c r="T94" s="385"/>
      <c r="U94" s="868"/>
      <c r="V94" s="871"/>
      <c r="W94" s="867"/>
      <c r="X94" s="365"/>
      <c r="Y94" s="298"/>
      <c r="Z94" s="298"/>
    </row>
    <row r="95" spans="1:26" ht="15" customHeight="1" x14ac:dyDescent="0.35">
      <c r="A95" s="1251"/>
      <c r="B95" s="353"/>
      <c r="C95" s="327"/>
      <c r="D95" s="348"/>
      <c r="E95" s="327"/>
      <c r="F95" s="348"/>
      <c r="G95" s="338"/>
      <c r="H95" s="353"/>
      <c r="I95" s="297"/>
      <c r="J95" s="353"/>
      <c r="K95" s="297"/>
      <c r="L95" s="372"/>
      <c r="M95" s="298"/>
      <c r="N95" s="366"/>
      <c r="O95" s="298"/>
      <c r="P95" s="365">
        <v>10</v>
      </c>
      <c r="Q95" s="298">
        <v>76500</v>
      </c>
      <c r="R95" s="366"/>
      <c r="S95" s="298"/>
      <c r="T95" s="385"/>
      <c r="U95" s="340"/>
      <c r="V95" s="385"/>
      <c r="W95" s="298"/>
      <c r="X95" s="366"/>
      <c r="Y95" s="298"/>
      <c r="Z95" s="298"/>
    </row>
    <row r="96" spans="1:26" ht="15" customHeight="1" x14ac:dyDescent="0.35">
      <c r="A96" s="1249">
        <v>44677</v>
      </c>
      <c r="B96" s="353"/>
      <c r="C96" s="327"/>
      <c r="D96" s="348">
        <v>22.3</v>
      </c>
      <c r="E96" s="327">
        <v>170595</v>
      </c>
      <c r="F96" s="348">
        <v>29.28</v>
      </c>
      <c r="G96" s="338">
        <v>223992</v>
      </c>
      <c r="H96" s="353"/>
      <c r="I96" s="297"/>
      <c r="J96" s="353">
        <v>15</v>
      </c>
      <c r="K96" s="297">
        <v>187500</v>
      </c>
      <c r="L96" s="372"/>
      <c r="M96" s="298"/>
      <c r="N96" s="366"/>
      <c r="O96" s="298"/>
      <c r="P96" s="365">
        <v>10</v>
      </c>
      <c r="Q96" s="298">
        <v>76500</v>
      </c>
      <c r="R96" s="366"/>
      <c r="S96" s="298"/>
      <c r="T96" s="385"/>
      <c r="U96" s="340"/>
      <c r="V96" s="385"/>
      <c r="W96" s="298"/>
      <c r="X96" s="366"/>
      <c r="Y96" s="298"/>
      <c r="Z96" s="298"/>
    </row>
    <row r="97" spans="1:26" ht="15" customHeight="1" x14ac:dyDescent="0.35">
      <c r="A97" s="1250"/>
      <c r="B97" s="353"/>
      <c r="C97" s="327"/>
      <c r="D97" s="348"/>
      <c r="E97" s="327"/>
      <c r="F97" s="348"/>
      <c r="G97" s="297"/>
      <c r="H97" s="353">
        <v>26.28</v>
      </c>
      <c r="I97" s="297">
        <v>201042</v>
      </c>
      <c r="J97" s="353">
        <v>30</v>
      </c>
      <c r="K97" s="297">
        <v>375000</v>
      </c>
      <c r="L97" s="372"/>
      <c r="M97" s="298"/>
      <c r="N97" s="366"/>
      <c r="O97" s="298"/>
      <c r="P97" s="365">
        <v>5</v>
      </c>
      <c r="Q97" s="298">
        <v>38250</v>
      </c>
      <c r="R97" s="366"/>
      <c r="S97" s="298"/>
      <c r="T97" s="385"/>
      <c r="U97" s="340"/>
      <c r="V97" s="385">
        <v>32.81</v>
      </c>
      <c r="W97" s="298">
        <v>250997</v>
      </c>
      <c r="X97" s="366"/>
      <c r="Y97" s="298"/>
      <c r="Z97" s="298"/>
    </row>
    <row r="98" spans="1:26" ht="15" customHeight="1" x14ac:dyDescent="0.35">
      <c r="A98" s="1250"/>
      <c r="B98" s="353"/>
      <c r="C98" s="327"/>
      <c r="D98" s="348"/>
      <c r="E98" s="327"/>
      <c r="F98" s="348"/>
      <c r="G98" s="297"/>
      <c r="H98" s="353"/>
      <c r="I98" s="297"/>
      <c r="J98" s="353">
        <v>2.71</v>
      </c>
      <c r="K98" s="297">
        <v>33880</v>
      </c>
      <c r="L98" s="372"/>
      <c r="M98" s="298"/>
      <c r="N98" s="366"/>
      <c r="O98" s="298"/>
      <c r="P98" s="365">
        <v>10</v>
      </c>
      <c r="Q98" s="298">
        <v>76500</v>
      </c>
      <c r="R98" s="366"/>
      <c r="S98" s="298"/>
      <c r="T98" s="385"/>
      <c r="U98" s="340"/>
      <c r="V98" s="385"/>
      <c r="W98" s="298"/>
      <c r="X98" s="366"/>
      <c r="Y98" s="298"/>
      <c r="Z98" s="298"/>
    </row>
    <row r="99" spans="1:26" ht="15" customHeight="1" x14ac:dyDescent="0.35">
      <c r="A99" s="1250"/>
      <c r="B99" s="353"/>
      <c r="C99" s="327"/>
      <c r="D99" s="348"/>
      <c r="E99" s="327"/>
      <c r="F99" s="348"/>
      <c r="G99" s="297"/>
      <c r="H99" s="353"/>
      <c r="I99" s="297"/>
      <c r="J99" s="353"/>
      <c r="K99" s="297"/>
      <c r="L99" s="372"/>
      <c r="M99" s="298"/>
      <c r="N99" s="366"/>
      <c r="O99" s="298"/>
      <c r="P99" s="365">
        <v>10</v>
      </c>
      <c r="Q99" s="298">
        <v>76500</v>
      </c>
      <c r="R99" s="366"/>
      <c r="S99" s="298"/>
      <c r="T99" s="385"/>
      <c r="U99" s="868"/>
      <c r="V99" s="871"/>
      <c r="W99" s="867"/>
      <c r="X99" s="365"/>
      <c r="Y99" s="298"/>
      <c r="Z99" s="298"/>
    </row>
    <row r="100" spans="1:26" ht="15" customHeight="1" x14ac:dyDescent="0.35">
      <c r="A100" s="1251"/>
      <c r="B100" s="353"/>
      <c r="C100" s="327"/>
      <c r="D100" s="348"/>
      <c r="E100" s="327"/>
      <c r="F100" s="348"/>
      <c r="G100" s="297"/>
      <c r="H100" s="353"/>
      <c r="I100" s="297"/>
      <c r="J100" s="353"/>
      <c r="K100" s="297"/>
      <c r="L100" s="372"/>
      <c r="M100" s="298"/>
      <c r="N100" s="366"/>
      <c r="O100" s="298"/>
      <c r="P100" s="365">
        <v>10</v>
      </c>
      <c r="Q100" s="298">
        <v>76500</v>
      </c>
      <c r="R100" s="366"/>
      <c r="S100" s="298"/>
      <c r="T100" s="385"/>
      <c r="U100" s="340"/>
      <c r="V100" s="385"/>
      <c r="W100" s="298"/>
      <c r="X100" s="366"/>
      <c r="Y100" s="298"/>
      <c r="Z100" s="298"/>
    </row>
    <row r="101" spans="1:26" ht="15" customHeight="1" x14ac:dyDescent="0.35">
      <c r="A101" s="1249">
        <v>44678</v>
      </c>
      <c r="B101" s="353">
        <v>26.15</v>
      </c>
      <c r="C101" s="327">
        <v>200048</v>
      </c>
      <c r="D101" s="348">
        <v>21.1</v>
      </c>
      <c r="E101" s="327">
        <v>161415</v>
      </c>
      <c r="F101" s="348"/>
      <c r="G101" s="297"/>
      <c r="H101" s="353"/>
      <c r="I101" s="297"/>
      <c r="J101" s="353">
        <v>15</v>
      </c>
      <c r="K101" s="297">
        <v>187500</v>
      </c>
      <c r="L101" s="372"/>
      <c r="M101" s="298"/>
      <c r="N101" s="366"/>
      <c r="O101" s="298"/>
      <c r="P101" s="365">
        <v>10</v>
      </c>
      <c r="Q101" s="298">
        <v>76500</v>
      </c>
      <c r="R101" s="366"/>
      <c r="S101" s="298"/>
      <c r="T101" s="385">
        <v>7.18</v>
      </c>
      <c r="U101" s="340">
        <v>54927</v>
      </c>
      <c r="V101" s="385"/>
      <c r="W101" s="298"/>
      <c r="X101" s="366"/>
      <c r="Y101" s="298"/>
      <c r="Z101" s="298"/>
    </row>
    <row r="102" spans="1:26" ht="15" customHeight="1" x14ac:dyDescent="0.35">
      <c r="A102" s="1250"/>
      <c r="B102" s="353"/>
      <c r="C102" s="327"/>
      <c r="D102" s="348"/>
      <c r="E102" s="327"/>
      <c r="F102" s="348"/>
      <c r="G102" s="297"/>
      <c r="H102" s="353"/>
      <c r="I102" s="297"/>
      <c r="J102" s="353"/>
      <c r="K102" s="297"/>
      <c r="L102" s="372"/>
      <c r="M102" s="298"/>
      <c r="N102" s="366"/>
      <c r="O102" s="298"/>
      <c r="P102" s="365">
        <v>10</v>
      </c>
      <c r="Q102" s="298">
        <v>76500</v>
      </c>
      <c r="R102" s="366"/>
      <c r="S102" s="298"/>
      <c r="T102" s="385"/>
      <c r="U102" s="340"/>
      <c r="V102" s="385"/>
      <c r="W102" s="298"/>
      <c r="X102" s="366"/>
      <c r="Y102" s="298"/>
      <c r="Z102" s="298"/>
    </row>
    <row r="103" spans="1:26" ht="15" customHeight="1" x14ac:dyDescent="0.35">
      <c r="A103" s="1250"/>
      <c r="B103" s="353"/>
      <c r="C103" s="327"/>
      <c r="D103" s="348"/>
      <c r="E103" s="327"/>
      <c r="F103" s="348"/>
      <c r="G103" s="297"/>
      <c r="H103" s="353"/>
      <c r="I103" s="297"/>
      <c r="J103" s="353"/>
      <c r="K103" s="297"/>
      <c r="L103" s="372">
        <v>50.07</v>
      </c>
      <c r="M103" s="298">
        <v>257861</v>
      </c>
      <c r="N103" s="366"/>
      <c r="O103" s="298"/>
      <c r="P103" s="365">
        <v>5</v>
      </c>
      <c r="Q103" s="298">
        <v>38250</v>
      </c>
      <c r="R103" s="366"/>
      <c r="S103" s="298"/>
      <c r="T103" s="385"/>
      <c r="U103" s="340"/>
      <c r="V103" s="385"/>
      <c r="W103" s="298"/>
      <c r="X103" s="366"/>
      <c r="Y103" s="298"/>
      <c r="Z103" s="298"/>
    </row>
    <row r="104" spans="1:26" ht="15" customHeight="1" x14ac:dyDescent="0.35">
      <c r="A104" s="1250"/>
      <c r="B104" s="353"/>
      <c r="C104" s="327"/>
      <c r="D104" s="348"/>
      <c r="E104" s="327"/>
      <c r="F104" s="348"/>
      <c r="G104" s="297"/>
      <c r="H104" s="353"/>
      <c r="I104" s="297"/>
      <c r="J104" s="353"/>
      <c r="K104" s="297"/>
      <c r="L104" s="372"/>
      <c r="M104" s="298"/>
      <c r="N104" s="366"/>
      <c r="O104" s="298"/>
      <c r="P104" s="365">
        <v>10</v>
      </c>
      <c r="Q104" s="298">
        <v>76500</v>
      </c>
      <c r="R104" s="366"/>
      <c r="S104" s="298"/>
      <c r="T104" s="385"/>
      <c r="U104" s="340"/>
      <c r="V104" s="385"/>
      <c r="W104" s="298"/>
      <c r="X104" s="366"/>
      <c r="Y104" s="298"/>
      <c r="Z104" s="298"/>
    </row>
    <row r="105" spans="1:26" ht="15" customHeight="1" x14ac:dyDescent="0.35">
      <c r="A105" s="1251"/>
      <c r="B105" s="353"/>
      <c r="C105" s="327"/>
      <c r="D105" s="348"/>
      <c r="E105" s="327"/>
      <c r="F105" s="348"/>
      <c r="G105" s="297"/>
      <c r="H105" s="353"/>
      <c r="I105" s="297"/>
      <c r="J105" s="353"/>
      <c r="K105" s="297"/>
      <c r="L105" s="372"/>
      <c r="M105" s="298"/>
      <c r="N105" s="366"/>
      <c r="O105" s="298"/>
      <c r="P105" s="365">
        <v>10</v>
      </c>
      <c r="Q105" s="298">
        <v>76500</v>
      </c>
      <c r="R105" s="365"/>
      <c r="S105" s="298"/>
      <c r="T105" s="385"/>
      <c r="U105" s="340"/>
      <c r="V105" s="385"/>
      <c r="W105" s="298"/>
      <c r="X105" s="366"/>
      <c r="Y105" s="298"/>
      <c r="Z105" s="298"/>
    </row>
    <row r="106" spans="1:26" ht="15" customHeight="1" x14ac:dyDescent="0.35">
      <c r="A106" s="1249">
        <v>44679</v>
      </c>
      <c r="B106" s="353"/>
      <c r="C106" s="327"/>
      <c r="D106" s="348">
        <v>13.93</v>
      </c>
      <c r="E106" s="327">
        <v>106565</v>
      </c>
      <c r="F106" s="348">
        <v>26.48</v>
      </c>
      <c r="G106" s="297">
        <v>202572</v>
      </c>
      <c r="H106" s="353"/>
      <c r="I106" s="297"/>
      <c r="J106" s="353"/>
      <c r="K106" s="297"/>
      <c r="L106" s="372"/>
      <c r="M106" s="298"/>
      <c r="N106" s="366"/>
      <c r="O106" s="298"/>
      <c r="P106" s="365">
        <v>10</v>
      </c>
      <c r="Q106" s="298">
        <v>76500</v>
      </c>
      <c r="R106" s="365"/>
      <c r="S106" s="298"/>
      <c r="T106" s="385"/>
      <c r="U106" s="340"/>
      <c r="V106" s="385"/>
      <c r="W106" s="298"/>
      <c r="X106" s="366"/>
      <c r="Y106" s="298"/>
      <c r="Z106" s="298"/>
    </row>
    <row r="107" spans="1:26" ht="15" customHeight="1" x14ac:dyDescent="0.35">
      <c r="A107" s="1250"/>
      <c r="B107" s="353"/>
      <c r="C107" s="327"/>
      <c r="D107" s="348"/>
      <c r="E107" s="327"/>
      <c r="F107" s="348"/>
      <c r="G107" s="297"/>
      <c r="H107" s="353"/>
      <c r="I107" s="297"/>
      <c r="J107" s="353">
        <v>15</v>
      </c>
      <c r="K107" s="297">
        <v>187500</v>
      </c>
      <c r="L107" s="372">
        <v>58.25</v>
      </c>
      <c r="M107" s="298">
        <v>300000</v>
      </c>
      <c r="N107" s="366">
        <v>22.7</v>
      </c>
      <c r="O107" s="298">
        <v>173655</v>
      </c>
      <c r="P107" s="365">
        <v>10</v>
      </c>
      <c r="Q107" s="298">
        <v>76500</v>
      </c>
      <c r="R107" s="366"/>
      <c r="S107" s="298"/>
      <c r="T107" s="385"/>
      <c r="U107" s="340"/>
      <c r="V107" s="385"/>
      <c r="W107" s="298"/>
      <c r="X107" s="366"/>
      <c r="Y107" s="298"/>
      <c r="Z107" s="298"/>
    </row>
    <row r="108" spans="1:26" ht="15" customHeight="1" x14ac:dyDescent="0.35">
      <c r="A108" s="1250"/>
      <c r="B108" s="353"/>
      <c r="C108" s="327"/>
      <c r="D108" s="348"/>
      <c r="E108" s="327"/>
      <c r="F108" s="348"/>
      <c r="G108" s="297"/>
      <c r="H108" s="353"/>
      <c r="I108" s="297"/>
      <c r="J108" s="353"/>
      <c r="K108" s="297"/>
      <c r="L108" s="372"/>
      <c r="M108" s="298"/>
      <c r="N108" s="366"/>
      <c r="O108" s="298"/>
      <c r="P108" s="365">
        <v>10</v>
      </c>
      <c r="Q108" s="298">
        <v>76500</v>
      </c>
      <c r="R108" s="366"/>
      <c r="S108" s="298"/>
      <c r="T108" s="385"/>
      <c r="U108" s="868"/>
      <c r="V108" s="871"/>
      <c r="W108" s="867"/>
      <c r="X108" s="365"/>
      <c r="Y108" s="298"/>
      <c r="Z108" s="298"/>
    </row>
    <row r="109" spans="1:26" ht="18" customHeight="1" x14ac:dyDescent="0.35">
      <c r="A109" s="1251"/>
      <c r="B109" s="353"/>
      <c r="C109" s="327"/>
      <c r="D109" s="348"/>
      <c r="E109" s="327"/>
      <c r="F109" s="348"/>
      <c r="G109" s="297"/>
      <c r="H109" s="353"/>
      <c r="I109" s="297"/>
      <c r="J109" s="353"/>
      <c r="K109" s="297"/>
      <c r="L109" s="372"/>
      <c r="M109" s="298"/>
      <c r="N109" s="366"/>
      <c r="O109" s="298"/>
      <c r="P109" s="365">
        <v>10</v>
      </c>
      <c r="Q109" s="298">
        <v>76500</v>
      </c>
      <c r="R109" s="366"/>
      <c r="S109" s="298"/>
      <c r="T109" s="385"/>
      <c r="U109" s="340"/>
      <c r="V109" s="385"/>
      <c r="W109" s="298"/>
      <c r="X109" s="366"/>
      <c r="Y109" s="298"/>
      <c r="Z109" s="298"/>
    </row>
    <row r="110" spans="1:26" ht="18" customHeight="1" x14ac:dyDescent="0.35">
      <c r="A110" s="1249">
        <v>44680</v>
      </c>
      <c r="B110" s="353">
        <v>24.95</v>
      </c>
      <c r="C110" s="327">
        <v>190868</v>
      </c>
      <c r="D110" s="348">
        <v>17.239999999999998</v>
      </c>
      <c r="E110" s="327">
        <v>131886</v>
      </c>
      <c r="F110" s="348"/>
      <c r="G110" s="297"/>
      <c r="H110" s="353"/>
      <c r="I110" s="297"/>
      <c r="J110" s="353"/>
      <c r="K110" s="297"/>
      <c r="L110" s="372"/>
      <c r="M110" s="298"/>
      <c r="N110" s="366"/>
      <c r="O110" s="298"/>
      <c r="P110" s="365">
        <v>10</v>
      </c>
      <c r="Q110" s="298">
        <v>76500</v>
      </c>
      <c r="R110" s="366"/>
      <c r="S110" s="298"/>
      <c r="T110" s="385"/>
      <c r="U110" s="340"/>
      <c r="V110" s="385"/>
      <c r="W110" s="298"/>
      <c r="X110" s="366"/>
      <c r="Y110" s="298"/>
      <c r="Z110" s="298"/>
    </row>
    <row r="111" spans="1:26" ht="18" customHeight="1" x14ac:dyDescent="0.35">
      <c r="A111" s="1250"/>
      <c r="B111" s="353"/>
      <c r="C111" s="327"/>
      <c r="D111" s="348"/>
      <c r="E111" s="327"/>
      <c r="F111" s="348"/>
      <c r="G111" s="297"/>
      <c r="H111" s="353"/>
      <c r="I111" s="297"/>
      <c r="J111" s="353"/>
      <c r="K111" s="297"/>
      <c r="L111" s="372"/>
      <c r="M111" s="298"/>
      <c r="N111" s="366"/>
      <c r="O111" s="298"/>
      <c r="P111" s="365">
        <v>10</v>
      </c>
      <c r="Q111" s="298">
        <v>76500</v>
      </c>
      <c r="R111" s="366"/>
      <c r="S111" s="298"/>
      <c r="T111" s="385"/>
      <c r="U111" s="340"/>
      <c r="V111" s="385"/>
      <c r="W111" s="298"/>
      <c r="X111" s="366"/>
      <c r="Y111" s="298"/>
      <c r="Z111" s="298"/>
    </row>
    <row r="112" spans="1:26" ht="18" customHeight="1" x14ac:dyDescent="0.35">
      <c r="A112" s="1251"/>
      <c r="B112" s="353"/>
      <c r="C112" s="327"/>
      <c r="D112" s="348"/>
      <c r="E112" s="327"/>
      <c r="F112" s="348"/>
      <c r="G112" s="297"/>
      <c r="H112" s="353"/>
      <c r="I112" s="297"/>
      <c r="J112" s="353"/>
      <c r="K112" s="297"/>
      <c r="L112" s="372"/>
      <c r="M112" s="298"/>
      <c r="N112" s="366"/>
      <c r="O112" s="298"/>
      <c r="P112" s="365"/>
      <c r="Q112" s="298"/>
      <c r="R112" s="366"/>
      <c r="S112" s="298"/>
      <c r="T112" s="385"/>
      <c r="U112" s="340"/>
      <c r="V112" s="385"/>
      <c r="W112" s="298"/>
      <c r="X112" s="366"/>
      <c r="Y112" s="298"/>
      <c r="Z112" s="298"/>
    </row>
    <row r="113" spans="1:26" ht="18" customHeight="1" x14ac:dyDescent="0.35">
      <c r="A113" s="1249">
        <v>44681</v>
      </c>
      <c r="B113" s="353"/>
      <c r="C113" s="327"/>
      <c r="D113" s="348"/>
      <c r="E113" s="327"/>
      <c r="F113" s="348"/>
      <c r="G113" s="297"/>
      <c r="H113" s="353"/>
      <c r="I113" s="297"/>
      <c r="J113" s="353"/>
      <c r="K113" s="297"/>
      <c r="L113" s="372"/>
      <c r="M113" s="298"/>
      <c r="N113" s="366"/>
      <c r="O113" s="298"/>
      <c r="P113" s="365">
        <v>10</v>
      </c>
      <c r="Q113" s="298">
        <v>76500</v>
      </c>
      <c r="R113" s="366"/>
      <c r="S113" s="298"/>
      <c r="T113" s="385"/>
      <c r="U113" s="340"/>
      <c r="V113" s="385"/>
      <c r="W113" s="298"/>
      <c r="X113" s="366"/>
      <c r="Y113" s="298"/>
      <c r="Z113" s="298"/>
    </row>
    <row r="114" spans="1:26" ht="18" customHeight="1" x14ac:dyDescent="0.35">
      <c r="A114" s="1251"/>
      <c r="B114" s="353"/>
      <c r="C114" s="327"/>
      <c r="D114" s="348">
        <v>17.05</v>
      </c>
      <c r="E114" s="327">
        <v>130433</v>
      </c>
      <c r="F114" s="348"/>
      <c r="G114" s="297"/>
      <c r="H114" s="353"/>
      <c r="I114" s="297"/>
      <c r="J114" s="353"/>
      <c r="K114" s="297"/>
      <c r="L114" s="372"/>
      <c r="M114" s="298"/>
      <c r="N114" s="366"/>
      <c r="O114" s="298"/>
      <c r="P114" s="365">
        <v>10</v>
      </c>
      <c r="Q114" s="298">
        <v>76500</v>
      </c>
      <c r="R114" s="366">
        <v>30.85</v>
      </c>
      <c r="S114" s="298">
        <v>236003</v>
      </c>
      <c r="T114" s="385"/>
      <c r="U114" s="340"/>
      <c r="V114" s="385"/>
      <c r="W114" s="298"/>
      <c r="X114" s="366"/>
      <c r="Y114" s="298"/>
      <c r="Z114" s="298"/>
    </row>
    <row r="115" spans="1:26" s="295" customFormat="1" ht="27" customHeight="1" x14ac:dyDescent="0.35">
      <c r="A115" s="1226" t="s">
        <v>113</v>
      </c>
      <c r="B115" s="354"/>
      <c r="C115" s="293">
        <f>SUM(C6:C114)</f>
        <v>3251715</v>
      </c>
      <c r="D115" s="364"/>
      <c r="E115" s="293">
        <f>SUM(E6:E114)</f>
        <v>2942042</v>
      </c>
      <c r="F115" s="364"/>
      <c r="G115" s="293">
        <f>SUM(G6:G114)</f>
        <v>4010822</v>
      </c>
      <c r="H115" s="364"/>
      <c r="I115" s="293">
        <f>SUM(I6:I114)</f>
        <v>1118124</v>
      </c>
      <c r="J115" s="364"/>
      <c r="K115" s="293">
        <f>SUM(K6:K114)</f>
        <v>4322510</v>
      </c>
      <c r="L115" s="461"/>
      <c r="M115" s="293">
        <f>SUM(M6:M114)</f>
        <v>2207046</v>
      </c>
      <c r="N115" s="293"/>
      <c r="O115" s="485">
        <f>SUM(O6:O114)</f>
        <v>1122025</v>
      </c>
      <c r="P115" s="354"/>
      <c r="Q115" s="293">
        <f>SUM(Q6:Q114)</f>
        <v>7117332</v>
      </c>
      <c r="R115" s="364"/>
      <c r="S115" s="293">
        <f>SUM(S6:S114)</f>
        <v>660885</v>
      </c>
      <c r="T115" s="364"/>
      <c r="U115" s="293">
        <f>SUM(U6:U114)</f>
        <v>718948</v>
      </c>
      <c r="V115" s="293"/>
      <c r="W115" s="293">
        <f>SUM(W6:W114)</f>
        <v>1391214</v>
      </c>
      <c r="X115" s="293"/>
      <c r="Y115" s="293">
        <f>SUM(Y6:Y114)</f>
        <v>73593</v>
      </c>
      <c r="Z115" s="293">
        <f>SUM(C115:Y115)</f>
        <v>28936256</v>
      </c>
    </row>
    <row r="116" spans="1:26" s="295" customFormat="1" ht="34.5" customHeight="1" x14ac:dyDescent="0.35">
      <c r="A116" s="1226"/>
      <c r="B116" s="354">
        <f>SUM(B6:B115)</f>
        <v>425.03</v>
      </c>
      <c r="C116" s="354"/>
      <c r="D116" s="354">
        <f>SUM(D6:D115)</f>
        <v>384.58000000000004</v>
      </c>
      <c r="E116" s="354"/>
      <c r="F116" s="354">
        <f>SUM(F6:F115)</f>
        <v>524.29000000000008</v>
      </c>
      <c r="G116" s="354"/>
      <c r="H116" s="478">
        <f>SUM(H6:H115)</f>
        <v>146.16</v>
      </c>
      <c r="I116" s="354"/>
      <c r="J116" s="354">
        <f>SUM(J6:J115)</f>
        <v>345.8</v>
      </c>
      <c r="K116" s="354"/>
      <c r="L116" s="354">
        <f>SUM(L6:L115)</f>
        <v>428.55</v>
      </c>
      <c r="M116" s="354"/>
      <c r="N116" s="354">
        <f>SUM(N6:N115)</f>
        <v>146.66</v>
      </c>
      <c r="O116" s="354"/>
      <c r="P116" s="354">
        <f>SUM(P6:P115)</f>
        <v>930.36999999999989</v>
      </c>
      <c r="Q116" s="470"/>
      <c r="R116" s="354">
        <f>SUM(R6:R115)</f>
        <v>86.39</v>
      </c>
      <c r="S116" s="354"/>
      <c r="T116" s="354">
        <f>SUM(T6:T115)</f>
        <v>93.980000000000018</v>
      </c>
      <c r="U116" s="354"/>
      <c r="V116" s="354">
        <f>SUM(V6:V115)</f>
        <v>181.85000000000002</v>
      </c>
      <c r="W116" s="354"/>
      <c r="X116" s="354">
        <f>SUM(X6:X115)</f>
        <v>9.6199999999999992</v>
      </c>
      <c r="Y116" s="354"/>
      <c r="Z116" s="364">
        <f>SUM(B116:Y116)</f>
        <v>3703.2799999999997</v>
      </c>
    </row>
    <row r="117" spans="1:26" ht="26.25" customHeight="1" thickBot="1" x14ac:dyDescent="0.4">
      <c r="A117" s="299"/>
      <c r="B117" s="355"/>
      <c r="C117" s="300"/>
      <c r="D117" s="355"/>
      <c r="E117" s="299"/>
      <c r="F117" s="355"/>
      <c r="G117" s="299"/>
      <c r="H117" s="355"/>
      <c r="I117" s="299"/>
      <c r="J117" s="355"/>
      <c r="K117" s="300"/>
      <c r="L117" s="463"/>
      <c r="M117" s="299"/>
      <c r="N117" s="355"/>
      <c r="O117" s="299"/>
      <c r="P117" s="378"/>
      <c r="Q117" s="299"/>
      <c r="R117" s="355"/>
      <c r="S117" s="299"/>
      <c r="T117" s="355"/>
      <c r="U117" s="299"/>
      <c r="V117" s="355"/>
      <c r="W117" s="300"/>
      <c r="X117" s="373"/>
      <c r="Y117" s="299"/>
      <c r="Z117" s="299"/>
    </row>
    <row r="118" spans="1:26" s="295" customFormat="1" ht="48" customHeight="1" thickBot="1" x14ac:dyDescent="0.4">
      <c r="A118" s="1245" t="s">
        <v>2</v>
      </c>
      <c r="B118" s="1261" t="s">
        <v>114</v>
      </c>
      <c r="C118" s="1262"/>
      <c r="D118" s="1262"/>
      <c r="E118" s="1263"/>
      <c r="F118" s="1264" t="s">
        <v>176</v>
      </c>
      <c r="G118" s="1264"/>
      <c r="H118" s="1265" t="s">
        <v>115</v>
      </c>
      <c r="I118" s="1266"/>
      <c r="J118" s="1266"/>
      <c r="K118" s="1266"/>
      <c r="L118" s="1266"/>
      <c r="M118" s="1266"/>
      <c r="N118" s="1266"/>
      <c r="O118" s="1267"/>
      <c r="P118" s="1265" t="s">
        <v>116</v>
      </c>
      <c r="Q118" s="1266"/>
      <c r="R118" s="1266"/>
      <c r="S118" s="1266"/>
      <c r="T118" s="1266"/>
      <c r="U118" s="1266"/>
      <c r="V118" s="1236" t="s">
        <v>223</v>
      </c>
      <c r="W118" s="1236"/>
      <c r="X118" s="1270" t="s">
        <v>224</v>
      </c>
      <c r="Y118" s="1271"/>
      <c r="Z118" s="1272" t="s">
        <v>9</v>
      </c>
    </row>
    <row r="119" spans="1:26" s="295" customFormat="1" ht="15" customHeight="1" x14ac:dyDescent="0.35">
      <c r="A119" s="1246"/>
      <c r="B119" s="1268" t="s">
        <v>195</v>
      </c>
      <c r="C119" s="1269"/>
      <c r="D119" s="1268" t="s">
        <v>196</v>
      </c>
      <c r="E119" s="1269"/>
      <c r="F119" s="1268" t="s">
        <v>177</v>
      </c>
      <c r="G119" s="1269"/>
      <c r="H119" s="1268" t="s">
        <v>197</v>
      </c>
      <c r="I119" s="1269"/>
      <c r="J119" s="1268" t="s">
        <v>198</v>
      </c>
      <c r="K119" s="1269"/>
      <c r="L119" s="1268" t="s">
        <v>199</v>
      </c>
      <c r="M119" s="1269"/>
      <c r="N119" s="1268" t="s">
        <v>123</v>
      </c>
      <c r="O119" s="1269"/>
      <c r="P119" s="374"/>
      <c r="Q119" s="863" t="s">
        <v>238</v>
      </c>
      <c r="R119" s="1268" t="s">
        <v>211</v>
      </c>
      <c r="S119" s="1269"/>
      <c r="T119" s="1268" t="s">
        <v>201</v>
      </c>
      <c r="U119" s="1269"/>
      <c r="V119" s="1262" t="s">
        <v>249</v>
      </c>
      <c r="W119" s="1263"/>
      <c r="X119" s="1274" t="s">
        <v>226</v>
      </c>
      <c r="Y119" s="1275"/>
      <c r="Z119" s="1273"/>
    </row>
    <row r="120" spans="1:26" s="295" customFormat="1" ht="15" customHeight="1" x14ac:dyDescent="0.35">
      <c r="A120" s="1247"/>
      <c r="B120" s="350" t="s">
        <v>21</v>
      </c>
      <c r="C120" s="869" t="s">
        <v>27</v>
      </c>
      <c r="D120" s="363" t="s">
        <v>30</v>
      </c>
      <c r="E120" s="869" t="s">
        <v>27</v>
      </c>
      <c r="F120" s="390" t="s">
        <v>30</v>
      </c>
      <c r="G120" s="863" t="s">
        <v>27</v>
      </c>
      <c r="H120" s="374" t="s">
        <v>30</v>
      </c>
      <c r="I120" s="863" t="s">
        <v>27</v>
      </c>
      <c r="J120" s="374"/>
      <c r="K120" s="863" t="s">
        <v>27</v>
      </c>
      <c r="L120" s="464" t="s">
        <v>30</v>
      </c>
      <c r="M120" s="863" t="s">
        <v>27</v>
      </c>
      <c r="N120" s="374" t="s">
        <v>30</v>
      </c>
      <c r="O120" s="863" t="s">
        <v>27</v>
      </c>
      <c r="P120" s="374" t="s">
        <v>30</v>
      </c>
      <c r="Q120" s="863" t="s">
        <v>27</v>
      </c>
      <c r="R120" s="374" t="s">
        <v>30</v>
      </c>
      <c r="S120" s="863" t="s">
        <v>27</v>
      </c>
      <c r="T120" s="374" t="s">
        <v>30</v>
      </c>
      <c r="U120" s="863" t="s">
        <v>27</v>
      </c>
      <c r="V120" s="363" t="s">
        <v>228</v>
      </c>
      <c r="W120" s="869" t="s">
        <v>27</v>
      </c>
      <c r="X120" s="363" t="s">
        <v>228</v>
      </c>
      <c r="Y120" s="876"/>
      <c r="Z120" s="869"/>
    </row>
    <row r="121" spans="1:26" s="295" customFormat="1" ht="15" customHeight="1" x14ac:dyDescent="0.35">
      <c r="A121" s="1243">
        <v>44652</v>
      </c>
      <c r="B121" s="353"/>
      <c r="C121" s="867"/>
      <c r="D121" s="365"/>
      <c r="E121" s="867"/>
      <c r="F121" s="365"/>
      <c r="G121" s="867"/>
      <c r="H121" s="453"/>
      <c r="I121" s="454"/>
      <c r="J121" s="453"/>
      <c r="K121" s="869"/>
      <c r="L121" s="453"/>
      <c r="M121" s="867"/>
      <c r="N121" s="375"/>
      <c r="O121" s="337"/>
      <c r="P121" s="375"/>
      <c r="Q121" s="869"/>
      <c r="R121" s="363"/>
      <c r="S121" s="867"/>
      <c r="T121" s="365"/>
      <c r="U121" s="867"/>
      <c r="V121" s="453">
        <v>37.659999999999997</v>
      </c>
      <c r="W121" s="454">
        <v>515940</v>
      </c>
      <c r="X121" s="365">
        <v>39.799999999999997</v>
      </c>
      <c r="Y121" s="867">
        <v>545260</v>
      </c>
      <c r="Z121" s="869"/>
    </row>
    <row r="122" spans="1:26" ht="15" x14ac:dyDescent="0.35">
      <c r="A122" s="1244"/>
      <c r="B122" s="353"/>
      <c r="C122" s="298"/>
      <c r="D122" s="366"/>
      <c r="E122" s="297"/>
      <c r="F122" s="353"/>
      <c r="G122" s="298"/>
      <c r="H122" s="366"/>
      <c r="I122" s="298"/>
      <c r="J122" s="366"/>
      <c r="K122" s="298"/>
      <c r="L122" s="388"/>
      <c r="M122" s="298"/>
      <c r="N122" s="366"/>
      <c r="O122" s="298"/>
      <c r="P122" s="365"/>
      <c r="Q122" s="298"/>
      <c r="R122" s="366"/>
      <c r="S122" s="298"/>
      <c r="T122" s="366"/>
      <c r="U122" s="298"/>
      <c r="V122" s="366"/>
      <c r="W122" s="298"/>
      <c r="X122" s="393"/>
      <c r="Y122" s="346"/>
      <c r="Z122" s="305"/>
    </row>
    <row r="123" spans="1:26" ht="15" customHeight="1" x14ac:dyDescent="0.35">
      <c r="A123" s="1243">
        <v>44653</v>
      </c>
      <c r="B123" s="353"/>
      <c r="C123" s="305"/>
      <c r="D123" s="367"/>
      <c r="E123" s="887"/>
      <c r="F123" s="352"/>
      <c r="G123" s="305"/>
      <c r="H123" s="367">
        <v>13.87</v>
      </c>
      <c r="I123" s="305">
        <v>106106</v>
      </c>
      <c r="J123" s="367"/>
      <c r="K123" s="305"/>
      <c r="L123" s="465"/>
      <c r="M123" s="305"/>
      <c r="N123" s="367"/>
      <c r="O123" s="305"/>
      <c r="P123" s="379"/>
      <c r="Q123" s="305"/>
      <c r="R123" s="367"/>
      <c r="S123" s="305"/>
      <c r="T123" s="367"/>
      <c r="U123" s="305"/>
      <c r="V123" s="367"/>
      <c r="W123" s="305"/>
      <c r="X123" s="393"/>
      <c r="Y123" s="868"/>
      <c r="Z123" s="305"/>
    </row>
    <row r="124" spans="1:26" ht="15" customHeight="1" x14ac:dyDescent="0.35">
      <c r="A124" s="1244"/>
      <c r="B124" s="353"/>
      <c r="C124" s="298"/>
      <c r="D124" s="366"/>
      <c r="E124" s="297"/>
      <c r="F124" s="353"/>
      <c r="G124" s="298"/>
      <c r="H124" s="366"/>
      <c r="I124" s="298"/>
      <c r="J124" s="366"/>
      <c r="K124" s="298"/>
      <c r="L124" s="388"/>
      <c r="M124" s="298"/>
      <c r="N124" s="366"/>
      <c r="O124" s="298"/>
      <c r="P124" s="365"/>
      <c r="Q124" s="298"/>
      <c r="R124" s="366"/>
      <c r="S124" s="298"/>
      <c r="T124" s="366"/>
      <c r="U124" s="298"/>
      <c r="V124" s="366"/>
      <c r="W124" s="298"/>
      <c r="X124" s="385"/>
      <c r="Y124" s="868"/>
      <c r="Z124" s="298"/>
    </row>
    <row r="125" spans="1:26" ht="15" customHeight="1" x14ac:dyDescent="0.35">
      <c r="A125" s="1243">
        <v>44654</v>
      </c>
      <c r="B125" s="353"/>
      <c r="C125" s="298"/>
      <c r="D125" s="366"/>
      <c r="E125" s="297"/>
      <c r="F125" s="353"/>
      <c r="G125" s="298"/>
      <c r="H125" s="366"/>
      <c r="I125" s="298"/>
      <c r="J125" s="366"/>
      <c r="K125" s="298"/>
      <c r="L125" s="388"/>
      <c r="M125" s="298"/>
      <c r="N125" s="366"/>
      <c r="O125" s="298"/>
      <c r="P125" s="365"/>
      <c r="Q125" s="298"/>
      <c r="R125" s="366"/>
      <c r="S125" s="298"/>
      <c r="T125" s="366"/>
      <c r="U125" s="298"/>
      <c r="V125" s="366">
        <v>18.54</v>
      </c>
      <c r="W125" s="298">
        <v>253998</v>
      </c>
      <c r="X125" s="385"/>
      <c r="Y125" s="868"/>
      <c r="Z125" s="298"/>
    </row>
    <row r="126" spans="1:26" ht="15" customHeight="1" x14ac:dyDescent="0.35">
      <c r="A126" s="1244"/>
      <c r="B126" s="353"/>
      <c r="C126" s="298"/>
      <c r="D126" s="366"/>
      <c r="E126" s="297"/>
      <c r="F126" s="353"/>
      <c r="G126" s="298"/>
      <c r="H126" s="366"/>
      <c r="I126" s="298"/>
      <c r="J126" s="366"/>
      <c r="K126" s="298"/>
      <c r="L126" s="388"/>
      <c r="M126" s="298"/>
      <c r="N126" s="366"/>
      <c r="O126" s="298"/>
      <c r="P126" s="365"/>
      <c r="Q126" s="298"/>
      <c r="R126" s="366"/>
      <c r="S126" s="298"/>
      <c r="T126" s="366"/>
      <c r="U126" s="298"/>
      <c r="V126" s="366"/>
      <c r="W126" s="298"/>
      <c r="X126" s="385"/>
      <c r="Y126" s="868"/>
      <c r="Z126" s="298"/>
    </row>
    <row r="127" spans="1:26" ht="15" customHeight="1" x14ac:dyDescent="0.35">
      <c r="A127" s="1243">
        <v>44655</v>
      </c>
      <c r="B127" s="353">
        <v>53.97</v>
      </c>
      <c r="C127" s="298">
        <v>277946</v>
      </c>
      <c r="D127" s="366"/>
      <c r="E127" s="297"/>
      <c r="F127" s="353"/>
      <c r="G127" s="298"/>
      <c r="H127" s="366"/>
      <c r="I127" s="298"/>
      <c r="J127" s="366"/>
      <c r="K127" s="298"/>
      <c r="L127" s="388"/>
      <c r="M127" s="298"/>
      <c r="N127" s="366"/>
      <c r="O127" s="298"/>
      <c r="P127" s="365"/>
      <c r="Q127" s="298"/>
      <c r="R127" s="366"/>
      <c r="S127" s="298"/>
      <c r="T127" s="366"/>
      <c r="U127" s="298"/>
      <c r="V127" s="366"/>
      <c r="W127" s="298"/>
      <c r="X127" s="385"/>
      <c r="Y127" s="868"/>
      <c r="Z127" s="298"/>
    </row>
    <row r="128" spans="1:26" ht="15" customHeight="1" x14ac:dyDescent="0.35">
      <c r="A128" s="1244"/>
      <c r="B128" s="353"/>
      <c r="C128" s="298"/>
      <c r="D128" s="366"/>
      <c r="E128" s="297"/>
      <c r="F128" s="353"/>
      <c r="G128" s="298"/>
      <c r="H128" s="366"/>
      <c r="I128" s="298"/>
      <c r="J128" s="366"/>
      <c r="K128" s="298"/>
      <c r="L128" s="388"/>
      <c r="M128" s="298"/>
      <c r="N128" s="366"/>
      <c r="O128" s="298"/>
      <c r="P128" s="365"/>
      <c r="Q128" s="298"/>
      <c r="R128" s="366"/>
      <c r="S128" s="298"/>
      <c r="T128" s="366"/>
      <c r="U128" s="298"/>
      <c r="V128" s="366"/>
      <c r="W128" s="298"/>
      <c r="X128" s="385"/>
      <c r="Y128" s="868"/>
      <c r="Z128" s="298"/>
    </row>
    <row r="129" spans="1:26" ht="15" customHeight="1" x14ac:dyDescent="0.35">
      <c r="A129" s="1243">
        <v>44656</v>
      </c>
      <c r="B129" s="353"/>
      <c r="C129" s="298"/>
      <c r="D129" s="366"/>
      <c r="E129" s="297"/>
      <c r="F129" s="353">
        <v>13.72</v>
      </c>
      <c r="G129" s="298">
        <v>104985</v>
      </c>
      <c r="H129" s="366"/>
      <c r="I129" s="298"/>
      <c r="J129" s="366"/>
      <c r="K129" s="298"/>
      <c r="L129" s="388">
        <v>13.56</v>
      </c>
      <c r="M129" s="298">
        <v>103795</v>
      </c>
      <c r="N129" s="366"/>
      <c r="O129" s="298"/>
      <c r="P129" s="365"/>
      <c r="Q129" s="298"/>
      <c r="R129" s="366"/>
      <c r="S129" s="298"/>
      <c r="T129" s="366"/>
      <c r="U129" s="298"/>
      <c r="V129" s="366"/>
      <c r="W129" s="298"/>
      <c r="X129" s="385"/>
      <c r="Y129" s="868"/>
      <c r="Z129" s="298"/>
    </row>
    <row r="130" spans="1:26" ht="15" customHeight="1" x14ac:dyDescent="0.35">
      <c r="A130" s="1244"/>
      <c r="B130" s="353"/>
      <c r="C130" s="298"/>
      <c r="D130" s="366"/>
      <c r="E130" s="297"/>
      <c r="F130" s="353"/>
      <c r="G130" s="298"/>
      <c r="H130" s="366"/>
      <c r="I130" s="298"/>
      <c r="J130" s="366"/>
      <c r="K130" s="298"/>
      <c r="L130" s="388"/>
      <c r="M130" s="298"/>
      <c r="N130" s="366"/>
      <c r="O130" s="298"/>
      <c r="P130" s="365"/>
      <c r="Q130" s="298"/>
      <c r="R130" s="366"/>
      <c r="S130" s="298"/>
      <c r="T130" s="366"/>
      <c r="U130" s="298"/>
      <c r="V130" s="366"/>
      <c r="W130" s="298"/>
      <c r="X130" s="385"/>
      <c r="Y130" s="868"/>
      <c r="Z130" s="298"/>
    </row>
    <row r="131" spans="1:26" ht="15" customHeight="1" x14ac:dyDescent="0.35">
      <c r="A131" s="1243">
        <v>44657</v>
      </c>
      <c r="B131" s="353">
        <v>43.85</v>
      </c>
      <c r="C131" s="298">
        <v>225828</v>
      </c>
      <c r="D131" s="366">
        <v>44.61</v>
      </c>
      <c r="E131" s="297">
        <v>229742</v>
      </c>
      <c r="F131" s="353"/>
      <c r="G131" s="298"/>
      <c r="H131" s="366"/>
      <c r="I131" s="298"/>
      <c r="J131" s="366"/>
      <c r="K131" s="298"/>
      <c r="L131" s="388"/>
      <c r="M131" s="298"/>
      <c r="N131" s="366"/>
      <c r="O131" s="298"/>
      <c r="P131" s="365"/>
      <c r="Q131" s="298"/>
      <c r="R131" s="366"/>
      <c r="S131" s="298"/>
      <c r="T131" s="366"/>
      <c r="U131" s="298"/>
      <c r="V131" s="366">
        <v>0.25</v>
      </c>
      <c r="W131" s="298">
        <v>3425</v>
      </c>
      <c r="X131" s="385"/>
      <c r="Y131" s="868"/>
      <c r="Z131" s="298"/>
    </row>
    <row r="132" spans="1:26" ht="15" customHeight="1" x14ac:dyDescent="0.35">
      <c r="A132" s="1244"/>
      <c r="B132" s="353"/>
      <c r="C132" s="298"/>
      <c r="D132" s="366"/>
      <c r="E132" s="297"/>
      <c r="F132" s="353"/>
      <c r="G132" s="298"/>
      <c r="H132" s="366"/>
      <c r="I132" s="298"/>
      <c r="J132" s="366"/>
      <c r="K132" s="298"/>
      <c r="L132" s="388"/>
      <c r="M132" s="298"/>
      <c r="N132" s="366"/>
      <c r="O132" s="298"/>
      <c r="P132" s="365"/>
      <c r="Q132" s="298"/>
      <c r="R132" s="366"/>
      <c r="S132" s="298"/>
      <c r="T132" s="366"/>
      <c r="U132" s="298"/>
      <c r="V132" s="366"/>
      <c r="W132" s="298"/>
      <c r="X132" s="385"/>
      <c r="Y132" s="868"/>
      <c r="Z132" s="298"/>
    </row>
    <row r="133" spans="1:26" ht="15" customHeight="1" x14ac:dyDescent="0.35">
      <c r="A133" s="1243">
        <v>44658</v>
      </c>
      <c r="B133" s="353">
        <v>23.06</v>
      </c>
      <c r="C133" s="298">
        <v>118760</v>
      </c>
      <c r="D133" s="366">
        <v>45.32</v>
      </c>
      <c r="E133" s="297">
        <v>233400</v>
      </c>
      <c r="F133" s="353"/>
      <c r="G133" s="298"/>
      <c r="H133" s="366"/>
      <c r="I133" s="298"/>
      <c r="J133" s="366"/>
      <c r="K133" s="298"/>
      <c r="L133" s="388"/>
      <c r="M133" s="298"/>
      <c r="N133" s="366"/>
      <c r="O133" s="298"/>
      <c r="P133" s="365"/>
      <c r="Q133" s="298"/>
      <c r="R133" s="366"/>
      <c r="S133" s="298"/>
      <c r="T133" s="385"/>
      <c r="U133" s="868"/>
      <c r="V133" s="366"/>
      <c r="W133" s="298"/>
      <c r="X133" s="385"/>
      <c r="Y133" s="868"/>
      <c r="Z133" s="298"/>
    </row>
    <row r="134" spans="1:26" ht="15" customHeight="1" x14ac:dyDescent="0.35">
      <c r="A134" s="1244"/>
      <c r="B134" s="353"/>
      <c r="C134" s="298"/>
      <c r="D134" s="366"/>
      <c r="E134" s="297"/>
      <c r="F134" s="353"/>
      <c r="G134" s="298"/>
      <c r="H134" s="366"/>
      <c r="I134" s="298"/>
      <c r="J134" s="366"/>
      <c r="K134" s="298"/>
      <c r="L134" s="388"/>
      <c r="M134" s="298"/>
      <c r="N134" s="366"/>
      <c r="O134" s="298"/>
      <c r="P134" s="365"/>
      <c r="Q134" s="298"/>
      <c r="R134" s="366"/>
      <c r="S134" s="298"/>
      <c r="T134" s="366"/>
      <c r="U134" s="298"/>
      <c r="V134" s="366"/>
      <c r="W134" s="298"/>
      <c r="X134" s="385"/>
      <c r="Y134" s="868"/>
      <c r="Z134" s="298"/>
    </row>
    <row r="135" spans="1:26" ht="15" customHeight="1" x14ac:dyDescent="0.35">
      <c r="A135" s="1243">
        <v>44659</v>
      </c>
      <c r="B135" s="353"/>
      <c r="C135" s="298"/>
      <c r="D135" s="366"/>
      <c r="E135" s="297"/>
      <c r="F135" s="353"/>
      <c r="G135" s="298"/>
      <c r="H135" s="366"/>
      <c r="I135" s="298"/>
      <c r="J135" s="366"/>
      <c r="K135" s="298"/>
      <c r="L135" s="388"/>
      <c r="M135" s="298"/>
      <c r="N135" s="366"/>
      <c r="O135" s="298"/>
      <c r="P135" s="365"/>
      <c r="Q135" s="298"/>
      <c r="R135" s="366"/>
      <c r="S135" s="298"/>
      <c r="T135" s="366"/>
      <c r="U135" s="298"/>
      <c r="V135" s="366"/>
      <c r="W135" s="298"/>
      <c r="X135" s="385"/>
      <c r="Y135" s="868"/>
      <c r="Z135" s="298"/>
    </row>
    <row r="136" spans="1:26" ht="15" customHeight="1" x14ac:dyDescent="0.35">
      <c r="A136" s="1244"/>
      <c r="B136" s="353"/>
      <c r="C136" s="298"/>
      <c r="D136" s="366"/>
      <c r="E136" s="297"/>
      <c r="F136" s="353"/>
      <c r="G136" s="298"/>
      <c r="H136" s="366"/>
      <c r="I136" s="298"/>
      <c r="J136" s="366"/>
      <c r="K136" s="298"/>
      <c r="L136" s="388"/>
      <c r="M136" s="298"/>
      <c r="N136" s="366"/>
      <c r="O136" s="298"/>
      <c r="P136" s="365"/>
      <c r="Q136" s="298"/>
      <c r="R136" s="366"/>
      <c r="S136" s="298"/>
      <c r="T136" s="366"/>
      <c r="U136" s="298"/>
      <c r="V136" s="366"/>
      <c r="W136" s="298"/>
      <c r="X136" s="385"/>
      <c r="Y136" s="868"/>
      <c r="Z136" s="298"/>
    </row>
    <row r="137" spans="1:26" ht="15" customHeight="1" x14ac:dyDescent="0.35">
      <c r="A137" s="1243">
        <v>44660</v>
      </c>
      <c r="B137" s="353"/>
      <c r="C137" s="298"/>
      <c r="D137" s="366"/>
      <c r="E137" s="297"/>
      <c r="F137" s="353"/>
      <c r="G137" s="298"/>
      <c r="H137" s="366"/>
      <c r="I137" s="298"/>
      <c r="J137" s="366"/>
      <c r="K137" s="298"/>
      <c r="L137" s="388"/>
      <c r="M137" s="298"/>
      <c r="N137" s="366"/>
      <c r="O137" s="298"/>
      <c r="P137" s="365"/>
      <c r="Q137" s="298"/>
      <c r="R137" s="366"/>
      <c r="S137" s="298"/>
      <c r="T137" s="366"/>
      <c r="U137" s="298"/>
      <c r="V137" s="366"/>
      <c r="W137" s="298"/>
      <c r="X137" s="385"/>
      <c r="Y137" s="868"/>
      <c r="Z137" s="298"/>
    </row>
    <row r="138" spans="1:26" ht="15" customHeight="1" x14ac:dyDescent="0.35">
      <c r="A138" s="1244"/>
      <c r="B138" s="353"/>
      <c r="C138" s="298"/>
      <c r="D138" s="366"/>
      <c r="E138" s="297"/>
      <c r="F138" s="353"/>
      <c r="G138" s="298"/>
      <c r="H138" s="366"/>
      <c r="I138" s="298"/>
      <c r="J138" s="366"/>
      <c r="K138" s="298"/>
      <c r="L138" s="388"/>
      <c r="M138" s="298"/>
      <c r="N138" s="366"/>
      <c r="O138" s="298"/>
      <c r="P138" s="365"/>
      <c r="Q138" s="298"/>
      <c r="R138" s="366"/>
      <c r="S138" s="298"/>
      <c r="T138" s="366"/>
      <c r="U138" s="298"/>
      <c r="V138" s="366"/>
      <c r="W138" s="298"/>
      <c r="X138" s="385"/>
      <c r="Y138" s="868"/>
      <c r="Z138" s="298"/>
    </row>
    <row r="139" spans="1:26" ht="15" customHeight="1" x14ac:dyDescent="0.35">
      <c r="A139" s="1243">
        <v>44661</v>
      </c>
      <c r="B139" s="353"/>
      <c r="C139" s="298"/>
      <c r="D139" s="366">
        <v>54.69</v>
      </c>
      <c r="E139" s="297">
        <v>281654</v>
      </c>
      <c r="F139" s="353"/>
      <c r="G139" s="298"/>
      <c r="H139" s="366"/>
      <c r="I139" s="298"/>
      <c r="J139" s="366"/>
      <c r="K139" s="298"/>
      <c r="L139" s="388"/>
      <c r="M139" s="298"/>
      <c r="N139" s="366"/>
      <c r="O139" s="298"/>
      <c r="P139" s="365"/>
      <c r="Q139" s="298"/>
      <c r="R139" s="366"/>
      <c r="S139" s="298"/>
      <c r="T139" s="366"/>
      <c r="U139" s="298"/>
      <c r="V139" s="366"/>
      <c r="W139" s="298"/>
      <c r="X139" s="385"/>
      <c r="Y139" s="868"/>
      <c r="Z139" s="298"/>
    </row>
    <row r="140" spans="1:26" ht="15" customHeight="1" x14ac:dyDescent="0.35">
      <c r="A140" s="1244"/>
      <c r="B140" s="353"/>
      <c r="C140" s="298"/>
      <c r="D140" s="366"/>
      <c r="E140" s="297"/>
      <c r="F140" s="353"/>
      <c r="G140" s="298"/>
      <c r="H140" s="366"/>
      <c r="I140" s="298"/>
      <c r="J140" s="366"/>
      <c r="K140" s="298"/>
      <c r="L140" s="388"/>
      <c r="M140" s="298"/>
      <c r="N140" s="366"/>
      <c r="O140" s="298"/>
      <c r="P140" s="365"/>
      <c r="Q140" s="298"/>
      <c r="R140" s="366"/>
      <c r="S140" s="298"/>
      <c r="T140" s="366"/>
      <c r="U140" s="298"/>
      <c r="V140" s="366"/>
      <c r="W140" s="298"/>
      <c r="X140" s="385"/>
      <c r="Y140" s="868"/>
      <c r="Z140" s="298"/>
    </row>
    <row r="141" spans="1:26" ht="15" customHeight="1" x14ac:dyDescent="0.35">
      <c r="A141" s="1243">
        <v>44662</v>
      </c>
      <c r="B141" s="353"/>
      <c r="C141" s="298"/>
      <c r="D141" s="366">
        <v>56.1</v>
      </c>
      <c r="E141" s="297">
        <v>288915</v>
      </c>
      <c r="F141" s="353"/>
      <c r="G141" s="298"/>
      <c r="H141" s="366">
        <v>13.39</v>
      </c>
      <c r="I141" s="298">
        <v>102434</v>
      </c>
      <c r="J141" s="366"/>
      <c r="K141" s="298"/>
      <c r="L141" s="388">
        <v>11.89</v>
      </c>
      <c r="M141" s="298">
        <v>90959</v>
      </c>
      <c r="N141" s="366"/>
      <c r="O141" s="298"/>
      <c r="P141" s="385"/>
      <c r="Q141" s="868"/>
      <c r="R141" s="366"/>
      <c r="S141" s="298"/>
      <c r="T141" s="366"/>
      <c r="U141" s="298"/>
      <c r="V141" s="366"/>
      <c r="W141" s="298"/>
      <c r="X141" s="385"/>
      <c r="Y141" s="868"/>
      <c r="Z141" s="298"/>
    </row>
    <row r="142" spans="1:26" ht="15" customHeight="1" x14ac:dyDescent="0.35">
      <c r="A142" s="1244"/>
      <c r="B142" s="353"/>
      <c r="C142" s="298"/>
      <c r="D142" s="366"/>
      <c r="E142" s="297"/>
      <c r="F142" s="353"/>
      <c r="G142" s="298"/>
      <c r="H142" s="366"/>
      <c r="I142" s="298"/>
      <c r="J142" s="366"/>
      <c r="K142" s="298"/>
      <c r="L142" s="388"/>
      <c r="M142" s="298"/>
      <c r="N142" s="366"/>
      <c r="O142" s="298"/>
      <c r="P142" s="365"/>
      <c r="Q142" s="298"/>
      <c r="R142" s="366"/>
      <c r="S142" s="298"/>
      <c r="T142" s="366"/>
      <c r="U142" s="298"/>
      <c r="V142" s="366"/>
      <c r="W142" s="298"/>
      <c r="X142" s="385"/>
      <c r="Y142" s="868"/>
      <c r="Z142" s="298"/>
    </row>
    <row r="143" spans="1:26" ht="15" customHeight="1" x14ac:dyDescent="0.35">
      <c r="A143" s="1243">
        <v>44663</v>
      </c>
      <c r="B143" s="353">
        <v>55.88</v>
      </c>
      <c r="C143" s="298">
        <v>287782</v>
      </c>
      <c r="D143" s="366">
        <v>53.95</v>
      </c>
      <c r="E143" s="297">
        <v>277843</v>
      </c>
      <c r="F143" s="353"/>
      <c r="G143" s="298"/>
      <c r="H143" s="366"/>
      <c r="I143" s="298"/>
      <c r="J143" s="366"/>
      <c r="K143" s="298"/>
      <c r="L143" s="388"/>
      <c r="M143" s="298"/>
      <c r="N143" s="366"/>
      <c r="O143" s="298"/>
      <c r="P143" s="365"/>
      <c r="Q143" s="298"/>
      <c r="R143" s="366"/>
      <c r="S143" s="298"/>
      <c r="T143" s="366"/>
      <c r="U143" s="298"/>
      <c r="V143" s="388"/>
      <c r="W143" s="332"/>
      <c r="X143" s="385"/>
      <c r="Y143" s="868"/>
      <c r="Z143" s="298"/>
    </row>
    <row r="144" spans="1:26" ht="15" customHeight="1" x14ac:dyDescent="0.35">
      <c r="A144" s="1244"/>
      <c r="B144" s="353">
        <v>37.93</v>
      </c>
      <c r="C144" s="298">
        <v>195340</v>
      </c>
      <c r="D144" s="366">
        <v>36.200000000000003</v>
      </c>
      <c r="E144" s="297">
        <v>186430</v>
      </c>
      <c r="F144" s="353"/>
      <c r="G144" s="298"/>
      <c r="H144" s="366"/>
      <c r="I144" s="298"/>
      <c r="J144" s="366"/>
      <c r="K144" s="298"/>
      <c r="L144" s="388"/>
      <c r="M144" s="298"/>
      <c r="N144" s="366"/>
      <c r="O144" s="298"/>
      <c r="P144" s="365"/>
      <c r="Q144" s="298"/>
      <c r="R144" s="366"/>
      <c r="S144" s="298"/>
      <c r="T144" s="366"/>
      <c r="U144" s="298"/>
      <c r="V144" s="366"/>
      <c r="W144" s="298"/>
      <c r="X144" s="385"/>
      <c r="Y144" s="868"/>
      <c r="Z144" s="298"/>
    </row>
    <row r="145" spans="1:26" ht="15" customHeight="1" x14ac:dyDescent="0.35">
      <c r="A145" s="1243">
        <v>44664</v>
      </c>
      <c r="B145" s="353"/>
      <c r="C145" s="298"/>
      <c r="D145" s="366"/>
      <c r="E145" s="297"/>
      <c r="F145" s="353"/>
      <c r="G145" s="298"/>
      <c r="H145" s="366"/>
      <c r="I145" s="298"/>
      <c r="J145" s="366"/>
      <c r="K145" s="332"/>
      <c r="L145" s="388"/>
      <c r="M145" s="298"/>
      <c r="N145" s="366"/>
      <c r="O145" s="298"/>
      <c r="P145" s="365"/>
      <c r="Q145" s="298"/>
      <c r="R145" s="366">
        <v>33.43</v>
      </c>
      <c r="S145" s="298">
        <v>255740</v>
      </c>
      <c r="T145" s="366">
        <v>37.75</v>
      </c>
      <c r="U145" s="298">
        <v>288788</v>
      </c>
      <c r="V145" s="366"/>
      <c r="W145" s="298"/>
      <c r="X145" s="385">
        <v>26.84</v>
      </c>
      <c r="Y145" s="868">
        <v>367710</v>
      </c>
      <c r="Z145" s="298"/>
    </row>
    <row r="146" spans="1:26" ht="15" customHeight="1" x14ac:dyDescent="0.35">
      <c r="A146" s="1244"/>
      <c r="B146" s="353"/>
      <c r="C146" s="298"/>
      <c r="D146" s="366"/>
      <c r="E146" s="297"/>
      <c r="F146" s="353"/>
      <c r="G146" s="298"/>
      <c r="H146" s="366"/>
      <c r="I146" s="298"/>
      <c r="J146" s="366"/>
      <c r="K146" s="298"/>
      <c r="L146" s="388"/>
      <c r="M146" s="298"/>
      <c r="N146" s="366"/>
      <c r="O146" s="298"/>
      <c r="P146" s="365"/>
      <c r="Q146" s="298"/>
      <c r="R146" s="366"/>
      <c r="S146" s="298"/>
      <c r="T146" s="366"/>
      <c r="U146" s="298"/>
      <c r="V146" s="366"/>
      <c r="W146" s="298"/>
      <c r="X146" s="385"/>
      <c r="Y146" s="868"/>
      <c r="Z146" s="298"/>
    </row>
    <row r="147" spans="1:26" ht="15" customHeight="1" x14ac:dyDescent="0.35">
      <c r="A147" s="1243">
        <v>44665</v>
      </c>
      <c r="B147" s="353"/>
      <c r="C147" s="298"/>
      <c r="D147" s="366"/>
      <c r="E147" s="297"/>
      <c r="F147" s="353"/>
      <c r="G147" s="298"/>
      <c r="H147" s="366"/>
      <c r="I147" s="298"/>
      <c r="J147" s="366"/>
      <c r="K147" s="298"/>
      <c r="L147" s="388">
        <v>9.98</v>
      </c>
      <c r="M147" s="298">
        <v>76347</v>
      </c>
      <c r="N147" s="366">
        <v>11.14</v>
      </c>
      <c r="O147" s="298">
        <v>85221</v>
      </c>
      <c r="P147" s="365"/>
      <c r="Q147" s="298"/>
      <c r="R147" s="366"/>
      <c r="S147" s="298"/>
      <c r="T147" s="366"/>
      <c r="U147" s="298"/>
      <c r="V147" s="366"/>
      <c r="W147" s="298"/>
      <c r="X147" s="385"/>
      <c r="Y147" s="868"/>
      <c r="Z147" s="298"/>
    </row>
    <row r="148" spans="1:26" ht="15" customHeight="1" x14ac:dyDescent="0.35">
      <c r="A148" s="1244"/>
      <c r="B148" s="353"/>
      <c r="C148" s="298"/>
      <c r="D148" s="366"/>
      <c r="E148" s="297"/>
      <c r="F148" s="353"/>
      <c r="G148" s="298"/>
      <c r="H148" s="366"/>
      <c r="I148" s="298"/>
      <c r="J148" s="366"/>
      <c r="K148" s="298"/>
      <c r="L148" s="388"/>
      <c r="M148" s="298"/>
      <c r="N148" s="366"/>
      <c r="O148" s="298"/>
      <c r="P148" s="365"/>
      <c r="Q148" s="298"/>
      <c r="R148" s="366"/>
      <c r="S148" s="298"/>
      <c r="T148" s="366"/>
      <c r="U148" s="298"/>
      <c r="V148" s="366"/>
      <c r="W148" s="298"/>
      <c r="X148" s="385"/>
      <c r="Y148" s="868"/>
      <c r="Z148" s="298"/>
    </row>
    <row r="149" spans="1:26" ht="15" customHeight="1" x14ac:dyDescent="0.35">
      <c r="A149" s="1243">
        <v>44666</v>
      </c>
      <c r="B149" s="353"/>
      <c r="C149" s="298"/>
      <c r="D149" s="366"/>
      <c r="E149" s="297"/>
      <c r="F149" s="353"/>
      <c r="G149" s="298"/>
      <c r="H149" s="366"/>
      <c r="I149" s="298"/>
      <c r="J149" s="366"/>
      <c r="K149" s="298"/>
      <c r="L149" s="388"/>
      <c r="M149" s="298"/>
      <c r="N149" s="366"/>
      <c r="O149" s="298"/>
      <c r="P149" s="365"/>
      <c r="Q149" s="298"/>
      <c r="R149" s="366"/>
      <c r="S149" s="298"/>
      <c r="T149" s="366"/>
      <c r="U149" s="298"/>
      <c r="V149" s="366">
        <v>23.88</v>
      </c>
      <c r="W149" s="298">
        <v>327160</v>
      </c>
      <c r="X149" s="385"/>
      <c r="Y149" s="868"/>
      <c r="Z149" s="298"/>
    </row>
    <row r="150" spans="1:26" ht="15" customHeight="1" x14ac:dyDescent="0.35">
      <c r="A150" s="1244"/>
      <c r="B150" s="353"/>
      <c r="C150" s="298"/>
      <c r="D150" s="366"/>
      <c r="E150" s="297"/>
      <c r="F150" s="353"/>
      <c r="G150" s="298"/>
      <c r="H150" s="366"/>
      <c r="I150" s="298"/>
      <c r="J150" s="366"/>
      <c r="K150" s="298"/>
      <c r="L150" s="388"/>
      <c r="M150" s="298"/>
      <c r="N150" s="366"/>
      <c r="O150" s="298"/>
      <c r="P150" s="365"/>
      <c r="Q150" s="298"/>
      <c r="R150" s="366"/>
      <c r="S150" s="298"/>
      <c r="T150" s="366"/>
      <c r="U150" s="298"/>
      <c r="V150" s="388"/>
      <c r="W150" s="332"/>
      <c r="X150" s="385"/>
      <c r="Y150" s="868"/>
      <c r="Z150" s="298"/>
    </row>
    <row r="151" spans="1:26" ht="15" customHeight="1" x14ac:dyDescent="0.35">
      <c r="A151" s="1243">
        <v>44667</v>
      </c>
      <c r="B151" s="353"/>
      <c r="C151" s="298"/>
      <c r="D151" s="366"/>
      <c r="E151" s="297"/>
      <c r="F151" s="353"/>
      <c r="G151" s="298"/>
      <c r="H151" s="366"/>
      <c r="I151" s="298"/>
      <c r="J151" s="366"/>
      <c r="K151" s="298"/>
      <c r="L151" s="388"/>
      <c r="M151" s="298"/>
      <c r="N151" s="366"/>
      <c r="O151" s="298"/>
      <c r="P151" s="365"/>
      <c r="Q151" s="298"/>
      <c r="R151" s="366"/>
      <c r="S151" s="298"/>
      <c r="T151" s="366"/>
      <c r="U151" s="298"/>
      <c r="V151" s="366"/>
      <c r="W151" s="298"/>
      <c r="X151" s="385"/>
      <c r="Y151" s="868"/>
      <c r="Z151" s="298"/>
    </row>
    <row r="152" spans="1:26" ht="15" customHeight="1" x14ac:dyDescent="0.35">
      <c r="A152" s="1244"/>
      <c r="B152" s="353"/>
      <c r="C152" s="298"/>
      <c r="D152" s="366"/>
      <c r="E152" s="297"/>
      <c r="F152" s="353"/>
      <c r="G152" s="298"/>
      <c r="H152" s="366"/>
      <c r="I152" s="298"/>
      <c r="J152" s="366"/>
      <c r="K152" s="298"/>
      <c r="L152" s="388"/>
      <c r="M152" s="298"/>
      <c r="N152" s="388"/>
      <c r="O152" s="332"/>
      <c r="P152" s="365"/>
      <c r="Q152" s="298"/>
      <c r="R152" s="366"/>
      <c r="S152" s="298"/>
      <c r="T152" s="366"/>
      <c r="U152" s="298"/>
      <c r="V152" s="366"/>
      <c r="W152" s="298"/>
      <c r="X152" s="385"/>
      <c r="Y152" s="868"/>
      <c r="Z152" s="298"/>
    </row>
    <row r="153" spans="1:26" ht="15" customHeight="1" x14ac:dyDescent="0.35">
      <c r="A153" s="1243">
        <v>44668</v>
      </c>
      <c r="B153" s="353"/>
      <c r="C153" s="298"/>
      <c r="D153" s="366"/>
      <c r="E153" s="297"/>
      <c r="F153" s="353"/>
      <c r="G153" s="298"/>
      <c r="H153" s="366"/>
      <c r="I153" s="298"/>
      <c r="J153" s="366"/>
      <c r="K153" s="298"/>
      <c r="L153" s="388"/>
      <c r="M153" s="298"/>
      <c r="N153" s="366"/>
      <c r="O153" s="298"/>
      <c r="P153" s="365"/>
      <c r="Q153" s="298"/>
      <c r="R153" s="366"/>
      <c r="S153" s="298"/>
      <c r="T153" s="366"/>
      <c r="U153" s="298"/>
      <c r="V153" s="366"/>
      <c r="W153" s="298"/>
      <c r="X153" s="385"/>
      <c r="Y153" s="868"/>
      <c r="Z153" s="298"/>
    </row>
    <row r="154" spans="1:26" ht="15" customHeight="1" x14ac:dyDescent="0.35">
      <c r="A154" s="1244"/>
      <c r="B154" s="353"/>
      <c r="C154" s="298"/>
      <c r="D154" s="366"/>
      <c r="E154" s="297"/>
      <c r="F154" s="353"/>
      <c r="G154" s="298"/>
      <c r="H154" s="366"/>
      <c r="I154" s="298"/>
      <c r="J154" s="366"/>
      <c r="K154" s="298"/>
      <c r="L154" s="388"/>
      <c r="M154" s="298"/>
      <c r="N154" s="366"/>
      <c r="O154" s="298"/>
      <c r="P154" s="365"/>
      <c r="Q154" s="298"/>
      <c r="R154" s="366"/>
      <c r="S154" s="298"/>
      <c r="T154" s="366"/>
      <c r="U154" s="298"/>
      <c r="V154" s="366"/>
      <c r="W154" s="298"/>
      <c r="X154" s="385"/>
      <c r="Y154" s="868"/>
      <c r="Z154" s="298"/>
    </row>
    <row r="155" spans="1:26" ht="15" customHeight="1" x14ac:dyDescent="0.35">
      <c r="A155" s="1243">
        <v>44669</v>
      </c>
      <c r="B155" s="353">
        <v>56.88</v>
      </c>
      <c r="C155" s="298">
        <v>292930</v>
      </c>
      <c r="D155" s="366"/>
      <c r="E155" s="297"/>
      <c r="F155" s="353"/>
      <c r="G155" s="298"/>
      <c r="H155" s="366">
        <v>13.41</v>
      </c>
      <c r="I155" s="298">
        <v>102587</v>
      </c>
      <c r="J155" s="366"/>
      <c r="K155" s="298"/>
      <c r="L155" s="388">
        <v>10.1</v>
      </c>
      <c r="M155" s="298">
        <v>77265</v>
      </c>
      <c r="N155" s="366"/>
      <c r="O155" s="298"/>
      <c r="P155" s="365"/>
      <c r="Q155" s="298"/>
      <c r="R155" s="366"/>
      <c r="S155" s="298"/>
      <c r="T155" s="366"/>
      <c r="U155" s="298"/>
      <c r="V155" s="366">
        <v>30.25</v>
      </c>
      <c r="W155" s="298">
        <v>414430</v>
      </c>
      <c r="X155" s="385"/>
      <c r="Y155" s="868"/>
      <c r="Z155" s="298"/>
    </row>
    <row r="156" spans="1:26" ht="15" customHeight="1" x14ac:dyDescent="0.35">
      <c r="A156" s="1244"/>
      <c r="B156" s="353"/>
      <c r="C156" s="298"/>
      <c r="D156" s="366"/>
      <c r="E156" s="297"/>
      <c r="F156" s="353"/>
      <c r="G156" s="298"/>
      <c r="H156" s="366"/>
      <c r="I156" s="298"/>
      <c r="J156" s="366"/>
      <c r="K156" s="298"/>
      <c r="L156" s="388"/>
      <c r="M156" s="298"/>
      <c r="N156" s="366"/>
      <c r="O156" s="298"/>
      <c r="P156" s="365"/>
      <c r="Q156" s="298"/>
      <c r="R156" s="366"/>
      <c r="S156" s="298"/>
      <c r="T156" s="366"/>
      <c r="U156" s="298"/>
      <c r="V156" s="366"/>
      <c r="W156" s="298"/>
      <c r="X156" s="385"/>
      <c r="Y156" s="868"/>
      <c r="Z156" s="298"/>
    </row>
    <row r="157" spans="1:26" ht="15" customHeight="1" x14ac:dyDescent="0.35">
      <c r="A157" s="1243">
        <v>44670</v>
      </c>
      <c r="B157" s="353"/>
      <c r="C157" s="298"/>
      <c r="D157" s="366"/>
      <c r="E157" s="297"/>
      <c r="F157" s="353"/>
      <c r="G157" s="298"/>
      <c r="H157" s="366"/>
      <c r="I157" s="298"/>
      <c r="J157" s="366"/>
      <c r="K157" s="298"/>
      <c r="L157" s="388"/>
      <c r="M157" s="298"/>
      <c r="N157" s="366"/>
      <c r="O157" s="298"/>
      <c r="P157" s="365"/>
      <c r="Q157" s="298"/>
      <c r="R157" s="366"/>
      <c r="S157" s="298"/>
      <c r="T157" s="366"/>
      <c r="U157" s="298"/>
      <c r="V157" s="366"/>
      <c r="W157" s="298"/>
      <c r="X157" s="385"/>
      <c r="Y157" s="868"/>
      <c r="Z157" s="298"/>
    </row>
    <row r="158" spans="1:26" ht="15" customHeight="1" x14ac:dyDescent="0.35">
      <c r="A158" s="1244"/>
      <c r="B158" s="353"/>
      <c r="C158" s="298"/>
      <c r="D158" s="366"/>
      <c r="E158" s="297"/>
      <c r="F158" s="353"/>
      <c r="G158" s="298"/>
      <c r="H158" s="366"/>
      <c r="I158" s="298"/>
      <c r="J158" s="366"/>
      <c r="K158" s="298"/>
      <c r="L158" s="388"/>
      <c r="M158" s="298"/>
      <c r="N158" s="366"/>
      <c r="O158" s="298"/>
      <c r="P158" s="365"/>
      <c r="Q158" s="298"/>
      <c r="R158" s="366"/>
      <c r="S158" s="298"/>
      <c r="T158" s="366"/>
      <c r="U158" s="298"/>
      <c r="V158" s="366"/>
      <c r="W158" s="298"/>
      <c r="X158" s="385"/>
      <c r="Y158" s="868"/>
      <c r="Z158" s="298"/>
    </row>
    <row r="159" spans="1:26" ht="15" customHeight="1" x14ac:dyDescent="0.35">
      <c r="A159" s="1243">
        <v>44671</v>
      </c>
      <c r="B159" s="353">
        <v>52.09</v>
      </c>
      <c r="C159" s="298">
        <v>268264</v>
      </c>
      <c r="D159" s="366"/>
      <c r="E159" s="297"/>
      <c r="F159" s="353"/>
      <c r="G159" s="298"/>
      <c r="H159" s="366">
        <v>12.11</v>
      </c>
      <c r="I159" s="298">
        <v>92642</v>
      </c>
      <c r="J159" s="366"/>
      <c r="K159" s="298"/>
      <c r="L159" s="388"/>
      <c r="M159" s="298"/>
      <c r="N159" s="366"/>
      <c r="O159" s="298"/>
      <c r="P159" s="365"/>
      <c r="Q159" s="298"/>
      <c r="R159" s="366"/>
      <c r="S159" s="298"/>
      <c r="T159" s="366"/>
      <c r="U159" s="298"/>
      <c r="V159" s="366"/>
      <c r="W159" s="298"/>
      <c r="X159" s="385"/>
      <c r="Y159" s="868"/>
      <c r="Z159" s="298"/>
    </row>
    <row r="160" spans="1:26" ht="15" customHeight="1" x14ac:dyDescent="0.35">
      <c r="A160" s="1244"/>
      <c r="B160" s="353"/>
      <c r="C160" s="298"/>
      <c r="D160" s="366"/>
      <c r="E160" s="297"/>
      <c r="F160" s="353"/>
      <c r="G160" s="298"/>
      <c r="H160" s="366"/>
      <c r="I160" s="298"/>
      <c r="J160" s="366"/>
      <c r="K160" s="298"/>
      <c r="L160" s="388"/>
      <c r="M160" s="298"/>
      <c r="N160" s="366"/>
      <c r="O160" s="298"/>
      <c r="P160" s="365"/>
      <c r="Q160" s="298"/>
      <c r="R160" s="366"/>
      <c r="S160" s="298"/>
      <c r="T160" s="366"/>
      <c r="U160" s="298"/>
      <c r="V160" s="366"/>
      <c r="W160" s="298"/>
      <c r="X160" s="385"/>
      <c r="Y160" s="868"/>
      <c r="Z160" s="298"/>
    </row>
    <row r="161" spans="1:26" ht="15" customHeight="1" x14ac:dyDescent="0.35">
      <c r="A161" s="1243">
        <v>44672</v>
      </c>
      <c r="B161" s="353"/>
      <c r="C161" s="298"/>
      <c r="D161" s="366"/>
      <c r="E161" s="297"/>
      <c r="F161" s="353"/>
      <c r="G161" s="298"/>
      <c r="H161" s="366"/>
      <c r="I161" s="298"/>
      <c r="J161" s="366"/>
      <c r="K161" s="298"/>
      <c r="L161" s="388"/>
      <c r="M161" s="298"/>
      <c r="N161" s="366"/>
      <c r="O161" s="298"/>
      <c r="P161" s="365"/>
      <c r="Q161" s="298"/>
      <c r="R161" s="366"/>
      <c r="S161" s="298"/>
      <c r="T161" s="385"/>
      <c r="U161" s="868"/>
      <c r="V161" s="366">
        <v>35.61</v>
      </c>
      <c r="W161" s="298">
        <v>487860</v>
      </c>
      <c r="X161" s="385">
        <v>33.590000000000003</v>
      </c>
      <c r="Y161" s="868">
        <v>460180</v>
      </c>
      <c r="Z161" s="298"/>
    </row>
    <row r="162" spans="1:26" ht="15" customHeight="1" x14ac:dyDescent="0.35">
      <c r="A162" s="1244"/>
      <c r="B162" s="353"/>
      <c r="C162" s="298"/>
      <c r="D162" s="366"/>
      <c r="E162" s="297"/>
      <c r="F162" s="353"/>
      <c r="G162" s="298"/>
      <c r="H162" s="366"/>
      <c r="I162" s="298"/>
      <c r="J162" s="366"/>
      <c r="K162" s="298"/>
      <c r="L162" s="388"/>
      <c r="M162" s="298"/>
      <c r="N162" s="366"/>
      <c r="O162" s="298"/>
      <c r="P162" s="365"/>
      <c r="Q162" s="298"/>
      <c r="R162" s="366"/>
      <c r="S162" s="298"/>
      <c r="T162" s="366"/>
      <c r="U162" s="298"/>
      <c r="V162" s="366"/>
      <c r="W162" s="298"/>
      <c r="X162" s="385"/>
      <c r="Y162" s="868"/>
      <c r="Z162" s="298"/>
    </row>
    <row r="163" spans="1:26" ht="15" customHeight="1" x14ac:dyDescent="0.35">
      <c r="A163" s="1243">
        <v>44673</v>
      </c>
      <c r="B163" s="353">
        <v>54.76</v>
      </c>
      <c r="C163" s="298">
        <v>282014</v>
      </c>
      <c r="D163" s="366">
        <v>46.49</v>
      </c>
      <c r="E163" s="297">
        <v>239424</v>
      </c>
      <c r="F163" s="353"/>
      <c r="G163" s="298"/>
      <c r="H163" s="366"/>
      <c r="I163" s="298"/>
      <c r="J163" s="366">
        <v>13.62</v>
      </c>
      <c r="K163" s="298">
        <v>104193</v>
      </c>
      <c r="L163" s="388">
        <v>3.5</v>
      </c>
      <c r="M163" s="298">
        <v>26775</v>
      </c>
      <c r="N163" s="366"/>
      <c r="O163" s="298"/>
      <c r="P163" s="365"/>
      <c r="Q163" s="298"/>
      <c r="R163" s="366"/>
      <c r="S163" s="298"/>
      <c r="T163" s="366"/>
      <c r="U163" s="298"/>
      <c r="V163" s="366"/>
      <c r="W163" s="298"/>
      <c r="X163" s="385"/>
      <c r="Y163" s="868"/>
      <c r="Z163" s="298"/>
    </row>
    <row r="164" spans="1:26" ht="18" customHeight="1" x14ac:dyDescent="0.35">
      <c r="A164" s="1244"/>
      <c r="B164" s="353"/>
      <c r="C164" s="298"/>
      <c r="D164" s="366"/>
      <c r="E164" s="297"/>
      <c r="F164" s="353"/>
      <c r="G164" s="298"/>
      <c r="H164" s="366"/>
      <c r="I164" s="298"/>
      <c r="J164" s="366"/>
      <c r="K164" s="298"/>
      <c r="L164" s="388"/>
      <c r="M164" s="298"/>
      <c r="N164" s="366"/>
      <c r="O164" s="298"/>
      <c r="P164" s="365"/>
      <c r="Q164" s="298"/>
      <c r="R164" s="366"/>
      <c r="S164" s="298"/>
      <c r="T164" s="366"/>
      <c r="U164" s="298"/>
      <c r="V164" s="388"/>
      <c r="W164" s="332"/>
      <c r="X164" s="385"/>
      <c r="Y164" s="868"/>
      <c r="Z164" s="298"/>
    </row>
    <row r="165" spans="1:26" ht="15" customHeight="1" x14ac:dyDescent="0.35">
      <c r="A165" s="1243">
        <v>44674</v>
      </c>
      <c r="B165" s="353"/>
      <c r="C165" s="298"/>
      <c r="D165" s="366">
        <v>54.56</v>
      </c>
      <c r="E165" s="297">
        <v>280984</v>
      </c>
      <c r="F165" s="353"/>
      <c r="G165" s="298"/>
      <c r="H165" s="366"/>
      <c r="I165" s="298"/>
      <c r="J165" s="366"/>
      <c r="K165" s="298"/>
      <c r="L165" s="388"/>
      <c r="M165" s="298"/>
      <c r="N165" s="366"/>
      <c r="O165" s="298"/>
      <c r="P165" s="365"/>
      <c r="Q165" s="298"/>
      <c r="R165" s="366"/>
      <c r="S165" s="298"/>
      <c r="T165" s="366"/>
      <c r="U165" s="298"/>
      <c r="V165" s="366"/>
      <c r="W165" s="298"/>
      <c r="X165" s="385"/>
      <c r="Y165" s="868"/>
      <c r="Z165" s="298"/>
    </row>
    <row r="166" spans="1:26" ht="15" customHeight="1" x14ac:dyDescent="0.35">
      <c r="A166" s="1244"/>
      <c r="B166" s="353"/>
      <c r="C166" s="298"/>
      <c r="D166" s="366"/>
      <c r="E166" s="297"/>
      <c r="F166" s="353"/>
      <c r="G166" s="298"/>
      <c r="H166" s="366"/>
      <c r="I166" s="298"/>
      <c r="J166" s="366"/>
      <c r="K166" s="298"/>
      <c r="L166" s="388"/>
      <c r="M166" s="298"/>
      <c r="N166" s="366"/>
      <c r="O166" s="298"/>
      <c r="P166" s="365"/>
      <c r="Q166" s="298"/>
      <c r="R166" s="366"/>
      <c r="S166" s="298"/>
      <c r="T166" s="366"/>
      <c r="U166" s="298"/>
      <c r="V166" s="366"/>
      <c r="W166" s="298"/>
      <c r="X166" s="385"/>
      <c r="Y166" s="868"/>
      <c r="Z166" s="298"/>
    </row>
    <row r="167" spans="1:26" ht="15" customHeight="1" x14ac:dyDescent="0.35">
      <c r="A167" s="1243">
        <v>44675</v>
      </c>
      <c r="B167" s="353"/>
      <c r="C167" s="298"/>
      <c r="D167" s="366"/>
      <c r="E167" s="297"/>
      <c r="F167" s="353"/>
      <c r="G167" s="298"/>
      <c r="H167" s="366"/>
      <c r="I167" s="298"/>
      <c r="J167" s="366"/>
      <c r="K167" s="298"/>
      <c r="L167" s="388"/>
      <c r="M167" s="298"/>
      <c r="N167" s="366"/>
      <c r="O167" s="298"/>
      <c r="P167" s="365"/>
      <c r="Q167" s="298"/>
      <c r="R167" s="388"/>
      <c r="S167" s="332"/>
      <c r="T167" s="366"/>
      <c r="U167" s="298"/>
      <c r="V167" s="366"/>
      <c r="W167" s="298"/>
      <c r="X167" s="385"/>
      <c r="Y167" s="868"/>
      <c r="Z167" s="298"/>
    </row>
    <row r="168" spans="1:26" ht="15" customHeight="1" x14ac:dyDescent="0.35">
      <c r="A168" s="1244"/>
      <c r="B168" s="353"/>
      <c r="C168" s="298"/>
      <c r="D168" s="366"/>
      <c r="E168" s="297"/>
      <c r="F168" s="353"/>
      <c r="G168" s="298"/>
      <c r="H168" s="366"/>
      <c r="I168" s="298"/>
      <c r="J168" s="366"/>
      <c r="K168" s="298"/>
      <c r="L168" s="388"/>
      <c r="M168" s="298"/>
      <c r="N168" s="366"/>
      <c r="O168" s="298"/>
      <c r="P168" s="365"/>
      <c r="Q168" s="298"/>
      <c r="R168" s="366"/>
      <c r="S168" s="298"/>
      <c r="T168" s="366"/>
      <c r="U168" s="298"/>
      <c r="V168" s="366"/>
      <c r="W168" s="298"/>
      <c r="X168" s="385"/>
      <c r="Y168" s="868"/>
      <c r="Z168" s="298"/>
    </row>
    <row r="169" spans="1:26" ht="15" customHeight="1" x14ac:dyDescent="0.35">
      <c r="A169" s="1243">
        <v>44676</v>
      </c>
      <c r="B169" s="353"/>
      <c r="C169" s="298"/>
      <c r="D169" s="366"/>
      <c r="E169" s="297"/>
      <c r="F169" s="353"/>
      <c r="G169" s="298"/>
      <c r="H169" s="366"/>
      <c r="I169" s="298"/>
      <c r="J169" s="366"/>
      <c r="K169" s="298"/>
      <c r="L169" s="388"/>
      <c r="M169" s="298"/>
      <c r="N169" s="366"/>
      <c r="O169" s="298"/>
      <c r="P169" s="365">
        <v>32.69</v>
      </c>
      <c r="Q169" s="298">
        <v>250079</v>
      </c>
      <c r="R169" s="366"/>
      <c r="S169" s="298"/>
      <c r="T169" s="366"/>
      <c r="U169" s="298"/>
      <c r="V169" s="366"/>
      <c r="W169" s="298"/>
      <c r="X169" s="385"/>
      <c r="Y169" s="868"/>
      <c r="Z169" s="298"/>
    </row>
    <row r="170" spans="1:26" ht="15" customHeight="1" x14ac:dyDescent="0.35">
      <c r="A170" s="1244"/>
      <c r="B170" s="353"/>
      <c r="C170" s="298"/>
      <c r="D170" s="366"/>
      <c r="E170" s="297"/>
      <c r="F170" s="353"/>
      <c r="G170" s="298"/>
      <c r="H170" s="366"/>
      <c r="I170" s="298"/>
      <c r="J170" s="366"/>
      <c r="K170" s="298"/>
      <c r="L170" s="388"/>
      <c r="M170" s="298"/>
      <c r="N170" s="366"/>
      <c r="O170" s="298"/>
      <c r="P170" s="365"/>
      <c r="Q170" s="298"/>
      <c r="R170" s="366"/>
      <c r="S170" s="298"/>
      <c r="T170" s="366"/>
      <c r="U170" s="298"/>
      <c r="V170" s="366"/>
      <c r="W170" s="298"/>
      <c r="X170" s="385"/>
      <c r="Y170" s="868"/>
      <c r="Z170" s="298"/>
    </row>
    <row r="171" spans="1:26" ht="15" customHeight="1" x14ac:dyDescent="0.35">
      <c r="A171" s="1243">
        <v>44677</v>
      </c>
      <c r="B171" s="353">
        <v>55.87</v>
      </c>
      <c r="C171" s="298">
        <v>287730</v>
      </c>
      <c r="D171" s="366"/>
      <c r="E171" s="297"/>
      <c r="F171" s="353">
        <v>12.4</v>
      </c>
      <c r="G171" s="298">
        <v>94860</v>
      </c>
      <c r="H171" s="366"/>
      <c r="I171" s="298"/>
      <c r="J171" s="366"/>
      <c r="K171" s="298"/>
      <c r="L171" s="388"/>
      <c r="M171" s="298"/>
      <c r="N171" s="366"/>
      <c r="O171" s="298"/>
      <c r="P171" s="365"/>
      <c r="Q171" s="298"/>
      <c r="R171" s="366"/>
      <c r="S171" s="298"/>
      <c r="T171" s="366"/>
      <c r="U171" s="298"/>
      <c r="V171" s="366">
        <v>46.94</v>
      </c>
      <c r="W171" s="298">
        <v>643080</v>
      </c>
      <c r="X171" s="385"/>
      <c r="Y171" s="868"/>
      <c r="Z171" s="298"/>
    </row>
    <row r="172" spans="1:26" ht="15" customHeight="1" x14ac:dyDescent="0.35">
      <c r="A172" s="1244"/>
      <c r="B172" s="353"/>
      <c r="C172" s="298"/>
      <c r="D172" s="366"/>
      <c r="E172" s="297"/>
      <c r="F172" s="353"/>
      <c r="G172" s="298"/>
      <c r="H172" s="366"/>
      <c r="I172" s="298"/>
      <c r="J172" s="366"/>
      <c r="K172" s="298"/>
      <c r="L172" s="388"/>
      <c r="M172" s="298"/>
      <c r="N172" s="366"/>
      <c r="O172" s="298"/>
      <c r="P172" s="365"/>
      <c r="Q172" s="298"/>
      <c r="R172" s="366"/>
      <c r="S172" s="298"/>
      <c r="T172" s="366"/>
      <c r="U172" s="298"/>
      <c r="V172" s="366"/>
      <c r="W172" s="298"/>
      <c r="X172" s="385"/>
      <c r="Y172" s="868"/>
      <c r="Z172" s="298"/>
    </row>
    <row r="173" spans="1:26" ht="15" customHeight="1" x14ac:dyDescent="0.35">
      <c r="A173" s="1243">
        <v>44678</v>
      </c>
      <c r="B173" s="353"/>
      <c r="C173" s="298"/>
      <c r="D173" s="366">
        <v>57.05</v>
      </c>
      <c r="E173" s="297">
        <v>293808</v>
      </c>
      <c r="F173" s="353"/>
      <c r="G173" s="298"/>
      <c r="H173" s="366"/>
      <c r="I173" s="298"/>
      <c r="J173" s="366"/>
      <c r="K173" s="298"/>
      <c r="L173" s="388"/>
      <c r="M173" s="298"/>
      <c r="N173" s="366"/>
      <c r="O173" s="298"/>
      <c r="P173" s="365"/>
      <c r="Q173" s="298"/>
      <c r="R173" s="366"/>
      <c r="S173" s="298"/>
      <c r="T173" s="366"/>
      <c r="U173" s="298"/>
      <c r="V173" s="366"/>
      <c r="W173" s="298"/>
      <c r="X173" s="385">
        <v>29.55</v>
      </c>
      <c r="Y173" s="868">
        <v>404840</v>
      </c>
      <c r="Z173" s="298"/>
    </row>
    <row r="174" spans="1:26" ht="15" customHeight="1" x14ac:dyDescent="0.35">
      <c r="A174" s="1244"/>
      <c r="B174" s="352"/>
      <c r="C174" s="298"/>
      <c r="D174" s="366"/>
      <c r="E174" s="297"/>
      <c r="F174" s="353"/>
      <c r="G174" s="298"/>
      <c r="H174" s="366"/>
      <c r="I174" s="298"/>
      <c r="J174" s="366"/>
      <c r="K174" s="298"/>
      <c r="L174" s="388"/>
      <c r="M174" s="298"/>
      <c r="N174" s="366"/>
      <c r="O174" s="298"/>
      <c r="P174" s="365"/>
      <c r="Q174" s="298"/>
      <c r="R174" s="366"/>
      <c r="S174" s="298"/>
      <c r="T174" s="366"/>
      <c r="U174" s="298"/>
      <c r="V174" s="366"/>
      <c r="W174" s="298"/>
      <c r="X174" s="385"/>
      <c r="Y174" s="868"/>
      <c r="Z174" s="298"/>
    </row>
    <row r="175" spans="1:26" ht="15" customHeight="1" x14ac:dyDescent="0.35">
      <c r="A175" s="1243">
        <v>44679</v>
      </c>
      <c r="B175" s="352"/>
      <c r="C175" s="298"/>
      <c r="D175" s="366"/>
      <c r="E175" s="297"/>
      <c r="F175" s="353"/>
      <c r="G175" s="298"/>
      <c r="H175" s="366"/>
      <c r="I175" s="298"/>
      <c r="J175" s="366"/>
      <c r="K175" s="298"/>
      <c r="L175" s="388"/>
      <c r="M175" s="298"/>
      <c r="N175" s="366"/>
      <c r="O175" s="298"/>
      <c r="P175" s="365"/>
      <c r="Q175" s="298"/>
      <c r="R175" s="366"/>
      <c r="S175" s="298"/>
      <c r="T175" s="366"/>
      <c r="U175" s="298"/>
      <c r="V175" s="366"/>
      <c r="W175" s="298"/>
      <c r="X175" s="385"/>
      <c r="Y175" s="868"/>
      <c r="Z175" s="298"/>
    </row>
    <row r="176" spans="1:26" ht="15" customHeight="1" x14ac:dyDescent="0.35">
      <c r="A176" s="1244"/>
      <c r="B176" s="352"/>
      <c r="C176" s="298"/>
      <c r="D176" s="366"/>
      <c r="E176" s="297"/>
      <c r="F176" s="353"/>
      <c r="G176" s="298"/>
      <c r="H176" s="366"/>
      <c r="I176" s="298"/>
      <c r="J176" s="366"/>
      <c r="K176" s="298"/>
      <c r="L176" s="388"/>
      <c r="M176" s="298"/>
      <c r="N176" s="366"/>
      <c r="O176" s="298"/>
      <c r="P176" s="365"/>
      <c r="Q176" s="298"/>
      <c r="R176" s="366"/>
      <c r="S176" s="298"/>
      <c r="T176" s="366"/>
      <c r="U176" s="298"/>
      <c r="V176" s="366"/>
      <c r="W176" s="298"/>
      <c r="X176" s="385"/>
      <c r="Y176" s="868"/>
      <c r="Z176" s="298"/>
    </row>
    <row r="177" spans="1:26" ht="15" customHeight="1" x14ac:dyDescent="0.35">
      <c r="A177" s="1243">
        <v>44680</v>
      </c>
      <c r="B177" s="352"/>
      <c r="C177" s="298"/>
      <c r="D177" s="366"/>
      <c r="E177" s="297"/>
      <c r="F177" s="353"/>
      <c r="G177" s="298"/>
      <c r="H177" s="366"/>
      <c r="I177" s="298"/>
      <c r="J177" s="366"/>
      <c r="K177" s="298"/>
      <c r="L177" s="388">
        <v>7.89</v>
      </c>
      <c r="M177" s="298">
        <v>60359</v>
      </c>
      <c r="N177" s="366">
        <v>11.22</v>
      </c>
      <c r="O177" s="298">
        <v>85833</v>
      </c>
      <c r="P177" s="365"/>
      <c r="Q177" s="298"/>
      <c r="R177" s="366"/>
      <c r="S177" s="298"/>
      <c r="T177" s="366"/>
      <c r="U177" s="298"/>
      <c r="V177" s="366"/>
      <c r="W177" s="298"/>
      <c r="X177" s="385"/>
      <c r="Y177" s="868"/>
      <c r="Z177" s="298"/>
    </row>
    <row r="178" spans="1:26" ht="15" customHeight="1" x14ac:dyDescent="0.35">
      <c r="A178" s="1244"/>
      <c r="B178" s="352"/>
      <c r="C178" s="298"/>
      <c r="D178" s="366"/>
      <c r="E178" s="297"/>
      <c r="F178" s="353"/>
      <c r="G178" s="298"/>
      <c r="H178" s="366"/>
      <c r="I178" s="298"/>
      <c r="J178" s="366"/>
      <c r="K178" s="298"/>
      <c r="L178" s="388"/>
      <c r="M178" s="298"/>
      <c r="N178" s="366"/>
      <c r="O178" s="298"/>
      <c r="P178" s="365"/>
      <c r="Q178" s="298"/>
      <c r="R178" s="366"/>
      <c r="S178" s="298"/>
      <c r="T178" s="366"/>
      <c r="U178" s="298"/>
      <c r="V178" s="366"/>
      <c r="W178" s="298"/>
      <c r="X178" s="385"/>
      <c r="Y178" s="868"/>
      <c r="Z178" s="298"/>
    </row>
    <row r="179" spans="1:26" ht="15" customHeight="1" x14ac:dyDescent="0.35">
      <c r="A179" s="1243">
        <v>44681</v>
      </c>
      <c r="B179" s="352">
        <v>40.21</v>
      </c>
      <c r="C179" s="298">
        <v>207080</v>
      </c>
      <c r="D179" s="366"/>
      <c r="E179" s="297"/>
      <c r="F179" s="353"/>
      <c r="G179" s="298"/>
      <c r="H179" s="366"/>
      <c r="I179" s="298"/>
      <c r="J179" s="366"/>
      <c r="K179" s="298"/>
      <c r="L179" s="388"/>
      <c r="M179" s="298"/>
      <c r="N179" s="366"/>
      <c r="O179" s="298"/>
      <c r="P179" s="365"/>
      <c r="Q179" s="298"/>
      <c r="R179" s="366"/>
      <c r="S179" s="298"/>
      <c r="T179" s="366"/>
      <c r="U179" s="298"/>
      <c r="V179" s="366"/>
      <c r="W179" s="298"/>
      <c r="X179" s="385"/>
      <c r="Y179" s="868"/>
      <c r="Z179" s="298"/>
    </row>
    <row r="180" spans="1:26" ht="15" customHeight="1" x14ac:dyDescent="0.35">
      <c r="A180" s="1244"/>
      <c r="B180" s="352"/>
      <c r="C180" s="298"/>
      <c r="D180" s="366"/>
      <c r="E180" s="297"/>
      <c r="F180" s="353"/>
      <c r="G180" s="298"/>
      <c r="H180" s="366"/>
      <c r="I180" s="298"/>
      <c r="J180" s="366"/>
      <c r="K180" s="298"/>
      <c r="L180" s="388"/>
      <c r="M180" s="298"/>
      <c r="N180" s="366"/>
      <c r="O180" s="298"/>
      <c r="P180" s="365"/>
      <c r="Q180" s="298"/>
      <c r="R180" s="366"/>
      <c r="S180" s="298"/>
      <c r="T180" s="366"/>
      <c r="U180" s="298"/>
      <c r="V180" s="366"/>
      <c r="W180" s="298"/>
      <c r="X180" s="385"/>
      <c r="Y180" s="868"/>
      <c r="Z180" s="298"/>
    </row>
    <row r="181" spans="1:26" s="295" customFormat="1" ht="22" customHeight="1" x14ac:dyDescent="0.35">
      <c r="A181" s="1226" t="s">
        <v>113</v>
      </c>
      <c r="B181" s="354"/>
      <c r="C181" s="293">
        <f>SUM(C121:C180)</f>
        <v>2443674</v>
      </c>
      <c r="D181" s="364"/>
      <c r="E181" s="293">
        <f>SUM(E121:E180)</f>
        <v>2312200</v>
      </c>
      <c r="F181" s="293"/>
      <c r="G181" s="293">
        <f>SUM(G121:G180)</f>
        <v>199845</v>
      </c>
      <c r="H181" s="364"/>
      <c r="I181" s="293">
        <f>SUM(I121:I180)</f>
        <v>403769</v>
      </c>
      <c r="J181" s="364"/>
      <c r="K181" s="293">
        <f>SUM(K121:K180)</f>
        <v>104193</v>
      </c>
      <c r="L181" s="461"/>
      <c r="M181" s="293">
        <f>SUM(M121:M180)</f>
        <v>435500</v>
      </c>
      <c r="N181" s="364"/>
      <c r="O181" s="293">
        <f>SUM(O121:O180)</f>
        <v>171054</v>
      </c>
      <c r="P181" s="354"/>
      <c r="Q181" s="293">
        <f>SUM(Q121:Q180)</f>
        <v>250079</v>
      </c>
      <c r="R181" s="364"/>
      <c r="S181" s="293">
        <f>SUM(S121:S180)</f>
        <v>255740</v>
      </c>
      <c r="T181" s="364"/>
      <c r="U181" s="293">
        <f>SUM(U121:U180)</f>
        <v>288788</v>
      </c>
      <c r="V181" s="364"/>
      <c r="W181" s="293">
        <f>SUM(W121:W180)</f>
        <v>2645893</v>
      </c>
      <c r="X181" s="364"/>
      <c r="Y181" s="293">
        <f>SUM(Y121:Y180)</f>
        <v>1777990</v>
      </c>
      <c r="Z181" s="293">
        <f>SUM(B181:Y181)</f>
        <v>11288725</v>
      </c>
    </row>
    <row r="182" spans="1:26" s="295" customFormat="1" ht="22" customHeight="1" x14ac:dyDescent="0.35">
      <c r="A182" s="1226"/>
      <c r="B182" s="354">
        <f>SUM(B121:B181)</f>
        <v>474.49999999999994</v>
      </c>
      <c r="C182" s="293"/>
      <c r="D182" s="354">
        <f>SUM(D121:D181)</f>
        <v>448.97</v>
      </c>
      <c r="E182" s="293"/>
      <c r="F182" s="354">
        <f>SUM(F121:F181)</f>
        <v>26.12</v>
      </c>
      <c r="G182" s="293"/>
      <c r="H182" s="354">
        <f>SUM(H121:H181)</f>
        <v>52.78</v>
      </c>
      <c r="I182" s="293"/>
      <c r="J182" s="354">
        <f>SUM(J121:J181)</f>
        <v>13.62</v>
      </c>
      <c r="K182" s="293"/>
      <c r="L182" s="462">
        <f>SUM(L121:L181)</f>
        <v>56.920000000000009</v>
      </c>
      <c r="M182" s="293"/>
      <c r="N182" s="354">
        <f>SUM(N121:N181)</f>
        <v>22.36</v>
      </c>
      <c r="O182" s="293"/>
      <c r="P182" s="354">
        <f>SUM(P121:P181)</f>
        <v>32.69</v>
      </c>
      <c r="Q182" s="293"/>
      <c r="R182" s="354">
        <f>SUM(R121:R181)</f>
        <v>33.43</v>
      </c>
      <c r="S182" s="293"/>
      <c r="T182" s="354">
        <f>SUM(T121:T181)</f>
        <v>37.75</v>
      </c>
      <c r="U182" s="293"/>
      <c r="V182" s="354">
        <f>SUM(V121:V181)</f>
        <v>193.13</v>
      </c>
      <c r="W182" s="293"/>
      <c r="X182" s="354">
        <f>SUM(X121:X181)</f>
        <v>129.78</v>
      </c>
      <c r="Y182" s="293"/>
      <c r="Z182" s="364">
        <f>SUM(B182:Y182)</f>
        <v>1522.05</v>
      </c>
    </row>
    <row r="183" spans="1:26" ht="24" customHeight="1" x14ac:dyDescent="0.35">
      <c r="A183" s="1226"/>
      <c r="B183" s="1277"/>
      <c r="C183" s="1278"/>
      <c r="D183" s="1278"/>
      <c r="E183" s="1278"/>
      <c r="F183" s="1278"/>
      <c r="G183" s="1278"/>
      <c r="H183" s="1278"/>
      <c r="I183" s="1278"/>
      <c r="J183" s="1278"/>
      <c r="K183" s="1278"/>
      <c r="L183" s="1278"/>
      <c r="M183" s="1278"/>
      <c r="N183" s="1278"/>
      <c r="O183" s="1278"/>
      <c r="P183" s="1278"/>
      <c r="Q183" s="1278"/>
      <c r="R183" s="1278"/>
      <c r="S183" s="1278"/>
      <c r="T183" s="1278"/>
      <c r="U183" s="1278"/>
      <c r="V183" s="1278"/>
      <c r="W183" s="1278"/>
      <c r="X183" s="1278"/>
      <c r="Y183" s="1279"/>
      <c r="Z183" s="394">
        <f>Z115+Z181</f>
        <v>40224981</v>
      </c>
    </row>
    <row r="184" spans="1:26" ht="24" customHeight="1" x14ac:dyDescent="0.35">
      <c r="A184" s="862"/>
      <c r="B184" s="1277"/>
      <c r="C184" s="1278"/>
      <c r="D184" s="1278"/>
      <c r="E184" s="1278"/>
      <c r="F184" s="1278"/>
      <c r="G184" s="1278"/>
      <c r="H184" s="1278"/>
      <c r="I184" s="1278"/>
      <c r="J184" s="1278"/>
      <c r="K184" s="1278"/>
      <c r="L184" s="1278"/>
      <c r="M184" s="1278"/>
      <c r="N184" s="1278"/>
      <c r="O184" s="1278"/>
      <c r="P184" s="1278"/>
      <c r="Q184" s="1278"/>
      <c r="R184" s="1278"/>
      <c r="S184" s="1278"/>
      <c r="T184" s="1278"/>
      <c r="U184" s="1278"/>
      <c r="V184" s="1278"/>
      <c r="W184" s="1278"/>
      <c r="X184" s="1278"/>
      <c r="Y184" s="1279"/>
      <c r="Z184" s="364">
        <f>Z182+Z116</f>
        <v>5225.33</v>
      </c>
    </row>
    <row r="185" spans="1:26" ht="22" customHeight="1" x14ac:dyDescent="0.35">
      <c r="A185" s="331" t="s">
        <v>262</v>
      </c>
      <c r="B185" s="360"/>
      <c r="C185" s="303"/>
      <c r="D185" s="368"/>
      <c r="E185" s="303"/>
      <c r="F185" s="368"/>
      <c r="G185" s="301"/>
      <c r="H185" s="359"/>
      <c r="I185" s="301"/>
      <c r="J185" s="359"/>
      <c r="K185" s="301"/>
      <c r="L185" s="466"/>
      <c r="M185" s="301"/>
      <c r="N185" s="359"/>
      <c r="O185" s="301"/>
      <c r="P185" s="369"/>
      <c r="Q185" s="301"/>
      <c r="R185" s="359"/>
      <c r="S185" s="301"/>
      <c r="T185" s="359"/>
      <c r="U185" s="301"/>
      <c r="V185" s="359"/>
      <c r="W185" s="301"/>
      <c r="X185" s="359"/>
      <c r="Y185" s="301"/>
      <c r="Z185" s="301"/>
    </row>
    <row r="186" spans="1:26" ht="22" customHeight="1" x14ac:dyDescent="0.35">
      <c r="A186" s="331"/>
      <c r="B186" s="360"/>
      <c r="C186" s="1239" t="s">
        <v>240</v>
      </c>
      <c r="D186" s="1239"/>
      <c r="E186" s="1239"/>
      <c r="F186" s="368"/>
      <c r="G186" s="301"/>
      <c r="H186" s="359"/>
      <c r="I186" s="1239" t="s">
        <v>258</v>
      </c>
      <c r="J186" s="1239"/>
      <c r="K186" s="1239"/>
      <c r="L186" s="466"/>
      <c r="M186" s="301"/>
      <c r="N186" s="359"/>
      <c r="O186" s="1239" t="s">
        <v>242</v>
      </c>
      <c r="P186" s="1239"/>
      <c r="Q186" s="1239"/>
      <c r="R186" s="359"/>
      <c r="S186" s="301"/>
      <c r="T186" s="359"/>
      <c r="U186" s="301"/>
      <c r="V186" s="359"/>
      <c r="W186" s="301"/>
      <c r="X186" s="359"/>
      <c r="Y186" s="359"/>
      <c r="Z186" s="359"/>
    </row>
    <row r="187" spans="1:26" ht="22" customHeight="1" x14ac:dyDescent="0.35">
      <c r="A187" s="331"/>
      <c r="B187" s="360"/>
      <c r="C187" s="303"/>
      <c r="D187" s="368"/>
      <c r="E187" s="303"/>
      <c r="F187" s="368"/>
      <c r="G187" s="301"/>
      <c r="H187" s="359"/>
      <c r="I187" s="301"/>
      <c r="J187" s="359"/>
      <c r="K187" s="301"/>
      <c r="L187" s="466"/>
      <c r="M187" s="301"/>
      <c r="N187" s="359"/>
      <c r="O187" s="301"/>
      <c r="P187" s="369"/>
      <c r="Q187" s="301"/>
      <c r="R187" s="359"/>
      <c r="S187" s="301"/>
      <c r="T187" s="359"/>
      <c r="U187" s="301"/>
      <c r="V187" s="359"/>
      <c r="W187" s="301"/>
      <c r="X187" s="359"/>
      <c r="Y187" s="359"/>
      <c r="Z187" s="359"/>
    </row>
    <row r="188" spans="1:26" ht="22" customHeight="1" x14ac:dyDescent="0.35">
      <c r="A188" s="331"/>
      <c r="B188" s="360"/>
      <c r="C188" s="303"/>
      <c r="D188" s="368"/>
      <c r="E188" s="303"/>
      <c r="F188" s="368"/>
      <c r="G188" s="301"/>
      <c r="H188" s="359"/>
      <c r="I188" s="301"/>
      <c r="J188" s="359"/>
      <c r="K188" s="301"/>
      <c r="L188" s="466"/>
      <c r="M188" s="301"/>
      <c r="N188" s="359"/>
      <c r="O188" s="301"/>
      <c r="P188" s="369"/>
      <c r="Q188" s="301"/>
      <c r="R188" s="359"/>
      <c r="S188" s="301"/>
      <c r="T188" s="359"/>
      <c r="U188" s="301"/>
      <c r="V188" s="359"/>
      <c r="W188" s="301"/>
      <c r="X188" s="359"/>
      <c r="Y188" s="301"/>
      <c r="Z188" s="359"/>
    </row>
    <row r="189" spans="1:26" ht="22" customHeight="1" x14ac:dyDescent="0.35">
      <c r="A189" s="331"/>
      <c r="B189" s="360"/>
      <c r="C189" s="303"/>
      <c r="D189" s="368"/>
      <c r="E189" s="303"/>
      <c r="F189" s="368"/>
      <c r="G189" s="301"/>
      <c r="H189" s="359"/>
      <c r="I189" s="301"/>
      <c r="J189" s="359"/>
      <c r="K189" s="301"/>
      <c r="L189" s="466"/>
      <c r="M189" s="301"/>
      <c r="N189" s="359"/>
      <c r="O189" s="301"/>
      <c r="P189" s="369"/>
      <c r="Q189" s="301"/>
      <c r="R189" s="359"/>
      <c r="S189" s="301"/>
      <c r="T189" s="359"/>
      <c r="U189" s="301"/>
      <c r="V189" s="359"/>
      <c r="W189" s="301"/>
      <c r="X189" s="359"/>
      <c r="Y189" s="301"/>
      <c r="Z189" s="359"/>
    </row>
    <row r="190" spans="1:26" ht="22" customHeight="1" x14ac:dyDescent="0.35">
      <c r="A190" s="301"/>
      <c r="B190" s="359"/>
      <c r="C190" s="1280" t="s">
        <v>231</v>
      </c>
      <c r="D190" s="1280"/>
      <c r="E190" s="1280"/>
      <c r="F190" s="359"/>
      <c r="G190" s="301"/>
      <c r="H190" s="359"/>
      <c r="I190" s="1280" t="s">
        <v>259</v>
      </c>
      <c r="J190" s="1280"/>
      <c r="K190" s="1280"/>
      <c r="L190" s="466"/>
      <c r="M190" s="301"/>
      <c r="N190" s="359"/>
      <c r="O190" s="1280" t="s">
        <v>244</v>
      </c>
      <c r="P190" s="1280"/>
      <c r="Q190" s="1280"/>
      <c r="R190" s="359"/>
      <c r="S190" s="301"/>
      <c r="T190" s="359"/>
      <c r="U190" s="301"/>
      <c r="V190" s="359"/>
      <c r="W190" s="301"/>
      <c r="X190" s="359"/>
      <c r="Y190" s="359"/>
      <c r="Z190" s="301"/>
    </row>
    <row r="191" spans="1:26" ht="22" customHeight="1" x14ac:dyDescent="0.35">
      <c r="A191" s="301"/>
      <c r="B191" s="359"/>
      <c r="C191" s="301"/>
      <c r="D191" s="359"/>
      <c r="E191" s="301"/>
      <c r="F191" s="359"/>
      <c r="G191" s="301"/>
      <c r="H191" s="359"/>
      <c r="I191" s="301"/>
      <c r="J191" s="359"/>
      <c r="K191" s="301"/>
      <c r="L191" s="466"/>
      <c r="M191" s="301"/>
      <c r="N191" s="359"/>
      <c r="O191" s="301"/>
      <c r="P191" s="369"/>
      <c r="Q191" s="301"/>
      <c r="R191" s="359"/>
      <c r="S191" s="301"/>
      <c r="T191" s="359"/>
      <c r="U191" s="359"/>
      <c r="V191" s="359"/>
      <c r="W191" s="301"/>
      <c r="X191" s="359"/>
      <c r="Y191" s="359"/>
      <c r="Z191" s="301"/>
    </row>
    <row r="192" spans="1:26" ht="32.25" customHeight="1" x14ac:dyDescent="0.35">
      <c r="A192" s="324"/>
      <c r="B192" s="361"/>
      <c r="C192" s="1238"/>
      <c r="D192" s="1238"/>
      <c r="E192" s="1238"/>
      <c r="F192" s="391"/>
      <c r="G192" s="301"/>
      <c r="H192" s="359"/>
      <c r="I192" s="301"/>
      <c r="J192" s="359"/>
      <c r="K192" s="301"/>
      <c r="L192" s="466"/>
      <c r="M192" s="301"/>
      <c r="N192" s="359"/>
      <c r="O192" s="301"/>
      <c r="P192" s="369"/>
      <c r="Q192" s="301"/>
      <c r="R192" s="359"/>
      <c r="S192" s="866"/>
      <c r="T192" s="369"/>
      <c r="U192" s="359"/>
      <c r="V192" s="359"/>
      <c r="W192" s="1239"/>
      <c r="X192" s="1239"/>
      <c r="Y192" s="1239"/>
      <c r="Z192" s="866"/>
    </row>
    <row r="193" spans="1:26" ht="22" customHeight="1" x14ac:dyDescent="0.35">
      <c r="A193" s="301"/>
      <c r="B193" s="359"/>
      <c r="C193" s="1240" t="s">
        <v>156</v>
      </c>
      <c r="D193" s="1240"/>
      <c r="E193" s="1240" t="s">
        <v>157</v>
      </c>
      <c r="F193" s="1240"/>
      <c r="G193" s="1240" t="s">
        <v>158</v>
      </c>
      <c r="H193" s="1240"/>
      <c r="I193" s="1240" t="s">
        <v>159</v>
      </c>
      <c r="J193" s="1240"/>
      <c r="K193" s="1240" t="s">
        <v>160</v>
      </c>
      <c r="L193" s="1240"/>
      <c r="M193" s="1240" t="s">
        <v>216</v>
      </c>
      <c r="N193" s="1240"/>
      <c r="O193" s="1240" t="s">
        <v>217</v>
      </c>
      <c r="P193" s="1240"/>
      <c r="Q193" s="298"/>
      <c r="R193" s="359"/>
      <c r="S193" s="301"/>
      <c r="T193" s="359"/>
      <c r="U193" s="359"/>
      <c r="V193" s="359"/>
      <c r="W193" s="301"/>
      <c r="X193" s="359"/>
      <c r="Y193" s="301"/>
      <c r="Z193" s="301"/>
    </row>
    <row r="194" spans="1:26" ht="22" customHeight="1" x14ac:dyDescent="0.35">
      <c r="A194" s="301"/>
      <c r="B194" s="359"/>
      <c r="C194" s="427">
        <v>4010822</v>
      </c>
      <c r="D194" s="365">
        <v>524.29000000000008</v>
      </c>
      <c r="E194" s="481">
        <v>2207046</v>
      </c>
      <c r="F194" s="482">
        <v>428.55</v>
      </c>
      <c r="G194" s="426">
        <v>1122025</v>
      </c>
      <c r="H194" s="366">
        <v>146.66</v>
      </c>
      <c r="I194" s="426">
        <v>171054</v>
      </c>
      <c r="J194" s="366">
        <v>22.36</v>
      </c>
      <c r="K194" s="426">
        <v>288788</v>
      </c>
      <c r="L194" s="388">
        <v>37.75</v>
      </c>
      <c r="M194" s="426">
        <v>2645893</v>
      </c>
      <c r="N194" s="366">
        <v>193.13</v>
      </c>
      <c r="O194" s="426">
        <v>1777990</v>
      </c>
      <c r="P194" s="365">
        <v>129.78</v>
      </c>
      <c r="Q194" s="298"/>
      <c r="R194" s="359"/>
      <c r="S194" s="438"/>
      <c r="T194" s="355"/>
      <c r="U194" s="359"/>
      <c r="V194" s="359"/>
      <c r="W194" s="301"/>
      <c r="X194" s="359"/>
      <c r="Y194" s="301"/>
      <c r="Z194" s="301"/>
    </row>
    <row r="195" spans="1:26" ht="22" customHeight="1" x14ac:dyDescent="0.35">
      <c r="A195" s="301"/>
      <c r="B195" s="359"/>
      <c r="C195" s="427">
        <v>2942042</v>
      </c>
      <c r="D195" s="365">
        <v>384.58000000000004</v>
      </c>
      <c r="E195" s="479">
        <v>4322510</v>
      </c>
      <c r="F195" s="480">
        <v>345.8</v>
      </c>
      <c r="G195" s="426">
        <v>660885</v>
      </c>
      <c r="H195" s="366">
        <v>86.39</v>
      </c>
      <c r="I195" s="426">
        <v>435500</v>
      </c>
      <c r="J195" s="366">
        <v>56.920000000000009</v>
      </c>
      <c r="K195" s="426">
        <v>255740</v>
      </c>
      <c r="L195" s="388">
        <v>33.43</v>
      </c>
      <c r="M195" s="426"/>
      <c r="N195" s="366"/>
      <c r="O195" s="426"/>
      <c r="P195" s="365"/>
      <c r="Q195" s="298"/>
      <c r="R195" s="359"/>
      <c r="S195" s="439"/>
      <c r="T195" s="436"/>
      <c r="U195" s="301"/>
      <c r="V195" s="359"/>
      <c r="W195" s="301"/>
      <c r="X195" s="359"/>
      <c r="Y195" s="301"/>
      <c r="Z195" s="301"/>
    </row>
    <row r="196" spans="1:26" ht="22" customHeight="1" x14ac:dyDescent="0.35">
      <c r="A196" s="301"/>
      <c r="B196" s="359"/>
      <c r="C196" s="427">
        <v>3251715</v>
      </c>
      <c r="D196" s="453">
        <v>425.03</v>
      </c>
      <c r="E196" s="483">
        <v>1118124</v>
      </c>
      <c r="F196" s="484">
        <v>146.16</v>
      </c>
      <c r="G196" s="455">
        <v>718948</v>
      </c>
      <c r="H196" s="388">
        <v>93.980000000000018</v>
      </c>
      <c r="I196" s="426">
        <v>104193</v>
      </c>
      <c r="J196" s="366">
        <v>13.62</v>
      </c>
      <c r="K196" s="426">
        <v>250079</v>
      </c>
      <c r="L196" s="388">
        <v>32.69</v>
      </c>
      <c r="M196" s="426"/>
      <c r="N196" s="366"/>
      <c r="O196" s="432"/>
      <c r="P196" s="354"/>
      <c r="Q196" s="298"/>
      <c r="R196" s="359"/>
      <c r="S196" s="299"/>
      <c r="T196" s="355"/>
      <c r="U196" s="301"/>
      <c r="V196" s="359"/>
      <c r="W196" s="301"/>
      <c r="X196" s="359"/>
      <c r="Y196" s="301"/>
      <c r="Z196" s="301"/>
    </row>
    <row r="197" spans="1:26" ht="22" customHeight="1" x14ac:dyDescent="0.35">
      <c r="A197" s="325"/>
      <c r="B197" s="362"/>
      <c r="C197" s="426"/>
      <c r="D197" s="388"/>
      <c r="E197" s="430"/>
      <c r="F197" s="414"/>
      <c r="G197" s="427">
        <v>1391214</v>
      </c>
      <c r="H197" s="365">
        <v>181.85000000000002</v>
      </c>
      <c r="I197" s="427">
        <v>403769</v>
      </c>
      <c r="J197" s="383">
        <v>52.78</v>
      </c>
      <c r="K197" s="427"/>
      <c r="L197" s="453"/>
      <c r="M197" s="426"/>
      <c r="N197" s="366"/>
      <c r="O197" s="430"/>
      <c r="P197" s="415"/>
      <c r="Q197" s="413"/>
      <c r="R197" s="376"/>
      <c r="S197" s="879"/>
      <c r="T197" s="440"/>
      <c r="U197" s="859"/>
      <c r="V197" s="380"/>
      <c r="W197" s="1237"/>
      <c r="X197" s="1237"/>
      <c r="Y197" s="1237"/>
      <c r="Z197" s="880"/>
    </row>
    <row r="198" spans="1:26" ht="22" customHeight="1" x14ac:dyDescent="0.35">
      <c r="A198" s="301"/>
      <c r="B198" s="359"/>
      <c r="C198" s="426"/>
      <c r="D198" s="388"/>
      <c r="E198" s="426"/>
      <c r="F198" s="366"/>
      <c r="G198" s="426">
        <v>73593</v>
      </c>
      <c r="H198" s="366">
        <v>9.6199999999999992</v>
      </c>
      <c r="I198" s="426">
        <v>199845</v>
      </c>
      <c r="J198" s="366">
        <v>26.12</v>
      </c>
      <c r="K198" s="426"/>
      <c r="L198" s="388"/>
      <c r="M198" s="426"/>
      <c r="N198" s="366"/>
      <c r="O198" s="426"/>
      <c r="P198" s="365"/>
      <c r="Q198" s="298"/>
      <c r="R198" s="359"/>
      <c r="S198" s="438"/>
      <c r="T198" s="355"/>
      <c r="U198" s="301"/>
      <c r="V198" s="359"/>
      <c r="W198" s="301"/>
      <c r="X198" s="359"/>
      <c r="Y198" s="301"/>
      <c r="Z198" s="301"/>
    </row>
    <row r="199" spans="1:26" ht="22" customHeight="1" x14ac:dyDescent="0.35">
      <c r="A199" s="301"/>
      <c r="B199" s="359"/>
      <c r="C199" s="426"/>
      <c r="D199" s="366"/>
      <c r="E199" s="426"/>
      <c r="F199" s="366"/>
      <c r="G199" s="426">
        <f>SUM(G194:G198)</f>
        <v>3966665</v>
      </c>
      <c r="H199" s="366">
        <f>SUM(H194:H198)</f>
        <v>518.5</v>
      </c>
      <c r="I199" s="452">
        <f>SUM(I194:I198)</f>
        <v>1314361</v>
      </c>
      <c r="J199" s="451">
        <f>SUM(J194:J198)</f>
        <v>171.8</v>
      </c>
      <c r="K199" s="426"/>
      <c r="L199" s="388"/>
      <c r="M199" s="426"/>
      <c r="N199" s="366"/>
      <c r="O199" s="426"/>
      <c r="P199" s="365"/>
      <c r="Q199" s="298"/>
      <c r="R199" s="359"/>
      <c r="S199" s="438"/>
      <c r="T199" s="355"/>
      <c r="U199" s="301"/>
      <c r="V199" s="359"/>
      <c r="W199" s="301"/>
      <c r="X199" s="359"/>
      <c r="Y199" s="301"/>
      <c r="Z199" s="301"/>
    </row>
    <row r="200" spans="1:26" ht="22" customHeight="1" x14ac:dyDescent="0.35">
      <c r="A200" s="301"/>
      <c r="B200" s="359"/>
      <c r="C200" s="426"/>
      <c r="D200" s="366"/>
      <c r="E200" s="426"/>
      <c r="F200" s="366"/>
      <c r="G200" s="426">
        <v>7117332</v>
      </c>
      <c r="H200" s="366">
        <v>930.36999999999989</v>
      </c>
      <c r="I200" s="426"/>
      <c r="J200" s="366"/>
      <c r="K200" s="426"/>
      <c r="L200" s="388"/>
      <c r="M200" s="426"/>
      <c r="N200" s="366"/>
      <c r="O200" s="426"/>
      <c r="P200" s="365"/>
      <c r="Q200" s="298"/>
      <c r="R200" s="359"/>
      <c r="S200" s="438"/>
      <c r="T200" s="355"/>
      <c r="U200" s="301"/>
      <c r="V200" s="359"/>
      <c r="W200" s="301"/>
      <c r="X200" s="359"/>
      <c r="Y200" s="301"/>
      <c r="Z200" s="301"/>
    </row>
    <row r="201" spans="1:26" ht="24.75" customHeight="1" x14ac:dyDescent="0.35">
      <c r="A201" s="301"/>
      <c r="B201" s="359"/>
      <c r="C201" s="426"/>
      <c r="D201" s="366"/>
      <c r="E201" s="426"/>
      <c r="F201" s="366"/>
      <c r="G201" s="426"/>
      <c r="H201" s="366"/>
      <c r="I201" s="426">
        <v>2312200</v>
      </c>
      <c r="J201" s="366">
        <v>448.97</v>
      </c>
      <c r="K201" s="426"/>
      <c r="L201" s="388"/>
      <c r="M201" s="426"/>
      <c r="N201" s="366"/>
      <c r="O201" s="426"/>
      <c r="P201" s="365"/>
      <c r="Q201" s="298"/>
      <c r="R201" s="359"/>
      <c r="S201" s="441"/>
      <c r="T201" s="437"/>
      <c r="U201" s="301"/>
      <c r="V201" s="359"/>
      <c r="W201" s="301"/>
      <c r="X201" s="359"/>
      <c r="Y201" s="301"/>
      <c r="Z201" s="301"/>
    </row>
    <row r="202" spans="1:26" ht="20.25" customHeight="1" x14ac:dyDescent="0.35">
      <c r="C202" s="428"/>
      <c r="D202" s="392"/>
      <c r="E202" s="428"/>
      <c r="F202" s="392"/>
      <c r="G202" s="455"/>
      <c r="H202" s="388"/>
      <c r="I202" s="428">
        <v>2443674</v>
      </c>
      <c r="J202" s="392">
        <v>474.49999999999994</v>
      </c>
      <c r="K202" s="429"/>
      <c r="L202" s="467"/>
      <c r="M202" s="429"/>
      <c r="N202" s="416"/>
      <c r="O202" s="428"/>
      <c r="P202" s="375"/>
      <c r="Q202" s="287"/>
      <c r="S202" s="438"/>
      <c r="T202" s="355"/>
    </row>
    <row r="203" spans="1:26" ht="20.25" customHeight="1" x14ac:dyDescent="0.35">
      <c r="C203" s="428"/>
      <c r="D203" s="392"/>
      <c r="E203" s="428"/>
      <c r="F203" s="392"/>
      <c r="G203" s="455"/>
      <c r="H203" s="388"/>
      <c r="I203" s="428">
        <f>SUM(I201:I202)</f>
        <v>4755874</v>
      </c>
      <c r="J203" s="392">
        <f>SUM(J201:J202)</f>
        <v>923.47</v>
      </c>
      <c r="K203" s="429"/>
      <c r="L203" s="467"/>
      <c r="M203" s="429"/>
      <c r="N203" s="416"/>
      <c r="O203" s="428"/>
      <c r="P203" s="375"/>
      <c r="Q203" s="287"/>
      <c r="S203" s="438"/>
      <c r="T203" s="355"/>
    </row>
    <row r="204" spans="1:26" ht="20.25" customHeight="1" x14ac:dyDescent="0.35">
      <c r="C204" s="428">
        <f>SUM(C194:C202)</f>
        <v>10204579</v>
      </c>
      <c r="D204" s="392"/>
      <c r="E204" s="428">
        <f>SUM(E194:E202)</f>
        <v>7647680</v>
      </c>
      <c r="F204" s="416"/>
      <c r="G204" s="455">
        <f>SUM(G199:G202)</f>
        <v>11083997</v>
      </c>
      <c r="H204" s="388"/>
      <c r="I204" s="428">
        <f>SUM(I199:I202)</f>
        <v>6070235</v>
      </c>
      <c r="J204" s="392"/>
      <c r="K204" s="428">
        <f>SUM(K194:K202)</f>
        <v>794607</v>
      </c>
      <c r="L204" s="468"/>
      <c r="M204" s="428">
        <f>SUM(M194:M202)</f>
        <v>2645893</v>
      </c>
      <c r="N204" s="416"/>
      <c r="O204" s="428">
        <f>SUM(O194:O202)</f>
        <v>1777990</v>
      </c>
      <c r="P204" s="363"/>
      <c r="Q204" s="287">
        <f>SUM(C204:P204)</f>
        <v>40224981</v>
      </c>
      <c r="S204" s="438"/>
      <c r="T204" s="355"/>
    </row>
    <row r="205" spans="1:26" ht="20.25" customHeight="1" x14ac:dyDescent="0.35">
      <c r="C205" s="428"/>
      <c r="D205" s="392">
        <f>SUM(D194:D204)</f>
        <v>1333.9</v>
      </c>
      <c r="E205" s="428"/>
      <c r="F205" s="392">
        <f>SUM(F194:F204)</f>
        <v>920.51</v>
      </c>
      <c r="G205" s="428"/>
      <c r="H205" s="392">
        <f>SUM(H199:H204)</f>
        <v>1448.87</v>
      </c>
      <c r="I205" s="428"/>
      <c r="J205" s="392">
        <f>J199+J203</f>
        <v>1095.27</v>
      </c>
      <c r="K205" s="428"/>
      <c r="L205" s="468">
        <f>SUM(L194:L204)</f>
        <v>103.87</v>
      </c>
      <c r="M205" s="428"/>
      <c r="N205" s="392">
        <f>SUM(N194:N204)</f>
        <v>193.13</v>
      </c>
      <c r="O205" s="428"/>
      <c r="P205" s="375">
        <f>SUM(P194:P204)</f>
        <v>129.78</v>
      </c>
      <c r="Q205" s="392">
        <f>SUM(C205:P205)</f>
        <v>5225.329999999999</v>
      </c>
      <c r="S205" s="442"/>
      <c r="T205" s="436"/>
    </row>
    <row r="209" spans="1:27" x14ac:dyDescent="0.35">
      <c r="I209" s="294">
        <f>C204+E204+G204+I204</f>
        <v>35006491</v>
      </c>
      <c r="O209" s="294">
        <f>K204+M204+O204</f>
        <v>5218490</v>
      </c>
    </row>
    <row r="210" spans="1:27" ht="14.5" x14ac:dyDescent="0.35">
      <c r="I210" s="433">
        <f>I209+O209</f>
        <v>40224981</v>
      </c>
      <c r="J210"/>
    </row>
    <row r="211" spans="1:27" ht="14.5" x14ac:dyDescent="0.35">
      <c r="I211" s="433"/>
      <c r="J211"/>
    </row>
    <row r="212" spans="1:27" ht="14.5" x14ac:dyDescent="0.35">
      <c r="I212" s="474"/>
      <c r="J212" s="474"/>
      <c r="K212" s="474"/>
    </row>
    <row r="213" spans="1:27" ht="14.5" x14ac:dyDescent="0.35">
      <c r="I213" s="474"/>
      <c r="J213" s="474"/>
      <c r="K213" s="474"/>
    </row>
    <row r="214" spans="1:27" ht="14.5" x14ac:dyDescent="0.35">
      <c r="G214" s="474"/>
      <c r="I214" s="474"/>
      <c r="J214" s="474"/>
      <c r="K214" s="474"/>
    </row>
    <row r="215" spans="1:27" ht="14.5" x14ac:dyDescent="0.35">
      <c r="G215" s="474"/>
      <c r="I215" s="474"/>
      <c r="J215" s="474"/>
      <c r="K215" s="474"/>
    </row>
    <row r="216" spans="1:27" ht="14.5" x14ac:dyDescent="0.35">
      <c r="G216" s="474"/>
      <c r="I216" s="119"/>
      <c r="J216" s="474"/>
    </row>
    <row r="217" spans="1:27" s="349" customFormat="1" ht="14.5" x14ac:dyDescent="0.35">
      <c r="A217" s="294"/>
      <c r="C217" s="294"/>
      <c r="E217" s="294"/>
      <c r="G217" s="474"/>
      <c r="I217" s="442"/>
      <c r="J217" s="477"/>
      <c r="K217" s="294"/>
      <c r="L217" s="469"/>
      <c r="M217" s="294"/>
      <c r="O217" s="294"/>
      <c r="P217" s="377"/>
      <c r="Q217" s="294"/>
      <c r="S217" s="294"/>
      <c r="U217" s="294"/>
      <c r="W217" s="294"/>
      <c r="Y217" s="294"/>
      <c r="Z217" s="294"/>
      <c r="AA217" s="294"/>
    </row>
    <row r="218" spans="1:27" ht="14.5" x14ac:dyDescent="0.35">
      <c r="G218" s="474"/>
      <c r="I218" s="442"/>
      <c r="J218" s="436"/>
    </row>
    <row r="219" spans="1:27" x14ac:dyDescent="0.35">
      <c r="I219" s="442"/>
      <c r="J219" s="442"/>
    </row>
    <row r="221" spans="1:27" ht="14.5" x14ac:dyDescent="0.35">
      <c r="G221" s="119"/>
    </row>
  </sheetData>
  <mergeCells count="116">
    <mergeCell ref="A1:Z1"/>
    <mergeCell ref="A2:Z2"/>
    <mergeCell ref="A3:A4"/>
    <mergeCell ref="B3:G3"/>
    <mergeCell ref="H3:M3"/>
    <mergeCell ref="N3:O3"/>
    <mergeCell ref="P3:Q3"/>
    <mergeCell ref="R3:S3"/>
    <mergeCell ref="T3:W3"/>
    <mergeCell ref="X3:Y3"/>
    <mergeCell ref="A6:A7"/>
    <mergeCell ref="A8:A10"/>
    <mergeCell ref="A11:A13"/>
    <mergeCell ref="A14:A16"/>
    <mergeCell ref="A17:A19"/>
    <mergeCell ref="A20:A23"/>
    <mergeCell ref="Z3:Z4"/>
    <mergeCell ref="B4:C4"/>
    <mergeCell ref="D4:E4"/>
    <mergeCell ref="F4:G4"/>
    <mergeCell ref="H4:I4"/>
    <mergeCell ref="J4:K4"/>
    <mergeCell ref="L4:M4"/>
    <mergeCell ref="A45:A47"/>
    <mergeCell ref="A48:A52"/>
    <mergeCell ref="A53:A55"/>
    <mergeCell ref="A56:A58"/>
    <mergeCell ref="A59:A61"/>
    <mergeCell ref="A62:A65"/>
    <mergeCell ref="A24:A27"/>
    <mergeCell ref="A28:A31"/>
    <mergeCell ref="A32:A34"/>
    <mergeCell ref="A35:A36"/>
    <mergeCell ref="A37:A40"/>
    <mergeCell ref="A41:A44"/>
    <mergeCell ref="A91:A95"/>
    <mergeCell ref="A110:A112"/>
    <mergeCell ref="A113:A114"/>
    <mergeCell ref="A66:A69"/>
    <mergeCell ref="A70:A74"/>
    <mergeCell ref="A75:A79"/>
    <mergeCell ref="A80:A83"/>
    <mergeCell ref="A84:A87"/>
    <mergeCell ref="A88:A90"/>
    <mergeCell ref="A106:A109"/>
    <mergeCell ref="A101:A105"/>
    <mergeCell ref="A96:A100"/>
    <mergeCell ref="Z118:Z119"/>
    <mergeCell ref="B119:C119"/>
    <mergeCell ref="D119:E119"/>
    <mergeCell ref="F119:G119"/>
    <mergeCell ref="H119:I119"/>
    <mergeCell ref="J119:K119"/>
    <mergeCell ref="L119:M119"/>
    <mergeCell ref="A115:A116"/>
    <mergeCell ref="A118:A120"/>
    <mergeCell ref="B118:E118"/>
    <mergeCell ref="F118:G118"/>
    <mergeCell ref="H118:O118"/>
    <mergeCell ref="N119:O119"/>
    <mergeCell ref="R119:S119"/>
    <mergeCell ref="T119:U119"/>
    <mergeCell ref="V119:W119"/>
    <mergeCell ref="X119:Y119"/>
    <mergeCell ref="A121:A122"/>
    <mergeCell ref="A123:A124"/>
    <mergeCell ref="P118:U118"/>
    <mergeCell ref="V118:W118"/>
    <mergeCell ref="X118:Y118"/>
    <mergeCell ref="A137:A138"/>
    <mergeCell ref="A139:A140"/>
    <mergeCell ref="A141:A142"/>
    <mergeCell ref="A143:A144"/>
    <mergeCell ref="A145:A146"/>
    <mergeCell ref="A147:A148"/>
    <mergeCell ref="A125:A126"/>
    <mergeCell ref="A127:A128"/>
    <mergeCell ref="A129:A130"/>
    <mergeCell ref="A131:A132"/>
    <mergeCell ref="A133:A134"/>
    <mergeCell ref="A135:A136"/>
    <mergeCell ref="A161:A162"/>
    <mergeCell ref="A163:A164"/>
    <mergeCell ref="A165:A166"/>
    <mergeCell ref="A167:A168"/>
    <mergeCell ref="A169:A170"/>
    <mergeCell ref="A171:A172"/>
    <mergeCell ref="A149:A150"/>
    <mergeCell ref="A151:A152"/>
    <mergeCell ref="A153:A154"/>
    <mergeCell ref="A155:A156"/>
    <mergeCell ref="A157:A158"/>
    <mergeCell ref="A159:A160"/>
    <mergeCell ref="B183:Y183"/>
    <mergeCell ref="B184:Y184"/>
    <mergeCell ref="C186:E186"/>
    <mergeCell ref="I186:K186"/>
    <mergeCell ref="O186:Q186"/>
    <mergeCell ref="C190:E190"/>
    <mergeCell ref="I190:K190"/>
    <mergeCell ref="O190:Q190"/>
    <mergeCell ref="A173:A174"/>
    <mergeCell ref="A175:A176"/>
    <mergeCell ref="A177:A178"/>
    <mergeCell ref="A179:A180"/>
    <mergeCell ref="A181:A183"/>
    <mergeCell ref="W197:Y197"/>
    <mergeCell ref="C192:E192"/>
    <mergeCell ref="W192:Y192"/>
    <mergeCell ref="C193:D193"/>
    <mergeCell ref="E193:F193"/>
    <mergeCell ref="G193:H193"/>
    <mergeCell ref="I193:J193"/>
    <mergeCell ref="K193:L193"/>
    <mergeCell ref="M193:N193"/>
    <mergeCell ref="O193:P193"/>
  </mergeCells>
  <printOptions horizontalCentered="1"/>
  <pageMargins left="0.25" right="0.25" top="0.75" bottom="0.75" header="0.3" footer="0.3"/>
  <pageSetup paperSize="9" scale="35" fitToHeight="0" orientation="landscape" horizontalDpi="360" verticalDpi="360" r:id="rId1"/>
  <rowBreaks count="1" manualBreakCount="1">
    <brk id="117" max="2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202"/>
  <sheetViews>
    <sheetView workbookViewId="0">
      <selection sqref="A1:Z1"/>
    </sheetView>
  </sheetViews>
  <sheetFormatPr defaultColWidth="9.1796875" defaultRowHeight="14" x14ac:dyDescent="0.35"/>
  <cols>
    <col min="1" max="1" width="27.453125" style="294" customWidth="1"/>
    <col min="2" max="2" width="11" style="349" customWidth="1"/>
    <col min="3" max="3" width="19.453125" style="294" customWidth="1"/>
    <col min="4" max="4" width="12" style="349" bestFit="1" customWidth="1"/>
    <col min="5" max="5" width="17.453125" style="294" bestFit="1" customWidth="1"/>
    <col min="6" max="6" width="9.81640625" style="349" customWidth="1"/>
    <col min="7" max="7" width="17.81640625" style="294" customWidth="1"/>
    <col min="8" max="8" width="9.81640625" style="349" customWidth="1"/>
    <col min="9" max="9" width="19.453125" style="294" customWidth="1"/>
    <col min="10" max="10" width="14.81640625" style="349" customWidth="1"/>
    <col min="11" max="11" width="18.453125" style="294" bestFit="1" customWidth="1"/>
    <col min="12" max="12" width="9.453125" style="469" customWidth="1"/>
    <col min="13" max="13" width="20.453125" style="294" customWidth="1"/>
    <col min="14" max="14" width="10" style="349" customWidth="1"/>
    <col min="15" max="15" width="21" style="294" bestFit="1" customWidth="1"/>
    <col min="16" max="16" width="10.453125" style="377" customWidth="1"/>
    <col min="17" max="17" width="21.453125" style="294" customWidth="1"/>
    <col min="18" max="18" width="10.453125" style="349" customWidth="1"/>
    <col min="19" max="19" width="19.453125" style="294" customWidth="1"/>
    <col min="20" max="20" width="9.453125" style="349" customWidth="1"/>
    <col min="21" max="21" width="16.453125" style="294" customWidth="1"/>
    <col min="22" max="22" width="9.453125" style="349" customWidth="1"/>
    <col min="23" max="23" width="18.453125" style="294" bestFit="1" customWidth="1"/>
    <col min="24" max="24" width="10.453125" style="349" customWidth="1"/>
    <col min="25" max="25" width="19.453125" style="294" customWidth="1"/>
    <col min="26" max="26" width="21.453125" style="294" customWidth="1"/>
    <col min="27" max="16384" width="9.1796875" style="294"/>
  </cols>
  <sheetData>
    <row r="1" spans="1:27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</row>
    <row r="2" spans="1:27" ht="15" x14ac:dyDescent="0.35">
      <c r="A2" s="1237" t="s">
        <v>263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</row>
    <row r="4" spans="1:27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69"/>
      <c r="H4" s="1268" t="s">
        <v>4</v>
      </c>
      <c r="I4" s="1281"/>
      <c r="J4" s="1281"/>
      <c r="K4" s="1281"/>
      <c r="L4" s="1281"/>
      <c r="M4" s="1269"/>
      <c r="N4" s="1282" t="s">
        <v>5</v>
      </c>
      <c r="O4" s="1283"/>
      <c r="P4" s="1282" t="s">
        <v>6</v>
      </c>
      <c r="Q4" s="1283"/>
      <c r="R4" s="1268" t="s">
        <v>7</v>
      </c>
      <c r="S4" s="1269"/>
      <c r="T4" s="1282" t="s">
        <v>8</v>
      </c>
      <c r="U4" s="1284"/>
      <c r="V4" s="1284"/>
      <c r="W4" s="1283"/>
      <c r="X4" s="1268" t="s">
        <v>7</v>
      </c>
      <c r="Y4" s="1269"/>
      <c r="Z4" s="1245" t="s">
        <v>9</v>
      </c>
    </row>
    <row r="5" spans="1:27" s="296" customFormat="1" ht="30.75" customHeight="1" x14ac:dyDescent="0.35">
      <c r="A5" s="1268"/>
      <c r="B5" s="1268" t="s">
        <v>188</v>
      </c>
      <c r="C5" s="1269"/>
      <c r="D5" s="1268" t="s">
        <v>189</v>
      </c>
      <c r="E5" s="1269"/>
      <c r="F5" s="1268" t="s">
        <v>190</v>
      </c>
      <c r="G5" s="1269"/>
      <c r="H5" s="1268" t="s">
        <v>13</v>
      </c>
      <c r="I5" s="1269"/>
      <c r="J5" s="1268" t="s">
        <v>175</v>
      </c>
      <c r="K5" s="1269"/>
      <c r="L5" s="1268" t="s">
        <v>16</v>
      </c>
      <c r="M5" s="1269"/>
      <c r="N5" s="363"/>
      <c r="O5" s="869" t="s">
        <v>192</v>
      </c>
      <c r="P5" s="363"/>
      <c r="Q5" s="869" t="s">
        <v>20</v>
      </c>
      <c r="R5" s="374"/>
      <c r="S5" s="863" t="s">
        <v>255</v>
      </c>
      <c r="T5" s="350"/>
      <c r="U5" s="339" t="s">
        <v>193</v>
      </c>
      <c r="V5" s="384"/>
      <c r="W5" s="863" t="s">
        <v>251</v>
      </c>
      <c r="X5" s="374"/>
      <c r="Y5" s="869" t="s">
        <v>256</v>
      </c>
      <c r="Z5" s="1247"/>
    </row>
    <row r="6" spans="1:27" s="296" customFormat="1" ht="30.75" customHeight="1" x14ac:dyDescent="0.35">
      <c r="A6" s="875"/>
      <c r="B6" s="350" t="s">
        <v>26</v>
      </c>
      <c r="C6" s="869" t="s">
        <v>27</v>
      </c>
      <c r="D6" s="363" t="s">
        <v>26</v>
      </c>
      <c r="E6" s="869" t="s">
        <v>27</v>
      </c>
      <c r="F6" s="389" t="s">
        <v>30</v>
      </c>
      <c r="G6" s="874" t="s">
        <v>27</v>
      </c>
      <c r="H6" s="371" t="s">
        <v>30</v>
      </c>
      <c r="I6" s="869" t="s">
        <v>27</v>
      </c>
      <c r="J6" s="363" t="s">
        <v>164</v>
      </c>
      <c r="K6" s="869" t="s">
        <v>27</v>
      </c>
      <c r="L6" s="460" t="s">
        <v>30</v>
      </c>
      <c r="M6" s="869" t="s">
        <v>27</v>
      </c>
      <c r="N6" s="363" t="s">
        <v>30</v>
      </c>
      <c r="O6" s="869" t="s">
        <v>27</v>
      </c>
      <c r="P6" s="363" t="s">
        <v>31</v>
      </c>
      <c r="Q6" s="869" t="s">
        <v>27</v>
      </c>
      <c r="R6" s="374" t="s">
        <v>30</v>
      </c>
      <c r="S6" s="863" t="s">
        <v>27</v>
      </c>
      <c r="T6" s="350" t="s">
        <v>30</v>
      </c>
      <c r="U6" s="873" t="s">
        <v>27</v>
      </c>
      <c r="V6" s="350" t="s">
        <v>32</v>
      </c>
      <c r="W6" s="863" t="s">
        <v>27</v>
      </c>
      <c r="X6" s="374" t="s">
        <v>30</v>
      </c>
      <c r="Y6" s="869" t="s">
        <v>27</v>
      </c>
      <c r="Z6" s="864"/>
    </row>
    <row r="7" spans="1:27" ht="15" customHeight="1" x14ac:dyDescent="0.35">
      <c r="A7" s="1249">
        <v>44621</v>
      </c>
      <c r="B7" s="351">
        <v>35.15</v>
      </c>
      <c r="C7" s="327">
        <v>268898</v>
      </c>
      <c r="D7" s="348">
        <v>22.51</v>
      </c>
      <c r="E7" s="327">
        <v>172202</v>
      </c>
      <c r="F7" s="348"/>
      <c r="G7" s="297"/>
      <c r="H7" s="353"/>
      <c r="I7" s="297"/>
      <c r="J7" s="353"/>
      <c r="K7" s="297"/>
      <c r="L7" s="372">
        <v>53.21</v>
      </c>
      <c r="M7" s="298">
        <v>274032</v>
      </c>
      <c r="N7" s="366"/>
      <c r="O7" s="298"/>
      <c r="P7" s="365">
        <v>15</v>
      </c>
      <c r="Q7" s="298">
        <v>135000</v>
      </c>
      <c r="R7" s="366"/>
      <c r="S7" s="298"/>
      <c r="T7" s="385"/>
      <c r="U7" s="340"/>
      <c r="V7" s="385"/>
      <c r="W7" s="298"/>
      <c r="X7" s="366"/>
      <c r="Y7" s="298"/>
      <c r="Z7" s="298"/>
    </row>
    <row r="8" spans="1:27" ht="15" customHeight="1" x14ac:dyDescent="0.35">
      <c r="A8" s="1251"/>
      <c r="B8" s="352"/>
      <c r="C8" s="327"/>
      <c r="D8" s="348"/>
      <c r="E8" s="327"/>
      <c r="F8" s="348"/>
      <c r="G8" s="297"/>
      <c r="H8" s="353"/>
      <c r="I8" s="297"/>
      <c r="J8" s="353"/>
      <c r="K8" s="297"/>
      <c r="L8" s="372"/>
      <c r="M8" s="298"/>
      <c r="N8" s="366"/>
      <c r="O8" s="298"/>
      <c r="P8" s="365">
        <v>15</v>
      </c>
      <c r="Q8" s="298">
        <v>135000</v>
      </c>
      <c r="R8" s="366"/>
      <c r="S8" s="298"/>
      <c r="T8" s="385"/>
      <c r="U8" s="340"/>
      <c r="V8" s="385"/>
      <c r="W8" s="298"/>
      <c r="X8" s="366"/>
      <c r="Y8" s="298"/>
      <c r="Z8" s="298"/>
    </row>
    <row r="9" spans="1:27" ht="15" customHeight="1" x14ac:dyDescent="0.35">
      <c r="A9" s="1249">
        <v>44622</v>
      </c>
      <c r="B9" s="411">
        <v>26.64</v>
      </c>
      <c r="C9" s="327">
        <v>203796</v>
      </c>
      <c r="D9" s="348">
        <v>11.81</v>
      </c>
      <c r="E9" s="327">
        <v>90347</v>
      </c>
      <c r="F9" s="348">
        <v>30.48</v>
      </c>
      <c r="G9" s="297">
        <v>233172</v>
      </c>
      <c r="H9" s="353"/>
      <c r="I9" s="297"/>
      <c r="J9" s="353"/>
      <c r="K9" s="297"/>
      <c r="L9" s="372">
        <v>56.11</v>
      </c>
      <c r="M9" s="298">
        <v>288967</v>
      </c>
      <c r="N9" s="366"/>
      <c r="O9" s="298"/>
      <c r="P9" s="365">
        <v>15</v>
      </c>
      <c r="Q9" s="298">
        <v>135000</v>
      </c>
      <c r="R9" s="366"/>
      <c r="S9" s="298"/>
      <c r="T9" s="385"/>
      <c r="U9" s="340"/>
      <c r="V9" s="385"/>
      <c r="W9" s="298"/>
      <c r="X9" s="366"/>
      <c r="Y9" s="298"/>
      <c r="Z9" s="298"/>
    </row>
    <row r="10" spans="1:27" ht="15" customHeight="1" x14ac:dyDescent="0.35">
      <c r="A10" s="1250"/>
      <c r="B10" s="351">
        <v>33.36</v>
      </c>
      <c r="C10" s="327">
        <v>255204</v>
      </c>
      <c r="D10" s="348"/>
      <c r="E10" s="327"/>
      <c r="F10" s="348"/>
      <c r="G10" s="297"/>
      <c r="H10" s="353"/>
      <c r="I10" s="297"/>
      <c r="J10" s="353"/>
      <c r="K10" s="297"/>
      <c r="L10" s="372"/>
      <c r="M10" s="298"/>
      <c r="N10" s="366"/>
      <c r="O10" s="298"/>
      <c r="P10" s="365">
        <v>15</v>
      </c>
      <c r="Q10" s="298">
        <v>135000</v>
      </c>
      <c r="R10" s="366"/>
      <c r="S10" s="298"/>
      <c r="T10" s="385"/>
      <c r="U10" s="341"/>
      <c r="V10" s="386"/>
      <c r="W10" s="287"/>
      <c r="X10" s="392"/>
      <c r="Y10" s="298"/>
      <c r="Z10" s="298"/>
      <c r="AA10" s="294" t="s">
        <v>153</v>
      </c>
    </row>
    <row r="11" spans="1:27" ht="15" customHeight="1" x14ac:dyDescent="0.35">
      <c r="A11" s="1251"/>
      <c r="B11" s="352"/>
      <c r="C11" s="327"/>
      <c r="D11" s="348"/>
      <c r="E11" s="327"/>
      <c r="F11" s="348"/>
      <c r="G11" s="338"/>
      <c r="H11" s="353"/>
      <c r="I11" s="297"/>
      <c r="J11" s="353"/>
      <c r="K11" s="297"/>
      <c r="L11" s="372"/>
      <c r="M11" s="298"/>
      <c r="N11" s="366"/>
      <c r="O11" s="298"/>
      <c r="P11" s="365"/>
      <c r="Q11" s="298"/>
      <c r="R11" s="366"/>
      <c r="S11" s="298"/>
      <c r="T11" s="385"/>
      <c r="U11" s="340"/>
      <c r="V11" s="385"/>
      <c r="W11" s="298"/>
      <c r="X11" s="366"/>
      <c r="Y11" s="298"/>
      <c r="Z11" s="298"/>
    </row>
    <row r="12" spans="1:27" ht="15" customHeight="1" x14ac:dyDescent="0.35">
      <c r="A12" s="1249">
        <v>44623</v>
      </c>
      <c r="B12" s="353">
        <v>23.25</v>
      </c>
      <c r="C12" s="327">
        <v>177863</v>
      </c>
      <c r="D12" s="348"/>
      <c r="E12" s="327"/>
      <c r="F12" s="348"/>
      <c r="G12" s="297"/>
      <c r="H12" s="353"/>
      <c r="I12" s="297"/>
      <c r="J12" s="353"/>
      <c r="K12" s="297"/>
      <c r="L12" s="372"/>
      <c r="M12" s="298"/>
      <c r="N12" s="366"/>
      <c r="O12" s="298"/>
      <c r="P12" s="365"/>
      <c r="Q12" s="298"/>
      <c r="R12" s="366"/>
      <c r="S12" s="298"/>
      <c r="T12" s="385"/>
      <c r="U12" s="340"/>
      <c r="V12" s="385"/>
      <c r="W12" s="298"/>
      <c r="X12" s="366"/>
      <c r="Y12" s="298"/>
      <c r="Z12" s="298"/>
    </row>
    <row r="13" spans="1:27" ht="15" customHeight="1" x14ac:dyDescent="0.35">
      <c r="A13" s="1250"/>
      <c r="B13" s="353">
        <v>15.55</v>
      </c>
      <c r="C13" s="327">
        <v>118958</v>
      </c>
      <c r="D13" s="348"/>
      <c r="E13" s="327"/>
      <c r="F13" s="348"/>
      <c r="G13" s="297"/>
      <c r="H13" s="353"/>
      <c r="I13" s="297"/>
      <c r="J13" s="353"/>
      <c r="K13" s="297"/>
      <c r="L13" s="372"/>
      <c r="M13" s="298"/>
      <c r="N13" s="366"/>
      <c r="O13" s="298"/>
      <c r="P13" s="365"/>
      <c r="Q13" s="298"/>
      <c r="R13" s="366"/>
      <c r="S13" s="298"/>
      <c r="T13" s="385"/>
      <c r="U13" s="340"/>
      <c r="V13" s="385"/>
      <c r="W13" s="298"/>
      <c r="X13" s="366"/>
      <c r="Y13" s="298"/>
      <c r="Z13" s="298"/>
    </row>
    <row r="14" spans="1:27" ht="15" customHeight="1" x14ac:dyDescent="0.35">
      <c r="A14" s="1251"/>
      <c r="B14" s="353"/>
      <c r="C14" s="327"/>
      <c r="D14" s="348"/>
      <c r="E14" s="297"/>
      <c r="F14" s="353"/>
      <c r="G14" s="338"/>
      <c r="H14" s="353"/>
      <c r="I14" s="297"/>
      <c r="J14" s="353"/>
      <c r="K14" s="297"/>
      <c r="L14" s="372"/>
      <c r="M14" s="298"/>
      <c r="N14" s="366"/>
      <c r="O14" s="298"/>
      <c r="P14" s="365"/>
      <c r="Q14" s="298"/>
      <c r="R14" s="366"/>
      <c r="S14" s="298"/>
      <c r="T14" s="385"/>
      <c r="U14" s="340"/>
      <c r="V14" s="385"/>
      <c r="W14" s="298"/>
      <c r="X14" s="366"/>
      <c r="Y14" s="298"/>
      <c r="Z14" s="298"/>
    </row>
    <row r="15" spans="1:27" ht="15" customHeight="1" x14ac:dyDescent="0.35">
      <c r="A15" s="1249">
        <v>44624</v>
      </c>
      <c r="B15" s="353"/>
      <c r="C15" s="327"/>
      <c r="D15" s="348">
        <v>25.37</v>
      </c>
      <c r="E15" s="327">
        <v>194081</v>
      </c>
      <c r="F15" s="348"/>
      <c r="G15" s="297"/>
      <c r="H15" s="353">
        <v>21.4</v>
      </c>
      <c r="I15" s="297">
        <v>163710</v>
      </c>
      <c r="J15" s="353"/>
      <c r="K15" s="297"/>
      <c r="L15" s="372"/>
      <c r="M15" s="298"/>
      <c r="N15" s="366">
        <v>42.89</v>
      </c>
      <c r="O15" s="298">
        <v>328109</v>
      </c>
      <c r="P15" s="365">
        <v>15</v>
      </c>
      <c r="Q15" s="298">
        <v>135000</v>
      </c>
      <c r="R15" s="366">
        <v>15</v>
      </c>
      <c r="S15" s="298">
        <v>114750</v>
      </c>
      <c r="T15" s="385">
        <v>30.77</v>
      </c>
      <c r="U15" s="340">
        <v>235391</v>
      </c>
      <c r="V15" s="385"/>
      <c r="W15" s="298"/>
      <c r="X15" s="366"/>
      <c r="Y15" s="298"/>
      <c r="Z15" s="298"/>
    </row>
    <row r="16" spans="1:27" ht="15" customHeight="1" x14ac:dyDescent="0.35">
      <c r="A16" s="1251"/>
      <c r="B16" s="353"/>
      <c r="C16" s="327"/>
      <c r="D16" s="348"/>
      <c r="E16" s="327"/>
      <c r="F16" s="348"/>
      <c r="G16" s="297"/>
      <c r="H16" s="353"/>
      <c r="I16" s="297"/>
      <c r="J16" s="353"/>
      <c r="K16" s="297"/>
      <c r="L16" s="372"/>
      <c r="M16" s="298"/>
      <c r="N16" s="366"/>
      <c r="O16" s="298"/>
      <c r="P16" s="365">
        <v>15</v>
      </c>
      <c r="Q16" s="298">
        <v>135000</v>
      </c>
      <c r="R16" s="366"/>
      <c r="S16" s="298"/>
      <c r="T16" s="385"/>
      <c r="U16" s="340"/>
      <c r="V16" s="385"/>
      <c r="W16" s="298"/>
      <c r="X16" s="366"/>
      <c r="Y16" s="298"/>
      <c r="Z16" s="298"/>
    </row>
    <row r="17" spans="1:26" ht="15" customHeight="1" x14ac:dyDescent="0.35">
      <c r="A17" s="1249">
        <v>44625</v>
      </c>
      <c r="B17" s="353">
        <v>32.869999999999997</v>
      </c>
      <c r="C17" s="327">
        <v>251456</v>
      </c>
      <c r="D17" s="348"/>
      <c r="E17" s="327"/>
      <c r="F17" s="348">
        <v>40.619999999999997</v>
      </c>
      <c r="G17" s="297">
        <v>310743</v>
      </c>
      <c r="H17" s="353"/>
      <c r="I17" s="297"/>
      <c r="J17" s="353"/>
      <c r="K17" s="297"/>
      <c r="L17" s="372"/>
      <c r="M17" s="298"/>
      <c r="N17" s="366"/>
      <c r="O17" s="298"/>
      <c r="P17" s="365">
        <v>15</v>
      </c>
      <c r="Q17" s="298">
        <v>135000</v>
      </c>
      <c r="R17" s="366"/>
      <c r="S17" s="298"/>
      <c r="T17" s="385"/>
      <c r="U17" s="340"/>
      <c r="V17" s="385"/>
      <c r="W17" s="298"/>
      <c r="X17" s="366"/>
      <c r="Y17" s="298"/>
      <c r="Z17" s="298"/>
    </row>
    <row r="18" spans="1:26" ht="15" customHeight="1" x14ac:dyDescent="0.35">
      <c r="A18" s="1250"/>
      <c r="B18" s="353"/>
      <c r="C18" s="327"/>
      <c r="D18" s="348"/>
      <c r="E18" s="327"/>
      <c r="F18" s="348"/>
      <c r="G18" s="297"/>
      <c r="H18" s="353"/>
      <c r="I18" s="297"/>
      <c r="J18" s="353"/>
      <c r="K18" s="297"/>
      <c r="L18" s="372"/>
      <c r="M18" s="298"/>
      <c r="N18" s="366"/>
      <c r="O18" s="298"/>
      <c r="P18" s="365">
        <v>15</v>
      </c>
      <c r="Q18" s="298">
        <v>135000</v>
      </c>
      <c r="R18" s="366"/>
      <c r="S18" s="298"/>
      <c r="T18" s="385"/>
      <c r="U18" s="340"/>
      <c r="V18" s="385"/>
      <c r="W18" s="298"/>
      <c r="X18" s="366"/>
      <c r="Y18" s="298"/>
      <c r="Z18" s="298"/>
    </row>
    <row r="19" spans="1:26" ht="15" customHeight="1" x14ac:dyDescent="0.35">
      <c r="A19" s="1251"/>
      <c r="B19" s="353"/>
      <c r="C19" s="327"/>
      <c r="D19" s="348"/>
      <c r="E19" s="327"/>
      <c r="F19" s="348"/>
      <c r="G19" s="297"/>
      <c r="H19" s="353"/>
      <c r="I19" s="297"/>
      <c r="J19" s="353"/>
      <c r="K19" s="297"/>
      <c r="L19" s="372"/>
      <c r="M19" s="298"/>
      <c r="N19" s="366"/>
      <c r="O19" s="298"/>
      <c r="P19" s="365"/>
      <c r="Q19" s="298"/>
      <c r="R19" s="366"/>
      <c r="S19" s="298"/>
      <c r="T19" s="385"/>
      <c r="U19" s="340"/>
      <c r="V19" s="385"/>
      <c r="W19" s="298"/>
      <c r="X19" s="366"/>
      <c r="Y19" s="298"/>
      <c r="Z19" s="298"/>
    </row>
    <row r="20" spans="1:26" ht="15" customHeight="1" x14ac:dyDescent="0.35">
      <c r="A20" s="1249">
        <v>44626</v>
      </c>
      <c r="B20" s="353">
        <v>12.91</v>
      </c>
      <c r="C20" s="327">
        <v>98762</v>
      </c>
      <c r="D20" s="348">
        <v>16.96</v>
      </c>
      <c r="E20" s="327">
        <v>129744</v>
      </c>
      <c r="F20" s="348"/>
      <c r="G20" s="297"/>
      <c r="H20" s="353">
        <v>30.67</v>
      </c>
      <c r="I20" s="297">
        <v>234626</v>
      </c>
      <c r="J20" s="353"/>
      <c r="K20" s="297"/>
      <c r="L20" s="372"/>
      <c r="M20" s="298"/>
      <c r="N20" s="366"/>
      <c r="O20" s="298"/>
      <c r="P20" s="365"/>
      <c r="Q20" s="298"/>
      <c r="R20" s="366"/>
      <c r="S20" s="298"/>
      <c r="T20" s="385"/>
      <c r="U20" s="340"/>
      <c r="V20" s="385"/>
      <c r="W20" s="332"/>
      <c r="X20" s="366"/>
      <c r="Y20" s="298"/>
      <c r="Z20" s="298"/>
    </row>
    <row r="21" spans="1:26" ht="15" customHeight="1" x14ac:dyDescent="0.35">
      <c r="A21" s="1250"/>
      <c r="B21" s="353"/>
      <c r="C21" s="327"/>
      <c r="D21" s="348">
        <v>13.03</v>
      </c>
      <c r="E21" s="327">
        <v>99680</v>
      </c>
      <c r="F21" s="348"/>
      <c r="G21" s="297"/>
      <c r="H21" s="353"/>
      <c r="I21" s="297"/>
      <c r="J21" s="353"/>
      <c r="K21" s="297"/>
      <c r="L21" s="372"/>
      <c r="M21" s="298"/>
      <c r="N21" s="366"/>
      <c r="O21" s="298"/>
      <c r="P21" s="365"/>
      <c r="Q21" s="298"/>
      <c r="R21" s="366"/>
      <c r="S21" s="298"/>
      <c r="T21" s="385"/>
      <c r="U21" s="868"/>
      <c r="V21" s="871"/>
      <c r="W21" s="867"/>
      <c r="X21" s="365"/>
      <c r="Y21" s="298"/>
      <c r="Z21" s="298"/>
    </row>
    <row r="22" spans="1:26" ht="15" customHeight="1" x14ac:dyDescent="0.35">
      <c r="A22" s="1250"/>
      <c r="B22" s="353"/>
      <c r="C22" s="327"/>
      <c r="D22" s="348"/>
      <c r="E22" s="327"/>
      <c r="F22" s="348"/>
      <c r="G22" s="297"/>
      <c r="H22" s="353"/>
      <c r="I22" s="297"/>
      <c r="J22" s="353"/>
      <c r="K22" s="297"/>
      <c r="L22" s="372"/>
      <c r="M22" s="298"/>
      <c r="N22" s="366"/>
      <c r="O22" s="298"/>
      <c r="P22" s="365"/>
      <c r="Q22" s="298"/>
      <c r="R22" s="366"/>
      <c r="S22" s="298"/>
      <c r="T22" s="385"/>
      <c r="U22" s="868"/>
      <c r="V22" s="871"/>
      <c r="W22" s="867"/>
      <c r="X22" s="365"/>
      <c r="Y22" s="298"/>
      <c r="Z22" s="298"/>
    </row>
    <row r="23" spans="1:26" ht="15" customHeight="1" x14ac:dyDescent="0.35">
      <c r="A23" s="1251"/>
      <c r="B23" s="353"/>
      <c r="C23" s="327"/>
      <c r="D23" s="348"/>
      <c r="E23" s="327"/>
      <c r="F23" s="348"/>
      <c r="G23" s="297"/>
      <c r="H23" s="353"/>
      <c r="I23" s="297"/>
      <c r="J23" s="353"/>
      <c r="K23" s="297"/>
      <c r="L23" s="372"/>
      <c r="M23" s="298"/>
      <c r="N23" s="366"/>
      <c r="O23" s="298"/>
      <c r="P23" s="365"/>
      <c r="Q23" s="298"/>
      <c r="R23" s="366"/>
      <c r="S23" s="298"/>
      <c r="T23" s="385"/>
      <c r="U23" s="340"/>
      <c r="V23" s="385"/>
      <c r="W23" s="298"/>
      <c r="X23" s="366"/>
      <c r="Y23" s="298"/>
      <c r="Z23" s="298"/>
    </row>
    <row r="24" spans="1:26" ht="15" customHeight="1" x14ac:dyDescent="0.35">
      <c r="A24" s="1249">
        <v>44627</v>
      </c>
      <c r="B24" s="353">
        <v>17.63</v>
      </c>
      <c r="C24" s="327">
        <v>134870</v>
      </c>
      <c r="D24" s="348">
        <v>15.18</v>
      </c>
      <c r="E24" s="327">
        <v>116127</v>
      </c>
      <c r="F24" s="348">
        <v>23.54</v>
      </c>
      <c r="G24" s="297">
        <v>180081</v>
      </c>
      <c r="H24" s="353"/>
      <c r="I24" s="338"/>
      <c r="J24" s="372">
        <v>30</v>
      </c>
      <c r="K24" s="297">
        <v>270000</v>
      </c>
      <c r="L24" s="372"/>
      <c r="M24" s="298"/>
      <c r="N24" s="366"/>
      <c r="O24" s="298"/>
      <c r="P24" s="365">
        <v>15</v>
      </c>
      <c r="Q24" s="298">
        <v>135000</v>
      </c>
      <c r="R24" s="366"/>
      <c r="S24" s="298"/>
      <c r="T24" s="385">
        <v>9.89</v>
      </c>
      <c r="U24" s="340">
        <v>75659</v>
      </c>
      <c r="V24" s="385">
        <v>27.12</v>
      </c>
      <c r="W24" s="298">
        <v>207468</v>
      </c>
      <c r="X24" s="366"/>
      <c r="Y24" s="298"/>
      <c r="Z24" s="298"/>
    </row>
    <row r="25" spans="1:26" ht="15" customHeight="1" x14ac:dyDescent="0.35">
      <c r="A25" s="1250"/>
      <c r="B25" s="353"/>
      <c r="C25" s="327"/>
      <c r="D25" s="348"/>
      <c r="E25" s="327"/>
      <c r="F25" s="348"/>
      <c r="G25" s="297"/>
      <c r="H25" s="353"/>
      <c r="I25" s="297"/>
      <c r="J25" s="353"/>
      <c r="K25" s="297"/>
      <c r="L25" s="372"/>
      <c r="M25" s="298"/>
      <c r="N25" s="366"/>
      <c r="O25" s="298"/>
      <c r="P25" s="365">
        <v>15</v>
      </c>
      <c r="Q25" s="298">
        <v>135000</v>
      </c>
      <c r="R25" s="366"/>
      <c r="S25" s="298"/>
      <c r="T25" s="385"/>
      <c r="U25" s="340"/>
      <c r="V25" s="385"/>
      <c r="W25" s="298"/>
      <c r="X25" s="366"/>
      <c r="Y25" s="298"/>
      <c r="Z25" s="298"/>
    </row>
    <row r="26" spans="1:26" ht="15" customHeight="1" x14ac:dyDescent="0.35">
      <c r="A26" s="1251"/>
      <c r="B26" s="353"/>
      <c r="C26" s="327"/>
      <c r="D26" s="348"/>
      <c r="E26" s="327"/>
      <c r="F26" s="348"/>
      <c r="G26" s="297"/>
      <c r="H26" s="353"/>
      <c r="I26" s="297"/>
      <c r="J26" s="353"/>
      <c r="K26" s="297"/>
      <c r="L26" s="372"/>
      <c r="M26" s="298"/>
      <c r="N26" s="366"/>
      <c r="O26" s="298"/>
      <c r="P26" s="365"/>
      <c r="Q26" s="298"/>
      <c r="R26" s="366"/>
      <c r="S26" s="298"/>
      <c r="T26" s="385"/>
      <c r="U26" s="340"/>
      <c r="V26" s="385"/>
      <c r="W26" s="298"/>
      <c r="X26" s="366"/>
      <c r="Y26" s="298"/>
      <c r="Z26" s="298"/>
    </row>
    <row r="27" spans="1:26" ht="15" customHeight="1" x14ac:dyDescent="0.35">
      <c r="A27" s="1249">
        <v>44628</v>
      </c>
      <c r="B27" s="353">
        <v>16.93</v>
      </c>
      <c r="C27" s="327">
        <v>129515</v>
      </c>
      <c r="D27" s="348"/>
      <c r="E27" s="327"/>
      <c r="F27" s="348"/>
      <c r="G27" s="297"/>
      <c r="H27" s="353"/>
      <c r="I27" s="297"/>
      <c r="J27" s="353"/>
      <c r="K27" s="297"/>
      <c r="L27" s="372"/>
      <c r="M27" s="298"/>
      <c r="N27" s="366"/>
      <c r="O27" s="298"/>
      <c r="P27" s="365">
        <v>15</v>
      </c>
      <c r="Q27" s="298">
        <v>135000</v>
      </c>
      <c r="R27" s="366">
        <v>15</v>
      </c>
      <c r="S27" s="298">
        <v>114750</v>
      </c>
      <c r="T27" s="385"/>
      <c r="U27" s="340"/>
      <c r="V27" s="385"/>
      <c r="W27" s="298"/>
      <c r="X27" s="366"/>
      <c r="Y27" s="298"/>
      <c r="Z27" s="298"/>
    </row>
    <row r="28" spans="1:26" ht="15" customHeight="1" x14ac:dyDescent="0.35">
      <c r="A28" s="1251"/>
      <c r="B28" s="353"/>
      <c r="C28" s="327"/>
      <c r="D28" s="348"/>
      <c r="E28" s="327"/>
      <c r="F28" s="348"/>
      <c r="G28" s="297"/>
      <c r="H28" s="353"/>
      <c r="I28" s="297"/>
      <c r="J28" s="353"/>
      <c r="K28" s="297"/>
      <c r="L28" s="372"/>
      <c r="M28" s="298"/>
      <c r="N28" s="366"/>
      <c r="O28" s="298"/>
      <c r="P28" s="365">
        <v>15</v>
      </c>
      <c r="Q28" s="298">
        <v>135000</v>
      </c>
      <c r="R28" s="366"/>
      <c r="S28" s="298"/>
      <c r="T28" s="385"/>
      <c r="U28" s="340"/>
      <c r="V28" s="385"/>
      <c r="W28" s="298"/>
      <c r="X28" s="366"/>
      <c r="Y28" s="298"/>
      <c r="Z28" s="298"/>
    </row>
    <row r="29" spans="1:26" ht="15" customHeight="1" x14ac:dyDescent="0.35">
      <c r="A29" s="1249">
        <v>44629</v>
      </c>
      <c r="B29" s="353"/>
      <c r="C29" s="327"/>
      <c r="D29" s="348">
        <v>23.81</v>
      </c>
      <c r="E29" s="450">
        <v>182147</v>
      </c>
      <c r="F29" s="348"/>
      <c r="G29" s="297"/>
      <c r="H29" s="353"/>
      <c r="I29" s="297"/>
      <c r="J29" s="353">
        <v>15</v>
      </c>
      <c r="K29" s="297">
        <v>135000</v>
      </c>
      <c r="L29" s="372"/>
      <c r="M29" s="298"/>
      <c r="N29" s="366"/>
      <c r="O29" s="298"/>
      <c r="P29" s="365">
        <v>15</v>
      </c>
      <c r="Q29" s="298">
        <v>135000</v>
      </c>
      <c r="R29" s="366"/>
      <c r="S29" s="298"/>
      <c r="T29" s="385"/>
      <c r="U29" s="340"/>
      <c r="V29" s="385"/>
      <c r="W29" s="298"/>
      <c r="X29" s="366"/>
      <c r="Y29" s="298"/>
      <c r="Z29" s="298"/>
    </row>
    <row r="30" spans="1:26" ht="15" customHeight="1" x14ac:dyDescent="0.35">
      <c r="A30" s="1250"/>
      <c r="B30" s="353"/>
      <c r="C30" s="327"/>
      <c r="D30" s="348"/>
      <c r="E30" s="327"/>
      <c r="F30" s="348"/>
      <c r="G30" s="297"/>
      <c r="H30" s="353"/>
      <c r="I30" s="297"/>
      <c r="J30" s="353"/>
      <c r="K30" s="297"/>
      <c r="L30" s="372"/>
      <c r="M30" s="298"/>
      <c r="N30" s="366"/>
      <c r="O30" s="298"/>
      <c r="P30" s="365">
        <v>15</v>
      </c>
      <c r="Q30" s="298">
        <v>135000</v>
      </c>
      <c r="R30" s="366"/>
      <c r="S30" s="298"/>
      <c r="T30" s="385"/>
      <c r="U30" s="868"/>
      <c r="V30" s="871"/>
      <c r="W30" s="867"/>
      <c r="X30" s="365"/>
      <c r="Y30" s="298"/>
      <c r="Z30" s="298"/>
    </row>
    <row r="31" spans="1:26" ht="15" customHeight="1" x14ac:dyDescent="0.35">
      <c r="A31" s="1251"/>
      <c r="B31" s="353"/>
      <c r="C31" s="450"/>
      <c r="D31" s="348"/>
      <c r="E31" s="327"/>
      <c r="F31" s="348"/>
      <c r="G31" s="297"/>
      <c r="H31" s="353"/>
      <c r="I31" s="297"/>
      <c r="J31" s="353"/>
      <c r="K31" s="297"/>
      <c r="L31" s="372"/>
      <c r="M31" s="298"/>
      <c r="N31" s="366"/>
      <c r="O31" s="298"/>
      <c r="P31" s="365"/>
      <c r="Q31" s="298"/>
      <c r="R31" s="366"/>
      <c r="S31" s="298"/>
      <c r="T31" s="385"/>
      <c r="U31" s="340"/>
      <c r="V31" s="385"/>
      <c r="W31" s="298"/>
      <c r="X31" s="366"/>
      <c r="Y31" s="298"/>
      <c r="Z31" s="298"/>
    </row>
    <row r="32" spans="1:26" ht="15" customHeight="1" x14ac:dyDescent="0.35">
      <c r="A32" s="1249">
        <v>44630</v>
      </c>
      <c r="B32" s="353">
        <v>29.64</v>
      </c>
      <c r="C32" s="327">
        <v>226746</v>
      </c>
      <c r="D32" s="348"/>
      <c r="E32" s="327"/>
      <c r="F32" s="348">
        <v>32.18</v>
      </c>
      <c r="G32" s="297">
        <v>246177</v>
      </c>
      <c r="H32" s="353"/>
      <c r="I32" s="297"/>
      <c r="J32" s="353">
        <v>15</v>
      </c>
      <c r="K32" s="297">
        <v>135000</v>
      </c>
      <c r="L32" s="372">
        <v>62.73</v>
      </c>
      <c r="M32" s="298">
        <v>323060</v>
      </c>
      <c r="N32" s="366"/>
      <c r="O32" s="298"/>
      <c r="P32" s="365">
        <v>15</v>
      </c>
      <c r="Q32" s="298">
        <v>135000</v>
      </c>
      <c r="R32" s="366"/>
      <c r="S32" s="298"/>
      <c r="T32" s="385"/>
      <c r="U32" s="340"/>
      <c r="V32" s="385"/>
      <c r="W32" s="298"/>
      <c r="X32" s="366"/>
      <c r="Y32" s="298"/>
      <c r="Z32" s="298"/>
    </row>
    <row r="33" spans="1:26" ht="15" customHeight="1" x14ac:dyDescent="0.35">
      <c r="A33" s="1251"/>
      <c r="B33" s="353"/>
      <c r="C33" s="327"/>
      <c r="D33" s="348"/>
      <c r="E33" s="327"/>
      <c r="F33" s="348"/>
      <c r="G33" s="297"/>
      <c r="H33" s="353"/>
      <c r="I33" s="297"/>
      <c r="J33" s="353"/>
      <c r="K33" s="297"/>
      <c r="L33" s="372"/>
      <c r="M33" s="298"/>
      <c r="N33" s="366"/>
      <c r="O33" s="298"/>
      <c r="P33" s="365">
        <v>15</v>
      </c>
      <c r="Q33" s="298">
        <v>135000</v>
      </c>
      <c r="R33" s="366"/>
      <c r="S33" s="298"/>
      <c r="T33" s="385"/>
      <c r="U33" s="340"/>
      <c r="V33" s="385"/>
      <c r="W33" s="298"/>
      <c r="X33" s="366"/>
      <c r="Y33" s="298"/>
      <c r="Z33" s="298"/>
    </row>
    <row r="34" spans="1:26" ht="15" customHeight="1" x14ac:dyDescent="0.35">
      <c r="A34" s="1249">
        <v>44631</v>
      </c>
      <c r="B34" s="353"/>
      <c r="C34" s="327"/>
      <c r="D34" s="348">
        <v>31.22</v>
      </c>
      <c r="E34" s="327">
        <v>238833</v>
      </c>
      <c r="F34" s="348"/>
      <c r="G34" s="297"/>
      <c r="H34" s="353"/>
      <c r="I34" s="297"/>
      <c r="J34" s="353"/>
      <c r="K34" s="297"/>
      <c r="L34" s="372"/>
      <c r="M34" s="298"/>
      <c r="N34" s="366"/>
      <c r="O34" s="298"/>
      <c r="P34" s="365">
        <v>15</v>
      </c>
      <c r="Q34" s="298">
        <v>135000</v>
      </c>
      <c r="R34" s="366"/>
      <c r="S34" s="298"/>
      <c r="T34" s="385"/>
      <c r="U34" s="340"/>
      <c r="V34" s="385"/>
      <c r="W34" s="298"/>
      <c r="X34" s="366"/>
      <c r="Y34" s="298"/>
      <c r="Z34" s="298"/>
    </row>
    <row r="35" spans="1:26" ht="15" customHeight="1" x14ac:dyDescent="0.35">
      <c r="A35" s="1250"/>
      <c r="B35" s="353"/>
      <c r="C35" s="327"/>
      <c r="D35" s="348"/>
      <c r="E35" s="327"/>
      <c r="F35" s="348"/>
      <c r="G35" s="297"/>
      <c r="H35" s="353"/>
      <c r="I35" s="297"/>
      <c r="J35" s="353"/>
      <c r="K35" s="297"/>
      <c r="L35" s="372"/>
      <c r="M35" s="298"/>
      <c r="N35" s="366"/>
      <c r="O35" s="298"/>
      <c r="P35" s="365"/>
      <c r="Q35" s="298"/>
      <c r="R35" s="366"/>
      <c r="S35" s="298"/>
      <c r="T35" s="385"/>
      <c r="U35" s="340"/>
      <c r="V35" s="385"/>
      <c r="W35" s="298"/>
      <c r="X35" s="366"/>
      <c r="Y35" s="298"/>
      <c r="Z35" s="298"/>
    </row>
    <row r="36" spans="1:26" ht="15" customHeight="1" x14ac:dyDescent="0.35">
      <c r="A36" s="1251"/>
      <c r="B36" s="353"/>
      <c r="C36" s="327"/>
      <c r="D36" s="348"/>
      <c r="E36" s="327"/>
      <c r="F36" s="348"/>
      <c r="G36" s="297"/>
      <c r="H36" s="353"/>
      <c r="I36" s="297"/>
      <c r="J36" s="353"/>
      <c r="K36" s="297"/>
      <c r="L36" s="372"/>
      <c r="M36" s="298"/>
      <c r="N36" s="366"/>
      <c r="O36" s="298"/>
      <c r="P36" s="365"/>
      <c r="Q36" s="298"/>
      <c r="R36" s="366"/>
      <c r="S36" s="298"/>
      <c r="T36" s="385"/>
      <c r="U36" s="340"/>
      <c r="V36" s="385"/>
      <c r="W36" s="298"/>
      <c r="X36" s="366"/>
      <c r="Y36" s="298"/>
      <c r="Z36" s="298"/>
    </row>
    <row r="37" spans="1:26" ht="15" customHeight="1" x14ac:dyDescent="0.35">
      <c r="A37" s="1249">
        <v>44632</v>
      </c>
      <c r="B37" s="353">
        <v>23.19</v>
      </c>
      <c r="C37" s="327">
        <v>177404</v>
      </c>
      <c r="D37" s="348">
        <v>24.52</v>
      </c>
      <c r="E37" s="327">
        <v>187578</v>
      </c>
      <c r="F37" s="348">
        <v>21.64</v>
      </c>
      <c r="G37" s="297">
        <v>165546</v>
      </c>
      <c r="H37" s="353"/>
      <c r="I37" s="297"/>
      <c r="J37" s="353"/>
      <c r="K37" s="297"/>
      <c r="L37" s="372">
        <v>55.36</v>
      </c>
      <c r="M37" s="298">
        <v>285104</v>
      </c>
      <c r="N37" s="366"/>
      <c r="O37" s="298"/>
      <c r="P37" s="365">
        <v>15</v>
      </c>
      <c r="Q37" s="298">
        <v>135000</v>
      </c>
      <c r="R37" s="366"/>
      <c r="S37" s="298"/>
      <c r="T37" s="385"/>
      <c r="U37" s="340"/>
      <c r="V37" s="385">
        <v>28.02</v>
      </c>
      <c r="W37" s="298">
        <v>214353</v>
      </c>
      <c r="X37" s="366"/>
      <c r="Y37" s="298"/>
      <c r="Z37" s="298"/>
    </row>
    <row r="38" spans="1:26" ht="15" customHeight="1" x14ac:dyDescent="0.35">
      <c r="A38" s="1251"/>
      <c r="B38" s="353"/>
      <c r="C38" s="327"/>
      <c r="D38" s="348"/>
      <c r="E38" s="327"/>
      <c r="F38" s="348"/>
      <c r="G38" s="297"/>
      <c r="H38" s="353"/>
      <c r="I38" s="297"/>
      <c r="J38" s="353"/>
      <c r="K38" s="297"/>
      <c r="L38" s="372"/>
      <c r="M38" s="298"/>
      <c r="N38" s="366"/>
      <c r="O38" s="298"/>
      <c r="P38" s="365"/>
      <c r="Q38" s="298"/>
      <c r="R38" s="366"/>
      <c r="S38" s="298"/>
      <c r="T38" s="385"/>
      <c r="U38" s="340"/>
      <c r="V38" s="385"/>
      <c r="W38" s="298"/>
      <c r="X38" s="366"/>
      <c r="Y38" s="298"/>
      <c r="Z38" s="298"/>
    </row>
    <row r="39" spans="1:26" ht="15" customHeight="1" x14ac:dyDescent="0.35">
      <c r="A39" s="1249">
        <v>44633</v>
      </c>
      <c r="B39" s="353">
        <v>17.440000000000001</v>
      </c>
      <c r="C39" s="327">
        <v>133416</v>
      </c>
      <c r="D39" s="348">
        <v>14.91</v>
      </c>
      <c r="E39" s="327">
        <v>114062</v>
      </c>
      <c r="F39" s="348"/>
      <c r="G39" s="297"/>
      <c r="H39" s="353">
        <v>32.130000000000003</v>
      </c>
      <c r="I39" s="297">
        <v>245795</v>
      </c>
      <c r="J39" s="353">
        <v>15</v>
      </c>
      <c r="K39" s="297">
        <v>135000</v>
      </c>
      <c r="L39" s="372"/>
      <c r="M39" s="298"/>
      <c r="N39" s="366"/>
      <c r="O39" s="298"/>
      <c r="P39" s="365"/>
      <c r="Q39" s="298"/>
      <c r="R39" s="366"/>
      <c r="S39" s="298"/>
      <c r="T39" s="385"/>
      <c r="U39" s="340"/>
      <c r="V39" s="385"/>
      <c r="W39" s="298"/>
      <c r="X39" s="366"/>
      <c r="Y39" s="298"/>
      <c r="Z39" s="298"/>
    </row>
    <row r="40" spans="1:26" ht="15" customHeight="1" x14ac:dyDescent="0.35">
      <c r="A40" s="1250"/>
      <c r="B40" s="353"/>
      <c r="C40" s="327"/>
      <c r="D40" s="348"/>
      <c r="E40" s="327"/>
      <c r="F40" s="348"/>
      <c r="G40" s="297"/>
      <c r="H40" s="353"/>
      <c r="I40" s="297"/>
      <c r="J40" s="353"/>
      <c r="K40" s="297"/>
      <c r="L40" s="372"/>
      <c r="M40" s="298"/>
      <c r="N40" s="366"/>
      <c r="O40" s="298"/>
      <c r="P40" s="365">
        <v>15</v>
      </c>
      <c r="Q40" s="298">
        <v>135000</v>
      </c>
      <c r="R40" s="366"/>
      <c r="S40" s="298"/>
      <c r="T40" s="385"/>
      <c r="U40" s="868"/>
      <c r="V40" s="871"/>
      <c r="W40" s="867"/>
      <c r="X40" s="365"/>
      <c r="Y40" s="298"/>
      <c r="Z40" s="298"/>
    </row>
    <row r="41" spans="1:26" ht="15" customHeight="1" x14ac:dyDescent="0.35">
      <c r="A41" s="1251"/>
      <c r="B41" s="353"/>
      <c r="C41" s="327"/>
      <c r="D41" s="348"/>
      <c r="E41" s="327"/>
      <c r="F41" s="348"/>
      <c r="G41" s="297"/>
      <c r="H41" s="353"/>
      <c r="I41" s="297"/>
      <c r="J41" s="353"/>
      <c r="K41" s="297"/>
      <c r="L41" s="372"/>
      <c r="M41" s="298"/>
      <c r="N41" s="366"/>
      <c r="O41" s="298"/>
      <c r="P41" s="365">
        <v>15</v>
      </c>
      <c r="Q41" s="298">
        <v>135000</v>
      </c>
      <c r="R41" s="366"/>
      <c r="S41" s="298"/>
      <c r="T41" s="385"/>
      <c r="U41" s="340"/>
      <c r="V41" s="385"/>
      <c r="W41" s="298"/>
      <c r="X41" s="366"/>
      <c r="Y41" s="298"/>
      <c r="Z41" s="298"/>
    </row>
    <row r="42" spans="1:26" ht="15" customHeight="1" x14ac:dyDescent="0.35">
      <c r="A42" s="1249">
        <v>44634</v>
      </c>
      <c r="B42" s="353">
        <v>20.74</v>
      </c>
      <c r="C42" s="297">
        <v>158661</v>
      </c>
      <c r="D42" s="348">
        <v>9.66</v>
      </c>
      <c r="E42" s="327">
        <v>73899</v>
      </c>
      <c r="F42" s="348"/>
      <c r="G42" s="297"/>
      <c r="H42" s="353"/>
      <c r="I42" s="297"/>
      <c r="J42" s="353">
        <v>30</v>
      </c>
      <c r="K42" s="297">
        <v>270000</v>
      </c>
      <c r="L42" s="372"/>
      <c r="M42" s="298"/>
      <c r="N42" s="366"/>
      <c r="O42" s="298"/>
      <c r="P42" s="365">
        <v>15</v>
      </c>
      <c r="Q42" s="298">
        <v>135000</v>
      </c>
      <c r="R42" s="366"/>
      <c r="S42" s="298"/>
      <c r="T42" s="385"/>
      <c r="U42" s="340"/>
      <c r="V42" s="385"/>
      <c r="W42" s="298"/>
      <c r="X42" s="366"/>
      <c r="Y42" s="298"/>
      <c r="Z42" s="298"/>
    </row>
    <row r="43" spans="1:26" ht="15" customHeight="1" x14ac:dyDescent="0.35">
      <c r="A43" s="1250"/>
      <c r="B43" s="353"/>
      <c r="C43" s="327"/>
      <c r="D43" s="348"/>
      <c r="E43" s="327"/>
      <c r="F43" s="348"/>
      <c r="G43" s="297"/>
      <c r="H43" s="353"/>
      <c r="I43" s="297"/>
      <c r="J43" s="353"/>
      <c r="K43" s="297"/>
      <c r="L43" s="372"/>
      <c r="M43" s="298"/>
      <c r="N43" s="366"/>
      <c r="O43" s="298"/>
      <c r="P43" s="365">
        <v>15</v>
      </c>
      <c r="Q43" s="298">
        <v>135000</v>
      </c>
      <c r="R43" s="366"/>
      <c r="S43" s="298"/>
      <c r="T43" s="385"/>
      <c r="U43" s="868"/>
      <c r="V43" s="871"/>
      <c r="W43" s="867"/>
      <c r="X43" s="365"/>
      <c r="Y43" s="298"/>
      <c r="Z43" s="298"/>
    </row>
    <row r="44" spans="1:26" ht="15" customHeight="1" x14ac:dyDescent="0.35">
      <c r="A44" s="1251"/>
      <c r="B44" s="353"/>
      <c r="C44" s="327"/>
      <c r="D44" s="348"/>
      <c r="E44" s="327"/>
      <c r="F44" s="348"/>
      <c r="G44" s="297"/>
      <c r="H44" s="353"/>
      <c r="I44" s="297"/>
      <c r="J44" s="353"/>
      <c r="K44" s="297"/>
      <c r="L44" s="372"/>
      <c r="M44" s="298"/>
      <c r="N44" s="366"/>
      <c r="O44" s="298"/>
      <c r="P44" s="365">
        <v>15</v>
      </c>
      <c r="Q44" s="298">
        <v>135000</v>
      </c>
      <c r="R44" s="366"/>
      <c r="S44" s="298"/>
      <c r="T44" s="385"/>
      <c r="U44" s="340"/>
      <c r="V44" s="385"/>
      <c r="W44" s="298"/>
      <c r="X44" s="366"/>
      <c r="Y44" s="298"/>
      <c r="Z44" s="298"/>
    </row>
    <row r="45" spans="1:26" ht="15" customHeight="1" x14ac:dyDescent="0.35">
      <c r="A45" s="1249">
        <v>44635</v>
      </c>
      <c r="B45" s="353">
        <v>14.84</v>
      </c>
      <c r="C45" s="327">
        <v>113526</v>
      </c>
      <c r="D45" s="348"/>
      <c r="E45" s="327"/>
      <c r="F45" s="348">
        <v>34.409999999999997</v>
      </c>
      <c r="G45" s="297">
        <v>263237</v>
      </c>
      <c r="H45" s="353"/>
      <c r="I45" s="297"/>
      <c r="J45" s="353"/>
      <c r="K45" s="297"/>
      <c r="L45" s="372"/>
      <c r="M45" s="298"/>
      <c r="N45" s="366"/>
      <c r="O45" s="298"/>
      <c r="P45" s="365">
        <v>15</v>
      </c>
      <c r="Q45" s="298">
        <v>135000</v>
      </c>
      <c r="R45" s="366"/>
      <c r="S45" s="298"/>
      <c r="T45" s="385"/>
      <c r="U45" s="340"/>
      <c r="V45" s="385"/>
      <c r="W45" s="298"/>
      <c r="X45" s="366"/>
      <c r="Y45" s="298"/>
      <c r="Z45" s="298"/>
    </row>
    <row r="46" spans="1:26" ht="15" customHeight="1" x14ac:dyDescent="0.35">
      <c r="A46" s="1250"/>
      <c r="B46" s="353"/>
      <c r="C46" s="327"/>
      <c r="D46" s="348"/>
      <c r="E46" s="327"/>
      <c r="F46" s="348"/>
      <c r="G46" s="297"/>
      <c r="H46" s="353"/>
      <c r="I46" s="297"/>
      <c r="J46" s="353"/>
      <c r="K46" s="297"/>
      <c r="L46" s="372"/>
      <c r="M46" s="298"/>
      <c r="N46" s="366"/>
      <c r="O46" s="298"/>
      <c r="P46" s="365">
        <v>15</v>
      </c>
      <c r="Q46" s="298">
        <v>135000</v>
      </c>
      <c r="R46" s="366"/>
      <c r="S46" s="298"/>
      <c r="T46" s="385"/>
      <c r="U46" s="340"/>
      <c r="V46" s="385"/>
      <c r="W46" s="298"/>
      <c r="X46" s="366"/>
      <c r="Y46" s="298"/>
      <c r="Z46" s="298"/>
    </row>
    <row r="47" spans="1:26" ht="15" customHeight="1" x14ac:dyDescent="0.35">
      <c r="A47" s="1251"/>
      <c r="B47" s="353"/>
      <c r="C47" s="327"/>
      <c r="D47" s="348"/>
      <c r="E47" s="327"/>
      <c r="F47" s="348"/>
      <c r="G47" s="297"/>
      <c r="H47" s="353"/>
      <c r="I47" s="297"/>
      <c r="J47" s="353"/>
      <c r="K47" s="297"/>
      <c r="L47" s="372"/>
      <c r="M47" s="298"/>
      <c r="N47" s="366"/>
      <c r="O47" s="298"/>
      <c r="P47" s="365">
        <v>15</v>
      </c>
      <c r="Q47" s="298">
        <v>135000</v>
      </c>
      <c r="R47" s="366"/>
      <c r="S47" s="298"/>
      <c r="T47" s="385"/>
      <c r="U47" s="340"/>
      <c r="V47" s="385"/>
      <c r="W47" s="298"/>
      <c r="X47" s="366"/>
      <c r="Y47" s="298"/>
      <c r="Z47" s="298"/>
    </row>
    <row r="48" spans="1:26" ht="15" customHeight="1" x14ac:dyDescent="0.35">
      <c r="A48" s="1249">
        <v>44636</v>
      </c>
      <c r="B48" s="353">
        <v>15.75</v>
      </c>
      <c r="C48" s="327">
        <v>120488</v>
      </c>
      <c r="D48" s="348"/>
      <c r="E48" s="327"/>
      <c r="F48" s="348"/>
      <c r="G48" s="338"/>
      <c r="H48" s="372">
        <v>20.51</v>
      </c>
      <c r="I48" s="297">
        <v>156903</v>
      </c>
      <c r="J48" s="353"/>
      <c r="K48" s="297"/>
      <c r="L48" s="372">
        <v>62.73</v>
      </c>
      <c r="M48" s="298">
        <v>323060</v>
      </c>
      <c r="N48" s="366"/>
      <c r="O48" s="298"/>
      <c r="P48" s="365">
        <v>15</v>
      </c>
      <c r="Q48" s="298">
        <v>135000</v>
      </c>
      <c r="R48" s="366"/>
      <c r="S48" s="298"/>
      <c r="T48" s="385"/>
      <c r="U48" s="340"/>
      <c r="V48" s="385"/>
      <c r="W48" s="298"/>
      <c r="X48" s="366"/>
      <c r="Y48" s="298"/>
      <c r="Z48" s="298"/>
    </row>
    <row r="49" spans="1:26" ht="15" customHeight="1" x14ac:dyDescent="0.35">
      <c r="A49" s="1250"/>
      <c r="B49" s="353"/>
      <c r="C49" s="327"/>
      <c r="D49" s="348"/>
      <c r="E49" s="327"/>
      <c r="F49" s="348"/>
      <c r="G49" s="338"/>
      <c r="H49" s="372"/>
      <c r="I49" s="297"/>
      <c r="J49" s="353"/>
      <c r="K49" s="297"/>
      <c r="L49" s="372"/>
      <c r="M49" s="298"/>
      <c r="N49" s="366"/>
      <c r="O49" s="298"/>
      <c r="P49" s="365">
        <v>15</v>
      </c>
      <c r="Q49" s="298">
        <v>135000</v>
      </c>
      <c r="R49" s="366"/>
      <c r="S49" s="298"/>
      <c r="T49" s="385"/>
      <c r="U49" s="340"/>
      <c r="V49" s="385"/>
      <c r="W49" s="298"/>
      <c r="X49" s="366"/>
      <c r="Y49" s="298"/>
      <c r="Z49" s="298"/>
    </row>
    <row r="50" spans="1:26" ht="15" customHeight="1" x14ac:dyDescent="0.35">
      <c r="A50" s="1251"/>
      <c r="B50" s="353"/>
      <c r="C50" s="327"/>
      <c r="D50" s="348"/>
      <c r="E50" s="327"/>
      <c r="F50" s="348"/>
      <c r="G50" s="297"/>
      <c r="H50" s="353"/>
      <c r="I50" s="297"/>
      <c r="J50" s="353"/>
      <c r="K50" s="297"/>
      <c r="L50" s="372"/>
      <c r="M50" s="298"/>
      <c r="N50" s="366"/>
      <c r="O50" s="298"/>
      <c r="P50" s="365">
        <v>15</v>
      </c>
      <c r="Q50" s="298">
        <v>135000</v>
      </c>
      <c r="R50" s="366"/>
      <c r="S50" s="298"/>
      <c r="T50" s="385"/>
      <c r="U50" s="340"/>
      <c r="V50" s="385"/>
      <c r="W50" s="298"/>
      <c r="X50" s="366"/>
      <c r="Y50" s="298"/>
      <c r="Z50" s="298"/>
    </row>
    <row r="51" spans="1:26" ht="15" customHeight="1" x14ac:dyDescent="0.35">
      <c r="A51" s="1249">
        <v>44637</v>
      </c>
      <c r="B51" s="353"/>
      <c r="C51" s="327"/>
      <c r="D51" s="348">
        <v>18.43</v>
      </c>
      <c r="E51" s="327">
        <v>140990</v>
      </c>
      <c r="F51" s="348">
        <v>19.27</v>
      </c>
      <c r="G51" s="297">
        <v>147416</v>
      </c>
      <c r="H51" s="353"/>
      <c r="I51" s="297"/>
      <c r="J51" s="353">
        <v>15</v>
      </c>
      <c r="K51" s="297">
        <v>135000</v>
      </c>
      <c r="L51" s="372"/>
      <c r="M51" s="298"/>
      <c r="N51" s="366"/>
      <c r="O51" s="298"/>
      <c r="P51" s="365">
        <v>15</v>
      </c>
      <c r="Q51" s="298">
        <v>135000</v>
      </c>
      <c r="R51" s="366">
        <v>34.299999999999997</v>
      </c>
      <c r="S51" s="298">
        <v>262395</v>
      </c>
      <c r="T51" s="385">
        <v>15</v>
      </c>
      <c r="U51" s="340">
        <v>114750</v>
      </c>
      <c r="V51" s="385"/>
      <c r="W51" s="298"/>
      <c r="X51" s="366"/>
      <c r="Y51" s="298"/>
      <c r="Z51" s="298"/>
    </row>
    <row r="52" spans="1:26" ht="15" customHeight="1" x14ac:dyDescent="0.35">
      <c r="A52" s="1250"/>
      <c r="B52" s="353"/>
      <c r="C52" s="327"/>
      <c r="D52" s="348"/>
      <c r="E52" s="327"/>
      <c r="F52" s="348"/>
      <c r="G52" s="297"/>
      <c r="H52" s="353"/>
      <c r="I52" s="297"/>
      <c r="J52" s="353"/>
      <c r="K52" s="297"/>
      <c r="L52" s="372"/>
      <c r="M52" s="298"/>
      <c r="N52" s="366"/>
      <c r="O52" s="298"/>
      <c r="P52" s="365">
        <v>15</v>
      </c>
      <c r="Q52" s="298">
        <v>135000</v>
      </c>
      <c r="R52" s="366"/>
      <c r="S52" s="298"/>
      <c r="T52" s="385"/>
      <c r="U52" s="340"/>
      <c r="V52" s="385"/>
      <c r="W52" s="298"/>
      <c r="X52" s="366"/>
      <c r="Y52" s="298"/>
      <c r="Z52" s="298"/>
    </row>
    <row r="53" spans="1:26" ht="15" customHeight="1" x14ac:dyDescent="0.35">
      <c r="A53" s="1251"/>
      <c r="B53" s="353"/>
      <c r="C53" s="327"/>
      <c r="D53" s="348"/>
      <c r="E53" s="327"/>
      <c r="F53" s="348"/>
      <c r="G53" s="297"/>
      <c r="H53" s="353"/>
      <c r="I53" s="297"/>
      <c r="J53" s="353"/>
      <c r="K53" s="297"/>
      <c r="L53" s="372"/>
      <c r="M53" s="298"/>
      <c r="N53" s="366"/>
      <c r="O53" s="298"/>
      <c r="P53" s="365">
        <v>15</v>
      </c>
      <c r="Q53" s="298">
        <v>135000</v>
      </c>
      <c r="R53" s="366"/>
      <c r="S53" s="298"/>
      <c r="T53" s="385"/>
      <c r="U53" s="340"/>
      <c r="V53" s="385"/>
      <c r="W53" s="298"/>
      <c r="X53" s="366"/>
      <c r="Y53" s="298"/>
      <c r="Z53" s="298"/>
    </row>
    <row r="54" spans="1:26" ht="15" customHeight="1" x14ac:dyDescent="0.35">
      <c r="A54" s="1249">
        <v>44638</v>
      </c>
      <c r="B54" s="353">
        <v>17.23</v>
      </c>
      <c r="C54" s="327">
        <v>131963</v>
      </c>
      <c r="D54" s="348"/>
      <c r="E54" s="327"/>
      <c r="F54" s="348">
        <v>40.21</v>
      </c>
      <c r="G54" s="297">
        <v>307607</v>
      </c>
      <c r="H54" s="353"/>
      <c r="I54" s="297"/>
      <c r="J54" s="353">
        <v>30</v>
      </c>
      <c r="K54" s="297">
        <v>270000</v>
      </c>
      <c r="L54" s="372"/>
      <c r="M54" s="298"/>
      <c r="N54" s="366"/>
      <c r="O54" s="298"/>
      <c r="P54" s="365">
        <v>15</v>
      </c>
      <c r="Q54" s="298">
        <v>135000</v>
      </c>
      <c r="R54" s="353"/>
      <c r="S54" s="298"/>
      <c r="T54" s="385"/>
      <c r="U54" s="340"/>
      <c r="V54" s="385"/>
      <c r="W54" s="298"/>
      <c r="X54" s="366"/>
      <c r="Y54" s="298"/>
      <c r="Z54" s="298"/>
    </row>
    <row r="55" spans="1:26" ht="15" customHeight="1" x14ac:dyDescent="0.35">
      <c r="A55" s="1250"/>
      <c r="B55" s="353"/>
      <c r="C55" s="327"/>
      <c r="D55" s="348"/>
      <c r="E55" s="327"/>
      <c r="F55" s="348"/>
      <c r="G55" s="297"/>
      <c r="H55" s="353"/>
      <c r="I55" s="297"/>
      <c r="J55" s="353"/>
      <c r="K55" s="297"/>
      <c r="L55" s="372"/>
      <c r="M55" s="298"/>
      <c r="N55" s="366"/>
      <c r="O55" s="298"/>
      <c r="P55" s="365">
        <v>15</v>
      </c>
      <c r="Q55" s="298">
        <v>135000</v>
      </c>
      <c r="R55" s="366"/>
      <c r="S55" s="298"/>
      <c r="T55" s="385"/>
      <c r="U55" s="868"/>
      <c r="V55" s="871"/>
      <c r="W55" s="867"/>
      <c r="X55" s="365"/>
      <c r="Y55" s="298"/>
      <c r="Z55" s="298"/>
    </row>
    <row r="56" spans="1:26" ht="15" customHeight="1" x14ac:dyDescent="0.35">
      <c r="A56" s="1251"/>
      <c r="B56" s="353"/>
      <c r="C56" s="327"/>
      <c r="D56" s="348"/>
      <c r="E56" s="327"/>
      <c r="F56" s="348"/>
      <c r="G56" s="338"/>
      <c r="H56" s="353"/>
      <c r="I56" s="297"/>
      <c r="J56" s="353"/>
      <c r="K56" s="297"/>
      <c r="L56" s="372"/>
      <c r="M56" s="298"/>
      <c r="N56" s="366"/>
      <c r="O56" s="298"/>
      <c r="P56" s="365">
        <v>15</v>
      </c>
      <c r="Q56" s="298">
        <v>135000</v>
      </c>
      <c r="R56" s="366"/>
      <c r="S56" s="298"/>
      <c r="T56" s="385"/>
      <c r="U56" s="340"/>
      <c r="V56" s="385"/>
      <c r="W56" s="298"/>
      <c r="X56" s="366"/>
      <c r="Y56" s="298"/>
      <c r="Z56" s="298"/>
    </row>
    <row r="57" spans="1:26" ht="15" customHeight="1" x14ac:dyDescent="0.35">
      <c r="A57" s="1249">
        <v>44639</v>
      </c>
      <c r="B57" s="353">
        <v>13.7</v>
      </c>
      <c r="C57" s="327">
        <v>104805</v>
      </c>
      <c r="D57" s="348">
        <v>31.53</v>
      </c>
      <c r="E57" s="327">
        <v>241205</v>
      </c>
      <c r="F57" s="348"/>
      <c r="G57" s="297"/>
      <c r="H57" s="353"/>
      <c r="I57" s="297"/>
      <c r="J57" s="353"/>
      <c r="K57" s="297"/>
      <c r="L57" s="372"/>
      <c r="M57" s="298"/>
      <c r="N57" s="366"/>
      <c r="O57" s="298"/>
      <c r="P57" s="365">
        <v>15</v>
      </c>
      <c r="Q57" s="298">
        <v>135000</v>
      </c>
      <c r="R57" s="366"/>
      <c r="S57" s="298"/>
      <c r="T57" s="385"/>
      <c r="U57" s="340"/>
      <c r="V57" s="385"/>
      <c r="W57" s="298"/>
      <c r="X57" s="366"/>
      <c r="Y57" s="298"/>
      <c r="Z57" s="298"/>
    </row>
    <row r="58" spans="1:26" ht="15" customHeight="1" x14ac:dyDescent="0.35">
      <c r="A58" s="1250"/>
      <c r="B58" s="353"/>
      <c r="C58" s="327"/>
      <c r="D58" s="348"/>
      <c r="E58" s="327"/>
      <c r="F58" s="348"/>
      <c r="G58" s="297"/>
      <c r="H58" s="353"/>
      <c r="I58" s="297"/>
      <c r="J58" s="353"/>
      <c r="K58" s="297"/>
      <c r="L58" s="372"/>
      <c r="M58" s="298"/>
      <c r="N58" s="366"/>
      <c r="O58" s="298"/>
      <c r="P58" s="365"/>
      <c r="Q58" s="298"/>
      <c r="R58" s="366"/>
      <c r="S58" s="298"/>
      <c r="T58" s="385"/>
      <c r="U58" s="868"/>
      <c r="V58" s="871"/>
      <c r="W58" s="867"/>
      <c r="X58" s="365"/>
      <c r="Y58" s="298"/>
      <c r="Z58" s="298"/>
    </row>
    <row r="59" spans="1:26" ht="15" customHeight="1" x14ac:dyDescent="0.35">
      <c r="A59" s="1251"/>
      <c r="B59" s="353"/>
      <c r="C59" s="327"/>
      <c r="D59" s="348"/>
      <c r="E59" s="327"/>
      <c r="F59" s="348"/>
      <c r="G59" s="297"/>
      <c r="H59" s="353">
        <v>28.7</v>
      </c>
      <c r="I59" s="297">
        <v>219555</v>
      </c>
      <c r="J59" s="353"/>
      <c r="K59" s="297"/>
      <c r="L59" s="372"/>
      <c r="M59" s="298"/>
      <c r="N59" s="366"/>
      <c r="O59" s="298"/>
      <c r="P59" s="365">
        <v>15</v>
      </c>
      <c r="Q59" s="298">
        <v>135000</v>
      </c>
      <c r="R59" s="366"/>
      <c r="S59" s="298"/>
      <c r="T59" s="385"/>
      <c r="U59" s="340"/>
      <c r="V59" s="385">
        <v>32.549999999999997</v>
      </c>
      <c r="W59" s="298">
        <v>249008</v>
      </c>
      <c r="X59" s="366"/>
      <c r="Y59" s="298"/>
      <c r="Z59" s="298"/>
    </row>
    <row r="60" spans="1:26" ht="15" customHeight="1" x14ac:dyDescent="0.35">
      <c r="A60" s="1249">
        <v>44640</v>
      </c>
      <c r="B60" s="353">
        <v>17.77</v>
      </c>
      <c r="C60" s="327">
        <v>135941</v>
      </c>
      <c r="D60" s="410">
        <v>18.84</v>
      </c>
      <c r="E60" s="327">
        <v>144126</v>
      </c>
      <c r="F60" s="348">
        <v>28.82</v>
      </c>
      <c r="G60" s="297">
        <v>220473</v>
      </c>
      <c r="H60" s="353"/>
      <c r="I60" s="297"/>
      <c r="J60" s="353">
        <v>15</v>
      </c>
      <c r="K60" s="297">
        <v>135000</v>
      </c>
      <c r="L60" s="372"/>
      <c r="M60" s="298"/>
      <c r="N60" s="366"/>
      <c r="O60" s="298"/>
      <c r="P60" s="365"/>
      <c r="Q60" s="298"/>
      <c r="R60" s="366"/>
      <c r="S60" s="298"/>
      <c r="T60" s="385"/>
      <c r="U60" s="340"/>
      <c r="V60" s="385"/>
      <c r="W60" s="298"/>
      <c r="X60" s="366"/>
      <c r="Y60" s="298"/>
      <c r="Z60" s="298"/>
    </row>
    <row r="61" spans="1:26" ht="15" customHeight="1" x14ac:dyDescent="0.35">
      <c r="A61" s="1250"/>
      <c r="B61" s="353"/>
      <c r="C61" s="327"/>
      <c r="D61" s="410"/>
      <c r="E61" s="327"/>
      <c r="F61" s="348"/>
      <c r="G61" s="297"/>
      <c r="H61" s="353"/>
      <c r="I61" s="297"/>
      <c r="J61" s="353"/>
      <c r="K61" s="297"/>
      <c r="L61" s="372"/>
      <c r="M61" s="298"/>
      <c r="N61" s="366"/>
      <c r="O61" s="298"/>
      <c r="P61" s="365"/>
      <c r="Q61" s="298"/>
      <c r="R61" s="366"/>
      <c r="S61" s="298"/>
      <c r="T61" s="385"/>
      <c r="U61" s="340"/>
      <c r="V61" s="385"/>
      <c r="W61" s="298"/>
      <c r="X61" s="366"/>
      <c r="Y61" s="298"/>
      <c r="Z61" s="298"/>
    </row>
    <row r="62" spans="1:26" ht="15" customHeight="1" x14ac:dyDescent="0.35">
      <c r="A62" s="1251"/>
      <c r="B62" s="353"/>
      <c r="C62" s="327"/>
      <c r="D62" s="348"/>
      <c r="E62" s="327"/>
      <c r="F62" s="348"/>
      <c r="G62" s="298"/>
      <c r="H62" s="366"/>
      <c r="I62" s="297"/>
      <c r="J62" s="353"/>
      <c r="K62" s="297"/>
      <c r="L62" s="372"/>
      <c r="M62" s="298"/>
      <c r="N62" s="366"/>
      <c r="O62" s="298"/>
      <c r="P62" s="365"/>
      <c r="Q62" s="298"/>
      <c r="R62" s="366"/>
      <c r="S62" s="298"/>
      <c r="T62" s="385"/>
      <c r="U62" s="340"/>
      <c r="V62" s="385"/>
      <c r="W62" s="298"/>
      <c r="X62" s="366"/>
      <c r="Y62" s="298"/>
      <c r="Z62" s="298"/>
    </row>
    <row r="63" spans="1:26" ht="15" customHeight="1" x14ac:dyDescent="0.35">
      <c r="A63" s="1249">
        <v>44641</v>
      </c>
      <c r="B63" s="353">
        <v>14.6</v>
      </c>
      <c r="C63" s="327">
        <v>111690</v>
      </c>
      <c r="D63" s="348">
        <v>18.940000000000001</v>
      </c>
      <c r="E63" s="327">
        <v>144891</v>
      </c>
      <c r="F63" s="348"/>
      <c r="G63" s="298"/>
      <c r="H63" s="366"/>
      <c r="I63" s="297"/>
      <c r="J63" s="353"/>
      <c r="K63" s="297"/>
      <c r="L63" s="372"/>
      <c r="M63" s="298"/>
      <c r="N63" s="366">
        <v>52.21</v>
      </c>
      <c r="O63" s="298">
        <v>399402</v>
      </c>
      <c r="P63" s="365">
        <v>15</v>
      </c>
      <c r="Q63" s="298">
        <v>135000</v>
      </c>
      <c r="R63" s="366"/>
      <c r="S63" s="298"/>
      <c r="T63" s="385"/>
      <c r="U63" s="340"/>
      <c r="V63" s="385"/>
      <c r="W63" s="298"/>
      <c r="X63" s="366">
        <v>15</v>
      </c>
      <c r="Y63" s="298">
        <v>114750</v>
      </c>
      <c r="Z63" s="298"/>
    </row>
    <row r="64" spans="1:26" ht="15" customHeight="1" x14ac:dyDescent="0.35">
      <c r="A64" s="1250"/>
      <c r="B64" s="353"/>
      <c r="C64" s="327"/>
      <c r="D64" s="348"/>
      <c r="E64" s="327"/>
      <c r="F64" s="348"/>
      <c r="G64" s="298"/>
      <c r="H64" s="366"/>
      <c r="I64" s="297"/>
      <c r="J64" s="353"/>
      <c r="K64" s="297"/>
      <c r="L64" s="372"/>
      <c r="M64" s="298"/>
      <c r="N64" s="366"/>
      <c r="O64" s="298"/>
      <c r="P64" s="365"/>
      <c r="Q64" s="301"/>
      <c r="R64" s="366"/>
      <c r="S64" s="298"/>
      <c r="T64" s="385"/>
      <c r="U64" s="868"/>
      <c r="V64" s="871"/>
      <c r="W64" s="867"/>
      <c r="X64" s="365"/>
      <c r="Y64" s="298"/>
      <c r="Z64" s="298"/>
    </row>
    <row r="65" spans="1:26" ht="15" customHeight="1" x14ac:dyDescent="0.35">
      <c r="A65" s="1251"/>
      <c r="B65" s="353"/>
      <c r="C65" s="327"/>
      <c r="D65" s="348"/>
      <c r="E65" s="327"/>
      <c r="F65" s="348"/>
      <c r="G65" s="297"/>
      <c r="H65" s="353"/>
      <c r="I65" s="297"/>
      <c r="J65" s="353"/>
      <c r="K65" s="297"/>
      <c r="L65" s="372"/>
      <c r="M65" s="298"/>
      <c r="N65" s="366"/>
      <c r="O65" s="298"/>
      <c r="P65" s="365">
        <v>15</v>
      </c>
      <c r="Q65" s="298">
        <v>135000</v>
      </c>
      <c r="R65" s="366"/>
      <c r="S65" s="298"/>
      <c r="T65" s="385"/>
      <c r="U65" s="340"/>
      <c r="V65" s="385"/>
      <c r="W65" s="298"/>
      <c r="X65" s="366"/>
      <c r="Y65" s="298"/>
      <c r="Z65" s="298"/>
    </row>
    <row r="66" spans="1:26" ht="17.25" customHeight="1" x14ac:dyDescent="0.35">
      <c r="A66" s="1249">
        <v>44642</v>
      </c>
      <c r="B66" s="353">
        <v>16.25</v>
      </c>
      <c r="C66" s="327">
        <v>124313</v>
      </c>
      <c r="D66" s="348"/>
      <c r="E66" s="327"/>
      <c r="F66" s="348">
        <v>11.45</v>
      </c>
      <c r="G66" s="297">
        <v>87593</v>
      </c>
      <c r="H66" s="353"/>
      <c r="I66" s="297"/>
      <c r="J66" s="353"/>
      <c r="K66" s="297"/>
      <c r="L66" s="372">
        <v>49.19</v>
      </c>
      <c r="M66" s="298">
        <v>253329</v>
      </c>
      <c r="N66" s="366"/>
      <c r="O66" s="298"/>
      <c r="P66" s="365">
        <v>15</v>
      </c>
      <c r="Q66" s="298">
        <v>135000</v>
      </c>
      <c r="R66" s="366"/>
      <c r="S66" s="298"/>
      <c r="T66" s="385">
        <v>9.4499999999999993</v>
      </c>
      <c r="U66" s="340">
        <v>72293</v>
      </c>
      <c r="V66" s="385">
        <v>38.869999999999997</v>
      </c>
      <c r="W66" s="298">
        <v>297356</v>
      </c>
      <c r="X66" s="366"/>
      <c r="Y66" s="298"/>
      <c r="Z66" s="298"/>
    </row>
    <row r="67" spans="1:26" ht="17.25" customHeight="1" x14ac:dyDescent="0.35">
      <c r="A67" s="1250"/>
      <c r="B67" s="353"/>
      <c r="C67" s="327"/>
      <c r="D67" s="348"/>
      <c r="E67" s="327"/>
      <c r="F67" s="348"/>
      <c r="G67" s="297"/>
      <c r="H67" s="353"/>
      <c r="I67" s="297"/>
      <c r="J67" s="353"/>
      <c r="K67" s="297"/>
      <c r="L67" s="372"/>
      <c r="M67" s="298"/>
      <c r="N67" s="366"/>
      <c r="O67" s="298"/>
      <c r="P67" s="365">
        <v>15</v>
      </c>
      <c r="Q67" s="298">
        <v>135000</v>
      </c>
      <c r="R67" s="366"/>
      <c r="S67" s="298"/>
      <c r="T67" s="385"/>
      <c r="U67" s="340"/>
      <c r="V67" s="385"/>
      <c r="W67" s="298"/>
      <c r="X67" s="366"/>
      <c r="Y67" s="298"/>
      <c r="Z67" s="298"/>
    </row>
    <row r="68" spans="1:26" ht="15" customHeight="1" x14ac:dyDescent="0.35">
      <c r="A68" s="1251"/>
      <c r="B68" s="353"/>
      <c r="C68" s="327"/>
      <c r="D68" s="348"/>
      <c r="E68" s="327"/>
      <c r="F68" s="348"/>
      <c r="G68" s="297"/>
      <c r="H68" s="353"/>
      <c r="I68" s="297"/>
      <c r="J68" s="353"/>
      <c r="K68" s="297"/>
      <c r="L68" s="372"/>
      <c r="M68" s="298"/>
      <c r="N68" s="366"/>
      <c r="O68" s="298"/>
      <c r="P68" s="365"/>
      <c r="Q68" s="298"/>
      <c r="R68" s="366"/>
      <c r="S68" s="298"/>
      <c r="T68" s="385"/>
      <c r="U68" s="340"/>
      <c r="V68" s="385"/>
      <c r="W68" s="298"/>
      <c r="X68" s="366"/>
      <c r="Y68" s="298"/>
      <c r="Z68" s="298"/>
    </row>
    <row r="69" spans="1:26" ht="15" customHeight="1" x14ac:dyDescent="0.35">
      <c r="A69" s="1249">
        <v>44643</v>
      </c>
      <c r="B69" s="353"/>
      <c r="C69" s="327"/>
      <c r="D69" s="348">
        <v>25.96</v>
      </c>
      <c r="E69" s="327">
        <v>198594</v>
      </c>
      <c r="F69" s="348">
        <v>39.14</v>
      </c>
      <c r="G69" s="297">
        <v>299421</v>
      </c>
      <c r="H69" s="353"/>
      <c r="I69" s="297"/>
      <c r="J69" s="353">
        <v>15</v>
      </c>
      <c r="K69" s="297">
        <v>135000</v>
      </c>
      <c r="L69" s="372">
        <v>53.31</v>
      </c>
      <c r="M69" s="298">
        <v>274547</v>
      </c>
      <c r="N69" s="366"/>
      <c r="O69" s="298"/>
      <c r="P69" s="365">
        <v>15</v>
      </c>
      <c r="Q69" s="298">
        <v>135000</v>
      </c>
      <c r="R69" s="366"/>
      <c r="S69" s="298"/>
      <c r="T69" s="385"/>
      <c r="U69" s="342"/>
      <c r="V69" s="387"/>
      <c r="W69" s="332"/>
      <c r="X69" s="388"/>
      <c r="Y69" s="298"/>
      <c r="Z69" s="298"/>
    </row>
    <row r="70" spans="1:26" ht="15" customHeight="1" x14ac:dyDescent="0.35">
      <c r="A70" s="1251"/>
      <c r="B70" s="353">
        <v>18.54</v>
      </c>
      <c r="C70" s="327">
        <v>141831</v>
      </c>
      <c r="D70" s="348"/>
      <c r="E70" s="327"/>
      <c r="F70" s="348"/>
      <c r="G70" s="297"/>
      <c r="H70" s="353"/>
      <c r="I70" s="297"/>
      <c r="J70" s="353"/>
      <c r="K70" s="297"/>
      <c r="L70" s="372"/>
      <c r="M70" s="298"/>
      <c r="N70" s="366"/>
      <c r="O70" s="298"/>
      <c r="P70" s="365">
        <v>15</v>
      </c>
      <c r="Q70" s="298">
        <v>135000</v>
      </c>
      <c r="R70" s="366"/>
      <c r="S70" s="298"/>
      <c r="T70" s="385"/>
      <c r="U70" s="340"/>
      <c r="V70" s="385"/>
      <c r="W70" s="298"/>
      <c r="X70" s="366"/>
      <c r="Y70" s="298"/>
      <c r="Z70" s="298"/>
    </row>
    <row r="71" spans="1:26" ht="15" customHeight="1" x14ac:dyDescent="0.35">
      <c r="A71" s="1249">
        <v>44644</v>
      </c>
      <c r="B71" s="353"/>
      <c r="C71" s="327"/>
      <c r="D71" s="348"/>
      <c r="E71" s="327"/>
      <c r="F71" s="348"/>
      <c r="G71" s="297"/>
      <c r="H71" s="353"/>
      <c r="I71" s="297"/>
      <c r="J71" s="353"/>
      <c r="K71" s="297"/>
      <c r="L71" s="372"/>
      <c r="M71" s="298"/>
      <c r="N71" s="366"/>
      <c r="O71" s="298"/>
      <c r="P71" s="365">
        <v>15</v>
      </c>
      <c r="Q71" s="298">
        <v>135000</v>
      </c>
      <c r="R71" s="366"/>
      <c r="S71" s="298"/>
      <c r="T71" s="385"/>
      <c r="U71" s="340"/>
      <c r="V71" s="385"/>
      <c r="W71" s="298"/>
      <c r="X71" s="366"/>
      <c r="Y71" s="298"/>
      <c r="Z71" s="298"/>
    </row>
    <row r="72" spans="1:26" ht="15" customHeight="1" x14ac:dyDescent="0.35">
      <c r="A72" s="1250"/>
      <c r="B72" s="353"/>
      <c r="C72" s="327"/>
      <c r="D72" s="348"/>
      <c r="E72" s="327"/>
      <c r="F72" s="348"/>
      <c r="G72" s="338"/>
      <c r="H72" s="353"/>
      <c r="I72" s="297"/>
      <c r="J72" s="353"/>
      <c r="K72" s="297"/>
      <c r="L72" s="372"/>
      <c r="M72" s="298"/>
      <c r="N72" s="366"/>
      <c r="O72" s="298"/>
      <c r="P72" s="365">
        <v>15</v>
      </c>
      <c r="Q72" s="298">
        <v>135000</v>
      </c>
      <c r="R72" s="366"/>
      <c r="S72" s="298"/>
      <c r="T72" s="385"/>
      <c r="U72" s="868"/>
      <c r="V72" s="871"/>
      <c r="W72" s="867"/>
      <c r="X72" s="365"/>
      <c r="Y72" s="298"/>
      <c r="Z72" s="298"/>
    </row>
    <row r="73" spans="1:26" ht="15" customHeight="1" x14ac:dyDescent="0.35">
      <c r="A73" s="1251"/>
      <c r="B73" s="353"/>
      <c r="C73" s="327"/>
      <c r="D73" s="348"/>
      <c r="E73" s="327"/>
      <c r="F73" s="348"/>
      <c r="G73" s="297"/>
      <c r="H73" s="353"/>
      <c r="I73" s="297"/>
      <c r="J73" s="353"/>
      <c r="K73" s="297"/>
      <c r="L73" s="372"/>
      <c r="M73" s="298"/>
      <c r="N73" s="366"/>
      <c r="O73" s="298"/>
      <c r="P73" s="365"/>
      <c r="Q73" s="298"/>
      <c r="R73" s="366"/>
      <c r="S73" s="298"/>
      <c r="T73" s="385"/>
      <c r="U73" s="340"/>
      <c r="V73" s="385"/>
      <c r="W73" s="298"/>
      <c r="X73" s="366"/>
      <c r="Y73" s="298"/>
      <c r="Z73" s="298"/>
    </row>
    <row r="74" spans="1:26" ht="15" customHeight="1" x14ac:dyDescent="0.35">
      <c r="A74" s="1249">
        <v>44645</v>
      </c>
      <c r="B74" s="353">
        <v>14.92</v>
      </c>
      <c r="C74" s="327">
        <v>114138</v>
      </c>
      <c r="D74" s="348">
        <v>21.48</v>
      </c>
      <c r="E74" s="327">
        <v>164322</v>
      </c>
      <c r="F74" s="348">
        <v>35.96</v>
      </c>
      <c r="G74" s="297">
        <v>275094</v>
      </c>
      <c r="H74" s="353"/>
      <c r="I74" s="297"/>
      <c r="J74" s="353">
        <v>30</v>
      </c>
      <c r="K74" s="327">
        <v>270000</v>
      </c>
      <c r="L74" s="372"/>
      <c r="M74" s="298"/>
      <c r="N74" s="366"/>
      <c r="O74" s="298"/>
      <c r="P74" s="365">
        <v>15</v>
      </c>
      <c r="Q74" s="298">
        <v>135000</v>
      </c>
      <c r="R74" s="366">
        <v>15</v>
      </c>
      <c r="S74" s="298">
        <v>114750</v>
      </c>
      <c r="T74" s="385"/>
      <c r="U74" s="340"/>
      <c r="V74" s="385"/>
      <c r="W74" s="298"/>
      <c r="X74" s="366"/>
      <c r="Y74" s="298"/>
      <c r="Z74" s="298"/>
    </row>
    <row r="75" spans="1:26" ht="15" customHeight="1" x14ac:dyDescent="0.35">
      <c r="A75" s="1250"/>
      <c r="B75" s="353"/>
      <c r="C75" s="327"/>
      <c r="D75" s="348"/>
      <c r="E75" s="327"/>
      <c r="F75" s="348"/>
      <c r="G75" s="297"/>
      <c r="H75" s="353"/>
      <c r="I75" s="297"/>
      <c r="J75" s="353"/>
      <c r="K75" s="297"/>
      <c r="L75" s="372"/>
      <c r="M75" s="298"/>
      <c r="N75" s="366"/>
      <c r="O75" s="298"/>
      <c r="P75" s="365">
        <v>15</v>
      </c>
      <c r="Q75" s="298">
        <v>135000</v>
      </c>
      <c r="R75" s="366"/>
      <c r="S75" s="298"/>
      <c r="T75" s="385"/>
      <c r="U75" s="868"/>
      <c r="V75" s="871"/>
      <c r="W75" s="867"/>
      <c r="X75" s="365"/>
      <c r="Y75" s="298"/>
      <c r="Z75" s="298"/>
    </row>
    <row r="76" spans="1:26" ht="15" customHeight="1" x14ac:dyDescent="0.35">
      <c r="A76" s="1251"/>
      <c r="B76" s="353"/>
      <c r="C76" s="327"/>
      <c r="D76" s="348"/>
      <c r="E76" s="327"/>
      <c r="F76" s="348"/>
      <c r="G76" s="338"/>
      <c r="H76" s="353"/>
      <c r="I76" s="297"/>
      <c r="J76" s="353"/>
      <c r="K76" s="297"/>
      <c r="L76" s="372"/>
      <c r="M76" s="298"/>
      <c r="N76" s="366"/>
      <c r="O76" s="298"/>
      <c r="P76" s="365"/>
      <c r="Q76" s="298"/>
      <c r="R76" s="366"/>
      <c r="S76" s="298"/>
      <c r="T76" s="385"/>
      <c r="U76" s="340"/>
      <c r="V76" s="385"/>
      <c r="W76" s="298"/>
      <c r="X76" s="366"/>
      <c r="Y76" s="298"/>
      <c r="Z76" s="298"/>
    </row>
    <row r="77" spans="1:26" ht="15" customHeight="1" x14ac:dyDescent="0.35">
      <c r="A77" s="1249">
        <v>44646</v>
      </c>
      <c r="B77" s="353"/>
      <c r="C77" s="327"/>
      <c r="D77" s="348"/>
      <c r="E77" s="327"/>
      <c r="F77" s="348">
        <v>36.58</v>
      </c>
      <c r="G77" s="297">
        <v>279837</v>
      </c>
      <c r="H77" s="353"/>
      <c r="I77" s="297"/>
      <c r="J77" s="353"/>
      <c r="K77" s="297"/>
      <c r="L77" s="372"/>
      <c r="M77" s="298"/>
      <c r="N77" s="366"/>
      <c r="O77" s="298"/>
      <c r="P77" s="365"/>
      <c r="Q77" s="298"/>
      <c r="R77" s="366"/>
      <c r="S77" s="298"/>
      <c r="T77" s="385"/>
      <c r="U77" s="340"/>
      <c r="V77" s="385"/>
      <c r="W77" s="298"/>
      <c r="X77" s="366"/>
      <c r="Y77" s="298"/>
      <c r="Z77" s="298"/>
    </row>
    <row r="78" spans="1:26" ht="15" customHeight="1" x14ac:dyDescent="0.35">
      <c r="A78" s="1250"/>
      <c r="B78" s="353"/>
      <c r="C78" s="327"/>
      <c r="D78" s="348"/>
      <c r="E78" s="327"/>
      <c r="F78" s="348"/>
      <c r="G78" s="297"/>
      <c r="H78" s="353"/>
      <c r="I78" s="297"/>
      <c r="J78" s="353"/>
      <c r="K78" s="297"/>
      <c r="L78" s="372"/>
      <c r="M78" s="298"/>
      <c r="N78" s="366"/>
      <c r="O78" s="298"/>
      <c r="P78" s="365">
        <v>15</v>
      </c>
      <c r="Q78" s="298">
        <v>135000</v>
      </c>
      <c r="R78" s="366"/>
      <c r="S78" s="298"/>
      <c r="T78" s="385"/>
      <c r="U78" s="868"/>
      <c r="V78" s="871"/>
      <c r="W78" s="867"/>
      <c r="X78" s="365"/>
      <c r="Y78" s="298"/>
      <c r="Z78" s="298"/>
    </row>
    <row r="79" spans="1:26" ht="15" customHeight="1" x14ac:dyDescent="0.35">
      <c r="A79" s="1251"/>
      <c r="B79" s="353">
        <v>20.02</v>
      </c>
      <c r="C79" s="327">
        <v>153153</v>
      </c>
      <c r="D79" s="348"/>
      <c r="E79" s="327"/>
      <c r="F79" s="348"/>
      <c r="G79" s="297"/>
      <c r="H79" s="353"/>
      <c r="I79" s="297"/>
      <c r="J79" s="353"/>
      <c r="K79" s="297"/>
      <c r="L79" s="372"/>
      <c r="M79" s="298"/>
      <c r="N79" s="366"/>
      <c r="O79" s="298"/>
      <c r="P79" s="365">
        <v>15</v>
      </c>
      <c r="Q79" s="298">
        <v>135000</v>
      </c>
      <c r="R79" s="366"/>
      <c r="S79" s="298"/>
      <c r="T79" s="385"/>
      <c r="U79" s="340"/>
      <c r="V79" s="385"/>
      <c r="W79" s="298"/>
      <c r="X79" s="366"/>
      <c r="Y79" s="298"/>
      <c r="Z79" s="298"/>
    </row>
    <row r="80" spans="1:26" ht="15" customHeight="1" x14ac:dyDescent="0.35">
      <c r="A80" s="1249">
        <v>44647</v>
      </c>
      <c r="B80" s="353"/>
      <c r="C80" s="327"/>
      <c r="D80" s="348"/>
      <c r="E80" s="327"/>
      <c r="F80" s="348">
        <v>18.59</v>
      </c>
      <c r="G80" s="297">
        <v>142214</v>
      </c>
      <c r="H80" s="353">
        <v>30.62</v>
      </c>
      <c r="I80" s="297">
        <v>234243</v>
      </c>
      <c r="J80" s="353"/>
      <c r="K80" s="297"/>
      <c r="L80" s="372"/>
      <c r="M80" s="298"/>
      <c r="N80" s="366"/>
      <c r="O80" s="298"/>
      <c r="P80" s="365"/>
      <c r="Q80" s="298"/>
      <c r="R80" s="366"/>
      <c r="S80" s="298"/>
      <c r="T80" s="385"/>
      <c r="U80" s="340"/>
      <c r="V80" s="385"/>
      <c r="W80" s="298"/>
      <c r="X80" s="366"/>
      <c r="Y80" s="298"/>
      <c r="Z80" s="298"/>
    </row>
    <row r="81" spans="1:26" ht="15" customHeight="1" x14ac:dyDescent="0.35">
      <c r="A81" s="1250"/>
      <c r="B81" s="353"/>
      <c r="C81" s="327"/>
      <c r="D81" s="348"/>
      <c r="E81" s="327"/>
      <c r="F81" s="348"/>
      <c r="G81" s="297"/>
      <c r="H81" s="353"/>
      <c r="I81" s="297"/>
      <c r="J81" s="353"/>
      <c r="K81" s="297"/>
      <c r="L81" s="372"/>
      <c r="M81" s="298"/>
      <c r="N81" s="366"/>
      <c r="O81" s="298"/>
      <c r="P81" s="365"/>
      <c r="Q81" s="298"/>
      <c r="R81" s="366"/>
      <c r="S81" s="298"/>
      <c r="T81" s="385"/>
      <c r="U81" s="340"/>
      <c r="V81" s="385"/>
      <c r="W81" s="298"/>
      <c r="X81" s="366"/>
      <c r="Y81" s="298"/>
      <c r="Z81" s="298"/>
    </row>
    <row r="82" spans="1:26" ht="15" customHeight="1" x14ac:dyDescent="0.35">
      <c r="A82" s="1251"/>
      <c r="B82" s="353"/>
      <c r="C82" s="327"/>
      <c r="D82" s="348">
        <v>31.13</v>
      </c>
      <c r="E82" s="327">
        <v>238145</v>
      </c>
      <c r="F82" s="348"/>
      <c r="G82" s="297"/>
      <c r="H82" s="353"/>
      <c r="I82" s="297"/>
      <c r="J82" s="353"/>
      <c r="K82" s="297"/>
      <c r="L82" s="372"/>
      <c r="M82" s="298"/>
      <c r="N82" s="366"/>
      <c r="O82" s="298"/>
      <c r="P82" s="365"/>
      <c r="Q82" s="298"/>
      <c r="R82" s="365"/>
      <c r="S82" s="298"/>
      <c r="T82" s="385"/>
      <c r="U82" s="340"/>
      <c r="V82" s="385"/>
      <c r="W82" s="298"/>
      <c r="X82" s="366"/>
      <c r="Y82" s="298"/>
      <c r="Z82" s="298"/>
    </row>
    <row r="83" spans="1:26" ht="15" customHeight="1" x14ac:dyDescent="0.35">
      <c r="A83" s="1249">
        <v>44648</v>
      </c>
      <c r="B83" s="353"/>
      <c r="C83" s="327"/>
      <c r="D83" s="348"/>
      <c r="E83" s="327"/>
      <c r="F83" s="348"/>
      <c r="G83" s="297"/>
      <c r="H83" s="353"/>
      <c r="I83" s="297"/>
      <c r="J83" s="353">
        <v>15</v>
      </c>
      <c r="K83" s="297">
        <v>135000</v>
      </c>
      <c r="L83" s="372">
        <v>53.6</v>
      </c>
      <c r="M83" s="298">
        <v>276040</v>
      </c>
      <c r="N83" s="366"/>
      <c r="O83" s="298"/>
      <c r="P83" s="365">
        <v>15</v>
      </c>
      <c r="Q83" s="298">
        <v>135000</v>
      </c>
      <c r="R83" s="366"/>
      <c r="S83" s="298"/>
      <c r="T83" s="385"/>
      <c r="U83" s="340"/>
      <c r="V83" s="385"/>
      <c r="W83" s="298"/>
      <c r="X83" s="366"/>
      <c r="Y83" s="298"/>
      <c r="Z83" s="298"/>
    </row>
    <row r="84" spans="1:26" ht="15" customHeight="1" x14ac:dyDescent="0.35">
      <c r="A84" s="1250"/>
      <c r="B84" s="353"/>
      <c r="C84" s="327"/>
      <c r="D84" s="348"/>
      <c r="E84" s="327"/>
      <c r="F84" s="348"/>
      <c r="G84" s="297"/>
      <c r="H84" s="353"/>
      <c r="I84" s="297"/>
      <c r="J84" s="353"/>
      <c r="K84" s="297"/>
      <c r="L84" s="372"/>
      <c r="M84" s="298"/>
      <c r="N84" s="366"/>
      <c r="O84" s="298"/>
      <c r="P84" s="365">
        <v>15</v>
      </c>
      <c r="Q84" s="298">
        <v>135000</v>
      </c>
      <c r="R84" s="366"/>
      <c r="S84" s="298"/>
      <c r="T84" s="385"/>
      <c r="U84" s="868"/>
      <c r="V84" s="871"/>
      <c r="W84" s="867"/>
      <c r="X84" s="365"/>
      <c r="Y84" s="298"/>
      <c r="Z84" s="298"/>
    </row>
    <row r="85" spans="1:26" ht="18" customHeight="1" x14ac:dyDescent="0.35">
      <c r="A85" s="1251"/>
      <c r="B85" s="353">
        <v>27.38</v>
      </c>
      <c r="C85" s="327">
        <v>209457</v>
      </c>
      <c r="D85" s="348"/>
      <c r="E85" s="327"/>
      <c r="F85" s="348"/>
      <c r="G85" s="297"/>
      <c r="H85" s="353"/>
      <c r="I85" s="297"/>
      <c r="J85" s="353"/>
      <c r="K85" s="297"/>
      <c r="L85" s="372"/>
      <c r="M85" s="298"/>
      <c r="N85" s="366"/>
      <c r="O85" s="298"/>
      <c r="P85" s="365">
        <v>15</v>
      </c>
      <c r="Q85" s="298">
        <v>135000</v>
      </c>
      <c r="R85" s="366"/>
      <c r="S85" s="298"/>
      <c r="T85" s="385"/>
      <c r="U85" s="340"/>
      <c r="V85" s="385"/>
      <c r="W85" s="298"/>
      <c r="X85" s="366"/>
      <c r="Y85" s="298"/>
      <c r="Z85" s="298"/>
    </row>
    <row r="86" spans="1:26" ht="18" customHeight="1" x14ac:dyDescent="0.35">
      <c r="A86" s="1249">
        <v>44649</v>
      </c>
      <c r="B86" s="353">
        <v>15.76</v>
      </c>
      <c r="C86" s="327">
        <v>120564</v>
      </c>
      <c r="D86" s="348">
        <v>25.16</v>
      </c>
      <c r="E86" s="327">
        <v>192474</v>
      </c>
      <c r="F86" s="348">
        <v>16.98</v>
      </c>
      <c r="G86" s="297">
        <v>129897</v>
      </c>
      <c r="H86" s="353"/>
      <c r="I86" s="297"/>
      <c r="J86" s="353"/>
      <c r="K86" s="297"/>
      <c r="L86" s="372"/>
      <c r="M86" s="298"/>
      <c r="N86" s="366"/>
      <c r="O86" s="298"/>
      <c r="P86" s="365">
        <v>15</v>
      </c>
      <c r="Q86" s="298">
        <v>135000</v>
      </c>
      <c r="R86" s="366"/>
      <c r="S86" s="298"/>
      <c r="T86" s="385"/>
      <c r="U86" s="340"/>
      <c r="V86" s="385"/>
      <c r="W86" s="298"/>
      <c r="X86" s="366"/>
      <c r="Y86" s="298"/>
      <c r="Z86" s="298"/>
    </row>
    <row r="87" spans="1:26" ht="18" customHeight="1" x14ac:dyDescent="0.35">
      <c r="A87" s="1250"/>
      <c r="B87" s="353"/>
      <c r="C87" s="327"/>
      <c r="D87" s="348"/>
      <c r="E87" s="327"/>
      <c r="F87" s="348"/>
      <c r="G87" s="297"/>
      <c r="H87" s="353"/>
      <c r="I87" s="297"/>
      <c r="J87" s="353"/>
      <c r="K87" s="297"/>
      <c r="L87" s="372"/>
      <c r="M87" s="298"/>
      <c r="N87" s="366"/>
      <c r="O87" s="298"/>
      <c r="P87" s="365">
        <v>15</v>
      </c>
      <c r="Q87" s="298">
        <v>135000</v>
      </c>
      <c r="R87" s="366">
        <v>36.65</v>
      </c>
      <c r="S87" s="298">
        <v>280373</v>
      </c>
      <c r="T87" s="385"/>
      <c r="U87" s="340"/>
      <c r="V87" s="385"/>
      <c r="W87" s="298"/>
      <c r="X87" s="366"/>
      <c r="Y87" s="298"/>
      <c r="Z87" s="298"/>
    </row>
    <row r="88" spans="1:26" ht="18" customHeight="1" x14ac:dyDescent="0.35">
      <c r="A88" s="1251"/>
      <c r="B88" s="353"/>
      <c r="C88" s="327"/>
      <c r="D88" s="348"/>
      <c r="E88" s="327"/>
      <c r="F88" s="348"/>
      <c r="G88" s="297"/>
      <c r="H88" s="353"/>
      <c r="I88" s="297"/>
      <c r="J88" s="353"/>
      <c r="K88" s="297"/>
      <c r="L88" s="372"/>
      <c r="M88" s="298"/>
      <c r="N88" s="366"/>
      <c r="O88" s="298"/>
      <c r="P88" s="365">
        <v>15</v>
      </c>
      <c r="Q88" s="298">
        <v>135000</v>
      </c>
      <c r="R88" s="366"/>
      <c r="S88" s="298"/>
      <c r="T88" s="385"/>
      <c r="U88" s="340"/>
      <c r="V88" s="385"/>
      <c r="W88" s="298"/>
      <c r="X88" s="366"/>
      <c r="Y88" s="298"/>
      <c r="Z88" s="298"/>
    </row>
    <row r="89" spans="1:26" ht="18" customHeight="1" x14ac:dyDescent="0.35">
      <c r="A89" s="1249">
        <v>44650</v>
      </c>
      <c r="B89" s="353">
        <v>19.440000000000001</v>
      </c>
      <c r="C89" s="327">
        <v>148716</v>
      </c>
      <c r="D89" s="348">
        <v>20.13</v>
      </c>
      <c r="E89" s="327">
        <v>153995</v>
      </c>
      <c r="F89" s="348"/>
      <c r="G89" s="297"/>
      <c r="H89" s="353"/>
      <c r="I89" s="297"/>
      <c r="J89" s="353"/>
      <c r="K89" s="297"/>
      <c r="L89" s="372"/>
      <c r="M89" s="298"/>
      <c r="N89" s="366"/>
      <c r="O89" s="298"/>
      <c r="P89" s="365">
        <v>15</v>
      </c>
      <c r="Q89" s="298">
        <v>135000</v>
      </c>
      <c r="R89" s="366"/>
      <c r="S89" s="298"/>
      <c r="T89" s="385"/>
      <c r="U89" s="340"/>
      <c r="V89" s="385"/>
      <c r="W89" s="298"/>
      <c r="X89" s="366"/>
      <c r="Y89" s="298"/>
      <c r="Z89" s="298"/>
    </row>
    <row r="90" spans="1:26" ht="18" customHeight="1" x14ac:dyDescent="0.35">
      <c r="A90" s="1251"/>
      <c r="B90" s="353"/>
      <c r="C90" s="327"/>
      <c r="D90" s="348"/>
      <c r="E90" s="327"/>
      <c r="F90" s="348"/>
      <c r="G90" s="297"/>
      <c r="H90" s="353"/>
      <c r="I90" s="297"/>
      <c r="J90" s="353"/>
      <c r="K90" s="297"/>
      <c r="L90" s="372">
        <v>49.87</v>
      </c>
      <c r="M90" s="298">
        <v>256831</v>
      </c>
      <c r="N90" s="366"/>
      <c r="O90" s="298"/>
      <c r="P90" s="365">
        <v>15</v>
      </c>
      <c r="Q90" s="298">
        <v>135000</v>
      </c>
      <c r="R90" s="366"/>
      <c r="S90" s="298"/>
      <c r="T90" s="385"/>
      <c r="U90" s="340"/>
      <c r="V90" s="385"/>
      <c r="W90" s="298"/>
      <c r="X90" s="366"/>
      <c r="Y90" s="298"/>
      <c r="Z90" s="298"/>
    </row>
    <row r="91" spans="1:26" ht="18" customHeight="1" x14ac:dyDescent="0.35">
      <c r="A91" s="1249">
        <v>44651</v>
      </c>
      <c r="B91" s="353"/>
      <c r="C91" s="327"/>
      <c r="D91" s="348"/>
      <c r="E91" s="327"/>
      <c r="F91" s="348"/>
      <c r="G91" s="297"/>
      <c r="H91" s="353"/>
      <c r="I91" s="297"/>
      <c r="J91" s="353"/>
      <c r="K91" s="297"/>
      <c r="L91" s="372"/>
      <c r="M91" s="298"/>
      <c r="N91" s="366"/>
      <c r="O91" s="298"/>
      <c r="P91" s="365">
        <v>15</v>
      </c>
      <c r="Q91" s="298">
        <v>135000</v>
      </c>
      <c r="R91" s="366"/>
      <c r="S91" s="298"/>
      <c r="T91" s="385"/>
      <c r="U91" s="340"/>
      <c r="V91" s="385"/>
      <c r="W91" s="298"/>
      <c r="X91" s="366"/>
      <c r="Y91" s="298"/>
      <c r="Z91" s="298"/>
    </row>
    <row r="92" spans="1:26" ht="18" customHeight="1" x14ac:dyDescent="0.35">
      <c r="A92" s="1250"/>
      <c r="B92" s="353"/>
      <c r="C92" s="327"/>
      <c r="D92" s="348"/>
      <c r="E92" s="327"/>
      <c r="F92" s="348"/>
      <c r="G92" s="297"/>
      <c r="H92" s="353"/>
      <c r="I92" s="297"/>
      <c r="J92" s="353"/>
      <c r="K92" s="297"/>
      <c r="L92" s="372"/>
      <c r="M92" s="298"/>
      <c r="N92" s="366"/>
      <c r="O92" s="298"/>
      <c r="P92" s="365">
        <v>15</v>
      </c>
      <c r="Q92" s="298">
        <v>135000</v>
      </c>
      <c r="R92" s="366"/>
      <c r="S92" s="298"/>
      <c r="T92" s="385"/>
      <c r="U92" s="340"/>
      <c r="V92" s="385"/>
      <c r="W92" s="298"/>
      <c r="X92" s="366"/>
      <c r="Y92" s="298"/>
      <c r="Z92" s="298"/>
    </row>
    <row r="93" spans="1:26" ht="18" customHeight="1" x14ac:dyDescent="0.35">
      <c r="A93" s="1251"/>
      <c r="B93" s="353">
        <v>11.4</v>
      </c>
      <c r="C93" s="327">
        <v>87210</v>
      </c>
      <c r="D93" s="348">
        <v>15.31</v>
      </c>
      <c r="E93" s="327">
        <v>117122</v>
      </c>
      <c r="F93" s="348">
        <v>26.49</v>
      </c>
      <c r="G93" s="297">
        <v>202649</v>
      </c>
      <c r="H93" s="353"/>
      <c r="I93" s="297"/>
      <c r="J93" s="353">
        <v>30</v>
      </c>
      <c r="K93" s="297">
        <v>270000</v>
      </c>
      <c r="L93" s="372"/>
      <c r="M93" s="298"/>
      <c r="N93" s="366"/>
      <c r="O93" s="298"/>
      <c r="P93" s="365">
        <v>15</v>
      </c>
      <c r="Q93" s="298">
        <v>135000</v>
      </c>
      <c r="R93" s="366"/>
      <c r="S93" s="298"/>
      <c r="T93" s="385"/>
      <c r="U93" s="340"/>
      <c r="V93" s="385"/>
      <c r="W93" s="298"/>
      <c r="X93" s="366"/>
      <c r="Y93" s="298"/>
      <c r="Z93" s="298"/>
    </row>
    <row r="94" spans="1:26" s="295" customFormat="1" ht="27" customHeight="1" x14ac:dyDescent="0.35">
      <c r="A94" s="1226" t="s">
        <v>113</v>
      </c>
      <c r="B94" s="354"/>
      <c r="C94" s="293">
        <f>SUM(C7:C93)</f>
        <v>4153344</v>
      </c>
      <c r="D94" s="364"/>
      <c r="E94" s="293">
        <f>SUM(E7:E93)</f>
        <v>3334564</v>
      </c>
      <c r="F94" s="364"/>
      <c r="G94" s="293">
        <f>SUM(G7:G93)</f>
        <v>3491157</v>
      </c>
      <c r="H94" s="364"/>
      <c r="I94" s="293">
        <f>SUM(I7:I93)</f>
        <v>1254832</v>
      </c>
      <c r="J94" s="364"/>
      <c r="K94" s="293">
        <f>SUM(K7:K93)</f>
        <v>2295000</v>
      </c>
      <c r="L94" s="461"/>
      <c r="M94" s="293">
        <f>SUM(M7:M93)</f>
        <v>2554970</v>
      </c>
      <c r="N94" s="293"/>
      <c r="O94" s="293">
        <f>SUM(O7:O93)</f>
        <v>727511</v>
      </c>
      <c r="P94" s="354"/>
      <c r="Q94" s="293">
        <f>SUM(Q7:Q93)</f>
        <v>8100000</v>
      </c>
      <c r="R94" s="364"/>
      <c r="S94" s="293">
        <f>SUM(S7:S93)</f>
        <v>887018</v>
      </c>
      <c r="T94" s="364"/>
      <c r="U94" s="293">
        <f>SUM(U7:U93)</f>
        <v>498093</v>
      </c>
      <c r="V94" s="293"/>
      <c r="W94" s="293">
        <f>SUM(W7:W93)</f>
        <v>968185</v>
      </c>
      <c r="X94" s="293"/>
      <c r="Y94" s="293">
        <f>SUM(Y7:Y93)</f>
        <v>114750</v>
      </c>
      <c r="Z94" s="293">
        <f>SUM(C94:Y94)</f>
        <v>28379424</v>
      </c>
    </row>
    <row r="95" spans="1:26" s="295" customFormat="1" ht="34.5" customHeight="1" x14ac:dyDescent="0.35">
      <c r="A95" s="1226"/>
      <c r="B95" s="354">
        <f>SUM(B7:B94)</f>
        <v>542.90000000000009</v>
      </c>
      <c r="C95" s="354"/>
      <c r="D95" s="354">
        <f t="shared" ref="D95:J95" si="0">SUM(D7:D94)</f>
        <v>435.89000000000004</v>
      </c>
      <c r="E95" s="354"/>
      <c r="F95" s="354">
        <f t="shared" si="0"/>
        <v>456.35999999999996</v>
      </c>
      <c r="G95" s="354"/>
      <c r="H95" s="354">
        <f t="shared" si="0"/>
        <v>164.03</v>
      </c>
      <c r="I95" s="354"/>
      <c r="J95" s="354">
        <f t="shared" si="0"/>
        <v>255</v>
      </c>
      <c r="K95" s="354"/>
      <c r="L95" s="354">
        <f>SUM(L7:L94)</f>
        <v>496.11</v>
      </c>
      <c r="M95" s="354"/>
      <c r="N95" s="354">
        <f>SUM(N7:N94)</f>
        <v>95.1</v>
      </c>
      <c r="O95" s="354"/>
      <c r="P95" s="354">
        <f>SUM(P7:P94)</f>
        <v>900</v>
      </c>
      <c r="Q95" s="470"/>
      <c r="R95" s="354">
        <f>SUM(R7:R94)</f>
        <v>115.94999999999999</v>
      </c>
      <c r="S95" s="354"/>
      <c r="T95" s="354">
        <f>SUM(T7:T94)</f>
        <v>65.11</v>
      </c>
      <c r="U95" s="354"/>
      <c r="V95" s="354">
        <f>SUM(V7:V94)</f>
        <v>126.56</v>
      </c>
      <c r="W95" s="354"/>
      <c r="X95" s="354">
        <f>SUM(X7:X94)</f>
        <v>15</v>
      </c>
      <c r="Y95" s="354"/>
      <c r="Z95" s="364">
        <f>SUM(B95:Y95)</f>
        <v>3668.0099999999998</v>
      </c>
    </row>
    <row r="96" spans="1:26" ht="26.25" customHeight="1" thickBot="1" x14ac:dyDescent="0.4">
      <c r="A96" s="299"/>
      <c r="B96" s="355"/>
      <c r="C96" s="300"/>
      <c r="D96" s="355"/>
      <c r="E96" s="299"/>
      <c r="F96" s="355"/>
      <c r="G96" s="299"/>
      <c r="H96" s="355"/>
      <c r="I96" s="299"/>
      <c r="J96" s="355"/>
      <c r="K96" s="300"/>
      <c r="L96" s="463"/>
      <c r="M96" s="299"/>
      <c r="N96" s="355"/>
      <c r="O96" s="299"/>
      <c r="P96" s="378"/>
      <c r="Q96" s="299"/>
      <c r="R96" s="355"/>
      <c r="S96" s="299"/>
      <c r="T96" s="355"/>
      <c r="U96" s="299"/>
      <c r="V96" s="355"/>
      <c r="W96" s="300"/>
      <c r="X96" s="373"/>
      <c r="Y96" s="299"/>
      <c r="Z96" s="299"/>
    </row>
    <row r="97" spans="1:26" s="295" customFormat="1" ht="48" customHeight="1" thickBot="1" x14ac:dyDescent="0.4">
      <c r="A97" s="1245" t="s">
        <v>2</v>
      </c>
      <c r="B97" s="1261" t="s">
        <v>114</v>
      </c>
      <c r="C97" s="1262"/>
      <c r="D97" s="1262"/>
      <c r="E97" s="1263"/>
      <c r="F97" s="1264" t="s">
        <v>176</v>
      </c>
      <c r="G97" s="1264"/>
      <c r="H97" s="1265" t="s">
        <v>115</v>
      </c>
      <c r="I97" s="1266"/>
      <c r="J97" s="1266"/>
      <c r="K97" s="1266"/>
      <c r="L97" s="1266"/>
      <c r="M97" s="1266"/>
      <c r="N97" s="1266"/>
      <c r="O97" s="1267"/>
      <c r="P97" s="1265" t="s">
        <v>116</v>
      </c>
      <c r="Q97" s="1266"/>
      <c r="R97" s="1266"/>
      <c r="S97" s="1266"/>
      <c r="T97" s="1266"/>
      <c r="U97" s="1266"/>
      <c r="V97" s="1236" t="s">
        <v>223</v>
      </c>
      <c r="W97" s="1236"/>
      <c r="X97" s="1270" t="s">
        <v>224</v>
      </c>
      <c r="Y97" s="1271"/>
      <c r="Z97" s="1272" t="s">
        <v>9</v>
      </c>
    </row>
    <row r="98" spans="1:26" s="295" customFormat="1" ht="15" customHeight="1" x14ac:dyDescent="0.35">
      <c r="A98" s="1246"/>
      <c r="B98" s="1268" t="s">
        <v>195</v>
      </c>
      <c r="C98" s="1269"/>
      <c r="D98" s="1268" t="s">
        <v>196</v>
      </c>
      <c r="E98" s="1269"/>
      <c r="F98" s="1268" t="s">
        <v>177</v>
      </c>
      <c r="G98" s="1269"/>
      <c r="H98" s="1268" t="s">
        <v>197</v>
      </c>
      <c r="I98" s="1269"/>
      <c r="J98" s="1268" t="s">
        <v>198</v>
      </c>
      <c r="K98" s="1269"/>
      <c r="L98" s="1268" t="s">
        <v>199</v>
      </c>
      <c r="M98" s="1269"/>
      <c r="N98" s="1268" t="s">
        <v>123</v>
      </c>
      <c r="O98" s="1269"/>
      <c r="P98" s="374"/>
      <c r="Q98" s="863" t="s">
        <v>238</v>
      </c>
      <c r="R98" s="1268" t="s">
        <v>211</v>
      </c>
      <c r="S98" s="1269"/>
      <c r="T98" s="1268" t="s">
        <v>201</v>
      </c>
      <c r="U98" s="1269"/>
      <c r="V98" s="1262" t="s">
        <v>249</v>
      </c>
      <c r="W98" s="1263"/>
      <c r="X98" s="1274" t="s">
        <v>226</v>
      </c>
      <c r="Y98" s="1275"/>
      <c r="Z98" s="1273"/>
    </row>
    <row r="99" spans="1:26" s="295" customFormat="1" ht="15" customHeight="1" x14ac:dyDescent="0.35">
      <c r="A99" s="1247"/>
      <c r="B99" s="350" t="s">
        <v>21</v>
      </c>
      <c r="C99" s="869" t="s">
        <v>27</v>
      </c>
      <c r="D99" s="363" t="s">
        <v>30</v>
      </c>
      <c r="E99" s="869" t="s">
        <v>27</v>
      </c>
      <c r="F99" s="390" t="s">
        <v>30</v>
      </c>
      <c r="G99" s="863" t="s">
        <v>27</v>
      </c>
      <c r="H99" s="374" t="s">
        <v>30</v>
      </c>
      <c r="I99" s="863" t="s">
        <v>27</v>
      </c>
      <c r="J99" s="374"/>
      <c r="K99" s="863" t="s">
        <v>27</v>
      </c>
      <c r="L99" s="464" t="s">
        <v>30</v>
      </c>
      <c r="M99" s="863" t="s">
        <v>27</v>
      </c>
      <c r="N99" s="374" t="s">
        <v>30</v>
      </c>
      <c r="O99" s="863" t="s">
        <v>27</v>
      </c>
      <c r="P99" s="374" t="s">
        <v>30</v>
      </c>
      <c r="Q99" s="863" t="s">
        <v>27</v>
      </c>
      <c r="R99" s="374" t="s">
        <v>30</v>
      </c>
      <c r="S99" s="863" t="s">
        <v>27</v>
      </c>
      <c r="T99" s="374" t="s">
        <v>30</v>
      </c>
      <c r="U99" s="863" t="s">
        <v>27</v>
      </c>
      <c r="V99" s="363" t="s">
        <v>228</v>
      </c>
      <c r="W99" s="869" t="s">
        <v>27</v>
      </c>
      <c r="X99" s="363" t="s">
        <v>228</v>
      </c>
      <c r="Y99" s="876"/>
      <c r="Z99" s="869"/>
    </row>
    <row r="100" spans="1:26" s="295" customFormat="1" ht="15" customHeight="1" x14ac:dyDescent="0.35">
      <c r="A100" s="1243">
        <v>44621</v>
      </c>
      <c r="B100" s="353"/>
      <c r="C100" s="867"/>
      <c r="D100" s="365"/>
      <c r="E100" s="867"/>
      <c r="F100" s="365"/>
      <c r="G100" s="867"/>
      <c r="H100" s="453"/>
      <c r="I100" s="454"/>
      <c r="J100" s="453"/>
      <c r="K100" s="869"/>
      <c r="L100" s="453"/>
      <c r="M100" s="867"/>
      <c r="N100" s="375">
        <v>11.38</v>
      </c>
      <c r="O100" s="337">
        <v>87057</v>
      </c>
      <c r="P100" s="375"/>
      <c r="Q100" s="869"/>
      <c r="R100" s="363"/>
      <c r="S100" s="867"/>
      <c r="T100" s="365"/>
      <c r="U100" s="867"/>
      <c r="V100" s="471">
        <v>38.090000000000003</v>
      </c>
      <c r="W100" s="472">
        <v>502790</v>
      </c>
      <c r="X100" s="365"/>
      <c r="Y100" s="867"/>
      <c r="Z100" s="869"/>
    </row>
    <row r="101" spans="1:26" ht="15" x14ac:dyDescent="0.35">
      <c r="A101" s="1244"/>
      <c r="B101" s="353"/>
      <c r="C101" s="298"/>
      <c r="D101" s="366"/>
      <c r="E101" s="297"/>
      <c r="F101" s="353"/>
      <c r="G101" s="298"/>
      <c r="H101" s="366"/>
      <c r="I101" s="298"/>
      <c r="J101" s="366"/>
      <c r="K101" s="298"/>
      <c r="L101" s="388"/>
      <c r="M101" s="298"/>
      <c r="N101" s="366"/>
      <c r="O101" s="298"/>
      <c r="P101" s="365"/>
      <c r="Q101" s="298"/>
      <c r="R101" s="366"/>
      <c r="S101" s="298"/>
      <c r="T101" s="366"/>
      <c r="U101" s="298"/>
      <c r="V101" s="366"/>
      <c r="W101" s="298"/>
      <c r="X101" s="393"/>
      <c r="Y101" s="346"/>
      <c r="Z101" s="305"/>
    </row>
    <row r="102" spans="1:26" ht="15" customHeight="1" x14ac:dyDescent="0.35">
      <c r="A102" s="1243">
        <v>44622</v>
      </c>
      <c r="B102" s="353"/>
      <c r="C102" s="305"/>
      <c r="D102" s="367">
        <v>56.13</v>
      </c>
      <c r="E102" s="887">
        <v>289070</v>
      </c>
      <c r="F102" s="352"/>
      <c r="G102" s="305"/>
      <c r="H102" s="367">
        <v>13.06</v>
      </c>
      <c r="I102" s="305">
        <v>99909</v>
      </c>
      <c r="J102" s="367"/>
      <c r="K102" s="305"/>
      <c r="L102" s="465">
        <v>8.17</v>
      </c>
      <c r="M102" s="305">
        <v>62501</v>
      </c>
      <c r="N102" s="367"/>
      <c r="O102" s="305"/>
      <c r="P102" s="379"/>
      <c r="Q102" s="305"/>
      <c r="R102" s="367"/>
      <c r="S102" s="305"/>
      <c r="T102" s="367"/>
      <c r="U102" s="305"/>
      <c r="V102" s="367"/>
      <c r="W102" s="305"/>
      <c r="X102" s="393"/>
      <c r="Y102" s="868"/>
      <c r="Z102" s="305"/>
    </row>
    <row r="103" spans="1:26" ht="15" customHeight="1" x14ac:dyDescent="0.35">
      <c r="A103" s="1244"/>
      <c r="B103" s="353"/>
      <c r="C103" s="298"/>
      <c r="D103" s="366"/>
      <c r="E103" s="297"/>
      <c r="F103" s="353"/>
      <c r="G103" s="298"/>
      <c r="H103" s="366"/>
      <c r="I103" s="298"/>
      <c r="J103" s="366"/>
      <c r="K103" s="298"/>
      <c r="L103" s="388"/>
      <c r="M103" s="298"/>
      <c r="N103" s="366"/>
      <c r="O103" s="298"/>
      <c r="P103" s="365"/>
      <c r="Q103" s="298"/>
      <c r="R103" s="366"/>
      <c r="S103" s="298"/>
      <c r="T103" s="366"/>
      <c r="U103" s="298"/>
      <c r="V103" s="366"/>
      <c r="W103" s="298"/>
      <c r="X103" s="385"/>
      <c r="Y103" s="868"/>
      <c r="Z103" s="298"/>
    </row>
    <row r="104" spans="1:26" ht="15" customHeight="1" x14ac:dyDescent="0.35">
      <c r="A104" s="1243">
        <v>44623</v>
      </c>
      <c r="B104" s="353"/>
      <c r="C104" s="298"/>
      <c r="D104" s="366"/>
      <c r="E104" s="297"/>
      <c r="F104" s="353">
        <v>11.46</v>
      </c>
      <c r="G104" s="298">
        <v>87669</v>
      </c>
      <c r="H104" s="366"/>
      <c r="I104" s="298"/>
      <c r="J104" s="366">
        <v>7.24</v>
      </c>
      <c r="K104" s="298">
        <v>55386</v>
      </c>
      <c r="L104" s="388"/>
      <c r="M104" s="298"/>
      <c r="N104" s="366"/>
      <c r="O104" s="298"/>
      <c r="P104" s="365"/>
      <c r="Q104" s="298"/>
      <c r="R104" s="366"/>
      <c r="S104" s="298"/>
      <c r="T104" s="366"/>
      <c r="U104" s="298"/>
      <c r="V104" s="366"/>
      <c r="W104" s="298"/>
      <c r="X104" s="385"/>
      <c r="Y104" s="868"/>
      <c r="Z104" s="298"/>
    </row>
    <row r="105" spans="1:26" ht="15" customHeight="1" x14ac:dyDescent="0.35">
      <c r="A105" s="1244"/>
      <c r="B105" s="353"/>
      <c r="C105" s="298"/>
      <c r="D105" s="366"/>
      <c r="E105" s="297"/>
      <c r="F105" s="353"/>
      <c r="G105" s="298"/>
      <c r="H105" s="366"/>
      <c r="I105" s="298"/>
      <c r="J105" s="366"/>
      <c r="K105" s="298"/>
      <c r="L105" s="388"/>
      <c r="M105" s="298"/>
      <c r="N105" s="366"/>
      <c r="O105" s="298"/>
      <c r="P105" s="365"/>
      <c r="Q105" s="298"/>
      <c r="R105" s="366"/>
      <c r="S105" s="298"/>
      <c r="T105" s="366"/>
      <c r="U105" s="298"/>
      <c r="V105" s="366"/>
      <c r="W105" s="298"/>
      <c r="X105" s="385"/>
      <c r="Y105" s="868"/>
      <c r="Z105" s="298"/>
    </row>
    <row r="106" spans="1:26" ht="15" customHeight="1" x14ac:dyDescent="0.35">
      <c r="A106" s="1243">
        <v>44624</v>
      </c>
      <c r="B106" s="353">
        <v>43.71</v>
      </c>
      <c r="C106" s="298">
        <v>225107</v>
      </c>
      <c r="D106" s="366"/>
      <c r="E106" s="297"/>
      <c r="F106" s="353"/>
      <c r="G106" s="298"/>
      <c r="H106" s="366"/>
      <c r="I106" s="298"/>
      <c r="J106" s="366"/>
      <c r="K106" s="298"/>
      <c r="L106" s="388"/>
      <c r="M106" s="298"/>
      <c r="N106" s="366"/>
      <c r="O106" s="298"/>
      <c r="P106" s="365"/>
      <c r="Q106" s="298"/>
      <c r="R106" s="366"/>
      <c r="S106" s="298"/>
      <c r="T106" s="366"/>
      <c r="U106" s="298"/>
      <c r="V106" s="366"/>
      <c r="W106" s="298"/>
      <c r="X106" s="385">
        <v>41.59</v>
      </c>
      <c r="Y106" s="868">
        <v>569650</v>
      </c>
      <c r="Z106" s="298"/>
    </row>
    <row r="107" spans="1:26" ht="15" customHeight="1" x14ac:dyDescent="0.35">
      <c r="A107" s="1244"/>
      <c r="B107" s="353"/>
      <c r="C107" s="298"/>
      <c r="D107" s="366"/>
      <c r="E107" s="297"/>
      <c r="F107" s="353"/>
      <c r="G107" s="298"/>
      <c r="H107" s="366"/>
      <c r="I107" s="298"/>
      <c r="J107" s="366"/>
      <c r="K107" s="298"/>
      <c r="L107" s="388"/>
      <c r="M107" s="298"/>
      <c r="N107" s="366"/>
      <c r="O107" s="298"/>
      <c r="P107" s="365"/>
      <c r="Q107" s="298"/>
      <c r="R107" s="366"/>
      <c r="S107" s="298"/>
      <c r="T107" s="366"/>
      <c r="U107" s="298"/>
      <c r="V107" s="366"/>
      <c r="W107" s="298"/>
      <c r="X107" s="385"/>
      <c r="Y107" s="868"/>
      <c r="Z107" s="298"/>
    </row>
    <row r="108" spans="1:26" ht="15" customHeight="1" x14ac:dyDescent="0.35">
      <c r="A108" s="1243">
        <v>44625</v>
      </c>
      <c r="B108" s="353"/>
      <c r="C108" s="298"/>
      <c r="D108" s="366"/>
      <c r="E108" s="297"/>
      <c r="F108" s="353"/>
      <c r="G108" s="298"/>
      <c r="H108" s="366"/>
      <c r="I108" s="298"/>
      <c r="J108" s="366"/>
      <c r="K108" s="298"/>
      <c r="L108" s="388"/>
      <c r="M108" s="298"/>
      <c r="N108" s="366"/>
      <c r="O108" s="298"/>
      <c r="P108" s="365"/>
      <c r="Q108" s="298"/>
      <c r="R108" s="366"/>
      <c r="S108" s="298"/>
      <c r="T108" s="366"/>
      <c r="U108" s="298"/>
      <c r="V108" s="366">
        <v>36.93</v>
      </c>
      <c r="W108" s="298">
        <v>505940</v>
      </c>
      <c r="X108" s="385"/>
      <c r="Y108" s="868"/>
      <c r="Z108" s="298"/>
    </row>
    <row r="109" spans="1:26" ht="15" customHeight="1" x14ac:dyDescent="0.35">
      <c r="A109" s="1244"/>
      <c r="B109" s="353"/>
      <c r="C109" s="298"/>
      <c r="D109" s="366"/>
      <c r="E109" s="297"/>
      <c r="F109" s="353"/>
      <c r="G109" s="298"/>
      <c r="H109" s="366"/>
      <c r="I109" s="298"/>
      <c r="J109" s="366"/>
      <c r="K109" s="298"/>
      <c r="L109" s="388"/>
      <c r="M109" s="298"/>
      <c r="N109" s="366"/>
      <c r="O109" s="298"/>
      <c r="P109" s="365"/>
      <c r="Q109" s="298"/>
      <c r="R109" s="366"/>
      <c r="S109" s="298"/>
      <c r="T109" s="366"/>
      <c r="U109" s="298"/>
      <c r="V109" s="366"/>
      <c r="W109" s="298"/>
      <c r="X109" s="385"/>
      <c r="Y109" s="868"/>
      <c r="Z109" s="298"/>
    </row>
    <row r="110" spans="1:26" ht="15" customHeight="1" x14ac:dyDescent="0.35">
      <c r="A110" s="1243">
        <v>44626</v>
      </c>
      <c r="B110" s="353"/>
      <c r="C110" s="298"/>
      <c r="D110" s="366"/>
      <c r="E110" s="297"/>
      <c r="F110" s="353"/>
      <c r="G110" s="298"/>
      <c r="H110" s="366"/>
      <c r="I110" s="298"/>
      <c r="J110" s="366"/>
      <c r="K110" s="298"/>
      <c r="L110" s="388"/>
      <c r="M110" s="298"/>
      <c r="N110" s="366"/>
      <c r="O110" s="298"/>
      <c r="P110" s="365"/>
      <c r="Q110" s="298"/>
      <c r="R110" s="366"/>
      <c r="S110" s="298"/>
      <c r="T110" s="366"/>
      <c r="U110" s="298"/>
      <c r="V110" s="366"/>
      <c r="W110" s="298"/>
      <c r="X110" s="385"/>
      <c r="Y110" s="868"/>
      <c r="Z110" s="298"/>
    </row>
    <row r="111" spans="1:26" ht="15" customHeight="1" x14ac:dyDescent="0.35">
      <c r="A111" s="1244"/>
      <c r="B111" s="353"/>
      <c r="C111" s="298"/>
      <c r="D111" s="366"/>
      <c r="E111" s="297"/>
      <c r="F111" s="353"/>
      <c r="G111" s="298"/>
      <c r="H111" s="366"/>
      <c r="I111" s="298"/>
      <c r="J111" s="366"/>
      <c r="K111" s="298"/>
      <c r="L111" s="388"/>
      <c r="M111" s="298"/>
      <c r="N111" s="366"/>
      <c r="O111" s="298"/>
      <c r="P111" s="365"/>
      <c r="Q111" s="298"/>
      <c r="R111" s="366"/>
      <c r="S111" s="298"/>
      <c r="T111" s="366"/>
      <c r="U111" s="298"/>
      <c r="V111" s="366"/>
      <c r="W111" s="298"/>
      <c r="X111" s="385"/>
      <c r="Y111" s="868"/>
      <c r="Z111" s="298"/>
    </row>
    <row r="112" spans="1:26" ht="15" customHeight="1" x14ac:dyDescent="0.35">
      <c r="A112" s="1243">
        <v>44627</v>
      </c>
      <c r="B112" s="353"/>
      <c r="C112" s="298"/>
      <c r="D112" s="366"/>
      <c r="E112" s="297"/>
      <c r="F112" s="353"/>
      <c r="G112" s="298"/>
      <c r="H112" s="366"/>
      <c r="I112" s="298"/>
      <c r="J112" s="366"/>
      <c r="K112" s="298"/>
      <c r="L112" s="388">
        <v>13.03</v>
      </c>
      <c r="M112" s="298">
        <v>99680</v>
      </c>
      <c r="N112" s="366">
        <v>12.69</v>
      </c>
      <c r="O112" s="298">
        <v>97079</v>
      </c>
      <c r="P112" s="365"/>
      <c r="Q112" s="298"/>
      <c r="R112" s="366"/>
      <c r="S112" s="298"/>
      <c r="T112" s="385"/>
      <c r="U112" s="868"/>
      <c r="V112" s="366"/>
      <c r="W112" s="298"/>
      <c r="X112" s="385"/>
      <c r="Y112" s="868"/>
      <c r="Z112" s="298"/>
    </row>
    <row r="113" spans="1:26" ht="15" customHeight="1" x14ac:dyDescent="0.35">
      <c r="A113" s="1244"/>
      <c r="B113" s="353"/>
      <c r="C113" s="298"/>
      <c r="D113" s="366"/>
      <c r="E113" s="297"/>
      <c r="F113" s="353"/>
      <c r="G113" s="298"/>
      <c r="H113" s="366"/>
      <c r="I113" s="298"/>
      <c r="J113" s="366"/>
      <c r="K113" s="298"/>
      <c r="L113" s="388"/>
      <c r="M113" s="298"/>
      <c r="N113" s="366"/>
      <c r="O113" s="298"/>
      <c r="P113" s="365"/>
      <c r="Q113" s="298"/>
      <c r="R113" s="366"/>
      <c r="S113" s="298"/>
      <c r="T113" s="366"/>
      <c r="U113" s="298"/>
      <c r="V113" s="366"/>
      <c r="W113" s="298"/>
      <c r="X113" s="385"/>
      <c r="Y113" s="868"/>
      <c r="Z113" s="298"/>
    </row>
    <row r="114" spans="1:26" ht="15" customHeight="1" x14ac:dyDescent="0.35">
      <c r="A114" s="1243">
        <v>44628</v>
      </c>
      <c r="B114" s="353">
        <v>31.61</v>
      </c>
      <c r="C114" s="298">
        <v>162792</v>
      </c>
      <c r="D114" s="366">
        <v>44.84</v>
      </c>
      <c r="E114" s="297">
        <v>230926</v>
      </c>
      <c r="F114" s="353"/>
      <c r="G114" s="298"/>
      <c r="H114" s="366"/>
      <c r="I114" s="298"/>
      <c r="J114" s="366"/>
      <c r="K114" s="298"/>
      <c r="L114" s="388"/>
      <c r="M114" s="298"/>
      <c r="N114" s="366"/>
      <c r="O114" s="298"/>
      <c r="P114" s="365"/>
      <c r="Q114" s="298"/>
      <c r="R114" s="366"/>
      <c r="S114" s="298"/>
      <c r="T114" s="366"/>
      <c r="U114" s="298"/>
      <c r="V114" s="366"/>
      <c r="W114" s="298"/>
      <c r="X114" s="385"/>
      <c r="Y114" s="868"/>
      <c r="Z114" s="298"/>
    </row>
    <row r="115" spans="1:26" ht="15" customHeight="1" x14ac:dyDescent="0.35">
      <c r="A115" s="1244"/>
      <c r="B115" s="353"/>
      <c r="C115" s="298"/>
      <c r="D115" s="366"/>
      <c r="E115" s="297"/>
      <c r="F115" s="353"/>
      <c r="G115" s="298"/>
      <c r="H115" s="366"/>
      <c r="I115" s="298"/>
      <c r="J115" s="366"/>
      <c r="K115" s="298"/>
      <c r="L115" s="388"/>
      <c r="M115" s="298"/>
      <c r="N115" s="366"/>
      <c r="O115" s="298"/>
      <c r="P115" s="365"/>
      <c r="Q115" s="298"/>
      <c r="R115" s="366"/>
      <c r="S115" s="298"/>
      <c r="T115" s="366"/>
      <c r="U115" s="298"/>
      <c r="V115" s="366"/>
      <c r="W115" s="298"/>
      <c r="X115" s="385"/>
      <c r="Y115" s="868"/>
      <c r="Z115" s="298"/>
    </row>
    <row r="116" spans="1:26" ht="15" customHeight="1" x14ac:dyDescent="0.35">
      <c r="A116" s="1243">
        <v>44629</v>
      </c>
      <c r="B116" s="353"/>
      <c r="C116" s="298"/>
      <c r="D116" s="366"/>
      <c r="E116" s="297"/>
      <c r="F116" s="353"/>
      <c r="G116" s="298"/>
      <c r="H116" s="366"/>
      <c r="I116" s="298"/>
      <c r="J116" s="366"/>
      <c r="K116" s="298"/>
      <c r="L116" s="388"/>
      <c r="M116" s="298"/>
      <c r="N116" s="366"/>
      <c r="O116" s="298"/>
      <c r="P116" s="365"/>
      <c r="Q116" s="298"/>
      <c r="R116" s="366"/>
      <c r="S116" s="298"/>
      <c r="T116" s="366"/>
      <c r="U116" s="298"/>
      <c r="V116" s="366">
        <v>34.82</v>
      </c>
      <c r="W116" s="298">
        <v>477170</v>
      </c>
      <c r="X116" s="385"/>
      <c r="Y116" s="868"/>
      <c r="Z116" s="298"/>
    </row>
    <row r="117" spans="1:26" ht="15" customHeight="1" x14ac:dyDescent="0.35">
      <c r="A117" s="1244"/>
      <c r="B117" s="353"/>
      <c r="C117" s="298"/>
      <c r="D117" s="366"/>
      <c r="E117" s="297"/>
      <c r="F117" s="353"/>
      <c r="G117" s="298"/>
      <c r="H117" s="366"/>
      <c r="I117" s="298"/>
      <c r="J117" s="366"/>
      <c r="K117" s="298"/>
      <c r="L117" s="388"/>
      <c r="M117" s="298"/>
      <c r="N117" s="366"/>
      <c r="O117" s="298"/>
      <c r="P117" s="365"/>
      <c r="Q117" s="298"/>
      <c r="R117" s="366"/>
      <c r="S117" s="298"/>
      <c r="T117" s="366"/>
      <c r="U117" s="298"/>
      <c r="V117" s="366"/>
      <c r="W117" s="298"/>
      <c r="X117" s="385"/>
      <c r="Y117" s="868"/>
      <c r="Z117" s="298"/>
    </row>
    <row r="118" spans="1:26" ht="15" customHeight="1" x14ac:dyDescent="0.35">
      <c r="A118" s="1243">
        <v>44630</v>
      </c>
      <c r="B118" s="353"/>
      <c r="C118" s="298"/>
      <c r="D118" s="366"/>
      <c r="E118" s="297"/>
      <c r="F118" s="353">
        <v>13.41</v>
      </c>
      <c r="G118" s="298">
        <v>102586</v>
      </c>
      <c r="H118" s="366"/>
      <c r="I118" s="298"/>
      <c r="J118" s="366"/>
      <c r="K118" s="298"/>
      <c r="L118" s="388">
        <v>12.36</v>
      </c>
      <c r="M118" s="298">
        <v>94554</v>
      </c>
      <c r="N118" s="366"/>
      <c r="O118" s="298"/>
      <c r="P118" s="365"/>
      <c r="Q118" s="298"/>
      <c r="R118" s="366">
        <v>25.94</v>
      </c>
      <c r="S118" s="298">
        <v>198441</v>
      </c>
      <c r="T118" s="366"/>
      <c r="U118" s="298"/>
      <c r="V118" s="366"/>
      <c r="W118" s="298"/>
      <c r="X118" s="385"/>
      <c r="Y118" s="868"/>
      <c r="Z118" s="298"/>
    </row>
    <row r="119" spans="1:26" ht="15" customHeight="1" x14ac:dyDescent="0.35">
      <c r="A119" s="1244"/>
      <c r="B119" s="353"/>
      <c r="C119" s="298"/>
      <c r="D119" s="366"/>
      <c r="E119" s="297"/>
      <c r="F119" s="353"/>
      <c r="G119" s="298"/>
      <c r="H119" s="366"/>
      <c r="I119" s="298"/>
      <c r="J119" s="366"/>
      <c r="K119" s="298"/>
      <c r="L119" s="388"/>
      <c r="M119" s="298"/>
      <c r="N119" s="366"/>
      <c r="O119" s="298"/>
      <c r="P119" s="365"/>
      <c r="Q119" s="298"/>
      <c r="R119" s="366"/>
      <c r="S119" s="298"/>
      <c r="T119" s="366"/>
      <c r="U119" s="298"/>
      <c r="V119" s="366"/>
      <c r="W119" s="298"/>
      <c r="X119" s="385"/>
      <c r="Y119" s="868"/>
      <c r="Z119" s="298"/>
    </row>
    <row r="120" spans="1:26" ht="15" customHeight="1" x14ac:dyDescent="0.35">
      <c r="A120" s="1243">
        <v>44631</v>
      </c>
      <c r="B120" s="353"/>
      <c r="C120" s="298"/>
      <c r="D120" s="366">
        <v>38.799999999999997</v>
      </c>
      <c r="E120" s="297">
        <v>199820</v>
      </c>
      <c r="F120" s="353"/>
      <c r="G120" s="298"/>
      <c r="H120" s="366"/>
      <c r="I120" s="298"/>
      <c r="J120" s="366"/>
      <c r="K120" s="298"/>
      <c r="L120" s="388"/>
      <c r="M120" s="298"/>
      <c r="N120" s="366"/>
      <c r="O120" s="298"/>
      <c r="P120" s="385"/>
      <c r="Q120" s="868"/>
      <c r="R120" s="366"/>
      <c r="S120" s="298"/>
      <c r="T120" s="366"/>
      <c r="U120" s="298"/>
      <c r="V120" s="366"/>
      <c r="W120" s="298"/>
      <c r="X120" s="385">
        <v>22.71</v>
      </c>
      <c r="Y120" s="868">
        <v>311130</v>
      </c>
      <c r="Z120" s="298"/>
    </row>
    <row r="121" spans="1:26" ht="15" customHeight="1" x14ac:dyDescent="0.35">
      <c r="A121" s="1244"/>
      <c r="B121" s="353"/>
      <c r="C121" s="298"/>
      <c r="D121" s="366"/>
      <c r="E121" s="297"/>
      <c r="F121" s="353"/>
      <c r="G121" s="298"/>
      <c r="H121" s="366"/>
      <c r="I121" s="298"/>
      <c r="J121" s="366"/>
      <c r="K121" s="298"/>
      <c r="L121" s="388"/>
      <c r="M121" s="298"/>
      <c r="N121" s="366"/>
      <c r="O121" s="298"/>
      <c r="P121" s="365"/>
      <c r="Q121" s="298"/>
      <c r="R121" s="366"/>
      <c r="S121" s="298"/>
      <c r="T121" s="366"/>
      <c r="U121" s="298"/>
      <c r="V121" s="366"/>
      <c r="W121" s="298"/>
      <c r="X121" s="385"/>
      <c r="Y121" s="868"/>
      <c r="Z121" s="298"/>
    </row>
    <row r="122" spans="1:26" ht="15" customHeight="1" x14ac:dyDescent="0.35">
      <c r="A122" s="1243">
        <v>44632</v>
      </c>
      <c r="B122" s="353"/>
      <c r="C122" s="298"/>
      <c r="D122" s="366"/>
      <c r="E122" s="297"/>
      <c r="F122" s="353"/>
      <c r="G122" s="298"/>
      <c r="H122" s="366"/>
      <c r="I122" s="298"/>
      <c r="J122" s="366"/>
      <c r="K122" s="298"/>
      <c r="L122" s="388"/>
      <c r="M122" s="298"/>
      <c r="N122" s="366"/>
      <c r="O122" s="298"/>
      <c r="P122" s="365"/>
      <c r="Q122" s="298"/>
      <c r="R122" s="366"/>
      <c r="S122" s="298"/>
      <c r="T122" s="366"/>
      <c r="U122" s="298"/>
      <c r="V122" s="388">
        <v>35.979999999999997</v>
      </c>
      <c r="W122" s="332">
        <v>492930</v>
      </c>
      <c r="X122" s="385"/>
      <c r="Y122" s="868"/>
      <c r="Z122" s="298"/>
    </row>
    <row r="123" spans="1:26" ht="15" customHeight="1" x14ac:dyDescent="0.35">
      <c r="A123" s="1244"/>
      <c r="B123" s="353"/>
      <c r="C123" s="298"/>
      <c r="D123" s="366"/>
      <c r="E123" s="297"/>
      <c r="F123" s="353"/>
      <c r="G123" s="298"/>
      <c r="H123" s="366"/>
      <c r="I123" s="298"/>
      <c r="J123" s="366"/>
      <c r="K123" s="298"/>
      <c r="L123" s="388"/>
      <c r="M123" s="298"/>
      <c r="N123" s="366"/>
      <c r="O123" s="298"/>
      <c r="P123" s="365"/>
      <c r="Q123" s="298"/>
      <c r="R123" s="366"/>
      <c r="S123" s="298"/>
      <c r="T123" s="366"/>
      <c r="U123" s="298"/>
      <c r="V123" s="366"/>
      <c r="W123" s="298"/>
      <c r="X123" s="385"/>
      <c r="Y123" s="868"/>
      <c r="Z123" s="298"/>
    </row>
    <row r="124" spans="1:26" ht="15" customHeight="1" x14ac:dyDescent="0.35">
      <c r="A124" s="1243">
        <v>44633</v>
      </c>
      <c r="B124" s="353"/>
      <c r="C124" s="298"/>
      <c r="D124" s="366"/>
      <c r="E124" s="297"/>
      <c r="F124" s="353"/>
      <c r="G124" s="298"/>
      <c r="H124" s="366"/>
      <c r="I124" s="298"/>
      <c r="J124" s="366"/>
      <c r="K124" s="332"/>
      <c r="L124" s="388"/>
      <c r="M124" s="298"/>
      <c r="N124" s="366"/>
      <c r="O124" s="298"/>
      <c r="P124" s="365"/>
      <c r="Q124" s="298"/>
      <c r="R124" s="366"/>
      <c r="S124" s="298"/>
      <c r="T124" s="366"/>
      <c r="U124" s="298"/>
      <c r="V124" s="366"/>
      <c r="W124" s="298"/>
      <c r="X124" s="385"/>
      <c r="Y124" s="868"/>
      <c r="Z124" s="298"/>
    </row>
    <row r="125" spans="1:26" ht="15" customHeight="1" x14ac:dyDescent="0.35">
      <c r="A125" s="1244"/>
      <c r="B125" s="353"/>
      <c r="C125" s="298"/>
      <c r="D125" s="366"/>
      <c r="E125" s="297"/>
      <c r="F125" s="353"/>
      <c r="G125" s="298"/>
      <c r="H125" s="366"/>
      <c r="I125" s="298"/>
      <c r="J125" s="366"/>
      <c r="K125" s="298"/>
      <c r="L125" s="388"/>
      <c r="M125" s="298"/>
      <c r="N125" s="366"/>
      <c r="O125" s="298"/>
      <c r="P125" s="365"/>
      <c r="Q125" s="298"/>
      <c r="R125" s="366"/>
      <c r="S125" s="298"/>
      <c r="T125" s="366"/>
      <c r="U125" s="298"/>
      <c r="V125" s="366"/>
      <c r="W125" s="298"/>
      <c r="X125" s="385"/>
      <c r="Y125" s="868"/>
      <c r="Z125" s="298"/>
    </row>
    <row r="126" spans="1:26" ht="15" customHeight="1" x14ac:dyDescent="0.35">
      <c r="A126" s="1243">
        <v>44634</v>
      </c>
      <c r="B126" s="353">
        <v>52.87</v>
      </c>
      <c r="C126" s="298">
        <v>272281</v>
      </c>
      <c r="D126" s="366">
        <v>53.47</v>
      </c>
      <c r="E126" s="297">
        <v>275371</v>
      </c>
      <c r="F126" s="353"/>
      <c r="G126" s="298"/>
      <c r="H126" s="366">
        <v>13.04</v>
      </c>
      <c r="I126" s="298">
        <v>99756</v>
      </c>
      <c r="J126" s="366"/>
      <c r="K126" s="298"/>
      <c r="L126" s="388">
        <v>11.31</v>
      </c>
      <c r="M126" s="298">
        <v>86522</v>
      </c>
      <c r="N126" s="366"/>
      <c r="O126" s="298"/>
      <c r="P126" s="365">
        <v>40.31</v>
      </c>
      <c r="Q126" s="298">
        <v>308372</v>
      </c>
      <c r="R126" s="366"/>
      <c r="S126" s="298"/>
      <c r="T126" s="366"/>
      <c r="U126" s="298"/>
      <c r="V126" s="366">
        <v>30.68</v>
      </c>
      <c r="W126" s="298">
        <v>420450</v>
      </c>
      <c r="X126" s="385"/>
      <c r="Y126" s="868"/>
      <c r="Z126" s="298"/>
    </row>
    <row r="127" spans="1:26" ht="15" customHeight="1" x14ac:dyDescent="0.35">
      <c r="A127" s="1244"/>
      <c r="B127" s="353"/>
      <c r="C127" s="298"/>
      <c r="D127" s="366"/>
      <c r="E127" s="297"/>
      <c r="F127" s="353"/>
      <c r="G127" s="298"/>
      <c r="H127" s="366"/>
      <c r="I127" s="298"/>
      <c r="J127" s="366"/>
      <c r="K127" s="298"/>
      <c r="L127" s="388"/>
      <c r="M127" s="298"/>
      <c r="N127" s="366"/>
      <c r="O127" s="298"/>
      <c r="P127" s="365"/>
      <c r="Q127" s="298"/>
      <c r="R127" s="366"/>
      <c r="S127" s="298"/>
      <c r="T127" s="366"/>
      <c r="U127" s="298"/>
      <c r="V127" s="366"/>
      <c r="W127" s="298"/>
      <c r="X127" s="385"/>
      <c r="Y127" s="868"/>
      <c r="Z127" s="298"/>
    </row>
    <row r="128" spans="1:26" ht="15" customHeight="1" x14ac:dyDescent="0.35">
      <c r="A128" s="1243">
        <v>44635</v>
      </c>
      <c r="B128" s="353"/>
      <c r="C128" s="298"/>
      <c r="D128" s="366"/>
      <c r="E128" s="297"/>
      <c r="F128" s="353"/>
      <c r="G128" s="298"/>
      <c r="H128" s="366"/>
      <c r="I128" s="298"/>
      <c r="J128" s="366"/>
      <c r="K128" s="298"/>
      <c r="L128" s="388"/>
      <c r="M128" s="298"/>
      <c r="N128" s="366">
        <v>12.34</v>
      </c>
      <c r="O128" s="298">
        <v>94401</v>
      </c>
      <c r="P128" s="365"/>
      <c r="Q128" s="298"/>
      <c r="R128" s="366"/>
      <c r="S128" s="298"/>
      <c r="T128" s="366"/>
      <c r="U128" s="298"/>
      <c r="V128" s="366"/>
      <c r="W128" s="298"/>
      <c r="X128" s="385"/>
      <c r="Y128" s="868"/>
      <c r="Z128" s="298"/>
    </row>
    <row r="129" spans="1:26" ht="15" customHeight="1" x14ac:dyDescent="0.35">
      <c r="A129" s="1244"/>
      <c r="B129" s="353"/>
      <c r="C129" s="298"/>
      <c r="D129" s="366"/>
      <c r="E129" s="297"/>
      <c r="F129" s="353"/>
      <c r="G129" s="298"/>
      <c r="H129" s="366"/>
      <c r="I129" s="298"/>
      <c r="J129" s="366"/>
      <c r="K129" s="298"/>
      <c r="L129" s="388"/>
      <c r="M129" s="298"/>
      <c r="N129" s="366"/>
      <c r="O129" s="298"/>
      <c r="P129" s="365"/>
      <c r="Q129" s="298"/>
      <c r="R129" s="366"/>
      <c r="S129" s="298"/>
      <c r="T129" s="366"/>
      <c r="U129" s="298"/>
      <c r="V129" s="388"/>
      <c r="W129" s="332"/>
      <c r="X129" s="385"/>
      <c r="Y129" s="868"/>
      <c r="Z129" s="298"/>
    </row>
    <row r="130" spans="1:26" ht="15" customHeight="1" x14ac:dyDescent="0.35">
      <c r="A130" s="1243">
        <v>44636</v>
      </c>
      <c r="B130" s="353">
        <v>51.11</v>
      </c>
      <c r="C130" s="298">
        <v>263217</v>
      </c>
      <c r="D130" s="366">
        <v>48.97</v>
      </c>
      <c r="E130" s="297">
        <v>252196</v>
      </c>
      <c r="F130" s="353"/>
      <c r="G130" s="298"/>
      <c r="H130" s="366"/>
      <c r="I130" s="298"/>
      <c r="J130" s="366"/>
      <c r="K130" s="298"/>
      <c r="L130" s="388"/>
      <c r="M130" s="298"/>
      <c r="N130" s="366"/>
      <c r="O130" s="298"/>
      <c r="P130" s="365"/>
      <c r="Q130" s="298"/>
      <c r="R130" s="366"/>
      <c r="S130" s="298"/>
      <c r="T130" s="366"/>
      <c r="U130" s="298"/>
      <c r="V130" s="366"/>
      <c r="W130" s="298"/>
      <c r="X130" s="385"/>
      <c r="Y130" s="868"/>
      <c r="Z130" s="298"/>
    </row>
    <row r="131" spans="1:26" ht="15" customHeight="1" x14ac:dyDescent="0.35">
      <c r="A131" s="1244"/>
      <c r="B131" s="353"/>
      <c r="C131" s="298"/>
      <c r="D131" s="366"/>
      <c r="E131" s="297"/>
      <c r="F131" s="353"/>
      <c r="G131" s="298"/>
      <c r="H131" s="366"/>
      <c r="I131" s="298"/>
      <c r="J131" s="366"/>
      <c r="K131" s="298"/>
      <c r="L131" s="388"/>
      <c r="M131" s="298"/>
      <c r="N131" s="388"/>
      <c r="O131" s="332"/>
      <c r="P131" s="365"/>
      <c r="Q131" s="298"/>
      <c r="R131" s="366"/>
      <c r="S131" s="298"/>
      <c r="T131" s="366"/>
      <c r="U131" s="298"/>
      <c r="V131" s="366"/>
      <c r="W131" s="298"/>
      <c r="X131" s="385"/>
      <c r="Y131" s="868"/>
      <c r="Z131" s="298"/>
    </row>
    <row r="132" spans="1:26" ht="15" customHeight="1" x14ac:dyDescent="0.35">
      <c r="A132" s="1243">
        <v>44637</v>
      </c>
      <c r="B132" s="353"/>
      <c r="C132" s="298"/>
      <c r="D132" s="366"/>
      <c r="E132" s="297"/>
      <c r="F132" s="353"/>
      <c r="G132" s="298"/>
      <c r="H132" s="366"/>
      <c r="I132" s="298"/>
      <c r="J132" s="366"/>
      <c r="K132" s="298"/>
      <c r="L132" s="388">
        <v>12.29</v>
      </c>
      <c r="M132" s="298">
        <v>94019</v>
      </c>
      <c r="N132" s="366"/>
      <c r="O132" s="298"/>
      <c r="P132" s="365"/>
      <c r="Q132" s="298"/>
      <c r="R132" s="366"/>
      <c r="S132" s="298"/>
      <c r="T132" s="366">
        <v>26.3</v>
      </c>
      <c r="U132" s="298">
        <v>201195</v>
      </c>
      <c r="V132" s="366"/>
      <c r="W132" s="298"/>
      <c r="X132" s="385">
        <v>38.03</v>
      </c>
      <c r="Y132" s="868">
        <v>521010</v>
      </c>
      <c r="Z132" s="298"/>
    </row>
    <row r="133" spans="1:26" ht="15" customHeight="1" x14ac:dyDescent="0.35">
      <c r="A133" s="1244"/>
      <c r="B133" s="353"/>
      <c r="C133" s="298"/>
      <c r="D133" s="366"/>
      <c r="E133" s="297"/>
      <c r="F133" s="353"/>
      <c r="G133" s="298"/>
      <c r="H133" s="366"/>
      <c r="I133" s="298"/>
      <c r="J133" s="366"/>
      <c r="K133" s="298"/>
      <c r="L133" s="388"/>
      <c r="M133" s="298"/>
      <c r="N133" s="366"/>
      <c r="O133" s="298"/>
      <c r="P133" s="365"/>
      <c r="Q133" s="298"/>
      <c r="R133" s="366"/>
      <c r="S133" s="298"/>
      <c r="T133" s="366"/>
      <c r="U133" s="298"/>
      <c r="V133" s="366">
        <v>36.04</v>
      </c>
      <c r="W133" s="298">
        <v>493750</v>
      </c>
      <c r="X133" s="385"/>
      <c r="Y133" s="868"/>
      <c r="Z133" s="298"/>
    </row>
    <row r="134" spans="1:26" ht="15" customHeight="1" x14ac:dyDescent="0.35">
      <c r="A134" s="1243">
        <v>44638</v>
      </c>
      <c r="B134" s="353"/>
      <c r="C134" s="298"/>
      <c r="D134" s="366"/>
      <c r="E134" s="297"/>
      <c r="F134" s="353"/>
      <c r="G134" s="298"/>
      <c r="H134" s="366"/>
      <c r="I134" s="298"/>
      <c r="J134" s="366"/>
      <c r="K134" s="298"/>
      <c r="L134" s="388"/>
      <c r="M134" s="298"/>
      <c r="N134" s="366"/>
      <c r="O134" s="298"/>
      <c r="P134" s="365"/>
      <c r="Q134" s="298"/>
      <c r="R134" s="366"/>
      <c r="S134" s="298"/>
      <c r="T134" s="366"/>
      <c r="U134" s="298"/>
      <c r="V134" s="366">
        <v>12.36</v>
      </c>
      <c r="W134" s="298">
        <v>169330</v>
      </c>
      <c r="X134" s="385"/>
      <c r="Y134" s="868"/>
      <c r="Z134" s="298"/>
    </row>
    <row r="135" spans="1:26" ht="15" customHeight="1" x14ac:dyDescent="0.35">
      <c r="A135" s="1244"/>
      <c r="B135" s="353"/>
      <c r="C135" s="298"/>
      <c r="D135" s="366"/>
      <c r="E135" s="297"/>
      <c r="F135" s="353"/>
      <c r="G135" s="298"/>
      <c r="H135" s="366"/>
      <c r="I135" s="298"/>
      <c r="J135" s="366"/>
      <c r="K135" s="298"/>
      <c r="L135" s="388"/>
      <c r="M135" s="298"/>
      <c r="N135" s="366"/>
      <c r="O135" s="298"/>
      <c r="P135" s="365"/>
      <c r="Q135" s="298"/>
      <c r="R135" s="366"/>
      <c r="S135" s="298"/>
      <c r="T135" s="366"/>
      <c r="U135" s="298"/>
      <c r="V135" s="366"/>
      <c r="W135" s="298"/>
      <c r="X135" s="385"/>
      <c r="Y135" s="868"/>
      <c r="Z135" s="298"/>
    </row>
    <row r="136" spans="1:26" ht="15" customHeight="1" x14ac:dyDescent="0.35">
      <c r="A136" s="1243">
        <v>44639</v>
      </c>
      <c r="B136" s="353"/>
      <c r="C136" s="298"/>
      <c r="D136" s="366">
        <v>31.23</v>
      </c>
      <c r="E136" s="297">
        <v>160835</v>
      </c>
      <c r="F136" s="353"/>
      <c r="G136" s="298"/>
      <c r="H136" s="366"/>
      <c r="I136" s="298"/>
      <c r="J136" s="366"/>
      <c r="K136" s="298"/>
      <c r="L136" s="388"/>
      <c r="M136" s="298"/>
      <c r="N136" s="366"/>
      <c r="O136" s="298"/>
      <c r="P136" s="365"/>
      <c r="Q136" s="298"/>
      <c r="R136" s="366"/>
      <c r="S136" s="298"/>
      <c r="T136" s="366"/>
      <c r="U136" s="298"/>
      <c r="V136" s="366"/>
      <c r="W136" s="298"/>
      <c r="X136" s="385"/>
      <c r="Y136" s="868"/>
      <c r="Z136" s="298"/>
    </row>
    <row r="137" spans="1:26" ht="15" customHeight="1" x14ac:dyDescent="0.35">
      <c r="A137" s="1244"/>
      <c r="B137" s="353"/>
      <c r="C137" s="298"/>
      <c r="D137" s="366"/>
      <c r="E137" s="297"/>
      <c r="F137" s="353"/>
      <c r="G137" s="298"/>
      <c r="H137" s="366"/>
      <c r="I137" s="298"/>
      <c r="J137" s="366"/>
      <c r="K137" s="298"/>
      <c r="L137" s="388"/>
      <c r="M137" s="298"/>
      <c r="N137" s="366"/>
      <c r="O137" s="298"/>
      <c r="P137" s="365"/>
      <c r="Q137" s="298"/>
      <c r="R137" s="366"/>
      <c r="S137" s="298"/>
      <c r="T137" s="366"/>
      <c r="U137" s="298"/>
      <c r="V137" s="366"/>
      <c r="W137" s="298"/>
      <c r="X137" s="385"/>
      <c r="Y137" s="868"/>
      <c r="Z137" s="298"/>
    </row>
    <row r="138" spans="1:26" ht="15" customHeight="1" x14ac:dyDescent="0.35">
      <c r="A138" s="1243">
        <v>44640</v>
      </c>
      <c r="B138" s="353"/>
      <c r="C138" s="298"/>
      <c r="D138" s="366"/>
      <c r="E138" s="297"/>
      <c r="F138" s="353"/>
      <c r="G138" s="298"/>
      <c r="H138" s="366"/>
      <c r="I138" s="298"/>
      <c r="J138" s="366"/>
      <c r="K138" s="298"/>
      <c r="L138" s="388"/>
      <c r="M138" s="298"/>
      <c r="N138" s="366"/>
      <c r="O138" s="298"/>
      <c r="P138" s="365"/>
      <c r="Q138" s="298"/>
      <c r="R138" s="366"/>
      <c r="S138" s="298"/>
      <c r="T138" s="366"/>
      <c r="U138" s="298"/>
      <c r="V138" s="366"/>
      <c r="W138" s="298"/>
      <c r="X138" s="385"/>
      <c r="Y138" s="868"/>
      <c r="Z138" s="298"/>
    </row>
    <row r="139" spans="1:26" ht="15" customHeight="1" x14ac:dyDescent="0.35">
      <c r="A139" s="1244"/>
      <c r="B139" s="353"/>
      <c r="C139" s="298"/>
      <c r="D139" s="366"/>
      <c r="E139" s="297"/>
      <c r="F139" s="353"/>
      <c r="G139" s="298"/>
      <c r="H139" s="366"/>
      <c r="I139" s="298"/>
      <c r="J139" s="366"/>
      <c r="K139" s="298"/>
      <c r="L139" s="388"/>
      <c r="M139" s="298"/>
      <c r="N139" s="366"/>
      <c r="O139" s="298"/>
      <c r="P139" s="365"/>
      <c r="Q139" s="298"/>
      <c r="R139" s="366"/>
      <c r="S139" s="298"/>
      <c r="T139" s="366"/>
      <c r="U139" s="298"/>
      <c r="V139" s="366"/>
      <c r="W139" s="298"/>
      <c r="X139" s="385"/>
      <c r="Y139" s="868"/>
      <c r="Z139" s="298"/>
    </row>
    <row r="140" spans="1:26" ht="15" customHeight="1" x14ac:dyDescent="0.35">
      <c r="A140" s="1243">
        <v>44641</v>
      </c>
      <c r="B140" s="353"/>
      <c r="C140" s="298"/>
      <c r="D140" s="366"/>
      <c r="E140" s="297"/>
      <c r="F140" s="353"/>
      <c r="G140" s="298"/>
      <c r="H140" s="366"/>
      <c r="I140" s="298"/>
      <c r="J140" s="366"/>
      <c r="K140" s="298"/>
      <c r="L140" s="388"/>
      <c r="M140" s="298"/>
      <c r="N140" s="366"/>
      <c r="O140" s="298"/>
      <c r="P140" s="365">
        <v>42.99</v>
      </c>
      <c r="Q140" s="298">
        <v>328874</v>
      </c>
      <c r="R140" s="366"/>
      <c r="S140" s="298"/>
      <c r="T140" s="385"/>
      <c r="U140" s="868"/>
      <c r="V140" s="366"/>
      <c r="W140" s="298"/>
      <c r="X140" s="385"/>
      <c r="Y140" s="868"/>
      <c r="Z140" s="298"/>
    </row>
    <row r="141" spans="1:26" ht="15" customHeight="1" x14ac:dyDescent="0.35">
      <c r="A141" s="1244"/>
      <c r="B141" s="353"/>
      <c r="C141" s="298"/>
      <c r="D141" s="366"/>
      <c r="E141" s="297"/>
      <c r="F141" s="353"/>
      <c r="G141" s="298"/>
      <c r="H141" s="366"/>
      <c r="I141" s="298"/>
      <c r="J141" s="366"/>
      <c r="K141" s="298"/>
      <c r="L141" s="388"/>
      <c r="M141" s="298"/>
      <c r="N141" s="366"/>
      <c r="O141" s="298"/>
      <c r="P141" s="365"/>
      <c r="Q141" s="298"/>
      <c r="R141" s="366"/>
      <c r="S141" s="298"/>
      <c r="T141" s="366"/>
      <c r="U141" s="298"/>
      <c r="V141" s="366"/>
      <c r="W141" s="298"/>
      <c r="X141" s="385"/>
      <c r="Y141" s="868"/>
      <c r="Z141" s="298"/>
    </row>
    <row r="142" spans="1:26" ht="15" customHeight="1" x14ac:dyDescent="0.35">
      <c r="A142" s="1243">
        <v>44642</v>
      </c>
      <c r="B142" s="353"/>
      <c r="C142" s="298"/>
      <c r="D142" s="366"/>
      <c r="E142" s="297"/>
      <c r="F142" s="353">
        <v>10.74</v>
      </c>
      <c r="G142" s="298">
        <v>82161</v>
      </c>
      <c r="H142" s="366"/>
      <c r="I142" s="298"/>
      <c r="J142" s="366"/>
      <c r="K142" s="298"/>
      <c r="L142" s="388"/>
      <c r="M142" s="298"/>
      <c r="N142" s="366"/>
      <c r="O142" s="298"/>
      <c r="P142" s="365"/>
      <c r="Q142" s="298"/>
      <c r="R142" s="366"/>
      <c r="S142" s="298"/>
      <c r="T142" s="366"/>
      <c r="U142" s="298"/>
      <c r="V142" s="366">
        <v>42.66</v>
      </c>
      <c r="W142" s="298">
        <v>584440</v>
      </c>
      <c r="X142" s="385"/>
      <c r="Y142" s="868"/>
      <c r="Z142" s="298"/>
    </row>
    <row r="143" spans="1:26" ht="18" customHeight="1" x14ac:dyDescent="0.35">
      <c r="A143" s="1244"/>
      <c r="B143" s="353"/>
      <c r="C143" s="298"/>
      <c r="D143" s="366"/>
      <c r="E143" s="297"/>
      <c r="F143" s="353"/>
      <c r="G143" s="298"/>
      <c r="H143" s="366"/>
      <c r="I143" s="298"/>
      <c r="J143" s="366"/>
      <c r="K143" s="298"/>
      <c r="L143" s="388"/>
      <c r="M143" s="298"/>
      <c r="N143" s="366"/>
      <c r="O143" s="298"/>
      <c r="P143" s="365"/>
      <c r="Q143" s="298"/>
      <c r="R143" s="366"/>
      <c r="S143" s="298"/>
      <c r="T143" s="366"/>
      <c r="U143" s="298"/>
      <c r="V143" s="388"/>
      <c r="W143" s="332"/>
      <c r="X143" s="385"/>
      <c r="Y143" s="868"/>
      <c r="Z143" s="298"/>
    </row>
    <row r="144" spans="1:26" ht="15" customHeight="1" x14ac:dyDescent="0.35">
      <c r="A144" s="1243">
        <v>44643</v>
      </c>
      <c r="B144" s="353">
        <v>52.87</v>
      </c>
      <c r="C144" s="298">
        <v>272281</v>
      </c>
      <c r="D144" s="366">
        <v>51.69</v>
      </c>
      <c r="E144" s="297">
        <v>266204</v>
      </c>
      <c r="F144" s="353"/>
      <c r="G144" s="298"/>
      <c r="H144" s="366"/>
      <c r="I144" s="298"/>
      <c r="J144" s="366"/>
      <c r="K144" s="298"/>
      <c r="L144" s="388"/>
      <c r="M144" s="298"/>
      <c r="N144" s="366"/>
      <c r="O144" s="298"/>
      <c r="P144" s="365"/>
      <c r="Q144" s="298"/>
      <c r="R144" s="366"/>
      <c r="S144" s="298"/>
      <c r="T144" s="366"/>
      <c r="U144" s="298"/>
      <c r="V144" s="366"/>
      <c r="W144" s="298"/>
      <c r="X144" s="385"/>
      <c r="Y144" s="868"/>
      <c r="Z144" s="298"/>
    </row>
    <row r="145" spans="1:26" ht="15" customHeight="1" x14ac:dyDescent="0.35">
      <c r="A145" s="1244"/>
      <c r="B145" s="353"/>
      <c r="C145" s="298"/>
      <c r="D145" s="366"/>
      <c r="E145" s="297"/>
      <c r="F145" s="353"/>
      <c r="G145" s="298"/>
      <c r="H145" s="366"/>
      <c r="I145" s="298"/>
      <c r="J145" s="366"/>
      <c r="K145" s="298"/>
      <c r="L145" s="388"/>
      <c r="M145" s="298"/>
      <c r="N145" s="366"/>
      <c r="O145" s="298"/>
      <c r="P145" s="365"/>
      <c r="Q145" s="298"/>
      <c r="R145" s="366"/>
      <c r="S145" s="298"/>
      <c r="T145" s="366"/>
      <c r="U145" s="298"/>
      <c r="V145" s="366"/>
      <c r="W145" s="298"/>
      <c r="X145" s="385"/>
      <c r="Y145" s="868"/>
      <c r="Z145" s="298"/>
    </row>
    <row r="146" spans="1:26" ht="15" customHeight="1" x14ac:dyDescent="0.35">
      <c r="A146" s="1243">
        <v>44644</v>
      </c>
      <c r="B146" s="353">
        <v>45.49</v>
      </c>
      <c r="C146" s="298">
        <v>234274</v>
      </c>
      <c r="D146" s="366">
        <v>19.41</v>
      </c>
      <c r="E146" s="297">
        <v>100000</v>
      </c>
      <c r="F146" s="353"/>
      <c r="G146" s="298"/>
      <c r="H146" s="366"/>
      <c r="I146" s="298"/>
      <c r="J146" s="366"/>
      <c r="K146" s="298"/>
      <c r="L146" s="388"/>
      <c r="M146" s="298"/>
      <c r="N146" s="366"/>
      <c r="O146" s="298"/>
      <c r="P146" s="365"/>
      <c r="Q146" s="298"/>
      <c r="R146" s="388"/>
      <c r="S146" s="332"/>
      <c r="T146" s="366"/>
      <c r="U146" s="298"/>
      <c r="V146" s="366"/>
      <c r="W146" s="298"/>
      <c r="X146" s="385"/>
      <c r="Y146" s="868"/>
      <c r="Z146" s="298"/>
    </row>
    <row r="147" spans="1:26" ht="15" customHeight="1" x14ac:dyDescent="0.35">
      <c r="A147" s="1244"/>
      <c r="B147" s="353"/>
      <c r="C147" s="298"/>
      <c r="D147" s="366"/>
      <c r="E147" s="297"/>
      <c r="F147" s="353"/>
      <c r="G147" s="298"/>
      <c r="H147" s="366">
        <v>10.26</v>
      </c>
      <c r="I147" s="298">
        <v>78489</v>
      </c>
      <c r="J147" s="366"/>
      <c r="K147" s="298"/>
      <c r="L147" s="388"/>
      <c r="M147" s="298"/>
      <c r="N147" s="366"/>
      <c r="O147" s="298"/>
      <c r="P147" s="365"/>
      <c r="Q147" s="298"/>
      <c r="R147" s="366"/>
      <c r="S147" s="298"/>
      <c r="T147" s="366"/>
      <c r="U147" s="298"/>
      <c r="V147" s="366"/>
      <c r="W147" s="298"/>
      <c r="X147" s="385"/>
      <c r="Y147" s="868"/>
      <c r="Z147" s="298"/>
    </row>
    <row r="148" spans="1:26" ht="15" customHeight="1" x14ac:dyDescent="0.35">
      <c r="A148" s="1243">
        <v>44645</v>
      </c>
      <c r="B148" s="353"/>
      <c r="C148" s="298"/>
      <c r="D148" s="366"/>
      <c r="E148" s="297"/>
      <c r="F148" s="353"/>
      <c r="G148" s="298"/>
      <c r="H148" s="366"/>
      <c r="I148" s="298"/>
      <c r="J148" s="366"/>
      <c r="K148" s="298"/>
      <c r="L148" s="388"/>
      <c r="M148" s="298"/>
      <c r="N148" s="366"/>
      <c r="O148" s="298"/>
      <c r="P148" s="365"/>
      <c r="Q148" s="298"/>
      <c r="R148" s="366"/>
      <c r="S148" s="298"/>
      <c r="T148" s="366"/>
      <c r="U148" s="298"/>
      <c r="V148" s="366"/>
      <c r="W148" s="298"/>
      <c r="X148" s="385"/>
      <c r="Y148" s="868"/>
      <c r="Z148" s="298"/>
    </row>
    <row r="149" spans="1:26" ht="15" customHeight="1" x14ac:dyDescent="0.35">
      <c r="A149" s="1244"/>
      <c r="B149" s="353"/>
      <c r="C149" s="298"/>
      <c r="D149" s="366"/>
      <c r="E149" s="297"/>
      <c r="F149" s="353"/>
      <c r="G149" s="298"/>
      <c r="H149" s="366"/>
      <c r="I149" s="298"/>
      <c r="J149" s="366"/>
      <c r="K149" s="298"/>
      <c r="L149" s="388"/>
      <c r="M149" s="298"/>
      <c r="N149" s="366"/>
      <c r="O149" s="298"/>
      <c r="P149" s="365"/>
      <c r="Q149" s="298"/>
      <c r="R149" s="366"/>
      <c r="S149" s="298"/>
      <c r="T149" s="366"/>
      <c r="U149" s="298"/>
      <c r="V149" s="366"/>
      <c r="W149" s="298"/>
      <c r="X149" s="385"/>
      <c r="Y149" s="868"/>
      <c r="Z149" s="298"/>
    </row>
    <row r="150" spans="1:26" ht="15" customHeight="1" x14ac:dyDescent="0.35">
      <c r="A150" s="1243">
        <v>44646</v>
      </c>
      <c r="B150" s="353">
        <v>54.47</v>
      </c>
      <c r="C150" s="298">
        <v>280521</v>
      </c>
      <c r="D150" s="366">
        <v>56.45</v>
      </c>
      <c r="E150" s="297">
        <v>290718</v>
      </c>
      <c r="F150" s="353"/>
      <c r="G150" s="298"/>
      <c r="H150" s="366"/>
      <c r="I150" s="298"/>
      <c r="J150" s="366"/>
      <c r="K150" s="298"/>
      <c r="L150" s="388"/>
      <c r="M150" s="298"/>
      <c r="N150" s="366"/>
      <c r="O150" s="298"/>
      <c r="P150" s="365"/>
      <c r="Q150" s="298"/>
      <c r="R150" s="366"/>
      <c r="S150" s="298"/>
      <c r="T150" s="366"/>
      <c r="U150" s="298"/>
      <c r="V150" s="366"/>
      <c r="W150" s="298"/>
      <c r="X150" s="385"/>
      <c r="Y150" s="868"/>
      <c r="Z150" s="298"/>
    </row>
    <row r="151" spans="1:26" ht="15" customHeight="1" x14ac:dyDescent="0.35">
      <c r="A151" s="1244"/>
      <c r="B151" s="353">
        <v>53.69</v>
      </c>
      <c r="C151" s="298">
        <v>276504</v>
      </c>
      <c r="D151" s="366"/>
      <c r="E151" s="297"/>
      <c r="F151" s="353"/>
      <c r="G151" s="298"/>
      <c r="H151" s="366"/>
      <c r="I151" s="298"/>
      <c r="J151" s="366"/>
      <c r="K151" s="298"/>
      <c r="L151" s="388"/>
      <c r="M151" s="298"/>
      <c r="N151" s="366"/>
      <c r="O151" s="298"/>
      <c r="P151" s="365"/>
      <c r="Q151" s="298"/>
      <c r="R151" s="366"/>
      <c r="S151" s="298"/>
      <c r="T151" s="366"/>
      <c r="U151" s="298"/>
      <c r="V151" s="366"/>
      <c r="W151" s="298"/>
      <c r="X151" s="385"/>
      <c r="Y151" s="868"/>
      <c r="Z151" s="298"/>
    </row>
    <row r="152" spans="1:26" ht="15" customHeight="1" x14ac:dyDescent="0.35">
      <c r="A152" s="1243">
        <v>44647</v>
      </c>
      <c r="B152" s="353"/>
      <c r="C152" s="298"/>
      <c r="D152" s="366"/>
      <c r="E152" s="297"/>
      <c r="F152" s="353"/>
      <c r="G152" s="298"/>
      <c r="H152" s="366"/>
      <c r="I152" s="298"/>
      <c r="J152" s="366"/>
      <c r="K152" s="298"/>
      <c r="L152" s="388"/>
      <c r="M152" s="298"/>
      <c r="N152" s="366"/>
      <c r="O152" s="298"/>
      <c r="P152" s="365"/>
      <c r="Q152" s="298"/>
      <c r="R152" s="366"/>
      <c r="S152" s="298"/>
      <c r="T152" s="366"/>
      <c r="U152" s="298"/>
      <c r="V152" s="366">
        <v>31.18</v>
      </c>
      <c r="W152" s="298">
        <v>427170</v>
      </c>
      <c r="X152" s="385"/>
      <c r="Y152" s="868"/>
      <c r="Z152" s="298"/>
    </row>
    <row r="153" spans="1:26" ht="15" customHeight="1" x14ac:dyDescent="0.35">
      <c r="A153" s="1244"/>
      <c r="B153" s="352"/>
      <c r="C153" s="298"/>
      <c r="D153" s="366"/>
      <c r="E153" s="297"/>
      <c r="F153" s="353"/>
      <c r="G153" s="298"/>
      <c r="H153" s="366"/>
      <c r="I153" s="298"/>
      <c r="J153" s="366"/>
      <c r="K153" s="298"/>
      <c r="L153" s="388"/>
      <c r="M153" s="298"/>
      <c r="N153" s="366"/>
      <c r="O153" s="298"/>
      <c r="P153" s="365"/>
      <c r="Q153" s="298"/>
      <c r="R153" s="366"/>
      <c r="S153" s="298"/>
      <c r="T153" s="366"/>
      <c r="U153" s="298"/>
      <c r="V153" s="366">
        <v>20.32</v>
      </c>
      <c r="W153" s="298">
        <v>278380</v>
      </c>
      <c r="X153" s="385"/>
      <c r="Y153" s="868"/>
      <c r="Z153" s="298"/>
    </row>
    <row r="154" spans="1:26" ht="15" customHeight="1" x14ac:dyDescent="0.35">
      <c r="A154" s="1243">
        <v>44648</v>
      </c>
      <c r="B154" s="352"/>
      <c r="C154" s="298"/>
      <c r="D154" s="366"/>
      <c r="E154" s="297"/>
      <c r="F154" s="353"/>
      <c r="G154" s="298"/>
      <c r="H154" s="366"/>
      <c r="I154" s="298"/>
      <c r="J154" s="366"/>
      <c r="K154" s="298"/>
      <c r="L154" s="388"/>
      <c r="M154" s="298"/>
      <c r="N154" s="366"/>
      <c r="O154" s="298"/>
      <c r="P154" s="365"/>
      <c r="Q154" s="298"/>
      <c r="R154" s="366"/>
      <c r="S154" s="298"/>
      <c r="T154" s="366"/>
      <c r="U154" s="298"/>
      <c r="V154" s="366"/>
      <c r="W154" s="298"/>
      <c r="X154" s="385">
        <v>18.25</v>
      </c>
      <c r="Y154" s="868">
        <v>250000</v>
      </c>
      <c r="Z154" s="298"/>
    </row>
    <row r="155" spans="1:26" ht="15" customHeight="1" x14ac:dyDescent="0.35">
      <c r="A155" s="1244"/>
      <c r="B155" s="352"/>
      <c r="C155" s="298"/>
      <c r="D155" s="366"/>
      <c r="E155" s="297"/>
      <c r="F155" s="353"/>
      <c r="G155" s="298"/>
      <c r="H155" s="366"/>
      <c r="I155" s="298"/>
      <c r="J155" s="366"/>
      <c r="K155" s="298"/>
      <c r="L155" s="388"/>
      <c r="M155" s="298"/>
      <c r="N155" s="366"/>
      <c r="O155" s="298"/>
      <c r="P155" s="365"/>
      <c r="Q155" s="298"/>
      <c r="R155" s="366">
        <v>33.51</v>
      </c>
      <c r="S155" s="298">
        <v>256352</v>
      </c>
      <c r="T155" s="366"/>
      <c r="U155" s="298"/>
      <c r="V155" s="366"/>
      <c r="W155" s="298"/>
      <c r="X155" s="385"/>
      <c r="Y155" s="868"/>
      <c r="Z155" s="298"/>
    </row>
    <row r="156" spans="1:26" ht="15" customHeight="1" x14ac:dyDescent="0.35">
      <c r="A156" s="1243">
        <v>44649</v>
      </c>
      <c r="B156" s="352"/>
      <c r="C156" s="298"/>
      <c r="D156" s="366"/>
      <c r="E156" s="297"/>
      <c r="F156" s="353"/>
      <c r="G156" s="298"/>
      <c r="H156" s="366"/>
      <c r="I156" s="298"/>
      <c r="J156" s="366"/>
      <c r="K156" s="298"/>
      <c r="L156" s="388"/>
      <c r="M156" s="298"/>
      <c r="N156" s="366"/>
      <c r="O156" s="298"/>
      <c r="P156" s="365"/>
      <c r="Q156" s="298"/>
      <c r="R156" s="366"/>
      <c r="S156" s="298"/>
      <c r="T156" s="366">
        <v>39.67</v>
      </c>
      <c r="U156" s="298">
        <v>303476</v>
      </c>
      <c r="V156" s="366"/>
      <c r="W156" s="298"/>
      <c r="X156" s="385"/>
      <c r="Y156" s="868"/>
      <c r="Z156" s="298"/>
    </row>
    <row r="157" spans="1:26" ht="15" customHeight="1" x14ac:dyDescent="0.35">
      <c r="A157" s="1244"/>
      <c r="B157" s="352"/>
      <c r="C157" s="298"/>
      <c r="D157" s="366"/>
      <c r="E157" s="297"/>
      <c r="F157" s="353"/>
      <c r="G157" s="298"/>
      <c r="H157" s="366"/>
      <c r="I157" s="298"/>
      <c r="J157" s="366"/>
      <c r="K157" s="298"/>
      <c r="L157" s="388"/>
      <c r="M157" s="298"/>
      <c r="N157" s="366"/>
      <c r="O157" s="298"/>
      <c r="P157" s="365"/>
      <c r="Q157" s="298"/>
      <c r="R157" s="366"/>
      <c r="S157" s="298"/>
      <c r="T157" s="366"/>
      <c r="U157" s="298"/>
      <c r="V157" s="366"/>
      <c r="W157" s="298"/>
      <c r="X157" s="385">
        <v>14.59</v>
      </c>
      <c r="Y157" s="868">
        <v>200000</v>
      </c>
      <c r="Z157" s="298"/>
    </row>
    <row r="158" spans="1:26" ht="15" customHeight="1" x14ac:dyDescent="0.35">
      <c r="A158" s="1243">
        <v>44650</v>
      </c>
      <c r="B158" s="352"/>
      <c r="C158" s="298"/>
      <c r="D158" s="366"/>
      <c r="E158" s="297"/>
      <c r="F158" s="353"/>
      <c r="G158" s="298"/>
      <c r="H158" s="366"/>
      <c r="I158" s="298"/>
      <c r="J158" s="366"/>
      <c r="K158" s="298"/>
      <c r="L158" s="388"/>
      <c r="M158" s="298"/>
      <c r="N158" s="366"/>
      <c r="O158" s="298"/>
      <c r="P158" s="365"/>
      <c r="Q158" s="298"/>
      <c r="R158" s="366"/>
      <c r="S158" s="298"/>
      <c r="T158" s="366"/>
      <c r="U158" s="298"/>
      <c r="V158" s="366">
        <v>21.89</v>
      </c>
      <c r="W158" s="298">
        <v>300000</v>
      </c>
      <c r="X158" s="385"/>
      <c r="Y158" s="868"/>
      <c r="Z158" s="298"/>
    </row>
    <row r="159" spans="1:26" ht="15" customHeight="1" x14ac:dyDescent="0.35">
      <c r="A159" s="1244"/>
      <c r="B159" s="352"/>
      <c r="C159" s="298"/>
      <c r="D159" s="366"/>
      <c r="E159" s="297"/>
      <c r="F159" s="353"/>
      <c r="G159" s="298"/>
      <c r="H159" s="366"/>
      <c r="I159" s="298"/>
      <c r="J159" s="366"/>
      <c r="K159" s="298"/>
      <c r="L159" s="388"/>
      <c r="M159" s="298"/>
      <c r="N159" s="366">
        <v>9.4</v>
      </c>
      <c r="O159" s="298">
        <v>71910</v>
      </c>
      <c r="P159" s="365"/>
      <c r="Q159" s="298"/>
      <c r="R159" s="366"/>
      <c r="S159" s="298"/>
      <c r="T159" s="366"/>
      <c r="U159" s="298"/>
      <c r="V159" s="366"/>
      <c r="W159" s="298"/>
      <c r="X159" s="385"/>
      <c r="Y159" s="868"/>
      <c r="Z159" s="298"/>
    </row>
    <row r="160" spans="1:26" ht="15" customHeight="1" x14ac:dyDescent="0.35">
      <c r="A160" s="1243">
        <v>44651</v>
      </c>
      <c r="B160" s="352"/>
      <c r="C160" s="298"/>
      <c r="D160" s="366"/>
      <c r="E160" s="297"/>
      <c r="F160" s="353"/>
      <c r="G160" s="298"/>
      <c r="H160" s="366"/>
      <c r="I160" s="298"/>
      <c r="J160" s="366"/>
      <c r="K160" s="298"/>
      <c r="L160" s="388"/>
      <c r="M160" s="298"/>
      <c r="N160" s="366"/>
      <c r="O160" s="298"/>
      <c r="P160" s="365"/>
      <c r="Q160" s="298"/>
      <c r="R160" s="366"/>
      <c r="S160" s="298"/>
      <c r="T160" s="366"/>
      <c r="U160" s="298"/>
      <c r="V160" s="366"/>
      <c r="W160" s="298"/>
      <c r="X160" s="385"/>
      <c r="Y160" s="868"/>
      <c r="Z160" s="298"/>
    </row>
    <row r="161" spans="1:26" ht="15" customHeight="1" x14ac:dyDescent="0.35">
      <c r="A161" s="1244"/>
      <c r="B161" s="352">
        <v>49.85</v>
      </c>
      <c r="C161" s="298">
        <v>256730</v>
      </c>
      <c r="D161" s="366">
        <v>48.01</v>
      </c>
      <c r="E161" s="297">
        <v>247250</v>
      </c>
      <c r="F161" s="353"/>
      <c r="G161" s="298"/>
      <c r="H161" s="366"/>
      <c r="I161" s="298"/>
      <c r="J161" s="366"/>
      <c r="K161" s="298"/>
      <c r="L161" s="388"/>
      <c r="M161" s="298"/>
      <c r="N161" s="366"/>
      <c r="O161" s="298"/>
      <c r="P161" s="365"/>
      <c r="Q161" s="298"/>
      <c r="R161" s="366"/>
      <c r="S161" s="298"/>
      <c r="T161" s="366"/>
      <c r="U161" s="298"/>
      <c r="V161" s="366"/>
      <c r="W161" s="298"/>
      <c r="X161" s="385"/>
      <c r="Y161" s="868"/>
      <c r="Z161" s="298"/>
    </row>
    <row r="162" spans="1:26" s="295" customFormat="1" ht="22" customHeight="1" x14ac:dyDescent="0.35">
      <c r="A162" s="1226" t="s">
        <v>113</v>
      </c>
      <c r="B162" s="354"/>
      <c r="C162" s="293">
        <f>SUM(C100:C161)</f>
        <v>2243707</v>
      </c>
      <c r="D162" s="364"/>
      <c r="E162" s="293">
        <f>SUM(E100:E161)</f>
        <v>2312390</v>
      </c>
      <c r="F162" s="293"/>
      <c r="G162" s="293">
        <f>SUM(G100:G161)</f>
        <v>272416</v>
      </c>
      <c r="H162" s="364"/>
      <c r="I162" s="293">
        <f>SUM(I100:I161)</f>
        <v>278154</v>
      </c>
      <c r="J162" s="364"/>
      <c r="K162" s="293">
        <f>SUM(K100:K161)</f>
        <v>55386</v>
      </c>
      <c r="L162" s="461"/>
      <c r="M162" s="293">
        <f>SUM(M100:M161)</f>
        <v>437276</v>
      </c>
      <c r="N162" s="364"/>
      <c r="O162" s="293">
        <f>SUM(O100:O161)</f>
        <v>350447</v>
      </c>
      <c r="P162" s="354"/>
      <c r="Q162" s="293">
        <f>SUM(Q100:Q161)</f>
        <v>637246</v>
      </c>
      <c r="R162" s="364"/>
      <c r="S162" s="293">
        <f>SUM(S100:S161)</f>
        <v>454793</v>
      </c>
      <c r="T162" s="364"/>
      <c r="U162" s="293">
        <f>SUM(U100:U161)</f>
        <v>504671</v>
      </c>
      <c r="V162" s="364"/>
      <c r="W162" s="293">
        <f>SUM(W100:W161)</f>
        <v>4652350</v>
      </c>
      <c r="X162" s="364"/>
      <c r="Y162" s="293">
        <f>SUM(Y100:Y161)</f>
        <v>1851790</v>
      </c>
      <c r="Z162" s="293">
        <f>SUM(B162:Y162)</f>
        <v>14050626</v>
      </c>
    </row>
    <row r="163" spans="1:26" s="295" customFormat="1" ht="22" customHeight="1" x14ac:dyDescent="0.35">
      <c r="A163" s="1226"/>
      <c r="B163" s="354">
        <f>SUM(B100:B162)</f>
        <v>435.67</v>
      </c>
      <c r="C163" s="293"/>
      <c r="D163" s="354">
        <f>SUM(D100:D162)</f>
        <v>449</v>
      </c>
      <c r="E163" s="293"/>
      <c r="F163" s="354">
        <f>SUM(F100:F162)</f>
        <v>35.61</v>
      </c>
      <c r="G163" s="293"/>
      <c r="H163" s="354">
        <f>SUM(H100:H162)</f>
        <v>36.36</v>
      </c>
      <c r="I163" s="293"/>
      <c r="J163" s="354">
        <f>SUM(J100:J162)</f>
        <v>7.24</v>
      </c>
      <c r="K163" s="293"/>
      <c r="L163" s="462">
        <f>SUM(L100:L162)</f>
        <v>57.160000000000004</v>
      </c>
      <c r="M163" s="293"/>
      <c r="N163" s="354">
        <f>SUM(N100:N162)</f>
        <v>45.809999999999995</v>
      </c>
      <c r="O163" s="293"/>
      <c r="P163" s="354">
        <f>SUM(P100:P162)</f>
        <v>83.300000000000011</v>
      </c>
      <c r="Q163" s="293"/>
      <c r="R163" s="354">
        <f>SUM(R100:R162)</f>
        <v>59.45</v>
      </c>
      <c r="S163" s="293"/>
      <c r="T163" s="354">
        <f>SUM(T100:T162)</f>
        <v>65.97</v>
      </c>
      <c r="U163" s="293"/>
      <c r="V163" s="354">
        <f>SUM(V100:V162)</f>
        <v>340.94999999999993</v>
      </c>
      <c r="W163" s="293"/>
      <c r="X163" s="354">
        <f>SUM(X100:X162)</f>
        <v>135.17000000000002</v>
      </c>
      <c r="Y163" s="293"/>
      <c r="Z163" s="364">
        <f>SUM(B163:Y163)</f>
        <v>1751.69</v>
      </c>
    </row>
    <row r="164" spans="1:26" ht="24" customHeight="1" x14ac:dyDescent="0.35">
      <c r="A164" s="1226"/>
      <c r="B164" s="1277"/>
      <c r="C164" s="1278"/>
      <c r="D164" s="1278"/>
      <c r="E164" s="1278"/>
      <c r="F164" s="1278"/>
      <c r="G164" s="1278"/>
      <c r="H164" s="1278"/>
      <c r="I164" s="1278"/>
      <c r="J164" s="1278"/>
      <c r="K164" s="1278"/>
      <c r="L164" s="1278"/>
      <c r="M164" s="1278"/>
      <c r="N164" s="1278"/>
      <c r="O164" s="1278"/>
      <c r="P164" s="1278"/>
      <c r="Q164" s="1278"/>
      <c r="R164" s="1278"/>
      <c r="S164" s="1278"/>
      <c r="T164" s="1278"/>
      <c r="U164" s="1278"/>
      <c r="V164" s="1278"/>
      <c r="W164" s="1278"/>
      <c r="X164" s="1278"/>
      <c r="Y164" s="1279"/>
      <c r="Z164" s="394">
        <f>Z94+Z162</f>
        <v>42430050</v>
      </c>
    </row>
    <row r="165" spans="1:26" ht="24" customHeight="1" x14ac:dyDescent="0.35">
      <c r="A165" s="862"/>
      <c r="B165" s="1277"/>
      <c r="C165" s="1278"/>
      <c r="D165" s="1278"/>
      <c r="E165" s="1278"/>
      <c r="F165" s="1278"/>
      <c r="G165" s="1278"/>
      <c r="H165" s="1278"/>
      <c r="I165" s="1278"/>
      <c r="J165" s="1278"/>
      <c r="K165" s="1278"/>
      <c r="L165" s="1278"/>
      <c r="M165" s="1278"/>
      <c r="N165" s="1278"/>
      <c r="O165" s="1278"/>
      <c r="P165" s="1278"/>
      <c r="Q165" s="1278"/>
      <c r="R165" s="1278"/>
      <c r="S165" s="1278"/>
      <c r="T165" s="1278"/>
      <c r="U165" s="1278"/>
      <c r="V165" s="1278"/>
      <c r="W165" s="1278"/>
      <c r="X165" s="1278"/>
      <c r="Y165" s="1279"/>
      <c r="Z165" s="364">
        <f>Z163+Z95</f>
        <v>5419.7</v>
      </c>
    </row>
    <row r="166" spans="1:26" ht="22" customHeight="1" x14ac:dyDescent="0.35">
      <c r="A166" s="331" t="s">
        <v>264</v>
      </c>
      <c r="B166" s="360"/>
      <c r="C166" s="303"/>
      <c r="D166" s="368"/>
      <c r="E166" s="303"/>
      <c r="F166" s="368"/>
      <c r="G166" s="301"/>
      <c r="H166" s="359"/>
      <c r="I166" s="301"/>
      <c r="J166" s="359"/>
      <c r="K166" s="301"/>
      <c r="L166" s="466"/>
      <c r="M166" s="301"/>
      <c r="N166" s="359"/>
      <c r="O166" s="301"/>
      <c r="P166" s="369"/>
      <c r="Q166" s="301"/>
      <c r="R166" s="359"/>
      <c r="S166" s="301"/>
      <c r="T166" s="359"/>
      <c r="U166" s="301"/>
      <c r="V166" s="359"/>
      <c r="W166" s="301"/>
      <c r="X166" s="359"/>
      <c r="Y166" s="301"/>
      <c r="Z166" s="301"/>
    </row>
    <row r="167" spans="1:26" ht="22" customHeight="1" x14ac:dyDescent="0.35">
      <c r="A167" s="331"/>
      <c r="B167" s="360"/>
      <c r="C167" s="303"/>
      <c r="D167" s="368"/>
      <c r="E167" s="303"/>
      <c r="F167" s="368"/>
      <c r="G167" s="301"/>
      <c r="H167" s="359"/>
      <c r="I167" s="301"/>
      <c r="J167" s="359"/>
      <c r="K167" s="301"/>
      <c r="L167" s="466"/>
      <c r="M167" s="301"/>
      <c r="N167" s="359"/>
      <c r="O167" s="301"/>
      <c r="P167" s="369"/>
      <c r="Q167" s="301"/>
      <c r="R167" s="359"/>
      <c r="S167" s="301"/>
      <c r="T167" s="359"/>
      <c r="U167" s="301"/>
      <c r="V167" s="359"/>
      <c r="W167" s="301"/>
      <c r="X167" s="359"/>
      <c r="Y167" s="301"/>
      <c r="Z167" s="301"/>
    </row>
    <row r="168" spans="1:26" ht="22" customHeight="1" x14ac:dyDescent="0.35">
      <c r="A168" s="331"/>
      <c r="B168" s="360"/>
      <c r="C168" s="1239" t="s">
        <v>240</v>
      </c>
      <c r="D168" s="1239"/>
      <c r="E168" s="1239"/>
      <c r="F168" s="368"/>
      <c r="G168" s="301"/>
      <c r="H168" s="359"/>
      <c r="I168" s="1239" t="s">
        <v>258</v>
      </c>
      <c r="J168" s="1239"/>
      <c r="K168" s="1239"/>
      <c r="L168" s="466"/>
      <c r="M168" s="301"/>
      <c r="N168" s="359"/>
      <c r="O168" s="1239" t="s">
        <v>242</v>
      </c>
      <c r="P168" s="1239"/>
      <c r="Q168" s="1239"/>
      <c r="R168" s="359"/>
      <c r="S168" s="301"/>
      <c r="T168" s="359"/>
      <c r="U168" s="301"/>
      <c r="V168" s="359"/>
      <c r="W168" s="301"/>
      <c r="X168" s="359"/>
      <c r="Y168" s="359"/>
      <c r="Z168" s="359"/>
    </row>
    <row r="169" spans="1:26" ht="22" customHeight="1" x14ac:dyDescent="0.35">
      <c r="A169" s="331"/>
      <c r="B169" s="360"/>
      <c r="C169" s="303"/>
      <c r="D169" s="368"/>
      <c r="E169" s="303"/>
      <c r="F169" s="368"/>
      <c r="G169" s="301"/>
      <c r="H169" s="359"/>
      <c r="I169" s="301"/>
      <c r="J169" s="359"/>
      <c r="K169" s="301"/>
      <c r="L169" s="466"/>
      <c r="M169" s="301"/>
      <c r="N169" s="359"/>
      <c r="O169" s="301"/>
      <c r="P169" s="369"/>
      <c r="Q169" s="301"/>
      <c r="R169" s="359"/>
      <c r="S169" s="301"/>
      <c r="T169" s="359"/>
      <c r="U169" s="301"/>
      <c r="V169" s="359"/>
      <c r="W169" s="301"/>
      <c r="X169" s="359"/>
      <c r="Y169" s="359"/>
      <c r="Z169" s="301"/>
    </row>
    <row r="170" spans="1:26" ht="22" customHeight="1" x14ac:dyDescent="0.35">
      <c r="A170" s="331"/>
      <c r="B170" s="360"/>
      <c r="C170" s="303"/>
      <c r="D170" s="368"/>
      <c r="E170" s="303"/>
      <c r="F170" s="368"/>
      <c r="G170" s="301"/>
      <c r="H170" s="359"/>
      <c r="I170" s="301"/>
      <c r="J170" s="359"/>
      <c r="K170" s="301"/>
      <c r="L170" s="466"/>
      <c r="M170" s="301"/>
      <c r="N170" s="359"/>
      <c r="O170" s="301"/>
      <c r="P170" s="369"/>
      <c r="Q170" s="301"/>
      <c r="R170" s="359"/>
      <c r="S170" s="301"/>
      <c r="T170" s="359"/>
      <c r="U170" s="301"/>
      <c r="V170" s="359"/>
      <c r="W170" s="301"/>
      <c r="X170" s="359"/>
      <c r="Y170" s="301"/>
      <c r="Z170" s="359"/>
    </row>
    <row r="171" spans="1:26" ht="22" customHeight="1" x14ac:dyDescent="0.35">
      <c r="A171" s="331"/>
      <c r="B171" s="360"/>
      <c r="C171" s="303"/>
      <c r="D171" s="368"/>
      <c r="E171" s="303"/>
      <c r="F171" s="368"/>
      <c r="G171" s="301"/>
      <c r="H171" s="359"/>
      <c r="I171" s="301"/>
      <c r="J171" s="359"/>
      <c r="K171" s="301"/>
      <c r="L171" s="466"/>
      <c r="M171" s="301"/>
      <c r="N171" s="359"/>
      <c r="O171" s="301"/>
      <c r="P171" s="369"/>
      <c r="Q171" s="301"/>
      <c r="R171" s="359"/>
      <c r="S171" s="301"/>
      <c r="T171" s="359"/>
      <c r="U171" s="301"/>
      <c r="V171" s="359"/>
      <c r="W171" s="301"/>
      <c r="X171" s="359"/>
      <c r="Y171" s="301"/>
      <c r="Z171" s="359"/>
    </row>
    <row r="172" spans="1:26" ht="22" customHeight="1" x14ac:dyDescent="0.35">
      <c r="A172" s="301"/>
      <c r="B172" s="359"/>
      <c r="C172" s="1280" t="s">
        <v>231</v>
      </c>
      <c r="D172" s="1280"/>
      <c r="E172" s="1280"/>
      <c r="F172" s="359"/>
      <c r="G172" s="301"/>
      <c r="H172" s="359"/>
      <c r="I172" s="1280" t="s">
        <v>259</v>
      </c>
      <c r="J172" s="1280"/>
      <c r="K172" s="1280"/>
      <c r="L172" s="466"/>
      <c r="M172" s="301"/>
      <c r="N172" s="359"/>
      <c r="O172" s="1280" t="s">
        <v>244</v>
      </c>
      <c r="P172" s="1280"/>
      <c r="Q172" s="1280"/>
      <c r="R172" s="359"/>
      <c r="S172" s="301"/>
      <c r="T172" s="359"/>
      <c r="U172" s="301"/>
      <c r="V172" s="359"/>
      <c r="W172" s="301"/>
      <c r="X172" s="359"/>
      <c r="Y172" s="359"/>
      <c r="Z172" s="301"/>
    </row>
    <row r="173" spans="1:26" ht="22" customHeight="1" x14ac:dyDescent="0.35">
      <c r="A173" s="301"/>
      <c r="B173" s="359"/>
      <c r="C173" s="301"/>
      <c r="D173" s="359"/>
      <c r="E173" s="301"/>
      <c r="F173" s="359"/>
      <c r="G173" s="301"/>
      <c r="H173" s="359"/>
      <c r="I173" s="301"/>
      <c r="J173" s="359"/>
      <c r="K173" s="301"/>
      <c r="L173" s="466"/>
      <c r="M173" s="301"/>
      <c r="N173" s="359"/>
      <c r="O173" s="301"/>
      <c r="P173" s="369"/>
      <c r="Q173" s="301"/>
      <c r="R173" s="359"/>
      <c r="S173" s="301"/>
      <c r="T173" s="359"/>
      <c r="U173" s="359"/>
      <c r="V173" s="359"/>
      <c r="W173" s="301"/>
      <c r="X173" s="359"/>
      <c r="Y173" s="359"/>
      <c r="Z173" s="301"/>
    </row>
    <row r="174" spans="1:26" ht="32.25" customHeight="1" x14ac:dyDescent="0.35">
      <c r="A174" s="324"/>
      <c r="B174" s="361"/>
      <c r="C174" s="1238"/>
      <c r="D174" s="1238"/>
      <c r="E174" s="1238"/>
      <c r="F174" s="391"/>
      <c r="G174" s="301"/>
      <c r="H174" s="359"/>
      <c r="I174" s="301"/>
      <c r="J174" s="359"/>
      <c r="K174" s="301"/>
      <c r="L174" s="466"/>
      <c r="M174" s="301"/>
      <c r="N174" s="359"/>
      <c r="O174" s="301"/>
      <c r="P174" s="369"/>
      <c r="Q174" s="301"/>
      <c r="R174" s="359"/>
      <c r="S174" s="866"/>
      <c r="T174" s="369"/>
      <c r="U174" s="359"/>
      <c r="V174" s="359"/>
      <c r="W174" s="1239"/>
      <c r="X174" s="1239"/>
      <c r="Y174" s="1239"/>
      <c r="Z174" s="866"/>
    </row>
    <row r="175" spans="1:26" ht="22" customHeight="1" x14ac:dyDescent="0.35">
      <c r="A175" s="301"/>
      <c r="B175" s="359"/>
      <c r="C175" s="1240" t="s">
        <v>156</v>
      </c>
      <c r="D175" s="1240"/>
      <c r="E175" s="1240" t="s">
        <v>157</v>
      </c>
      <c r="F175" s="1240"/>
      <c r="G175" s="1240" t="s">
        <v>158</v>
      </c>
      <c r="H175" s="1240"/>
      <c r="I175" s="1240" t="s">
        <v>159</v>
      </c>
      <c r="J175" s="1240"/>
      <c r="K175" s="1240" t="s">
        <v>160</v>
      </c>
      <c r="L175" s="1240"/>
      <c r="M175" s="1240" t="s">
        <v>216</v>
      </c>
      <c r="N175" s="1240"/>
      <c r="O175" s="1240" t="s">
        <v>217</v>
      </c>
      <c r="P175" s="1240"/>
      <c r="Q175" s="298"/>
      <c r="R175" s="359"/>
      <c r="S175" s="301"/>
      <c r="T175" s="359"/>
      <c r="U175" s="359"/>
      <c r="V175" s="359"/>
      <c r="W175" s="301"/>
      <c r="X175" s="359"/>
      <c r="Y175" s="301"/>
      <c r="Z175" s="301"/>
    </row>
    <row r="176" spans="1:26" ht="22" customHeight="1" x14ac:dyDescent="0.35">
      <c r="A176" s="301"/>
      <c r="B176" s="359"/>
      <c r="C176" s="427">
        <v>4153344</v>
      </c>
      <c r="D176" s="365">
        <v>542.90000000000009</v>
      </c>
      <c r="E176" s="455">
        <v>1254832</v>
      </c>
      <c r="F176" s="388">
        <v>164.03</v>
      </c>
      <c r="G176" s="426">
        <v>727511</v>
      </c>
      <c r="H176" s="366">
        <v>95.1</v>
      </c>
      <c r="I176" s="426">
        <v>350447</v>
      </c>
      <c r="J176" s="366">
        <v>45.809999999999995</v>
      </c>
      <c r="K176" s="426">
        <v>504671</v>
      </c>
      <c r="L176" s="388">
        <v>65.97</v>
      </c>
      <c r="M176" s="426">
        <v>4652350</v>
      </c>
      <c r="N176" s="366">
        <v>340.94999999999993</v>
      </c>
      <c r="O176" s="426">
        <v>1851790</v>
      </c>
      <c r="P176" s="365">
        <v>135.17000000000002</v>
      </c>
      <c r="Q176" s="298"/>
      <c r="R176" s="359"/>
      <c r="S176" s="438"/>
      <c r="T176" s="355"/>
      <c r="U176" s="359"/>
      <c r="V176" s="359"/>
      <c r="W176" s="301"/>
      <c r="X176" s="359"/>
      <c r="Y176" s="301"/>
      <c r="Z176" s="301"/>
    </row>
    <row r="177" spans="1:26" ht="22" customHeight="1" x14ac:dyDescent="0.35">
      <c r="A177" s="301"/>
      <c r="B177" s="359"/>
      <c r="C177" s="427">
        <v>3334564</v>
      </c>
      <c r="D177" s="365">
        <v>435.89000000000004</v>
      </c>
      <c r="E177" s="426">
        <v>2295000</v>
      </c>
      <c r="F177" s="366">
        <v>255</v>
      </c>
      <c r="G177" s="426">
        <v>8100000</v>
      </c>
      <c r="H177" s="366">
        <v>900</v>
      </c>
      <c r="I177" s="426">
        <v>437276</v>
      </c>
      <c r="J177" s="366">
        <v>57.160000000000004</v>
      </c>
      <c r="K177" s="426">
        <v>454793</v>
      </c>
      <c r="L177" s="388">
        <v>59.45</v>
      </c>
      <c r="M177" s="426"/>
      <c r="N177" s="366"/>
      <c r="O177" s="426"/>
      <c r="P177" s="365"/>
      <c r="Q177" s="298"/>
      <c r="R177" s="359"/>
      <c r="S177" s="439"/>
      <c r="T177" s="436"/>
      <c r="U177" s="301"/>
      <c r="V177" s="359"/>
      <c r="W177" s="301"/>
      <c r="X177" s="359"/>
      <c r="Y177" s="301"/>
      <c r="Z177" s="301"/>
    </row>
    <row r="178" spans="1:26" ht="22" customHeight="1" x14ac:dyDescent="0.35">
      <c r="A178" s="301"/>
      <c r="B178" s="359"/>
      <c r="C178" s="427">
        <v>3491157</v>
      </c>
      <c r="D178" s="453">
        <v>456.35999999999996</v>
      </c>
      <c r="E178" s="426">
        <v>2554970</v>
      </c>
      <c r="F178" s="366">
        <v>496.11</v>
      </c>
      <c r="G178" s="455">
        <v>887018</v>
      </c>
      <c r="H178" s="388">
        <v>115.94999999999999</v>
      </c>
      <c r="I178" s="426">
        <v>55386</v>
      </c>
      <c r="J178" s="366">
        <v>7.24</v>
      </c>
      <c r="K178" s="426">
        <v>637246</v>
      </c>
      <c r="L178" s="388">
        <v>83.300000000000011</v>
      </c>
      <c r="M178" s="426"/>
      <c r="N178" s="366"/>
      <c r="O178" s="432"/>
      <c r="P178" s="354"/>
      <c r="Q178" s="298"/>
      <c r="R178" s="359"/>
      <c r="S178" s="299"/>
      <c r="T178" s="355"/>
      <c r="U178" s="301"/>
      <c r="V178" s="359"/>
      <c r="W178" s="301"/>
      <c r="X178" s="359"/>
      <c r="Y178" s="301"/>
      <c r="Z178" s="301"/>
    </row>
    <row r="179" spans="1:26" ht="22" customHeight="1" x14ac:dyDescent="0.35">
      <c r="A179" s="325"/>
      <c r="B179" s="362"/>
      <c r="C179" s="426"/>
      <c r="D179" s="388"/>
      <c r="E179" s="430"/>
      <c r="F179" s="414"/>
      <c r="G179" s="427">
        <v>498093</v>
      </c>
      <c r="H179" s="365">
        <v>65.11</v>
      </c>
      <c r="I179" s="427">
        <v>278154</v>
      </c>
      <c r="J179" s="383">
        <v>36.36</v>
      </c>
      <c r="K179" s="427"/>
      <c r="L179" s="453"/>
      <c r="M179" s="426"/>
      <c r="N179" s="366"/>
      <c r="O179" s="430"/>
      <c r="P179" s="415"/>
      <c r="Q179" s="413"/>
      <c r="R179" s="376"/>
      <c r="S179" s="879"/>
      <c r="T179" s="440"/>
      <c r="U179" s="859"/>
      <c r="V179" s="380"/>
      <c r="W179" s="1237"/>
      <c r="X179" s="1237"/>
      <c r="Y179" s="1237"/>
      <c r="Z179" s="880"/>
    </row>
    <row r="180" spans="1:26" ht="22" customHeight="1" x14ac:dyDescent="0.35">
      <c r="A180" s="301"/>
      <c r="B180" s="359"/>
      <c r="C180" s="426"/>
      <c r="D180" s="388"/>
      <c r="E180" s="426"/>
      <c r="F180" s="366"/>
      <c r="G180" s="426">
        <v>968185</v>
      </c>
      <c r="H180" s="366">
        <v>126.56</v>
      </c>
      <c r="I180" s="426">
        <v>272416</v>
      </c>
      <c r="J180" s="366">
        <v>35.61</v>
      </c>
      <c r="K180" s="426"/>
      <c r="L180" s="388"/>
      <c r="M180" s="426"/>
      <c r="N180" s="366"/>
      <c r="O180" s="426"/>
      <c r="P180" s="365"/>
      <c r="Q180" s="298"/>
      <c r="R180" s="359"/>
      <c r="S180" s="438"/>
      <c r="T180" s="355"/>
      <c r="U180" s="301"/>
      <c r="V180" s="359"/>
      <c r="W180" s="301"/>
      <c r="X180" s="359"/>
      <c r="Y180" s="301"/>
      <c r="Z180" s="301"/>
    </row>
    <row r="181" spans="1:26" ht="22" customHeight="1" x14ac:dyDescent="0.35">
      <c r="A181" s="301"/>
      <c r="B181" s="359"/>
      <c r="C181" s="426"/>
      <c r="D181" s="366"/>
      <c r="E181" s="426"/>
      <c r="F181" s="366"/>
      <c r="G181" s="426">
        <v>114750</v>
      </c>
      <c r="H181" s="366">
        <v>15</v>
      </c>
      <c r="I181" s="426"/>
      <c r="J181" s="366"/>
      <c r="K181" s="426"/>
      <c r="L181" s="388"/>
      <c r="M181" s="426"/>
      <c r="N181" s="366"/>
      <c r="O181" s="426"/>
      <c r="P181" s="365"/>
      <c r="Q181" s="298"/>
      <c r="R181" s="359"/>
      <c r="S181" s="438"/>
      <c r="T181" s="355"/>
      <c r="U181" s="301"/>
      <c r="V181" s="359"/>
      <c r="W181" s="301"/>
      <c r="X181" s="359"/>
      <c r="Y181" s="301"/>
      <c r="Z181" s="301"/>
    </row>
    <row r="182" spans="1:26" ht="22" customHeight="1" x14ac:dyDescent="0.35">
      <c r="A182" s="301"/>
      <c r="B182" s="359"/>
      <c r="C182" s="426"/>
      <c r="D182" s="366"/>
      <c r="E182" s="426"/>
      <c r="F182" s="366"/>
      <c r="G182" s="426"/>
      <c r="H182" s="366"/>
      <c r="I182" s="426">
        <f>SUM(I176:I181)</f>
        <v>1393679</v>
      </c>
      <c r="J182" s="366">
        <f>SUM(J176:J181)</f>
        <v>182.18</v>
      </c>
      <c r="K182" s="426"/>
      <c r="L182" s="388"/>
      <c r="M182" s="426"/>
      <c r="N182" s="366"/>
      <c r="O182" s="426"/>
      <c r="P182" s="365"/>
      <c r="Q182" s="298"/>
      <c r="R182" s="359"/>
      <c r="S182" s="438"/>
      <c r="T182" s="355"/>
      <c r="U182" s="301"/>
      <c r="V182" s="359"/>
      <c r="W182" s="301"/>
      <c r="X182" s="359"/>
      <c r="Y182" s="301"/>
      <c r="Z182" s="301"/>
    </row>
    <row r="183" spans="1:26" ht="24.75" customHeight="1" x14ac:dyDescent="0.35">
      <c r="A183" s="301"/>
      <c r="B183" s="359"/>
      <c r="C183" s="426"/>
      <c r="D183" s="366"/>
      <c r="E183" s="426"/>
      <c r="F183" s="366"/>
      <c r="G183" s="426"/>
      <c r="H183" s="366"/>
      <c r="I183" s="426">
        <v>2312390</v>
      </c>
      <c r="J183" s="366">
        <v>449</v>
      </c>
      <c r="K183" s="426"/>
      <c r="L183" s="388"/>
      <c r="M183" s="426"/>
      <c r="N183" s="366"/>
      <c r="O183" s="426"/>
      <c r="P183" s="365"/>
      <c r="Q183" s="298"/>
      <c r="R183" s="359"/>
      <c r="S183" s="441"/>
      <c r="T183" s="437"/>
      <c r="U183" s="301"/>
      <c r="V183" s="359"/>
      <c r="W183" s="301"/>
      <c r="X183" s="359"/>
      <c r="Y183" s="301"/>
      <c r="Z183" s="301"/>
    </row>
    <row r="184" spans="1:26" ht="20.25" customHeight="1" x14ac:dyDescent="0.35">
      <c r="C184" s="428"/>
      <c r="D184" s="392"/>
      <c r="E184" s="428"/>
      <c r="F184" s="392"/>
      <c r="G184" s="455"/>
      <c r="H184" s="388"/>
      <c r="I184" s="428">
        <v>2243707</v>
      </c>
      <c r="J184" s="392">
        <v>435.7</v>
      </c>
      <c r="K184" s="429"/>
      <c r="L184" s="467"/>
      <c r="M184" s="429"/>
      <c r="N184" s="416"/>
      <c r="O184" s="428"/>
      <c r="P184" s="375"/>
      <c r="Q184" s="287"/>
      <c r="S184" s="438"/>
      <c r="T184" s="355"/>
    </row>
    <row r="185" spans="1:26" ht="20.25" customHeight="1" x14ac:dyDescent="0.35">
      <c r="C185" s="428">
        <f>SUM(C176:C184)</f>
        <v>10979065</v>
      </c>
      <c r="D185" s="392"/>
      <c r="E185" s="428">
        <f>SUM(E176:E184)</f>
        <v>6104802</v>
      </c>
      <c r="F185" s="416"/>
      <c r="G185" s="455">
        <f>SUM(G176:G184)</f>
        <v>11295557</v>
      </c>
      <c r="H185" s="388"/>
      <c r="I185" s="428">
        <f>SUM(I182:I184)</f>
        <v>5949776</v>
      </c>
      <c r="J185" s="392"/>
      <c r="K185" s="428">
        <f>SUM(K176:K184)</f>
        <v>1596710</v>
      </c>
      <c r="L185" s="468"/>
      <c r="M185" s="428">
        <f>SUM(M176:M184)</f>
        <v>4652350</v>
      </c>
      <c r="N185" s="416"/>
      <c r="O185" s="428">
        <f>SUM(O176:O184)</f>
        <v>1851790</v>
      </c>
      <c r="P185" s="363"/>
      <c r="Q185" s="287">
        <f>SUM(C185:P185)</f>
        <v>42430050</v>
      </c>
      <c r="S185" s="438"/>
      <c r="T185" s="355"/>
    </row>
    <row r="186" spans="1:26" ht="20.25" customHeight="1" x14ac:dyDescent="0.35">
      <c r="C186" s="428"/>
      <c r="D186" s="392">
        <f>SUM(D176:D185)</f>
        <v>1435.15</v>
      </c>
      <c r="E186" s="428"/>
      <c r="F186" s="392">
        <f>SUM(F176:F185)</f>
        <v>915.14</v>
      </c>
      <c r="G186" s="428"/>
      <c r="H186" s="392">
        <f>SUM(H176:H185)</f>
        <v>1317.7199999999998</v>
      </c>
      <c r="I186" s="428"/>
      <c r="J186" s="392">
        <f>SUM(J182:J185)</f>
        <v>1066.8800000000001</v>
      </c>
      <c r="K186" s="428"/>
      <c r="L186" s="468">
        <f>SUM(L176:L185)</f>
        <v>208.72000000000003</v>
      </c>
      <c r="M186" s="428"/>
      <c r="N186" s="392">
        <f>SUM(N176:N185)</f>
        <v>340.94999999999993</v>
      </c>
      <c r="O186" s="428"/>
      <c r="P186" s="375">
        <f>SUM(P176:P185)</f>
        <v>135.17000000000002</v>
      </c>
      <c r="Q186" s="392">
        <f>SUM(C186:P186)</f>
        <v>5419.73</v>
      </c>
      <c r="S186" s="442"/>
      <c r="T186" s="436"/>
    </row>
    <row r="188" spans="1:26" x14ac:dyDescent="0.35">
      <c r="G188" s="294">
        <f>G185-G177</f>
        <v>3195557</v>
      </c>
      <c r="H188" s="349">
        <f>H186-H177</f>
        <v>417.7199999999998</v>
      </c>
      <c r="I188" s="294">
        <f>I183+I184</f>
        <v>4556097</v>
      </c>
    </row>
    <row r="191" spans="1:26" ht="14.5" x14ac:dyDescent="0.35">
      <c r="I191" s="433"/>
      <c r="J191"/>
    </row>
    <row r="192" spans="1:26" ht="14.5" x14ac:dyDescent="0.35">
      <c r="I192" s="433"/>
      <c r="J192"/>
    </row>
    <row r="193" spans="1:27" ht="14.5" x14ac:dyDescent="0.35">
      <c r="I193" s="473">
        <v>1851790</v>
      </c>
      <c r="J193" s="476">
        <v>5949776</v>
      </c>
      <c r="K193" s="474"/>
    </row>
    <row r="194" spans="1:27" ht="14.5" x14ac:dyDescent="0.35">
      <c r="I194" s="473">
        <v>4149560</v>
      </c>
      <c r="J194" s="476">
        <v>11295557</v>
      </c>
      <c r="K194" s="474"/>
    </row>
    <row r="195" spans="1:27" ht="14.5" x14ac:dyDescent="0.35">
      <c r="G195" s="474"/>
      <c r="I195" s="473">
        <v>502790</v>
      </c>
      <c r="J195" s="476">
        <v>10979065</v>
      </c>
      <c r="K195" s="474"/>
    </row>
    <row r="196" spans="1:27" ht="14.5" x14ac:dyDescent="0.35">
      <c r="G196" s="474"/>
      <c r="I196" s="473">
        <v>1596710</v>
      </c>
      <c r="J196" s="476">
        <v>6104802</v>
      </c>
      <c r="K196" s="474"/>
    </row>
    <row r="197" spans="1:27" ht="14.5" x14ac:dyDescent="0.35">
      <c r="G197" s="474"/>
      <c r="I197" s="119"/>
      <c r="J197" s="473">
        <v>10000</v>
      </c>
    </row>
    <row r="198" spans="1:27" s="349" customFormat="1" ht="14.5" x14ac:dyDescent="0.35">
      <c r="A198" s="294"/>
      <c r="C198" s="294"/>
      <c r="E198" s="294"/>
      <c r="G198" s="474"/>
      <c r="I198" s="294">
        <f>SUM(I193:I197)</f>
        <v>8100850</v>
      </c>
      <c r="J198" s="475">
        <f>SUM(J193:J197)</f>
        <v>34339200</v>
      </c>
      <c r="K198" s="294"/>
      <c r="L198" s="469"/>
      <c r="M198" s="294"/>
      <c r="O198" s="294"/>
      <c r="P198" s="377"/>
      <c r="Q198" s="294"/>
      <c r="S198" s="294"/>
      <c r="U198" s="294"/>
      <c r="W198" s="294"/>
      <c r="Y198" s="294"/>
      <c r="Z198" s="294"/>
      <c r="AA198" s="294"/>
    </row>
    <row r="199" spans="1:27" ht="14.5" x14ac:dyDescent="0.35">
      <c r="G199" s="474"/>
    </row>
    <row r="200" spans="1:27" x14ac:dyDescent="0.35">
      <c r="J200" s="294">
        <f>I198+J198</f>
        <v>42440050</v>
      </c>
    </row>
    <row r="202" spans="1:27" ht="14.5" x14ac:dyDescent="0.35">
      <c r="G202" s="119"/>
    </row>
  </sheetData>
  <mergeCells count="118">
    <mergeCell ref="A1:Z1"/>
    <mergeCell ref="A2:Z2"/>
    <mergeCell ref="A4:A5"/>
    <mergeCell ref="B4:G4"/>
    <mergeCell ref="N4:O4"/>
    <mergeCell ref="P4:Q4"/>
    <mergeCell ref="R4:S4"/>
    <mergeCell ref="T4:W4"/>
    <mergeCell ref="A7:A8"/>
    <mergeCell ref="A9:A11"/>
    <mergeCell ref="A12:A14"/>
    <mergeCell ref="A15:A16"/>
    <mergeCell ref="A17:A19"/>
    <mergeCell ref="A20:A23"/>
    <mergeCell ref="X4:Y4"/>
    <mergeCell ref="Z4:Z5"/>
    <mergeCell ref="B5:C5"/>
    <mergeCell ref="D5:E5"/>
    <mergeCell ref="F5:G5"/>
    <mergeCell ref="H5:I5"/>
    <mergeCell ref="J5:K5"/>
    <mergeCell ref="L5:M5"/>
    <mergeCell ref="H4:M4"/>
    <mergeCell ref="A39:A41"/>
    <mergeCell ref="A42:A44"/>
    <mergeCell ref="A45:A47"/>
    <mergeCell ref="A48:A50"/>
    <mergeCell ref="A51:A53"/>
    <mergeCell ref="A54:A56"/>
    <mergeCell ref="A24:A26"/>
    <mergeCell ref="A27:A28"/>
    <mergeCell ref="A29:A31"/>
    <mergeCell ref="A32:A33"/>
    <mergeCell ref="A34:A36"/>
    <mergeCell ref="A37:A38"/>
    <mergeCell ref="A74:A76"/>
    <mergeCell ref="A77:A79"/>
    <mergeCell ref="A80:A82"/>
    <mergeCell ref="A83:A85"/>
    <mergeCell ref="A94:A95"/>
    <mergeCell ref="A97:A99"/>
    <mergeCell ref="A57:A59"/>
    <mergeCell ref="A60:A62"/>
    <mergeCell ref="A63:A65"/>
    <mergeCell ref="A66:A68"/>
    <mergeCell ref="A69:A70"/>
    <mergeCell ref="A71:A73"/>
    <mergeCell ref="A91:A93"/>
    <mergeCell ref="A86:A88"/>
    <mergeCell ref="V98:W98"/>
    <mergeCell ref="X98:Y98"/>
    <mergeCell ref="A100:A101"/>
    <mergeCell ref="A102:A103"/>
    <mergeCell ref="A104:A105"/>
    <mergeCell ref="A106:A107"/>
    <mergeCell ref="Z97:Z98"/>
    <mergeCell ref="B98:C98"/>
    <mergeCell ref="D98:E98"/>
    <mergeCell ref="F98:G98"/>
    <mergeCell ref="H98:I98"/>
    <mergeCell ref="L98:M98"/>
    <mergeCell ref="N98:O98"/>
    <mergeCell ref="R98:S98"/>
    <mergeCell ref="T98:U98"/>
    <mergeCell ref="B97:E97"/>
    <mergeCell ref="F97:G97"/>
    <mergeCell ref="H97:O97"/>
    <mergeCell ref="P97:U97"/>
    <mergeCell ref="V97:W97"/>
    <mergeCell ref="X97:Y97"/>
    <mergeCell ref="J98:K98"/>
    <mergeCell ref="A120:A121"/>
    <mergeCell ref="A122:A123"/>
    <mergeCell ref="A124:A125"/>
    <mergeCell ref="A126:A127"/>
    <mergeCell ref="A128:A129"/>
    <mergeCell ref="A130:A131"/>
    <mergeCell ref="A108:A109"/>
    <mergeCell ref="A110:A111"/>
    <mergeCell ref="A112:A113"/>
    <mergeCell ref="A114:A115"/>
    <mergeCell ref="A116:A117"/>
    <mergeCell ref="A118:A119"/>
    <mergeCell ref="A146:A147"/>
    <mergeCell ref="A148:A149"/>
    <mergeCell ref="A150:A151"/>
    <mergeCell ref="A152:A153"/>
    <mergeCell ref="A154:A155"/>
    <mergeCell ref="A132:A133"/>
    <mergeCell ref="A134:A135"/>
    <mergeCell ref="A136:A137"/>
    <mergeCell ref="A138:A139"/>
    <mergeCell ref="A140:A141"/>
    <mergeCell ref="A142:A143"/>
    <mergeCell ref="M175:N175"/>
    <mergeCell ref="O175:P175"/>
    <mergeCell ref="W179:Y179"/>
    <mergeCell ref="A89:A90"/>
    <mergeCell ref="A156:A157"/>
    <mergeCell ref="A158:A159"/>
    <mergeCell ref="A160:A161"/>
    <mergeCell ref="C172:E172"/>
    <mergeCell ref="I172:K172"/>
    <mergeCell ref="O172:Q172"/>
    <mergeCell ref="C174:E174"/>
    <mergeCell ref="W174:Y174"/>
    <mergeCell ref="C175:D175"/>
    <mergeCell ref="E175:F175"/>
    <mergeCell ref="G175:H175"/>
    <mergeCell ref="I175:J175"/>
    <mergeCell ref="K175:L175"/>
    <mergeCell ref="A162:A164"/>
    <mergeCell ref="B164:Y164"/>
    <mergeCell ref="B165:Y165"/>
    <mergeCell ref="C168:E168"/>
    <mergeCell ref="I168:K168"/>
    <mergeCell ref="O168:Q168"/>
    <mergeCell ref="A144:A145"/>
  </mergeCells>
  <printOptions horizontalCentered="1"/>
  <pageMargins left="0.25" right="0.25" top="0.16" bottom="0.12" header="0.18" footer="0.12"/>
  <pageSetup paperSize="9" scale="34" fitToHeight="0" orientation="landscape" horizontalDpi="360" verticalDpi="360" r:id="rId1"/>
  <rowBreaks count="1" manualBreakCount="1">
    <brk id="95" max="26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B183"/>
  <sheetViews>
    <sheetView workbookViewId="0">
      <selection sqref="A1:AA1"/>
    </sheetView>
  </sheetViews>
  <sheetFormatPr defaultColWidth="9.1796875" defaultRowHeight="14" x14ac:dyDescent="0.35"/>
  <cols>
    <col min="1" max="1" width="27.453125" style="294" customWidth="1"/>
    <col min="2" max="2" width="11" style="349" customWidth="1"/>
    <col min="3" max="3" width="19.453125" style="294" customWidth="1"/>
    <col min="4" max="4" width="11" style="349" customWidth="1"/>
    <col min="5" max="5" width="17.453125" style="294" bestFit="1" customWidth="1"/>
    <col min="6" max="6" width="9.81640625" style="349" customWidth="1"/>
    <col min="7" max="7" width="17.81640625" style="294" customWidth="1"/>
    <col min="8" max="8" width="9.81640625" style="349" customWidth="1"/>
    <col min="9" max="9" width="19.453125" style="294" customWidth="1"/>
    <col min="10" max="10" width="16.453125" style="294" bestFit="1" customWidth="1"/>
    <col min="11" max="11" width="11.1796875" style="349" customWidth="1"/>
    <col min="12" max="12" width="18.453125" style="294" bestFit="1" customWidth="1"/>
    <col min="13" max="13" width="9.453125" style="469" customWidth="1"/>
    <col min="14" max="14" width="20.453125" style="294" customWidth="1"/>
    <col min="15" max="15" width="10" style="349" customWidth="1"/>
    <col min="16" max="16" width="21" style="294" bestFit="1" customWidth="1"/>
    <col min="17" max="17" width="10.453125" style="377" customWidth="1"/>
    <col min="18" max="18" width="21.453125" style="294" customWidth="1"/>
    <col min="19" max="19" width="10.453125" style="349" customWidth="1"/>
    <col min="20" max="20" width="19.453125" style="294" customWidth="1"/>
    <col min="21" max="21" width="9.453125" style="349" customWidth="1"/>
    <col min="22" max="22" width="16.453125" style="294" customWidth="1"/>
    <col min="23" max="23" width="9.453125" style="349" customWidth="1"/>
    <col min="24" max="24" width="18.453125" style="294" bestFit="1" customWidth="1"/>
    <col min="25" max="25" width="10.453125" style="349" customWidth="1"/>
    <col min="26" max="26" width="19.453125" style="294" customWidth="1"/>
    <col min="27" max="27" width="21.453125" style="294" customWidth="1"/>
    <col min="28" max="16384" width="9.1796875" style="294"/>
  </cols>
  <sheetData>
    <row r="1" spans="1:28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</row>
    <row r="2" spans="1:28" ht="15" x14ac:dyDescent="0.35">
      <c r="A2" s="1237" t="s">
        <v>265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</row>
    <row r="4" spans="1:28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69"/>
      <c r="H4" s="1268" t="s">
        <v>4</v>
      </c>
      <c r="I4" s="1281"/>
      <c r="J4" s="1281"/>
      <c r="K4" s="1281"/>
      <c r="L4" s="1269"/>
      <c r="M4" s="1282" t="s">
        <v>266</v>
      </c>
      <c r="N4" s="1283"/>
      <c r="O4" s="1282" t="s">
        <v>5</v>
      </c>
      <c r="P4" s="1283"/>
      <c r="Q4" s="1282" t="s">
        <v>6</v>
      </c>
      <c r="R4" s="1283"/>
      <c r="S4" s="1268" t="s">
        <v>7</v>
      </c>
      <c r="T4" s="1269"/>
      <c r="U4" s="1282" t="s">
        <v>8</v>
      </c>
      <c r="V4" s="1284"/>
      <c r="W4" s="1284"/>
      <c r="X4" s="1283"/>
      <c r="Y4" s="1268" t="s">
        <v>7</v>
      </c>
      <c r="Z4" s="1269"/>
      <c r="AA4" s="1245" t="s">
        <v>9</v>
      </c>
    </row>
    <row r="5" spans="1:28" s="296" customFormat="1" ht="30.75" customHeight="1" x14ac:dyDescent="0.35">
      <c r="A5" s="1268"/>
      <c r="B5" s="1268" t="s">
        <v>188</v>
      </c>
      <c r="C5" s="1269"/>
      <c r="D5" s="1268" t="s">
        <v>189</v>
      </c>
      <c r="E5" s="1269"/>
      <c r="F5" s="1268" t="s">
        <v>190</v>
      </c>
      <c r="G5" s="1269"/>
      <c r="H5" s="1268" t="s">
        <v>267</v>
      </c>
      <c r="I5" s="1269"/>
      <c r="J5" s="1268" t="s">
        <v>268</v>
      </c>
      <c r="K5" s="1281"/>
      <c r="L5" s="1269"/>
      <c r="M5" s="1268" t="s">
        <v>269</v>
      </c>
      <c r="N5" s="1269"/>
      <c r="O5" s="363"/>
      <c r="P5" s="869" t="s">
        <v>192</v>
      </c>
      <c r="Q5" s="363"/>
      <c r="R5" s="869" t="s">
        <v>20</v>
      </c>
      <c r="S5" s="374"/>
      <c r="T5" s="863" t="s">
        <v>255</v>
      </c>
      <c r="U5" s="350"/>
      <c r="V5" s="339" t="s">
        <v>193</v>
      </c>
      <c r="W5" s="384"/>
      <c r="X5" s="863" t="s">
        <v>251</v>
      </c>
      <c r="Y5" s="374"/>
      <c r="Z5" s="869" t="s">
        <v>256</v>
      </c>
      <c r="AA5" s="1247"/>
    </row>
    <row r="6" spans="1:28" s="296" customFormat="1" ht="30.75" customHeight="1" x14ac:dyDescent="0.35">
      <c r="A6" s="875"/>
      <c r="B6" s="350" t="s">
        <v>26</v>
      </c>
      <c r="C6" s="869" t="s">
        <v>27</v>
      </c>
      <c r="D6" s="363" t="s">
        <v>26</v>
      </c>
      <c r="E6" s="869" t="s">
        <v>27</v>
      </c>
      <c r="F6" s="389" t="s">
        <v>30</v>
      </c>
      <c r="G6" s="874" t="s">
        <v>27</v>
      </c>
      <c r="H6" s="371" t="s">
        <v>30</v>
      </c>
      <c r="I6" s="869" t="s">
        <v>27</v>
      </c>
      <c r="J6" s="869" t="s">
        <v>164</v>
      </c>
      <c r="K6" s="363" t="s">
        <v>28</v>
      </c>
      <c r="L6" s="869" t="s">
        <v>27</v>
      </c>
      <c r="M6" s="460" t="s">
        <v>30</v>
      </c>
      <c r="N6" s="869" t="s">
        <v>27</v>
      </c>
      <c r="O6" s="363" t="s">
        <v>30</v>
      </c>
      <c r="P6" s="869" t="s">
        <v>27</v>
      </c>
      <c r="Q6" s="363" t="s">
        <v>31</v>
      </c>
      <c r="R6" s="869" t="s">
        <v>27</v>
      </c>
      <c r="S6" s="374" t="s">
        <v>30</v>
      </c>
      <c r="T6" s="863" t="s">
        <v>27</v>
      </c>
      <c r="U6" s="350" t="s">
        <v>30</v>
      </c>
      <c r="V6" s="873" t="s">
        <v>27</v>
      </c>
      <c r="W6" s="350" t="s">
        <v>32</v>
      </c>
      <c r="X6" s="863" t="s">
        <v>27</v>
      </c>
      <c r="Y6" s="374" t="s">
        <v>30</v>
      </c>
      <c r="Z6" s="869" t="s">
        <v>27</v>
      </c>
      <c r="AA6" s="864"/>
    </row>
    <row r="7" spans="1:28" ht="15" customHeight="1" x14ac:dyDescent="0.35">
      <c r="A7" s="1249">
        <v>44593</v>
      </c>
      <c r="B7" s="351"/>
      <c r="C7" s="327"/>
      <c r="D7" s="348">
        <v>29.25</v>
      </c>
      <c r="E7" s="327">
        <v>223763</v>
      </c>
      <c r="F7" s="348"/>
      <c r="G7" s="297"/>
      <c r="H7" s="353"/>
      <c r="I7" s="297"/>
      <c r="J7" s="297"/>
      <c r="K7" s="353">
        <v>29.12</v>
      </c>
      <c r="L7" s="297">
        <v>150000</v>
      </c>
      <c r="M7" s="372"/>
      <c r="N7" s="298"/>
      <c r="O7" s="366"/>
      <c r="P7" s="298"/>
      <c r="Q7" s="365"/>
      <c r="R7" s="298"/>
      <c r="S7" s="366"/>
      <c r="T7" s="298"/>
      <c r="U7" s="385"/>
      <c r="V7" s="340"/>
      <c r="W7" s="385"/>
      <c r="X7" s="298"/>
      <c r="Y7" s="366"/>
      <c r="Z7" s="298"/>
      <c r="AA7" s="298"/>
    </row>
    <row r="8" spans="1:28" ht="15" customHeight="1" x14ac:dyDescent="0.35">
      <c r="A8" s="1251"/>
      <c r="B8" s="352"/>
      <c r="C8" s="327"/>
      <c r="D8" s="348"/>
      <c r="E8" s="327"/>
      <c r="F8" s="348"/>
      <c r="G8" s="297"/>
      <c r="H8" s="353"/>
      <c r="I8" s="297"/>
      <c r="J8" s="297"/>
      <c r="K8" s="353"/>
      <c r="L8" s="297"/>
      <c r="M8" s="372"/>
      <c r="N8" s="298"/>
      <c r="O8" s="366"/>
      <c r="P8" s="298"/>
      <c r="Q8" s="365"/>
      <c r="R8" s="298"/>
      <c r="S8" s="366"/>
      <c r="T8" s="298"/>
      <c r="U8" s="385"/>
      <c r="V8" s="340"/>
      <c r="W8" s="385"/>
      <c r="X8" s="298"/>
      <c r="Y8" s="366"/>
      <c r="Z8" s="298"/>
      <c r="AA8" s="298"/>
    </row>
    <row r="9" spans="1:28" ht="15" customHeight="1" x14ac:dyDescent="0.35">
      <c r="A9" s="1249">
        <v>44594</v>
      </c>
      <c r="B9" s="411">
        <v>19.12</v>
      </c>
      <c r="C9" s="327">
        <v>146268</v>
      </c>
      <c r="D9" s="348">
        <v>20.37</v>
      </c>
      <c r="E9" s="327">
        <v>155831</v>
      </c>
      <c r="F9" s="348"/>
      <c r="G9" s="297"/>
      <c r="H9" s="353">
        <v>28.78</v>
      </c>
      <c r="I9" s="297">
        <v>220167</v>
      </c>
      <c r="J9" s="297"/>
      <c r="K9" s="353"/>
      <c r="L9" s="297"/>
      <c r="M9" s="372">
        <v>44.92</v>
      </c>
      <c r="N9" s="298">
        <v>343638</v>
      </c>
      <c r="O9" s="366"/>
      <c r="P9" s="298"/>
      <c r="Q9" s="365"/>
      <c r="R9" s="298"/>
      <c r="S9" s="366"/>
      <c r="T9" s="298"/>
      <c r="U9" s="385"/>
      <c r="V9" s="340"/>
      <c r="W9" s="385">
        <v>33.909999999999997</v>
      </c>
      <c r="X9" s="298">
        <v>259641</v>
      </c>
      <c r="Y9" s="366"/>
      <c r="Z9" s="298"/>
      <c r="AA9" s="298"/>
    </row>
    <row r="10" spans="1:28" ht="15" customHeight="1" x14ac:dyDescent="0.35">
      <c r="A10" s="1250"/>
      <c r="B10" s="351"/>
      <c r="C10" s="327"/>
      <c r="D10" s="348"/>
      <c r="E10" s="327"/>
      <c r="F10" s="348"/>
      <c r="G10" s="297"/>
      <c r="H10" s="353"/>
      <c r="I10" s="297"/>
      <c r="J10" s="297"/>
      <c r="K10" s="353"/>
      <c r="L10" s="297"/>
      <c r="M10" s="372"/>
      <c r="N10" s="298"/>
      <c r="O10" s="366"/>
      <c r="P10" s="298"/>
      <c r="Q10" s="365">
        <v>15</v>
      </c>
      <c r="R10" s="298">
        <v>135000</v>
      </c>
      <c r="S10" s="366"/>
      <c r="T10" s="298"/>
      <c r="U10" s="385"/>
      <c r="V10" s="341"/>
      <c r="W10" s="386"/>
      <c r="X10" s="287"/>
      <c r="Y10" s="392"/>
      <c r="Z10" s="298"/>
      <c r="AA10" s="298"/>
      <c r="AB10" s="294" t="s">
        <v>153</v>
      </c>
    </row>
    <row r="11" spans="1:28" ht="15" customHeight="1" x14ac:dyDescent="0.35">
      <c r="A11" s="1251"/>
      <c r="B11" s="352"/>
      <c r="C11" s="327"/>
      <c r="D11" s="348"/>
      <c r="E11" s="327"/>
      <c r="F11" s="348"/>
      <c r="G11" s="338"/>
      <c r="H11" s="353"/>
      <c r="I11" s="297"/>
      <c r="J11" s="297"/>
      <c r="K11" s="353"/>
      <c r="L11" s="297"/>
      <c r="M11" s="372"/>
      <c r="N11" s="298"/>
      <c r="O11" s="366"/>
      <c r="P11" s="298"/>
      <c r="Q11" s="365">
        <v>15</v>
      </c>
      <c r="R11" s="298">
        <v>135000</v>
      </c>
      <c r="S11" s="366"/>
      <c r="T11" s="298"/>
      <c r="U11" s="385"/>
      <c r="V11" s="340"/>
      <c r="W11" s="385"/>
      <c r="X11" s="298"/>
      <c r="Y11" s="366"/>
      <c r="Z11" s="298"/>
      <c r="AA11" s="298"/>
    </row>
    <row r="12" spans="1:28" ht="15" customHeight="1" x14ac:dyDescent="0.35">
      <c r="A12" s="1249">
        <v>44595</v>
      </c>
      <c r="B12" s="353">
        <v>14.92</v>
      </c>
      <c r="C12" s="327">
        <v>114138</v>
      </c>
      <c r="D12" s="348">
        <v>16.09</v>
      </c>
      <c r="E12" s="327">
        <v>123089</v>
      </c>
      <c r="F12" s="348"/>
      <c r="G12" s="297"/>
      <c r="H12" s="353"/>
      <c r="I12" s="297"/>
      <c r="J12" s="297"/>
      <c r="K12" s="353">
        <v>60.02</v>
      </c>
      <c r="L12" s="297">
        <v>309100</v>
      </c>
      <c r="M12" s="372"/>
      <c r="N12" s="298"/>
      <c r="O12" s="366"/>
      <c r="P12" s="298"/>
      <c r="Q12" s="365">
        <v>15</v>
      </c>
      <c r="R12" s="298">
        <v>135000</v>
      </c>
      <c r="S12" s="366"/>
      <c r="T12" s="298"/>
      <c r="U12" s="385"/>
      <c r="V12" s="340"/>
      <c r="W12" s="385"/>
      <c r="X12" s="298"/>
      <c r="Y12" s="366"/>
      <c r="Z12" s="298"/>
      <c r="AA12" s="298"/>
    </row>
    <row r="13" spans="1:28" ht="15" customHeight="1" x14ac:dyDescent="0.35">
      <c r="A13" s="1250"/>
      <c r="B13" s="353"/>
      <c r="C13" s="327"/>
      <c r="D13" s="348"/>
      <c r="E13" s="327"/>
      <c r="F13" s="348"/>
      <c r="G13" s="297"/>
      <c r="H13" s="353"/>
      <c r="I13" s="297"/>
      <c r="J13" s="297"/>
      <c r="K13" s="353">
        <v>29.13</v>
      </c>
      <c r="L13" s="297">
        <v>150020</v>
      </c>
      <c r="M13" s="372"/>
      <c r="N13" s="298"/>
      <c r="O13" s="366"/>
      <c r="P13" s="298"/>
      <c r="Q13" s="365">
        <v>15</v>
      </c>
      <c r="R13" s="298">
        <v>135000</v>
      </c>
      <c r="S13" s="366"/>
      <c r="T13" s="298"/>
      <c r="U13" s="385"/>
      <c r="V13" s="340"/>
      <c r="W13" s="385"/>
      <c r="X13" s="298"/>
      <c r="Y13" s="366"/>
      <c r="Z13" s="298"/>
      <c r="AA13" s="298"/>
    </row>
    <row r="14" spans="1:28" ht="15" customHeight="1" x14ac:dyDescent="0.35">
      <c r="A14" s="1251"/>
      <c r="B14" s="353"/>
      <c r="C14" s="327"/>
      <c r="D14" s="348"/>
      <c r="E14" s="297"/>
      <c r="F14" s="353"/>
      <c r="G14" s="338"/>
      <c r="H14" s="353"/>
      <c r="I14" s="297"/>
      <c r="J14" s="297"/>
      <c r="K14" s="353"/>
      <c r="L14" s="297"/>
      <c r="M14" s="372"/>
      <c r="N14" s="298"/>
      <c r="O14" s="366"/>
      <c r="P14" s="298"/>
      <c r="Q14" s="365">
        <v>15</v>
      </c>
      <c r="R14" s="298">
        <v>135000</v>
      </c>
      <c r="S14" s="366"/>
      <c r="T14" s="298"/>
      <c r="U14" s="385"/>
      <c r="V14" s="340"/>
      <c r="W14" s="385"/>
      <c r="X14" s="298"/>
      <c r="Y14" s="366"/>
      <c r="Z14" s="298"/>
      <c r="AA14" s="298"/>
    </row>
    <row r="15" spans="1:28" ht="15" customHeight="1" x14ac:dyDescent="0.35">
      <c r="A15" s="1249">
        <v>44596</v>
      </c>
      <c r="B15" s="353">
        <v>14.98</v>
      </c>
      <c r="C15" s="327">
        <v>114597</v>
      </c>
      <c r="D15" s="348">
        <v>29.03</v>
      </c>
      <c r="E15" s="327">
        <v>222080</v>
      </c>
      <c r="F15" s="348"/>
      <c r="G15" s="297"/>
      <c r="H15" s="353"/>
      <c r="I15" s="297"/>
      <c r="J15" s="297">
        <v>15</v>
      </c>
      <c r="K15" s="353"/>
      <c r="L15" s="297">
        <v>135000</v>
      </c>
      <c r="M15" s="372"/>
      <c r="N15" s="298"/>
      <c r="O15" s="366"/>
      <c r="P15" s="298"/>
      <c r="Q15" s="365">
        <v>15</v>
      </c>
      <c r="R15" s="298">
        <v>135000</v>
      </c>
      <c r="S15" s="366">
        <v>15</v>
      </c>
      <c r="T15" s="298">
        <v>114750</v>
      </c>
      <c r="U15" s="385">
        <v>39.08</v>
      </c>
      <c r="V15" s="340">
        <v>298962</v>
      </c>
      <c r="W15" s="385"/>
      <c r="X15" s="298"/>
      <c r="Y15" s="366"/>
      <c r="Z15" s="298"/>
      <c r="AA15" s="298"/>
    </row>
    <row r="16" spans="1:28" ht="15" customHeight="1" x14ac:dyDescent="0.35">
      <c r="A16" s="1251"/>
      <c r="B16" s="353"/>
      <c r="C16" s="327"/>
      <c r="D16" s="348"/>
      <c r="E16" s="327"/>
      <c r="F16" s="348"/>
      <c r="G16" s="297"/>
      <c r="H16" s="353"/>
      <c r="I16" s="297"/>
      <c r="J16" s="297"/>
      <c r="K16" s="353">
        <v>52.31</v>
      </c>
      <c r="L16" s="297">
        <v>269448</v>
      </c>
      <c r="M16" s="372"/>
      <c r="N16" s="298"/>
      <c r="O16" s="366"/>
      <c r="P16" s="298"/>
      <c r="Q16" s="365"/>
      <c r="R16" s="298"/>
      <c r="S16" s="366"/>
      <c r="T16" s="298"/>
      <c r="U16" s="385"/>
      <c r="V16" s="340"/>
      <c r="W16" s="385"/>
      <c r="X16" s="298"/>
      <c r="Y16" s="366"/>
      <c r="Z16" s="298"/>
      <c r="AA16" s="298"/>
    </row>
    <row r="17" spans="1:27" ht="15" customHeight="1" x14ac:dyDescent="0.35">
      <c r="A17" s="1249">
        <v>44597</v>
      </c>
      <c r="B17" s="353"/>
      <c r="C17" s="327"/>
      <c r="D17" s="348"/>
      <c r="E17" s="327"/>
      <c r="F17" s="348"/>
      <c r="G17" s="297"/>
      <c r="H17" s="353"/>
      <c r="I17" s="297"/>
      <c r="J17" s="297"/>
      <c r="K17" s="353"/>
      <c r="L17" s="297"/>
      <c r="M17" s="372"/>
      <c r="N17" s="298"/>
      <c r="O17" s="366"/>
      <c r="P17" s="298"/>
      <c r="Q17" s="365">
        <v>15</v>
      </c>
      <c r="R17" s="298">
        <v>135000</v>
      </c>
      <c r="S17" s="366"/>
      <c r="T17" s="298"/>
      <c r="U17" s="385"/>
      <c r="V17" s="340"/>
      <c r="W17" s="385"/>
      <c r="X17" s="298"/>
      <c r="Y17" s="366"/>
      <c r="Z17" s="298"/>
      <c r="AA17" s="298"/>
    </row>
    <row r="18" spans="1:27" ht="15" customHeight="1" x14ac:dyDescent="0.35">
      <c r="A18" s="1250"/>
      <c r="B18" s="353"/>
      <c r="C18" s="327"/>
      <c r="D18" s="348"/>
      <c r="E18" s="327"/>
      <c r="F18" s="348"/>
      <c r="G18" s="297"/>
      <c r="H18" s="353"/>
      <c r="I18" s="297"/>
      <c r="J18" s="297"/>
      <c r="K18" s="353"/>
      <c r="L18" s="297"/>
      <c r="M18" s="372"/>
      <c r="N18" s="298"/>
      <c r="O18" s="366"/>
      <c r="P18" s="298"/>
      <c r="Q18" s="365">
        <v>15</v>
      </c>
      <c r="R18" s="298">
        <v>135000</v>
      </c>
      <c r="S18" s="366"/>
      <c r="T18" s="298"/>
      <c r="U18" s="385"/>
      <c r="V18" s="340"/>
      <c r="W18" s="385"/>
      <c r="X18" s="298"/>
      <c r="Y18" s="366"/>
      <c r="Z18" s="298"/>
      <c r="AA18" s="298"/>
    </row>
    <row r="19" spans="1:27" ht="15" customHeight="1" x14ac:dyDescent="0.35">
      <c r="A19" s="1251"/>
      <c r="B19" s="353"/>
      <c r="C19" s="327"/>
      <c r="D19" s="348"/>
      <c r="E19" s="327"/>
      <c r="F19" s="348"/>
      <c r="G19" s="297"/>
      <c r="H19" s="353"/>
      <c r="I19" s="297"/>
      <c r="J19" s="297"/>
      <c r="K19" s="353"/>
      <c r="L19" s="297"/>
      <c r="M19" s="372"/>
      <c r="N19" s="298"/>
      <c r="O19" s="366"/>
      <c r="P19" s="298"/>
      <c r="Q19" s="365">
        <v>15</v>
      </c>
      <c r="R19" s="298">
        <v>135000</v>
      </c>
      <c r="S19" s="366"/>
      <c r="T19" s="298"/>
      <c r="U19" s="385"/>
      <c r="V19" s="340"/>
      <c r="W19" s="385"/>
      <c r="X19" s="298"/>
      <c r="Y19" s="366"/>
      <c r="Z19" s="298"/>
      <c r="AA19" s="298"/>
    </row>
    <row r="20" spans="1:27" ht="15" customHeight="1" x14ac:dyDescent="0.35">
      <c r="A20" s="1249">
        <v>44598</v>
      </c>
      <c r="B20" s="353"/>
      <c r="C20" s="327"/>
      <c r="D20" s="348">
        <v>35.21</v>
      </c>
      <c r="E20" s="327">
        <v>269357</v>
      </c>
      <c r="F20" s="348"/>
      <c r="G20" s="297"/>
      <c r="H20" s="353"/>
      <c r="I20" s="297"/>
      <c r="J20" s="297"/>
      <c r="K20" s="353">
        <v>29.12</v>
      </c>
      <c r="L20" s="297">
        <v>150000</v>
      </c>
      <c r="M20" s="372"/>
      <c r="N20" s="298"/>
      <c r="O20" s="366"/>
      <c r="P20" s="298"/>
      <c r="Q20" s="365"/>
      <c r="R20" s="298"/>
      <c r="S20" s="366"/>
      <c r="T20" s="298"/>
      <c r="U20" s="385"/>
      <c r="V20" s="340"/>
      <c r="W20" s="385"/>
      <c r="X20" s="332"/>
      <c r="Y20" s="366"/>
      <c r="Z20" s="298"/>
      <c r="AA20" s="298"/>
    </row>
    <row r="21" spans="1:27" ht="15" customHeight="1" x14ac:dyDescent="0.35">
      <c r="A21" s="1250"/>
      <c r="B21" s="353"/>
      <c r="C21" s="327"/>
      <c r="D21" s="348"/>
      <c r="E21" s="327"/>
      <c r="F21" s="348"/>
      <c r="G21" s="297"/>
      <c r="H21" s="353"/>
      <c r="I21" s="297"/>
      <c r="J21" s="297"/>
      <c r="K21" s="353"/>
      <c r="L21" s="297"/>
      <c r="M21" s="372"/>
      <c r="N21" s="298"/>
      <c r="O21" s="366"/>
      <c r="P21" s="298"/>
      <c r="Q21" s="365"/>
      <c r="R21" s="298"/>
      <c r="S21" s="366"/>
      <c r="T21" s="298"/>
      <c r="U21" s="385"/>
      <c r="V21" s="868"/>
      <c r="W21" s="871"/>
      <c r="X21" s="867"/>
      <c r="Y21" s="365"/>
      <c r="Z21" s="298"/>
      <c r="AA21" s="298"/>
    </row>
    <row r="22" spans="1:27" ht="15" customHeight="1" x14ac:dyDescent="0.35">
      <c r="A22" s="1250"/>
      <c r="B22" s="353"/>
      <c r="C22" s="327"/>
      <c r="D22" s="348"/>
      <c r="E22" s="327"/>
      <c r="F22" s="348"/>
      <c r="G22" s="297"/>
      <c r="H22" s="353"/>
      <c r="I22" s="297"/>
      <c r="J22" s="297"/>
      <c r="K22" s="353"/>
      <c r="L22" s="297"/>
      <c r="M22" s="372"/>
      <c r="N22" s="298"/>
      <c r="O22" s="366"/>
      <c r="P22" s="298"/>
      <c r="Q22" s="365"/>
      <c r="R22" s="298"/>
      <c r="S22" s="366"/>
      <c r="T22" s="298"/>
      <c r="U22" s="385"/>
      <c r="V22" s="868"/>
      <c r="W22" s="871"/>
      <c r="X22" s="867"/>
      <c r="Y22" s="365"/>
      <c r="Z22" s="298"/>
      <c r="AA22" s="298"/>
    </row>
    <row r="23" spans="1:27" ht="15" customHeight="1" x14ac:dyDescent="0.35">
      <c r="A23" s="1251"/>
      <c r="B23" s="353">
        <v>27.35</v>
      </c>
      <c r="C23" s="327">
        <v>209228</v>
      </c>
      <c r="D23" s="348"/>
      <c r="E23" s="327"/>
      <c r="F23" s="348"/>
      <c r="G23" s="297"/>
      <c r="H23" s="353"/>
      <c r="I23" s="297"/>
      <c r="J23" s="297">
        <v>15</v>
      </c>
      <c r="K23" s="353"/>
      <c r="L23" s="297">
        <v>135000</v>
      </c>
      <c r="M23" s="372"/>
      <c r="N23" s="298"/>
      <c r="O23" s="366"/>
      <c r="P23" s="298"/>
      <c r="Q23" s="365"/>
      <c r="R23" s="298"/>
      <c r="S23" s="366"/>
      <c r="T23" s="298"/>
      <c r="U23" s="385"/>
      <c r="V23" s="340"/>
      <c r="W23" s="385"/>
      <c r="X23" s="298"/>
      <c r="Y23" s="366"/>
      <c r="Z23" s="298"/>
      <c r="AA23" s="298"/>
    </row>
    <row r="24" spans="1:27" ht="15" customHeight="1" x14ac:dyDescent="0.35">
      <c r="A24" s="1249">
        <v>44599</v>
      </c>
      <c r="B24" s="353"/>
      <c r="C24" s="327"/>
      <c r="D24" s="348"/>
      <c r="E24" s="327"/>
      <c r="F24" s="348"/>
      <c r="G24" s="297"/>
      <c r="H24" s="353"/>
      <c r="I24" s="338"/>
      <c r="J24" s="338"/>
      <c r="K24" s="353"/>
      <c r="L24" s="297"/>
      <c r="M24" s="372"/>
      <c r="N24" s="298"/>
      <c r="O24" s="366"/>
      <c r="P24" s="298"/>
      <c r="Q24" s="365">
        <v>15</v>
      </c>
      <c r="R24" s="298">
        <v>135000</v>
      </c>
      <c r="S24" s="366"/>
      <c r="T24" s="298"/>
      <c r="U24" s="385"/>
      <c r="V24" s="340"/>
      <c r="W24" s="385">
        <v>22.26</v>
      </c>
      <c r="X24" s="298">
        <v>170289</v>
      </c>
      <c r="Y24" s="366"/>
      <c r="Z24" s="298"/>
      <c r="AA24" s="298"/>
    </row>
    <row r="25" spans="1:27" ht="15" customHeight="1" x14ac:dyDescent="0.35">
      <c r="A25" s="1250"/>
      <c r="B25" s="353"/>
      <c r="C25" s="327"/>
      <c r="D25" s="348"/>
      <c r="E25" s="327"/>
      <c r="F25" s="348"/>
      <c r="G25" s="297"/>
      <c r="H25" s="353"/>
      <c r="I25" s="297"/>
      <c r="J25" s="297"/>
      <c r="K25" s="353">
        <v>37.54</v>
      </c>
      <c r="L25" s="297">
        <v>193331</v>
      </c>
      <c r="M25" s="372"/>
      <c r="N25" s="298"/>
      <c r="O25" s="366"/>
      <c r="P25" s="298"/>
      <c r="Q25" s="365">
        <v>15</v>
      </c>
      <c r="R25" s="298">
        <v>135000</v>
      </c>
      <c r="S25" s="366"/>
      <c r="T25" s="298"/>
      <c r="U25" s="385"/>
      <c r="V25" s="340"/>
      <c r="W25" s="385"/>
      <c r="X25" s="298"/>
      <c r="Y25" s="366"/>
      <c r="Z25" s="298"/>
      <c r="AA25" s="298"/>
    </row>
    <row r="26" spans="1:27" ht="15" customHeight="1" x14ac:dyDescent="0.35">
      <c r="A26" s="1251"/>
      <c r="B26" s="353"/>
      <c r="C26" s="327"/>
      <c r="D26" s="348"/>
      <c r="E26" s="327"/>
      <c r="F26" s="348"/>
      <c r="G26" s="297"/>
      <c r="H26" s="353"/>
      <c r="I26" s="297"/>
      <c r="J26" s="297"/>
      <c r="K26" s="353"/>
      <c r="L26" s="297"/>
      <c r="M26" s="372"/>
      <c r="N26" s="298"/>
      <c r="O26" s="366"/>
      <c r="P26" s="298"/>
      <c r="Q26" s="365"/>
      <c r="R26" s="298"/>
      <c r="S26" s="366"/>
      <c r="T26" s="298"/>
      <c r="U26" s="385"/>
      <c r="V26" s="340"/>
      <c r="W26" s="385"/>
      <c r="X26" s="298"/>
      <c r="Y26" s="366"/>
      <c r="Z26" s="298"/>
      <c r="AA26" s="298"/>
    </row>
    <row r="27" spans="1:27" ht="15" customHeight="1" x14ac:dyDescent="0.35">
      <c r="A27" s="1249">
        <v>44600</v>
      </c>
      <c r="B27" s="353">
        <v>22.4</v>
      </c>
      <c r="C27" s="327">
        <v>171360</v>
      </c>
      <c r="D27" s="348">
        <v>32.270000000000003</v>
      </c>
      <c r="E27" s="327">
        <v>246866</v>
      </c>
      <c r="F27" s="348"/>
      <c r="G27" s="297"/>
      <c r="H27" s="353">
        <v>30.27</v>
      </c>
      <c r="I27" s="297">
        <v>231566</v>
      </c>
      <c r="J27" s="297"/>
      <c r="K27" s="353">
        <v>48.54</v>
      </c>
      <c r="L27" s="297">
        <v>249981</v>
      </c>
      <c r="M27" s="372"/>
      <c r="N27" s="298"/>
      <c r="O27" s="366"/>
      <c r="P27" s="298"/>
      <c r="Q27" s="365">
        <v>15</v>
      </c>
      <c r="R27" s="298">
        <v>135000</v>
      </c>
      <c r="S27" s="366">
        <v>15</v>
      </c>
      <c r="T27" s="298">
        <v>114750</v>
      </c>
      <c r="U27" s="385"/>
      <c r="V27" s="340"/>
      <c r="W27" s="385"/>
      <c r="X27" s="298"/>
      <c r="Y27" s="366"/>
      <c r="Z27" s="298"/>
      <c r="AA27" s="298"/>
    </row>
    <row r="28" spans="1:27" ht="15" customHeight="1" x14ac:dyDescent="0.35">
      <c r="A28" s="1251"/>
      <c r="B28" s="353"/>
      <c r="C28" s="327"/>
      <c r="D28" s="348"/>
      <c r="E28" s="327"/>
      <c r="F28" s="348"/>
      <c r="G28" s="297"/>
      <c r="H28" s="353"/>
      <c r="I28" s="297"/>
      <c r="J28" s="297">
        <v>30</v>
      </c>
      <c r="K28" s="353"/>
      <c r="L28" s="297">
        <v>270000</v>
      </c>
      <c r="M28" s="372"/>
      <c r="N28" s="298"/>
      <c r="O28" s="366"/>
      <c r="P28" s="298"/>
      <c r="Q28" s="365">
        <v>15</v>
      </c>
      <c r="R28" s="298">
        <v>135000</v>
      </c>
      <c r="S28" s="366"/>
      <c r="T28" s="298"/>
      <c r="U28" s="385"/>
      <c r="V28" s="340"/>
      <c r="W28" s="385"/>
      <c r="X28" s="298"/>
      <c r="Y28" s="366"/>
      <c r="Z28" s="298"/>
      <c r="AA28" s="298"/>
    </row>
    <row r="29" spans="1:27" ht="15" customHeight="1" x14ac:dyDescent="0.35">
      <c r="A29" s="1249">
        <v>44601</v>
      </c>
      <c r="B29" s="353">
        <v>15.58</v>
      </c>
      <c r="C29" s="327">
        <v>119187</v>
      </c>
      <c r="D29" s="348">
        <v>15.12</v>
      </c>
      <c r="E29" s="450">
        <v>115668</v>
      </c>
      <c r="F29" s="348"/>
      <c r="G29" s="297"/>
      <c r="H29" s="353"/>
      <c r="I29" s="297"/>
      <c r="J29" s="297">
        <v>15</v>
      </c>
      <c r="K29" s="353"/>
      <c r="L29" s="297">
        <v>135000</v>
      </c>
      <c r="M29" s="372"/>
      <c r="N29" s="298"/>
      <c r="O29" s="366"/>
      <c r="P29" s="298"/>
      <c r="Q29" s="365">
        <v>15</v>
      </c>
      <c r="R29" s="298">
        <v>135000</v>
      </c>
      <c r="S29" s="366"/>
      <c r="T29" s="298"/>
      <c r="U29" s="385"/>
      <c r="V29" s="340"/>
      <c r="W29" s="385"/>
      <c r="X29" s="298"/>
      <c r="Y29" s="366"/>
      <c r="Z29" s="298"/>
      <c r="AA29" s="298"/>
    </row>
    <row r="30" spans="1:27" ht="15" customHeight="1" x14ac:dyDescent="0.35">
      <c r="A30" s="1250"/>
      <c r="B30" s="353"/>
      <c r="C30" s="327"/>
      <c r="D30" s="348"/>
      <c r="E30" s="327"/>
      <c r="F30" s="348"/>
      <c r="G30" s="297"/>
      <c r="H30" s="353"/>
      <c r="I30" s="297"/>
      <c r="J30" s="297"/>
      <c r="K30" s="353">
        <v>43.04</v>
      </c>
      <c r="L30" s="297">
        <v>221656</v>
      </c>
      <c r="M30" s="372"/>
      <c r="N30" s="298"/>
      <c r="O30" s="366"/>
      <c r="P30" s="298"/>
      <c r="Q30" s="365"/>
      <c r="R30" s="298"/>
      <c r="S30" s="366"/>
      <c r="T30" s="298"/>
      <c r="U30" s="385"/>
      <c r="V30" s="868"/>
      <c r="W30" s="871"/>
      <c r="X30" s="867"/>
      <c r="Y30" s="365"/>
      <c r="Z30" s="298"/>
      <c r="AA30" s="298"/>
    </row>
    <row r="31" spans="1:27" ht="15" customHeight="1" x14ac:dyDescent="0.35">
      <c r="A31" s="1251"/>
      <c r="B31" s="353"/>
      <c r="C31" s="450"/>
      <c r="D31" s="348"/>
      <c r="E31" s="327"/>
      <c r="F31" s="348"/>
      <c r="G31" s="297"/>
      <c r="H31" s="353"/>
      <c r="I31" s="297"/>
      <c r="J31" s="297"/>
      <c r="K31" s="353"/>
      <c r="L31" s="297"/>
      <c r="M31" s="372"/>
      <c r="N31" s="298"/>
      <c r="O31" s="366"/>
      <c r="P31" s="298"/>
      <c r="Q31" s="365">
        <v>15</v>
      </c>
      <c r="R31" s="298">
        <v>135000</v>
      </c>
      <c r="S31" s="366"/>
      <c r="T31" s="298"/>
      <c r="U31" s="385"/>
      <c r="V31" s="340"/>
      <c r="W31" s="385"/>
      <c r="X31" s="298"/>
      <c r="Y31" s="366"/>
      <c r="Z31" s="298"/>
      <c r="AA31" s="298"/>
    </row>
    <row r="32" spans="1:27" ht="15" customHeight="1" x14ac:dyDescent="0.35">
      <c r="A32" s="1249">
        <v>44602</v>
      </c>
      <c r="B32" s="353"/>
      <c r="C32" s="327"/>
      <c r="D32" s="348">
        <v>20.29</v>
      </c>
      <c r="E32" s="327">
        <v>155219</v>
      </c>
      <c r="F32" s="348"/>
      <c r="G32" s="297"/>
      <c r="H32" s="353"/>
      <c r="I32" s="297"/>
      <c r="J32" s="297"/>
      <c r="K32" s="353">
        <v>62.66</v>
      </c>
      <c r="L32" s="297">
        <v>322699</v>
      </c>
      <c r="M32" s="372"/>
      <c r="N32" s="298"/>
      <c r="O32" s="366"/>
      <c r="P32" s="298"/>
      <c r="Q32" s="365">
        <v>15</v>
      </c>
      <c r="R32" s="298">
        <v>135000</v>
      </c>
      <c r="S32" s="366"/>
      <c r="T32" s="298"/>
      <c r="U32" s="385"/>
      <c r="V32" s="340"/>
      <c r="W32" s="385"/>
      <c r="X32" s="298"/>
      <c r="Y32" s="366">
        <v>8.84</v>
      </c>
      <c r="Z32" s="298">
        <v>67626</v>
      </c>
      <c r="AA32" s="298"/>
    </row>
    <row r="33" spans="1:27" ht="15" customHeight="1" x14ac:dyDescent="0.35">
      <c r="A33" s="1251"/>
      <c r="B33" s="353"/>
      <c r="C33" s="327"/>
      <c r="D33" s="348"/>
      <c r="E33" s="327"/>
      <c r="F33" s="348"/>
      <c r="G33" s="297"/>
      <c r="H33" s="353"/>
      <c r="I33" s="297"/>
      <c r="J33" s="297"/>
      <c r="K33" s="353"/>
      <c r="L33" s="297"/>
      <c r="M33" s="372"/>
      <c r="N33" s="298"/>
      <c r="O33" s="366"/>
      <c r="P33" s="298"/>
      <c r="Q33" s="365">
        <v>15</v>
      </c>
      <c r="R33" s="298">
        <v>135000</v>
      </c>
      <c r="S33" s="366"/>
      <c r="T33" s="298"/>
      <c r="U33" s="385"/>
      <c r="V33" s="340"/>
      <c r="W33" s="385"/>
      <c r="X33" s="298"/>
      <c r="Y33" s="366"/>
      <c r="Z33" s="298"/>
      <c r="AA33" s="298"/>
    </row>
    <row r="34" spans="1:27" ht="15" customHeight="1" x14ac:dyDescent="0.35">
      <c r="A34" s="1249">
        <v>44603</v>
      </c>
      <c r="B34" s="353">
        <v>28.1</v>
      </c>
      <c r="C34" s="327">
        <v>214965</v>
      </c>
      <c r="D34" s="348">
        <v>16.760000000000002</v>
      </c>
      <c r="E34" s="327">
        <v>128214</v>
      </c>
      <c r="F34" s="348"/>
      <c r="G34" s="297"/>
      <c r="H34" s="353"/>
      <c r="I34" s="297"/>
      <c r="J34" s="297">
        <v>30</v>
      </c>
      <c r="K34" s="353"/>
      <c r="L34" s="297">
        <v>270000</v>
      </c>
      <c r="M34" s="372"/>
      <c r="N34" s="298"/>
      <c r="O34" s="366"/>
      <c r="P34" s="298"/>
      <c r="Q34" s="365">
        <v>15</v>
      </c>
      <c r="R34" s="298">
        <v>135000</v>
      </c>
      <c r="S34" s="366">
        <v>15</v>
      </c>
      <c r="T34" s="298">
        <v>114750</v>
      </c>
      <c r="U34" s="385"/>
      <c r="V34" s="340"/>
      <c r="W34" s="385"/>
      <c r="X34" s="298"/>
      <c r="Y34" s="366"/>
      <c r="Z34" s="298"/>
      <c r="AA34" s="298"/>
    </row>
    <row r="35" spans="1:27" ht="15" customHeight="1" x14ac:dyDescent="0.35">
      <c r="A35" s="1250"/>
      <c r="B35" s="353"/>
      <c r="C35" s="327"/>
      <c r="D35" s="348"/>
      <c r="E35" s="327"/>
      <c r="F35" s="348"/>
      <c r="G35" s="297"/>
      <c r="H35" s="353"/>
      <c r="I35" s="297"/>
      <c r="J35" s="297"/>
      <c r="K35" s="353">
        <v>42.69</v>
      </c>
      <c r="L35" s="297">
        <v>219854</v>
      </c>
      <c r="M35" s="372"/>
      <c r="N35" s="298"/>
      <c r="O35" s="366"/>
      <c r="P35" s="298"/>
      <c r="Q35" s="365">
        <v>15</v>
      </c>
      <c r="R35" s="298">
        <v>135000</v>
      </c>
      <c r="S35" s="366"/>
      <c r="T35" s="298"/>
      <c r="U35" s="385"/>
      <c r="V35" s="340"/>
      <c r="W35" s="385"/>
      <c r="X35" s="298"/>
      <c r="Y35" s="366"/>
      <c r="Z35" s="298"/>
      <c r="AA35" s="298"/>
    </row>
    <row r="36" spans="1:27" ht="15" customHeight="1" x14ac:dyDescent="0.35">
      <c r="A36" s="1251"/>
      <c r="B36" s="353"/>
      <c r="C36" s="327"/>
      <c r="D36" s="348"/>
      <c r="E36" s="327"/>
      <c r="F36" s="348"/>
      <c r="G36" s="297"/>
      <c r="H36" s="353"/>
      <c r="I36" s="297"/>
      <c r="J36" s="297"/>
      <c r="K36" s="353"/>
      <c r="L36" s="297"/>
      <c r="M36" s="372"/>
      <c r="N36" s="298"/>
      <c r="O36" s="366"/>
      <c r="P36" s="298"/>
      <c r="Q36" s="365"/>
      <c r="R36" s="298"/>
      <c r="S36" s="366"/>
      <c r="T36" s="298"/>
      <c r="U36" s="385"/>
      <c r="V36" s="340"/>
      <c r="W36" s="385"/>
      <c r="X36" s="298"/>
      <c r="Y36" s="366"/>
      <c r="Z36" s="298"/>
      <c r="AA36" s="298"/>
    </row>
    <row r="37" spans="1:27" ht="15" customHeight="1" x14ac:dyDescent="0.35">
      <c r="A37" s="1249">
        <v>44604</v>
      </c>
      <c r="B37" s="353">
        <v>14.47</v>
      </c>
      <c r="C37" s="327">
        <v>110696</v>
      </c>
      <c r="D37" s="348"/>
      <c r="E37" s="327"/>
      <c r="F37" s="348"/>
      <c r="G37" s="297"/>
      <c r="H37" s="353"/>
      <c r="I37" s="297"/>
      <c r="J37" s="297">
        <v>15</v>
      </c>
      <c r="K37" s="353"/>
      <c r="L37" s="297">
        <v>135000</v>
      </c>
      <c r="M37" s="372">
        <v>43.02</v>
      </c>
      <c r="N37" s="298">
        <v>329103</v>
      </c>
      <c r="O37" s="366"/>
      <c r="P37" s="298"/>
      <c r="Q37" s="365">
        <v>15</v>
      </c>
      <c r="R37" s="298">
        <v>135000</v>
      </c>
      <c r="S37" s="366"/>
      <c r="T37" s="298"/>
      <c r="U37" s="385"/>
      <c r="V37" s="340"/>
      <c r="W37" s="385"/>
      <c r="X37" s="298"/>
      <c r="Y37" s="366"/>
      <c r="Z37" s="298"/>
      <c r="AA37" s="298"/>
    </row>
    <row r="38" spans="1:27" ht="15" customHeight="1" x14ac:dyDescent="0.35">
      <c r="A38" s="1251"/>
      <c r="B38" s="353"/>
      <c r="C38" s="327"/>
      <c r="D38" s="348"/>
      <c r="E38" s="327"/>
      <c r="F38" s="348"/>
      <c r="G38" s="297"/>
      <c r="H38" s="353"/>
      <c r="I38" s="297"/>
      <c r="J38" s="297"/>
      <c r="K38" s="353"/>
      <c r="L38" s="297"/>
      <c r="M38" s="372"/>
      <c r="N38" s="298"/>
      <c r="O38" s="366"/>
      <c r="P38" s="298"/>
      <c r="Q38" s="365">
        <v>15</v>
      </c>
      <c r="R38" s="298">
        <v>135000</v>
      </c>
      <c r="S38" s="366"/>
      <c r="T38" s="298"/>
      <c r="U38" s="385"/>
      <c r="V38" s="340"/>
      <c r="W38" s="385"/>
      <c r="X38" s="298"/>
      <c r="Y38" s="366"/>
      <c r="Z38" s="298"/>
      <c r="AA38" s="298"/>
    </row>
    <row r="39" spans="1:27" ht="15" customHeight="1" x14ac:dyDescent="0.35">
      <c r="A39" s="1249">
        <v>44605</v>
      </c>
      <c r="B39" s="353">
        <v>15.25</v>
      </c>
      <c r="C39" s="327">
        <v>116663</v>
      </c>
      <c r="D39" s="348">
        <v>34.86</v>
      </c>
      <c r="E39" s="327">
        <v>266679</v>
      </c>
      <c r="F39" s="348"/>
      <c r="G39" s="297"/>
      <c r="H39" s="353"/>
      <c r="I39" s="297"/>
      <c r="J39" s="297"/>
      <c r="K39" s="353"/>
      <c r="L39" s="297"/>
      <c r="M39" s="372"/>
      <c r="N39" s="298"/>
      <c r="O39" s="366"/>
      <c r="P39" s="298"/>
      <c r="Q39" s="365"/>
      <c r="R39" s="298"/>
      <c r="S39" s="366"/>
      <c r="T39" s="298"/>
      <c r="U39" s="385"/>
      <c r="V39" s="340"/>
      <c r="W39" s="385"/>
      <c r="X39" s="298"/>
      <c r="Y39" s="366"/>
      <c r="Z39" s="298"/>
      <c r="AA39" s="298"/>
    </row>
    <row r="40" spans="1:27" ht="15" customHeight="1" x14ac:dyDescent="0.35">
      <c r="A40" s="1250"/>
      <c r="B40" s="353"/>
      <c r="C40" s="327"/>
      <c r="D40" s="348"/>
      <c r="E40" s="327"/>
      <c r="F40" s="348"/>
      <c r="G40" s="297"/>
      <c r="H40" s="353"/>
      <c r="I40" s="297"/>
      <c r="J40" s="297"/>
      <c r="K40" s="353"/>
      <c r="L40" s="297"/>
      <c r="M40" s="372"/>
      <c r="N40" s="298"/>
      <c r="O40" s="366"/>
      <c r="P40" s="298"/>
      <c r="Q40" s="365"/>
      <c r="R40" s="298"/>
      <c r="S40" s="366"/>
      <c r="T40" s="298"/>
      <c r="U40" s="385"/>
      <c r="V40" s="868"/>
      <c r="W40" s="871"/>
      <c r="X40" s="867"/>
      <c r="Y40" s="365"/>
      <c r="Z40" s="298"/>
      <c r="AA40" s="298"/>
    </row>
    <row r="41" spans="1:27" ht="15" customHeight="1" x14ac:dyDescent="0.35">
      <c r="A41" s="1251"/>
      <c r="B41" s="353"/>
      <c r="C41" s="327"/>
      <c r="D41" s="348"/>
      <c r="E41" s="327"/>
      <c r="F41" s="348"/>
      <c r="G41" s="297"/>
      <c r="H41" s="353"/>
      <c r="I41" s="297"/>
      <c r="J41" s="297"/>
      <c r="K41" s="353"/>
      <c r="L41" s="297"/>
      <c r="M41" s="372"/>
      <c r="N41" s="298"/>
      <c r="O41" s="366"/>
      <c r="P41" s="298"/>
      <c r="Q41" s="365"/>
      <c r="R41" s="298"/>
      <c r="S41" s="366"/>
      <c r="T41" s="298"/>
      <c r="U41" s="385"/>
      <c r="V41" s="340"/>
      <c r="W41" s="385"/>
      <c r="X41" s="298"/>
      <c r="Y41" s="366"/>
      <c r="Z41" s="298"/>
      <c r="AA41" s="298"/>
    </row>
    <row r="42" spans="1:27" ht="15" customHeight="1" x14ac:dyDescent="0.35">
      <c r="A42" s="1249">
        <v>44606</v>
      </c>
      <c r="B42" s="353"/>
      <c r="C42" s="297"/>
      <c r="D42" s="348">
        <v>16.73</v>
      </c>
      <c r="E42" s="327">
        <v>127985</v>
      </c>
      <c r="F42" s="348"/>
      <c r="G42" s="297"/>
      <c r="H42" s="353">
        <v>28.43</v>
      </c>
      <c r="I42" s="297">
        <v>217490</v>
      </c>
      <c r="J42" s="297"/>
      <c r="K42" s="353">
        <v>52.45</v>
      </c>
      <c r="L42" s="297">
        <v>270118</v>
      </c>
      <c r="M42" s="372"/>
      <c r="N42" s="298"/>
      <c r="O42" s="366">
        <v>39.340000000000003</v>
      </c>
      <c r="P42" s="298">
        <v>285651</v>
      </c>
      <c r="Q42" s="365">
        <v>15</v>
      </c>
      <c r="R42" s="298">
        <v>135000</v>
      </c>
      <c r="S42" s="366"/>
      <c r="T42" s="298"/>
      <c r="U42" s="385"/>
      <c r="V42" s="340"/>
      <c r="W42" s="385">
        <v>33.56</v>
      </c>
      <c r="X42" s="298">
        <v>256734</v>
      </c>
      <c r="Y42" s="366"/>
      <c r="Z42" s="298"/>
      <c r="AA42" s="298"/>
    </row>
    <row r="43" spans="1:27" ht="15" customHeight="1" x14ac:dyDescent="0.35">
      <c r="A43" s="1250"/>
      <c r="B43" s="353"/>
      <c r="C43" s="327"/>
      <c r="D43" s="348"/>
      <c r="E43" s="327"/>
      <c r="F43" s="348"/>
      <c r="G43" s="297"/>
      <c r="H43" s="353"/>
      <c r="I43" s="297"/>
      <c r="J43" s="297">
        <v>15</v>
      </c>
      <c r="K43" s="353"/>
      <c r="L43" s="297">
        <v>135000</v>
      </c>
      <c r="M43" s="372"/>
      <c r="N43" s="298"/>
      <c r="O43" s="366"/>
      <c r="P43" s="298"/>
      <c r="Q43" s="365">
        <v>15</v>
      </c>
      <c r="R43" s="298">
        <v>135000</v>
      </c>
      <c r="S43" s="366"/>
      <c r="T43" s="298"/>
      <c r="U43" s="385"/>
      <c r="V43" s="868"/>
      <c r="W43" s="871"/>
      <c r="X43" s="867"/>
      <c r="Y43" s="365"/>
      <c r="Z43" s="298"/>
      <c r="AA43" s="298"/>
    </row>
    <row r="44" spans="1:27" ht="15" customHeight="1" x14ac:dyDescent="0.35">
      <c r="A44" s="1251"/>
      <c r="B44" s="353"/>
      <c r="C44" s="327"/>
      <c r="D44" s="348"/>
      <c r="E44" s="327"/>
      <c r="F44" s="348"/>
      <c r="G44" s="297"/>
      <c r="H44" s="353"/>
      <c r="I44" s="297"/>
      <c r="J44" s="297"/>
      <c r="K44" s="353"/>
      <c r="L44" s="297"/>
      <c r="M44" s="372"/>
      <c r="N44" s="298"/>
      <c r="O44" s="366"/>
      <c r="P44" s="298"/>
      <c r="Q44" s="365"/>
      <c r="R44" s="298"/>
      <c r="S44" s="366"/>
      <c r="T44" s="298"/>
      <c r="U44" s="385"/>
      <c r="V44" s="340"/>
      <c r="W44" s="385"/>
      <c r="X44" s="298"/>
      <c r="Y44" s="366"/>
      <c r="Z44" s="298"/>
      <c r="AA44" s="298"/>
    </row>
    <row r="45" spans="1:27" ht="15" customHeight="1" x14ac:dyDescent="0.35">
      <c r="A45" s="1249">
        <v>44607</v>
      </c>
      <c r="B45" s="353"/>
      <c r="C45" s="327"/>
      <c r="D45" s="348">
        <v>20.65</v>
      </c>
      <c r="E45" s="327">
        <v>157973</v>
      </c>
      <c r="F45" s="348"/>
      <c r="G45" s="297"/>
      <c r="H45" s="353"/>
      <c r="I45" s="297"/>
      <c r="J45" s="297"/>
      <c r="K45" s="353"/>
      <c r="L45" s="297"/>
      <c r="M45" s="372"/>
      <c r="N45" s="298"/>
      <c r="O45" s="366"/>
      <c r="P45" s="298"/>
      <c r="Q45" s="365">
        <v>15</v>
      </c>
      <c r="R45" s="298">
        <v>135000</v>
      </c>
      <c r="S45" s="366">
        <v>15</v>
      </c>
      <c r="T45" s="298">
        <v>114750</v>
      </c>
      <c r="U45" s="385">
        <v>8.8800000000000008</v>
      </c>
      <c r="V45" s="340">
        <v>67932</v>
      </c>
      <c r="W45" s="385"/>
      <c r="X45" s="298"/>
      <c r="Y45" s="366"/>
      <c r="Z45" s="298"/>
      <c r="AA45" s="298"/>
    </row>
    <row r="46" spans="1:27" ht="15" customHeight="1" x14ac:dyDescent="0.35">
      <c r="A46" s="1250"/>
      <c r="B46" s="353"/>
      <c r="C46" s="327"/>
      <c r="D46" s="348"/>
      <c r="E46" s="327"/>
      <c r="F46" s="348"/>
      <c r="G46" s="297"/>
      <c r="H46" s="353"/>
      <c r="I46" s="297"/>
      <c r="J46" s="297"/>
      <c r="K46" s="353"/>
      <c r="L46" s="297"/>
      <c r="M46" s="372"/>
      <c r="N46" s="298"/>
      <c r="O46" s="366"/>
      <c r="P46" s="298"/>
      <c r="Q46" s="365">
        <v>15</v>
      </c>
      <c r="R46" s="298">
        <v>135000</v>
      </c>
      <c r="S46" s="366"/>
      <c r="T46" s="298"/>
      <c r="U46" s="385"/>
      <c r="V46" s="340"/>
      <c r="W46" s="385"/>
      <c r="X46" s="298"/>
      <c r="Y46" s="366"/>
      <c r="Z46" s="298"/>
      <c r="AA46" s="298"/>
    </row>
    <row r="47" spans="1:27" ht="15" customHeight="1" x14ac:dyDescent="0.35">
      <c r="A47" s="1251"/>
      <c r="B47" s="353"/>
      <c r="C47" s="327"/>
      <c r="D47" s="348"/>
      <c r="E47" s="327"/>
      <c r="F47" s="348"/>
      <c r="G47" s="297"/>
      <c r="H47" s="353"/>
      <c r="I47" s="297"/>
      <c r="J47" s="297"/>
      <c r="K47" s="353"/>
      <c r="L47" s="297"/>
      <c r="M47" s="372"/>
      <c r="N47" s="298"/>
      <c r="O47" s="366"/>
      <c r="P47" s="298"/>
      <c r="Q47" s="365"/>
      <c r="R47" s="298"/>
      <c r="S47" s="366"/>
      <c r="T47" s="298"/>
      <c r="U47" s="385"/>
      <c r="V47" s="340"/>
      <c r="W47" s="385"/>
      <c r="X47" s="298"/>
      <c r="Y47" s="366"/>
      <c r="Z47" s="298"/>
      <c r="AA47" s="298"/>
    </row>
    <row r="48" spans="1:27" ht="15" customHeight="1" x14ac:dyDescent="0.35">
      <c r="A48" s="1249">
        <v>44608</v>
      </c>
      <c r="B48" s="353">
        <v>21.59</v>
      </c>
      <c r="C48" s="327">
        <v>165164</v>
      </c>
      <c r="D48" s="348"/>
      <c r="E48" s="327"/>
      <c r="F48" s="348"/>
      <c r="G48" s="338"/>
      <c r="H48" s="372"/>
      <c r="I48" s="297"/>
      <c r="J48" s="297">
        <v>15</v>
      </c>
      <c r="K48" s="353"/>
      <c r="L48" s="297">
        <v>135000</v>
      </c>
      <c r="M48" s="372"/>
      <c r="N48" s="298"/>
      <c r="O48" s="366"/>
      <c r="P48" s="298"/>
      <c r="Q48" s="365">
        <v>15</v>
      </c>
      <c r="R48" s="298">
        <v>135000</v>
      </c>
      <c r="S48" s="366"/>
      <c r="T48" s="298"/>
      <c r="U48" s="385"/>
      <c r="V48" s="340"/>
      <c r="W48" s="385"/>
      <c r="X48" s="298"/>
      <c r="Y48" s="366"/>
      <c r="Z48" s="298"/>
      <c r="AA48" s="298"/>
    </row>
    <row r="49" spans="1:27" ht="15" customHeight="1" x14ac:dyDescent="0.35">
      <c r="A49" s="1251"/>
      <c r="B49" s="353"/>
      <c r="C49" s="327"/>
      <c r="D49" s="348"/>
      <c r="E49" s="327"/>
      <c r="F49" s="348"/>
      <c r="G49" s="297"/>
      <c r="H49" s="353"/>
      <c r="I49" s="297"/>
      <c r="J49" s="297"/>
      <c r="K49" s="353">
        <v>33.78</v>
      </c>
      <c r="L49" s="297">
        <v>173967</v>
      </c>
      <c r="M49" s="372"/>
      <c r="N49" s="298"/>
      <c r="O49" s="366"/>
      <c r="P49" s="298"/>
      <c r="Q49" s="365">
        <v>15</v>
      </c>
      <c r="R49" s="298">
        <v>135000</v>
      </c>
      <c r="S49" s="366"/>
      <c r="T49" s="298"/>
      <c r="U49" s="385"/>
      <c r="V49" s="340"/>
      <c r="W49" s="385"/>
      <c r="X49" s="298"/>
      <c r="Y49" s="366"/>
      <c r="Z49" s="298"/>
      <c r="AA49" s="298"/>
    </row>
    <row r="50" spans="1:27" ht="15" customHeight="1" x14ac:dyDescent="0.35">
      <c r="A50" s="1249">
        <v>44609</v>
      </c>
      <c r="B50" s="353">
        <v>15.35</v>
      </c>
      <c r="C50" s="327">
        <v>117428</v>
      </c>
      <c r="D50" s="348">
        <v>27.87</v>
      </c>
      <c r="E50" s="327">
        <v>213206</v>
      </c>
      <c r="F50" s="348"/>
      <c r="G50" s="297"/>
      <c r="H50" s="353"/>
      <c r="I50" s="297"/>
      <c r="J50" s="297"/>
      <c r="K50" s="353">
        <v>39.159999999999997</v>
      </c>
      <c r="L50" s="297">
        <v>201674</v>
      </c>
      <c r="M50" s="372"/>
      <c r="N50" s="298"/>
      <c r="O50" s="366"/>
      <c r="P50" s="298"/>
      <c r="Q50" s="365">
        <v>15</v>
      </c>
      <c r="R50" s="298">
        <v>135000</v>
      </c>
      <c r="S50" s="366"/>
      <c r="T50" s="298"/>
      <c r="U50" s="385"/>
      <c r="V50" s="340"/>
      <c r="W50" s="385"/>
      <c r="X50" s="298"/>
      <c r="Y50" s="366"/>
      <c r="Z50" s="298"/>
      <c r="AA50" s="298"/>
    </row>
    <row r="51" spans="1:27" ht="15" customHeight="1" x14ac:dyDescent="0.35">
      <c r="A51" s="1250"/>
      <c r="B51" s="353"/>
      <c r="C51" s="327"/>
      <c r="D51" s="348"/>
      <c r="E51" s="327"/>
      <c r="F51" s="348"/>
      <c r="G51" s="297"/>
      <c r="H51" s="353"/>
      <c r="I51" s="297"/>
      <c r="J51" s="297"/>
      <c r="K51" s="353"/>
      <c r="L51" s="297"/>
      <c r="M51" s="372"/>
      <c r="N51" s="298"/>
      <c r="O51" s="366"/>
      <c r="P51" s="298"/>
      <c r="Q51" s="365">
        <v>15</v>
      </c>
      <c r="R51" s="298">
        <v>135000</v>
      </c>
      <c r="S51" s="366"/>
      <c r="T51" s="298"/>
      <c r="U51" s="385"/>
      <c r="V51" s="340"/>
      <c r="W51" s="385"/>
      <c r="X51" s="298"/>
      <c r="Y51" s="366"/>
      <c r="Z51" s="298"/>
      <c r="AA51" s="298"/>
    </row>
    <row r="52" spans="1:27" ht="15" customHeight="1" x14ac:dyDescent="0.35">
      <c r="A52" s="1251"/>
      <c r="B52" s="353"/>
      <c r="C52" s="327"/>
      <c r="D52" s="348"/>
      <c r="E52" s="327"/>
      <c r="F52" s="348"/>
      <c r="G52" s="297"/>
      <c r="H52" s="353"/>
      <c r="I52" s="297"/>
      <c r="J52" s="297"/>
      <c r="K52" s="353"/>
      <c r="L52" s="297"/>
      <c r="M52" s="372"/>
      <c r="N52" s="298"/>
      <c r="O52" s="366"/>
      <c r="P52" s="298"/>
      <c r="Q52" s="365"/>
      <c r="R52" s="298"/>
      <c r="S52" s="366"/>
      <c r="T52" s="298"/>
      <c r="U52" s="385"/>
      <c r="V52" s="340"/>
      <c r="W52" s="385"/>
      <c r="X52" s="298"/>
      <c r="Y52" s="366"/>
      <c r="Z52" s="298"/>
      <c r="AA52" s="298"/>
    </row>
    <row r="53" spans="1:27" ht="15" customHeight="1" x14ac:dyDescent="0.35">
      <c r="A53" s="1249">
        <v>44610</v>
      </c>
      <c r="B53" s="353"/>
      <c r="C53" s="327"/>
      <c r="D53" s="348">
        <v>16.84</v>
      </c>
      <c r="E53" s="327">
        <v>128826</v>
      </c>
      <c r="F53" s="348"/>
      <c r="G53" s="297"/>
      <c r="H53" s="353"/>
      <c r="I53" s="297"/>
      <c r="J53" s="297"/>
      <c r="K53" s="353">
        <v>51.44</v>
      </c>
      <c r="L53" s="297">
        <v>264916</v>
      </c>
      <c r="M53" s="372"/>
      <c r="N53" s="298"/>
      <c r="O53" s="366">
        <v>15</v>
      </c>
      <c r="P53" s="298">
        <v>114750</v>
      </c>
      <c r="Q53" s="365">
        <v>15</v>
      </c>
      <c r="R53" s="298">
        <v>135000</v>
      </c>
      <c r="S53" s="353"/>
      <c r="T53" s="298"/>
      <c r="U53" s="385"/>
      <c r="V53" s="340"/>
      <c r="W53" s="385"/>
      <c r="X53" s="298"/>
      <c r="Y53" s="366"/>
      <c r="Z53" s="298"/>
      <c r="AA53" s="298"/>
    </row>
    <row r="54" spans="1:27" ht="15" customHeight="1" x14ac:dyDescent="0.35">
      <c r="A54" s="1250"/>
      <c r="B54" s="353"/>
      <c r="C54" s="327"/>
      <c r="D54" s="348"/>
      <c r="E54" s="327"/>
      <c r="F54" s="348"/>
      <c r="G54" s="297"/>
      <c r="H54" s="353"/>
      <c r="I54" s="297"/>
      <c r="J54" s="297">
        <v>30</v>
      </c>
      <c r="K54" s="353"/>
      <c r="L54" s="297">
        <v>270000</v>
      </c>
      <c r="M54" s="372"/>
      <c r="N54" s="298"/>
      <c r="O54" s="366"/>
      <c r="P54" s="298"/>
      <c r="Q54" s="365">
        <v>15</v>
      </c>
      <c r="R54" s="298">
        <v>135000</v>
      </c>
      <c r="S54" s="366"/>
      <c r="T54" s="298"/>
      <c r="U54" s="385"/>
      <c r="V54" s="868"/>
      <c r="W54" s="871"/>
      <c r="X54" s="867"/>
      <c r="Y54" s="365"/>
      <c r="Z54" s="298"/>
      <c r="AA54" s="298"/>
    </row>
    <row r="55" spans="1:27" ht="15" customHeight="1" x14ac:dyDescent="0.35">
      <c r="A55" s="1251"/>
      <c r="B55" s="353"/>
      <c r="C55" s="327"/>
      <c r="D55" s="348"/>
      <c r="E55" s="327"/>
      <c r="F55" s="348"/>
      <c r="G55" s="338"/>
      <c r="H55" s="353"/>
      <c r="I55" s="297"/>
      <c r="J55" s="297"/>
      <c r="K55" s="353">
        <v>58</v>
      </c>
      <c r="L55" s="297">
        <v>298700</v>
      </c>
      <c r="M55" s="372"/>
      <c r="N55" s="298"/>
      <c r="O55" s="366"/>
      <c r="P55" s="298"/>
      <c r="Q55" s="365"/>
      <c r="R55" s="298"/>
      <c r="S55" s="366"/>
      <c r="T55" s="298"/>
      <c r="U55" s="385"/>
      <c r="V55" s="340"/>
      <c r="W55" s="385"/>
      <c r="X55" s="298"/>
      <c r="Y55" s="366"/>
      <c r="Z55" s="298"/>
      <c r="AA55" s="298"/>
    </row>
    <row r="56" spans="1:27" ht="15" customHeight="1" x14ac:dyDescent="0.35">
      <c r="A56" s="1249">
        <v>44611</v>
      </c>
      <c r="B56" s="353">
        <v>27.02</v>
      </c>
      <c r="C56" s="327">
        <v>206703</v>
      </c>
      <c r="D56" s="348">
        <v>16.39</v>
      </c>
      <c r="E56" s="327">
        <v>125384</v>
      </c>
      <c r="F56" s="348">
        <v>40.700000000000003</v>
      </c>
      <c r="G56" s="297">
        <v>311355</v>
      </c>
      <c r="H56" s="353">
        <v>27.65</v>
      </c>
      <c r="I56" s="297">
        <v>211523</v>
      </c>
      <c r="J56" s="297">
        <v>15</v>
      </c>
      <c r="K56" s="353"/>
      <c r="L56" s="297">
        <v>135000</v>
      </c>
      <c r="M56" s="372"/>
      <c r="N56" s="298"/>
      <c r="O56" s="366"/>
      <c r="P56" s="298"/>
      <c r="Q56" s="365">
        <v>15</v>
      </c>
      <c r="R56" s="298">
        <v>135000</v>
      </c>
      <c r="S56" s="366"/>
      <c r="T56" s="298"/>
      <c r="U56" s="385"/>
      <c r="V56" s="340"/>
      <c r="W56" s="385"/>
      <c r="X56" s="298"/>
      <c r="Y56" s="366"/>
      <c r="Z56" s="298"/>
      <c r="AA56" s="298"/>
    </row>
    <row r="57" spans="1:27" ht="15" customHeight="1" x14ac:dyDescent="0.35">
      <c r="A57" s="1250"/>
      <c r="B57" s="353"/>
      <c r="C57" s="327"/>
      <c r="D57" s="348"/>
      <c r="E57" s="327"/>
      <c r="F57" s="348"/>
      <c r="G57" s="297"/>
      <c r="H57" s="353"/>
      <c r="I57" s="297"/>
      <c r="J57" s="297"/>
      <c r="K57" s="353"/>
      <c r="L57" s="297"/>
      <c r="M57" s="372"/>
      <c r="N57" s="298"/>
      <c r="O57" s="366"/>
      <c r="P57" s="298"/>
      <c r="Q57" s="365">
        <v>15</v>
      </c>
      <c r="R57" s="298">
        <v>135000</v>
      </c>
      <c r="S57" s="366"/>
      <c r="T57" s="298"/>
      <c r="U57" s="385"/>
      <c r="V57" s="868"/>
      <c r="W57" s="871"/>
      <c r="X57" s="867"/>
      <c r="Y57" s="365"/>
      <c r="Z57" s="298"/>
      <c r="AA57" s="298"/>
    </row>
    <row r="58" spans="1:27" ht="15" customHeight="1" x14ac:dyDescent="0.35">
      <c r="A58" s="1251"/>
      <c r="B58" s="353"/>
      <c r="C58" s="327"/>
      <c r="D58" s="348"/>
      <c r="E58" s="327"/>
      <c r="F58" s="348"/>
      <c r="G58" s="297"/>
      <c r="H58" s="353"/>
      <c r="I58" s="297"/>
      <c r="J58" s="297"/>
      <c r="K58" s="353"/>
      <c r="L58" s="297"/>
      <c r="M58" s="372"/>
      <c r="N58" s="298"/>
      <c r="O58" s="366"/>
      <c r="P58" s="298"/>
      <c r="Q58" s="365"/>
      <c r="R58" s="298"/>
      <c r="S58" s="366"/>
      <c r="T58" s="298"/>
      <c r="U58" s="385"/>
      <c r="V58" s="340"/>
      <c r="W58" s="385"/>
      <c r="X58" s="298"/>
      <c r="Y58" s="366"/>
      <c r="Z58" s="298"/>
      <c r="AA58" s="298"/>
    </row>
    <row r="59" spans="1:27" ht="15" customHeight="1" x14ac:dyDescent="0.35">
      <c r="A59" s="1249">
        <v>44612</v>
      </c>
      <c r="B59" s="353">
        <v>15.63</v>
      </c>
      <c r="C59" s="327">
        <v>119570</v>
      </c>
      <c r="D59" s="410">
        <v>16.21</v>
      </c>
      <c r="E59" s="327">
        <v>124007</v>
      </c>
      <c r="F59" s="348">
        <v>23.73</v>
      </c>
      <c r="G59" s="297">
        <v>181535</v>
      </c>
      <c r="H59" s="353"/>
      <c r="I59" s="297"/>
      <c r="J59" s="297"/>
      <c r="K59" s="353"/>
      <c r="L59" s="297"/>
      <c r="M59" s="372"/>
      <c r="N59" s="298"/>
      <c r="O59" s="366"/>
      <c r="P59" s="298"/>
      <c r="Q59" s="365"/>
      <c r="R59" s="298"/>
      <c r="S59" s="366"/>
      <c r="T59" s="298"/>
      <c r="U59" s="385"/>
      <c r="V59" s="340"/>
      <c r="W59" s="385"/>
      <c r="X59" s="298"/>
      <c r="Y59" s="366"/>
      <c r="Z59" s="298"/>
      <c r="AA59" s="298"/>
    </row>
    <row r="60" spans="1:27" ht="15" customHeight="1" x14ac:dyDescent="0.35">
      <c r="A60" s="1250"/>
      <c r="B60" s="353"/>
      <c r="C60" s="327"/>
      <c r="D60" s="410"/>
      <c r="E60" s="327"/>
      <c r="F60" s="348"/>
      <c r="G60" s="297"/>
      <c r="H60" s="353"/>
      <c r="I60" s="297"/>
      <c r="J60" s="297"/>
      <c r="K60" s="353"/>
      <c r="L60" s="297"/>
      <c r="M60" s="372"/>
      <c r="N60" s="298"/>
      <c r="O60" s="366"/>
      <c r="P60" s="298"/>
      <c r="Q60" s="365"/>
      <c r="R60" s="298"/>
      <c r="S60" s="366"/>
      <c r="T60" s="298"/>
      <c r="U60" s="385"/>
      <c r="V60" s="340"/>
      <c r="W60" s="385"/>
      <c r="X60" s="298"/>
      <c r="Y60" s="366"/>
      <c r="Z60" s="298"/>
      <c r="AA60" s="298"/>
    </row>
    <row r="61" spans="1:27" ht="15" customHeight="1" x14ac:dyDescent="0.35">
      <c r="A61" s="1251"/>
      <c r="B61" s="353"/>
      <c r="C61" s="327"/>
      <c r="D61" s="348"/>
      <c r="E61" s="327"/>
      <c r="F61" s="348"/>
      <c r="G61" s="298"/>
      <c r="H61" s="366"/>
      <c r="I61" s="297"/>
      <c r="J61" s="297"/>
      <c r="K61" s="353"/>
      <c r="L61" s="297"/>
      <c r="M61" s="372"/>
      <c r="N61" s="298"/>
      <c r="O61" s="366"/>
      <c r="P61" s="298"/>
      <c r="Q61" s="365"/>
      <c r="R61" s="298"/>
      <c r="S61" s="366"/>
      <c r="T61" s="298"/>
      <c r="U61" s="385"/>
      <c r="V61" s="340"/>
      <c r="W61" s="385"/>
      <c r="X61" s="298"/>
      <c r="Y61" s="366"/>
      <c r="Z61" s="298"/>
      <c r="AA61" s="298"/>
    </row>
    <row r="62" spans="1:27" ht="15" customHeight="1" x14ac:dyDescent="0.35">
      <c r="A62" s="1249">
        <v>44613</v>
      </c>
      <c r="B62" s="353">
        <v>12.85</v>
      </c>
      <c r="C62" s="327">
        <v>98303</v>
      </c>
      <c r="D62" s="348">
        <v>30.33</v>
      </c>
      <c r="E62" s="327">
        <v>232025</v>
      </c>
      <c r="F62" s="348"/>
      <c r="G62" s="298"/>
      <c r="H62" s="366"/>
      <c r="I62" s="297"/>
      <c r="J62" s="353">
        <v>14.8</v>
      </c>
      <c r="K62" s="353"/>
      <c r="L62" s="297">
        <v>133200</v>
      </c>
      <c r="M62" s="372"/>
      <c r="N62" s="298"/>
      <c r="O62" s="366"/>
      <c r="P62" s="298"/>
      <c r="Q62" s="365">
        <v>15</v>
      </c>
      <c r="R62" s="298">
        <v>135000</v>
      </c>
      <c r="S62" s="366">
        <v>39.79</v>
      </c>
      <c r="T62" s="298">
        <v>304394</v>
      </c>
      <c r="U62" s="385"/>
      <c r="V62" s="340"/>
      <c r="W62" s="385">
        <v>28.74</v>
      </c>
      <c r="X62" s="298">
        <v>219861</v>
      </c>
      <c r="Y62" s="366"/>
      <c r="Z62" s="298"/>
      <c r="AA62" s="298"/>
    </row>
    <row r="63" spans="1:27" ht="15" customHeight="1" x14ac:dyDescent="0.35">
      <c r="A63" s="1250"/>
      <c r="B63" s="353"/>
      <c r="C63" s="327"/>
      <c r="D63" s="348"/>
      <c r="E63" s="327"/>
      <c r="F63" s="348"/>
      <c r="G63" s="298"/>
      <c r="H63" s="366"/>
      <c r="I63" s="297"/>
      <c r="J63" s="297"/>
      <c r="K63" s="353"/>
      <c r="L63" s="297"/>
      <c r="M63" s="372"/>
      <c r="N63" s="298"/>
      <c r="O63" s="366"/>
      <c r="P63" s="298"/>
      <c r="Q63" s="365">
        <v>15</v>
      </c>
      <c r="R63" s="301">
        <v>135000</v>
      </c>
      <c r="S63" s="366"/>
      <c r="T63" s="298"/>
      <c r="U63" s="385"/>
      <c r="V63" s="868"/>
      <c r="W63" s="871"/>
      <c r="X63" s="867"/>
      <c r="Y63" s="365"/>
      <c r="Z63" s="298"/>
      <c r="AA63" s="298"/>
    </row>
    <row r="64" spans="1:27" ht="15" customHeight="1" x14ac:dyDescent="0.35">
      <c r="A64" s="1251"/>
      <c r="B64" s="353"/>
      <c r="C64" s="327"/>
      <c r="D64" s="348"/>
      <c r="E64" s="327"/>
      <c r="F64" s="348"/>
      <c r="G64" s="297"/>
      <c r="H64" s="353"/>
      <c r="I64" s="297"/>
      <c r="J64" s="297"/>
      <c r="K64" s="353"/>
      <c r="L64" s="297"/>
      <c r="M64" s="372"/>
      <c r="N64" s="298"/>
      <c r="O64" s="366"/>
      <c r="P64" s="298"/>
      <c r="Q64" s="365"/>
      <c r="R64" s="298"/>
      <c r="S64" s="366"/>
      <c r="T64" s="298"/>
      <c r="U64" s="385"/>
      <c r="V64" s="340"/>
      <c r="W64" s="385"/>
      <c r="X64" s="298"/>
      <c r="Y64" s="366"/>
      <c r="Z64" s="298"/>
      <c r="AA64" s="298"/>
    </row>
    <row r="65" spans="1:27" ht="17.25" customHeight="1" x14ac:dyDescent="0.35">
      <c r="A65" s="1249">
        <v>44614</v>
      </c>
      <c r="B65" s="353">
        <v>13.89</v>
      </c>
      <c r="C65" s="327">
        <v>106259</v>
      </c>
      <c r="D65" s="348">
        <v>24.7</v>
      </c>
      <c r="E65" s="327">
        <v>188955</v>
      </c>
      <c r="F65" s="348"/>
      <c r="G65" s="297"/>
      <c r="H65" s="353"/>
      <c r="I65" s="297"/>
      <c r="J65" s="297"/>
      <c r="K65" s="353"/>
      <c r="L65" s="297"/>
      <c r="M65" s="372"/>
      <c r="N65" s="298"/>
      <c r="O65" s="366"/>
      <c r="P65" s="298"/>
      <c r="Q65" s="365">
        <v>15</v>
      </c>
      <c r="R65" s="298">
        <v>135000</v>
      </c>
      <c r="S65" s="366"/>
      <c r="T65" s="298"/>
      <c r="U65" s="385"/>
      <c r="V65" s="340"/>
      <c r="W65" s="385"/>
      <c r="X65" s="298"/>
      <c r="Y65" s="366"/>
      <c r="Z65" s="298"/>
      <c r="AA65" s="298"/>
    </row>
    <row r="66" spans="1:27" ht="17.25" customHeight="1" x14ac:dyDescent="0.35">
      <c r="A66" s="1250"/>
      <c r="B66" s="353"/>
      <c r="C66" s="327"/>
      <c r="D66" s="348"/>
      <c r="E66" s="327"/>
      <c r="F66" s="348"/>
      <c r="G66" s="297"/>
      <c r="H66" s="353"/>
      <c r="I66" s="297"/>
      <c r="J66" s="297"/>
      <c r="K66" s="353"/>
      <c r="L66" s="297"/>
      <c r="M66" s="372"/>
      <c r="N66" s="298"/>
      <c r="O66" s="366"/>
      <c r="P66" s="298"/>
      <c r="Q66" s="365">
        <v>15</v>
      </c>
      <c r="R66" s="298">
        <v>135000</v>
      </c>
      <c r="S66" s="366"/>
      <c r="T66" s="298"/>
      <c r="U66" s="385"/>
      <c r="V66" s="340"/>
      <c r="W66" s="385"/>
      <c r="X66" s="298"/>
      <c r="Y66" s="366"/>
      <c r="Z66" s="298"/>
      <c r="AA66" s="298"/>
    </row>
    <row r="67" spans="1:27" ht="15" customHeight="1" x14ac:dyDescent="0.35">
      <c r="A67" s="1251"/>
      <c r="B67" s="353"/>
      <c r="C67" s="327"/>
      <c r="D67" s="348"/>
      <c r="E67" s="327"/>
      <c r="F67" s="348"/>
      <c r="G67" s="297"/>
      <c r="H67" s="353"/>
      <c r="I67" s="297"/>
      <c r="J67" s="297"/>
      <c r="K67" s="353"/>
      <c r="L67" s="297"/>
      <c r="M67" s="372"/>
      <c r="N67" s="298"/>
      <c r="O67" s="366"/>
      <c r="P67" s="298"/>
      <c r="Q67" s="365"/>
      <c r="R67" s="298"/>
      <c r="S67" s="366"/>
      <c r="T67" s="298"/>
      <c r="U67" s="385"/>
      <c r="V67" s="340"/>
      <c r="W67" s="385"/>
      <c r="X67" s="298"/>
      <c r="Y67" s="366"/>
      <c r="Z67" s="298"/>
      <c r="AA67" s="298"/>
    </row>
    <row r="68" spans="1:27" ht="15" customHeight="1" x14ac:dyDescent="0.35">
      <c r="A68" s="1249">
        <v>44615</v>
      </c>
      <c r="B68" s="353">
        <v>37.590000000000003</v>
      </c>
      <c r="C68" s="327">
        <v>287564</v>
      </c>
      <c r="D68" s="348">
        <v>16.71</v>
      </c>
      <c r="E68" s="327">
        <v>127832</v>
      </c>
      <c r="F68" s="348"/>
      <c r="G68" s="297"/>
      <c r="H68" s="353"/>
      <c r="I68" s="297"/>
      <c r="J68" s="297">
        <v>15</v>
      </c>
      <c r="K68" s="353"/>
      <c r="L68" s="297">
        <v>135000</v>
      </c>
      <c r="M68" s="372"/>
      <c r="N68" s="298"/>
      <c r="O68" s="366"/>
      <c r="P68" s="298"/>
      <c r="Q68" s="365">
        <v>15</v>
      </c>
      <c r="R68" s="298">
        <v>135000</v>
      </c>
      <c r="S68" s="366"/>
      <c r="T68" s="298"/>
      <c r="U68" s="385"/>
      <c r="V68" s="342"/>
      <c r="W68" s="387"/>
      <c r="X68" s="332"/>
      <c r="Y68" s="388"/>
      <c r="Z68" s="298"/>
      <c r="AA68" s="298"/>
    </row>
    <row r="69" spans="1:27" ht="15" customHeight="1" x14ac:dyDescent="0.35">
      <c r="A69" s="1251"/>
      <c r="B69" s="353"/>
      <c r="C69" s="327"/>
      <c r="D69" s="348"/>
      <c r="E69" s="327"/>
      <c r="F69" s="348"/>
      <c r="G69" s="297"/>
      <c r="H69" s="353"/>
      <c r="I69" s="297"/>
      <c r="J69" s="297"/>
      <c r="K69" s="353"/>
      <c r="L69" s="297"/>
      <c r="M69" s="372"/>
      <c r="N69" s="298"/>
      <c r="O69" s="366"/>
      <c r="P69" s="298"/>
      <c r="Q69" s="365">
        <v>15</v>
      </c>
      <c r="R69" s="298">
        <v>135000</v>
      </c>
      <c r="S69" s="366"/>
      <c r="T69" s="298"/>
      <c r="U69" s="385"/>
      <c r="V69" s="340"/>
      <c r="W69" s="385"/>
      <c r="X69" s="298"/>
      <c r="Y69" s="366"/>
      <c r="Z69" s="298"/>
      <c r="AA69" s="298"/>
    </row>
    <row r="70" spans="1:27" ht="15" customHeight="1" x14ac:dyDescent="0.35">
      <c r="A70" s="1249">
        <v>44616</v>
      </c>
      <c r="B70" s="353">
        <v>23.24</v>
      </c>
      <c r="C70" s="327">
        <v>177786</v>
      </c>
      <c r="D70" s="348">
        <v>28.16</v>
      </c>
      <c r="E70" s="327">
        <v>215424</v>
      </c>
      <c r="F70" s="348"/>
      <c r="G70" s="297"/>
      <c r="H70" s="353"/>
      <c r="I70" s="297"/>
      <c r="J70" s="297">
        <v>30</v>
      </c>
      <c r="K70" s="353"/>
      <c r="L70" s="297">
        <v>270000</v>
      </c>
      <c r="M70" s="372"/>
      <c r="N70" s="298"/>
      <c r="O70" s="366"/>
      <c r="P70" s="298"/>
      <c r="Q70" s="365">
        <v>15</v>
      </c>
      <c r="R70" s="298">
        <v>135000</v>
      </c>
      <c r="S70" s="366"/>
      <c r="T70" s="298"/>
      <c r="U70" s="385"/>
      <c r="V70" s="340"/>
      <c r="W70" s="385"/>
      <c r="X70" s="298"/>
      <c r="Y70" s="366"/>
      <c r="Z70" s="298"/>
      <c r="AA70" s="298"/>
    </row>
    <row r="71" spans="1:27" ht="15" customHeight="1" x14ac:dyDescent="0.35">
      <c r="A71" s="1250"/>
      <c r="B71" s="353"/>
      <c r="C71" s="327"/>
      <c r="D71" s="348"/>
      <c r="E71" s="327"/>
      <c r="F71" s="348"/>
      <c r="G71" s="338"/>
      <c r="H71" s="353"/>
      <c r="I71" s="297"/>
      <c r="J71" s="297"/>
      <c r="K71" s="353"/>
      <c r="L71" s="297"/>
      <c r="M71" s="372"/>
      <c r="N71" s="298"/>
      <c r="O71" s="366"/>
      <c r="P71" s="298"/>
      <c r="Q71" s="365">
        <v>15</v>
      </c>
      <c r="R71" s="298">
        <v>135000</v>
      </c>
      <c r="S71" s="366"/>
      <c r="T71" s="298"/>
      <c r="U71" s="385"/>
      <c r="V71" s="868"/>
      <c r="W71" s="871"/>
      <c r="X71" s="867"/>
      <c r="Y71" s="365"/>
      <c r="Z71" s="298"/>
      <c r="AA71" s="298"/>
    </row>
    <row r="72" spans="1:27" ht="15" customHeight="1" x14ac:dyDescent="0.35">
      <c r="A72" s="1251"/>
      <c r="B72" s="353"/>
      <c r="C72" s="327"/>
      <c r="D72" s="348"/>
      <c r="E72" s="327"/>
      <c r="F72" s="348"/>
      <c r="G72" s="297"/>
      <c r="H72" s="353"/>
      <c r="I72" s="297"/>
      <c r="J72" s="297"/>
      <c r="K72" s="353"/>
      <c r="L72" s="297"/>
      <c r="M72" s="372"/>
      <c r="N72" s="298"/>
      <c r="O72" s="366"/>
      <c r="P72" s="298"/>
      <c r="Q72" s="365"/>
      <c r="R72" s="298"/>
      <c r="S72" s="366"/>
      <c r="T72" s="298"/>
      <c r="U72" s="385"/>
      <c r="V72" s="340"/>
      <c r="W72" s="385"/>
      <c r="X72" s="298"/>
      <c r="Y72" s="366"/>
      <c r="Z72" s="298"/>
      <c r="AA72" s="298"/>
    </row>
    <row r="73" spans="1:27" ht="15" customHeight="1" x14ac:dyDescent="0.35">
      <c r="A73" s="1249">
        <v>44617</v>
      </c>
      <c r="B73" s="353">
        <v>24.04</v>
      </c>
      <c r="C73" s="327">
        <v>183906</v>
      </c>
      <c r="D73" s="348">
        <v>31.1</v>
      </c>
      <c r="E73" s="327">
        <v>237915</v>
      </c>
      <c r="F73" s="348">
        <v>30.82</v>
      </c>
      <c r="G73" s="297">
        <v>235773</v>
      </c>
      <c r="H73" s="353"/>
      <c r="I73" s="297"/>
      <c r="J73" s="297"/>
      <c r="K73" s="353">
        <v>53.82</v>
      </c>
      <c r="L73" s="327">
        <v>277170</v>
      </c>
      <c r="M73" s="372"/>
      <c r="N73" s="298"/>
      <c r="O73" s="366"/>
      <c r="P73" s="298"/>
      <c r="Q73" s="365">
        <v>15</v>
      </c>
      <c r="R73" s="298">
        <v>135000</v>
      </c>
      <c r="S73" s="366">
        <v>13.59</v>
      </c>
      <c r="T73" s="298">
        <v>104000</v>
      </c>
      <c r="U73" s="385"/>
      <c r="V73" s="340"/>
      <c r="W73" s="385"/>
      <c r="X73" s="298"/>
      <c r="Y73" s="366"/>
      <c r="Z73" s="298"/>
      <c r="AA73" s="298"/>
    </row>
    <row r="74" spans="1:27" ht="15" customHeight="1" x14ac:dyDescent="0.35">
      <c r="A74" s="1250"/>
      <c r="B74" s="353"/>
      <c r="C74" s="327"/>
      <c r="D74" s="348"/>
      <c r="E74" s="327"/>
      <c r="F74" s="348"/>
      <c r="G74" s="297"/>
      <c r="H74" s="353"/>
      <c r="I74" s="297"/>
      <c r="J74" s="297"/>
      <c r="K74" s="353"/>
      <c r="L74" s="297"/>
      <c r="M74" s="372"/>
      <c r="N74" s="298"/>
      <c r="O74" s="366"/>
      <c r="P74" s="298"/>
      <c r="Q74" s="365">
        <v>15</v>
      </c>
      <c r="R74" s="298">
        <v>135000</v>
      </c>
      <c r="S74" s="366"/>
      <c r="T74" s="298"/>
      <c r="U74" s="385"/>
      <c r="V74" s="868"/>
      <c r="W74" s="871"/>
      <c r="X74" s="867"/>
      <c r="Y74" s="365"/>
      <c r="Z74" s="298"/>
      <c r="AA74" s="298"/>
    </row>
    <row r="75" spans="1:27" ht="15" customHeight="1" x14ac:dyDescent="0.35">
      <c r="A75" s="1251"/>
      <c r="B75" s="353"/>
      <c r="C75" s="327"/>
      <c r="D75" s="348"/>
      <c r="E75" s="327"/>
      <c r="F75" s="348"/>
      <c r="G75" s="338"/>
      <c r="H75" s="353"/>
      <c r="I75" s="297"/>
      <c r="J75" s="297"/>
      <c r="K75" s="353"/>
      <c r="L75" s="297"/>
      <c r="M75" s="372"/>
      <c r="N75" s="298"/>
      <c r="O75" s="366"/>
      <c r="P75" s="298"/>
      <c r="Q75" s="365"/>
      <c r="R75" s="298"/>
      <c r="S75" s="366"/>
      <c r="T75" s="298"/>
      <c r="U75" s="385"/>
      <c r="V75" s="340"/>
      <c r="W75" s="385"/>
      <c r="X75" s="298"/>
      <c r="Y75" s="366"/>
      <c r="Z75" s="298"/>
      <c r="AA75" s="298"/>
    </row>
    <row r="76" spans="1:27" ht="15" customHeight="1" x14ac:dyDescent="0.35">
      <c r="A76" s="1249">
        <v>44618</v>
      </c>
      <c r="B76" s="353"/>
      <c r="C76" s="327"/>
      <c r="D76" s="348">
        <v>26.08</v>
      </c>
      <c r="E76" s="327">
        <v>199512</v>
      </c>
      <c r="F76" s="348"/>
      <c r="G76" s="297"/>
      <c r="H76" s="353">
        <v>20.67</v>
      </c>
      <c r="I76" s="297">
        <v>158126</v>
      </c>
      <c r="J76" s="297"/>
      <c r="K76" s="353"/>
      <c r="L76" s="297"/>
      <c r="M76" s="372"/>
      <c r="N76" s="298"/>
      <c r="O76" s="366"/>
      <c r="P76" s="298"/>
      <c r="Q76" s="365">
        <v>15</v>
      </c>
      <c r="R76" s="298">
        <v>135000</v>
      </c>
      <c r="S76" s="366"/>
      <c r="T76" s="298"/>
      <c r="U76" s="385"/>
      <c r="V76" s="340"/>
      <c r="W76" s="385"/>
      <c r="X76" s="298"/>
      <c r="Y76" s="366"/>
      <c r="Z76" s="298"/>
      <c r="AA76" s="298"/>
    </row>
    <row r="77" spans="1:27" ht="15" customHeight="1" x14ac:dyDescent="0.35">
      <c r="A77" s="1250"/>
      <c r="B77" s="353">
        <v>21.58</v>
      </c>
      <c r="C77" s="327">
        <v>165087</v>
      </c>
      <c r="D77" s="348"/>
      <c r="E77" s="327"/>
      <c r="F77" s="348"/>
      <c r="G77" s="297"/>
      <c r="H77" s="353"/>
      <c r="I77" s="297"/>
      <c r="J77" s="297"/>
      <c r="K77" s="353"/>
      <c r="L77" s="297"/>
      <c r="M77" s="372"/>
      <c r="N77" s="298"/>
      <c r="O77" s="366"/>
      <c r="P77" s="298"/>
      <c r="Q77" s="365">
        <v>15</v>
      </c>
      <c r="R77" s="298">
        <v>135000</v>
      </c>
      <c r="S77" s="366"/>
      <c r="T77" s="298"/>
      <c r="U77" s="385"/>
      <c r="V77" s="868"/>
      <c r="W77" s="871"/>
      <c r="X77" s="867"/>
      <c r="Y77" s="365"/>
      <c r="Z77" s="298"/>
      <c r="AA77" s="298"/>
    </row>
    <row r="78" spans="1:27" ht="15" customHeight="1" x14ac:dyDescent="0.35">
      <c r="A78" s="1251"/>
      <c r="B78" s="353"/>
      <c r="C78" s="327"/>
      <c r="D78" s="348"/>
      <c r="E78" s="327"/>
      <c r="F78" s="348"/>
      <c r="G78" s="297"/>
      <c r="H78" s="353"/>
      <c r="I78" s="297"/>
      <c r="J78" s="297"/>
      <c r="K78" s="353"/>
      <c r="L78" s="297"/>
      <c r="M78" s="372"/>
      <c r="N78" s="298"/>
      <c r="O78" s="366"/>
      <c r="P78" s="298"/>
      <c r="Q78" s="365"/>
      <c r="R78" s="298"/>
      <c r="S78" s="366"/>
      <c r="T78" s="298"/>
      <c r="U78" s="385"/>
      <c r="V78" s="340"/>
      <c r="W78" s="385"/>
      <c r="X78" s="298"/>
      <c r="Y78" s="366"/>
      <c r="Z78" s="298"/>
      <c r="AA78" s="298"/>
    </row>
    <row r="79" spans="1:27" ht="15" customHeight="1" x14ac:dyDescent="0.35">
      <c r="A79" s="1249">
        <v>44619</v>
      </c>
      <c r="B79" s="353">
        <v>11.26</v>
      </c>
      <c r="C79" s="327">
        <v>86139</v>
      </c>
      <c r="D79" s="348">
        <v>20.51</v>
      </c>
      <c r="E79" s="327">
        <v>156902</v>
      </c>
      <c r="F79" s="348"/>
      <c r="G79" s="297"/>
      <c r="H79" s="353"/>
      <c r="I79" s="297"/>
      <c r="J79" s="297"/>
      <c r="K79" s="353"/>
      <c r="L79" s="297"/>
      <c r="M79" s="372"/>
      <c r="N79" s="298"/>
      <c r="O79" s="366"/>
      <c r="P79" s="298"/>
      <c r="Q79" s="365"/>
      <c r="R79" s="298"/>
      <c r="S79" s="366">
        <v>19.12</v>
      </c>
      <c r="T79" s="298">
        <v>146268</v>
      </c>
      <c r="U79" s="385">
        <v>26.57</v>
      </c>
      <c r="V79" s="340">
        <v>203261</v>
      </c>
      <c r="W79" s="385"/>
      <c r="X79" s="298"/>
      <c r="Y79" s="366"/>
      <c r="Z79" s="298"/>
      <c r="AA79" s="298"/>
    </row>
    <row r="80" spans="1:27" ht="15" customHeight="1" x14ac:dyDescent="0.35">
      <c r="A80" s="1250"/>
      <c r="B80" s="353"/>
      <c r="C80" s="327"/>
      <c r="D80" s="348"/>
      <c r="E80" s="327"/>
      <c r="F80" s="348"/>
      <c r="G80" s="297"/>
      <c r="H80" s="353"/>
      <c r="I80" s="297"/>
      <c r="J80" s="297"/>
      <c r="K80" s="353"/>
      <c r="L80" s="297"/>
      <c r="M80" s="372"/>
      <c r="N80" s="298"/>
      <c r="O80" s="366"/>
      <c r="P80" s="298"/>
      <c r="Q80" s="365"/>
      <c r="R80" s="298"/>
      <c r="S80" s="366"/>
      <c r="T80" s="298"/>
      <c r="U80" s="385"/>
      <c r="V80" s="340"/>
      <c r="W80" s="385"/>
      <c r="X80" s="298"/>
      <c r="Y80" s="366"/>
      <c r="Z80" s="298"/>
      <c r="AA80" s="298"/>
    </row>
    <row r="81" spans="1:27" ht="15" customHeight="1" x14ac:dyDescent="0.35">
      <c r="A81" s="1251"/>
      <c r="B81" s="353"/>
      <c r="C81" s="327"/>
      <c r="D81" s="348"/>
      <c r="E81" s="327"/>
      <c r="F81" s="348"/>
      <c r="G81" s="297"/>
      <c r="H81" s="353"/>
      <c r="I81" s="297"/>
      <c r="J81" s="297"/>
      <c r="K81" s="353"/>
      <c r="L81" s="297"/>
      <c r="M81" s="372"/>
      <c r="N81" s="298"/>
      <c r="O81" s="366"/>
      <c r="P81" s="298"/>
      <c r="Q81" s="365"/>
      <c r="R81" s="298"/>
      <c r="S81" s="365"/>
      <c r="T81" s="298"/>
      <c r="U81" s="385"/>
      <c r="V81" s="340"/>
      <c r="W81" s="385"/>
      <c r="X81" s="298"/>
      <c r="Y81" s="366"/>
      <c r="Z81" s="298"/>
      <c r="AA81" s="298"/>
    </row>
    <row r="82" spans="1:27" ht="15" customHeight="1" x14ac:dyDescent="0.35">
      <c r="A82" s="1249">
        <v>44620</v>
      </c>
      <c r="B82" s="353"/>
      <c r="C82" s="327"/>
      <c r="D82" s="348"/>
      <c r="E82" s="327"/>
      <c r="F82" s="348"/>
      <c r="G82" s="297"/>
      <c r="H82" s="353"/>
      <c r="I82" s="297"/>
      <c r="J82" s="297"/>
      <c r="K82" s="353"/>
      <c r="L82" s="297"/>
      <c r="M82" s="372"/>
      <c r="N82" s="298"/>
      <c r="O82" s="366"/>
      <c r="P82" s="298"/>
      <c r="Q82" s="365"/>
      <c r="R82" s="298"/>
      <c r="S82" s="366"/>
      <c r="T82" s="298"/>
      <c r="U82" s="385"/>
      <c r="V82" s="340"/>
      <c r="W82" s="385"/>
      <c r="X82" s="298"/>
      <c r="Y82" s="366"/>
      <c r="Z82" s="298"/>
      <c r="AA82" s="298"/>
    </row>
    <row r="83" spans="1:27" ht="15" customHeight="1" x14ac:dyDescent="0.35">
      <c r="A83" s="1250"/>
      <c r="B83" s="353"/>
      <c r="C83" s="327"/>
      <c r="D83" s="348"/>
      <c r="E83" s="327"/>
      <c r="F83" s="348"/>
      <c r="G83" s="297"/>
      <c r="H83" s="353"/>
      <c r="I83" s="297"/>
      <c r="J83" s="297"/>
      <c r="K83" s="353"/>
      <c r="L83" s="297"/>
      <c r="M83" s="372"/>
      <c r="N83" s="298"/>
      <c r="O83" s="366"/>
      <c r="P83" s="298"/>
      <c r="Q83" s="365"/>
      <c r="R83" s="298"/>
      <c r="S83" s="366"/>
      <c r="T83" s="298"/>
      <c r="U83" s="385"/>
      <c r="V83" s="868"/>
      <c r="W83" s="871"/>
      <c r="X83" s="867"/>
      <c r="Y83" s="365"/>
      <c r="Z83" s="298"/>
      <c r="AA83" s="298"/>
    </row>
    <row r="84" spans="1:27" ht="18" customHeight="1" x14ac:dyDescent="0.35">
      <c r="A84" s="1251"/>
      <c r="B84" s="353"/>
      <c r="C84" s="327"/>
      <c r="D84" s="348"/>
      <c r="E84" s="327"/>
      <c r="F84" s="348"/>
      <c r="G84" s="297"/>
      <c r="H84" s="353"/>
      <c r="I84" s="297"/>
      <c r="J84" s="297"/>
      <c r="K84" s="353"/>
      <c r="L84" s="297"/>
      <c r="M84" s="372"/>
      <c r="N84" s="298"/>
      <c r="O84" s="366"/>
      <c r="P84" s="298"/>
      <c r="Q84" s="365"/>
      <c r="R84" s="298"/>
      <c r="S84" s="366"/>
      <c r="T84" s="298"/>
      <c r="U84" s="385"/>
      <c r="V84" s="340"/>
      <c r="W84" s="385"/>
      <c r="X84" s="298"/>
      <c r="Y84" s="366"/>
      <c r="Z84" s="298"/>
      <c r="AA84" s="298"/>
    </row>
    <row r="85" spans="1:27" s="295" customFormat="1" ht="27" customHeight="1" x14ac:dyDescent="0.35">
      <c r="A85" s="1226" t="s">
        <v>113</v>
      </c>
      <c r="B85" s="354"/>
      <c r="C85" s="293">
        <f>SUM(C7:C84)</f>
        <v>3031011</v>
      </c>
      <c r="D85" s="364"/>
      <c r="E85" s="293">
        <f>SUM(E7:E84)</f>
        <v>4142712</v>
      </c>
      <c r="F85" s="364"/>
      <c r="G85" s="293">
        <f>SUM(G7:G84)</f>
        <v>728663</v>
      </c>
      <c r="H85" s="364"/>
      <c r="I85" s="293">
        <f>SUM(I7:I84)</f>
        <v>1038872</v>
      </c>
      <c r="J85" s="293"/>
      <c r="K85" s="364"/>
      <c r="L85" s="293">
        <f>SUM(L7:L84)</f>
        <v>6015834</v>
      </c>
      <c r="M85" s="461"/>
      <c r="N85" s="293">
        <f>SUM(N7:N84)</f>
        <v>672741</v>
      </c>
      <c r="O85" s="293"/>
      <c r="P85" s="293">
        <f>SUM(P7:P84)</f>
        <v>400401</v>
      </c>
      <c r="Q85" s="354"/>
      <c r="R85" s="293">
        <f>SUM(R7:R84)</f>
        <v>6075000</v>
      </c>
      <c r="S85" s="364"/>
      <c r="T85" s="293">
        <f>SUM(T7:T84)</f>
        <v>1013662</v>
      </c>
      <c r="U85" s="364"/>
      <c r="V85" s="293">
        <f>SUM(V7:V84)</f>
        <v>570155</v>
      </c>
      <c r="W85" s="293"/>
      <c r="X85" s="293">
        <f>SUM(X7:X84)</f>
        <v>906525</v>
      </c>
      <c r="Y85" s="293"/>
      <c r="Z85" s="293">
        <f>SUM(Z7:Z84)</f>
        <v>67626</v>
      </c>
      <c r="AA85" s="293">
        <f>SUM(C85:Z85)</f>
        <v>24663202</v>
      </c>
    </row>
    <row r="86" spans="1:27" s="295" customFormat="1" ht="34.5" customHeight="1" x14ac:dyDescent="0.35">
      <c r="A86" s="1226"/>
      <c r="B86" s="354">
        <f>SUM(B7:B85)</f>
        <v>396.21000000000004</v>
      </c>
      <c r="C86" s="354"/>
      <c r="D86" s="354">
        <f t="shared" ref="D86:K86" si="0">SUM(D7:D85)</f>
        <v>541.53</v>
      </c>
      <c r="E86" s="354"/>
      <c r="F86" s="354">
        <f t="shared" si="0"/>
        <v>95.25</v>
      </c>
      <c r="G86" s="354"/>
      <c r="H86" s="354">
        <f t="shared" si="0"/>
        <v>135.80000000000001</v>
      </c>
      <c r="I86" s="354"/>
      <c r="J86" s="354">
        <f t="shared" si="0"/>
        <v>254.8</v>
      </c>
      <c r="K86" s="354">
        <f t="shared" si="0"/>
        <v>722.82</v>
      </c>
      <c r="L86" s="354"/>
      <c r="M86" s="354">
        <f>SUM(M7:M85)</f>
        <v>87.94</v>
      </c>
      <c r="N86" s="354"/>
      <c r="O86" s="354">
        <f>SUM(O7:O85)</f>
        <v>54.34</v>
      </c>
      <c r="P86" s="354"/>
      <c r="Q86" s="354">
        <f>SUM(Q7:Q85)</f>
        <v>675</v>
      </c>
      <c r="R86" s="470"/>
      <c r="S86" s="354">
        <f>SUM(S7:S85)</f>
        <v>132.5</v>
      </c>
      <c r="T86" s="354"/>
      <c r="U86" s="354">
        <f>SUM(U7:U85)</f>
        <v>74.53</v>
      </c>
      <c r="V86" s="354"/>
      <c r="W86" s="354">
        <f>SUM(W7:W85)</f>
        <v>118.47</v>
      </c>
      <c r="X86" s="354"/>
      <c r="Y86" s="354">
        <f>SUM(Y7:Y85)</f>
        <v>8.84</v>
      </c>
      <c r="Z86" s="354"/>
      <c r="AA86" s="364">
        <f>SUM(B86:Z86)</f>
        <v>3298.03</v>
      </c>
    </row>
    <row r="87" spans="1:27" ht="26.25" customHeight="1" thickBot="1" x14ac:dyDescent="0.4">
      <c r="A87" s="299"/>
      <c r="B87" s="355"/>
      <c r="C87" s="300"/>
      <c r="D87" s="355"/>
      <c r="E87" s="299"/>
      <c r="F87" s="355"/>
      <c r="G87" s="299"/>
      <c r="H87" s="355"/>
      <c r="I87" s="299"/>
      <c r="J87" s="299"/>
      <c r="K87" s="355"/>
      <c r="L87" s="300"/>
      <c r="M87" s="463"/>
      <c r="N87" s="299"/>
      <c r="O87" s="355"/>
      <c r="P87" s="299"/>
      <c r="Q87" s="378"/>
      <c r="R87" s="299"/>
      <c r="S87" s="355"/>
      <c r="T87" s="299"/>
      <c r="U87" s="355"/>
      <c r="V87" s="299"/>
      <c r="W87" s="355"/>
      <c r="X87" s="300"/>
      <c r="Y87" s="373"/>
      <c r="Z87" s="299"/>
      <c r="AA87" s="299"/>
    </row>
    <row r="88" spans="1:27" s="295" customFormat="1" ht="48" customHeight="1" thickBot="1" x14ac:dyDescent="0.4">
      <c r="A88" s="1245" t="s">
        <v>2</v>
      </c>
      <c r="B88" s="1261" t="s">
        <v>114</v>
      </c>
      <c r="C88" s="1262"/>
      <c r="D88" s="1262"/>
      <c r="E88" s="1263"/>
      <c r="F88" s="1264" t="s">
        <v>176</v>
      </c>
      <c r="G88" s="1264"/>
      <c r="H88" s="1265" t="s">
        <v>115</v>
      </c>
      <c r="I88" s="1266"/>
      <c r="J88" s="1266"/>
      <c r="K88" s="1266"/>
      <c r="L88" s="1266"/>
      <c r="M88" s="1266"/>
      <c r="N88" s="1266"/>
      <c r="O88" s="1266"/>
      <c r="P88" s="1267"/>
      <c r="Q88" s="1265" t="s">
        <v>116</v>
      </c>
      <c r="R88" s="1266"/>
      <c r="S88" s="1266"/>
      <c r="T88" s="1266"/>
      <c r="U88" s="1266"/>
      <c r="V88" s="1266"/>
      <c r="W88" s="1236" t="s">
        <v>223</v>
      </c>
      <c r="X88" s="1236"/>
      <c r="Y88" s="1270" t="s">
        <v>224</v>
      </c>
      <c r="Z88" s="1271"/>
      <c r="AA88" s="1272" t="s">
        <v>9</v>
      </c>
    </row>
    <row r="89" spans="1:27" s="295" customFormat="1" ht="15" customHeight="1" x14ac:dyDescent="0.35">
      <c r="A89" s="1246"/>
      <c r="B89" s="1268" t="s">
        <v>195</v>
      </c>
      <c r="C89" s="1269"/>
      <c r="D89" s="1268" t="s">
        <v>196</v>
      </c>
      <c r="E89" s="1269"/>
      <c r="F89" s="1268" t="s">
        <v>177</v>
      </c>
      <c r="G89" s="1269"/>
      <c r="H89" s="1268" t="s">
        <v>197</v>
      </c>
      <c r="I89" s="1269"/>
      <c r="J89" s="877"/>
      <c r="K89" s="1268" t="s">
        <v>270</v>
      </c>
      <c r="L89" s="1269"/>
      <c r="M89" s="1268" t="s">
        <v>199</v>
      </c>
      <c r="N89" s="1269"/>
      <c r="O89" s="1268" t="s">
        <v>123</v>
      </c>
      <c r="P89" s="1269"/>
      <c r="Q89" s="374"/>
      <c r="R89" s="863" t="s">
        <v>238</v>
      </c>
      <c r="S89" s="1268" t="s">
        <v>211</v>
      </c>
      <c r="T89" s="1269"/>
      <c r="U89" s="1268" t="s">
        <v>201</v>
      </c>
      <c r="V89" s="1269"/>
      <c r="W89" s="1262" t="s">
        <v>249</v>
      </c>
      <c r="X89" s="1263"/>
      <c r="Y89" s="1274" t="s">
        <v>226</v>
      </c>
      <c r="Z89" s="1275"/>
      <c r="AA89" s="1273"/>
    </row>
    <row r="90" spans="1:27" s="295" customFormat="1" ht="15" customHeight="1" x14ac:dyDescent="0.35">
      <c r="A90" s="1247"/>
      <c r="B90" s="350" t="s">
        <v>21</v>
      </c>
      <c r="C90" s="869" t="s">
        <v>27</v>
      </c>
      <c r="D90" s="363" t="s">
        <v>30</v>
      </c>
      <c r="E90" s="869" t="s">
        <v>27</v>
      </c>
      <c r="F90" s="390" t="s">
        <v>30</v>
      </c>
      <c r="G90" s="863" t="s">
        <v>27</v>
      </c>
      <c r="H90" s="374" t="s">
        <v>30</v>
      </c>
      <c r="I90" s="863" t="s">
        <v>27</v>
      </c>
      <c r="J90" s="863"/>
      <c r="K90" s="374" t="s">
        <v>30</v>
      </c>
      <c r="L90" s="863" t="s">
        <v>27</v>
      </c>
      <c r="M90" s="464" t="s">
        <v>30</v>
      </c>
      <c r="N90" s="863" t="s">
        <v>27</v>
      </c>
      <c r="O90" s="374" t="s">
        <v>30</v>
      </c>
      <c r="P90" s="863" t="s">
        <v>27</v>
      </c>
      <c r="Q90" s="374" t="s">
        <v>30</v>
      </c>
      <c r="R90" s="863" t="s">
        <v>27</v>
      </c>
      <c r="S90" s="374" t="s">
        <v>30</v>
      </c>
      <c r="T90" s="863" t="s">
        <v>27</v>
      </c>
      <c r="U90" s="374" t="s">
        <v>30</v>
      </c>
      <c r="V90" s="863" t="s">
        <v>27</v>
      </c>
      <c r="W90" s="363" t="s">
        <v>228</v>
      </c>
      <c r="X90" s="869" t="s">
        <v>27</v>
      </c>
      <c r="Y90" s="363" t="s">
        <v>228</v>
      </c>
      <c r="Z90" s="876"/>
      <c r="AA90" s="869"/>
    </row>
    <row r="91" spans="1:27" s="295" customFormat="1" ht="15" customHeight="1" x14ac:dyDescent="0.35">
      <c r="A91" s="1243">
        <v>44593</v>
      </c>
      <c r="B91" s="353"/>
      <c r="C91" s="867"/>
      <c r="D91" s="365"/>
      <c r="E91" s="867"/>
      <c r="F91" s="365"/>
      <c r="G91" s="867"/>
      <c r="H91" s="453"/>
      <c r="I91" s="454"/>
      <c r="J91" s="454"/>
      <c r="K91" s="375"/>
      <c r="L91" s="869"/>
      <c r="M91" s="453"/>
      <c r="N91" s="867"/>
      <c r="O91" s="375"/>
      <c r="P91" s="337"/>
      <c r="Q91" s="375"/>
      <c r="R91" s="869"/>
      <c r="S91" s="363"/>
      <c r="T91" s="867"/>
      <c r="U91" s="365"/>
      <c r="V91" s="867"/>
      <c r="W91" s="365"/>
      <c r="X91" s="867"/>
      <c r="Y91" s="365"/>
      <c r="Z91" s="867"/>
      <c r="AA91" s="869"/>
    </row>
    <row r="92" spans="1:27" ht="15" x14ac:dyDescent="0.35">
      <c r="A92" s="1244"/>
      <c r="B92" s="353"/>
      <c r="C92" s="298"/>
      <c r="D92" s="366"/>
      <c r="E92" s="297"/>
      <c r="F92" s="353"/>
      <c r="G92" s="298"/>
      <c r="H92" s="366"/>
      <c r="I92" s="298"/>
      <c r="J92" s="298"/>
      <c r="K92" s="366"/>
      <c r="L92" s="298"/>
      <c r="M92" s="388"/>
      <c r="N92" s="298"/>
      <c r="O92" s="366"/>
      <c r="P92" s="298"/>
      <c r="Q92" s="365"/>
      <c r="R92" s="298"/>
      <c r="S92" s="366"/>
      <c r="T92" s="298"/>
      <c r="U92" s="366"/>
      <c r="V92" s="298"/>
      <c r="W92" s="366"/>
      <c r="X92" s="298"/>
      <c r="Y92" s="393"/>
      <c r="Z92" s="346"/>
      <c r="AA92" s="305"/>
    </row>
    <row r="93" spans="1:27" ht="15" customHeight="1" x14ac:dyDescent="0.35">
      <c r="A93" s="1243">
        <v>44594</v>
      </c>
      <c r="B93" s="353"/>
      <c r="C93" s="305"/>
      <c r="D93" s="367"/>
      <c r="E93" s="887"/>
      <c r="F93" s="352"/>
      <c r="G93" s="305"/>
      <c r="H93" s="367"/>
      <c r="I93" s="305"/>
      <c r="J93" s="305"/>
      <c r="K93" s="367"/>
      <c r="L93" s="305"/>
      <c r="M93" s="465"/>
      <c r="N93" s="305"/>
      <c r="O93" s="367"/>
      <c r="P93" s="305"/>
      <c r="Q93" s="379"/>
      <c r="R93" s="305"/>
      <c r="S93" s="367"/>
      <c r="T93" s="305"/>
      <c r="U93" s="367"/>
      <c r="V93" s="305"/>
      <c r="W93" s="367">
        <v>44</v>
      </c>
      <c r="X93" s="305">
        <v>490600</v>
      </c>
      <c r="Y93" s="393"/>
      <c r="Z93" s="868"/>
      <c r="AA93" s="305"/>
    </row>
    <row r="94" spans="1:27" ht="15" customHeight="1" x14ac:dyDescent="0.35">
      <c r="A94" s="1244"/>
      <c r="B94" s="353"/>
      <c r="C94" s="298"/>
      <c r="D94" s="366"/>
      <c r="E94" s="297"/>
      <c r="F94" s="353"/>
      <c r="G94" s="298"/>
      <c r="H94" s="366"/>
      <c r="I94" s="298"/>
      <c r="J94" s="298"/>
      <c r="K94" s="366"/>
      <c r="L94" s="298"/>
      <c r="M94" s="388"/>
      <c r="N94" s="298"/>
      <c r="O94" s="366"/>
      <c r="P94" s="298"/>
      <c r="Q94" s="365"/>
      <c r="R94" s="298"/>
      <c r="S94" s="366"/>
      <c r="T94" s="298"/>
      <c r="U94" s="366"/>
      <c r="V94" s="298"/>
      <c r="W94" s="366"/>
      <c r="X94" s="298"/>
      <c r="Y94" s="385"/>
      <c r="Z94" s="868"/>
      <c r="AA94" s="298"/>
    </row>
    <row r="95" spans="1:27" ht="15" customHeight="1" x14ac:dyDescent="0.35">
      <c r="A95" s="1243">
        <v>44595</v>
      </c>
      <c r="B95" s="353"/>
      <c r="C95" s="298"/>
      <c r="D95" s="366">
        <v>43.7</v>
      </c>
      <c r="E95" s="297">
        <v>225055</v>
      </c>
      <c r="F95" s="353"/>
      <c r="G95" s="298"/>
      <c r="H95" s="366"/>
      <c r="I95" s="298"/>
      <c r="J95" s="298"/>
      <c r="K95" s="366"/>
      <c r="L95" s="298"/>
      <c r="M95" s="388"/>
      <c r="N95" s="298"/>
      <c r="O95" s="366"/>
      <c r="P95" s="298"/>
      <c r="Q95" s="365"/>
      <c r="R95" s="298"/>
      <c r="S95" s="366"/>
      <c r="T95" s="298"/>
      <c r="U95" s="366">
        <v>31.26</v>
      </c>
      <c r="V95" s="298">
        <v>239139</v>
      </c>
      <c r="W95" s="366"/>
      <c r="X95" s="298"/>
      <c r="Y95" s="385"/>
      <c r="Z95" s="868"/>
      <c r="AA95" s="298"/>
    </row>
    <row r="96" spans="1:27" ht="15" customHeight="1" x14ac:dyDescent="0.35">
      <c r="A96" s="1244"/>
      <c r="B96" s="353"/>
      <c r="C96" s="298"/>
      <c r="D96" s="366"/>
      <c r="E96" s="297"/>
      <c r="F96" s="353"/>
      <c r="G96" s="298"/>
      <c r="H96" s="366"/>
      <c r="I96" s="298"/>
      <c r="J96" s="298"/>
      <c r="K96" s="366"/>
      <c r="L96" s="298"/>
      <c r="M96" s="388"/>
      <c r="N96" s="298"/>
      <c r="O96" s="366"/>
      <c r="P96" s="298"/>
      <c r="Q96" s="365"/>
      <c r="R96" s="298"/>
      <c r="S96" s="366"/>
      <c r="T96" s="298"/>
      <c r="U96" s="366"/>
      <c r="V96" s="298"/>
      <c r="W96" s="366"/>
      <c r="X96" s="298"/>
      <c r="Y96" s="385"/>
      <c r="Z96" s="868"/>
      <c r="AA96" s="298"/>
    </row>
    <row r="97" spans="1:27" ht="15" customHeight="1" x14ac:dyDescent="0.35">
      <c r="A97" s="1243">
        <v>44596</v>
      </c>
      <c r="B97" s="353"/>
      <c r="C97" s="298"/>
      <c r="D97" s="366"/>
      <c r="E97" s="297"/>
      <c r="F97" s="353"/>
      <c r="G97" s="298"/>
      <c r="H97" s="366"/>
      <c r="I97" s="298"/>
      <c r="J97" s="298"/>
      <c r="K97" s="366"/>
      <c r="L97" s="298"/>
      <c r="M97" s="388"/>
      <c r="N97" s="298"/>
      <c r="O97" s="366">
        <v>11.05</v>
      </c>
      <c r="P97" s="298">
        <v>84533</v>
      </c>
      <c r="Q97" s="365"/>
      <c r="R97" s="298"/>
      <c r="S97" s="366"/>
      <c r="T97" s="298"/>
      <c r="U97" s="366"/>
      <c r="V97" s="298"/>
      <c r="W97" s="366">
        <v>23.68</v>
      </c>
      <c r="X97" s="298">
        <v>264030</v>
      </c>
      <c r="Y97" s="385">
        <v>30.78</v>
      </c>
      <c r="Z97" s="868">
        <v>343200</v>
      </c>
      <c r="AA97" s="298"/>
    </row>
    <row r="98" spans="1:27" ht="15" customHeight="1" x14ac:dyDescent="0.35">
      <c r="A98" s="1244"/>
      <c r="B98" s="353"/>
      <c r="C98" s="298"/>
      <c r="D98" s="366"/>
      <c r="E98" s="297"/>
      <c r="F98" s="353"/>
      <c r="G98" s="298"/>
      <c r="H98" s="366"/>
      <c r="I98" s="298"/>
      <c r="J98" s="298"/>
      <c r="K98" s="366"/>
      <c r="L98" s="298"/>
      <c r="M98" s="388"/>
      <c r="N98" s="298"/>
      <c r="O98" s="366"/>
      <c r="P98" s="298"/>
      <c r="Q98" s="365"/>
      <c r="R98" s="298"/>
      <c r="S98" s="366"/>
      <c r="T98" s="298"/>
      <c r="U98" s="366"/>
      <c r="V98" s="298"/>
      <c r="W98" s="366"/>
      <c r="X98" s="298"/>
      <c r="Y98" s="385"/>
      <c r="Z98" s="868"/>
      <c r="AA98" s="298"/>
    </row>
    <row r="99" spans="1:27" ht="15" customHeight="1" x14ac:dyDescent="0.35">
      <c r="A99" s="1243">
        <v>44597</v>
      </c>
      <c r="B99" s="353"/>
      <c r="C99" s="298"/>
      <c r="D99" s="366"/>
      <c r="E99" s="297"/>
      <c r="F99" s="353"/>
      <c r="G99" s="298"/>
      <c r="H99" s="366"/>
      <c r="I99" s="298"/>
      <c r="J99" s="298"/>
      <c r="K99" s="366"/>
      <c r="L99" s="298"/>
      <c r="M99" s="388"/>
      <c r="N99" s="298"/>
      <c r="O99" s="366"/>
      <c r="P99" s="298"/>
      <c r="Q99" s="365"/>
      <c r="R99" s="298"/>
      <c r="S99" s="366"/>
      <c r="T99" s="298"/>
      <c r="U99" s="366"/>
      <c r="V99" s="298"/>
      <c r="W99" s="366"/>
      <c r="X99" s="298"/>
      <c r="Y99" s="385"/>
      <c r="Z99" s="868"/>
      <c r="AA99" s="298"/>
    </row>
    <row r="100" spans="1:27" ht="15" customHeight="1" x14ac:dyDescent="0.35">
      <c r="A100" s="1244"/>
      <c r="B100" s="353"/>
      <c r="C100" s="298"/>
      <c r="D100" s="366"/>
      <c r="E100" s="297"/>
      <c r="F100" s="353"/>
      <c r="G100" s="298"/>
      <c r="H100" s="366"/>
      <c r="I100" s="298"/>
      <c r="J100" s="298"/>
      <c r="K100" s="366"/>
      <c r="L100" s="298"/>
      <c r="M100" s="388"/>
      <c r="N100" s="298"/>
      <c r="O100" s="366"/>
      <c r="P100" s="298"/>
      <c r="Q100" s="365"/>
      <c r="R100" s="298"/>
      <c r="S100" s="366"/>
      <c r="T100" s="298"/>
      <c r="U100" s="366"/>
      <c r="V100" s="298"/>
      <c r="W100" s="366"/>
      <c r="X100" s="298"/>
      <c r="Y100" s="385"/>
      <c r="Z100" s="868"/>
      <c r="AA100" s="298"/>
    </row>
    <row r="101" spans="1:27" ht="15" customHeight="1" x14ac:dyDescent="0.35">
      <c r="A101" s="1243">
        <v>44598</v>
      </c>
      <c r="B101" s="353"/>
      <c r="C101" s="298"/>
      <c r="D101" s="366"/>
      <c r="E101" s="297"/>
      <c r="F101" s="353"/>
      <c r="G101" s="298"/>
      <c r="H101" s="366"/>
      <c r="I101" s="298"/>
      <c r="J101" s="298"/>
      <c r="K101" s="366"/>
      <c r="L101" s="298"/>
      <c r="M101" s="388"/>
      <c r="N101" s="298"/>
      <c r="O101" s="366"/>
      <c r="P101" s="298"/>
      <c r="Q101" s="365"/>
      <c r="R101" s="298"/>
      <c r="S101" s="366"/>
      <c r="T101" s="298"/>
      <c r="U101" s="366"/>
      <c r="V101" s="298"/>
      <c r="W101" s="366"/>
      <c r="X101" s="298"/>
      <c r="Y101" s="385"/>
      <c r="Z101" s="868"/>
      <c r="AA101" s="298"/>
    </row>
    <row r="102" spans="1:27" ht="15" customHeight="1" x14ac:dyDescent="0.35">
      <c r="A102" s="1244"/>
      <c r="B102" s="353"/>
      <c r="C102" s="298"/>
      <c r="D102" s="366"/>
      <c r="E102" s="297"/>
      <c r="F102" s="353"/>
      <c r="G102" s="298"/>
      <c r="H102" s="366"/>
      <c r="I102" s="298"/>
      <c r="J102" s="298"/>
      <c r="K102" s="366"/>
      <c r="L102" s="298"/>
      <c r="M102" s="388"/>
      <c r="N102" s="298"/>
      <c r="O102" s="366"/>
      <c r="P102" s="298"/>
      <c r="Q102" s="365"/>
      <c r="R102" s="298"/>
      <c r="S102" s="366"/>
      <c r="T102" s="298"/>
      <c r="U102" s="366"/>
      <c r="V102" s="298"/>
      <c r="W102" s="366"/>
      <c r="X102" s="298"/>
      <c r="Y102" s="385"/>
      <c r="Z102" s="868"/>
      <c r="AA102" s="298"/>
    </row>
    <row r="103" spans="1:27" ht="15" customHeight="1" x14ac:dyDescent="0.35">
      <c r="A103" s="1243">
        <v>44599</v>
      </c>
      <c r="B103" s="353"/>
      <c r="C103" s="298"/>
      <c r="D103" s="366">
        <v>46.51</v>
      </c>
      <c r="E103" s="297">
        <v>239527</v>
      </c>
      <c r="F103" s="353">
        <v>13.02</v>
      </c>
      <c r="G103" s="298">
        <v>99603</v>
      </c>
      <c r="H103" s="366"/>
      <c r="I103" s="298"/>
      <c r="J103" s="298"/>
      <c r="K103" s="366"/>
      <c r="L103" s="298"/>
      <c r="M103" s="388">
        <v>12.25</v>
      </c>
      <c r="N103" s="298">
        <v>93713</v>
      </c>
      <c r="O103" s="366"/>
      <c r="P103" s="298"/>
      <c r="Q103" s="365"/>
      <c r="R103" s="298"/>
      <c r="S103" s="366"/>
      <c r="T103" s="298"/>
      <c r="U103" s="385"/>
      <c r="V103" s="868"/>
      <c r="W103" s="366">
        <v>24.36</v>
      </c>
      <c r="X103" s="298">
        <v>271610</v>
      </c>
      <c r="Y103" s="385"/>
      <c r="Z103" s="868"/>
      <c r="AA103" s="298"/>
    </row>
    <row r="104" spans="1:27" ht="15" customHeight="1" x14ac:dyDescent="0.35">
      <c r="A104" s="1244"/>
      <c r="B104" s="353"/>
      <c r="C104" s="298"/>
      <c r="D104" s="366"/>
      <c r="E104" s="297"/>
      <c r="F104" s="353"/>
      <c r="G104" s="298"/>
      <c r="H104" s="366"/>
      <c r="I104" s="298"/>
      <c r="J104" s="298"/>
      <c r="K104" s="366"/>
      <c r="L104" s="298"/>
      <c r="M104" s="388"/>
      <c r="N104" s="298"/>
      <c r="O104" s="366"/>
      <c r="P104" s="298"/>
      <c r="Q104" s="365"/>
      <c r="R104" s="298"/>
      <c r="S104" s="366"/>
      <c r="T104" s="298"/>
      <c r="U104" s="366"/>
      <c r="V104" s="298"/>
      <c r="W104" s="366"/>
      <c r="X104" s="298"/>
      <c r="Y104" s="385"/>
      <c r="Z104" s="868"/>
      <c r="AA104" s="298"/>
    </row>
    <row r="105" spans="1:27" ht="15" customHeight="1" x14ac:dyDescent="0.35">
      <c r="A105" s="1243">
        <v>44600</v>
      </c>
      <c r="B105" s="353">
        <v>39.92</v>
      </c>
      <c r="C105" s="298">
        <v>205588</v>
      </c>
      <c r="D105" s="366"/>
      <c r="E105" s="297"/>
      <c r="F105" s="353"/>
      <c r="G105" s="298"/>
      <c r="H105" s="366"/>
      <c r="I105" s="298"/>
      <c r="J105" s="298"/>
      <c r="K105" s="366"/>
      <c r="L105" s="298"/>
      <c r="M105" s="388"/>
      <c r="N105" s="298"/>
      <c r="O105" s="366"/>
      <c r="P105" s="298"/>
      <c r="Q105" s="365"/>
      <c r="R105" s="298"/>
      <c r="S105" s="366"/>
      <c r="T105" s="298"/>
      <c r="U105" s="366"/>
      <c r="V105" s="298"/>
      <c r="W105" s="366">
        <v>36.42</v>
      </c>
      <c r="X105" s="298">
        <v>406080</v>
      </c>
      <c r="Y105" s="385"/>
      <c r="Z105" s="868"/>
      <c r="AA105" s="298"/>
    </row>
    <row r="106" spans="1:27" ht="15" customHeight="1" x14ac:dyDescent="0.35">
      <c r="A106" s="1244"/>
      <c r="B106" s="353"/>
      <c r="C106" s="298"/>
      <c r="D106" s="366"/>
      <c r="E106" s="297"/>
      <c r="F106" s="353"/>
      <c r="G106" s="298"/>
      <c r="H106" s="366"/>
      <c r="I106" s="298"/>
      <c r="J106" s="298"/>
      <c r="K106" s="366"/>
      <c r="L106" s="298"/>
      <c r="M106" s="388"/>
      <c r="N106" s="298"/>
      <c r="O106" s="366"/>
      <c r="P106" s="298"/>
      <c r="Q106" s="365"/>
      <c r="R106" s="298"/>
      <c r="S106" s="366"/>
      <c r="T106" s="298"/>
      <c r="U106" s="366"/>
      <c r="V106" s="298"/>
      <c r="W106" s="366"/>
      <c r="X106" s="298"/>
      <c r="Y106" s="385"/>
      <c r="Z106" s="868"/>
      <c r="AA106" s="298"/>
    </row>
    <row r="107" spans="1:27" ht="15" customHeight="1" x14ac:dyDescent="0.35">
      <c r="A107" s="1243">
        <v>44601</v>
      </c>
      <c r="B107" s="353"/>
      <c r="C107" s="298"/>
      <c r="D107" s="366"/>
      <c r="E107" s="297"/>
      <c r="F107" s="353"/>
      <c r="G107" s="298"/>
      <c r="H107" s="366"/>
      <c r="I107" s="298"/>
      <c r="J107" s="298"/>
      <c r="K107" s="366"/>
      <c r="L107" s="298"/>
      <c r="M107" s="388"/>
      <c r="N107" s="298"/>
      <c r="O107" s="366"/>
      <c r="P107" s="298"/>
      <c r="Q107" s="365">
        <v>42.32</v>
      </c>
      <c r="R107" s="298">
        <v>323748</v>
      </c>
      <c r="S107" s="366"/>
      <c r="T107" s="298"/>
      <c r="U107" s="366"/>
      <c r="V107" s="298"/>
      <c r="W107" s="366"/>
      <c r="X107" s="298"/>
      <c r="Y107" s="385"/>
      <c r="Z107" s="868"/>
      <c r="AA107" s="298"/>
    </row>
    <row r="108" spans="1:27" ht="15" customHeight="1" x14ac:dyDescent="0.35">
      <c r="A108" s="1244"/>
      <c r="B108" s="353"/>
      <c r="C108" s="298"/>
      <c r="D108" s="366"/>
      <c r="E108" s="297"/>
      <c r="F108" s="353"/>
      <c r="G108" s="298"/>
      <c r="H108" s="366"/>
      <c r="I108" s="298"/>
      <c r="J108" s="298"/>
      <c r="K108" s="366"/>
      <c r="L108" s="298"/>
      <c r="M108" s="388"/>
      <c r="N108" s="298"/>
      <c r="O108" s="366"/>
      <c r="P108" s="298"/>
      <c r="Q108" s="365"/>
      <c r="R108" s="298"/>
      <c r="S108" s="366"/>
      <c r="T108" s="298"/>
      <c r="U108" s="366"/>
      <c r="V108" s="298"/>
      <c r="W108" s="366"/>
      <c r="X108" s="298"/>
      <c r="Y108" s="385"/>
      <c r="Z108" s="868"/>
      <c r="AA108" s="298"/>
    </row>
    <row r="109" spans="1:27" ht="15" customHeight="1" x14ac:dyDescent="0.35">
      <c r="A109" s="1243">
        <v>44602</v>
      </c>
      <c r="B109" s="353"/>
      <c r="C109" s="298"/>
      <c r="D109" s="366"/>
      <c r="E109" s="297"/>
      <c r="F109" s="353"/>
      <c r="G109" s="298"/>
      <c r="H109" s="366"/>
      <c r="I109" s="298"/>
      <c r="J109" s="298"/>
      <c r="K109" s="366"/>
      <c r="L109" s="298"/>
      <c r="M109" s="388"/>
      <c r="N109" s="298"/>
      <c r="O109" s="366"/>
      <c r="P109" s="298"/>
      <c r="Q109" s="365"/>
      <c r="R109" s="298"/>
      <c r="S109" s="366"/>
      <c r="T109" s="298"/>
      <c r="U109" s="366"/>
      <c r="V109" s="298"/>
      <c r="W109" s="366">
        <v>23.12</v>
      </c>
      <c r="X109" s="298">
        <v>257790</v>
      </c>
      <c r="Y109" s="385"/>
      <c r="Z109" s="868"/>
      <c r="AA109" s="298"/>
    </row>
    <row r="110" spans="1:27" ht="15" customHeight="1" x14ac:dyDescent="0.35">
      <c r="A110" s="1244"/>
      <c r="B110" s="353"/>
      <c r="C110" s="298"/>
      <c r="D110" s="366"/>
      <c r="E110" s="297"/>
      <c r="F110" s="353"/>
      <c r="G110" s="298"/>
      <c r="H110" s="366"/>
      <c r="I110" s="298"/>
      <c r="J110" s="298"/>
      <c r="K110" s="366"/>
      <c r="L110" s="298"/>
      <c r="M110" s="388"/>
      <c r="N110" s="298"/>
      <c r="O110" s="366"/>
      <c r="P110" s="298"/>
      <c r="Q110" s="365"/>
      <c r="R110" s="298"/>
      <c r="S110" s="366"/>
      <c r="T110" s="298"/>
      <c r="U110" s="366"/>
      <c r="V110" s="298"/>
      <c r="W110" s="366"/>
      <c r="X110" s="298"/>
      <c r="Y110" s="385"/>
      <c r="Z110" s="868"/>
      <c r="AA110" s="298"/>
    </row>
    <row r="111" spans="1:27" ht="15" customHeight="1" x14ac:dyDescent="0.35">
      <c r="A111" s="1243">
        <v>44603</v>
      </c>
      <c r="B111" s="353"/>
      <c r="C111" s="298"/>
      <c r="D111" s="366"/>
      <c r="E111" s="297"/>
      <c r="F111" s="353"/>
      <c r="G111" s="298"/>
      <c r="H111" s="366"/>
      <c r="I111" s="298"/>
      <c r="J111" s="298"/>
      <c r="K111" s="366"/>
      <c r="L111" s="298"/>
      <c r="M111" s="388"/>
      <c r="N111" s="298"/>
      <c r="O111" s="366"/>
      <c r="P111" s="298"/>
      <c r="Q111" s="385"/>
      <c r="R111" s="868"/>
      <c r="S111" s="366"/>
      <c r="T111" s="298"/>
      <c r="U111" s="366"/>
      <c r="V111" s="298"/>
      <c r="W111" s="366">
        <v>24.88</v>
      </c>
      <c r="X111" s="298">
        <v>277410</v>
      </c>
      <c r="Y111" s="385">
        <v>31.04</v>
      </c>
      <c r="Z111" s="868">
        <v>346100</v>
      </c>
      <c r="AA111" s="298"/>
    </row>
    <row r="112" spans="1:27" ht="15" customHeight="1" x14ac:dyDescent="0.35">
      <c r="A112" s="1244"/>
      <c r="B112" s="353"/>
      <c r="C112" s="298"/>
      <c r="D112" s="366"/>
      <c r="E112" s="297"/>
      <c r="F112" s="353"/>
      <c r="G112" s="298"/>
      <c r="H112" s="366"/>
      <c r="I112" s="298"/>
      <c r="J112" s="298"/>
      <c r="K112" s="366"/>
      <c r="L112" s="298"/>
      <c r="M112" s="388"/>
      <c r="N112" s="298"/>
      <c r="O112" s="366"/>
      <c r="P112" s="298"/>
      <c r="Q112" s="365"/>
      <c r="R112" s="298"/>
      <c r="S112" s="366"/>
      <c r="T112" s="298"/>
      <c r="U112" s="366"/>
      <c r="V112" s="298"/>
      <c r="W112" s="366"/>
      <c r="X112" s="298"/>
      <c r="Y112" s="385"/>
      <c r="Z112" s="868"/>
      <c r="AA112" s="298"/>
    </row>
    <row r="113" spans="1:27" ht="15" customHeight="1" x14ac:dyDescent="0.35">
      <c r="A113" s="1243">
        <v>44604</v>
      </c>
      <c r="B113" s="353"/>
      <c r="C113" s="298"/>
      <c r="D113" s="366"/>
      <c r="E113" s="297"/>
      <c r="F113" s="353"/>
      <c r="G113" s="298"/>
      <c r="H113" s="366"/>
      <c r="I113" s="298"/>
      <c r="J113" s="298"/>
      <c r="K113" s="366"/>
      <c r="L113" s="298"/>
      <c r="M113" s="388"/>
      <c r="N113" s="298"/>
      <c r="O113" s="366"/>
      <c r="P113" s="298"/>
      <c r="Q113" s="365"/>
      <c r="R113" s="298"/>
      <c r="S113" s="366"/>
      <c r="T113" s="298"/>
      <c r="U113" s="366"/>
      <c r="V113" s="298"/>
      <c r="W113" s="451">
        <v>22.24</v>
      </c>
      <c r="X113" s="330">
        <v>293570</v>
      </c>
      <c r="Y113" s="385"/>
      <c r="Z113" s="868"/>
      <c r="AA113" s="298"/>
    </row>
    <row r="114" spans="1:27" ht="15" customHeight="1" x14ac:dyDescent="0.35">
      <c r="A114" s="1244"/>
      <c r="B114" s="353"/>
      <c r="C114" s="298"/>
      <c r="D114" s="366"/>
      <c r="E114" s="297"/>
      <c r="F114" s="353"/>
      <c r="G114" s="298"/>
      <c r="H114" s="366"/>
      <c r="I114" s="298"/>
      <c r="J114" s="298"/>
      <c r="K114" s="366"/>
      <c r="L114" s="298"/>
      <c r="M114" s="388"/>
      <c r="N114" s="298"/>
      <c r="O114" s="366"/>
      <c r="P114" s="298"/>
      <c r="Q114" s="365"/>
      <c r="R114" s="298"/>
      <c r="S114" s="366"/>
      <c r="T114" s="298"/>
      <c r="U114" s="366"/>
      <c r="V114" s="298"/>
      <c r="W114" s="366"/>
      <c r="X114" s="298"/>
      <c r="Y114" s="385"/>
      <c r="Z114" s="868"/>
      <c r="AA114" s="298"/>
    </row>
    <row r="115" spans="1:27" ht="15" customHeight="1" x14ac:dyDescent="0.35">
      <c r="A115" s="1243">
        <v>44605</v>
      </c>
      <c r="B115" s="353"/>
      <c r="C115" s="298"/>
      <c r="D115" s="366">
        <v>54.91</v>
      </c>
      <c r="E115" s="297">
        <v>282787</v>
      </c>
      <c r="F115" s="353">
        <v>12.31</v>
      </c>
      <c r="G115" s="298">
        <v>94172</v>
      </c>
      <c r="H115" s="366"/>
      <c r="I115" s="298"/>
      <c r="J115" s="298"/>
      <c r="K115" s="366"/>
      <c r="L115" s="332"/>
      <c r="M115" s="388"/>
      <c r="N115" s="298"/>
      <c r="O115" s="366"/>
      <c r="P115" s="298"/>
      <c r="Q115" s="365"/>
      <c r="R115" s="298"/>
      <c r="S115" s="366"/>
      <c r="T115" s="298"/>
      <c r="U115" s="366"/>
      <c r="V115" s="298"/>
      <c r="W115" s="366"/>
      <c r="X115" s="298"/>
      <c r="Y115" s="385"/>
      <c r="Z115" s="868"/>
      <c r="AA115" s="298"/>
    </row>
    <row r="116" spans="1:27" ht="15" customHeight="1" x14ac:dyDescent="0.35">
      <c r="A116" s="1244"/>
      <c r="B116" s="353"/>
      <c r="C116" s="298"/>
      <c r="D116" s="366"/>
      <c r="E116" s="297"/>
      <c r="F116" s="353"/>
      <c r="G116" s="298"/>
      <c r="H116" s="366"/>
      <c r="I116" s="298"/>
      <c r="J116" s="298"/>
      <c r="K116" s="366"/>
      <c r="L116" s="298"/>
      <c r="M116" s="388"/>
      <c r="N116" s="298"/>
      <c r="O116" s="366"/>
      <c r="P116" s="298"/>
      <c r="Q116" s="365"/>
      <c r="R116" s="298"/>
      <c r="S116" s="366"/>
      <c r="T116" s="298"/>
      <c r="U116" s="366"/>
      <c r="V116" s="298"/>
      <c r="W116" s="366"/>
      <c r="X116" s="298"/>
      <c r="Y116" s="385"/>
      <c r="Z116" s="868"/>
      <c r="AA116" s="298"/>
    </row>
    <row r="117" spans="1:27" ht="15" customHeight="1" x14ac:dyDescent="0.35">
      <c r="A117" s="1243">
        <v>44606</v>
      </c>
      <c r="B117" s="353"/>
      <c r="C117" s="298"/>
      <c r="D117" s="366"/>
      <c r="E117" s="297"/>
      <c r="F117" s="353"/>
      <c r="G117" s="298"/>
      <c r="H117" s="366"/>
      <c r="I117" s="298"/>
      <c r="J117" s="298"/>
      <c r="K117" s="366"/>
      <c r="L117" s="298"/>
      <c r="M117" s="388"/>
      <c r="N117" s="298"/>
      <c r="O117" s="366"/>
      <c r="P117" s="298"/>
      <c r="Q117" s="365"/>
      <c r="R117" s="298"/>
      <c r="S117" s="366"/>
      <c r="T117" s="298"/>
      <c r="U117" s="366"/>
      <c r="V117" s="298"/>
      <c r="W117" s="366">
        <v>39.69</v>
      </c>
      <c r="X117" s="298">
        <v>523910</v>
      </c>
      <c r="Y117" s="385"/>
      <c r="Z117" s="868"/>
      <c r="AA117" s="298"/>
    </row>
    <row r="118" spans="1:27" ht="15" customHeight="1" x14ac:dyDescent="0.35">
      <c r="A118" s="1244"/>
      <c r="B118" s="353"/>
      <c r="C118" s="298"/>
      <c r="D118" s="366"/>
      <c r="E118" s="297"/>
      <c r="F118" s="353"/>
      <c r="G118" s="298"/>
      <c r="H118" s="366"/>
      <c r="I118" s="298"/>
      <c r="J118" s="298"/>
      <c r="K118" s="366"/>
      <c r="L118" s="298"/>
      <c r="M118" s="388"/>
      <c r="N118" s="298"/>
      <c r="O118" s="366"/>
      <c r="P118" s="298"/>
      <c r="Q118" s="365"/>
      <c r="R118" s="298"/>
      <c r="S118" s="366"/>
      <c r="T118" s="298"/>
      <c r="U118" s="366"/>
      <c r="V118" s="298"/>
      <c r="W118" s="366"/>
      <c r="X118" s="298"/>
      <c r="Y118" s="385"/>
      <c r="Z118" s="868"/>
      <c r="AA118" s="298"/>
    </row>
    <row r="119" spans="1:27" ht="15" customHeight="1" x14ac:dyDescent="0.35">
      <c r="A119" s="1243">
        <v>44607</v>
      </c>
      <c r="B119" s="353"/>
      <c r="C119" s="298"/>
      <c r="D119" s="366"/>
      <c r="E119" s="297"/>
      <c r="F119" s="353"/>
      <c r="G119" s="298"/>
      <c r="H119" s="366"/>
      <c r="I119" s="298"/>
      <c r="J119" s="298"/>
      <c r="K119" s="366"/>
      <c r="L119" s="298"/>
      <c r="M119" s="388"/>
      <c r="N119" s="298"/>
      <c r="O119" s="366"/>
      <c r="P119" s="298"/>
      <c r="Q119" s="365"/>
      <c r="R119" s="298"/>
      <c r="S119" s="366"/>
      <c r="T119" s="298"/>
      <c r="U119" s="366"/>
      <c r="V119" s="298"/>
      <c r="W119" s="366"/>
      <c r="X119" s="298"/>
      <c r="Y119" s="385"/>
      <c r="Z119" s="868"/>
      <c r="AA119" s="298"/>
    </row>
    <row r="120" spans="1:27" ht="15" customHeight="1" x14ac:dyDescent="0.35">
      <c r="A120" s="1244"/>
      <c r="B120" s="353"/>
      <c r="C120" s="298"/>
      <c r="D120" s="366"/>
      <c r="E120" s="297"/>
      <c r="F120" s="353"/>
      <c r="G120" s="298"/>
      <c r="H120" s="366"/>
      <c r="I120" s="298"/>
      <c r="J120" s="298"/>
      <c r="K120" s="366"/>
      <c r="L120" s="298"/>
      <c r="M120" s="388"/>
      <c r="N120" s="298"/>
      <c r="O120" s="366"/>
      <c r="P120" s="298"/>
      <c r="Q120" s="365"/>
      <c r="R120" s="298"/>
      <c r="S120" s="366"/>
      <c r="T120" s="298"/>
      <c r="U120" s="366"/>
      <c r="V120" s="298"/>
      <c r="W120" s="388"/>
      <c r="X120" s="332"/>
      <c r="Y120" s="385"/>
      <c r="Z120" s="868"/>
      <c r="AA120" s="298"/>
    </row>
    <row r="121" spans="1:27" ht="15" customHeight="1" x14ac:dyDescent="0.35">
      <c r="A121" s="1243">
        <v>44608</v>
      </c>
      <c r="B121" s="353"/>
      <c r="C121" s="298"/>
      <c r="D121" s="366"/>
      <c r="E121" s="297"/>
      <c r="F121" s="353">
        <v>13.21</v>
      </c>
      <c r="G121" s="298">
        <v>101057</v>
      </c>
      <c r="H121" s="366"/>
      <c r="I121" s="298"/>
      <c r="J121" s="298"/>
      <c r="K121" s="366"/>
      <c r="L121" s="298"/>
      <c r="M121" s="388">
        <v>12.36</v>
      </c>
      <c r="N121" s="298">
        <v>94554</v>
      </c>
      <c r="O121" s="366"/>
      <c r="P121" s="298"/>
      <c r="Q121" s="365"/>
      <c r="R121" s="298"/>
      <c r="S121" s="366"/>
      <c r="T121" s="298"/>
      <c r="U121" s="366"/>
      <c r="V121" s="298"/>
      <c r="W121" s="366"/>
      <c r="X121" s="298"/>
      <c r="Y121" s="385"/>
      <c r="Z121" s="868"/>
      <c r="AA121" s="298"/>
    </row>
    <row r="122" spans="1:27" ht="15" customHeight="1" x14ac:dyDescent="0.35">
      <c r="A122" s="1244"/>
      <c r="B122" s="353"/>
      <c r="C122" s="298"/>
      <c r="D122" s="366"/>
      <c r="E122" s="297"/>
      <c r="F122" s="353"/>
      <c r="G122" s="298"/>
      <c r="H122" s="366"/>
      <c r="I122" s="298"/>
      <c r="J122" s="298"/>
      <c r="K122" s="366"/>
      <c r="L122" s="298"/>
      <c r="M122" s="388"/>
      <c r="N122" s="298"/>
      <c r="O122" s="388"/>
      <c r="P122" s="332"/>
      <c r="Q122" s="365"/>
      <c r="R122" s="298"/>
      <c r="S122" s="366"/>
      <c r="T122" s="298"/>
      <c r="U122" s="366"/>
      <c r="V122" s="298"/>
      <c r="W122" s="366"/>
      <c r="X122" s="298"/>
      <c r="Y122" s="385"/>
      <c r="Z122" s="868"/>
      <c r="AA122" s="298"/>
    </row>
    <row r="123" spans="1:27" ht="15" customHeight="1" x14ac:dyDescent="0.35">
      <c r="A123" s="1243">
        <v>44609</v>
      </c>
      <c r="B123" s="353">
        <v>53.26</v>
      </c>
      <c r="C123" s="298">
        <v>274289</v>
      </c>
      <c r="D123" s="366"/>
      <c r="E123" s="297"/>
      <c r="F123" s="353">
        <v>10.09</v>
      </c>
      <c r="G123" s="298">
        <v>77189</v>
      </c>
      <c r="H123" s="366"/>
      <c r="I123" s="298"/>
      <c r="J123" s="298"/>
      <c r="K123" s="366"/>
      <c r="L123" s="298"/>
      <c r="M123" s="388"/>
      <c r="N123" s="298"/>
      <c r="O123" s="366"/>
      <c r="P123" s="298"/>
      <c r="Q123" s="365"/>
      <c r="R123" s="298"/>
      <c r="S123" s="366">
        <v>37.729999999999997</v>
      </c>
      <c r="T123" s="298">
        <v>288635</v>
      </c>
      <c r="U123" s="366">
        <v>35.549999999999997</v>
      </c>
      <c r="V123" s="298">
        <v>271958</v>
      </c>
      <c r="W123" s="366"/>
      <c r="X123" s="298"/>
      <c r="Y123" s="385"/>
      <c r="Z123" s="868"/>
      <c r="AA123" s="298"/>
    </row>
    <row r="124" spans="1:27" ht="15" customHeight="1" x14ac:dyDescent="0.35">
      <c r="A124" s="1244"/>
      <c r="B124" s="353">
        <v>52.42</v>
      </c>
      <c r="C124" s="298">
        <v>269963</v>
      </c>
      <c r="D124" s="366"/>
      <c r="E124" s="297"/>
      <c r="F124" s="353"/>
      <c r="G124" s="298"/>
      <c r="H124" s="366"/>
      <c r="I124" s="298"/>
      <c r="J124" s="298"/>
      <c r="K124" s="366"/>
      <c r="L124" s="298"/>
      <c r="M124" s="388"/>
      <c r="N124" s="298"/>
      <c r="O124" s="366"/>
      <c r="P124" s="298"/>
      <c r="Q124" s="365"/>
      <c r="R124" s="298"/>
      <c r="S124" s="366"/>
      <c r="T124" s="298"/>
      <c r="U124" s="366"/>
      <c r="V124" s="298"/>
      <c r="W124" s="366"/>
      <c r="X124" s="298"/>
      <c r="Y124" s="385"/>
      <c r="Z124" s="868"/>
      <c r="AA124" s="298"/>
    </row>
    <row r="125" spans="1:27" ht="15" customHeight="1" x14ac:dyDescent="0.35">
      <c r="A125" s="1243">
        <v>44610</v>
      </c>
      <c r="B125" s="353"/>
      <c r="C125" s="298"/>
      <c r="D125" s="366">
        <v>46.86</v>
      </c>
      <c r="E125" s="297">
        <v>241329</v>
      </c>
      <c r="F125" s="353"/>
      <c r="G125" s="298"/>
      <c r="H125" s="366"/>
      <c r="I125" s="298"/>
      <c r="J125" s="298"/>
      <c r="K125" s="366"/>
      <c r="L125" s="298"/>
      <c r="M125" s="388"/>
      <c r="N125" s="298"/>
      <c r="O125" s="366">
        <v>9.82</v>
      </c>
      <c r="P125" s="298">
        <v>75123</v>
      </c>
      <c r="Q125" s="365"/>
      <c r="R125" s="298"/>
      <c r="S125" s="366"/>
      <c r="T125" s="298"/>
      <c r="U125" s="366"/>
      <c r="V125" s="298"/>
      <c r="W125" s="366">
        <v>33.5</v>
      </c>
      <c r="X125" s="298">
        <v>442200</v>
      </c>
      <c r="Y125" s="385">
        <v>31.84</v>
      </c>
      <c r="Z125" s="868">
        <v>420290</v>
      </c>
      <c r="AA125" s="298"/>
    </row>
    <row r="126" spans="1:27" ht="15" customHeight="1" x14ac:dyDescent="0.35">
      <c r="A126" s="1244"/>
      <c r="B126" s="353"/>
      <c r="C126" s="298"/>
      <c r="D126" s="366"/>
      <c r="E126" s="297"/>
      <c r="F126" s="353"/>
      <c r="G126" s="298"/>
      <c r="H126" s="366"/>
      <c r="I126" s="298"/>
      <c r="J126" s="298"/>
      <c r="K126" s="366"/>
      <c r="L126" s="298"/>
      <c r="M126" s="388"/>
      <c r="N126" s="298"/>
      <c r="O126" s="366"/>
      <c r="P126" s="298"/>
      <c r="Q126" s="365"/>
      <c r="R126" s="298"/>
      <c r="S126" s="366"/>
      <c r="T126" s="298"/>
      <c r="U126" s="366"/>
      <c r="V126" s="298"/>
      <c r="W126" s="366"/>
      <c r="X126" s="298"/>
      <c r="Y126" s="385"/>
      <c r="Z126" s="868"/>
      <c r="AA126" s="298"/>
    </row>
    <row r="127" spans="1:27" ht="15" customHeight="1" x14ac:dyDescent="0.35">
      <c r="A127" s="1243">
        <v>44611</v>
      </c>
      <c r="B127" s="353"/>
      <c r="C127" s="298"/>
      <c r="D127" s="366"/>
      <c r="E127" s="297"/>
      <c r="F127" s="353"/>
      <c r="G127" s="298"/>
      <c r="H127" s="366"/>
      <c r="I127" s="298"/>
      <c r="J127" s="298"/>
      <c r="K127" s="366"/>
      <c r="L127" s="298"/>
      <c r="M127" s="388"/>
      <c r="N127" s="298"/>
      <c r="O127" s="366"/>
      <c r="P127" s="298"/>
      <c r="Q127" s="365"/>
      <c r="R127" s="298"/>
      <c r="S127" s="366"/>
      <c r="T127" s="298"/>
      <c r="U127" s="366"/>
      <c r="V127" s="298"/>
      <c r="W127" s="366">
        <v>12.55</v>
      </c>
      <c r="X127" s="298">
        <v>165660</v>
      </c>
      <c r="Y127" s="385"/>
      <c r="Z127" s="868"/>
      <c r="AA127" s="298"/>
    </row>
    <row r="128" spans="1:27" ht="15" customHeight="1" x14ac:dyDescent="0.35">
      <c r="A128" s="1244"/>
      <c r="B128" s="353"/>
      <c r="C128" s="298"/>
      <c r="D128" s="366"/>
      <c r="E128" s="297"/>
      <c r="F128" s="353"/>
      <c r="G128" s="298"/>
      <c r="H128" s="366"/>
      <c r="I128" s="298"/>
      <c r="J128" s="298"/>
      <c r="K128" s="366"/>
      <c r="L128" s="298"/>
      <c r="M128" s="388"/>
      <c r="N128" s="298"/>
      <c r="O128" s="366"/>
      <c r="P128" s="298"/>
      <c r="Q128" s="365"/>
      <c r="R128" s="298"/>
      <c r="S128" s="366"/>
      <c r="T128" s="298"/>
      <c r="U128" s="366"/>
      <c r="V128" s="298"/>
      <c r="W128" s="366"/>
      <c r="X128" s="298"/>
      <c r="Y128" s="385"/>
      <c r="Z128" s="868"/>
      <c r="AA128" s="298"/>
    </row>
    <row r="129" spans="1:27" ht="15" customHeight="1" x14ac:dyDescent="0.35">
      <c r="A129" s="1243">
        <v>44612</v>
      </c>
      <c r="B129" s="353">
        <v>51.56</v>
      </c>
      <c r="C129" s="298">
        <v>265534</v>
      </c>
      <c r="D129" s="366"/>
      <c r="E129" s="297"/>
      <c r="F129" s="353"/>
      <c r="G129" s="298"/>
      <c r="H129" s="366"/>
      <c r="I129" s="298"/>
      <c r="J129" s="298"/>
      <c r="K129" s="366"/>
      <c r="L129" s="298"/>
      <c r="M129" s="388"/>
      <c r="N129" s="298"/>
      <c r="O129" s="366"/>
      <c r="P129" s="298"/>
      <c r="Q129" s="365"/>
      <c r="R129" s="298"/>
      <c r="S129" s="366"/>
      <c r="T129" s="298"/>
      <c r="U129" s="366"/>
      <c r="V129" s="298"/>
      <c r="W129" s="366"/>
      <c r="X129" s="298"/>
      <c r="Y129" s="385"/>
      <c r="Z129" s="868"/>
      <c r="AA129" s="298"/>
    </row>
    <row r="130" spans="1:27" ht="15" customHeight="1" x14ac:dyDescent="0.35">
      <c r="A130" s="1244"/>
      <c r="B130" s="353"/>
      <c r="C130" s="298"/>
      <c r="D130" s="366"/>
      <c r="E130" s="297"/>
      <c r="F130" s="353"/>
      <c r="G130" s="298"/>
      <c r="H130" s="366"/>
      <c r="I130" s="298"/>
      <c r="J130" s="298"/>
      <c r="K130" s="366"/>
      <c r="L130" s="298"/>
      <c r="M130" s="388"/>
      <c r="N130" s="298"/>
      <c r="O130" s="366"/>
      <c r="P130" s="298"/>
      <c r="Q130" s="365"/>
      <c r="R130" s="298"/>
      <c r="S130" s="366"/>
      <c r="T130" s="298"/>
      <c r="U130" s="366"/>
      <c r="V130" s="298"/>
      <c r="W130" s="366"/>
      <c r="X130" s="298"/>
      <c r="Y130" s="385"/>
      <c r="Z130" s="868"/>
      <c r="AA130" s="298"/>
    </row>
    <row r="131" spans="1:27" ht="15" customHeight="1" x14ac:dyDescent="0.35">
      <c r="A131" s="1243">
        <v>44613</v>
      </c>
      <c r="B131" s="353"/>
      <c r="C131" s="298"/>
      <c r="D131" s="366"/>
      <c r="E131" s="297"/>
      <c r="F131" s="353"/>
      <c r="G131" s="298"/>
      <c r="H131" s="366"/>
      <c r="I131" s="298"/>
      <c r="J131" s="298"/>
      <c r="K131" s="366"/>
      <c r="L131" s="298"/>
      <c r="M131" s="388"/>
      <c r="N131" s="298"/>
      <c r="O131" s="366"/>
      <c r="P131" s="298"/>
      <c r="Q131" s="365"/>
      <c r="R131" s="298"/>
      <c r="S131" s="366"/>
      <c r="T131" s="298"/>
      <c r="U131" s="385"/>
      <c r="V131" s="868"/>
      <c r="W131" s="366"/>
      <c r="X131" s="298"/>
      <c r="Y131" s="385"/>
      <c r="Z131" s="868"/>
      <c r="AA131" s="298"/>
    </row>
    <row r="132" spans="1:27" ht="15" customHeight="1" x14ac:dyDescent="0.35">
      <c r="A132" s="1244"/>
      <c r="B132" s="353"/>
      <c r="C132" s="298"/>
      <c r="D132" s="366"/>
      <c r="E132" s="297"/>
      <c r="F132" s="353"/>
      <c r="G132" s="298"/>
      <c r="H132" s="366"/>
      <c r="I132" s="298"/>
      <c r="J132" s="298"/>
      <c r="K132" s="366"/>
      <c r="L132" s="298"/>
      <c r="M132" s="388"/>
      <c r="N132" s="298"/>
      <c r="O132" s="366"/>
      <c r="P132" s="298"/>
      <c r="Q132" s="365"/>
      <c r="R132" s="298"/>
      <c r="S132" s="366"/>
      <c r="T132" s="298"/>
      <c r="U132" s="366"/>
      <c r="V132" s="298"/>
      <c r="W132" s="366"/>
      <c r="X132" s="298"/>
      <c r="Y132" s="385"/>
      <c r="Z132" s="868"/>
      <c r="AA132" s="298"/>
    </row>
    <row r="133" spans="1:27" ht="15" customHeight="1" x14ac:dyDescent="0.35">
      <c r="A133" s="1243">
        <v>44614</v>
      </c>
      <c r="B133" s="353"/>
      <c r="C133" s="298"/>
      <c r="D133" s="366"/>
      <c r="E133" s="297"/>
      <c r="F133" s="353"/>
      <c r="G133" s="298"/>
      <c r="H133" s="366"/>
      <c r="I133" s="298"/>
      <c r="J133" s="298"/>
      <c r="K133" s="366">
        <v>13.02</v>
      </c>
      <c r="L133" s="298">
        <v>99603</v>
      </c>
      <c r="M133" s="388">
        <v>11.54</v>
      </c>
      <c r="N133" s="298">
        <v>88281</v>
      </c>
      <c r="O133" s="366"/>
      <c r="P133" s="298"/>
      <c r="Q133" s="365"/>
      <c r="R133" s="298"/>
      <c r="S133" s="366"/>
      <c r="T133" s="298"/>
      <c r="U133" s="366"/>
      <c r="V133" s="298"/>
      <c r="W133" s="366"/>
      <c r="X133" s="298"/>
      <c r="Y133" s="385"/>
      <c r="Z133" s="868"/>
      <c r="AA133" s="298"/>
    </row>
    <row r="134" spans="1:27" ht="18" customHeight="1" x14ac:dyDescent="0.35">
      <c r="A134" s="1244"/>
      <c r="B134" s="353"/>
      <c r="C134" s="298"/>
      <c r="D134" s="366"/>
      <c r="E134" s="297"/>
      <c r="F134" s="353"/>
      <c r="G134" s="298"/>
      <c r="H134" s="366"/>
      <c r="I134" s="298"/>
      <c r="J134" s="298"/>
      <c r="K134" s="366"/>
      <c r="L134" s="298"/>
      <c r="M134" s="388"/>
      <c r="N134" s="298"/>
      <c r="O134" s="366"/>
      <c r="P134" s="298"/>
      <c r="Q134" s="365"/>
      <c r="R134" s="298"/>
      <c r="S134" s="366"/>
      <c r="T134" s="298"/>
      <c r="U134" s="366"/>
      <c r="V134" s="298"/>
      <c r="W134" s="388"/>
      <c r="X134" s="332"/>
      <c r="Y134" s="385"/>
      <c r="Z134" s="868"/>
      <c r="AA134" s="298"/>
    </row>
    <row r="135" spans="1:27" ht="15" customHeight="1" x14ac:dyDescent="0.35">
      <c r="A135" s="1243">
        <v>44615</v>
      </c>
      <c r="B135" s="353">
        <v>44.23</v>
      </c>
      <c r="C135" s="298">
        <v>227780</v>
      </c>
      <c r="D135" s="366"/>
      <c r="E135" s="297"/>
      <c r="F135" s="353">
        <v>11.71</v>
      </c>
      <c r="G135" s="298">
        <v>89582</v>
      </c>
      <c r="H135" s="366"/>
      <c r="I135" s="298"/>
      <c r="J135" s="298"/>
      <c r="K135" s="366"/>
      <c r="L135" s="298"/>
      <c r="M135" s="388"/>
      <c r="N135" s="298"/>
      <c r="O135" s="366"/>
      <c r="P135" s="298"/>
      <c r="Q135" s="365"/>
      <c r="R135" s="298"/>
      <c r="S135" s="366"/>
      <c r="T135" s="298"/>
      <c r="U135" s="366"/>
      <c r="V135" s="298"/>
      <c r="W135" s="366">
        <v>30.6</v>
      </c>
      <c r="X135" s="298">
        <v>403920</v>
      </c>
      <c r="Y135" s="385"/>
      <c r="Z135" s="868"/>
      <c r="AA135" s="298"/>
    </row>
    <row r="136" spans="1:27" ht="15" customHeight="1" x14ac:dyDescent="0.35">
      <c r="A136" s="1244"/>
      <c r="B136" s="353"/>
      <c r="C136" s="298"/>
      <c r="D136" s="366"/>
      <c r="E136" s="297"/>
      <c r="F136" s="353"/>
      <c r="G136" s="298"/>
      <c r="H136" s="366"/>
      <c r="I136" s="298"/>
      <c r="J136" s="298"/>
      <c r="K136" s="366"/>
      <c r="L136" s="298"/>
      <c r="M136" s="388"/>
      <c r="N136" s="298"/>
      <c r="O136" s="366"/>
      <c r="P136" s="298"/>
      <c r="Q136" s="365"/>
      <c r="R136" s="298"/>
      <c r="S136" s="366"/>
      <c r="T136" s="298"/>
      <c r="U136" s="366"/>
      <c r="V136" s="298"/>
      <c r="W136" s="366"/>
      <c r="X136" s="298"/>
      <c r="Y136" s="385"/>
      <c r="Z136" s="868"/>
      <c r="AA136" s="298"/>
    </row>
    <row r="137" spans="1:27" ht="15" customHeight="1" x14ac:dyDescent="0.35">
      <c r="A137" s="1243">
        <v>44616</v>
      </c>
      <c r="B137" s="353"/>
      <c r="C137" s="298"/>
      <c r="D137" s="366"/>
      <c r="E137" s="297"/>
      <c r="F137" s="353"/>
      <c r="G137" s="298"/>
      <c r="H137" s="366">
        <v>12.8</v>
      </c>
      <c r="I137" s="298">
        <v>97920</v>
      </c>
      <c r="J137" s="298"/>
      <c r="K137" s="366"/>
      <c r="L137" s="298"/>
      <c r="M137" s="388"/>
      <c r="N137" s="298"/>
      <c r="O137" s="366"/>
      <c r="P137" s="298"/>
      <c r="Q137" s="365"/>
      <c r="R137" s="298"/>
      <c r="S137" s="388"/>
      <c r="T137" s="332"/>
      <c r="U137" s="366">
        <v>36.49</v>
      </c>
      <c r="V137" s="298">
        <v>279149</v>
      </c>
      <c r="W137" s="366"/>
      <c r="X137" s="298"/>
      <c r="Y137" s="385"/>
      <c r="Z137" s="868"/>
      <c r="AA137" s="298"/>
    </row>
    <row r="138" spans="1:27" ht="15" customHeight="1" x14ac:dyDescent="0.35">
      <c r="A138" s="1244"/>
      <c r="B138" s="353"/>
      <c r="C138" s="298"/>
      <c r="D138" s="366"/>
      <c r="E138" s="297"/>
      <c r="F138" s="353"/>
      <c r="G138" s="298"/>
      <c r="H138" s="366"/>
      <c r="I138" s="298"/>
      <c r="J138" s="298"/>
      <c r="K138" s="366"/>
      <c r="L138" s="298"/>
      <c r="M138" s="388"/>
      <c r="N138" s="298"/>
      <c r="O138" s="366"/>
      <c r="P138" s="298"/>
      <c r="Q138" s="365"/>
      <c r="R138" s="298"/>
      <c r="S138" s="366"/>
      <c r="T138" s="298"/>
      <c r="U138" s="366"/>
      <c r="V138" s="298"/>
      <c r="W138" s="366"/>
      <c r="X138" s="298"/>
      <c r="Y138" s="385"/>
      <c r="Z138" s="868"/>
      <c r="AA138" s="298"/>
    </row>
    <row r="139" spans="1:27" ht="15" customHeight="1" x14ac:dyDescent="0.35">
      <c r="A139" s="1243">
        <v>44617</v>
      </c>
      <c r="B139" s="353"/>
      <c r="C139" s="298"/>
      <c r="D139" s="366"/>
      <c r="E139" s="297"/>
      <c r="F139" s="353"/>
      <c r="G139" s="298"/>
      <c r="H139" s="366"/>
      <c r="I139" s="298"/>
      <c r="J139" s="298"/>
      <c r="K139" s="366"/>
      <c r="L139" s="298"/>
      <c r="M139" s="388">
        <v>12.07</v>
      </c>
      <c r="N139" s="298">
        <v>92336</v>
      </c>
      <c r="O139" s="366"/>
      <c r="P139" s="298"/>
      <c r="Q139" s="365"/>
      <c r="R139" s="298"/>
      <c r="S139" s="366"/>
      <c r="T139" s="298"/>
      <c r="U139" s="366"/>
      <c r="V139" s="298"/>
      <c r="W139" s="366"/>
      <c r="X139" s="298"/>
      <c r="Y139" s="385">
        <v>37.090000000000003</v>
      </c>
      <c r="Z139" s="868">
        <v>489590</v>
      </c>
      <c r="AA139" s="298"/>
    </row>
    <row r="140" spans="1:27" ht="15" customHeight="1" x14ac:dyDescent="0.35">
      <c r="A140" s="1244"/>
      <c r="B140" s="353"/>
      <c r="C140" s="298"/>
      <c r="D140" s="366"/>
      <c r="E140" s="297"/>
      <c r="F140" s="353"/>
      <c r="G140" s="298"/>
      <c r="H140" s="366"/>
      <c r="I140" s="298"/>
      <c r="J140" s="298"/>
      <c r="K140" s="366"/>
      <c r="L140" s="298"/>
      <c r="M140" s="388"/>
      <c r="N140" s="298"/>
      <c r="O140" s="366"/>
      <c r="P140" s="298"/>
      <c r="Q140" s="365"/>
      <c r="R140" s="298"/>
      <c r="S140" s="366"/>
      <c r="T140" s="298"/>
      <c r="U140" s="366"/>
      <c r="V140" s="298"/>
      <c r="W140" s="366"/>
      <c r="X140" s="298"/>
      <c r="Y140" s="385"/>
      <c r="Z140" s="868"/>
      <c r="AA140" s="298"/>
    </row>
    <row r="141" spans="1:27" ht="15" customHeight="1" x14ac:dyDescent="0.35">
      <c r="A141" s="1243">
        <v>44618</v>
      </c>
      <c r="B141" s="353"/>
      <c r="C141" s="298"/>
      <c r="D141" s="366"/>
      <c r="E141" s="297"/>
      <c r="F141" s="353"/>
      <c r="G141" s="298"/>
      <c r="H141" s="366"/>
      <c r="I141" s="298"/>
      <c r="J141" s="298"/>
      <c r="K141" s="366"/>
      <c r="L141" s="298"/>
      <c r="M141" s="388"/>
      <c r="N141" s="298"/>
      <c r="O141" s="366"/>
      <c r="P141" s="298"/>
      <c r="Q141" s="365"/>
      <c r="R141" s="298"/>
      <c r="S141" s="366"/>
      <c r="T141" s="298"/>
      <c r="U141" s="366"/>
      <c r="V141" s="298"/>
      <c r="W141" s="366"/>
      <c r="X141" s="298"/>
      <c r="Y141" s="385"/>
      <c r="Z141" s="868"/>
      <c r="AA141" s="298"/>
    </row>
    <row r="142" spans="1:27" ht="15" customHeight="1" x14ac:dyDescent="0.35">
      <c r="A142" s="1244"/>
      <c r="B142" s="353"/>
      <c r="C142" s="298"/>
      <c r="D142" s="366"/>
      <c r="E142" s="297"/>
      <c r="F142" s="353"/>
      <c r="G142" s="298"/>
      <c r="H142" s="366"/>
      <c r="I142" s="298"/>
      <c r="J142" s="298"/>
      <c r="K142" s="366"/>
      <c r="L142" s="298"/>
      <c r="M142" s="388"/>
      <c r="N142" s="298"/>
      <c r="O142" s="366"/>
      <c r="P142" s="298"/>
      <c r="Q142" s="365"/>
      <c r="R142" s="298"/>
      <c r="S142" s="366"/>
      <c r="T142" s="298"/>
      <c r="U142" s="366"/>
      <c r="V142" s="298"/>
      <c r="W142" s="366"/>
      <c r="X142" s="298"/>
      <c r="Y142" s="385"/>
      <c r="Z142" s="868"/>
      <c r="AA142" s="298"/>
    </row>
    <row r="143" spans="1:27" ht="15" customHeight="1" x14ac:dyDescent="0.35">
      <c r="A143" s="1243">
        <v>44619</v>
      </c>
      <c r="B143" s="353"/>
      <c r="C143" s="298"/>
      <c r="D143" s="366">
        <v>40.07</v>
      </c>
      <c r="E143" s="297">
        <v>206361</v>
      </c>
      <c r="F143" s="353"/>
      <c r="G143" s="298"/>
      <c r="H143" s="366"/>
      <c r="I143" s="298"/>
      <c r="J143" s="298"/>
      <c r="K143" s="366"/>
      <c r="L143" s="298"/>
      <c r="M143" s="388"/>
      <c r="N143" s="298"/>
      <c r="O143" s="366"/>
      <c r="P143" s="298"/>
      <c r="Q143" s="365"/>
      <c r="R143" s="298"/>
      <c r="S143" s="366"/>
      <c r="T143" s="298"/>
      <c r="U143" s="366"/>
      <c r="V143" s="298"/>
      <c r="W143" s="366"/>
      <c r="X143" s="298"/>
      <c r="Y143" s="385"/>
      <c r="Z143" s="868"/>
      <c r="AA143" s="298"/>
    </row>
    <row r="144" spans="1:27" ht="15" customHeight="1" x14ac:dyDescent="0.35">
      <c r="A144" s="1244"/>
      <c r="B144" s="352"/>
      <c r="C144" s="298"/>
      <c r="D144" s="366"/>
      <c r="E144" s="297"/>
      <c r="F144" s="353"/>
      <c r="G144" s="298"/>
      <c r="H144" s="366"/>
      <c r="I144" s="298"/>
      <c r="J144" s="298"/>
      <c r="K144" s="366"/>
      <c r="L144" s="298"/>
      <c r="M144" s="388"/>
      <c r="N144" s="298"/>
      <c r="O144" s="366"/>
      <c r="P144" s="298"/>
      <c r="Q144" s="365"/>
      <c r="R144" s="298"/>
      <c r="S144" s="366"/>
      <c r="T144" s="298"/>
      <c r="U144" s="366"/>
      <c r="V144" s="298"/>
      <c r="W144" s="366"/>
      <c r="X144" s="298"/>
      <c r="Y144" s="385"/>
      <c r="Z144" s="868"/>
      <c r="AA144" s="298"/>
    </row>
    <row r="145" spans="1:27" ht="15" customHeight="1" x14ac:dyDescent="0.35">
      <c r="A145" s="1243">
        <v>44620</v>
      </c>
      <c r="B145" s="352">
        <v>52.77</v>
      </c>
      <c r="C145" s="298">
        <v>271766</v>
      </c>
      <c r="D145" s="366">
        <v>53.69</v>
      </c>
      <c r="E145" s="297">
        <v>276504</v>
      </c>
      <c r="F145" s="353"/>
      <c r="G145" s="298"/>
      <c r="H145" s="366"/>
      <c r="I145" s="298"/>
      <c r="J145" s="298"/>
      <c r="K145" s="366"/>
      <c r="L145" s="298"/>
      <c r="M145" s="388"/>
      <c r="N145" s="298"/>
      <c r="O145" s="366"/>
      <c r="P145" s="298"/>
      <c r="Q145" s="365"/>
      <c r="R145" s="298"/>
      <c r="S145" s="366"/>
      <c r="T145" s="298"/>
      <c r="U145" s="366"/>
      <c r="V145" s="298"/>
      <c r="W145" s="366"/>
      <c r="X145" s="298"/>
      <c r="Y145" s="385"/>
      <c r="Z145" s="868"/>
      <c r="AA145" s="298"/>
    </row>
    <row r="146" spans="1:27" ht="15" customHeight="1" x14ac:dyDescent="0.35">
      <c r="A146" s="1244"/>
      <c r="B146" s="352"/>
      <c r="C146" s="298"/>
      <c r="D146" s="366"/>
      <c r="E146" s="297"/>
      <c r="F146" s="353"/>
      <c r="G146" s="298"/>
      <c r="H146" s="366"/>
      <c r="I146" s="298"/>
      <c r="J146" s="298"/>
      <c r="K146" s="366"/>
      <c r="L146" s="298"/>
      <c r="M146" s="388"/>
      <c r="N146" s="298"/>
      <c r="O146" s="366"/>
      <c r="P146" s="298"/>
      <c r="Q146" s="365"/>
      <c r="R146" s="298"/>
      <c r="S146" s="366"/>
      <c r="T146" s="298"/>
      <c r="U146" s="366"/>
      <c r="V146" s="298"/>
      <c r="W146" s="366"/>
      <c r="X146" s="298"/>
      <c r="Y146" s="385"/>
      <c r="Z146" s="868"/>
      <c r="AA146" s="298"/>
    </row>
    <row r="147" spans="1:27" s="295" customFormat="1" ht="22" customHeight="1" x14ac:dyDescent="0.35">
      <c r="A147" s="1226" t="s">
        <v>113</v>
      </c>
      <c r="B147" s="354"/>
      <c r="C147" s="293">
        <f>SUM(C91:C146)</f>
        <v>1514920</v>
      </c>
      <c r="D147" s="364"/>
      <c r="E147" s="293">
        <f>SUM(E91:E146)</f>
        <v>1471563</v>
      </c>
      <c r="F147" s="293"/>
      <c r="G147" s="293">
        <f>SUM(G91:G146)</f>
        <v>461603</v>
      </c>
      <c r="H147" s="364"/>
      <c r="I147" s="293">
        <f>SUM(I91:I146)</f>
        <v>97920</v>
      </c>
      <c r="J147" s="293"/>
      <c r="K147" s="364"/>
      <c r="L147" s="293">
        <f>SUM(L91:L146)</f>
        <v>99603</v>
      </c>
      <c r="M147" s="461"/>
      <c r="N147" s="293">
        <f>SUM(N91:N146)</f>
        <v>368884</v>
      </c>
      <c r="O147" s="364"/>
      <c r="P147" s="293">
        <f>SUM(P91:P146)</f>
        <v>159656</v>
      </c>
      <c r="Q147" s="354"/>
      <c r="R147" s="293">
        <f>SUM(R91:R146)</f>
        <v>323748</v>
      </c>
      <c r="S147" s="364"/>
      <c r="T147" s="293">
        <f>SUM(T91:T146)</f>
        <v>288635</v>
      </c>
      <c r="U147" s="364"/>
      <c r="V147" s="293">
        <f>SUM(V91:V146)</f>
        <v>790246</v>
      </c>
      <c r="W147" s="364"/>
      <c r="X147" s="293">
        <f>SUM(X91:X146)</f>
        <v>3796780</v>
      </c>
      <c r="Y147" s="364"/>
      <c r="Z147" s="293">
        <f>SUM(Z91:Z146)</f>
        <v>1599180</v>
      </c>
      <c r="AA147" s="293">
        <f>SUM(B147:Z147)</f>
        <v>10972738</v>
      </c>
    </row>
    <row r="148" spans="1:27" s="295" customFormat="1" ht="22" customHeight="1" x14ac:dyDescent="0.35">
      <c r="A148" s="1226"/>
      <c r="B148" s="354">
        <f>SUM(B91:B147)</f>
        <v>294.16000000000003</v>
      </c>
      <c r="C148" s="293"/>
      <c r="D148" s="354">
        <f>SUM(D91:D147)</f>
        <v>285.74</v>
      </c>
      <c r="E148" s="293"/>
      <c r="F148" s="354">
        <f>SUM(F91:F147)</f>
        <v>60.339999999999996</v>
      </c>
      <c r="G148" s="293"/>
      <c r="H148" s="354">
        <f>SUM(H91:H147)</f>
        <v>12.8</v>
      </c>
      <c r="I148" s="293"/>
      <c r="J148" s="293"/>
      <c r="K148" s="354">
        <f>SUM(K91:K147)</f>
        <v>13.02</v>
      </c>
      <c r="L148" s="293"/>
      <c r="M148" s="462">
        <f>SUM(M91:M147)</f>
        <v>48.22</v>
      </c>
      <c r="N148" s="293"/>
      <c r="O148" s="354">
        <f>SUM(O91:O147)</f>
        <v>20.87</v>
      </c>
      <c r="P148" s="293"/>
      <c r="Q148" s="354">
        <f>SUM(Q91:Q147)</f>
        <v>42.32</v>
      </c>
      <c r="R148" s="293"/>
      <c r="S148" s="354">
        <f>SUM(S91:S147)</f>
        <v>37.729999999999997</v>
      </c>
      <c r="T148" s="293"/>
      <c r="U148" s="354">
        <f>SUM(U91:U147)</f>
        <v>103.30000000000001</v>
      </c>
      <c r="V148" s="293"/>
      <c r="W148" s="354">
        <f>SUM(W91:W147)</f>
        <v>315.04000000000002</v>
      </c>
      <c r="X148" s="293"/>
      <c r="Y148" s="354">
        <f>SUM(Y91:Y147)</f>
        <v>130.75</v>
      </c>
      <c r="Z148" s="293"/>
      <c r="AA148" s="364">
        <f>SUM(B148:Z148)</f>
        <v>1364.2900000000002</v>
      </c>
    </row>
    <row r="149" spans="1:27" ht="24" customHeight="1" x14ac:dyDescent="0.35">
      <c r="A149" s="1226"/>
      <c r="B149" s="1277"/>
      <c r="C149" s="1278"/>
      <c r="D149" s="1278"/>
      <c r="E149" s="1278"/>
      <c r="F149" s="1278"/>
      <c r="G149" s="1278"/>
      <c r="H149" s="1278"/>
      <c r="I149" s="1278"/>
      <c r="J149" s="1278"/>
      <c r="K149" s="1278"/>
      <c r="L149" s="1278"/>
      <c r="M149" s="1278"/>
      <c r="N149" s="1278"/>
      <c r="O149" s="1278"/>
      <c r="P149" s="1278"/>
      <c r="Q149" s="1278"/>
      <c r="R149" s="1278"/>
      <c r="S149" s="1278"/>
      <c r="T149" s="1278"/>
      <c r="U149" s="1278"/>
      <c r="V149" s="1278"/>
      <c r="W149" s="1278"/>
      <c r="X149" s="1278"/>
      <c r="Y149" s="1278"/>
      <c r="Z149" s="1279"/>
      <c r="AA149" s="394">
        <f>AA85+AA147</f>
        <v>35635940</v>
      </c>
    </row>
    <row r="150" spans="1:27" ht="24" customHeight="1" x14ac:dyDescent="0.35">
      <c r="A150" s="862"/>
      <c r="B150" s="1277"/>
      <c r="C150" s="1278"/>
      <c r="D150" s="1278"/>
      <c r="E150" s="1278"/>
      <c r="F150" s="1278"/>
      <c r="G150" s="1278"/>
      <c r="H150" s="1278"/>
      <c r="I150" s="1278"/>
      <c r="J150" s="1278"/>
      <c r="K150" s="1278"/>
      <c r="L150" s="1278"/>
      <c r="M150" s="1278"/>
      <c r="N150" s="1278"/>
      <c r="O150" s="1278"/>
      <c r="P150" s="1278"/>
      <c r="Q150" s="1278"/>
      <c r="R150" s="1278"/>
      <c r="S150" s="1278"/>
      <c r="T150" s="1278"/>
      <c r="U150" s="1278"/>
      <c r="V150" s="1278"/>
      <c r="W150" s="1278"/>
      <c r="X150" s="1278"/>
      <c r="Y150" s="1278"/>
      <c r="Z150" s="1279"/>
      <c r="AA150" s="366">
        <v>4660.3599999999997</v>
      </c>
    </row>
    <row r="151" spans="1:27" ht="22" customHeight="1" x14ac:dyDescent="0.35">
      <c r="A151" s="331" t="s">
        <v>271</v>
      </c>
      <c r="B151" s="360"/>
      <c r="C151" s="303"/>
      <c r="D151" s="368"/>
      <c r="E151" s="303"/>
      <c r="F151" s="368"/>
      <c r="G151" s="301"/>
      <c r="H151" s="359"/>
      <c r="I151" s="301"/>
      <c r="J151" s="301"/>
      <c r="K151" s="359"/>
      <c r="L151" s="301"/>
      <c r="M151" s="466"/>
      <c r="N151" s="301"/>
      <c r="O151" s="359"/>
      <c r="P151" s="301"/>
      <c r="Q151" s="369"/>
      <c r="R151" s="301"/>
      <c r="S151" s="359"/>
      <c r="T151" s="301"/>
      <c r="U151" s="359"/>
      <c r="V151" s="301"/>
      <c r="W151" s="359"/>
      <c r="X151" s="301"/>
      <c r="Y151" s="359"/>
      <c r="Z151" s="301"/>
      <c r="AA151" s="301"/>
    </row>
    <row r="152" spans="1:27" ht="22" customHeight="1" x14ac:dyDescent="0.35">
      <c r="A152" s="331"/>
      <c r="B152" s="360"/>
      <c r="C152" s="303"/>
      <c r="D152" s="368"/>
      <c r="E152" s="303"/>
      <c r="F152" s="368"/>
      <c r="G152" s="301"/>
      <c r="H152" s="359"/>
      <c r="I152" s="301"/>
      <c r="J152" s="301"/>
      <c r="K152" s="359"/>
      <c r="L152" s="301"/>
      <c r="M152" s="466"/>
      <c r="N152" s="301"/>
      <c r="O152" s="359"/>
      <c r="P152" s="301"/>
      <c r="Q152" s="369"/>
      <c r="R152" s="301"/>
      <c r="S152" s="359"/>
      <c r="T152" s="301"/>
      <c r="U152" s="359"/>
      <c r="V152" s="301"/>
      <c r="W152" s="359"/>
      <c r="X152" s="301"/>
      <c r="Y152" s="359"/>
      <c r="Z152" s="301"/>
      <c r="AA152" s="301"/>
    </row>
    <row r="153" spans="1:27" ht="22" customHeight="1" x14ac:dyDescent="0.35">
      <c r="A153" s="331"/>
      <c r="B153" s="360"/>
      <c r="C153" s="1239" t="s">
        <v>240</v>
      </c>
      <c r="D153" s="1239"/>
      <c r="E153" s="1239"/>
      <c r="F153" s="368"/>
      <c r="G153" s="301"/>
      <c r="H153" s="359"/>
      <c r="I153" s="1239" t="s">
        <v>258</v>
      </c>
      <c r="J153" s="1239"/>
      <c r="K153" s="1239"/>
      <c r="L153" s="1239"/>
      <c r="M153" s="466"/>
      <c r="N153" s="301"/>
      <c r="O153" s="359"/>
      <c r="P153" s="1239" t="s">
        <v>242</v>
      </c>
      <c r="Q153" s="1239"/>
      <c r="R153" s="1239"/>
      <c r="S153" s="359"/>
      <c r="T153" s="301"/>
      <c r="U153" s="359"/>
      <c r="V153" s="301"/>
      <c r="W153" s="359"/>
      <c r="X153" s="301"/>
      <c r="Y153" s="359"/>
      <c r="Z153" s="359"/>
      <c r="AA153" s="301"/>
    </row>
    <row r="154" spans="1:27" ht="22" customHeight="1" x14ac:dyDescent="0.35">
      <c r="A154" s="331"/>
      <c r="B154" s="360"/>
      <c r="C154" s="303"/>
      <c r="D154" s="368"/>
      <c r="E154" s="303"/>
      <c r="F154" s="368"/>
      <c r="G154" s="301"/>
      <c r="H154" s="359"/>
      <c r="I154" s="301"/>
      <c r="J154" s="301"/>
      <c r="K154" s="359"/>
      <c r="L154" s="301"/>
      <c r="M154" s="466"/>
      <c r="N154" s="301"/>
      <c r="O154" s="359"/>
      <c r="P154" s="301"/>
      <c r="Q154" s="369"/>
      <c r="R154" s="301"/>
      <c r="S154" s="359"/>
      <c r="T154" s="301"/>
      <c r="U154" s="359"/>
      <c r="V154" s="301"/>
      <c r="W154" s="359"/>
      <c r="X154" s="301"/>
      <c r="Y154" s="359"/>
      <c r="Z154" s="359"/>
      <c r="AA154" s="301"/>
    </row>
    <row r="155" spans="1:27" ht="22" customHeight="1" x14ac:dyDescent="0.35">
      <c r="A155" s="331"/>
      <c r="B155" s="360"/>
      <c r="C155" s="303"/>
      <c r="D155" s="368"/>
      <c r="E155" s="303"/>
      <c r="F155" s="368"/>
      <c r="G155" s="301"/>
      <c r="H155" s="359"/>
      <c r="I155" s="301"/>
      <c r="J155" s="301"/>
      <c r="K155" s="359"/>
      <c r="L155" s="301"/>
      <c r="M155" s="466"/>
      <c r="N155" s="301"/>
      <c r="O155" s="359"/>
      <c r="P155" s="301"/>
      <c r="Q155" s="369"/>
      <c r="R155" s="301"/>
      <c r="S155" s="359"/>
      <c r="T155" s="301"/>
      <c r="U155" s="359"/>
      <c r="V155" s="301"/>
      <c r="W155" s="359"/>
      <c r="X155" s="301"/>
      <c r="Y155" s="359"/>
      <c r="Z155" s="301"/>
      <c r="AA155" s="359"/>
    </row>
    <row r="156" spans="1:27" ht="22" customHeight="1" x14ac:dyDescent="0.35">
      <c r="A156" s="331"/>
      <c r="B156" s="360"/>
      <c r="C156" s="303"/>
      <c r="D156" s="368"/>
      <c r="E156" s="303"/>
      <c r="F156" s="368"/>
      <c r="G156" s="301"/>
      <c r="H156" s="359"/>
      <c r="I156" s="301"/>
      <c r="J156" s="301"/>
      <c r="K156" s="359"/>
      <c r="L156" s="301"/>
      <c r="M156" s="466"/>
      <c r="N156" s="301"/>
      <c r="O156" s="359"/>
      <c r="P156" s="301"/>
      <c r="Q156" s="369"/>
      <c r="R156" s="301"/>
      <c r="S156" s="359"/>
      <c r="T156" s="301"/>
      <c r="U156" s="359"/>
      <c r="V156" s="301"/>
      <c r="W156" s="359"/>
      <c r="X156" s="301"/>
      <c r="Y156" s="359"/>
      <c r="Z156" s="301"/>
      <c r="AA156" s="359"/>
    </row>
    <row r="157" spans="1:27" ht="22" customHeight="1" x14ac:dyDescent="0.35">
      <c r="A157" s="301"/>
      <c r="B157" s="359"/>
      <c r="C157" s="1280" t="s">
        <v>231</v>
      </c>
      <c r="D157" s="1280"/>
      <c r="E157" s="1280"/>
      <c r="F157" s="359"/>
      <c r="G157" s="301"/>
      <c r="H157" s="359"/>
      <c r="I157" s="1280" t="s">
        <v>259</v>
      </c>
      <c r="J157" s="1280"/>
      <c r="K157" s="1280"/>
      <c r="L157" s="1280"/>
      <c r="M157" s="466"/>
      <c r="N157" s="301"/>
      <c r="O157" s="359"/>
      <c r="P157" s="1280" t="s">
        <v>244</v>
      </c>
      <c r="Q157" s="1280"/>
      <c r="R157" s="1280"/>
      <c r="S157" s="359"/>
      <c r="T157" s="301"/>
      <c r="U157" s="359"/>
      <c r="V157" s="301"/>
      <c r="W157" s="359"/>
      <c r="X157" s="301"/>
      <c r="Y157" s="359"/>
      <c r="Z157" s="359"/>
      <c r="AA157" s="301"/>
    </row>
    <row r="158" spans="1:27" ht="22" customHeight="1" x14ac:dyDescent="0.35">
      <c r="A158" s="301"/>
      <c r="B158" s="359"/>
      <c r="C158" s="301"/>
      <c r="D158" s="359"/>
      <c r="E158" s="301"/>
      <c r="F158" s="359"/>
      <c r="G158" s="301"/>
      <c r="H158" s="359"/>
      <c r="I158" s="301"/>
      <c r="J158" s="301"/>
      <c r="K158" s="359"/>
      <c r="L158" s="301"/>
      <c r="M158" s="466"/>
      <c r="N158" s="301"/>
      <c r="O158" s="359"/>
      <c r="P158" s="301"/>
      <c r="Q158" s="369"/>
      <c r="R158" s="301"/>
      <c r="S158" s="359"/>
      <c r="T158" s="301"/>
      <c r="U158" s="359"/>
      <c r="V158" s="359"/>
      <c r="W158" s="359"/>
      <c r="X158" s="301"/>
      <c r="Y158" s="359"/>
      <c r="Z158" s="359"/>
      <c r="AA158" s="301"/>
    </row>
    <row r="159" spans="1:27" ht="32.25" customHeight="1" x14ac:dyDescent="0.35">
      <c r="A159" s="324"/>
      <c r="B159" s="361"/>
      <c r="C159" s="1238"/>
      <c r="D159" s="1238"/>
      <c r="E159" s="1238"/>
      <c r="F159" s="391"/>
      <c r="G159" s="301"/>
      <c r="H159" s="359"/>
      <c r="I159" s="301"/>
      <c r="J159" s="301"/>
      <c r="K159" s="359"/>
      <c r="L159" s="301"/>
      <c r="M159" s="466"/>
      <c r="N159" s="301"/>
      <c r="O159" s="359"/>
      <c r="P159" s="301"/>
      <c r="Q159" s="369"/>
      <c r="R159" s="301"/>
      <c r="S159" s="359"/>
      <c r="T159" s="866"/>
      <c r="U159" s="369"/>
      <c r="V159" s="359"/>
      <c r="W159" s="359"/>
      <c r="X159" s="1239"/>
      <c r="Y159" s="1239"/>
      <c r="Z159" s="1239"/>
      <c r="AA159" s="866"/>
    </row>
    <row r="160" spans="1:27" ht="22" customHeight="1" x14ac:dyDescent="0.35">
      <c r="A160" s="301"/>
      <c r="B160" s="359"/>
      <c r="C160" s="1240" t="s">
        <v>156</v>
      </c>
      <c r="D160" s="1240"/>
      <c r="E160" s="1240" t="s">
        <v>157</v>
      </c>
      <c r="F160" s="1240"/>
      <c r="G160" s="1240" t="s">
        <v>158</v>
      </c>
      <c r="H160" s="1240"/>
      <c r="I160" s="1240" t="s">
        <v>159</v>
      </c>
      <c r="J160" s="1240"/>
      <c r="K160" s="1240"/>
      <c r="L160" s="1240" t="s">
        <v>160</v>
      </c>
      <c r="M160" s="1240"/>
      <c r="N160" s="1240" t="s">
        <v>216</v>
      </c>
      <c r="O160" s="1240"/>
      <c r="P160" s="1240" t="s">
        <v>217</v>
      </c>
      <c r="Q160" s="1240"/>
      <c r="R160" s="298"/>
      <c r="S160" s="359"/>
      <c r="T160" s="301"/>
      <c r="U160" s="359"/>
      <c r="V160" s="359"/>
      <c r="W160" s="359"/>
      <c r="X160" s="301"/>
      <c r="Y160" s="359"/>
      <c r="Z160" s="301"/>
      <c r="AA160" s="301"/>
    </row>
    <row r="161" spans="1:27" ht="22" customHeight="1" x14ac:dyDescent="0.35">
      <c r="A161" s="301"/>
      <c r="B161" s="359"/>
      <c r="C161" s="427">
        <v>3031011</v>
      </c>
      <c r="D161" s="365">
        <v>396.21000000000004</v>
      </c>
      <c r="E161" s="455">
        <v>1038872</v>
      </c>
      <c r="F161" s="388">
        <v>135.80000000000001</v>
      </c>
      <c r="G161" s="426">
        <v>672741</v>
      </c>
      <c r="H161" s="366">
        <v>87.94</v>
      </c>
      <c r="I161" s="426">
        <v>1514920</v>
      </c>
      <c r="J161" s="366"/>
      <c r="K161" s="366">
        <v>294.16000000000003</v>
      </c>
      <c r="L161" s="426">
        <v>323748</v>
      </c>
      <c r="M161" s="388">
        <v>42.32</v>
      </c>
      <c r="N161" s="426">
        <v>3796780</v>
      </c>
      <c r="O161" s="366">
        <v>315.04000000000002</v>
      </c>
      <c r="P161" s="426">
        <v>1599180</v>
      </c>
      <c r="Q161" s="365">
        <v>130.75</v>
      </c>
      <c r="R161" s="298"/>
      <c r="S161" s="359"/>
      <c r="T161" s="438"/>
      <c r="U161" s="355"/>
      <c r="V161" s="359"/>
      <c r="W161" s="359"/>
      <c r="X161" s="301"/>
      <c r="Y161" s="359"/>
      <c r="Z161" s="301"/>
      <c r="AA161" s="301"/>
    </row>
    <row r="162" spans="1:27" ht="22" customHeight="1" x14ac:dyDescent="0.35">
      <c r="A162" s="301"/>
      <c r="B162" s="359"/>
      <c r="C162" s="427">
        <v>4142712</v>
      </c>
      <c r="D162" s="365">
        <v>541.53</v>
      </c>
      <c r="E162" s="426">
        <v>6015834</v>
      </c>
      <c r="F162" s="366">
        <v>254.8</v>
      </c>
      <c r="G162" s="426">
        <v>400401</v>
      </c>
      <c r="H162" s="366">
        <v>54.34</v>
      </c>
      <c r="I162" s="426">
        <v>1471563</v>
      </c>
      <c r="J162" s="366"/>
      <c r="K162" s="366">
        <v>285.74</v>
      </c>
      <c r="L162" s="426">
        <v>288635</v>
      </c>
      <c r="M162" s="388">
        <v>37.729999999999997</v>
      </c>
      <c r="N162" s="426"/>
      <c r="O162" s="366"/>
      <c r="P162" s="426"/>
      <c r="Q162" s="365"/>
      <c r="R162" s="298"/>
      <c r="S162" s="359"/>
      <c r="T162" s="439"/>
      <c r="U162" s="436"/>
      <c r="V162" s="301"/>
      <c r="W162" s="359"/>
      <c r="X162" s="301"/>
      <c r="Y162" s="359"/>
      <c r="Z162" s="301"/>
      <c r="AA162" s="301"/>
    </row>
    <row r="163" spans="1:27" ht="22" customHeight="1" x14ac:dyDescent="0.35">
      <c r="A163" s="301"/>
      <c r="B163" s="359"/>
      <c r="C163" s="427">
        <v>728663</v>
      </c>
      <c r="D163" s="453">
        <v>95.25</v>
      </c>
      <c r="E163" s="426"/>
      <c r="F163" s="366">
        <v>722.82</v>
      </c>
      <c r="G163" s="455">
        <v>1013662</v>
      </c>
      <c r="H163" s="388">
        <v>132.5</v>
      </c>
      <c r="I163" s="426">
        <f>SUM(I161:I162)</f>
        <v>2986483</v>
      </c>
      <c r="J163" s="366"/>
      <c r="K163" s="366"/>
      <c r="L163" s="426">
        <v>790246</v>
      </c>
      <c r="M163" s="388">
        <v>103.30000000000001</v>
      </c>
      <c r="N163" s="426"/>
      <c r="O163" s="366"/>
      <c r="P163" s="432"/>
      <c r="Q163" s="354"/>
      <c r="R163" s="298"/>
      <c r="S163" s="359"/>
      <c r="T163" s="299"/>
      <c r="U163" s="355"/>
      <c r="V163" s="301"/>
      <c r="W163" s="359"/>
      <c r="X163" s="301"/>
      <c r="Y163" s="359"/>
      <c r="Z163" s="301"/>
      <c r="AA163" s="301"/>
    </row>
    <row r="164" spans="1:27" ht="22" customHeight="1" x14ac:dyDescent="0.35">
      <c r="A164" s="325"/>
      <c r="B164" s="362"/>
      <c r="C164" s="426"/>
      <c r="D164" s="388"/>
      <c r="E164" s="430"/>
      <c r="F164" s="414"/>
      <c r="G164" s="427">
        <v>570155</v>
      </c>
      <c r="H164" s="365">
        <v>74.53</v>
      </c>
      <c r="I164" s="427">
        <v>461603</v>
      </c>
      <c r="J164" s="365">
        <v>60.339999999999996</v>
      </c>
      <c r="K164" s="383"/>
      <c r="L164" s="427"/>
      <c r="M164" s="453"/>
      <c r="N164" s="426"/>
      <c r="O164" s="366"/>
      <c r="P164" s="430"/>
      <c r="Q164" s="415"/>
      <c r="R164" s="413"/>
      <c r="S164" s="376"/>
      <c r="T164" s="879"/>
      <c r="U164" s="440"/>
      <c r="V164" s="859"/>
      <c r="W164" s="380"/>
      <c r="X164" s="1237"/>
      <c r="Y164" s="1237"/>
      <c r="Z164" s="1237"/>
      <c r="AA164" s="880"/>
    </row>
    <row r="165" spans="1:27" ht="22" customHeight="1" x14ac:dyDescent="0.35">
      <c r="A165" s="301"/>
      <c r="B165" s="359"/>
      <c r="C165" s="426"/>
      <c r="D165" s="388"/>
      <c r="E165" s="426"/>
      <c r="F165" s="366"/>
      <c r="G165" s="426">
        <v>906525</v>
      </c>
      <c r="H165" s="366">
        <v>118.47</v>
      </c>
      <c r="I165" s="426">
        <v>97920</v>
      </c>
      <c r="J165" s="366">
        <v>12.8</v>
      </c>
      <c r="K165" s="366"/>
      <c r="L165" s="426"/>
      <c r="M165" s="388"/>
      <c r="N165" s="426"/>
      <c r="O165" s="366"/>
      <c r="P165" s="426"/>
      <c r="Q165" s="365"/>
      <c r="R165" s="298"/>
      <c r="S165" s="359"/>
      <c r="T165" s="438"/>
      <c r="U165" s="355"/>
      <c r="V165" s="301"/>
      <c r="W165" s="359"/>
      <c r="X165" s="301"/>
      <c r="Y165" s="359"/>
      <c r="Z165" s="301"/>
      <c r="AA165" s="301"/>
    </row>
    <row r="166" spans="1:27" ht="22" customHeight="1" x14ac:dyDescent="0.35">
      <c r="A166" s="301"/>
      <c r="B166" s="359"/>
      <c r="C166" s="426"/>
      <c r="D166" s="366"/>
      <c r="E166" s="426"/>
      <c r="F166" s="366"/>
      <c r="G166" s="426">
        <v>67626</v>
      </c>
      <c r="H166" s="366">
        <v>8.84</v>
      </c>
      <c r="I166" s="426">
        <v>99603</v>
      </c>
      <c r="J166" s="366">
        <v>13.02</v>
      </c>
      <c r="K166" s="366"/>
      <c r="L166" s="426"/>
      <c r="M166" s="388"/>
      <c r="N166" s="426"/>
      <c r="O166" s="366"/>
      <c r="P166" s="426"/>
      <c r="Q166" s="365"/>
      <c r="R166" s="298"/>
      <c r="S166" s="359"/>
      <c r="T166" s="438"/>
      <c r="U166" s="355"/>
      <c r="V166" s="301"/>
      <c r="W166" s="359"/>
      <c r="X166" s="301"/>
      <c r="Y166" s="359"/>
      <c r="Z166" s="301"/>
      <c r="AA166" s="301"/>
    </row>
    <row r="167" spans="1:27" ht="22" customHeight="1" x14ac:dyDescent="0.35">
      <c r="A167" s="301"/>
      <c r="B167" s="359"/>
      <c r="C167" s="426"/>
      <c r="D167" s="366"/>
      <c r="E167" s="426"/>
      <c r="F167" s="366"/>
      <c r="G167" s="426">
        <f>SUM(G161:G166)</f>
        <v>3631110</v>
      </c>
      <c r="H167" s="366"/>
      <c r="I167" s="426">
        <v>368884</v>
      </c>
      <c r="J167" s="366">
        <v>48.22</v>
      </c>
      <c r="K167" s="366"/>
      <c r="L167" s="426"/>
      <c r="M167" s="388"/>
      <c r="N167" s="426"/>
      <c r="O167" s="366"/>
      <c r="P167" s="426"/>
      <c r="Q167" s="365"/>
      <c r="R167" s="298"/>
      <c r="S167" s="359"/>
      <c r="T167" s="438"/>
      <c r="U167" s="355"/>
      <c r="V167" s="301"/>
      <c r="W167" s="359"/>
      <c r="X167" s="301"/>
      <c r="Y167" s="359"/>
      <c r="Z167" s="301"/>
      <c r="AA167" s="301"/>
    </row>
    <row r="168" spans="1:27" ht="24.75" customHeight="1" x14ac:dyDescent="0.35">
      <c r="A168" s="301"/>
      <c r="B168" s="359"/>
      <c r="C168" s="426"/>
      <c r="D168" s="366"/>
      <c r="E168" s="426"/>
      <c r="F168" s="366"/>
      <c r="G168" s="426">
        <v>6075000</v>
      </c>
      <c r="H168" s="366">
        <v>675</v>
      </c>
      <c r="I168" s="426">
        <v>159656</v>
      </c>
      <c r="J168" s="366">
        <v>20.87</v>
      </c>
      <c r="K168" s="366"/>
      <c r="L168" s="426"/>
      <c r="M168" s="388"/>
      <c r="N168" s="426"/>
      <c r="O168" s="366"/>
      <c r="P168" s="426"/>
      <c r="Q168" s="365"/>
      <c r="R168" s="298"/>
      <c r="S168" s="359"/>
      <c r="T168" s="441"/>
      <c r="U168" s="437"/>
      <c r="V168" s="301"/>
      <c r="W168" s="359"/>
      <c r="X168" s="301"/>
      <c r="Y168" s="359"/>
      <c r="Z168" s="301"/>
      <c r="AA168" s="301"/>
    </row>
    <row r="169" spans="1:27" ht="20.25" customHeight="1" x14ac:dyDescent="0.35">
      <c r="C169" s="428"/>
      <c r="D169" s="392"/>
      <c r="E169" s="428"/>
      <c r="F169" s="392"/>
      <c r="G169" s="455"/>
      <c r="H169" s="388"/>
      <c r="I169" s="428"/>
      <c r="J169" s="392"/>
      <c r="K169" s="392"/>
      <c r="L169" s="429"/>
      <c r="M169" s="467"/>
      <c r="N169" s="429"/>
      <c r="O169" s="416"/>
      <c r="P169" s="428"/>
      <c r="Q169" s="375"/>
      <c r="R169" s="287"/>
      <c r="T169" s="438"/>
      <c r="U169" s="355"/>
    </row>
    <row r="170" spans="1:27" ht="20.25" customHeight="1" x14ac:dyDescent="0.35">
      <c r="C170" s="428">
        <f>SUM(C161:C169)</f>
        <v>7902386</v>
      </c>
      <c r="D170" s="392"/>
      <c r="E170" s="428">
        <f>SUM(E161:E169)</f>
        <v>7054706</v>
      </c>
      <c r="F170" s="416"/>
      <c r="G170" s="455">
        <f>SUM(G167:G169)</f>
        <v>9706110</v>
      </c>
      <c r="H170" s="388"/>
      <c r="I170" s="428">
        <f>SUM(I163:I169)</f>
        <v>4174149</v>
      </c>
      <c r="J170" s="392"/>
      <c r="K170" s="392"/>
      <c r="L170" s="428">
        <f>SUM(L161:L169)</f>
        <v>1402629</v>
      </c>
      <c r="M170" s="468"/>
      <c r="N170" s="428">
        <f>SUM(N161:N169)</f>
        <v>3796780</v>
      </c>
      <c r="O170" s="416"/>
      <c r="P170" s="428">
        <f>SUM(P161:P169)</f>
        <v>1599180</v>
      </c>
      <c r="Q170" s="363"/>
      <c r="R170" s="287">
        <f>SUM(C170:Q170)</f>
        <v>35635940</v>
      </c>
      <c r="T170" s="438"/>
      <c r="U170" s="355"/>
    </row>
    <row r="171" spans="1:27" ht="20.25" customHeight="1" x14ac:dyDescent="0.35">
      <c r="C171" s="428"/>
      <c r="D171" s="392">
        <f>SUM(D161:D170)</f>
        <v>1032.99</v>
      </c>
      <c r="E171" s="428"/>
      <c r="F171" s="392">
        <f>SUM(F161:F170)</f>
        <v>1113.42</v>
      </c>
      <c r="G171" s="428"/>
      <c r="H171" s="392">
        <f>SUM(H161:H170)</f>
        <v>1151.6199999999999</v>
      </c>
      <c r="I171" s="428"/>
      <c r="J171" s="392"/>
      <c r="K171" s="392">
        <f>SUM(K161:K170)</f>
        <v>579.90000000000009</v>
      </c>
      <c r="L171" s="428"/>
      <c r="M171" s="468">
        <f>SUM(M161:M170)</f>
        <v>183.35000000000002</v>
      </c>
      <c r="N171" s="428"/>
      <c r="O171" s="392">
        <f>SUM(O161:O170)</f>
        <v>315.04000000000002</v>
      </c>
      <c r="P171" s="428"/>
      <c r="Q171" s="375">
        <f>SUM(Q161:Q170)</f>
        <v>130.75</v>
      </c>
      <c r="R171" s="287">
        <f>SUM(C171:Q171)</f>
        <v>4507.07</v>
      </c>
      <c r="T171" s="442"/>
      <c r="U171" s="436"/>
    </row>
    <row r="176" spans="1:27" ht="14.5" x14ac:dyDescent="0.35">
      <c r="I176" s="433"/>
      <c r="J176" s="433"/>
    </row>
    <row r="177" spans="1:28" ht="14.5" x14ac:dyDescent="0.35">
      <c r="I177" s="433"/>
      <c r="J177" s="433"/>
      <c r="K177" s="436"/>
    </row>
    <row r="178" spans="1:28" ht="15" x14ac:dyDescent="0.35">
      <c r="I178" s="119"/>
      <c r="J178" s="119"/>
      <c r="K178" s="355"/>
    </row>
    <row r="179" spans="1:28" ht="15" x14ac:dyDescent="0.35">
      <c r="I179" s="119"/>
      <c r="J179" s="119"/>
      <c r="K179" s="355"/>
    </row>
    <row r="180" spans="1:28" ht="15" x14ac:dyDescent="0.35">
      <c r="I180" s="119"/>
      <c r="J180" s="119"/>
      <c r="K180" s="355"/>
    </row>
    <row r="181" spans="1:28" ht="15" x14ac:dyDescent="0.35">
      <c r="I181" s="119"/>
      <c r="J181" s="119"/>
      <c r="K181" s="437"/>
    </row>
    <row r="182" spans="1:28" ht="15" x14ac:dyDescent="0.35">
      <c r="I182" s="119"/>
      <c r="J182" s="119"/>
      <c r="K182" s="355"/>
    </row>
    <row r="183" spans="1:28" s="349" customFormat="1" x14ac:dyDescent="0.35">
      <c r="A183" s="294"/>
      <c r="C183" s="294"/>
      <c r="E183" s="294"/>
      <c r="G183" s="294"/>
      <c r="I183" s="294"/>
      <c r="J183" s="294"/>
      <c r="K183" s="436"/>
      <c r="L183" s="294"/>
      <c r="M183" s="469"/>
      <c r="N183" s="294"/>
      <c r="P183" s="294"/>
      <c r="Q183" s="377"/>
      <c r="R183" s="294"/>
      <c r="T183" s="294"/>
      <c r="V183" s="294"/>
      <c r="X183" s="294"/>
      <c r="Z183" s="294"/>
      <c r="AA183" s="294"/>
      <c r="AB183" s="294"/>
    </row>
  </sheetData>
  <mergeCells count="113">
    <mergeCell ref="A1:AA1"/>
    <mergeCell ref="A2:AA2"/>
    <mergeCell ref="A4:A5"/>
    <mergeCell ref="B4:G4"/>
    <mergeCell ref="H4:L4"/>
    <mergeCell ref="M4:N4"/>
    <mergeCell ref="O4:P4"/>
    <mergeCell ref="Q4:R4"/>
    <mergeCell ref="S4:T4"/>
    <mergeCell ref="U4:X4"/>
    <mergeCell ref="A7:A8"/>
    <mergeCell ref="A9:A11"/>
    <mergeCell ref="A12:A14"/>
    <mergeCell ref="A15:A16"/>
    <mergeCell ref="A17:A19"/>
    <mergeCell ref="A20:A23"/>
    <mergeCell ref="Y4:Z4"/>
    <mergeCell ref="AA4:AA5"/>
    <mergeCell ref="B5:C5"/>
    <mergeCell ref="D5:E5"/>
    <mergeCell ref="F5:G5"/>
    <mergeCell ref="H5:I5"/>
    <mergeCell ref="J5:L5"/>
    <mergeCell ref="M5:N5"/>
    <mergeCell ref="A39:A41"/>
    <mergeCell ref="A42:A44"/>
    <mergeCell ref="A45:A47"/>
    <mergeCell ref="A48:A49"/>
    <mergeCell ref="A50:A52"/>
    <mergeCell ref="A53:A55"/>
    <mergeCell ref="A24:A26"/>
    <mergeCell ref="A27:A28"/>
    <mergeCell ref="A29:A31"/>
    <mergeCell ref="A32:A33"/>
    <mergeCell ref="A34:A36"/>
    <mergeCell ref="A37:A38"/>
    <mergeCell ref="A73:A75"/>
    <mergeCell ref="A76:A78"/>
    <mergeCell ref="A79:A81"/>
    <mergeCell ref="A82:A84"/>
    <mergeCell ref="A56:A58"/>
    <mergeCell ref="A59:A61"/>
    <mergeCell ref="A62:A64"/>
    <mergeCell ref="A65:A67"/>
    <mergeCell ref="A68:A69"/>
    <mergeCell ref="A70:A72"/>
    <mergeCell ref="AA88:AA89"/>
    <mergeCell ref="B89:C89"/>
    <mergeCell ref="D89:E89"/>
    <mergeCell ref="F89:G89"/>
    <mergeCell ref="H89:I89"/>
    <mergeCell ref="K89:L89"/>
    <mergeCell ref="M89:N89"/>
    <mergeCell ref="A85:A86"/>
    <mergeCell ref="A88:A90"/>
    <mergeCell ref="B88:E88"/>
    <mergeCell ref="F88:G88"/>
    <mergeCell ref="H88:P88"/>
    <mergeCell ref="O89:P89"/>
    <mergeCell ref="S89:T89"/>
    <mergeCell ref="U89:V89"/>
    <mergeCell ref="W89:X89"/>
    <mergeCell ref="Y89:Z89"/>
    <mergeCell ref="A91:A92"/>
    <mergeCell ref="A93:A94"/>
    <mergeCell ref="Q88:V88"/>
    <mergeCell ref="W88:X88"/>
    <mergeCell ref="Y88:Z88"/>
    <mergeCell ref="A107:A108"/>
    <mergeCell ref="A109:A110"/>
    <mergeCell ref="A111:A112"/>
    <mergeCell ref="A113:A114"/>
    <mergeCell ref="A115:A116"/>
    <mergeCell ref="A117:A118"/>
    <mergeCell ref="A95:A96"/>
    <mergeCell ref="A97:A98"/>
    <mergeCell ref="A99:A100"/>
    <mergeCell ref="A101:A102"/>
    <mergeCell ref="A103:A104"/>
    <mergeCell ref="A105:A106"/>
    <mergeCell ref="A131:A132"/>
    <mergeCell ref="A133:A134"/>
    <mergeCell ref="A135:A136"/>
    <mergeCell ref="A137:A138"/>
    <mergeCell ref="A139:A140"/>
    <mergeCell ref="A141:A142"/>
    <mergeCell ref="A119:A120"/>
    <mergeCell ref="A121:A122"/>
    <mergeCell ref="A123:A124"/>
    <mergeCell ref="A125:A126"/>
    <mergeCell ref="A127:A128"/>
    <mergeCell ref="A129:A130"/>
    <mergeCell ref="B149:Z149"/>
    <mergeCell ref="B150:Z150"/>
    <mergeCell ref="C153:E153"/>
    <mergeCell ref="I153:L153"/>
    <mergeCell ref="P153:R153"/>
    <mergeCell ref="C157:E157"/>
    <mergeCell ref="I157:L157"/>
    <mergeCell ref="P157:R157"/>
    <mergeCell ref="A143:A144"/>
    <mergeCell ref="A145:A146"/>
    <mergeCell ref="A147:A149"/>
    <mergeCell ref="X164:Z164"/>
    <mergeCell ref="C159:E159"/>
    <mergeCell ref="X159:Z159"/>
    <mergeCell ref="C160:D160"/>
    <mergeCell ref="E160:F160"/>
    <mergeCell ref="G160:H160"/>
    <mergeCell ref="I160:K160"/>
    <mergeCell ref="L160:M160"/>
    <mergeCell ref="N160:O160"/>
    <mergeCell ref="P160:Q160"/>
  </mergeCells>
  <printOptions horizontalCentered="1"/>
  <pageMargins left="0.25" right="0.25" top="0.16" bottom="0.12" header="0.18" footer="0.12"/>
  <pageSetup paperSize="9" scale="34" fitToHeight="0" orientation="landscape" horizontalDpi="360" verticalDpi="360" r:id="rId1"/>
  <rowBreaks count="1" manualBreakCount="1">
    <brk id="86" max="26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C196"/>
  <sheetViews>
    <sheetView workbookViewId="0">
      <selection sqref="A1:AB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9" width="9.81640625" style="349" customWidth="1"/>
    <col min="10" max="10" width="19.453125" style="294" customWidth="1"/>
    <col min="11" max="11" width="16.453125" style="294" bestFit="1" customWidth="1"/>
    <col min="12" max="12" width="11.1796875" style="349" customWidth="1"/>
    <col min="13" max="13" width="18.453125" style="294" bestFit="1" customWidth="1"/>
    <col min="14" max="14" width="9.453125" style="469" customWidth="1"/>
    <col min="15" max="15" width="20.453125" style="294" customWidth="1"/>
    <col min="16" max="16" width="10" style="349" customWidth="1"/>
    <col min="17" max="17" width="21" style="294" bestFit="1" customWidth="1"/>
    <col min="18" max="18" width="10.453125" style="377" customWidth="1"/>
    <col min="19" max="19" width="21.453125" style="294" customWidth="1"/>
    <col min="20" max="20" width="10.453125" style="349" customWidth="1"/>
    <col min="21" max="21" width="19.453125" style="294" customWidth="1"/>
    <col min="22" max="22" width="9.453125" style="349" customWidth="1"/>
    <col min="23" max="23" width="16.453125" style="294" customWidth="1"/>
    <col min="24" max="24" width="9.453125" style="349" customWidth="1"/>
    <col min="25" max="25" width="18.453125" style="294" bestFit="1" customWidth="1"/>
    <col min="26" max="26" width="10.453125" style="349" customWidth="1"/>
    <col min="27" max="27" width="19.453125" style="294" customWidth="1"/>
    <col min="28" max="28" width="21.453125" style="294" customWidth="1"/>
    <col min="29" max="16384" width="9.1796875" style="294"/>
  </cols>
  <sheetData>
    <row r="1" spans="1:29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</row>
    <row r="2" spans="1:29" ht="15" x14ac:dyDescent="0.35">
      <c r="A2" s="1237" t="s">
        <v>272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</row>
    <row r="4" spans="1:29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4</v>
      </c>
      <c r="J4" s="1281"/>
      <c r="K4" s="1281"/>
      <c r="L4" s="1281"/>
      <c r="M4" s="1269"/>
      <c r="N4" s="1282" t="s">
        <v>266</v>
      </c>
      <c r="O4" s="1283"/>
      <c r="P4" s="1282" t="s">
        <v>5</v>
      </c>
      <c r="Q4" s="1283"/>
      <c r="R4" s="1282" t="s">
        <v>6</v>
      </c>
      <c r="S4" s="1283"/>
      <c r="T4" s="1268" t="s">
        <v>7</v>
      </c>
      <c r="U4" s="1269"/>
      <c r="V4" s="1282" t="s">
        <v>8</v>
      </c>
      <c r="W4" s="1284"/>
      <c r="X4" s="1284"/>
      <c r="Y4" s="1283"/>
      <c r="Z4" s="1268" t="s">
        <v>7</v>
      </c>
      <c r="AA4" s="1269"/>
      <c r="AB4" s="1245" t="s">
        <v>9</v>
      </c>
    </row>
    <row r="5" spans="1:29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68" t="s">
        <v>268</v>
      </c>
      <c r="L5" s="1281"/>
      <c r="M5" s="1269"/>
      <c r="N5" s="1268" t="s">
        <v>269</v>
      </c>
      <c r="O5" s="1269"/>
      <c r="P5" s="363"/>
      <c r="Q5" s="869" t="s">
        <v>192</v>
      </c>
      <c r="R5" s="363"/>
      <c r="S5" s="869" t="s">
        <v>20</v>
      </c>
      <c r="T5" s="374"/>
      <c r="U5" s="863" t="s">
        <v>255</v>
      </c>
      <c r="V5" s="350"/>
      <c r="W5" s="339" t="s">
        <v>193</v>
      </c>
      <c r="X5" s="384"/>
      <c r="Y5" s="863" t="s">
        <v>251</v>
      </c>
      <c r="Z5" s="374"/>
      <c r="AA5" s="869" t="s">
        <v>256</v>
      </c>
      <c r="AB5" s="1247"/>
    </row>
    <row r="6" spans="1:29" s="296" customFormat="1" ht="30.75" customHeight="1" x14ac:dyDescent="0.35">
      <c r="A6" s="875"/>
      <c r="B6" s="350" t="s">
        <v>26</v>
      </c>
      <c r="C6" s="350" t="s">
        <v>273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869" t="s">
        <v>27</v>
      </c>
      <c r="K6" s="869" t="s">
        <v>164</v>
      </c>
      <c r="L6" s="363" t="s">
        <v>28</v>
      </c>
      <c r="M6" s="869" t="s">
        <v>27</v>
      </c>
      <c r="N6" s="460" t="s">
        <v>30</v>
      </c>
      <c r="O6" s="869" t="s">
        <v>27</v>
      </c>
      <c r="P6" s="363" t="s">
        <v>30</v>
      </c>
      <c r="Q6" s="869" t="s">
        <v>27</v>
      </c>
      <c r="R6" s="363" t="s">
        <v>31</v>
      </c>
      <c r="S6" s="869" t="s">
        <v>27</v>
      </c>
      <c r="T6" s="374" t="s">
        <v>30</v>
      </c>
      <c r="U6" s="863" t="s">
        <v>27</v>
      </c>
      <c r="V6" s="350" t="s">
        <v>30</v>
      </c>
      <c r="W6" s="873" t="s">
        <v>27</v>
      </c>
      <c r="X6" s="350" t="s">
        <v>32</v>
      </c>
      <c r="Y6" s="863" t="s">
        <v>27</v>
      </c>
      <c r="Z6" s="374" t="s">
        <v>30</v>
      </c>
      <c r="AA6" s="869" t="s">
        <v>27</v>
      </c>
      <c r="AB6" s="864"/>
    </row>
    <row r="7" spans="1:29" ht="15" customHeight="1" x14ac:dyDescent="0.35">
      <c r="A7" s="1249">
        <v>44562</v>
      </c>
      <c r="B7" s="351">
        <v>27.19</v>
      </c>
      <c r="C7" s="351"/>
      <c r="D7" s="327">
        <v>208004</v>
      </c>
      <c r="E7" s="348">
        <v>20.190000000000001</v>
      </c>
      <c r="F7" s="327">
        <v>154454</v>
      </c>
      <c r="G7" s="348"/>
      <c r="H7" s="297"/>
      <c r="I7" s="353">
        <v>44.49</v>
      </c>
      <c r="J7" s="297">
        <v>340349</v>
      </c>
      <c r="K7" s="297"/>
      <c r="L7" s="353"/>
      <c r="M7" s="297"/>
      <c r="N7" s="372"/>
      <c r="O7" s="298"/>
      <c r="P7" s="366"/>
      <c r="Q7" s="298"/>
      <c r="R7" s="365"/>
      <c r="S7" s="298"/>
      <c r="T7" s="366"/>
      <c r="U7" s="298"/>
      <c r="V7" s="385"/>
      <c r="W7" s="340"/>
      <c r="X7" s="385"/>
      <c r="Y7" s="298"/>
      <c r="Z7" s="366"/>
      <c r="AA7" s="298"/>
      <c r="AB7" s="298"/>
    </row>
    <row r="8" spans="1:29" ht="15" customHeight="1" x14ac:dyDescent="0.35">
      <c r="A8" s="1251"/>
      <c r="B8" s="352"/>
      <c r="C8" s="352"/>
      <c r="D8" s="327"/>
      <c r="E8" s="348"/>
      <c r="F8" s="327"/>
      <c r="G8" s="348"/>
      <c r="H8" s="297"/>
      <c r="I8" s="353"/>
      <c r="J8" s="297"/>
      <c r="K8" s="297"/>
      <c r="L8" s="353"/>
      <c r="M8" s="297"/>
      <c r="N8" s="372"/>
      <c r="O8" s="298"/>
      <c r="P8" s="366"/>
      <c r="Q8" s="298"/>
      <c r="R8" s="365"/>
      <c r="S8" s="298"/>
      <c r="T8" s="366"/>
      <c r="U8" s="298"/>
      <c r="V8" s="385"/>
      <c r="W8" s="340"/>
      <c r="X8" s="385"/>
      <c r="Y8" s="298"/>
      <c r="Z8" s="366"/>
      <c r="AA8" s="298"/>
      <c r="AB8" s="298"/>
    </row>
    <row r="9" spans="1:29" ht="15" customHeight="1" x14ac:dyDescent="0.35">
      <c r="A9" s="1249">
        <v>44563</v>
      </c>
      <c r="B9" s="411"/>
      <c r="C9" s="411"/>
      <c r="D9" s="327"/>
      <c r="E9" s="348">
        <v>14.74</v>
      </c>
      <c r="F9" s="327">
        <v>112761</v>
      </c>
      <c r="G9" s="348"/>
      <c r="H9" s="297"/>
      <c r="I9" s="353"/>
      <c r="J9" s="297"/>
      <c r="K9" s="297"/>
      <c r="L9" s="353"/>
      <c r="M9" s="297"/>
      <c r="N9" s="372"/>
      <c r="O9" s="298"/>
      <c r="P9" s="366"/>
      <c r="Q9" s="298"/>
      <c r="R9" s="365"/>
      <c r="S9" s="298"/>
      <c r="T9" s="366"/>
      <c r="U9" s="298"/>
      <c r="V9" s="385"/>
      <c r="W9" s="340"/>
      <c r="X9" s="385"/>
      <c r="Y9" s="298"/>
      <c r="Z9" s="366"/>
      <c r="AA9" s="298"/>
      <c r="AB9" s="298"/>
    </row>
    <row r="10" spans="1:29" ht="15" customHeight="1" x14ac:dyDescent="0.35">
      <c r="A10" s="1250"/>
      <c r="B10" s="351"/>
      <c r="C10" s="351"/>
      <c r="D10" s="327"/>
      <c r="E10" s="348"/>
      <c r="F10" s="327"/>
      <c r="G10" s="348"/>
      <c r="H10" s="297"/>
      <c r="I10" s="353"/>
      <c r="J10" s="297"/>
      <c r="K10" s="297"/>
      <c r="L10" s="353"/>
      <c r="M10" s="297"/>
      <c r="N10" s="372"/>
      <c r="O10" s="298"/>
      <c r="P10" s="366"/>
      <c r="Q10" s="298"/>
      <c r="R10" s="365"/>
      <c r="S10" s="298"/>
      <c r="T10" s="366"/>
      <c r="U10" s="298"/>
      <c r="V10" s="385"/>
      <c r="W10" s="341"/>
      <c r="X10" s="386"/>
      <c r="Y10" s="287"/>
      <c r="Z10" s="392"/>
      <c r="AA10" s="298"/>
      <c r="AB10" s="298"/>
      <c r="AC10" s="294" t="s">
        <v>153</v>
      </c>
    </row>
    <row r="11" spans="1:29" ht="15" customHeight="1" x14ac:dyDescent="0.35">
      <c r="A11" s="1251"/>
      <c r="B11" s="352"/>
      <c r="C11" s="352"/>
      <c r="D11" s="327"/>
      <c r="E11" s="348"/>
      <c r="F11" s="327"/>
      <c r="G11" s="348"/>
      <c r="H11" s="338"/>
      <c r="I11" s="353"/>
      <c r="J11" s="297"/>
      <c r="K11" s="297"/>
      <c r="L11" s="353"/>
      <c r="M11" s="297"/>
      <c r="N11" s="372"/>
      <c r="O11" s="298"/>
      <c r="P11" s="366"/>
      <c r="Q11" s="298"/>
      <c r="R11" s="365"/>
      <c r="S11" s="298"/>
      <c r="T11" s="366"/>
      <c r="U11" s="298"/>
      <c r="V11" s="385"/>
      <c r="W11" s="340"/>
      <c r="X11" s="385"/>
      <c r="Y11" s="298"/>
      <c r="Z11" s="366"/>
      <c r="AA11" s="298"/>
      <c r="AB11" s="298"/>
    </row>
    <row r="12" spans="1:29" ht="15" customHeight="1" x14ac:dyDescent="0.35">
      <c r="A12" s="1249">
        <v>44564</v>
      </c>
      <c r="B12" s="353">
        <v>18.649999999999999</v>
      </c>
      <c r="C12" s="353"/>
      <c r="D12" s="327">
        <v>142673</v>
      </c>
      <c r="E12" s="348"/>
      <c r="F12" s="327"/>
      <c r="G12" s="348"/>
      <c r="H12" s="297"/>
      <c r="I12" s="353">
        <v>35.01</v>
      </c>
      <c r="J12" s="297">
        <v>267827</v>
      </c>
      <c r="K12" s="297"/>
      <c r="L12" s="353"/>
      <c r="M12" s="297"/>
      <c r="N12" s="372"/>
      <c r="O12" s="298"/>
      <c r="P12" s="366"/>
      <c r="Q12" s="298"/>
      <c r="R12" s="365">
        <v>15</v>
      </c>
      <c r="S12" s="298">
        <v>135000</v>
      </c>
      <c r="T12" s="366">
        <v>15</v>
      </c>
      <c r="U12" s="298">
        <v>114750</v>
      </c>
      <c r="V12" s="385"/>
      <c r="W12" s="340"/>
      <c r="X12" s="385">
        <v>25.93</v>
      </c>
      <c r="Y12" s="298">
        <v>198365</v>
      </c>
      <c r="Z12" s="366"/>
      <c r="AA12" s="298"/>
      <c r="AB12" s="298"/>
    </row>
    <row r="13" spans="1:29" ht="15" customHeight="1" x14ac:dyDescent="0.35">
      <c r="A13" s="1250"/>
      <c r="B13" s="353"/>
      <c r="C13" s="353"/>
      <c r="D13" s="327"/>
      <c r="E13" s="348"/>
      <c r="F13" s="327"/>
      <c r="G13" s="348"/>
      <c r="H13" s="297"/>
      <c r="I13" s="353"/>
      <c r="J13" s="297"/>
      <c r="K13" s="297"/>
      <c r="L13" s="353"/>
      <c r="M13" s="297"/>
      <c r="N13" s="372"/>
      <c r="O13" s="298"/>
      <c r="P13" s="366"/>
      <c r="Q13" s="298"/>
      <c r="R13" s="365">
        <v>15</v>
      </c>
      <c r="S13" s="298">
        <v>135000</v>
      </c>
      <c r="T13" s="366"/>
      <c r="U13" s="298"/>
      <c r="V13" s="385"/>
      <c r="W13" s="340"/>
      <c r="X13" s="385"/>
      <c r="Y13" s="298"/>
      <c r="Z13" s="366"/>
      <c r="AA13" s="298"/>
      <c r="AB13" s="298"/>
    </row>
    <row r="14" spans="1:29" ht="15" customHeight="1" x14ac:dyDescent="0.35">
      <c r="A14" s="1251"/>
      <c r="B14" s="353"/>
      <c r="C14" s="353"/>
      <c r="D14" s="327"/>
      <c r="E14" s="348"/>
      <c r="F14" s="297"/>
      <c r="G14" s="353"/>
      <c r="H14" s="338"/>
      <c r="I14" s="353"/>
      <c r="J14" s="297"/>
      <c r="K14" s="297"/>
      <c r="L14" s="353"/>
      <c r="M14" s="297"/>
      <c r="N14" s="372"/>
      <c r="O14" s="298"/>
      <c r="P14" s="366"/>
      <c r="Q14" s="298"/>
      <c r="R14" s="365"/>
      <c r="S14" s="298"/>
      <c r="T14" s="366"/>
      <c r="U14" s="298"/>
      <c r="V14" s="385"/>
      <c r="W14" s="340"/>
      <c r="X14" s="385"/>
      <c r="Y14" s="298"/>
      <c r="Z14" s="366"/>
      <c r="AA14" s="298"/>
      <c r="AB14" s="298"/>
    </row>
    <row r="15" spans="1:29" ht="15" customHeight="1" x14ac:dyDescent="0.35">
      <c r="A15" s="1249">
        <v>44565</v>
      </c>
      <c r="B15" s="353"/>
      <c r="C15" s="353"/>
      <c r="D15" s="327"/>
      <c r="E15" s="348">
        <v>33.36</v>
      </c>
      <c r="F15" s="327">
        <v>255204</v>
      </c>
      <c r="G15" s="348"/>
      <c r="H15" s="297"/>
      <c r="I15" s="353"/>
      <c r="J15" s="297"/>
      <c r="K15" s="297"/>
      <c r="L15" s="353"/>
      <c r="M15" s="297"/>
      <c r="N15" s="372">
        <v>44.73</v>
      </c>
      <c r="O15" s="298">
        <v>342185</v>
      </c>
      <c r="P15" s="366">
        <v>32.590000000000003</v>
      </c>
      <c r="Q15" s="298">
        <v>249314</v>
      </c>
      <c r="R15" s="365">
        <v>15</v>
      </c>
      <c r="S15" s="298">
        <v>135000</v>
      </c>
      <c r="T15" s="366"/>
      <c r="U15" s="298"/>
      <c r="V15" s="385"/>
      <c r="W15" s="340"/>
      <c r="X15" s="385"/>
      <c r="Y15" s="298"/>
      <c r="Z15" s="366"/>
      <c r="AA15" s="298"/>
      <c r="AB15" s="298"/>
    </row>
    <row r="16" spans="1:29" ht="15" customHeight="1" x14ac:dyDescent="0.35">
      <c r="A16" s="1251"/>
      <c r="B16" s="353"/>
      <c r="C16" s="353"/>
      <c r="D16" s="327"/>
      <c r="E16" s="348"/>
      <c r="F16" s="327"/>
      <c r="G16" s="348"/>
      <c r="H16" s="297"/>
      <c r="I16" s="353"/>
      <c r="J16" s="297"/>
      <c r="K16" s="297"/>
      <c r="L16" s="353"/>
      <c r="M16" s="297"/>
      <c r="N16" s="372"/>
      <c r="O16" s="298"/>
      <c r="P16" s="366"/>
      <c r="Q16" s="298"/>
      <c r="R16" s="365">
        <v>15</v>
      </c>
      <c r="S16" s="298">
        <v>135000</v>
      </c>
      <c r="T16" s="366"/>
      <c r="U16" s="298"/>
      <c r="V16" s="385"/>
      <c r="W16" s="340"/>
      <c r="X16" s="385"/>
      <c r="Y16" s="298"/>
      <c r="Z16" s="366"/>
      <c r="AA16" s="298"/>
      <c r="AB16" s="298"/>
    </row>
    <row r="17" spans="1:28" ht="15" customHeight="1" x14ac:dyDescent="0.35">
      <c r="A17" s="1249">
        <v>44566</v>
      </c>
      <c r="B17" s="353"/>
      <c r="C17" s="353">
        <v>30</v>
      </c>
      <c r="D17" s="327">
        <v>270000</v>
      </c>
      <c r="E17" s="348"/>
      <c r="F17" s="327"/>
      <c r="G17" s="348">
        <v>26.73</v>
      </c>
      <c r="H17" s="297">
        <v>204485</v>
      </c>
      <c r="I17" s="353">
        <v>30.35</v>
      </c>
      <c r="J17" s="297">
        <v>232178</v>
      </c>
      <c r="K17" s="297"/>
      <c r="L17" s="353">
        <v>53.69</v>
      </c>
      <c r="M17" s="297">
        <v>276504</v>
      </c>
      <c r="N17" s="372"/>
      <c r="O17" s="298"/>
      <c r="P17" s="366"/>
      <c r="Q17" s="298"/>
      <c r="R17" s="365">
        <v>15</v>
      </c>
      <c r="S17" s="298">
        <v>135000</v>
      </c>
      <c r="T17" s="366"/>
      <c r="U17" s="298"/>
      <c r="V17" s="385"/>
      <c r="W17" s="340"/>
      <c r="X17" s="385"/>
      <c r="Y17" s="298"/>
      <c r="Z17" s="366"/>
      <c r="AA17" s="298"/>
      <c r="AB17" s="298"/>
    </row>
    <row r="18" spans="1:28" ht="15" customHeight="1" x14ac:dyDescent="0.35">
      <c r="A18" s="1250"/>
      <c r="B18" s="353">
        <v>29.9</v>
      </c>
      <c r="C18" s="353"/>
      <c r="D18" s="327">
        <v>228735</v>
      </c>
      <c r="E18" s="348"/>
      <c r="F18" s="327"/>
      <c r="G18" s="348"/>
      <c r="H18" s="297"/>
      <c r="I18" s="353"/>
      <c r="J18" s="297"/>
      <c r="K18" s="297"/>
      <c r="L18" s="353"/>
      <c r="M18" s="297"/>
      <c r="N18" s="372"/>
      <c r="O18" s="298"/>
      <c r="P18" s="366"/>
      <c r="Q18" s="298"/>
      <c r="R18" s="365">
        <v>15</v>
      </c>
      <c r="S18" s="298">
        <v>135000</v>
      </c>
      <c r="T18" s="366"/>
      <c r="U18" s="298"/>
      <c r="V18" s="385"/>
      <c r="W18" s="340"/>
      <c r="X18" s="385"/>
      <c r="Y18" s="298"/>
      <c r="Z18" s="366"/>
      <c r="AA18" s="298"/>
      <c r="AB18" s="298"/>
    </row>
    <row r="19" spans="1:28" ht="15" customHeight="1" x14ac:dyDescent="0.35">
      <c r="A19" s="1251"/>
      <c r="B19" s="353"/>
      <c r="C19" s="353"/>
      <c r="D19" s="327"/>
      <c r="E19" s="348"/>
      <c r="F19" s="327"/>
      <c r="G19" s="348"/>
      <c r="H19" s="297"/>
      <c r="I19" s="353"/>
      <c r="J19" s="297"/>
      <c r="K19" s="297"/>
      <c r="L19" s="353"/>
      <c r="M19" s="297"/>
      <c r="N19" s="372"/>
      <c r="O19" s="298"/>
      <c r="P19" s="366"/>
      <c r="Q19" s="298"/>
      <c r="R19" s="365"/>
      <c r="S19" s="298"/>
      <c r="T19" s="366"/>
      <c r="U19" s="298"/>
      <c r="V19" s="385"/>
      <c r="W19" s="340"/>
      <c r="X19" s="385"/>
      <c r="Y19" s="298"/>
      <c r="Z19" s="366"/>
      <c r="AA19" s="298"/>
      <c r="AB19" s="298"/>
    </row>
    <row r="20" spans="1:28" ht="15" customHeight="1" x14ac:dyDescent="0.35">
      <c r="A20" s="1249">
        <v>44567</v>
      </c>
      <c r="B20" s="353">
        <v>17.899999999999999</v>
      </c>
      <c r="C20" s="353"/>
      <c r="D20" s="327">
        <v>136935</v>
      </c>
      <c r="E20" s="348">
        <v>25.56</v>
      </c>
      <c r="F20" s="327">
        <v>195534</v>
      </c>
      <c r="G20" s="348"/>
      <c r="H20" s="297"/>
      <c r="I20" s="353">
        <v>19.760000000000002</v>
      </c>
      <c r="J20" s="297">
        <v>151164</v>
      </c>
      <c r="K20" s="297"/>
      <c r="L20" s="353">
        <v>47.53</v>
      </c>
      <c r="M20" s="297">
        <v>244780</v>
      </c>
      <c r="N20" s="372"/>
      <c r="O20" s="298"/>
      <c r="P20" s="366"/>
      <c r="Q20" s="298"/>
      <c r="R20" s="365">
        <v>15</v>
      </c>
      <c r="S20" s="298">
        <v>135000</v>
      </c>
      <c r="T20" s="366"/>
      <c r="U20" s="298"/>
      <c r="V20" s="385"/>
      <c r="W20" s="340"/>
      <c r="X20" s="385"/>
      <c r="Y20" s="332"/>
      <c r="Z20" s="366"/>
      <c r="AA20" s="298"/>
      <c r="AB20" s="298"/>
    </row>
    <row r="21" spans="1:28" ht="15" customHeight="1" x14ac:dyDescent="0.35">
      <c r="A21" s="1250"/>
      <c r="B21" s="353"/>
      <c r="C21" s="353"/>
      <c r="D21" s="327"/>
      <c r="E21" s="348"/>
      <c r="F21" s="327"/>
      <c r="G21" s="348"/>
      <c r="H21" s="297"/>
      <c r="I21" s="353"/>
      <c r="J21" s="297"/>
      <c r="K21" s="297"/>
      <c r="L21" s="353"/>
      <c r="M21" s="297"/>
      <c r="N21" s="372"/>
      <c r="O21" s="298"/>
      <c r="P21" s="366"/>
      <c r="Q21" s="298"/>
      <c r="R21" s="365">
        <v>15</v>
      </c>
      <c r="S21" s="298">
        <v>135000</v>
      </c>
      <c r="T21" s="366"/>
      <c r="U21" s="298"/>
      <c r="V21" s="385"/>
      <c r="W21" s="868"/>
      <c r="X21" s="871"/>
      <c r="Y21" s="867"/>
      <c r="Z21" s="365"/>
      <c r="AA21" s="298"/>
      <c r="AB21" s="298"/>
    </row>
    <row r="22" spans="1:28" ht="15" customHeight="1" x14ac:dyDescent="0.35">
      <c r="A22" s="1250"/>
      <c r="B22" s="353"/>
      <c r="C22" s="353"/>
      <c r="D22" s="327"/>
      <c r="E22" s="348"/>
      <c r="F22" s="327"/>
      <c r="G22" s="348"/>
      <c r="H22" s="297"/>
      <c r="I22" s="353"/>
      <c r="J22" s="297"/>
      <c r="K22" s="297"/>
      <c r="L22" s="353"/>
      <c r="M22" s="297"/>
      <c r="N22" s="372"/>
      <c r="O22" s="298"/>
      <c r="P22" s="366"/>
      <c r="Q22" s="298"/>
      <c r="R22" s="365"/>
      <c r="S22" s="298"/>
      <c r="T22" s="366"/>
      <c r="U22" s="298"/>
      <c r="V22" s="385"/>
      <c r="W22" s="868"/>
      <c r="X22" s="871"/>
      <c r="Y22" s="867"/>
      <c r="Z22" s="365"/>
      <c r="AA22" s="298"/>
      <c r="AB22" s="298"/>
    </row>
    <row r="23" spans="1:28" ht="15" customHeight="1" x14ac:dyDescent="0.35">
      <c r="A23" s="1251"/>
      <c r="B23" s="353"/>
      <c r="C23" s="353"/>
      <c r="D23" s="327"/>
      <c r="E23" s="348"/>
      <c r="F23" s="327"/>
      <c r="G23" s="348"/>
      <c r="H23" s="297"/>
      <c r="I23" s="353"/>
      <c r="J23" s="297"/>
      <c r="K23" s="297"/>
      <c r="L23" s="353"/>
      <c r="M23" s="297"/>
      <c r="N23" s="372"/>
      <c r="O23" s="298"/>
      <c r="P23" s="366"/>
      <c r="Q23" s="298"/>
      <c r="R23" s="365"/>
      <c r="S23" s="298"/>
      <c r="T23" s="366"/>
      <c r="U23" s="298"/>
      <c r="V23" s="385"/>
      <c r="W23" s="340"/>
      <c r="X23" s="385"/>
      <c r="Y23" s="298"/>
      <c r="Z23" s="366"/>
      <c r="AA23" s="298"/>
      <c r="AB23" s="298"/>
    </row>
    <row r="24" spans="1:28" ht="15" customHeight="1" x14ac:dyDescent="0.35">
      <c r="A24" s="1249">
        <v>44568</v>
      </c>
      <c r="B24" s="353">
        <v>19.98</v>
      </c>
      <c r="C24" s="353"/>
      <c r="D24" s="327">
        <v>152847</v>
      </c>
      <c r="E24" s="348"/>
      <c r="F24" s="327"/>
      <c r="G24" s="348"/>
      <c r="H24" s="297"/>
      <c r="I24" s="353">
        <v>22.01</v>
      </c>
      <c r="J24" s="338">
        <v>168377</v>
      </c>
      <c r="K24" s="338"/>
      <c r="L24" s="353"/>
      <c r="M24" s="297"/>
      <c r="N24" s="372"/>
      <c r="O24" s="298"/>
      <c r="P24" s="366"/>
      <c r="Q24" s="298"/>
      <c r="R24" s="365">
        <v>15</v>
      </c>
      <c r="S24" s="298">
        <v>135000</v>
      </c>
      <c r="T24" s="366"/>
      <c r="U24" s="298"/>
      <c r="V24" s="385"/>
      <c r="W24" s="340"/>
      <c r="X24" s="385"/>
      <c r="Y24" s="298"/>
      <c r="Z24" s="366">
        <v>15</v>
      </c>
      <c r="AA24" s="298">
        <v>114750</v>
      </c>
      <c r="AB24" s="298"/>
    </row>
    <row r="25" spans="1:28" ht="15" customHeight="1" x14ac:dyDescent="0.35">
      <c r="A25" s="1250"/>
      <c r="B25" s="353"/>
      <c r="C25" s="353">
        <v>15.27</v>
      </c>
      <c r="D25" s="327">
        <v>137430</v>
      </c>
      <c r="E25" s="348"/>
      <c r="F25" s="327"/>
      <c r="G25" s="348"/>
      <c r="H25" s="297"/>
      <c r="I25" s="353"/>
      <c r="J25" s="297"/>
      <c r="K25" s="297"/>
      <c r="L25" s="353"/>
      <c r="M25" s="297"/>
      <c r="N25" s="372"/>
      <c r="O25" s="298"/>
      <c r="P25" s="366"/>
      <c r="Q25" s="298"/>
      <c r="R25" s="365">
        <v>15</v>
      </c>
      <c r="S25" s="298">
        <v>135000</v>
      </c>
      <c r="T25" s="366"/>
      <c r="U25" s="298"/>
      <c r="V25" s="385"/>
      <c r="W25" s="340"/>
      <c r="X25" s="385"/>
      <c r="Y25" s="298"/>
      <c r="Z25" s="366"/>
      <c r="AA25" s="298"/>
      <c r="AB25" s="298"/>
    </row>
    <row r="26" spans="1:28" ht="15" customHeight="1" x14ac:dyDescent="0.35">
      <c r="A26" s="1251"/>
      <c r="B26" s="353"/>
      <c r="C26" s="353"/>
      <c r="D26" s="327"/>
      <c r="E26" s="348"/>
      <c r="F26" s="327"/>
      <c r="G26" s="348"/>
      <c r="H26" s="297"/>
      <c r="I26" s="353"/>
      <c r="J26" s="297"/>
      <c r="K26" s="297"/>
      <c r="L26" s="353"/>
      <c r="M26" s="297"/>
      <c r="N26" s="372"/>
      <c r="O26" s="298"/>
      <c r="P26" s="366"/>
      <c r="Q26" s="298"/>
      <c r="R26" s="365"/>
      <c r="S26" s="298"/>
      <c r="T26" s="366"/>
      <c r="U26" s="298"/>
      <c r="V26" s="385"/>
      <c r="W26" s="340"/>
      <c r="X26" s="385"/>
      <c r="Y26" s="298"/>
      <c r="Z26" s="366"/>
      <c r="AA26" s="298"/>
      <c r="AB26" s="298"/>
    </row>
    <row r="27" spans="1:28" ht="15" customHeight="1" x14ac:dyDescent="0.35">
      <c r="A27" s="1249">
        <v>44569</v>
      </c>
      <c r="B27" s="353">
        <v>25.77</v>
      </c>
      <c r="C27" s="353"/>
      <c r="D27" s="327">
        <v>197141</v>
      </c>
      <c r="E27" s="348">
        <v>14.12</v>
      </c>
      <c r="F27" s="327">
        <v>108018</v>
      </c>
      <c r="G27" s="348"/>
      <c r="H27" s="297"/>
      <c r="I27" s="353">
        <v>20.190000000000001</v>
      </c>
      <c r="J27" s="297">
        <v>154454</v>
      </c>
      <c r="K27" s="297"/>
      <c r="L27" s="353"/>
      <c r="M27" s="297"/>
      <c r="N27" s="372"/>
      <c r="O27" s="298"/>
      <c r="P27" s="366"/>
      <c r="Q27" s="298"/>
      <c r="R27" s="365">
        <v>15</v>
      </c>
      <c r="S27" s="298">
        <v>135000</v>
      </c>
      <c r="T27" s="366"/>
      <c r="U27" s="298"/>
      <c r="V27" s="385"/>
      <c r="W27" s="340"/>
      <c r="X27" s="385"/>
      <c r="Y27" s="298"/>
      <c r="Z27" s="366"/>
      <c r="AA27" s="298"/>
      <c r="AB27" s="298"/>
    </row>
    <row r="28" spans="1:28" ht="15" customHeight="1" x14ac:dyDescent="0.35">
      <c r="A28" s="1251"/>
      <c r="B28" s="353"/>
      <c r="C28" s="353"/>
      <c r="D28" s="327"/>
      <c r="E28" s="348"/>
      <c r="F28" s="327"/>
      <c r="G28" s="348"/>
      <c r="H28" s="297"/>
      <c r="I28" s="353"/>
      <c r="J28" s="297"/>
      <c r="K28" s="297"/>
      <c r="L28" s="353"/>
      <c r="M28" s="297"/>
      <c r="N28" s="372"/>
      <c r="O28" s="298"/>
      <c r="P28" s="366"/>
      <c r="Q28" s="298"/>
      <c r="R28" s="365">
        <v>15</v>
      </c>
      <c r="S28" s="298">
        <v>135000</v>
      </c>
      <c r="T28" s="366"/>
      <c r="U28" s="298"/>
      <c r="V28" s="385"/>
      <c r="W28" s="340"/>
      <c r="X28" s="385"/>
      <c r="Y28" s="298"/>
      <c r="Z28" s="366"/>
      <c r="AA28" s="298"/>
      <c r="AB28" s="298"/>
    </row>
    <row r="29" spans="1:28" ht="15" customHeight="1" x14ac:dyDescent="0.35">
      <c r="A29" s="1249">
        <v>44570</v>
      </c>
      <c r="B29" s="353"/>
      <c r="C29" s="353"/>
      <c r="D29" s="327"/>
      <c r="E29" s="348">
        <v>16.190000000000001</v>
      </c>
      <c r="F29" s="450">
        <v>123854</v>
      </c>
      <c r="G29" s="348"/>
      <c r="H29" s="297"/>
      <c r="I29" s="353">
        <v>21.5</v>
      </c>
      <c r="J29" s="297">
        <v>164475</v>
      </c>
      <c r="K29" s="297"/>
      <c r="L29" s="353"/>
      <c r="M29" s="297"/>
      <c r="N29" s="372"/>
      <c r="O29" s="298"/>
      <c r="P29" s="366"/>
      <c r="Q29" s="298"/>
      <c r="R29" s="365"/>
      <c r="S29" s="298"/>
      <c r="T29" s="366"/>
      <c r="U29" s="298"/>
      <c r="V29" s="385"/>
      <c r="W29" s="340"/>
      <c r="X29" s="385"/>
      <c r="Y29" s="298"/>
      <c r="Z29" s="366"/>
      <c r="AA29" s="298"/>
      <c r="AB29" s="298"/>
    </row>
    <row r="30" spans="1:28" ht="15" customHeight="1" x14ac:dyDescent="0.35">
      <c r="A30" s="1250"/>
      <c r="B30" s="353"/>
      <c r="C30" s="353"/>
      <c r="D30" s="327"/>
      <c r="E30" s="348"/>
      <c r="F30" s="327"/>
      <c r="G30" s="348"/>
      <c r="H30" s="297"/>
      <c r="I30" s="353"/>
      <c r="J30" s="297"/>
      <c r="K30" s="297"/>
      <c r="L30" s="353"/>
      <c r="M30" s="297"/>
      <c r="N30" s="372"/>
      <c r="O30" s="298"/>
      <c r="P30" s="366"/>
      <c r="Q30" s="298"/>
      <c r="R30" s="365"/>
      <c r="S30" s="298"/>
      <c r="T30" s="366"/>
      <c r="U30" s="298"/>
      <c r="V30" s="385"/>
      <c r="W30" s="868"/>
      <c r="X30" s="871"/>
      <c r="Y30" s="867"/>
      <c r="Z30" s="365"/>
      <c r="AA30" s="298"/>
      <c r="AB30" s="298"/>
    </row>
    <row r="31" spans="1:28" ht="15" customHeight="1" x14ac:dyDescent="0.35">
      <c r="A31" s="1251"/>
      <c r="B31" s="353"/>
      <c r="C31" s="353"/>
      <c r="D31" s="450"/>
      <c r="E31" s="348"/>
      <c r="F31" s="327"/>
      <c r="G31" s="348"/>
      <c r="H31" s="297"/>
      <c r="I31" s="353"/>
      <c r="J31" s="297"/>
      <c r="K31" s="297"/>
      <c r="L31" s="353"/>
      <c r="M31" s="297"/>
      <c r="N31" s="372"/>
      <c r="O31" s="298"/>
      <c r="P31" s="366"/>
      <c r="Q31" s="298"/>
      <c r="R31" s="365"/>
      <c r="S31" s="298"/>
      <c r="T31" s="366"/>
      <c r="U31" s="298"/>
      <c r="V31" s="385"/>
      <c r="W31" s="340"/>
      <c r="X31" s="385"/>
      <c r="Y31" s="298"/>
      <c r="Z31" s="366"/>
      <c r="AA31" s="298"/>
      <c r="AB31" s="298"/>
    </row>
    <row r="32" spans="1:28" ht="15" customHeight="1" x14ac:dyDescent="0.35">
      <c r="A32" s="1249">
        <v>44571</v>
      </c>
      <c r="B32" s="353">
        <v>19.760000000000002</v>
      </c>
      <c r="C32" s="353"/>
      <c r="D32" s="327">
        <v>151164</v>
      </c>
      <c r="E32" s="348">
        <v>13.79</v>
      </c>
      <c r="F32" s="327">
        <v>105494</v>
      </c>
      <c r="G32" s="348"/>
      <c r="H32" s="297"/>
      <c r="I32" s="353">
        <v>20.2</v>
      </c>
      <c r="J32" s="297">
        <v>154530</v>
      </c>
      <c r="K32" s="297"/>
      <c r="L32" s="353"/>
      <c r="M32" s="297"/>
      <c r="N32" s="372"/>
      <c r="O32" s="298"/>
      <c r="P32" s="366">
        <v>36</v>
      </c>
      <c r="Q32" s="298">
        <v>275783</v>
      </c>
      <c r="R32" s="365">
        <v>15</v>
      </c>
      <c r="S32" s="298">
        <v>135000</v>
      </c>
      <c r="T32" s="366"/>
      <c r="U32" s="298"/>
      <c r="V32" s="385">
        <v>8.1199999999999992</v>
      </c>
      <c r="W32" s="340">
        <v>62118</v>
      </c>
      <c r="X32" s="385">
        <v>31.12</v>
      </c>
      <c r="Y32" s="298">
        <v>238068</v>
      </c>
      <c r="Z32" s="366"/>
      <c r="AA32" s="298"/>
      <c r="AB32" s="298"/>
    </row>
    <row r="33" spans="1:28" ht="15" customHeight="1" x14ac:dyDescent="0.35">
      <c r="A33" s="1251"/>
      <c r="B33" s="353"/>
      <c r="C33" s="353"/>
      <c r="D33" s="327"/>
      <c r="E33" s="348"/>
      <c r="F33" s="327"/>
      <c r="G33" s="348"/>
      <c r="H33" s="297"/>
      <c r="I33" s="353"/>
      <c r="J33" s="297"/>
      <c r="K33" s="297"/>
      <c r="L33" s="353"/>
      <c r="M33" s="297"/>
      <c r="N33" s="372"/>
      <c r="O33" s="298"/>
      <c r="P33" s="366"/>
      <c r="Q33" s="298"/>
      <c r="R33" s="365">
        <v>15</v>
      </c>
      <c r="S33" s="298">
        <v>135000</v>
      </c>
      <c r="T33" s="366"/>
      <c r="U33" s="298"/>
      <c r="V33" s="385"/>
      <c r="W33" s="340"/>
      <c r="X33" s="385"/>
      <c r="Y33" s="298"/>
      <c r="Z33" s="366"/>
      <c r="AA33" s="298"/>
      <c r="AB33" s="298"/>
    </row>
    <row r="34" spans="1:28" ht="15" customHeight="1" x14ac:dyDescent="0.35">
      <c r="A34" s="1249">
        <v>44572</v>
      </c>
      <c r="B34" s="353"/>
      <c r="C34" s="353"/>
      <c r="D34" s="327"/>
      <c r="E34" s="348"/>
      <c r="F34" s="327"/>
      <c r="G34" s="348">
        <v>29.41</v>
      </c>
      <c r="H34" s="297">
        <v>224987</v>
      </c>
      <c r="I34" s="353"/>
      <c r="J34" s="297"/>
      <c r="K34" s="297"/>
      <c r="L34" s="353">
        <v>54.6</v>
      </c>
      <c r="M34" s="297">
        <v>281190</v>
      </c>
      <c r="N34" s="372"/>
      <c r="O34" s="298"/>
      <c r="P34" s="366"/>
      <c r="Q34" s="298"/>
      <c r="R34" s="365">
        <v>15</v>
      </c>
      <c r="S34" s="298">
        <v>135000</v>
      </c>
      <c r="T34" s="366">
        <v>15</v>
      </c>
      <c r="U34" s="298">
        <v>114750</v>
      </c>
      <c r="V34" s="385"/>
      <c r="W34" s="340"/>
      <c r="X34" s="385"/>
      <c r="Y34" s="298"/>
      <c r="Z34" s="366"/>
      <c r="AA34" s="298"/>
      <c r="AB34" s="298"/>
    </row>
    <row r="35" spans="1:28" ht="15" customHeight="1" x14ac:dyDescent="0.35">
      <c r="A35" s="1250"/>
      <c r="B35" s="353"/>
      <c r="C35" s="353">
        <v>15</v>
      </c>
      <c r="D35" s="327">
        <v>135000</v>
      </c>
      <c r="E35" s="348"/>
      <c r="F35" s="327"/>
      <c r="G35" s="348"/>
      <c r="H35" s="297"/>
      <c r="I35" s="353"/>
      <c r="J35" s="297"/>
      <c r="K35" s="297"/>
      <c r="L35" s="353"/>
      <c r="M35" s="297"/>
      <c r="N35" s="372"/>
      <c r="O35" s="298"/>
      <c r="P35" s="366"/>
      <c r="Q35" s="298"/>
      <c r="R35" s="365">
        <v>15</v>
      </c>
      <c r="S35" s="298">
        <v>135000</v>
      </c>
      <c r="T35" s="366"/>
      <c r="U35" s="298"/>
      <c r="V35" s="385"/>
      <c r="W35" s="340"/>
      <c r="X35" s="385"/>
      <c r="Y35" s="298"/>
      <c r="Z35" s="366"/>
      <c r="AA35" s="298"/>
      <c r="AB35" s="298"/>
    </row>
    <row r="36" spans="1:28" ht="15" customHeight="1" x14ac:dyDescent="0.35">
      <c r="A36" s="1251"/>
      <c r="B36" s="353"/>
      <c r="C36" s="353"/>
      <c r="D36" s="327"/>
      <c r="E36" s="348"/>
      <c r="F36" s="327"/>
      <c r="G36" s="348"/>
      <c r="H36" s="297"/>
      <c r="I36" s="353"/>
      <c r="J36" s="297"/>
      <c r="K36" s="297"/>
      <c r="L36" s="353"/>
      <c r="M36" s="297"/>
      <c r="N36" s="372"/>
      <c r="O36" s="298"/>
      <c r="P36" s="366"/>
      <c r="Q36" s="298"/>
      <c r="R36" s="365"/>
      <c r="S36" s="298"/>
      <c r="T36" s="366"/>
      <c r="U36" s="298"/>
      <c r="V36" s="385"/>
      <c r="W36" s="340"/>
      <c r="X36" s="385"/>
      <c r="Y36" s="298"/>
      <c r="Z36" s="366"/>
      <c r="AA36" s="298"/>
      <c r="AB36" s="298"/>
    </row>
    <row r="37" spans="1:28" ht="15" customHeight="1" x14ac:dyDescent="0.35">
      <c r="A37" s="1249">
        <v>44573</v>
      </c>
      <c r="B37" s="353"/>
      <c r="C37" s="353">
        <v>30</v>
      </c>
      <c r="D37" s="327">
        <v>270000</v>
      </c>
      <c r="E37" s="348">
        <v>30.31</v>
      </c>
      <c r="F37" s="327">
        <v>231872</v>
      </c>
      <c r="G37" s="348"/>
      <c r="H37" s="297"/>
      <c r="I37" s="353"/>
      <c r="J37" s="297"/>
      <c r="K37" s="297"/>
      <c r="L37" s="353"/>
      <c r="M37" s="297"/>
      <c r="N37" s="372"/>
      <c r="O37" s="298"/>
      <c r="P37" s="366"/>
      <c r="Q37" s="298"/>
      <c r="R37" s="365">
        <v>15</v>
      </c>
      <c r="S37" s="298">
        <v>135000</v>
      </c>
      <c r="T37" s="366"/>
      <c r="U37" s="298"/>
      <c r="V37" s="385"/>
      <c r="W37" s="340"/>
      <c r="X37" s="385"/>
      <c r="Y37" s="298"/>
      <c r="Z37" s="366"/>
      <c r="AA37" s="298"/>
      <c r="AB37" s="298"/>
    </row>
    <row r="38" spans="1:28" ht="15" customHeight="1" x14ac:dyDescent="0.35">
      <c r="A38" s="1251"/>
      <c r="B38" s="353">
        <v>32.75</v>
      </c>
      <c r="C38" s="353"/>
      <c r="D38" s="327">
        <v>250538</v>
      </c>
      <c r="E38" s="348"/>
      <c r="F38" s="327"/>
      <c r="G38" s="348"/>
      <c r="H38" s="297"/>
      <c r="I38" s="353"/>
      <c r="J38" s="297"/>
      <c r="K38" s="297"/>
      <c r="L38" s="353"/>
      <c r="M38" s="297"/>
      <c r="N38" s="372"/>
      <c r="O38" s="298"/>
      <c r="P38" s="366"/>
      <c r="Q38" s="298"/>
      <c r="R38" s="365">
        <v>15</v>
      </c>
      <c r="S38" s="298">
        <v>135000</v>
      </c>
      <c r="T38" s="366"/>
      <c r="U38" s="298"/>
      <c r="V38" s="385"/>
      <c r="W38" s="340"/>
      <c r="X38" s="385"/>
      <c r="Y38" s="298"/>
      <c r="Z38" s="366"/>
      <c r="AA38" s="298"/>
      <c r="AB38" s="298"/>
    </row>
    <row r="39" spans="1:28" ht="15" customHeight="1" x14ac:dyDescent="0.35">
      <c r="A39" s="1249">
        <v>44574</v>
      </c>
      <c r="B39" s="353">
        <v>35.78</v>
      </c>
      <c r="C39" s="353"/>
      <c r="D39" s="327">
        <v>273717</v>
      </c>
      <c r="E39" s="348"/>
      <c r="F39" s="327"/>
      <c r="G39" s="348"/>
      <c r="H39" s="297"/>
      <c r="I39" s="353"/>
      <c r="J39" s="297"/>
      <c r="K39" s="297"/>
      <c r="L39" s="353"/>
      <c r="M39" s="297"/>
      <c r="N39" s="372"/>
      <c r="O39" s="298"/>
      <c r="P39" s="366"/>
      <c r="Q39" s="298"/>
      <c r="R39" s="365">
        <v>15</v>
      </c>
      <c r="S39" s="298">
        <v>135000</v>
      </c>
      <c r="T39" s="366"/>
      <c r="U39" s="298"/>
      <c r="V39" s="385"/>
      <c r="W39" s="340"/>
      <c r="X39" s="385"/>
      <c r="Y39" s="298"/>
      <c r="Z39" s="366"/>
      <c r="AA39" s="298"/>
      <c r="AB39" s="298"/>
    </row>
    <row r="40" spans="1:28" ht="15" customHeight="1" x14ac:dyDescent="0.35">
      <c r="A40" s="1250"/>
      <c r="B40" s="353">
        <v>18.41</v>
      </c>
      <c r="C40" s="353"/>
      <c r="D40" s="327">
        <v>140837</v>
      </c>
      <c r="E40" s="348"/>
      <c r="F40" s="327"/>
      <c r="G40" s="348"/>
      <c r="H40" s="297"/>
      <c r="I40" s="353"/>
      <c r="J40" s="297"/>
      <c r="K40" s="297"/>
      <c r="L40" s="353"/>
      <c r="M40" s="297"/>
      <c r="N40" s="372"/>
      <c r="O40" s="298"/>
      <c r="P40" s="366"/>
      <c r="Q40" s="298"/>
      <c r="R40" s="365">
        <v>15</v>
      </c>
      <c r="S40" s="298">
        <v>135000</v>
      </c>
      <c r="T40" s="366"/>
      <c r="U40" s="298"/>
      <c r="V40" s="385"/>
      <c r="W40" s="868"/>
      <c r="X40" s="871"/>
      <c r="Y40" s="867"/>
      <c r="Z40" s="365"/>
      <c r="AA40" s="298"/>
      <c r="AB40" s="298"/>
    </row>
    <row r="41" spans="1:28" ht="15" customHeight="1" x14ac:dyDescent="0.35">
      <c r="A41" s="1251"/>
      <c r="B41" s="353"/>
      <c r="C41" s="353"/>
      <c r="D41" s="327"/>
      <c r="E41" s="348"/>
      <c r="F41" s="327"/>
      <c r="G41" s="348"/>
      <c r="H41" s="297"/>
      <c r="I41" s="353"/>
      <c r="J41" s="297"/>
      <c r="K41" s="297"/>
      <c r="L41" s="353"/>
      <c r="M41" s="297"/>
      <c r="N41" s="372"/>
      <c r="O41" s="298"/>
      <c r="P41" s="366"/>
      <c r="Q41" s="298"/>
      <c r="R41" s="365"/>
      <c r="S41" s="298"/>
      <c r="T41" s="366"/>
      <c r="U41" s="298"/>
      <c r="V41" s="385"/>
      <c r="W41" s="340"/>
      <c r="X41" s="385"/>
      <c r="Y41" s="298"/>
      <c r="Z41" s="366"/>
      <c r="AA41" s="298"/>
      <c r="AB41" s="298"/>
    </row>
    <row r="42" spans="1:28" ht="15" customHeight="1" x14ac:dyDescent="0.35">
      <c r="A42" s="1249">
        <v>44575</v>
      </c>
      <c r="B42" s="353">
        <v>20.8</v>
      </c>
      <c r="C42" s="348"/>
      <c r="D42" s="297">
        <v>159120</v>
      </c>
      <c r="E42" s="348">
        <v>27.55</v>
      </c>
      <c r="F42" s="327">
        <v>210758</v>
      </c>
      <c r="G42" s="348"/>
      <c r="H42" s="297"/>
      <c r="I42" s="353"/>
      <c r="J42" s="297"/>
      <c r="K42" s="297"/>
      <c r="L42" s="353">
        <v>54.01</v>
      </c>
      <c r="M42" s="297">
        <v>278152</v>
      </c>
      <c r="N42" s="372"/>
      <c r="O42" s="298"/>
      <c r="P42" s="366">
        <v>15</v>
      </c>
      <c r="Q42" s="298">
        <v>114750</v>
      </c>
      <c r="R42" s="365">
        <v>15</v>
      </c>
      <c r="S42" s="298">
        <v>135000</v>
      </c>
      <c r="T42" s="366"/>
      <c r="U42" s="298"/>
      <c r="V42" s="385"/>
      <c r="W42" s="340"/>
      <c r="X42" s="385"/>
      <c r="Y42" s="298"/>
      <c r="Z42" s="366"/>
      <c r="AA42" s="298"/>
      <c r="AB42" s="298"/>
    </row>
    <row r="43" spans="1:28" ht="15" customHeight="1" x14ac:dyDescent="0.35">
      <c r="A43" s="1250"/>
      <c r="B43" s="353"/>
      <c r="C43" s="353"/>
      <c r="D43" s="327"/>
      <c r="E43" s="348"/>
      <c r="F43" s="327"/>
      <c r="G43" s="348"/>
      <c r="H43" s="297"/>
      <c r="I43" s="353"/>
      <c r="J43" s="297"/>
      <c r="K43" s="297"/>
      <c r="L43" s="353"/>
      <c r="M43" s="297"/>
      <c r="N43" s="372"/>
      <c r="O43" s="298"/>
      <c r="P43" s="366"/>
      <c r="Q43" s="298"/>
      <c r="R43" s="365">
        <v>15</v>
      </c>
      <c r="S43" s="298">
        <v>135000</v>
      </c>
      <c r="T43" s="366"/>
      <c r="U43" s="298"/>
      <c r="V43" s="385"/>
      <c r="W43" s="868"/>
      <c r="X43" s="871"/>
      <c r="Y43" s="867"/>
      <c r="Z43" s="365"/>
      <c r="AA43" s="298"/>
      <c r="AB43" s="298"/>
    </row>
    <row r="44" spans="1:28" ht="15" customHeight="1" x14ac:dyDescent="0.35">
      <c r="A44" s="1251"/>
      <c r="B44" s="353"/>
      <c r="C44" s="353"/>
      <c r="D44" s="327"/>
      <c r="E44" s="348"/>
      <c r="F44" s="327"/>
      <c r="G44" s="348"/>
      <c r="H44" s="297"/>
      <c r="I44" s="353"/>
      <c r="J44" s="297"/>
      <c r="K44" s="297"/>
      <c r="L44" s="353"/>
      <c r="M44" s="297"/>
      <c r="N44" s="372"/>
      <c r="O44" s="298"/>
      <c r="P44" s="366"/>
      <c r="Q44" s="298"/>
      <c r="R44" s="365"/>
      <c r="S44" s="298"/>
      <c r="T44" s="366"/>
      <c r="U44" s="298"/>
      <c r="V44" s="385"/>
      <c r="W44" s="340"/>
      <c r="X44" s="385"/>
      <c r="Y44" s="298"/>
      <c r="Z44" s="366"/>
      <c r="AA44" s="298"/>
      <c r="AB44" s="298"/>
    </row>
    <row r="45" spans="1:28" ht="15" customHeight="1" x14ac:dyDescent="0.35">
      <c r="A45" s="1249">
        <v>44576</v>
      </c>
      <c r="B45" s="353">
        <v>16.149999999999999</v>
      </c>
      <c r="C45" s="353"/>
      <c r="D45" s="327">
        <v>123548</v>
      </c>
      <c r="E45" s="348">
        <v>19.71</v>
      </c>
      <c r="F45" s="327">
        <v>150782</v>
      </c>
      <c r="G45" s="348"/>
      <c r="H45" s="297"/>
      <c r="I45" s="353"/>
      <c r="J45" s="297"/>
      <c r="K45" s="297">
        <v>15</v>
      </c>
      <c r="L45" s="353"/>
      <c r="M45" s="297">
        <v>135000</v>
      </c>
      <c r="N45" s="372"/>
      <c r="O45" s="298"/>
      <c r="P45" s="366"/>
      <c r="Q45" s="298"/>
      <c r="R45" s="365">
        <v>15</v>
      </c>
      <c r="S45" s="298">
        <v>135000</v>
      </c>
      <c r="T45" s="366"/>
      <c r="U45" s="298"/>
      <c r="V45" s="385"/>
      <c r="W45" s="340"/>
      <c r="X45" s="385"/>
      <c r="Y45" s="298"/>
      <c r="Z45" s="366"/>
      <c r="AA45" s="298"/>
      <c r="AB45" s="298"/>
    </row>
    <row r="46" spans="1:28" ht="15" customHeight="1" x14ac:dyDescent="0.35">
      <c r="A46" s="1250"/>
      <c r="B46" s="353">
        <v>26.51</v>
      </c>
      <c r="C46" s="353"/>
      <c r="D46" s="327">
        <v>202802</v>
      </c>
      <c r="E46" s="348"/>
      <c r="F46" s="327"/>
      <c r="G46" s="348"/>
      <c r="H46" s="297"/>
      <c r="I46" s="353"/>
      <c r="J46" s="297"/>
      <c r="K46" s="297"/>
      <c r="L46" s="353"/>
      <c r="M46" s="297"/>
      <c r="N46" s="372"/>
      <c r="O46" s="298"/>
      <c r="P46" s="366"/>
      <c r="Q46" s="298"/>
      <c r="R46" s="365">
        <v>15</v>
      </c>
      <c r="S46" s="298">
        <v>135000</v>
      </c>
      <c r="T46" s="366"/>
      <c r="U46" s="298"/>
      <c r="V46" s="385"/>
      <c r="W46" s="340"/>
      <c r="X46" s="385"/>
      <c r="Y46" s="298"/>
      <c r="Z46" s="366"/>
      <c r="AA46" s="298"/>
      <c r="AB46" s="298"/>
    </row>
    <row r="47" spans="1:28" ht="15" customHeight="1" x14ac:dyDescent="0.35">
      <c r="A47" s="1251"/>
      <c r="B47" s="353"/>
      <c r="C47" s="353"/>
      <c r="D47" s="327"/>
      <c r="E47" s="348"/>
      <c r="F47" s="327"/>
      <c r="G47" s="348"/>
      <c r="H47" s="297"/>
      <c r="I47" s="353"/>
      <c r="J47" s="297"/>
      <c r="K47" s="297"/>
      <c r="L47" s="353"/>
      <c r="M47" s="297"/>
      <c r="N47" s="372"/>
      <c r="O47" s="298"/>
      <c r="P47" s="366"/>
      <c r="Q47" s="298"/>
      <c r="R47" s="365"/>
      <c r="S47" s="298"/>
      <c r="T47" s="366"/>
      <c r="U47" s="298"/>
      <c r="V47" s="385"/>
      <c r="W47" s="340"/>
      <c r="X47" s="385"/>
      <c r="Y47" s="298"/>
      <c r="Z47" s="366"/>
      <c r="AA47" s="298"/>
      <c r="AB47" s="298"/>
    </row>
    <row r="48" spans="1:28" ht="15" customHeight="1" x14ac:dyDescent="0.35">
      <c r="A48" s="1249">
        <v>44577</v>
      </c>
      <c r="B48" s="353">
        <v>10.92</v>
      </c>
      <c r="C48" s="353"/>
      <c r="D48" s="327">
        <v>83538</v>
      </c>
      <c r="E48" s="348">
        <v>18.03</v>
      </c>
      <c r="F48" s="327">
        <v>137930</v>
      </c>
      <c r="G48" s="348">
        <v>23.72</v>
      </c>
      <c r="H48" s="338">
        <v>181458</v>
      </c>
      <c r="I48" s="372"/>
      <c r="J48" s="297"/>
      <c r="K48" s="297"/>
      <c r="L48" s="353"/>
      <c r="M48" s="297"/>
      <c r="N48" s="372"/>
      <c r="O48" s="298"/>
      <c r="P48" s="366"/>
      <c r="Q48" s="298"/>
      <c r="R48" s="365"/>
      <c r="S48" s="298"/>
      <c r="T48" s="366"/>
      <c r="U48" s="298"/>
      <c r="V48" s="385"/>
      <c r="W48" s="340"/>
      <c r="X48" s="385"/>
      <c r="Y48" s="298"/>
      <c r="Z48" s="366"/>
      <c r="AA48" s="298"/>
      <c r="AB48" s="298"/>
    </row>
    <row r="49" spans="1:28" ht="15" customHeight="1" x14ac:dyDescent="0.35">
      <c r="A49" s="1251"/>
      <c r="B49" s="353"/>
      <c r="C49" s="353"/>
      <c r="D49" s="327"/>
      <c r="E49" s="348"/>
      <c r="F49" s="327"/>
      <c r="G49" s="348"/>
      <c r="H49" s="297"/>
      <c r="I49" s="353"/>
      <c r="J49" s="297"/>
      <c r="K49" s="297"/>
      <c r="L49" s="353"/>
      <c r="M49" s="297"/>
      <c r="N49" s="372"/>
      <c r="O49" s="298"/>
      <c r="P49" s="366"/>
      <c r="Q49" s="298"/>
      <c r="R49" s="365"/>
      <c r="S49" s="298"/>
      <c r="T49" s="366"/>
      <c r="U49" s="298"/>
      <c r="V49" s="385"/>
      <c r="W49" s="340"/>
      <c r="X49" s="385"/>
      <c r="Y49" s="298"/>
      <c r="Z49" s="366"/>
      <c r="AA49" s="298"/>
      <c r="AB49" s="298"/>
    </row>
    <row r="50" spans="1:28" ht="15" customHeight="1" x14ac:dyDescent="0.35">
      <c r="A50" s="1249">
        <v>44578</v>
      </c>
      <c r="B50" s="353">
        <v>18.649999999999999</v>
      </c>
      <c r="C50" s="353"/>
      <c r="D50" s="327">
        <v>142673</v>
      </c>
      <c r="E50" s="348">
        <v>29.04</v>
      </c>
      <c r="F50" s="327">
        <v>222156</v>
      </c>
      <c r="G50" s="348"/>
      <c r="H50" s="297"/>
      <c r="I50" s="353"/>
      <c r="J50" s="297"/>
      <c r="K50" s="297"/>
      <c r="L50" s="353"/>
      <c r="M50" s="297"/>
      <c r="N50" s="372">
        <v>44.79</v>
      </c>
      <c r="O50" s="298">
        <v>342644</v>
      </c>
      <c r="P50" s="366"/>
      <c r="Q50" s="298"/>
      <c r="R50" s="365">
        <v>15</v>
      </c>
      <c r="S50" s="298">
        <v>135000</v>
      </c>
      <c r="T50" s="366"/>
      <c r="U50" s="298"/>
      <c r="V50" s="385"/>
      <c r="W50" s="340"/>
      <c r="X50" s="385"/>
      <c r="Y50" s="298"/>
      <c r="Z50" s="366"/>
      <c r="AA50" s="298"/>
      <c r="AB50" s="298"/>
    </row>
    <row r="51" spans="1:28" ht="15" customHeight="1" x14ac:dyDescent="0.35">
      <c r="A51" s="1250"/>
      <c r="B51" s="353">
        <v>24.14</v>
      </c>
      <c r="C51" s="353"/>
      <c r="D51" s="327">
        <v>184671</v>
      </c>
      <c r="E51" s="348"/>
      <c r="F51" s="327"/>
      <c r="G51" s="348"/>
      <c r="H51" s="297"/>
      <c r="I51" s="353"/>
      <c r="J51" s="297"/>
      <c r="K51" s="297"/>
      <c r="L51" s="353"/>
      <c r="M51" s="297"/>
      <c r="N51" s="372"/>
      <c r="O51" s="298"/>
      <c r="P51" s="366"/>
      <c r="Q51" s="298"/>
      <c r="R51" s="365">
        <v>15</v>
      </c>
      <c r="S51" s="298">
        <v>135000</v>
      </c>
      <c r="T51" s="366"/>
      <c r="U51" s="298"/>
      <c r="V51" s="385"/>
      <c r="W51" s="340"/>
      <c r="X51" s="385"/>
      <c r="Y51" s="298"/>
      <c r="Z51" s="366"/>
      <c r="AA51" s="298"/>
      <c r="AB51" s="298"/>
    </row>
    <row r="52" spans="1:28" ht="15" customHeight="1" x14ac:dyDescent="0.35">
      <c r="A52" s="1251"/>
      <c r="B52" s="353"/>
      <c r="C52" s="353"/>
      <c r="D52" s="327"/>
      <c r="E52" s="348"/>
      <c r="F52" s="327"/>
      <c r="G52" s="348"/>
      <c r="H52" s="297"/>
      <c r="I52" s="353"/>
      <c r="J52" s="297"/>
      <c r="K52" s="297"/>
      <c r="L52" s="353"/>
      <c r="M52" s="297"/>
      <c r="N52" s="372"/>
      <c r="O52" s="298"/>
      <c r="P52" s="366"/>
      <c r="Q52" s="298"/>
      <c r="R52" s="365"/>
      <c r="S52" s="298"/>
      <c r="T52" s="366"/>
      <c r="U52" s="298"/>
      <c r="V52" s="385"/>
      <c r="W52" s="340"/>
      <c r="X52" s="385"/>
      <c r="Y52" s="298"/>
      <c r="Z52" s="366"/>
      <c r="AA52" s="298"/>
      <c r="AB52" s="298"/>
    </row>
    <row r="53" spans="1:28" ht="15" customHeight="1" x14ac:dyDescent="0.35">
      <c r="A53" s="1249">
        <v>44579</v>
      </c>
      <c r="B53" s="353"/>
      <c r="C53" s="353"/>
      <c r="D53" s="327"/>
      <c r="E53" s="348">
        <v>17.8</v>
      </c>
      <c r="F53" s="327">
        <v>136170</v>
      </c>
      <c r="G53" s="348"/>
      <c r="H53" s="297"/>
      <c r="I53" s="353"/>
      <c r="J53" s="297"/>
      <c r="K53" s="297"/>
      <c r="L53" s="353"/>
      <c r="M53" s="297"/>
      <c r="N53" s="372"/>
      <c r="O53" s="298"/>
      <c r="P53" s="366"/>
      <c r="Q53" s="298"/>
      <c r="R53" s="365">
        <v>15</v>
      </c>
      <c r="S53" s="298">
        <v>135000</v>
      </c>
      <c r="T53" s="353"/>
      <c r="U53" s="298"/>
      <c r="V53" s="385">
        <v>9.1</v>
      </c>
      <c r="W53" s="340">
        <v>69615</v>
      </c>
      <c r="X53" s="385"/>
      <c r="Y53" s="298"/>
      <c r="Z53" s="366"/>
      <c r="AA53" s="298"/>
      <c r="AB53" s="298"/>
    </row>
    <row r="54" spans="1:28" ht="15" customHeight="1" x14ac:dyDescent="0.35">
      <c r="A54" s="1250"/>
      <c r="B54" s="353"/>
      <c r="C54" s="353"/>
      <c r="D54" s="327"/>
      <c r="E54" s="348"/>
      <c r="F54" s="327"/>
      <c r="G54" s="348"/>
      <c r="H54" s="297"/>
      <c r="I54" s="353"/>
      <c r="J54" s="297"/>
      <c r="K54" s="297"/>
      <c r="L54" s="353"/>
      <c r="M54" s="297"/>
      <c r="N54" s="372"/>
      <c r="O54" s="298"/>
      <c r="P54" s="366"/>
      <c r="Q54" s="298"/>
      <c r="R54" s="365">
        <v>15</v>
      </c>
      <c r="S54" s="298">
        <v>135000</v>
      </c>
      <c r="T54" s="366"/>
      <c r="U54" s="298"/>
      <c r="V54" s="385"/>
      <c r="W54" s="868"/>
      <c r="X54" s="871"/>
      <c r="Y54" s="867"/>
      <c r="Z54" s="365"/>
      <c r="AA54" s="298"/>
      <c r="AB54" s="298"/>
    </row>
    <row r="55" spans="1:28" ht="15" customHeight="1" x14ac:dyDescent="0.35">
      <c r="A55" s="1251"/>
      <c r="B55" s="353"/>
      <c r="C55" s="353"/>
      <c r="D55" s="327"/>
      <c r="E55" s="348"/>
      <c r="F55" s="327"/>
      <c r="G55" s="348"/>
      <c r="H55" s="338"/>
      <c r="I55" s="353"/>
      <c r="J55" s="297"/>
      <c r="K55" s="297"/>
      <c r="L55" s="353"/>
      <c r="M55" s="297"/>
      <c r="N55" s="372"/>
      <c r="O55" s="298"/>
      <c r="P55" s="366"/>
      <c r="Q55" s="298"/>
      <c r="R55" s="365"/>
      <c r="S55" s="298"/>
      <c r="T55" s="366"/>
      <c r="U55" s="298"/>
      <c r="V55" s="385"/>
      <c r="W55" s="340"/>
      <c r="X55" s="385"/>
      <c r="Y55" s="298"/>
      <c r="Z55" s="366"/>
      <c r="AA55" s="298"/>
      <c r="AB55" s="298"/>
    </row>
    <row r="56" spans="1:28" ht="15" customHeight="1" x14ac:dyDescent="0.35">
      <c r="A56" s="1249">
        <v>44580</v>
      </c>
      <c r="B56" s="353">
        <v>29.36</v>
      </c>
      <c r="C56" s="353"/>
      <c r="D56" s="327">
        <v>224604</v>
      </c>
      <c r="E56" s="348"/>
      <c r="F56" s="327"/>
      <c r="G56" s="348"/>
      <c r="H56" s="297"/>
      <c r="I56" s="353"/>
      <c r="J56" s="297"/>
      <c r="K56" s="297"/>
      <c r="L56" s="353">
        <v>57.77</v>
      </c>
      <c r="M56" s="297">
        <v>297516</v>
      </c>
      <c r="N56" s="372"/>
      <c r="O56" s="298"/>
      <c r="P56" s="366">
        <v>15</v>
      </c>
      <c r="Q56" s="298">
        <v>114750</v>
      </c>
      <c r="R56" s="365">
        <v>15</v>
      </c>
      <c r="S56" s="298">
        <v>135000</v>
      </c>
      <c r="T56" s="366"/>
      <c r="U56" s="298"/>
      <c r="V56" s="385"/>
      <c r="W56" s="340"/>
      <c r="X56" s="385">
        <v>32.630000000000003</v>
      </c>
      <c r="Y56" s="298">
        <v>249620</v>
      </c>
      <c r="Z56" s="366"/>
      <c r="AA56" s="298"/>
      <c r="AB56" s="298"/>
    </row>
    <row r="57" spans="1:28" ht="15" customHeight="1" x14ac:dyDescent="0.35">
      <c r="A57" s="1250"/>
      <c r="B57" s="353">
        <v>22.79</v>
      </c>
      <c r="C57" s="353"/>
      <c r="D57" s="327">
        <v>174344</v>
      </c>
      <c r="E57" s="348"/>
      <c r="F57" s="327"/>
      <c r="G57" s="348"/>
      <c r="H57" s="297"/>
      <c r="I57" s="353"/>
      <c r="J57" s="297"/>
      <c r="K57" s="297"/>
      <c r="L57" s="353"/>
      <c r="M57" s="297"/>
      <c r="N57" s="372"/>
      <c r="O57" s="298"/>
      <c r="P57" s="366"/>
      <c r="Q57" s="298"/>
      <c r="R57" s="365">
        <v>15</v>
      </c>
      <c r="S57" s="298">
        <v>135000</v>
      </c>
      <c r="T57" s="366"/>
      <c r="U57" s="298"/>
      <c r="V57" s="385"/>
      <c r="W57" s="868"/>
      <c r="X57" s="871"/>
      <c r="Y57" s="867"/>
      <c r="Z57" s="365"/>
      <c r="AA57" s="298"/>
      <c r="AB57" s="298"/>
    </row>
    <row r="58" spans="1:28" ht="15" customHeight="1" x14ac:dyDescent="0.35">
      <c r="A58" s="1251"/>
      <c r="B58" s="353"/>
      <c r="C58" s="353"/>
      <c r="D58" s="327"/>
      <c r="E58" s="348"/>
      <c r="F58" s="327"/>
      <c r="G58" s="348"/>
      <c r="H58" s="297"/>
      <c r="I58" s="353"/>
      <c r="J58" s="297"/>
      <c r="K58" s="297"/>
      <c r="L58" s="353"/>
      <c r="M58" s="297"/>
      <c r="N58" s="372"/>
      <c r="O58" s="298"/>
      <c r="P58" s="366"/>
      <c r="Q58" s="298"/>
      <c r="R58" s="365"/>
      <c r="S58" s="298"/>
      <c r="T58" s="366"/>
      <c r="U58" s="298"/>
      <c r="V58" s="385"/>
      <c r="W58" s="340"/>
      <c r="X58" s="385"/>
      <c r="Y58" s="298"/>
      <c r="Z58" s="366"/>
      <c r="AA58" s="298"/>
      <c r="AB58" s="298"/>
    </row>
    <row r="59" spans="1:28" ht="15" customHeight="1" x14ac:dyDescent="0.35">
      <c r="A59" s="1249">
        <v>44581</v>
      </c>
      <c r="B59" s="353">
        <v>17.46</v>
      </c>
      <c r="C59" s="353"/>
      <c r="D59" s="327">
        <v>133569</v>
      </c>
      <c r="E59" s="410">
        <v>24.75</v>
      </c>
      <c r="F59" s="327">
        <v>189338</v>
      </c>
      <c r="G59" s="348">
        <v>13.08</v>
      </c>
      <c r="H59" s="297">
        <v>100062</v>
      </c>
      <c r="I59" s="353"/>
      <c r="J59" s="297"/>
      <c r="K59" s="297">
        <v>30</v>
      </c>
      <c r="L59" s="353"/>
      <c r="M59" s="297">
        <v>270000</v>
      </c>
      <c r="N59" s="372"/>
      <c r="O59" s="298"/>
      <c r="P59" s="366"/>
      <c r="Q59" s="298"/>
      <c r="R59" s="365">
        <v>15</v>
      </c>
      <c r="S59" s="298">
        <v>135000</v>
      </c>
      <c r="T59" s="366"/>
      <c r="U59" s="298"/>
      <c r="V59" s="385"/>
      <c r="W59" s="340"/>
      <c r="X59" s="385"/>
      <c r="Y59" s="298"/>
      <c r="Z59" s="366"/>
      <c r="AA59" s="298"/>
      <c r="AB59" s="298"/>
    </row>
    <row r="60" spans="1:28" ht="15" customHeight="1" x14ac:dyDescent="0.35">
      <c r="A60" s="1250"/>
      <c r="B60" s="353"/>
      <c r="C60" s="353"/>
      <c r="D60" s="327"/>
      <c r="E60" s="410"/>
      <c r="F60" s="327"/>
      <c r="G60" s="348"/>
      <c r="H60" s="297"/>
      <c r="I60" s="353"/>
      <c r="J60" s="297"/>
      <c r="K60" s="297"/>
      <c r="L60" s="353"/>
      <c r="M60" s="297"/>
      <c r="N60" s="372"/>
      <c r="O60" s="298"/>
      <c r="P60" s="366"/>
      <c r="Q60" s="298"/>
      <c r="R60" s="365">
        <v>15</v>
      </c>
      <c r="S60" s="298">
        <v>135000</v>
      </c>
      <c r="T60" s="366"/>
      <c r="U60" s="298"/>
      <c r="V60" s="385"/>
      <c r="W60" s="340"/>
      <c r="X60" s="385"/>
      <c r="Y60" s="298"/>
      <c r="Z60" s="366"/>
      <c r="AA60" s="298"/>
      <c r="AB60" s="298"/>
    </row>
    <row r="61" spans="1:28" ht="15" customHeight="1" x14ac:dyDescent="0.35">
      <c r="A61" s="1251"/>
      <c r="B61" s="353"/>
      <c r="C61" s="353"/>
      <c r="D61" s="327"/>
      <c r="E61" s="348"/>
      <c r="F61" s="327"/>
      <c r="G61" s="348"/>
      <c r="H61" s="298"/>
      <c r="I61" s="366"/>
      <c r="J61" s="297"/>
      <c r="K61" s="297"/>
      <c r="L61" s="353"/>
      <c r="M61" s="297"/>
      <c r="N61" s="372"/>
      <c r="O61" s="298"/>
      <c r="P61" s="366"/>
      <c r="Q61" s="298"/>
      <c r="R61" s="365"/>
      <c r="S61" s="298"/>
      <c r="T61" s="366"/>
      <c r="U61" s="298"/>
      <c r="V61" s="385"/>
      <c r="W61" s="340"/>
      <c r="X61" s="385"/>
      <c r="Y61" s="298"/>
      <c r="Z61" s="366"/>
      <c r="AA61" s="298"/>
      <c r="AB61" s="298"/>
    </row>
    <row r="62" spans="1:28" ht="15" customHeight="1" x14ac:dyDescent="0.35">
      <c r="A62" s="1249">
        <v>44582</v>
      </c>
      <c r="B62" s="353"/>
      <c r="C62" s="353">
        <v>15</v>
      </c>
      <c r="D62" s="327">
        <v>135000</v>
      </c>
      <c r="E62" s="348">
        <v>21.04</v>
      </c>
      <c r="F62" s="327">
        <v>160956</v>
      </c>
      <c r="G62" s="348"/>
      <c r="H62" s="298"/>
      <c r="I62" s="366"/>
      <c r="J62" s="297"/>
      <c r="K62" s="297"/>
      <c r="L62" s="353"/>
      <c r="M62" s="297"/>
      <c r="N62" s="372"/>
      <c r="O62" s="298"/>
      <c r="P62" s="366"/>
      <c r="Q62" s="298"/>
      <c r="R62" s="365">
        <v>15</v>
      </c>
      <c r="S62" s="298">
        <v>135000</v>
      </c>
      <c r="T62" s="366"/>
      <c r="U62" s="298"/>
      <c r="V62" s="385"/>
      <c r="W62" s="340"/>
      <c r="X62" s="385"/>
      <c r="Y62" s="298"/>
      <c r="Z62" s="366"/>
      <c r="AA62" s="298"/>
      <c r="AB62" s="298"/>
    </row>
    <row r="63" spans="1:28" ht="15" customHeight="1" x14ac:dyDescent="0.35">
      <c r="A63" s="1250"/>
      <c r="B63" s="353">
        <v>36.590000000000003</v>
      </c>
      <c r="C63" s="353"/>
      <c r="D63" s="327">
        <v>279914</v>
      </c>
      <c r="E63" s="348"/>
      <c r="F63" s="327"/>
      <c r="G63" s="348"/>
      <c r="H63" s="298"/>
      <c r="I63" s="366"/>
      <c r="J63" s="297"/>
      <c r="K63" s="297"/>
      <c r="L63" s="353"/>
      <c r="M63" s="297"/>
      <c r="N63" s="372"/>
      <c r="O63" s="298"/>
      <c r="P63" s="366"/>
      <c r="Q63" s="298"/>
      <c r="R63" s="365">
        <v>15</v>
      </c>
      <c r="S63" s="298">
        <v>135000</v>
      </c>
      <c r="T63" s="366"/>
      <c r="U63" s="298"/>
      <c r="V63" s="385"/>
      <c r="W63" s="868"/>
      <c r="X63" s="871"/>
      <c r="Y63" s="867"/>
      <c r="Z63" s="365"/>
      <c r="AA63" s="298"/>
      <c r="AB63" s="298"/>
    </row>
    <row r="64" spans="1:28" ht="15" customHeight="1" x14ac:dyDescent="0.35">
      <c r="A64" s="1251"/>
      <c r="B64" s="353"/>
      <c r="C64" s="353"/>
      <c r="D64" s="327"/>
      <c r="E64" s="348"/>
      <c r="F64" s="327"/>
      <c r="G64" s="348"/>
      <c r="H64" s="297"/>
      <c r="I64" s="353"/>
      <c r="J64" s="297"/>
      <c r="K64" s="297"/>
      <c r="L64" s="353"/>
      <c r="M64" s="297"/>
      <c r="N64" s="372"/>
      <c r="O64" s="298"/>
      <c r="P64" s="366"/>
      <c r="Q64" s="298"/>
      <c r="R64" s="365"/>
      <c r="S64" s="298"/>
      <c r="T64" s="366"/>
      <c r="U64" s="298"/>
      <c r="V64" s="385"/>
      <c r="W64" s="340"/>
      <c r="X64" s="385"/>
      <c r="Y64" s="298"/>
      <c r="Z64" s="366"/>
      <c r="AA64" s="298"/>
      <c r="AB64" s="298"/>
    </row>
    <row r="65" spans="1:28" ht="17.25" customHeight="1" x14ac:dyDescent="0.35">
      <c r="A65" s="1249">
        <v>44583</v>
      </c>
      <c r="B65" s="353">
        <v>21.46</v>
      </c>
      <c r="C65" s="353"/>
      <c r="D65" s="327">
        <v>164169</v>
      </c>
      <c r="E65" s="348">
        <v>27.54</v>
      </c>
      <c r="F65" s="327">
        <v>210681</v>
      </c>
      <c r="G65" s="348">
        <v>32.1</v>
      </c>
      <c r="H65" s="297">
        <v>245565</v>
      </c>
      <c r="I65" s="353"/>
      <c r="J65" s="297"/>
      <c r="K65" s="297"/>
      <c r="L65" s="353">
        <v>29.04</v>
      </c>
      <c r="M65" s="297">
        <v>149556</v>
      </c>
      <c r="N65" s="372"/>
      <c r="O65" s="298"/>
      <c r="P65" s="366">
        <v>15</v>
      </c>
      <c r="Q65" s="298">
        <v>114750</v>
      </c>
      <c r="R65" s="365">
        <v>15</v>
      </c>
      <c r="S65" s="298">
        <v>135000</v>
      </c>
      <c r="T65" s="366">
        <v>34</v>
      </c>
      <c r="U65" s="298">
        <v>260100</v>
      </c>
      <c r="V65" s="385"/>
      <c r="W65" s="340"/>
      <c r="X65" s="385"/>
      <c r="Y65" s="298"/>
      <c r="Z65" s="366"/>
      <c r="AA65" s="298"/>
      <c r="AB65" s="298"/>
    </row>
    <row r="66" spans="1:28" ht="17.25" customHeight="1" x14ac:dyDescent="0.35">
      <c r="A66" s="1250"/>
      <c r="B66" s="353"/>
      <c r="C66" s="353"/>
      <c r="D66" s="327"/>
      <c r="E66" s="348"/>
      <c r="F66" s="327"/>
      <c r="G66" s="348"/>
      <c r="H66" s="297"/>
      <c r="I66" s="353"/>
      <c r="J66" s="297"/>
      <c r="K66" s="297"/>
      <c r="L66" s="353">
        <v>50.56</v>
      </c>
      <c r="M66" s="297">
        <v>260384</v>
      </c>
      <c r="N66" s="372"/>
      <c r="O66" s="298"/>
      <c r="P66" s="366"/>
      <c r="Q66" s="298"/>
      <c r="R66" s="365">
        <v>15</v>
      </c>
      <c r="S66" s="298">
        <v>135000</v>
      </c>
      <c r="T66" s="366"/>
      <c r="U66" s="298"/>
      <c r="V66" s="385"/>
      <c r="W66" s="340"/>
      <c r="X66" s="385"/>
      <c r="Y66" s="298"/>
      <c r="Z66" s="366"/>
      <c r="AA66" s="298"/>
      <c r="AB66" s="298"/>
    </row>
    <row r="67" spans="1:28" ht="15" customHeight="1" x14ac:dyDescent="0.35">
      <c r="A67" s="1251"/>
      <c r="B67" s="353"/>
      <c r="C67" s="353"/>
      <c r="D67" s="327"/>
      <c r="E67" s="348"/>
      <c r="F67" s="327"/>
      <c r="G67" s="348"/>
      <c r="H67" s="297"/>
      <c r="I67" s="353"/>
      <c r="J67" s="297"/>
      <c r="K67" s="297"/>
      <c r="L67" s="353"/>
      <c r="M67" s="297"/>
      <c r="N67" s="372"/>
      <c r="O67" s="298"/>
      <c r="P67" s="366"/>
      <c r="Q67" s="298"/>
      <c r="R67" s="365"/>
      <c r="S67" s="298"/>
      <c r="T67" s="366"/>
      <c r="U67" s="298"/>
      <c r="V67" s="385"/>
      <c r="W67" s="340"/>
      <c r="X67" s="385"/>
      <c r="Y67" s="298"/>
      <c r="Z67" s="366"/>
      <c r="AA67" s="298"/>
      <c r="AB67" s="298"/>
    </row>
    <row r="68" spans="1:28" ht="15" customHeight="1" x14ac:dyDescent="0.35">
      <c r="A68" s="1249">
        <v>44584</v>
      </c>
      <c r="B68" s="353"/>
      <c r="C68" s="353"/>
      <c r="D68" s="327"/>
      <c r="E68" s="348"/>
      <c r="F68" s="327"/>
      <c r="G68" s="348">
        <v>15.05</v>
      </c>
      <c r="H68" s="297">
        <v>115133</v>
      </c>
      <c r="I68" s="353"/>
      <c r="J68" s="297"/>
      <c r="K68" s="297"/>
      <c r="L68" s="353"/>
      <c r="M68" s="297"/>
      <c r="N68" s="372"/>
      <c r="O68" s="298"/>
      <c r="P68" s="366"/>
      <c r="Q68" s="298"/>
      <c r="R68" s="365"/>
      <c r="S68" s="298"/>
      <c r="T68" s="366"/>
      <c r="U68" s="298"/>
      <c r="V68" s="385"/>
      <c r="W68" s="342"/>
      <c r="X68" s="387"/>
      <c r="Y68" s="332"/>
      <c r="Z68" s="388"/>
      <c r="AA68" s="298"/>
      <c r="AB68" s="298"/>
    </row>
    <row r="69" spans="1:28" ht="15" customHeight="1" x14ac:dyDescent="0.35">
      <c r="A69" s="1251"/>
      <c r="B69" s="353"/>
      <c r="C69" s="353"/>
      <c r="D69" s="327"/>
      <c r="E69" s="348"/>
      <c r="F69" s="327"/>
      <c r="G69" s="348"/>
      <c r="H69" s="297"/>
      <c r="I69" s="353"/>
      <c r="J69" s="297"/>
      <c r="K69" s="297"/>
      <c r="L69" s="353"/>
      <c r="M69" s="297"/>
      <c r="N69" s="372"/>
      <c r="O69" s="298"/>
      <c r="P69" s="366"/>
      <c r="Q69" s="298"/>
      <c r="R69" s="365"/>
      <c r="S69" s="298"/>
      <c r="T69" s="366"/>
      <c r="U69" s="298"/>
      <c r="V69" s="385"/>
      <c r="W69" s="340"/>
      <c r="X69" s="385"/>
      <c r="Y69" s="298"/>
      <c r="Z69" s="366"/>
      <c r="AA69" s="298"/>
      <c r="AB69" s="298"/>
    </row>
    <row r="70" spans="1:28" ht="15" customHeight="1" x14ac:dyDescent="0.35">
      <c r="A70" s="1249">
        <v>44585</v>
      </c>
      <c r="B70" s="353">
        <v>18.96</v>
      </c>
      <c r="C70" s="353"/>
      <c r="D70" s="327">
        <v>145044</v>
      </c>
      <c r="E70" s="348">
        <v>34.31</v>
      </c>
      <c r="F70" s="327">
        <v>262472</v>
      </c>
      <c r="G70" s="348">
        <v>12.42</v>
      </c>
      <c r="H70" s="297">
        <v>95013</v>
      </c>
      <c r="I70" s="353"/>
      <c r="J70" s="297"/>
      <c r="K70" s="297"/>
      <c r="L70" s="353"/>
      <c r="M70" s="297"/>
      <c r="N70" s="372"/>
      <c r="O70" s="298"/>
      <c r="P70" s="366"/>
      <c r="Q70" s="298"/>
      <c r="R70" s="365">
        <v>15</v>
      </c>
      <c r="S70" s="298">
        <v>135000</v>
      </c>
      <c r="T70" s="366"/>
      <c r="U70" s="298"/>
      <c r="V70" s="385"/>
      <c r="W70" s="340"/>
      <c r="X70" s="385"/>
      <c r="Y70" s="298"/>
      <c r="Z70" s="366"/>
      <c r="AA70" s="298"/>
      <c r="AB70" s="298"/>
    </row>
    <row r="71" spans="1:28" ht="15" customHeight="1" x14ac:dyDescent="0.35">
      <c r="A71" s="1250"/>
      <c r="B71" s="353"/>
      <c r="C71" s="353"/>
      <c r="D71" s="327"/>
      <c r="E71" s="348"/>
      <c r="F71" s="327"/>
      <c r="G71" s="348"/>
      <c r="H71" s="338"/>
      <c r="I71" s="353"/>
      <c r="J71" s="297"/>
      <c r="K71" s="297"/>
      <c r="L71" s="353"/>
      <c r="M71" s="297"/>
      <c r="N71" s="372"/>
      <c r="O71" s="298"/>
      <c r="P71" s="366"/>
      <c r="Q71" s="298"/>
      <c r="R71" s="365">
        <v>15</v>
      </c>
      <c r="S71" s="298">
        <v>135000</v>
      </c>
      <c r="T71" s="366"/>
      <c r="U71" s="298"/>
      <c r="V71" s="385"/>
      <c r="W71" s="868"/>
      <c r="X71" s="871"/>
      <c r="Y71" s="867"/>
      <c r="Z71" s="365"/>
      <c r="AA71" s="298"/>
      <c r="AB71" s="298"/>
    </row>
    <row r="72" spans="1:28" ht="15" customHeight="1" x14ac:dyDescent="0.35">
      <c r="A72" s="1251"/>
      <c r="B72" s="353"/>
      <c r="C72" s="353"/>
      <c r="D72" s="327"/>
      <c r="E72" s="348"/>
      <c r="F72" s="327"/>
      <c r="G72" s="348"/>
      <c r="H72" s="297"/>
      <c r="I72" s="353"/>
      <c r="J72" s="297"/>
      <c r="K72" s="297"/>
      <c r="L72" s="353"/>
      <c r="M72" s="297"/>
      <c r="N72" s="372"/>
      <c r="O72" s="298"/>
      <c r="P72" s="366"/>
      <c r="Q72" s="298"/>
      <c r="R72" s="365"/>
      <c r="S72" s="298"/>
      <c r="T72" s="366"/>
      <c r="U72" s="298"/>
      <c r="V72" s="385"/>
      <c r="W72" s="340"/>
      <c r="X72" s="385"/>
      <c r="Y72" s="298"/>
      <c r="Z72" s="366"/>
      <c r="AA72" s="298"/>
      <c r="AB72" s="298"/>
    </row>
    <row r="73" spans="1:28" ht="15" customHeight="1" x14ac:dyDescent="0.35">
      <c r="A73" s="1249">
        <v>44586</v>
      </c>
      <c r="B73" s="353"/>
      <c r="C73" s="353">
        <v>15</v>
      </c>
      <c r="D73" s="327">
        <v>135000</v>
      </c>
      <c r="E73" s="348">
        <v>16.04</v>
      </c>
      <c r="F73" s="327">
        <v>122706</v>
      </c>
      <c r="G73" s="348"/>
      <c r="H73" s="297"/>
      <c r="I73" s="353"/>
      <c r="J73" s="297"/>
      <c r="K73" s="297"/>
      <c r="L73" s="353"/>
      <c r="M73" s="327"/>
      <c r="N73" s="372"/>
      <c r="O73" s="298"/>
      <c r="P73" s="366"/>
      <c r="Q73" s="298"/>
      <c r="R73" s="365">
        <v>15</v>
      </c>
      <c r="S73" s="298">
        <v>135000</v>
      </c>
      <c r="T73" s="366"/>
      <c r="U73" s="298"/>
      <c r="V73" s="385"/>
      <c r="W73" s="340"/>
      <c r="X73" s="385"/>
      <c r="Y73" s="298"/>
      <c r="Z73" s="366"/>
      <c r="AA73" s="298"/>
      <c r="AB73" s="298"/>
    </row>
    <row r="74" spans="1:28" ht="15" customHeight="1" x14ac:dyDescent="0.35">
      <c r="A74" s="1250"/>
      <c r="B74" s="353">
        <v>20.13</v>
      </c>
      <c r="C74" s="353"/>
      <c r="D74" s="327">
        <v>153995</v>
      </c>
      <c r="E74" s="348"/>
      <c r="F74" s="327"/>
      <c r="G74" s="348"/>
      <c r="H74" s="297"/>
      <c r="I74" s="353"/>
      <c r="J74" s="297"/>
      <c r="K74" s="297"/>
      <c r="L74" s="353"/>
      <c r="M74" s="297"/>
      <c r="N74" s="372"/>
      <c r="O74" s="298"/>
      <c r="P74" s="366"/>
      <c r="Q74" s="298"/>
      <c r="R74" s="365">
        <v>15</v>
      </c>
      <c r="S74" s="298">
        <v>135000</v>
      </c>
      <c r="T74" s="366"/>
      <c r="U74" s="298"/>
      <c r="V74" s="385"/>
      <c r="W74" s="868"/>
      <c r="X74" s="871"/>
      <c r="Y74" s="867"/>
      <c r="Z74" s="365"/>
      <c r="AA74" s="298"/>
      <c r="AB74" s="298"/>
    </row>
    <row r="75" spans="1:28" ht="15" customHeight="1" x14ac:dyDescent="0.35">
      <c r="A75" s="1251"/>
      <c r="B75" s="353"/>
      <c r="C75" s="353"/>
      <c r="D75" s="327"/>
      <c r="E75" s="348"/>
      <c r="F75" s="327"/>
      <c r="G75" s="348"/>
      <c r="H75" s="338"/>
      <c r="I75" s="353"/>
      <c r="J75" s="297"/>
      <c r="K75" s="297"/>
      <c r="L75" s="353"/>
      <c r="M75" s="297"/>
      <c r="N75" s="372"/>
      <c r="O75" s="298"/>
      <c r="P75" s="366"/>
      <c r="Q75" s="298"/>
      <c r="R75" s="365"/>
      <c r="S75" s="298"/>
      <c r="T75" s="366"/>
      <c r="U75" s="298"/>
      <c r="V75" s="385"/>
      <c r="W75" s="340"/>
      <c r="X75" s="385"/>
      <c r="Y75" s="298"/>
      <c r="Z75" s="366"/>
      <c r="AA75" s="298"/>
      <c r="AB75" s="298"/>
    </row>
    <row r="76" spans="1:28" ht="15" customHeight="1" x14ac:dyDescent="0.35">
      <c r="A76" s="1249">
        <v>44587</v>
      </c>
      <c r="B76" s="353">
        <v>15.5</v>
      </c>
      <c r="C76" s="353"/>
      <c r="D76" s="327">
        <v>118575</v>
      </c>
      <c r="E76" s="348">
        <v>29.69</v>
      </c>
      <c r="F76" s="327">
        <v>227129</v>
      </c>
      <c r="G76" s="348">
        <v>27.97</v>
      </c>
      <c r="H76" s="297">
        <v>213971</v>
      </c>
      <c r="I76" s="353">
        <v>34.33</v>
      </c>
      <c r="J76" s="297">
        <v>262778</v>
      </c>
      <c r="K76" s="297"/>
      <c r="L76" s="353">
        <v>62.5</v>
      </c>
      <c r="M76" s="297">
        <v>321880</v>
      </c>
      <c r="N76" s="372">
        <v>15</v>
      </c>
      <c r="O76" s="298">
        <v>114750</v>
      </c>
      <c r="P76" s="366"/>
      <c r="Q76" s="298"/>
      <c r="R76" s="365">
        <v>15</v>
      </c>
      <c r="S76" s="298">
        <v>135000</v>
      </c>
      <c r="T76" s="366"/>
      <c r="U76" s="298"/>
      <c r="V76" s="385"/>
      <c r="W76" s="340"/>
      <c r="X76" s="385">
        <v>31.73</v>
      </c>
      <c r="Y76" s="298">
        <v>242735</v>
      </c>
      <c r="Z76" s="366"/>
      <c r="AA76" s="298"/>
      <c r="AB76" s="298"/>
    </row>
    <row r="77" spans="1:28" ht="15" customHeight="1" x14ac:dyDescent="0.35">
      <c r="A77" s="1250"/>
      <c r="B77" s="353"/>
      <c r="C77" s="353"/>
      <c r="D77" s="327"/>
      <c r="E77" s="348">
        <v>17.100000000000001</v>
      </c>
      <c r="F77" s="327">
        <v>130815</v>
      </c>
      <c r="G77" s="348"/>
      <c r="H77" s="297"/>
      <c r="I77" s="353"/>
      <c r="J77" s="297"/>
      <c r="K77" s="297"/>
      <c r="L77" s="353"/>
      <c r="M77" s="297"/>
      <c r="N77" s="372"/>
      <c r="O77" s="298"/>
      <c r="P77" s="366"/>
      <c r="Q77" s="298"/>
      <c r="R77" s="365">
        <v>15</v>
      </c>
      <c r="S77" s="298">
        <v>135000</v>
      </c>
      <c r="T77" s="366"/>
      <c r="U77" s="298"/>
      <c r="V77" s="385"/>
      <c r="W77" s="868"/>
      <c r="X77" s="871"/>
      <c r="Y77" s="867"/>
      <c r="Z77" s="365"/>
      <c r="AA77" s="298"/>
      <c r="AB77" s="298"/>
    </row>
    <row r="78" spans="1:28" ht="15" customHeight="1" x14ac:dyDescent="0.35">
      <c r="A78" s="1251"/>
      <c r="B78" s="353"/>
      <c r="C78" s="353"/>
      <c r="D78" s="327"/>
      <c r="E78" s="348"/>
      <c r="F78" s="327"/>
      <c r="G78" s="348"/>
      <c r="H78" s="297"/>
      <c r="I78" s="353"/>
      <c r="J78" s="297"/>
      <c r="K78" s="297"/>
      <c r="L78" s="353"/>
      <c r="M78" s="297"/>
      <c r="N78" s="372"/>
      <c r="O78" s="298"/>
      <c r="P78" s="366"/>
      <c r="Q78" s="298"/>
      <c r="R78" s="365"/>
      <c r="S78" s="298"/>
      <c r="T78" s="366"/>
      <c r="U78" s="298"/>
      <c r="V78" s="385"/>
      <c r="W78" s="340"/>
      <c r="X78" s="385"/>
      <c r="Y78" s="298"/>
      <c r="Z78" s="366"/>
      <c r="AA78" s="298"/>
      <c r="AB78" s="298"/>
    </row>
    <row r="79" spans="1:28" ht="15" customHeight="1" x14ac:dyDescent="0.35">
      <c r="A79" s="1249">
        <v>44588</v>
      </c>
      <c r="B79" s="353"/>
      <c r="C79" s="353">
        <v>30</v>
      </c>
      <c r="D79" s="327">
        <v>270000</v>
      </c>
      <c r="E79" s="348"/>
      <c r="F79" s="327"/>
      <c r="G79" s="348"/>
      <c r="H79" s="297"/>
      <c r="I79" s="353"/>
      <c r="J79" s="297"/>
      <c r="K79" s="297"/>
      <c r="L79" s="353"/>
      <c r="M79" s="297"/>
      <c r="N79" s="372"/>
      <c r="O79" s="298"/>
      <c r="P79" s="366"/>
      <c r="Q79" s="298"/>
      <c r="R79" s="365">
        <v>15</v>
      </c>
      <c r="S79" s="298">
        <v>135000</v>
      </c>
      <c r="T79" s="366"/>
      <c r="U79" s="298"/>
      <c r="V79" s="385"/>
      <c r="W79" s="340"/>
      <c r="X79" s="385"/>
      <c r="Y79" s="298"/>
      <c r="Z79" s="366"/>
      <c r="AA79" s="298"/>
      <c r="AB79" s="298"/>
    </row>
    <row r="80" spans="1:28" ht="15" customHeight="1" x14ac:dyDescent="0.35">
      <c r="A80" s="1250"/>
      <c r="B80" s="353">
        <v>16.850000000000001</v>
      </c>
      <c r="C80" s="353"/>
      <c r="D80" s="327">
        <v>128903</v>
      </c>
      <c r="E80" s="348"/>
      <c r="F80" s="327"/>
      <c r="G80" s="348"/>
      <c r="H80" s="297"/>
      <c r="I80" s="353"/>
      <c r="J80" s="297"/>
      <c r="K80" s="297"/>
      <c r="L80" s="353"/>
      <c r="M80" s="297"/>
      <c r="N80" s="372"/>
      <c r="O80" s="298"/>
      <c r="P80" s="366"/>
      <c r="Q80" s="298"/>
      <c r="R80" s="365">
        <v>15</v>
      </c>
      <c r="S80" s="298">
        <v>135000</v>
      </c>
      <c r="T80" s="366"/>
      <c r="U80" s="298"/>
      <c r="V80" s="385"/>
      <c r="W80" s="340"/>
      <c r="X80" s="385"/>
      <c r="Y80" s="298"/>
      <c r="Z80" s="366"/>
      <c r="AA80" s="298"/>
      <c r="AB80" s="298"/>
    </row>
    <row r="81" spans="1:28" ht="15" customHeight="1" x14ac:dyDescent="0.35">
      <c r="A81" s="1251"/>
      <c r="B81" s="353"/>
      <c r="C81" s="353"/>
      <c r="D81" s="327"/>
      <c r="E81" s="348"/>
      <c r="F81" s="327"/>
      <c r="G81" s="348"/>
      <c r="H81" s="297"/>
      <c r="I81" s="353"/>
      <c r="J81" s="297"/>
      <c r="K81" s="297"/>
      <c r="L81" s="353"/>
      <c r="M81" s="297"/>
      <c r="N81" s="372"/>
      <c r="O81" s="298"/>
      <c r="P81" s="366"/>
      <c r="Q81" s="298"/>
      <c r="R81" s="365"/>
      <c r="S81" s="298"/>
      <c r="T81" s="365"/>
      <c r="U81" s="298"/>
      <c r="V81" s="385"/>
      <c r="W81" s="340"/>
      <c r="X81" s="385"/>
      <c r="Y81" s="298"/>
      <c r="Z81" s="366"/>
      <c r="AA81" s="298"/>
      <c r="AB81" s="298"/>
    </row>
    <row r="82" spans="1:28" ht="15" customHeight="1" x14ac:dyDescent="0.35">
      <c r="A82" s="1249">
        <v>44589</v>
      </c>
      <c r="B82" s="353">
        <v>12.11</v>
      </c>
      <c r="C82" s="353"/>
      <c r="D82" s="327">
        <v>92642</v>
      </c>
      <c r="E82" s="348">
        <v>29.25</v>
      </c>
      <c r="F82" s="327">
        <v>223763</v>
      </c>
      <c r="G82" s="348">
        <v>34.35</v>
      </c>
      <c r="H82" s="297">
        <v>262778</v>
      </c>
      <c r="I82" s="353"/>
      <c r="J82" s="297"/>
      <c r="K82" s="297"/>
      <c r="L82" s="353"/>
      <c r="M82" s="297"/>
      <c r="N82" s="372"/>
      <c r="O82" s="298"/>
      <c r="P82" s="366"/>
      <c r="Q82" s="298"/>
      <c r="R82" s="365">
        <v>15</v>
      </c>
      <c r="S82" s="298">
        <v>135000</v>
      </c>
      <c r="T82" s="366"/>
      <c r="U82" s="298"/>
      <c r="V82" s="385"/>
      <c r="W82" s="340"/>
      <c r="X82" s="385"/>
      <c r="Y82" s="298"/>
      <c r="Z82" s="366"/>
      <c r="AA82" s="298"/>
      <c r="AB82" s="298"/>
    </row>
    <row r="83" spans="1:28" ht="15" customHeight="1" x14ac:dyDescent="0.35">
      <c r="A83" s="1250"/>
      <c r="B83" s="353"/>
      <c r="C83" s="353"/>
      <c r="D83" s="327"/>
      <c r="E83" s="348"/>
      <c r="F83" s="327"/>
      <c r="G83" s="348"/>
      <c r="H83" s="297"/>
      <c r="I83" s="353"/>
      <c r="J83" s="297"/>
      <c r="K83" s="297"/>
      <c r="L83" s="353"/>
      <c r="M83" s="297"/>
      <c r="N83" s="372"/>
      <c r="O83" s="298"/>
      <c r="P83" s="366"/>
      <c r="Q83" s="298"/>
      <c r="R83" s="365">
        <v>15</v>
      </c>
      <c r="S83" s="298">
        <v>135000</v>
      </c>
      <c r="T83" s="366"/>
      <c r="U83" s="298"/>
      <c r="V83" s="385"/>
      <c r="W83" s="868"/>
      <c r="X83" s="871"/>
      <c r="Y83" s="867"/>
      <c r="Z83" s="365"/>
      <c r="AA83" s="298"/>
      <c r="AB83" s="298"/>
    </row>
    <row r="84" spans="1:28" ht="15" customHeight="1" x14ac:dyDescent="0.35">
      <c r="A84" s="1251"/>
      <c r="B84" s="353"/>
      <c r="C84" s="353"/>
      <c r="D84" s="327"/>
      <c r="E84" s="348"/>
      <c r="F84" s="327"/>
      <c r="G84" s="348"/>
      <c r="H84" s="297"/>
      <c r="I84" s="353"/>
      <c r="J84" s="297"/>
      <c r="K84" s="297"/>
      <c r="L84" s="353"/>
      <c r="M84" s="297"/>
      <c r="N84" s="372"/>
      <c r="O84" s="298"/>
      <c r="P84" s="366"/>
      <c r="Q84" s="298"/>
      <c r="R84" s="365"/>
      <c r="S84" s="298"/>
      <c r="T84" s="366"/>
      <c r="U84" s="298"/>
      <c r="V84" s="385"/>
      <c r="W84" s="340"/>
      <c r="X84" s="385"/>
      <c r="Y84" s="298"/>
      <c r="Z84" s="366"/>
      <c r="AA84" s="298"/>
      <c r="AB84" s="298"/>
    </row>
    <row r="85" spans="1:28" ht="15" customHeight="1" x14ac:dyDescent="0.35">
      <c r="A85" s="1249">
        <v>44590</v>
      </c>
      <c r="B85" s="353">
        <v>15.78</v>
      </c>
      <c r="C85" s="353"/>
      <c r="D85" s="327">
        <v>120717</v>
      </c>
      <c r="E85" s="348"/>
      <c r="F85" s="327"/>
      <c r="G85" s="348"/>
      <c r="H85" s="297"/>
      <c r="I85" s="353"/>
      <c r="J85" s="297"/>
      <c r="K85" s="297"/>
      <c r="L85" s="353">
        <v>45.58</v>
      </c>
      <c r="M85" s="297">
        <v>234740</v>
      </c>
      <c r="N85" s="372"/>
      <c r="O85" s="298"/>
      <c r="P85" s="366"/>
      <c r="Q85" s="298"/>
      <c r="R85" s="365"/>
      <c r="S85" s="298"/>
      <c r="T85" s="366"/>
      <c r="U85" s="298"/>
      <c r="V85" s="385"/>
      <c r="W85" s="340"/>
      <c r="X85" s="385"/>
      <c r="Y85" s="298"/>
      <c r="Z85" s="366"/>
      <c r="AA85" s="298"/>
      <c r="AB85" s="298"/>
    </row>
    <row r="86" spans="1:28" ht="15" customHeight="1" x14ac:dyDescent="0.35">
      <c r="A86" s="1250"/>
      <c r="B86" s="353"/>
      <c r="C86" s="353"/>
      <c r="D86" s="327"/>
      <c r="E86" s="348"/>
      <c r="F86" s="327"/>
      <c r="G86" s="348"/>
      <c r="H86" s="297"/>
      <c r="I86" s="353"/>
      <c r="J86" s="297"/>
      <c r="K86" s="297"/>
      <c r="L86" s="353"/>
      <c r="M86" s="297"/>
      <c r="N86" s="372"/>
      <c r="O86" s="298"/>
      <c r="P86" s="366"/>
      <c r="Q86" s="298"/>
      <c r="R86" s="365">
        <v>15</v>
      </c>
      <c r="S86" s="298">
        <v>135000</v>
      </c>
      <c r="T86" s="366"/>
      <c r="U86" s="298"/>
      <c r="V86" s="385"/>
      <c r="W86" s="340"/>
      <c r="X86" s="385"/>
      <c r="Y86" s="298"/>
      <c r="Z86" s="366"/>
      <c r="AA86" s="298"/>
      <c r="AB86" s="298"/>
    </row>
    <row r="87" spans="1:28" ht="15" customHeight="1" x14ac:dyDescent="0.35">
      <c r="A87" s="1251"/>
      <c r="B87" s="353"/>
      <c r="C87" s="353"/>
      <c r="D87" s="327"/>
      <c r="E87" s="348"/>
      <c r="F87" s="327"/>
      <c r="G87" s="348"/>
      <c r="H87" s="297"/>
      <c r="I87" s="353"/>
      <c r="J87" s="297"/>
      <c r="K87" s="297"/>
      <c r="L87" s="353"/>
      <c r="M87" s="297"/>
      <c r="N87" s="372"/>
      <c r="O87" s="298"/>
      <c r="P87" s="366"/>
      <c r="Q87" s="298"/>
      <c r="R87" s="365">
        <v>15</v>
      </c>
      <c r="S87" s="298">
        <v>135000</v>
      </c>
      <c r="T87" s="366"/>
      <c r="U87" s="298"/>
      <c r="V87" s="385"/>
      <c r="W87" s="340"/>
      <c r="X87" s="385"/>
      <c r="Y87" s="298"/>
      <c r="Z87" s="366"/>
      <c r="AA87" s="298"/>
      <c r="AB87" s="298"/>
    </row>
    <row r="88" spans="1:28" ht="15" customHeight="1" x14ac:dyDescent="0.35">
      <c r="A88" s="1249">
        <v>44591</v>
      </c>
      <c r="B88" s="353"/>
      <c r="C88" s="353"/>
      <c r="D88" s="327"/>
      <c r="E88" s="348">
        <v>24.52</v>
      </c>
      <c r="F88" s="327">
        <v>187578</v>
      </c>
      <c r="G88" s="348"/>
      <c r="H88" s="297"/>
      <c r="I88" s="353"/>
      <c r="J88" s="297"/>
      <c r="K88" s="297"/>
      <c r="L88" s="353"/>
      <c r="M88" s="297"/>
      <c r="N88" s="372"/>
      <c r="O88" s="298"/>
      <c r="P88" s="366"/>
      <c r="Q88" s="298"/>
      <c r="R88" s="365"/>
      <c r="S88" s="298"/>
      <c r="T88" s="366"/>
      <c r="U88" s="298"/>
      <c r="V88" s="385"/>
      <c r="W88" s="340"/>
      <c r="X88" s="385"/>
      <c r="Y88" s="298"/>
      <c r="Z88" s="366"/>
      <c r="AA88" s="298"/>
      <c r="AB88" s="298"/>
    </row>
    <row r="89" spans="1:28" ht="15" customHeight="1" x14ac:dyDescent="0.35">
      <c r="A89" s="1250"/>
      <c r="B89" s="353"/>
      <c r="C89" s="353"/>
      <c r="D89" s="327"/>
      <c r="E89" s="348"/>
      <c r="F89" s="327"/>
      <c r="G89" s="348"/>
      <c r="H89" s="297"/>
      <c r="I89" s="353">
        <v>35.36</v>
      </c>
      <c r="J89" s="297">
        <v>270504</v>
      </c>
      <c r="K89" s="297"/>
      <c r="L89" s="353"/>
      <c r="M89" s="297"/>
      <c r="N89" s="372"/>
      <c r="O89" s="298"/>
      <c r="P89" s="366"/>
      <c r="Q89" s="298"/>
      <c r="R89" s="365"/>
      <c r="S89" s="298"/>
      <c r="T89" s="366"/>
      <c r="U89" s="298"/>
      <c r="V89" s="385"/>
      <c r="W89" s="340"/>
      <c r="X89" s="385"/>
      <c r="Y89" s="298"/>
      <c r="Z89" s="366"/>
      <c r="AA89" s="298"/>
      <c r="AB89" s="298"/>
    </row>
    <row r="90" spans="1:28" ht="15" customHeight="1" x14ac:dyDescent="0.35">
      <c r="A90" s="1249">
        <v>44592</v>
      </c>
      <c r="B90" s="353"/>
      <c r="C90" s="353"/>
      <c r="D90" s="327"/>
      <c r="E90" s="348"/>
      <c r="F90" s="327"/>
      <c r="G90" s="348"/>
      <c r="H90" s="297"/>
      <c r="I90" s="353"/>
      <c r="J90" s="297"/>
      <c r="K90" s="297"/>
      <c r="L90" s="353"/>
      <c r="M90" s="297"/>
      <c r="N90" s="372"/>
      <c r="O90" s="298"/>
      <c r="P90" s="366"/>
      <c r="Q90" s="298"/>
      <c r="R90" s="365"/>
      <c r="S90" s="298"/>
      <c r="T90" s="366"/>
      <c r="U90" s="298"/>
      <c r="V90" s="385"/>
      <c r="W90" s="340"/>
      <c r="X90" s="385"/>
      <c r="Y90" s="298"/>
      <c r="Z90" s="366"/>
      <c r="AA90" s="298"/>
      <c r="AB90" s="298"/>
    </row>
    <row r="91" spans="1:28" ht="15" customHeight="1" x14ac:dyDescent="0.35">
      <c r="A91" s="1250"/>
      <c r="B91" s="353"/>
      <c r="C91" s="353"/>
      <c r="D91" s="327"/>
      <c r="E91" s="348"/>
      <c r="F91" s="327"/>
      <c r="G91" s="348"/>
      <c r="H91" s="297"/>
      <c r="I91" s="353"/>
      <c r="J91" s="297"/>
      <c r="K91" s="297"/>
      <c r="L91" s="353"/>
      <c r="M91" s="297"/>
      <c r="N91" s="372"/>
      <c r="O91" s="298"/>
      <c r="P91" s="366"/>
      <c r="Q91" s="298"/>
      <c r="R91" s="365">
        <v>15</v>
      </c>
      <c r="S91" s="298">
        <v>135000</v>
      </c>
      <c r="T91" s="366"/>
      <c r="U91" s="298"/>
      <c r="V91" s="385"/>
      <c r="W91" s="340"/>
      <c r="X91" s="385"/>
      <c r="Y91" s="298"/>
      <c r="Z91" s="366"/>
      <c r="AA91" s="298"/>
      <c r="AB91" s="298"/>
    </row>
    <row r="92" spans="1:28" ht="15" customHeight="1" x14ac:dyDescent="0.35">
      <c r="A92" s="1250"/>
      <c r="B92" s="353">
        <v>23.17</v>
      </c>
      <c r="C92" s="353"/>
      <c r="D92" s="327">
        <v>177251</v>
      </c>
      <c r="E92" s="348"/>
      <c r="F92" s="327"/>
      <c r="G92" s="348"/>
      <c r="H92" s="297"/>
      <c r="I92" s="353">
        <v>14.68</v>
      </c>
      <c r="J92" s="297">
        <v>112302</v>
      </c>
      <c r="K92" s="297"/>
      <c r="L92" s="353">
        <v>51.37</v>
      </c>
      <c r="M92" s="297">
        <v>264556</v>
      </c>
      <c r="N92" s="372"/>
      <c r="O92" s="298"/>
      <c r="P92" s="366">
        <v>20</v>
      </c>
      <c r="Q92" s="298">
        <v>153000</v>
      </c>
      <c r="R92" s="365">
        <v>15</v>
      </c>
      <c r="S92" s="298">
        <v>135000</v>
      </c>
      <c r="T92" s="366"/>
      <c r="U92" s="298"/>
      <c r="V92" s="385"/>
      <c r="W92" s="340"/>
      <c r="X92" s="385"/>
      <c r="Y92" s="298"/>
      <c r="Z92" s="366"/>
      <c r="AA92" s="298"/>
      <c r="AB92" s="298"/>
    </row>
    <row r="93" spans="1:28" s="295" customFormat="1" ht="27" customHeight="1" x14ac:dyDescent="0.35">
      <c r="A93" s="1226" t="s">
        <v>113</v>
      </c>
      <c r="B93" s="354"/>
      <c r="C93" s="354"/>
      <c r="D93" s="293">
        <f>SUM(D7:D92)</f>
        <v>6045100</v>
      </c>
      <c r="E93" s="364"/>
      <c r="F93" s="293">
        <f>SUM(F7:F92)</f>
        <v>3860425</v>
      </c>
      <c r="G93" s="364"/>
      <c r="H93" s="293">
        <f>SUM(H7:H92)</f>
        <v>1643452</v>
      </c>
      <c r="I93" s="364"/>
      <c r="J93" s="293">
        <f>SUM(J7:J92)</f>
        <v>2278938</v>
      </c>
      <c r="K93" s="293"/>
      <c r="L93" s="364"/>
      <c r="M93" s="293">
        <f>SUM(M7:M92)</f>
        <v>3014258</v>
      </c>
      <c r="N93" s="461"/>
      <c r="O93" s="293">
        <f>SUM(O7:O92)</f>
        <v>799579</v>
      </c>
      <c r="P93" s="364"/>
      <c r="Q93" s="293">
        <f>SUM(Q7:Q92)</f>
        <v>1022347</v>
      </c>
      <c r="R93" s="354"/>
      <c r="S93" s="293">
        <f>SUM(S7:S92)</f>
        <v>6750000</v>
      </c>
      <c r="T93" s="364"/>
      <c r="U93" s="293">
        <f>SUM(U7:U92)</f>
        <v>489600</v>
      </c>
      <c r="V93" s="364"/>
      <c r="W93" s="293">
        <f>SUM(W7:W92)</f>
        <v>131733</v>
      </c>
      <c r="X93" s="293"/>
      <c r="Y93" s="293">
        <f>SUM(Y7:Y92)</f>
        <v>928788</v>
      </c>
      <c r="Z93" s="293"/>
      <c r="AA93" s="293">
        <f>SUM(AA7:AA92)</f>
        <v>114750</v>
      </c>
      <c r="AB93" s="293">
        <f>SUM(D93:AA93)</f>
        <v>27078970</v>
      </c>
    </row>
    <row r="94" spans="1:28" s="295" customFormat="1" ht="34.5" customHeight="1" x14ac:dyDescent="0.35">
      <c r="A94" s="1226"/>
      <c r="B94" s="354">
        <f>SUM(B7:B93)</f>
        <v>613.41999999999985</v>
      </c>
      <c r="C94" s="354">
        <f>SUM(C7:C93)</f>
        <v>150.26999999999998</v>
      </c>
      <c r="D94" s="862"/>
      <c r="E94" s="354">
        <f>SUM(E7:E93)</f>
        <v>504.63000000000011</v>
      </c>
      <c r="F94" s="293"/>
      <c r="G94" s="354">
        <f>SUM(G7:G93)</f>
        <v>214.82999999999998</v>
      </c>
      <c r="H94" s="293"/>
      <c r="I94" s="354">
        <f>SUM(I7:I93)</f>
        <v>297.88</v>
      </c>
      <c r="J94" s="293"/>
      <c r="K94" s="293">
        <f>SUM(K7:K93)</f>
        <v>45</v>
      </c>
      <c r="L94" s="354">
        <f>SUM(L7:L93)</f>
        <v>506.65</v>
      </c>
      <c r="M94" s="293"/>
      <c r="N94" s="462">
        <f>SUM(N7:N93)</f>
        <v>104.52</v>
      </c>
      <c r="O94" s="293"/>
      <c r="P94" s="354">
        <f>SUM(P7:P93)</f>
        <v>133.59</v>
      </c>
      <c r="Q94" s="293"/>
      <c r="R94" s="354">
        <f>SUM(R7:R93)</f>
        <v>750</v>
      </c>
      <c r="S94" s="293"/>
      <c r="T94" s="354">
        <f>SUM(T7:T93)</f>
        <v>64</v>
      </c>
      <c r="U94" s="293"/>
      <c r="V94" s="354">
        <f>SUM(V7:V93)</f>
        <v>17.22</v>
      </c>
      <c r="W94" s="293"/>
      <c r="X94" s="354">
        <f>SUM(X7:X93)</f>
        <v>121.41000000000001</v>
      </c>
      <c r="Y94" s="293"/>
      <c r="Z94" s="354">
        <f>SUM(Z7:Z93)</f>
        <v>15</v>
      </c>
      <c r="AA94" s="293"/>
      <c r="AB94" s="364">
        <f>SUM(B94:AA94)</f>
        <v>3538.4199999999996</v>
      </c>
    </row>
    <row r="95" spans="1:28" ht="26.25" customHeight="1" thickBot="1" x14ac:dyDescent="0.4">
      <c r="A95" s="299"/>
      <c r="B95" s="355"/>
      <c r="C95" s="355"/>
      <c r="D95" s="300"/>
      <c r="E95" s="355"/>
      <c r="F95" s="299"/>
      <c r="G95" s="355"/>
      <c r="H95" s="299"/>
      <c r="I95" s="355"/>
      <c r="J95" s="299"/>
      <c r="K95" s="299"/>
      <c r="L95" s="355"/>
      <c r="M95" s="300"/>
      <c r="N95" s="463"/>
      <c r="O95" s="299"/>
      <c r="P95" s="355"/>
      <c r="Q95" s="299"/>
      <c r="R95" s="378"/>
      <c r="S95" s="299"/>
      <c r="T95" s="355"/>
      <c r="U95" s="299"/>
      <c r="V95" s="355"/>
      <c r="W95" s="299"/>
      <c r="X95" s="355"/>
      <c r="Y95" s="300"/>
      <c r="Z95" s="373"/>
      <c r="AA95" s="299"/>
      <c r="AB95" s="299"/>
    </row>
    <row r="96" spans="1:28" s="295" customFormat="1" ht="48" customHeight="1" thickBot="1" x14ac:dyDescent="0.4">
      <c r="A96" s="1245" t="s">
        <v>2</v>
      </c>
      <c r="B96" s="1261" t="s">
        <v>114</v>
      </c>
      <c r="C96" s="1262"/>
      <c r="D96" s="1262"/>
      <c r="E96" s="1262"/>
      <c r="F96" s="1263"/>
      <c r="G96" s="1264" t="s">
        <v>176</v>
      </c>
      <c r="H96" s="1264"/>
      <c r="I96" s="1265" t="s">
        <v>115</v>
      </c>
      <c r="J96" s="1266"/>
      <c r="K96" s="1266"/>
      <c r="L96" s="1266"/>
      <c r="M96" s="1266"/>
      <c r="N96" s="1266"/>
      <c r="O96" s="1266"/>
      <c r="P96" s="1266"/>
      <c r="Q96" s="1267"/>
      <c r="R96" s="1265" t="s">
        <v>116</v>
      </c>
      <c r="S96" s="1266"/>
      <c r="T96" s="1266"/>
      <c r="U96" s="1266"/>
      <c r="V96" s="1266"/>
      <c r="W96" s="1266"/>
      <c r="X96" s="1236" t="s">
        <v>223</v>
      </c>
      <c r="Y96" s="1236"/>
      <c r="Z96" s="1270" t="s">
        <v>224</v>
      </c>
      <c r="AA96" s="1271"/>
      <c r="AB96" s="1272" t="s">
        <v>9</v>
      </c>
    </row>
    <row r="97" spans="1:28" s="295" customFormat="1" ht="15" customHeight="1" x14ac:dyDescent="0.35">
      <c r="A97" s="1246"/>
      <c r="B97" s="1268" t="s">
        <v>195</v>
      </c>
      <c r="C97" s="1281"/>
      <c r="D97" s="1269"/>
      <c r="E97" s="1268" t="s">
        <v>196</v>
      </c>
      <c r="F97" s="1269"/>
      <c r="G97" s="1268" t="s">
        <v>177</v>
      </c>
      <c r="H97" s="1269"/>
      <c r="I97" s="1268" t="s">
        <v>197</v>
      </c>
      <c r="J97" s="1269"/>
      <c r="K97" s="877"/>
      <c r="L97" s="1268" t="s">
        <v>198</v>
      </c>
      <c r="M97" s="1269"/>
      <c r="N97" s="1268" t="s">
        <v>199</v>
      </c>
      <c r="O97" s="1269"/>
      <c r="P97" s="1268" t="s">
        <v>123</v>
      </c>
      <c r="Q97" s="1269"/>
      <c r="R97" s="374"/>
      <c r="S97" s="863" t="s">
        <v>238</v>
      </c>
      <c r="T97" s="1268" t="s">
        <v>211</v>
      </c>
      <c r="U97" s="1269"/>
      <c r="V97" s="1268" t="s">
        <v>201</v>
      </c>
      <c r="W97" s="1269"/>
      <c r="X97" s="1262" t="s">
        <v>249</v>
      </c>
      <c r="Y97" s="1263"/>
      <c r="Z97" s="1274" t="s">
        <v>226</v>
      </c>
      <c r="AA97" s="1275"/>
      <c r="AB97" s="1273"/>
    </row>
    <row r="98" spans="1:28" s="295" customFormat="1" ht="15" customHeight="1" x14ac:dyDescent="0.35">
      <c r="A98" s="1247"/>
      <c r="B98" s="350" t="s">
        <v>21</v>
      </c>
      <c r="C98" s="350" t="s">
        <v>164</v>
      </c>
      <c r="D98" s="869" t="s">
        <v>27</v>
      </c>
      <c r="E98" s="363" t="s">
        <v>30</v>
      </c>
      <c r="F98" s="869" t="s">
        <v>27</v>
      </c>
      <c r="G98" s="390" t="s">
        <v>30</v>
      </c>
      <c r="H98" s="863" t="s">
        <v>27</v>
      </c>
      <c r="I98" s="374" t="s">
        <v>30</v>
      </c>
      <c r="J98" s="863" t="s">
        <v>27</v>
      </c>
      <c r="K98" s="863"/>
      <c r="L98" s="374" t="s">
        <v>30</v>
      </c>
      <c r="M98" s="863" t="s">
        <v>27</v>
      </c>
      <c r="N98" s="464" t="s">
        <v>30</v>
      </c>
      <c r="O98" s="863" t="s">
        <v>27</v>
      </c>
      <c r="P98" s="374" t="s">
        <v>30</v>
      </c>
      <c r="Q98" s="863" t="s">
        <v>27</v>
      </c>
      <c r="R98" s="374" t="s">
        <v>30</v>
      </c>
      <c r="S98" s="863" t="s">
        <v>27</v>
      </c>
      <c r="T98" s="374" t="s">
        <v>30</v>
      </c>
      <c r="U98" s="863" t="s">
        <v>27</v>
      </c>
      <c r="V98" s="374" t="s">
        <v>30</v>
      </c>
      <c r="W98" s="863" t="s">
        <v>27</v>
      </c>
      <c r="X98" s="363" t="s">
        <v>228</v>
      </c>
      <c r="Y98" s="869" t="s">
        <v>27</v>
      </c>
      <c r="Z98" s="363" t="s">
        <v>228</v>
      </c>
      <c r="AA98" s="876"/>
      <c r="AB98" s="869"/>
    </row>
    <row r="99" spans="1:28" s="295" customFormat="1" ht="15" customHeight="1" x14ac:dyDescent="0.35">
      <c r="A99" s="1243">
        <v>44562</v>
      </c>
      <c r="B99" s="353"/>
      <c r="C99" s="353"/>
      <c r="D99" s="867"/>
      <c r="E99" s="365"/>
      <c r="F99" s="867"/>
      <c r="G99" s="365"/>
      <c r="H99" s="867"/>
      <c r="I99" s="453"/>
      <c r="J99" s="454"/>
      <c r="K99" s="454"/>
      <c r="L99" s="375"/>
      <c r="M99" s="869"/>
      <c r="N99" s="453"/>
      <c r="O99" s="867"/>
      <c r="P99" s="375"/>
      <c r="Q99" s="337"/>
      <c r="R99" s="375"/>
      <c r="S99" s="869"/>
      <c r="T99" s="363"/>
      <c r="U99" s="867"/>
      <c r="V99" s="365"/>
      <c r="W99" s="867"/>
      <c r="X99" s="365">
        <v>24.87</v>
      </c>
      <c r="Y99" s="867">
        <v>277300</v>
      </c>
      <c r="Z99" s="365"/>
      <c r="AA99" s="867"/>
      <c r="AB99" s="869"/>
    </row>
    <row r="100" spans="1:28" ht="15" x14ac:dyDescent="0.35">
      <c r="A100" s="1244"/>
      <c r="B100" s="353"/>
      <c r="C100" s="353"/>
      <c r="D100" s="298"/>
      <c r="E100" s="366"/>
      <c r="F100" s="297"/>
      <c r="G100" s="353"/>
      <c r="H100" s="298"/>
      <c r="I100" s="366"/>
      <c r="J100" s="298"/>
      <c r="K100" s="298"/>
      <c r="L100" s="366"/>
      <c r="M100" s="298"/>
      <c r="N100" s="388"/>
      <c r="O100" s="298"/>
      <c r="P100" s="366"/>
      <c r="Q100" s="298"/>
      <c r="R100" s="365"/>
      <c r="S100" s="298"/>
      <c r="T100" s="366"/>
      <c r="U100" s="298"/>
      <c r="V100" s="366"/>
      <c r="W100" s="298"/>
      <c r="X100" s="366"/>
      <c r="Y100" s="298"/>
      <c r="Z100" s="393"/>
      <c r="AA100" s="346"/>
      <c r="AB100" s="305"/>
    </row>
    <row r="101" spans="1:28" ht="15" customHeight="1" x14ac:dyDescent="0.35">
      <c r="A101" s="1243">
        <v>44563</v>
      </c>
      <c r="B101" s="353"/>
      <c r="C101" s="353"/>
      <c r="D101" s="305"/>
      <c r="E101" s="367">
        <v>48.11</v>
      </c>
      <c r="F101" s="887">
        <v>247767</v>
      </c>
      <c r="G101" s="352"/>
      <c r="H101" s="305"/>
      <c r="I101" s="367"/>
      <c r="J101" s="305"/>
      <c r="K101" s="305"/>
      <c r="L101" s="367"/>
      <c r="M101" s="305"/>
      <c r="N101" s="465"/>
      <c r="O101" s="305"/>
      <c r="P101" s="367"/>
      <c r="Q101" s="305"/>
      <c r="R101" s="379"/>
      <c r="S101" s="305"/>
      <c r="T101" s="367"/>
      <c r="U101" s="305"/>
      <c r="V101" s="367"/>
      <c r="W101" s="305"/>
      <c r="X101" s="367"/>
      <c r="Y101" s="305"/>
      <c r="Z101" s="393"/>
      <c r="AA101" s="868"/>
      <c r="AB101" s="305"/>
    </row>
    <row r="102" spans="1:28" ht="15" customHeight="1" x14ac:dyDescent="0.35">
      <c r="A102" s="1244"/>
      <c r="B102" s="353"/>
      <c r="C102" s="353"/>
      <c r="D102" s="298"/>
      <c r="E102" s="366"/>
      <c r="F102" s="297"/>
      <c r="G102" s="353"/>
      <c r="H102" s="298"/>
      <c r="I102" s="366"/>
      <c r="J102" s="298"/>
      <c r="K102" s="298"/>
      <c r="L102" s="366"/>
      <c r="M102" s="298"/>
      <c r="N102" s="388"/>
      <c r="O102" s="298"/>
      <c r="P102" s="366"/>
      <c r="Q102" s="298"/>
      <c r="R102" s="365"/>
      <c r="S102" s="298"/>
      <c r="T102" s="366"/>
      <c r="U102" s="298"/>
      <c r="V102" s="366"/>
      <c r="W102" s="298"/>
      <c r="X102" s="366"/>
      <c r="Y102" s="298"/>
      <c r="Z102" s="385"/>
      <c r="AA102" s="868"/>
      <c r="AB102" s="298"/>
    </row>
    <row r="103" spans="1:28" ht="15" customHeight="1" x14ac:dyDescent="0.35">
      <c r="A103" s="1243">
        <v>44564</v>
      </c>
      <c r="B103" s="353">
        <v>52.43</v>
      </c>
      <c r="C103" s="353"/>
      <c r="D103" s="298">
        <v>270015</v>
      </c>
      <c r="E103" s="366"/>
      <c r="F103" s="297"/>
      <c r="G103" s="353"/>
      <c r="H103" s="298"/>
      <c r="I103" s="366"/>
      <c r="J103" s="298"/>
      <c r="K103" s="298"/>
      <c r="L103" s="366"/>
      <c r="M103" s="298"/>
      <c r="N103" s="388"/>
      <c r="O103" s="298"/>
      <c r="P103" s="366"/>
      <c r="Q103" s="298"/>
      <c r="R103" s="365"/>
      <c r="S103" s="298"/>
      <c r="T103" s="366">
        <v>37.21</v>
      </c>
      <c r="U103" s="298">
        <v>284657</v>
      </c>
      <c r="V103" s="366"/>
      <c r="W103" s="298"/>
      <c r="X103" s="366"/>
      <c r="Y103" s="298"/>
      <c r="Z103" s="385"/>
      <c r="AA103" s="868"/>
      <c r="AB103" s="298"/>
    </row>
    <row r="104" spans="1:28" ht="15" customHeight="1" x14ac:dyDescent="0.35">
      <c r="A104" s="1244"/>
      <c r="B104" s="353"/>
      <c r="C104" s="353"/>
      <c r="D104" s="298"/>
      <c r="E104" s="366"/>
      <c r="F104" s="297"/>
      <c r="G104" s="353"/>
      <c r="H104" s="298"/>
      <c r="I104" s="366"/>
      <c r="J104" s="298"/>
      <c r="K104" s="298"/>
      <c r="L104" s="366"/>
      <c r="M104" s="298"/>
      <c r="N104" s="388"/>
      <c r="O104" s="298"/>
      <c r="P104" s="366"/>
      <c r="Q104" s="298"/>
      <c r="R104" s="365"/>
      <c r="S104" s="298"/>
      <c r="T104" s="366"/>
      <c r="U104" s="298"/>
      <c r="V104" s="366"/>
      <c r="W104" s="298"/>
      <c r="X104" s="366"/>
      <c r="Y104" s="298"/>
      <c r="Z104" s="385"/>
      <c r="AA104" s="868"/>
      <c r="AB104" s="298"/>
    </row>
    <row r="105" spans="1:28" ht="15" customHeight="1" x14ac:dyDescent="0.35">
      <c r="A105" s="1243">
        <v>44565</v>
      </c>
      <c r="B105" s="353"/>
      <c r="C105" s="353"/>
      <c r="D105" s="298"/>
      <c r="E105" s="366"/>
      <c r="F105" s="297"/>
      <c r="G105" s="353">
        <v>13.7</v>
      </c>
      <c r="H105" s="298">
        <v>104805</v>
      </c>
      <c r="I105" s="366"/>
      <c r="J105" s="298"/>
      <c r="K105" s="298"/>
      <c r="L105" s="366"/>
      <c r="M105" s="298"/>
      <c r="N105" s="388">
        <v>11.95</v>
      </c>
      <c r="O105" s="298">
        <v>91418</v>
      </c>
      <c r="P105" s="366"/>
      <c r="Q105" s="298"/>
      <c r="R105" s="365"/>
      <c r="S105" s="298"/>
      <c r="T105" s="366"/>
      <c r="U105" s="298"/>
      <c r="V105" s="366">
        <v>39.03</v>
      </c>
      <c r="W105" s="298">
        <v>299039</v>
      </c>
      <c r="X105" s="366">
        <v>36.21</v>
      </c>
      <c r="Y105" s="298">
        <v>403740</v>
      </c>
      <c r="Z105" s="385"/>
      <c r="AA105" s="868"/>
      <c r="AB105" s="298"/>
    </row>
    <row r="106" spans="1:28" ht="15" customHeight="1" x14ac:dyDescent="0.35">
      <c r="A106" s="1244"/>
      <c r="B106" s="353"/>
      <c r="C106" s="353"/>
      <c r="D106" s="298"/>
      <c r="E106" s="366"/>
      <c r="F106" s="297"/>
      <c r="G106" s="353"/>
      <c r="H106" s="298"/>
      <c r="I106" s="366"/>
      <c r="J106" s="298"/>
      <c r="K106" s="298"/>
      <c r="L106" s="366"/>
      <c r="M106" s="298"/>
      <c r="N106" s="388"/>
      <c r="O106" s="298"/>
      <c r="P106" s="366"/>
      <c r="Q106" s="298"/>
      <c r="R106" s="365"/>
      <c r="S106" s="298"/>
      <c r="T106" s="366"/>
      <c r="U106" s="298"/>
      <c r="V106" s="366"/>
      <c r="W106" s="298"/>
      <c r="X106" s="366"/>
      <c r="Y106" s="298"/>
      <c r="Z106" s="385"/>
      <c r="AA106" s="868"/>
      <c r="AB106" s="298"/>
    </row>
    <row r="107" spans="1:28" ht="15" customHeight="1" x14ac:dyDescent="0.35">
      <c r="A107" s="1243">
        <v>44566</v>
      </c>
      <c r="B107" s="353"/>
      <c r="C107" s="353"/>
      <c r="D107" s="298"/>
      <c r="E107" s="366"/>
      <c r="F107" s="297"/>
      <c r="G107" s="353"/>
      <c r="H107" s="298"/>
      <c r="I107" s="366"/>
      <c r="J107" s="298"/>
      <c r="K107" s="298"/>
      <c r="L107" s="366"/>
      <c r="M107" s="298"/>
      <c r="N107" s="388"/>
      <c r="O107" s="298"/>
      <c r="P107" s="366"/>
      <c r="Q107" s="298"/>
      <c r="R107" s="365">
        <v>33.049999999999997</v>
      </c>
      <c r="S107" s="298">
        <v>252833</v>
      </c>
      <c r="T107" s="366"/>
      <c r="U107" s="298"/>
      <c r="V107" s="366"/>
      <c r="W107" s="298"/>
      <c r="X107" s="366"/>
      <c r="Y107" s="298"/>
      <c r="Z107" s="385"/>
      <c r="AA107" s="868"/>
      <c r="AB107" s="298"/>
    </row>
    <row r="108" spans="1:28" ht="15" customHeight="1" x14ac:dyDescent="0.35">
      <c r="A108" s="1244"/>
      <c r="B108" s="353"/>
      <c r="C108" s="353"/>
      <c r="D108" s="298"/>
      <c r="E108" s="366"/>
      <c r="F108" s="297"/>
      <c r="G108" s="353"/>
      <c r="H108" s="298"/>
      <c r="I108" s="366"/>
      <c r="J108" s="298"/>
      <c r="K108" s="298"/>
      <c r="L108" s="366"/>
      <c r="M108" s="298"/>
      <c r="N108" s="388"/>
      <c r="O108" s="298"/>
      <c r="P108" s="366"/>
      <c r="Q108" s="298"/>
      <c r="R108" s="365"/>
      <c r="S108" s="298"/>
      <c r="T108" s="366"/>
      <c r="U108" s="298"/>
      <c r="V108" s="366"/>
      <c r="W108" s="298"/>
      <c r="X108" s="366"/>
      <c r="Y108" s="298"/>
      <c r="Z108" s="385"/>
      <c r="AA108" s="868"/>
      <c r="AB108" s="298"/>
    </row>
    <row r="109" spans="1:28" ht="15" customHeight="1" x14ac:dyDescent="0.35">
      <c r="A109" s="1243">
        <v>44567</v>
      </c>
      <c r="B109" s="353"/>
      <c r="C109" s="353"/>
      <c r="D109" s="298"/>
      <c r="E109" s="366">
        <v>40.32</v>
      </c>
      <c r="F109" s="297">
        <v>207648</v>
      </c>
      <c r="G109" s="353"/>
      <c r="H109" s="298"/>
      <c r="I109" s="366"/>
      <c r="J109" s="298"/>
      <c r="K109" s="298"/>
      <c r="L109" s="366"/>
      <c r="M109" s="298"/>
      <c r="N109" s="388"/>
      <c r="O109" s="298"/>
      <c r="P109" s="366"/>
      <c r="Q109" s="298"/>
      <c r="R109" s="365"/>
      <c r="S109" s="298"/>
      <c r="T109" s="366"/>
      <c r="U109" s="298"/>
      <c r="V109" s="366"/>
      <c r="W109" s="298"/>
      <c r="X109" s="366"/>
      <c r="Y109" s="298"/>
      <c r="Z109" s="385"/>
      <c r="AA109" s="868"/>
      <c r="AB109" s="298"/>
    </row>
    <row r="110" spans="1:28" ht="15" customHeight="1" x14ac:dyDescent="0.35">
      <c r="A110" s="1244"/>
      <c r="B110" s="353"/>
      <c r="C110" s="353"/>
      <c r="D110" s="298"/>
      <c r="E110" s="366"/>
      <c r="F110" s="297"/>
      <c r="G110" s="353"/>
      <c r="H110" s="298"/>
      <c r="I110" s="366"/>
      <c r="J110" s="298"/>
      <c r="K110" s="298"/>
      <c r="L110" s="366"/>
      <c r="M110" s="298"/>
      <c r="N110" s="388"/>
      <c r="O110" s="298"/>
      <c r="P110" s="366"/>
      <c r="Q110" s="298"/>
      <c r="R110" s="365"/>
      <c r="S110" s="298"/>
      <c r="T110" s="366"/>
      <c r="U110" s="298"/>
      <c r="V110" s="366"/>
      <c r="W110" s="298"/>
      <c r="X110" s="366"/>
      <c r="Y110" s="298"/>
      <c r="Z110" s="385"/>
      <c r="AA110" s="868"/>
      <c r="AB110" s="298"/>
    </row>
    <row r="111" spans="1:28" ht="15" customHeight="1" x14ac:dyDescent="0.35">
      <c r="A111" s="1243">
        <v>44568</v>
      </c>
      <c r="B111" s="353"/>
      <c r="C111" s="353"/>
      <c r="D111" s="298"/>
      <c r="E111" s="366"/>
      <c r="F111" s="297"/>
      <c r="G111" s="353"/>
      <c r="H111" s="298"/>
      <c r="I111" s="366"/>
      <c r="J111" s="298"/>
      <c r="K111" s="298"/>
      <c r="L111" s="366"/>
      <c r="M111" s="298"/>
      <c r="N111" s="388"/>
      <c r="O111" s="298"/>
      <c r="P111" s="366"/>
      <c r="Q111" s="298"/>
      <c r="R111" s="365"/>
      <c r="S111" s="298"/>
      <c r="T111" s="366"/>
      <c r="U111" s="298"/>
      <c r="V111" s="385"/>
      <c r="W111" s="868"/>
      <c r="X111" s="366">
        <v>44.18</v>
      </c>
      <c r="Y111" s="298">
        <v>492610</v>
      </c>
      <c r="Z111" s="385">
        <v>32</v>
      </c>
      <c r="AA111" s="868">
        <v>356800</v>
      </c>
      <c r="AB111" s="298"/>
    </row>
    <row r="112" spans="1:28" ht="15" customHeight="1" x14ac:dyDescent="0.35">
      <c r="A112" s="1244"/>
      <c r="B112" s="353"/>
      <c r="C112" s="353"/>
      <c r="D112" s="298"/>
      <c r="E112" s="366"/>
      <c r="F112" s="297"/>
      <c r="G112" s="353"/>
      <c r="H112" s="298"/>
      <c r="I112" s="366"/>
      <c r="J112" s="298"/>
      <c r="K112" s="298"/>
      <c r="L112" s="366"/>
      <c r="M112" s="298"/>
      <c r="N112" s="388"/>
      <c r="O112" s="298"/>
      <c r="P112" s="366"/>
      <c r="Q112" s="298"/>
      <c r="R112" s="365"/>
      <c r="S112" s="298"/>
      <c r="T112" s="366"/>
      <c r="U112" s="298"/>
      <c r="V112" s="366"/>
      <c r="W112" s="298"/>
      <c r="X112" s="366"/>
      <c r="Y112" s="298"/>
      <c r="Z112" s="385"/>
      <c r="AA112" s="868"/>
      <c r="AB112" s="298"/>
    </row>
    <row r="113" spans="1:28" ht="15" customHeight="1" x14ac:dyDescent="0.35">
      <c r="A113" s="1243">
        <v>44569</v>
      </c>
      <c r="B113" s="353"/>
      <c r="C113" s="353"/>
      <c r="D113" s="298"/>
      <c r="E113" s="366"/>
      <c r="F113" s="297"/>
      <c r="G113" s="353"/>
      <c r="H113" s="298"/>
      <c r="I113" s="366"/>
      <c r="J113" s="298"/>
      <c r="K113" s="298"/>
      <c r="L113" s="366"/>
      <c r="M113" s="298"/>
      <c r="N113" s="388"/>
      <c r="O113" s="298"/>
      <c r="P113" s="366"/>
      <c r="Q113" s="298"/>
      <c r="R113" s="365"/>
      <c r="S113" s="298"/>
      <c r="T113" s="366"/>
      <c r="U113" s="298"/>
      <c r="V113" s="366"/>
      <c r="W113" s="298"/>
      <c r="X113" s="366"/>
      <c r="Y113" s="298"/>
      <c r="Z113" s="385"/>
      <c r="AA113" s="868"/>
      <c r="AB113" s="298"/>
    </row>
    <row r="114" spans="1:28" ht="15" customHeight="1" x14ac:dyDescent="0.35">
      <c r="A114" s="1244"/>
      <c r="B114" s="353"/>
      <c r="C114" s="353"/>
      <c r="D114" s="298"/>
      <c r="E114" s="366"/>
      <c r="F114" s="297"/>
      <c r="G114" s="353"/>
      <c r="H114" s="298"/>
      <c r="I114" s="366"/>
      <c r="J114" s="298"/>
      <c r="K114" s="298"/>
      <c r="L114" s="366"/>
      <c r="M114" s="298"/>
      <c r="N114" s="388"/>
      <c r="O114" s="298"/>
      <c r="P114" s="366"/>
      <c r="Q114" s="298"/>
      <c r="R114" s="365"/>
      <c r="S114" s="298"/>
      <c r="T114" s="366"/>
      <c r="U114" s="298"/>
      <c r="V114" s="366"/>
      <c r="W114" s="298"/>
      <c r="X114" s="366"/>
      <c r="Y114" s="298"/>
      <c r="Z114" s="385"/>
      <c r="AA114" s="868"/>
      <c r="AB114" s="298"/>
    </row>
    <row r="115" spans="1:28" ht="15" customHeight="1" x14ac:dyDescent="0.35">
      <c r="A115" s="1243">
        <v>44570</v>
      </c>
      <c r="B115" s="353"/>
      <c r="C115" s="353"/>
      <c r="D115" s="298"/>
      <c r="E115" s="366">
        <v>40.729999999999997</v>
      </c>
      <c r="F115" s="297">
        <v>209760</v>
      </c>
      <c r="G115" s="353"/>
      <c r="H115" s="298"/>
      <c r="I115" s="366"/>
      <c r="J115" s="298"/>
      <c r="K115" s="298"/>
      <c r="L115" s="366"/>
      <c r="M115" s="298"/>
      <c r="N115" s="388"/>
      <c r="O115" s="298"/>
      <c r="P115" s="366"/>
      <c r="Q115" s="298"/>
      <c r="R115" s="365"/>
      <c r="S115" s="298"/>
      <c r="T115" s="366"/>
      <c r="U115" s="298"/>
      <c r="V115" s="366"/>
      <c r="W115" s="298"/>
      <c r="X115" s="366"/>
      <c r="Y115" s="298"/>
      <c r="Z115" s="385"/>
      <c r="AA115" s="868"/>
      <c r="AB115" s="298"/>
    </row>
    <row r="116" spans="1:28" ht="15" customHeight="1" x14ac:dyDescent="0.35">
      <c r="A116" s="1244"/>
      <c r="B116" s="353"/>
      <c r="C116" s="353"/>
      <c r="D116" s="298"/>
      <c r="E116" s="366"/>
      <c r="F116" s="297"/>
      <c r="G116" s="353"/>
      <c r="H116" s="298"/>
      <c r="I116" s="366"/>
      <c r="J116" s="298"/>
      <c r="K116" s="298"/>
      <c r="L116" s="366"/>
      <c r="M116" s="298"/>
      <c r="N116" s="388"/>
      <c r="O116" s="298"/>
      <c r="P116" s="366"/>
      <c r="Q116" s="298"/>
      <c r="R116" s="365"/>
      <c r="S116" s="298"/>
      <c r="T116" s="366"/>
      <c r="U116" s="298"/>
      <c r="V116" s="366"/>
      <c r="W116" s="298"/>
      <c r="X116" s="366"/>
      <c r="Y116" s="298"/>
      <c r="Z116" s="385"/>
      <c r="AA116" s="868"/>
      <c r="AB116" s="298"/>
    </row>
    <row r="117" spans="1:28" ht="15" customHeight="1" x14ac:dyDescent="0.35">
      <c r="A117" s="1243">
        <v>44571</v>
      </c>
      <c r="B117" s="353"/>
      <c r="C117" s="353"/>
      <c r="D117" s="298"/>
      <c r="E117" s="366"/>
      <c r="F117" s="297"/>
      <c r="G117" s="353"/>
      <c r="H117" s="298"/>
      <c r="I117" s="366"/>
      <c r="J117" s="298"/>
      <c r="K117" s="298"/>
      <c r="L117" s="366">
        <v>11.12</v>
      </c>
      <c r="M117" s="298">
        <v>85068</v>
      </c>
      <c r="N117" s="388"/>
      <c r="O117" s="298"/>
      <c r="P117" s="366"/>
      <c r="Q117" s="298"/>
      <c r="R117" s="365"/>
      <c r="S117" s="298"/>
      <c r="T117" s="366">
        <v>32.6</v>
      </c>
      <c r="U117" s="298">
        <v>249390</v>
      </c>
      <c r="V117" s="366"/>
      <c r="W117" s="298"/>
      <c r="X117" s="366">
        <v>31.19</v>
      </c>
      <c r="Y117" s="298">
        <v>347770</v>
      </c>
      <c r="Z117" s="385"/>
      <c r="AA117" s="868"/>
      <c r="AB117" s="298"/>
    </row>
    <row r="118" spans="1:28" ht="15" customHeight="1" x14ac:dyDescent="0.35">
      <c r="A118" s="1244"/>
      <c r="B118" s="353"/>
      <c r="C118" s="353"/>
      <c r="D118" s="298"/>
      <c r="E118" s="366"/>
      <c r="F118" s="297"/>
      <c r="G118" s="353"/>
      <c r="H118" s="298"/>
      <c r="I118" s="366"/>
      <c r="J118" s="298"/>
      <c r="K118" s="298"/>
      <c r="L118" s="366"/>
      <c r="M118" s="298"/>
      <c r="N118" s="388"/>
      <c r="O118" s="298"/>
      <c r="P118" s="366"/>
      <c r="Q118" s="298"/>
      <c r="R118" s="365"/>
      <c r="S118" s="298"/>
      <c r="T118" s="366"/>
      <c r="U118" s="298"/>
      <c r="V118" s="366"/>
      <c r="W118" s="298"/>
      <c r="X118" s="366"/>
      <c r="Y118" s="298"/>
      <c r="Z118" s="385"/>
      <c r="AA118" s="868"/>
      <c r="AB118" s="298"/>
    </row>
    <row r="119" spans="1:28" ht="15" customHeight="1" x14ac:dyDescent="0.35">
      <c r="A119" s="1243">
        <v>44572</v>
      </c>
      <c r="B119" s="353"/>
      <c r="C119" s="353"/>
      <c r="D119" s="298"/>
      <c r="E119" s="366"/>
      <c r="F119" s="297"/>
      <c r="G119" s="353"/>
      <c r="H119" s="298"/>
      <c r="I119" s="366"/>
      <c r="J119" s="298"/>
      <c r="K119" s="298"/>
      <c r="L119" s="366"/>
      <c r="M119" s="298"/>
      <c r="N119" s="388"/>
      <c r="O119" s="298"/>
      <c r="P119" s="366"/>
      <c r="Q119" s="298"/>
      <c r="R119" s="385"/>
      <c r="S119" s="868"/>
      <c r="T119" s="366"/>
      <c r="U119" s="298"/>
      <c r="V119" s="366">
        <v>22.11</v>
      </c>
      <c r="W119" s="298">
        <v>169142</v>
      </c>
      <c r="X119" s="366"/>
      <c r="Y119" s="298"/>
      <c r="Z119" s="385"/>
      <c r="AA119" s="868"/>
      <c r="AB119" s="298"/>
    </row>
    <row r="120" spans="1:28" ht="15" customHeight="1" x14ac:dyDescent="0.35">
      <c r="A120" s="1244"/>
      <c r="B120" s="353"/>
      <c r="C120" s="353"/>
      <c r="D120" s="298"/>
      <c r="E120" s="366"/>
      <c r="F120" s="297"/>
      <c r="G120" s="353"/>
      <c r="H120" s="298"/>
      <c r="I120" s="366"/>
      <c r="J120" s="298"/>
      <c r="K120" s="298"/>
      <c r="L120" s="366"/>
      <c r="M120" s="298"/>
      <c r="N120" s="388"/>
      <c r="O120" s="298"/>
      <c r="P120" s="366"/>
      <c r="Q120" s="298"/>
      <c r="R120" s="365"/>
      <c r="S120" s="298"/>
      <c r="T120" s="366"/>
      <c r="U120" s="298"/>
      <c r="V120" s="366"/>
      <c r="W120" s="298"/>
      <c r="X120" s="366"/>
      <c r="Y120" s="298"/>
      <c r="Z120" s="385"/>
      <c r="AA120" s="868"/>
      <c r="AB120" s="298"/>
    </row>
    <row r="121" spans="1:28" ht="15" customHeight="1" x14ac:dyDescent="0.35">
      <c r="A121" s="1243">
        <v>44573</v>
      </c>
      <c r="B121" s="353"/>
      <c r="C121" s="353"/>
      <c r="D121" s="298"/>
      <c r="E121" s="366"/>
      <c r="F121" s="297"/>
      <c r="G121" s="353"/>
      <c r="H121" s="298"/>
      <c r="I121" s="366"/>
      <c r="J121" s="298"/>
      <c r="K121" s="298"/>
      <c r="L121" s="366"/>
      <c r="M121" s="298"/>
      <c r="N121" s="388"/>
      <c r="O121" s="298"/>
      <c r="P121" s="366"/>
      <c r="Q121" s="298"/>
      <c r="R121" s="365"/>
      <c r="S121" s="298"/>
      <c r="T121" s="366"/>
      <c r="U121" s="298"/>
      <c r="V121" s="366"/>
      <c r="W121" s="298"/>
      <c r="X121" s="366">
        <v>39.090000000000003</v>
      </c>
      <c r="Y121" s="298">
        <v>435850</v>
      </c>
      <c r="Z121" s="385"/>
      <c r="AA121" s="868"/>
      <c r="AB121" s="298"/>
    </row>
    <row r="122" spans="1:28" ht="15" customHeight="1" x14ac:dyDescent="0.35">
      <c r="A122" s="1244"/>
      <c r="B122" s="353"/>
      <c r="C122" s="353"/>
      <c r="D122" s="298"/>
      <c r="E122" s="366"/>
      <c r="F122" s="297"/>
      <c r="G122" s="353"/>
      <c r="H122" s="298"/>
      <c r="I122" s="366"/>
      <c r="J122" s="298"/>
      <c r="K122" s="298"/>
      <c r="L122" s="366"/>
      <c r="M122" s="298"/>
      <c r="N122" s="388"/>
      <c r="O122" s="298"/>
      <c r="P122" s="366"/>
      <c r="Q122" s="298"/>
      <c r="R122" s="365"/>
      <c r="S122" s="298"/>
      <c r="T122" s="366"/>
      <c r="U122" s="298"/>
      <c r="V122" s="366"/>
      <c r="W122" s="298"/>
      <c r="X122" s="366"/>
      <c r="Y122" s="298"/>
      <c r="Z122" s="385"/>
      <c r="AA122" s="868"/>
      <c r="AB122" s="298"/>
    </row>
    <row r="123" spans="1:28" ht="15" customHeight="1" x14ac:dyDescent="0.35">
      <c r="A123" s="1243">
        <v>44574</v>
      </c>
      <c r="B123" s="353">
        <v>52.46</v>
      </c>
      <c r="C123" s="353"/>
      <c r="D123" s="298">
        <v>270169</v>
      </c>
      <c r="E123" s="366">
        <v>59.32</v>
      </c>
      <c r="F123" s="297">
        <v>305498</v>
      </c>
      <c r="G123" s="353">
        <v>11.1</v>
      </c>
      <c r="H123" s="298">
        <v>84915</v>
      </c>
      <c r="I123" s="366">
        <v>13.29</v>
      </c>
      <c r="J123" s="298">
        <v>101669</v>
      </c>
      <c r="K123" s="298"/>
      <c r="L123" s="366"/>
      <c r="M123" s="332"/>
      <c r="N123" s="388">
        <v>10.1</v>
      </c>
      <c r="O123" s="298">
        <v>77265</v>
      </c>
      <c r="P123" s="366"/>
      <c r="Q123" s="298"/>
      <c r="R123" s="365"/>
      <c r="S123" s="298"/>
      <c r="T123" s="366"/>
      <c r="U123" s="298"/>
      <c r="V123" s="366"/>
      <c r="W123" s="298"/>
      <c r="X123" s="366"/>
      <c r="Y123" s="298"/>
      <c r="Z123" s="385"/>
      <c r="AA123" s="868"/>
      <c r="AB123" s="298"/>
    </row>
    <row r="124" spans="1:28" ht="15" customHeight="1" x14ac:dyDescent="0.35">
      <c r="A124" s="1244"/>
      <c r="B124" s="353"/>
      <c r="C124" s="353"/>
      <c r="D124" s="298"/>
      <c r="E124" s="366"/>
      <c r="F124" s="297"/>
      <c r="G124" s="353"/>
      <c r="H124" s="298"/>
      <c r="I124" s="366"/>
      <c r="J124" s="298"/>
      <c r="K124" s="298"/>
      <c r="L124" s="366"/>
      <c r="M124" s="298"/>
      <c r="N124" s="388"/>
      <c r="O124" s="298"/>
      <c r="P124" s="366"/>
      <c r="Q124" s="298"/>
      <c r="R124" s="365"/>
      <c r="S124" s="298"/>
      <c r="T124" s="366"/>
      <c r="U124" s="298"/>
      <c r="V124" s="366"/>
      <c r="W124" s="298"/>
      <c r="X124" s="366"/>
      <c r="Y124" s="298"/>
      <c r="Z124" s="385"/>
      <c r="AA124" s="868"/>
      <c r="AB124" s="298"/>
    </row>
    <row r="125" spans="1:28" ht="15" customHeight="1" x14ac:dyDescent="0.35">
      <c r="A125" s="1243">
        <v>44575</v>
      </c>
      <c r="B125" s="353"/>
      <c r="C125" s="353"/>
      <c r="D125" s="298"/>
      <c r="E125" s="366"/>
      <c r="F125" s="297"/>
      <c r="G125" s="353"/>
      <c r="H125" s="298"/>
      <c r="I125" s="366"/>
      <c r="J125" s="298"/>
      <c r="K125" s="298"/>
      <c r="L125" s="366"/>
      <c r="M125" s="298"/>
      <c r="N125" s="388"/>
      <c r="O125" s="298"/>
      <c r="P125" s="366"/>
      <c r="Q125" s="298"/>
      <c r="R125" s="365"/>
      <c r="S125" s="298"/>
      <c r="T125" s="366"/>
      <c r="U125" s="298"/>
      <c r="V125" s="366"/>
      <c r="W125" s="298"/>
      <c r="X125" s="366"/>
      <c r="Y125" s="298"/>
      <c r="Z125" s="385">
        <v>25.35</v>
      </c>
      <c r="AA125" s="868">
        <v>282650</v>
      </c>
      <c r="AB125" s="298"/>
    </row>
    <row r="126" spans="1:28" ht="15" customHeight="1" x14ac:dyDescent="0.35">
      <c r="A126" s="1244"/>
      <c r="B126" s="353"/>
      <c r="C126" s="353"/>
      <c r="D126" s="298"/>
      <c r="E126" s="366"/>
      <c r="F126" s="297"/>
      <c r="G126" s="353"/>
      <c r="H126" s="298"/>
      <c r="I126" s="366"/>
      <c r="J126" s="298"/>
      <c r="K126" s="298"/>
      <c r="L126" s="366"/>
      <c r="M126" s="298"/>
      <c r="N126" s="388"/>
      <c r="O126" s="298"/>
      <c r="P126" s="366"/>
      <c r="Q126" s="298"/>
      <c r="R126" s="365"/>
      <c r="S126" s="298"/>
      <c r="T126" s="366"/>
      <c r="U126" s="298"/>
      <c r="V126" s="366"/>
      <c r="W126" s="298"/>
      <c r="X126" s="366"/>
      <c r="Y126" s="298"/>
      <c r="Z126" s="385"/>
      <c r="AA126" s="868"/>
      <c r="AB126" s="298"/>
    </row>
    <row r="127" spans="1:28" ht="15" customHeight="1" x14ac:dyDescent="0.35">
      <c r="A127" s="1243">
        <v>44576</v>
      </c>
      <c r="B127" s="353"/>
      <c r="C127" s="353"/>
      <c r="D127" s="298"/>
      <c r="E127" s="366">
        <v>47.42</v>
      </c>
      <c r="F127" s="297">
        <v>244213</v>
      </c>
      <c r="G127" s="353"/>
      <c r="H127" s="298"/>
      <c r="I127" s="366"/>
      <c r="J127" s="298"/>
      <c r="K127" s="298"/>
      <c r="L127" s="366"/>
      <c r="M127" s="298"/>
      <c r="N127" s="388"/>
      <c r="O127" s="298"/>
      <c r="P127" s="366"/>
      <c r="Q127" s="298"/>
      <c r="R127" s="365"/>
      <c r="S127" s="298"/>
      <c r="T127" s="366"/>
      <c r="U127" s="298"/>
      <c r="V127" s="366"/>
      <c r="W127" s="298"/>
      <c r="X127" s="366"/>
      <c r="Y127" s="298"/>
      <c r="Z127" s="385"/>
      <c r="AA127" s="868"/>
      <c r="AB127" s="298"/>
    </row>
    <row r="128" spans="1:28" ht="15" customHeight="1" x14ac:dyDescent="0.35">
      <c r="A128" s="1244"/>
      <c r="B128" s="353"/>
      <c r="C128" s="353"/>
      <c r="D128" s="298"/>
      <c r="E128" s="366"/>
      <c r="F128" s="297"/>
      <c r="G128" s="353"/>
      <c r="H128" s="298"/>
      <c r="I128" s="366"/>
      <c r="J128" s="298"/>
      <c r="K128" s="298"/>
      <c r="L128" s="366"/>
      <c r="M128" s="298"/>
      <c r="N128" s="388"/>
      <c r="O128" s="298"/>
      <c r="P128" s="366"/>
      <c r="Q128" s="298"/>
      <c r="R128" s="365"/>
      <c r="S128" s="298"/>
      <c r="T128" s="366"/>
      <c r="U128" s="298"/>
      <c r="V128" s="366"/>
      <c r="W128" s="298"/>
      <c r="X128" s="388"/>
      <c r="Y128" s="332"/>
      <c r="Z128" s="385"/>
      <c r="AA128" s="868"/>
      <c r="AB128" s="298"/>
    </row>
    <row r="129" spans="1:28" ht="15" customHeight="1" x14ac:dyDescent="0.35">
      <c r="A129" s="1243">
        <v>44577</v>
      </c>
      <c r="B129" s="353"/>
      <c r="C129" s="353"/>
      <c r="D129" s="298"/>
      <c r="E129" s="366"/>
      <c r="F129" s="297"/>
      <c r="G129" s="353">
        <v>12.13</v>
      </c>
      <c r="H129" s="298">
        <v>92795</v>
      </c>
      <c r="I129" s="366"/>
      <c r="J129" s="298"/>
      <c r="K129" s="298"/>
      <c r="L129" s="366"/>
      <c r="M129" s="298"/>
      <c r="N129" s="388"/>
      <c r="O129" s="298"/>
      <c r="P129" s="366"/>
      <c r="Q129" s="298"/>
      <c r="R129" s="365"/>
      <c r="S129" s="298"/>
      <c r="T129" s="366"/>
      <c r="U129" s="298"/>
      <c r="V129" s="366"/>
      <c r="W129" s="298"/>
      <c r="X129" s="366"/>
      <c r="Y129" s="298"/>
      <c r="Z129" s="385"/>
      <c r="AA129" s="868"/>
      <c r="AB129" s="298"/>
    </row>
    <row r="130" spans="1:28" ht="15" customHeight="1" x14ac:dyDescent="0.35">
      <c r="A130" s="1244"/>
      <c r="B130" s="353"/>
      <c r="C130" s="353"/>
      <c r="D130" s="298"/>
      <c r="E130" s="366"/>
      <c r="F130" s="297"/>
      <c r="G130" s="353"/>
      <c r="H130" s="298"/>
      <c r="I130" s="366"/>
      <c r="J130" s="298"/>
      <c r="K130" s="298"/>
      <c r="L130" s="366"/>
      <c r="M130" s="298"/>
      <c r="N130" s="388"/>
      <c r="O130" s="298"/>
      <c r="P130" s="388"/>
      <c r="Q130" s="332"/>
      <c r="R130" s="365"/>
      <c r="S130" s="298"/>
      <c r="T130" s="366"/>
      <c r="U130" s="298"/>
      <c r="V130" s="366"/>
      <c r="W130" s="298"/>
      <c r="X130" s="366"/>
      <c r="Y130" s="298"/>
      <c r="Z130" s="385"/>
      <c r="AA130" s="868"/>
      <c r="AB130" s="298"/>
    </row>
    <row r="131" spans="1:28" ht="15" customHeight="1" x14ac:dyDescent="0.35">
      <c r="A131" s="1243">
        <v>44578</v>
      </c>
      <c r="B131" s="353"/>
      <c r="C131" s="353"/>
      <c r="D131" s="298"/>
      <c r="E131" s="366"/>
      <c r="F131" s="297"/>
      <c r="G131" s="353"/>
      <c r="H131" s="298"/>
      <c r="I131" s="366"/>
      <c r="J131" s="298"/>
      <c r="K131" s="298"/>
      <c r="L131" s="366"/>
      <c r="M131" s="298"/>
      <c r="N131" s="388">
        <v>9.73</v>
      </c>
      <c r="O131" s="298">
        <v>74430</v>
      </c>
      <c r="P131" s="366"/>
      <c r="Q131" s="298"/>
      <c r="R131" s="365"/>
      <c r="S131" s="298"/>
      <c r="T131" s="366"/>
      <c r="U131" s="298"/>
      <c r="V131" s="366"/>
      <c r="W131" s="298"/>
      <c r="X131" s="366">
        <v>35.17</v>
      </c>
      <c r="Y131" s="298">
        <v>392150</v>
      </c>
      <c r="Z131" s="385"/>
      <c r="AA131" s="868"/>
      <c r="AB131" s="298"/>
    </row>
    <row r="132" spans="1:28" ht="15" customHeight="1" x14ac:dyDescent="0.35">
      <c r="A132" s="1244"/>
      <c r="B132" s="353"/>
      <c r="C132" s="353"/>
      <c r="D132" s="298"/>
      <c r="E132" s="366"/>
      <c r="F132" s="297"/>
      <c r="G132" s="353"/>
      <c r="H132" s="298"/>
      <c r="I132" s="366"/>
      <c r="J132" s="298"/>
      <c r="K132" s="298"/>
      <c r="L132" s="366"/>
      <c r="M132" s="298"/>
      <c r="N132" s="388"/>
      <c r="O132" s="298"/>
      <c r="P132" s="366"/>
      <c r="Q132" s="298"/>
      <c r="R132" s="365"/>
      <c r="S132" s="298"/>
      <c r="T132" s="366"/>
      <c r="U132" s="298"/>
      <c r="V132" s="366"/>
      <c r="W132" s="298"/>
      <c r="X132" s="366"/>
      <c r="Y132" s="298"/>
      <c r="Z132" s="385"/>
      <c r="AA132" s="868"/>
      <c r="AB132" s="298"/>
    </row>
    <row r="133" spans="1:28" ht="15" customHeight="1" x14ac:dyDescent="0.35">
      <c r="A133" s="1243">
        <v>44579</v>
      </c>
      <c r="B133" s="353">
        <v>37.74</v>
      </c>
      <c r="C133" s="353"/>
      <c r="D133" s="298">
        <v>194360</v>
      </c>
      <c r="E133" s="366"/>
      <c r="F133" s="297"/>
      <c r="G133" s="353"/>
      <c r="H133" s="298"/>
      <c r="I133" s="366">
        <v>13.32</v>
      </c>
      <c r="J133" s="298">
        <v>101898</v>
      </c>
      <c r="K133" s="298"/>
      <c r="L133" s="366"/>
      <c r="M133" s="298"/>
      <c r="N133" s="388"/>
      <c r="O133" s="298"/>
      <c r="P133" s="366"/>
      <c r="Q133" s="298"/>
      <c r="R133" s="365"/>
      <c r="S133" s="298"/>
      <c r="T133" s="366">
        <v>34.76</v>
      </c>
      <c r="U133" s="298">
        <v>265914</v>
      </c>
      <c r="V133" s="366"/>
      <c r="W133" s="298"/>
      <c r="X133" s="366"/>
      <c r="Y133" s="298"/>
      <c r="Z133" s="385"/>
      <c r="AA133" s="868"/>
      <c r="AB133" s="298"/>
    </row>
    <row r="134" spans="1:28" ht="15" customHeight="1" x14ac:dyDescent="0.35">
      <c r="A134" s="1244"/>
      <c r="B134" s="353"/>
      <c r="C134" s="353"/>
      <c r="D134" s="298"/>
      <c r="E134" s="366"/>
      <c r="F134" s="297"/>
      <c r="G134" s="353"/>
      <c r="H134" s="298"/>
      <c r="I134" s="366"/>
      <c r="J134" s="298"/>
      <c r="K134" s="298"/>
      <c r="L134" s="366"/>
      <c r="M134" s="298"/>
      <c r="N134" s="388"/>
      <c r="O134" s="298"/>
      <c r="P134" s="366"/>
      <c r="Q134" s="298"/>
      <c r="R134" s="365"/>
      <c r="S134" s="298"/>
      <c r="T134" s="366"/>
      <c r="U134" s="298"/>
      <c r="V134" s="366"/>
      <c r="W134" s="298"/>
      <c r="X134" s="366"/>
      <c r="Y134" s="298"/>
      <c r="Z134" s="385"/>
      <c r="AA134" s="868"/>
      <c r="AB134" s="298"/>
    </row>
    <row r="135" spans="1:28" ht="15" customHeight="1" x14ac:dyDescent="0.35">
      <c r="A135" s="1243">
        <v>44580</v>
      </c>
      <c r="B135" s="353"/>
      <c r="C135" s="353"/>
      <c r="D135" s="298"/>
      <c r="E135" s="366"/>
      <c r="F135" s="297"/>
      <c r="G135" s="353"/>
      <c r="H135" s="298"/>
      <c r="I135" s="366"/>
      <c r="J135" s="298"/>
      <c r="K135" s="298"/>
      <c r="L135" s="366"/>
      <c r="M135" s="298"/>
      <c r="N135" s="388"/>
      <c r="O135" s="298"/>
      <c r="P135" s="366"/>
      <c r="Q135" s="298"/>
      <c r="R135" s="365"/>
      <c r="S135" s="298"/>
      <c r="T135" s="366"/>
      <c r="U135" s="298"/>
      <c r="V135" s="366"/>
      <c r="W135" s="298"/>
      <c r="X135" s="366"/>
      <c r="Y135" s="298"/>
      <c r="Z135" s="385"/>
      <c r="AA135" s="868"/>
      <c r="AB135" s="298"/>
    </row>
    <row r="136" spans="1:28" ht="15" customHeight="1" x14ac:dyDescent="0.35">
      <c r="A136" s="1244"/>
      <c r="B136" s="353"/>
      <c r="C136" s="353"/>
      <c r="D136" s="298"/>
      <c r="E136" s="366"/>
      <c r="F136" s="297"/>
      <c r="G136" s="353"/>
      <c r="H136" s="298"/>
      <c r="I136" s="366"/>
      <c r="J136" s="298"/>
      <c r="K136" s="298"/>
      <c r="L136" s="366"/>
      <c r="M136" s="298"/>
      <c r="N136" s="388"/>
      <c r="O136" s="298"/>
      <c r="P136" s="366"/>
      <c r="Q136" s="298"/>
      <c r="R136" s="365"/>
      <c r="S136" s="298"/>
      <c r="T136" s="366"/>
      <c r="U136" s="298"/>
      <c r="V136" s="366"/>
      <c r="W136" s="298"/>
      <c r="X136" s="366"/>
      <c r="Y136" s="298"/>
      <c r="Z136" s="385"/>
      <c r="AA136" s="868"/>
      <c r="AB136" s="298"/>
    </row>
    <row r="137" spans="1:28" ht="15" customHeight="1" x14ac:dyDescent="0.35">
      <c r="A137" s="1243">
        <v>44581</v>
      </c>
      <c r="B137" s="353"/>
      <c r="C137" s="353"/>
      <c r="D137" s="298"/>
      <c r="E137" s="366"/>
      <c r="F137" s="297"/>
      <c r="G137" s="353"/>
      <c r="H137" s="298"/>
      <c r="I137" s="366"/>
      <c r="J137" s="298"/>
      <c r="K137" s="298"/>
      <c r="L137" s="366"/>
      <c r="M137" s="298"/>
      <c r="N137" s="388"/>
      <c r="O137" s="298"/>
      <c r="P137" s="366"/>
      <c r="Q137" s="298"/>
      <c r="R137" s="365"/>
      <c r="S137" s="298"/>
      <c r="T137" s="366"/>
      <c r="U137" s="298"/>
      <c r="V137" s="366"/>
      <c r="W137" s="298"/>
      <c r="X137" s="366">
        <v>33.14</v>
      </c>
      <c r="Y137" s="298">
        <v>369510</v>
      </c>
      <c r="Z137" s="385">
        <v>23.74</v>
      </c>
      <c r="AA137" s="868">
        <v>264700</v>
      </c>
      <c r="AB137" s="298"/>
    </row>
    <row r="138" spans="1:28" ht="15" customHeight="1" x14ac:dyDescent="0.35">
      <c r="A138" s="1244"/>
      <c r="B138" s="353"/>
      <c r="C138" s="353"/>
      <c r="D138" s="298"/>
      <c r="E138" s="366"/>
      <c r="F138" s="297"/>
      <c r="G138" s="353"/>
      <c r="H138" s="298"/>
      <c r="I138" s="366"/>
      <c r="J138" s="298"/>
      <c r="K138" s="298"/>
      <c r="L138" s="366"/>
      <c r="M138" s="298"/>
      <c r="N138" s="388"/>
      <c r="O138" s="298"/>
      <c r="P138" s="366"/>
      <c r="Q138" s="298"/>
      <c r="R138" s="365"/>
      <c r="S138" s="298"/>
      <c r="T138" s="366"/>
      <c r="U138" s="298"/>
      <c r="V138" s="366"/>
      <c r="W138" s="298"/>
      <c r="X138" s="366"/>
      <c r="Y138" s="298"/>
      <c r="Z138" s="385"/>
      <c r="AA138" s="868"/>
      <c r="AB138" s="298"/>
    </row>
    <row r="139" spans="1:28" ht="15" customHeight="1" x14ac:dyDescent="0.35">
      <c r="A139" s="1243">
        <v>44582</v>
      </c>
      <c r="B139" s="353"/>
      <c r="C139" s="353"/>
      <c r="D139" s="298"/>
      <c r="E139" s="366">
        <v>57.87</v>
      </c>
      <c r="F139" s="297">
        <v>298031</v>
      </c>
      <c r="G139" s="353"/>
      <c r="H139" s="298"/>
      <c r="I139" s="366"/>
      <c r="J139" s="298"/>
      <c r="K139" s="298"/>
      <c r="L139" s="366"/>
      <c r="M139" s="298"/>
      <c r="N139" s="388"/>
      <c r="O139" s="298"/>
      <c r="P139" s="366"/>
      <c r="Q139" s="298"/>
      <c r="R139" s="365"/>
      <c r="S139" s="298"/>
      <c r="T139" s="366"/>
      <c r="U139" s="298"/>
      <c r="V139" s="385"/>
      <c r="W139" s="868"/>
      <c r="X139" s="366"/>
      <c r="Y139" s="298"/>
      <c r="Z139" s="385"/>
      <c r="AA139" s="868"/>
      <c r="AB139" s="298"/>
    </row>
    <row r="140" spans="1:28" ht="15" customHeight="1" x14ac:dyDescent="0.35">
      <c r="A140" s="1244"/>
      <c r="B140" s="353"/>
      <c r="C140" s="353"/>
      <c r="D140" s="298"/>
      <c r="E140" s="366"/>
      <c r="F140" s="297"/>
      <c r="G140" s="353"/>
      <c r="H140" s="298"/>
      <c r="I140" s="366"/>
      <c r="J140" s="298"/>
      <c r="K140" s="298"/>
      <c r="L140" s="366"/>
      <c r="M140" s="298"/>
      <c r="N140" s="388"/>
      <c r="O140" s="298"/>
      <c r="P140" s="366"/>
      <c r="Q140" s="298"/>
      <c r="R140" s="365"/>
      <c r="S140" s="298"/>
      <c r="T140" s="366"/>
      <c r="U140" s="298"/>
      <c r="V140" s="366"/>
      <c r="W140" s="298"/>
      <c r="X140" s="366"/>
      <c r="Y140" s="298"/>
      <c r="Z140" s="385"/>
      <c r="AA140" s="868"/>
      <c r="AB140" s="298"/>
    </row>
    <row r="141" spans="1:28" ht="15" customHeight="1" x14ac:dyDescent="0.35">
      <c r="A141" s="1243">
        <v>44583</v>
      </c>
      <c r="B141" s="353"/>
      <c r="C141" s="353"/>
      <c r="D141" s="298"/>
      <c r="E141" s="366"/>
      <c r="F141" s="297"/>
      <c r="G141" s="353"/>
      <c r="H141" s="298"/>
      <c r="I141" s="366"/>
      <c r="J141" s="298"/>
      <c r="K141" s="298"/>
      <c r="L141" s="366"/>
      <c r="M141" s="298"/>
      <c r="N141" s="388"/>
      <c r="O141" s="298"/>
      <c r="P141" s="366"/>
      <c r="Q141" s="298"/>
      <c r="R141" s="365"/>
      <c r="S141" s="298"/>
      <c r="T141" s="366"/>
      <c r="U141" s="298"/>
      <c r="V141" s="366"/>
      <c r="W141" s="298"/>
      <c r="X141" s="366"/>
      <c r="Y141" s="298"/>
      <c r="Z141" s="385"/>
      <c r="AA141" s="868"/>
      <c r="AB141" s="298"/>
    </row>
    <row r="142" spans="1:28" ht="18" customHeight="1" x14ac:dyDescent="0.35">
      <c r="A142" s="1244"/>
      <c r="B142" s="353"/>
      <c r="C142" s="353"/>
      <c r="D142" s="298"/>
      <c r="E142" s="366"/>
      <c r="F142" s="297"/>
      <c r="G142" s="353"/>
      <c r="H142" s="298"/>
      <c r="I142" s="366"/>
      <c r="J142" s="298"/>
      <c r="K142" s="298"/>
      <c r="L142" s="366"/>
      <c r="M142" s="298"/>
      <c r="N142" s="388"/>
      <c r="O142" s="298"/>
      <c r="P142" s="366"/>
      <c r="Q142" s="298"/>
      <c r="R142" s="365"/>
      <c r="S142" s="298"/>
      <c r="T142" s="366"/>
      <c r="U142" s="298"/>
      <c r="V142" s="366"/>
      <c r="W142" s="298"/>
      <c r="X142" s="388"/>
      <c r="Y142" s="332"/>
      <c r="Z142" s="385"/>
      <c r="AA142" s="868"/>
      <c r="AB142" s="298"/>
    </row>
    <row r="143" spans="1:28" ht="15" customHeight="1" x14ac:dyDescent="0.35">
      <c r="A143" s="1243">
        <v>44584</v>
      </c>
      <c r="B143" s="353"/>
      <c r="C143" s="353"/>
      <c r="D143" s="298"/>
      <c r="E143" s="366"/>
      <c r="F143" s="297"/>
      <c r="G143" s="353"/>
      <c r="H143" s="298"/>
      <c r="I143" s="366"/>
      <c r="J143" s="298"/>
      <c r="K143" s="298"/>
      <c r="L143" s="366"/>
      <c r="M143" s="298"/>
      <c r="N143" s="388"/>
      <c r="O143" s="298"/>
      <c r="P143" s="366"/>
      <c r="Q143" s="298"/>
      <c r="R143" s="365"/>
      <c r="S143" s="298"/>
      <c r="T143" s="366"/>
      <c r="U143" s="298"/>
      <c r="V143" s="366"/>
      <c r="W143" s="298"/>
      <c r="X143" s="366"/>
      <c r="Y143" s="298"/>
      <c r="Z143" s="385"/>
      <c r="AA143" s="868"/>
      <c r="AB143" s="298"/>
    </row>
    <row r="144" spans="1:28" ht="15" customHeight="1" x14ac:dyDescent="0.35">
      <c r="A144" s="1244"/>
      <c r="B144" s="353"/>
      <c r="C144" s="353"/>
      <c r="D144" s="298"/>
      <c r="E144" s="366"/>
      <c r="F144" s="297"/>
      <c r="G144" s="353"/>
      <c r="H144" s="298"/>
      <c r="I144" s="366"/>
      <c r="J144" s="298"/>
      <c r="K144" s="298"/>
      <c r="L144" s="366"/>
      <c r="M144" s="298"/>
      <c r="N144" s="388"/>
      <c r="O144" s="298"/>
      <c r="P144" s="366"/>
      <c r="Q144" s="298"/>
      <c r="R144" s="365"/>
      <c r="S144" s="298"/>
      <c r="T144" s="366"/>
      <c r="U144" s="298"/>
      <c r="V144" s="366"/>
      <c r="W144" s="298"/>
      <c r="X144" s="366"/>
      <c r="Y144" s="298"/>
      <c r="Z144" s="385"/>
      <c r="AA144" s="868"/>
      <c r="AB144" s="298"/>
    </row>
    <row r="145" spans="1:28" ht="15" customHeight="1" x14ac:dyDescent="0.35">
      <c r="A145" s="1243">
        <v>44585</v>
      </c>
      <c r="B145" s="353"/>
      <c r="C145" s="353"/>
      <c r="D145" s="298"/>
      <c r="E145" s="366">
        <v>48</v>
      </c>
      <c r="F145" s="297">
        <v>247200</v>
      </c>
      <c r="G145" s="353"/>
      <c r="H145" s="298"/>
      <c r="I145" s="366"/>
      <c r="J145" s="298"/>
      <c r="K145" s="298"/>
      <c r="L145" s="366"/>
      <c r="M145" s="298"/>
      <c r="N145" s="388">
        <v>10.84</v>
      </c>
      <c r="O145" s="298">
        <v>82926</v>
      </c>
      <c r="P145" s="366">
        <v>5.72</v>
      </c>
      <c r="Q145" s="298">
        <v>43758</v>
      </c>
      <c r="R145" s="365"/>
      <c r="S145" s="298"/>
      <c r="T145" s="388"/>
      <c r="U145" s="332"/>
      <c r="V145" s="366"/>
      <c r="W145" s="298"/>
      <c r="X145" s="366">
        <v>42.95</v>
      </c>
      <c r="Y145" s="298">
        <v>478890</v>
      </c>
      <c r="Z145" s="385">
        <v>50.13</v>
      </c>
      <c r="AA145" s="868">
        <v>558950</v>
      </c>
      <c r="AB145" s="298"/>
    </row>
    <row r="146" spans="1:28" ht="15" customHeight="1" x14ac:dyDescent="0.35">
      <c r="A146" s="1244"/>
      <c r="B146" s="353"/>
      <c r="C146" s="353"/>
      <c r="D146" s="298"/>
      <c r="E146" s="366"/>
      <c r="F146" s="297"/>
      <c r="G146" s="353"/>
      <c r="H146" s="298"/>
      <c r="I146" s="366"/>
      <c r="J146" s="298"/>
      <c r="K146" s="298"/>
      <c r="L146" s="366"/>
      <c r="M146" s="298"/>
      <c r="N146" s="388"/>
      <c r="O146" s="298"/>
      <c r="P146" s="366"/>
      <c r="Q146" s="298"/>
      <c r="R146" s="365"/>
      <c r="S146" s="298"/>
      <c r="T146" s="366"/>
      <c r="U146" s="298"/>
      <c r="V146" s="366"/>
      <c r="W146" s="298"/>
      <c r="X146" s="366"/>
      <c r="Y146" s="298"/>
      <c r="Z146" s="385"/>
      <c r="AA146" s="868"/>
      <c r="AB146" s="298"/>
    </row>
    <row r="147" spans="1:28" ht="15" customHeight="1" x14ac:dyDescent="0.35">
      <c r="A147" s="1243">
        <v>44586</v>
      </c>
      <c r="B147" s="353"/>
      <c r="C147" s="353"/>
      <c r="D147" s="298"/>
      <c r="E147" s="366"/>
      <c r="F147" s="297"/>
      <c r="G147" s="353"/>
      <c r="H147" s="298"/>
      <c r="I147" s="366"/>
      <c r="J147" s="298"/>
      <c r="K147" s="298"/>
      <c r="L147" s="366"/>
      <c r="M147" s="298"/>
      <c r="N147" s="388"/>
      <c r="O147" s="298"/>
      <c r="P147" s="366"/>
      <c r="Q147" s="298"/>
      <c r="R147" s="365"/>
      <c r="S147" s="298"/>
      <c r="T147" s="366"/>
      <c r="U147" s="298"/>
      <c r="V147" s="366"/>
      <c r="W147" s="298"/>
      <c r="X147" s="366"/>
      <c r="Y147" s="298"/>
      <c r="Z147" s="385"/>
      <c r="AA147" s="868"/>
      <c r="AB147" s="298"/>
    </row>
    <row r="148" spans="1:28" ht="15" customHeight="1" x14ac:dyDescent="0.35">
      <c r="A148" s="1244"/>
      <c r="B148" s="353"/>
      <c r="C148" s="353"/>
      <c r="D148" s="298"/>
      <c r="E148" s="366"/>
      <c r="F148" s="297"/>
      <c r="G148" s="353"/>
      <c r="H148" s="298"/>
      <c r="I148" s="366"/>
      <c r="J148" s="298"/>
      <c r="K148" s="298"/>
      <c r="L148" s="366"/>
      <c r="M148" s="298"/>
      <c r="N148" s="388"/>
      <c r="O148" s="298"/>
      <c r="P148" s="366"/>
      <c r="Q148" s="298"/>
      <c r="R148" s="365"/>
      <c r="S148" s="298"/>
      <c r="T148" s="366"/>
      <c r="U148" s="298"/>
      <c r="V148" s="366"/>
      <c r="W148" s="298"/>
      <c r="X148" s="366"/>
      <c r="Y148" s="298"/>
      <c r="Z148" s="385"/>
      <c r="AA148" s="868"/>
      <c r="AB148" s="298"/>
    </row>
    <row r="149" spans="1:28" ht="15" customHeight="1" x14ac:dyDescent="0.35">
      <c r="A149" s="1243">
        <v>44587</v>
      </c>
      <c r="B149" s="353"/>
      <c r="C149" s="353"/>
      <c r="D149" s="298"/>
      <c r="E149" s="366"/>
      <c r="F149" s="297"/>
      <c r="G149" s="353"/>
      <c r="H149" s="298"/>
      <c r="I149" s="366"/>
      <c r="J149" s="298"/>
      <c r="K149" s="298"/>
      <c r="L149" s="366"/>
      <c r="M149" s="298"/>
      <c r="N149" s="388"/>
      <c r="O149" s="298"/>
      <c r="P149" s="366"/>
      <c r="Q149" s="298"/>
      <c r="R149" s="365"/>
      <c r="S149" s="298"/>
      <c r="T149" s="366"/>
      <c r="U149" s="298"/>
      <c r="V149" s="366"/>
      <c r="W149" s="298"/>
      <c r="X149" s="366"/>
      <c r="Y149" s="298"/>
      <c r="Z149" s="385"/>
      <c r="AA149" s="868"/>
      <c r="AB149" s="298"/>
    </row>
    <row r="150" spans="1:28" ht="15" customHeight="1" x14ac:dyDescent="0.35">
      <c r="A150" s="1244"/>
      <c r="B150" s="353"/>
      <c r="C150" s="353"/>
      <c r="D150" s="298"/>
      <c r="E150" s="366"/>
      <c r="F150" s="297"/>
      <c r="G150" s="353"/>
      <c r="H150" s="298"/>
      <c r="I150" s="366"/>
      <c r="J150" s="298"/>
      <c r="K150" s="298"/>
      <c r="L150" s="366"/>
      <c r="M150" s="298"/>
      <c r="N150" s="388"/>
      <c r="O150" s="298"/>
      <c r="P150" s="366"/>
      <c r="Q150" s="298"/>
      <c r="R150" s="365"/>
      <c r="S150" s="298"/>
      <c r="T150" s="366"/>
      <c r="U150" s="298"/>
      <c r="V150" s="366"/>
      <c r="W150" s="298"/>
      <c r="X150" s="366"/>
      <c r="Y150" s="298"/>
      <c r="Z150" s="385"/>
      <c r="AA150" s="868"/>
      <c r="AB150" s="298"/>
    </row>
    <row r="151" spans="1:28" ht="15" customHeight="1" x14ac:dyDescent="0.35">
      <c r="A151" s="1243">
        <v>44588</v>
      </c>
      <c r="B151" s="353"/>
      <c r="C151" s="353"/>
      <c r="D151" s="298"/>
      <c r="E151" s="366"/>
      <c r="F151" s="297"/>
      <c r="G151" s="353"/>
      <c r="H151" s="298"/>
      <c r="I151" s="366">
        <v>8.9700000000000006</v>
      </c>
      <c r="J151" s="298">
        <v>68621</v>
      </c>
      <c r="K151" s="298"/>
      <c r="L151" s="366">
        <v>10.91</v>
      </c>
      <c r="M151" s="298">
        <v>83462</v>
      </c>
      <c r="N151" s="388"/>
      <c r="O151" s="298"/>
      <c r="P151" s="366"/>
      <c r="Q151" s="298"/>
      <c r="R151" s="365"/>
      <c r="S151" s="298"/>
      <c r="T151" s="366"/>
      <c r="U151" s="298"/>
      <c r="V151" s="366">
        <v>33.380000000000003</v>
      </c>
      <c r="W151" s="298">
        <v>255357</v>
      </c>
      <c r="X151" s="366">
        <v>41.25</v>
      </c>
      <c r="Y151" s="298">
        <v>459940</v>
      </c>
      <c r="Z151" s="385"/>
      <c r="AA151" s="868"/>
      <c r="AB151" s="298"/>
    </row>
    <row r="152" spans="1:28" ht="15" customHeight="1" x14ac:dyDescent="0.35">
      <c r="A152" s="1244"/>
      <c r="B152" s="352"/>
      <c r="C152" s="352"/>
      <c r="D152" s="298"/>
      <c r="E152" s="366"/>
      <c r="F152" s="297"/>
      <c r="G152" s="353"/>
      <c r="H152" s="298"/>
      <c r="I152" s="366"/>
      <c r="J152" s="298"/>
      <c r="K152" s="298"/>
      <c r="L152" s="366"/>
      <c r="M152" s="298"/>
      <c r="N152" s="388"/>
      <c r="O152" s="298"/>
      <c r="P152" s="366"/>
      <c r="Q152" s="298"/>
      <c r="R152" s="365"/>
      <c r="S152" s="298"/>
      <c r="T152" s="366"/>
      <c r="U152" s="298"/>
      <c r="V152" s="366"/>
      <c r="W152" s="298"/>
      <c r="X152" s="366"/>
      <c r="Y152" s="298"/>
      <c r="Z152" s="385"/>
      <c r="AA152" s="868"/>
      <c r="AB152" s="298"/>
    </row>
    <row r="153" spans="1:28" ht="15" customHeight="1" x14ac:dyDescent="0.35">
      <c r="A153" s="1243">
        <v>44589</v>
      </c>
      <c r="B153" s="352"/>
      <c r="C153" s="352"/>
      <c r="D153" s="298"/>
      <c r="E153" s="366">
        <v>52.29</v>
      </c>
      <c r="F153" s="297">
        <v>269294</v>
      </c>
      <c r="G153" s="353"/>
      <c r="H153" s="298"/>
      <c r="I153" s="366"/>
      <c r="J153" s="298"/>
      <c r="K153" s="298"/>
      <c r="L153" s="366">
        <v>10.78</v>
      </c>
      <c r="M153" s="298">
        <v>82467</v>
      </c>
      <c r="N153" s="388">
        <v>7.81</v>
      </c>
      <c r="O153" s="298">
        <v>59747</v>
      </c>
      <c r="P153" s="366"/>
      <c r="Q153" s="298"/>
      <c r="R153" s="365"/>
      <c r="S153" s="298"/>
      <c r="T153" s="366"/>
      <c r="U153" s="298"/>
      <c r="V153" s="366"/>
      <c r="W153" s="298"/>
      <c r="X153" s="366"/>
      <c r="Y153" s="298"/>
      <c r="Z153" s="385">
        <v>26.09</v>
      </c>
      <c r="AA153" s="868">
        <v>290900</v>
      </c>
      <c r="AB153" s="298"/>
    </row>
    <row r="154" spans="1:28" ht="15" customHeight="1" x14ac:dyDescent="0.35">
      <c r="A154" s="1244"/>
      <c r="B154" s="352"/>
      <c r="C154" s="352"/>
      <c r="D154" s="298"/>
      <c r="E154" s="366"/>
      <c r="F154" s="297"/>
      <c r="G154" s="353"/>
      <c r="H154" s="298"/>
      <c r="I154" s="366"/>
      <c r="J154" s="298"/>
      <c r="K154" s="298"/>
      <c r="L154" s="366"/>
      <c r="M154" s="298"/>
      <c r="N154" s="388"/>
      <c r="O154" s="298"/>
      <c r="P154" s="366"/>
      <c r="Q154" s="298"/>
      <c r="R154" s="365"/>
      <c r="S154" s="298"/>
      <c r="T154" s="366"/>
      <c r="U154" s="298"/>
      <c r="V154" s="366"/>
      <c r="W154" s="298"/>
      <c r="X154" s="366"/>
      <c r="Y154" s="298"/>
      <c r="Z154" s="385"/>
      <c r="AA154" s="868"/>
      <c r="AB154" s="298"/>
    </row>
    <row r="155" spans="1:28" ht="15" customHeight="1" x14ac:dyDescent="0.35">
      <c r="A155" s="1243">
        <v>44590</v>
      </c>
      <c r="B155" s="352">
        <v>51.49</v>
      </c>
      <c r="C155" s="352"/>
      <c r="D155" s="298">
        <v>265174</v>
      </c>
      <c r="E155" s="366"/>
      <c r="F155" s="297"/>
      <c r="G155" s="353"/>
      <c r="H155" s="298"/>
      <c r="I155" s="366"/>
      <c r="J155" s="298"/>
      <c r="K155" s="298"/>
      <c r="L155" s="366"/>
      <c r="M155" s="298"/>
      <c r="N155" s="388"/>
      <c r="O155" s="298"/>
      <c r="P155" s="366"/>
      <c r="Q155" s="298"/>
      <c r="R155" s="365"/>
      <c r="S155" s="298"/>
      <c r="T155" s="366"/>
      <c r="U155" s="298"/>
      <c r="V155" s="366"/>
      <c r="W155" s="298"/>
      <c r="X155" s="366"/>
      <c r="Y155" s="298"/>
      <c r="Z155" s="385"/>
      <c r="AA155" s="868"/>
      <c r="AB155" s="298"/>
    </row>
    <row r="156" spans="1:28" ht="15" customHeight="1" x14ac:dyDescent="0.35">
      <c r="A156" s="1244"/>
      <c r="B156" s="352"/>
      <c r="C156" s="352"/>
      <c r="D156" s="298"/>
      <c r="E156" s="366"/>
      <c r="F156" s="297"/>
      <c r="G156" s="353"/>
      <c r="H156" s="298"/>
      <c r="I156" s="366"/>
      <c r="J156" s="298"/>
      <c r="K156" s="298"/>
      <c r="L156" s="366"/>
      <c r="M156" s="298"/>
      <c r="N156" s="388"/>
      <c r="O156" s="298"/>
      <c r="P156" s="366"/>
      <c r="Q156" s="298"/>
      <c r="R156" s="365"/>
      <c r="S156" s="298"/>
      <c r="T156" s="366"/>
      <c r="U156" s="298"/>
      <c r="V156" s="366"/>
      <c r="W156" s="298"/>
      <c r="X156" s="366"/>
      <c r="Y156" s="298"/>
      <c r="Z156" s="385"/>
      <c r="AA156" s="868"/>
      <c r="AB156" s="298"/>
    </row>
    <row r="157" spans="1:28" ht="15" customHeight="1" x14ac:dyDescent="0.35">
      <c r="A157" s="1243">
        <v>44591</v>
      </c>
      <c r="B157" s="352">
        <v>54.65</v>
      </c>
      <c r="C157" s="352"/>
      <c r="D157" s="298">
        <v>281448</v>
      </c>
      <c r="E157" s="366">
        <v>53.03</v>
      </c>
      <c r="F157" s="297">
        <v>273105</v>
      </c>
      <c r="G157" s="353"/>
      <c r="H157" s="298"/>
      <c r="I157" s="366"/>
      <c r="J157" s="298"/>
      <c r="K157" s="298"/>
      <c r="L157" s="366"/>
      <c r="M157" s="298"/>
      <c r="N157" s="388"/>
      <c r="O157" s="298"/>
      <c r="P157" s="366"/>
      <c r="Q157" s="298"/>
      <c r="R157" s="365"/>
      <c r="S157" s="298"/>
      <c r="T157" s="366"/>
      <c r="U157" s="298"/>
      <c r="V157" s="366"/>
      <c r="W157" s="298"/>
      <c r="X157" s="366"/>
      <c r="Y157" s="298"/>
      <c r="Z157" s="385"/>
      <c r="AA157" s="868"/>
      <c r="AB157" s="298"/>
    </row>
    <row r="158" spans="1:28" ht="15" customHeight="1" x14ac:dyDescent="0.35">
      <c r="A158" s="1244"/>
      <c r="B158" s="352"/>
      <c r="C158" s="352"/>
      <c r="D158" s="298"/>
      <c r="E158" s="366"/>
      <c r="F158" s="297"/>
      <c r="G158" s="353"/>
      <c r="H158" s="298"/>
      <c r="I158" s="366"/>
      <c r="J158" s="298"/>
      <c r="K158" s="298"/>
      <c r="L158" s="366"/>
      <c r="M158" s="298"/>
      <c r="N158" s="388">
        <v>9.84</v>
      </c>
      <c r="O158" s="298">
        <v>75276</v>
      </c>
      <c r="P158" s="366"/>
      <c r="Q158" s="298"/>
      <c r="R158" s="365"/>
      <c r="S158" s="298"/>
      <c r="T158" s="366"/>
      <c r="U158" s="298"/>
      <c r="V158" s="366"/>
      <c r="W158" s="298"/>
      <c r="X158" s="366"/>
      <c r="Y158" s="298"/>
      <c r="Z158" s="385"/>
      <c r="AA158" s="868"/>
      <c r="AB158" s="298"/>
    </row>
    <row r="159" spans="1:28" ht="15" customHeight="1" x14ac:dyDescent="0.35">
      <c r="A159" s="1243">
        <v>44592</v>
      </c>
      <c r="B159" s="352"/>
      <c r="C159" s="352">
        <v>30</v>
      </c>
      <c r="D159" s="298">
        <v>270000</v>
      </c>
      <c r="E159" s="366"/>
      <c r="F159" s="297"/>
      <c r="G159" s="353"/>
      <c r="H159" s="298"/>
      <c r="I159" s="366"/>
      <c r="J159" s="298"/>
      <c r="K159" s="298"/>
      <c r="L159" s="366"/>
      <c r="M159" s="298"/>
      <c r="N159" s="388"/>
      <c r="O159" s="298"/>
      <c r="P159" s="366"/>
      <c r="Q159" s="298"/>
      <c r="R159" s="365"/>
      <c r="S159" s="298"/>
      <c r="T159" s="366">
        <v>36.17</v>
      </c>
      <c r="U159" s="298">
        <v>276701</v>
      </c>
      <c r="V159" s="366"/>
      <c r="W159" s="298"/>
      <c r="X159" s="366"/>
      <c r="Y159" s="298"/>
      <c r="Z159" s="385"/>
      <c r="AA159" s="868"/>
      <c r="AB159" s="298"/>
    </row>
    <row r="160" spans="1:28" ht="15" customHeight="1" x14ac:dyDescent="0.35">
      <c r="A160" s="1244"/>
      <c r="B160" s="352"/>
      <c r="C160" s="352"/>
      <c r="D160" s="298"/>
      <c r="E160" s="366"/>
      <c r="F160" s="297"/>
      <c r="G160" s="353">
        <v>10.17</v>
      </c>
      <c r="H160" s="298">
        <v>77801</v>
      </c>
      <c r="I160" s="366"/>
      <c r="J160" s="298"/>
      <c r="K160" s="298"/>
      <c r="L160" s="366"/>
      <c r="M160" s="298"/>
      <c r="N160" s="388"/>
      <c r="O160" s="298"/>
      <c r="P160" s="366"/>
      <c r="Q160" s="298"/>
      <c r="R160" s="365"/>
      <c r="S160" s="298"/>
      <c r="T160" s="366"/>
      <c r="U160" s="298"/>
      <c r="V160" s="366"/>
      <c r="W160" s="298"/>
      <c r="X160" s="366"/>
      <c r="Y160" s="298"/>
      <c r="Z160" s="385"/>
      <c r="AA160" s="868"/>
      <c r="AB160" s="298"/>
    </row>
    <row r="161" spans="1:28" s="295" customFormat="1" ht="22" customHeight="1" x14ac:dyDescent="0.35">
      <c r="A161" s="1226" t="s">
        <v>113</v>
      </c>
      <c r="B161" s="354"/>
      <c r="C161" s="354"/>
      <c r="D161" s="293">
        <f>SUM(D99:D160)</f>
        <v>1551166</v>
      </c>
      <c r="E161" s="364"/>
      <c r="F161" s="293">
        <f>SUM(F99:F160)</f>
        <v>2302516</v>
      </c>
      <c r="G161" s="293"/>
      <c r="H161" s="293">
        <f>SUM(H99:H160)</f>
        <v>360316</v>
      </c>
      <c r="I161" s="364"/>
      <c r="J161" s="293">
        <f>SUM(J99:J160)</f>
        <v>272188</v>
      </c>
      <c r="K161" s="293"/>
      <c r="L161" s="364"/>
      <c r="M161" s="293">
        <f>SUM(M99:M160)</f>
        <v>250997</v>
      </c>
      <c r="N161" s="461"/>
      <c r="O161" s="293">
        <f>SUM(O99:O160)</f>
        <v>461062</v>
      </c>
      <c r="P161" s="364"/>
      <c r="Q161" s="293">
        <f>SUM(Q99:Q160)</f>
        <v>43758</v>
      </c>
      <c r="R161" s="354"/>
      <c r="S161" s="293">
        <f>SUM(S99:S160)</f>
        <v>252833</v>
      </c>
      <c r="T161" s="364"/>
      <c r="U161" s="293">
        <f>SUM(U99:U160)</f>
        <v>1076662</v>
      </c>
      <c r="V161" s="364"/>
      <c r="W161" s="293">
        <f>SUM(W99:W160)</f>
        <v>723538</v>
      </c>
      <c r="X161" s="364"/>
      <c r="Y161" s="293">
        <f>SUM(Y99:Y160)</f>
        <v>3657760</v>
      </c>
      <c r="Z161" s="364"/>
      <c r="AA161" s="293">
        <f>SUM(AA99:AA160)</f>
        <v>1754000</v>
      </c>
      <c r="AB161" s="293">
        <f>SUM(B161:AA161)</f>
        <v>12706796</v>
      </c>
    </row>
    <row r="162" spans="1:28" s="295" customFormat="1" ht="22" customHeight="1" x14ac:dyDescent="0.35">
      <c r="A162" s="1226"/>
      <c r="B162" s="354">
        <f>SUM(B99:B161)</f>
        <v>248.77</v>
      </c>
      <c r="C162" s="354">
        <f>SUM(C99:C161)</f>
        <v>30</v>
      </c>
      <c r="D162" s="293"/>
      <c r="E162" s="354">
        <f>SUM(E99:E161)</f>
        <v>447.09000000000003</v>
      </c>
      <c r="F162" s="293"/>
      <c r="G162" s="354">
        <f>SUM(G99:G161)</f>
        <v>47.1</v>
      </c>
      <c r="H162" s="293"/>
      <c r="I162" s="354">
        <f>SUM(I99:I161)</f>
        <v>35.58</v>
      </c>
      <c r="J162" s="293"/>
      <c r="K162" s="293"/>
      <c r="L162" s="354">
        <f>SUM(L99:L161)</f>
        <v>32.81</v>
      </c>
      <c r="M162" s="293"/>
      <c r="N162" s="462">
        <f>SUM(N99:N161)</f>
        <v>60.269999999999996</v>
      </c>
      <c r="O162" s="293"/>
      <c r="P162" s="354">
        <f>SUM(P99:P161)</f>
        <v>5.72</v>
      </c>
      <c r="Q162" s="293"/>
      <c r="R162" s="354">
        <f>SUM(R99:R161)</f>
        <v>33.049999999999997</v>
      </c>
      <c r="S162" s="293"/>
      <c r="T162" s="354">
        <f>SUM(T99:T161)</f>
        <v>140.74</v>
      </c>
      <c r="U162" s="293"/>
      <c r="V162" s="354">
        <f>SUM(V99:V161)</f>
        <v>94.52000000000001</v>
      </c>
      <c r="W162" s="293"/>
      <c r="X162" s="354">
        <f>SUM(X99:X161)</f>
        <v>328.04999999999995</v>
      </c>
      <c r="Y162" s="293"/>
      <c r="Z162" s="354">
        <f>SUM(Z99:Z161)</f>
        <v>157.31</v>
      </c>
      <c r="AA162" s="293"/>
      <c r="AB162" s="364">
        <f>SUM(B162:AA162)</f>
        <v>1661.01</v>
      </c>
    </row>
    <row r="163" spans="1:28" ht="24" customHeight="1" x14ac:dyDescent="0.35">
      <c r="A163" s="1226"/>
      <c r="B163" s="1277"/>
      <c r="C163" s="1278"/>
      <c r="D163" s="1278"/>
      <c r="E163" s="1278"/>
      <c r="F163" s="1278"/>
      <c r="G163" s="1278"/>
      <c r="H163" s="1278"/>
      <c r="I163" s="1278"/>
      <c r="J163" s="1278"/>
      <c r="K163" s="1278"/>
      <c r="L163" s="1278"/>
      <c r="M163" s="1278"/>
      <c r="N163" s="1278"/>
      <c r="O163" s="1278"/>
      <c r="P163" s="1278"/>
      <c r="Q163" s="1278"/>
      <c r="R163" s="1278"/>
      <c r="S163" s="1278"/>
      <c r="T163" s="1278"/>
      <c r="U163" s="1278"/>
      <c r="V163" s="1278"/>
      <c r="W163" s="1278"/>
      <c r="X163" s="1278"/>
      <c r="Y163" s="1278"/>
      <c r="Z163" s="1278"/>
      <c r="AA163" s="1279"/>
      <c r="AB163" s="394">
        <f>AB93+AB161</f>
        <v>39785766</v>
      </c>
    </row>
    <row r="164" spans="1:28" ht="24" customHeight="1" x14ac:dyDescent="0.35">
      <c r="A164" s="862"/>
      <c r="B164" s="1277"/>
      <c r="C164" s="1278"/>
      <c r="D164" s="1278"/>
      <c r="E164" s="1278"/>
      <c r="F164" s="1278"/>
      <c r="G164" s="1278"/>
      <c r="H164" s="1278"/>
      <c r="I164" s="1278"/>
      <c r="J164" s="1278"/>
      <c r="K164" s="1278"/>
      <c r="L164" s="1278"/>
      <c r="M164" s="1278"/>
      <c r="N164" s="1278"/>
      <c r="O164" s="1278"/>
      <c r="P164" s="1278"/>
      <c r="Q164" s="1278"/>
      <c r="R164" s="1278"/>
      <c r="S164" s="1278"/>
      <c r="T164" s="1278"/>
      <c r="U164" s="1278"/>
      <c r="V164" s="1278"/>
      <c r="W164" s="1278"/>
      <c r="X164" s="1278"/>
      <c r="Y164" s="1278"/>
      <c r="Z164" s="1278"/>
      <c r="AA164" s="1279"/>
      <c r="AB164" s="412">
        <f>AB162+AB94</f>
        <v>5199.4299999999994</v>
      </c>
    </row>
    <row r="165" spans="1:28" ht="22" customHeight="1" x14ac:dyDescent="0.35">
      <c r="A165" s="331" t="s">
        <v>274</v>
      </c>
      <c r="B165" s="360"/>
      <c r="C165" s="360"/>
      <c r="D165" s="303"/>
      <c r="E165" s="368"/>
      <c r="F165" s="303"/>
      <c r="G165" s="368"/>
      <c r="H165" s="301"/>
      <c r="I165" s="359"/>
      <c r="J165" s="301"/>
      <c r="K165" s="301"/>
      <c r="L165" s="359"/>
      <c r="M165" s="301"/>
      <c r="N165" s="466"/>
      <c r="O165" s="301"/>
      <c r="P165" s="359"/>
      <c r="Q165" s="301"/>
      <c r="R165" s="369"/>
      <c r="S165" s="301"/>
      <c r="T165" s="359"/>
      <c r="U165" s="301"/>
      <c r="V165" s="359"/>
      <c r="W165" s="301"/>
      <c r="X165" s="359"/>
      <c r="Y165" s="301"/>
      <c r="Z165" s="359"/>
      <c r="AA165" s="301"/>
      <c r="AB165" s="301"/>
    </row>
    <row r="166" spans="1:28" ht="22" customHeight="1" x14ac:dyDescent="0.35">
      <c r="A166" s="331"/>
      <c r="B166" s="360"/>
      <c r="C166" s="360"/>
      <c r="D166" s="303"/>
      <c r="E166" s="368"/>
      <c r="F166" s="303"/>
      <c r="G166" s="368"/>
      <c r="H166" s="301"/>
      <c r="I166" s="359"/>
      <c r="J166" s="301"/>
      <c r="K166" s="301"/>
      <c r="L166" s="359"/>
      <c r="M166" s="301"/>
      <c r="N166" s="466"/>
      <c r="O166" s="301"/>
      <c r="P166" s="359"/>
      <c r="Q166" s="301"/>
      <c r="R166" s="369"/>
      <c r="S166" s="301"/>
      <c r="T166" s="359"/>
      <c r="U166" s="301"/>
      <c r="V166" s="359"/>
      <c r="W166" s="301"/>
      <c r="X166" s="359"/>
      <c r="Y166" s="301"/>
      <c r="Z166" s="359"/>
      <c r="AA166" s="301"/>
      <c r="AB166" s="301"/>
    </row>
    <row r="167" spans="1:28" ht="22" customHeight="1" x14ac:dyDescent="0.35">
      <c r="A167" s="331"/>
      <c r="B167" s="360"/>
      <c r="C167" s="360"/>
      <c r="D167" s="1239" t="s">
        <v>240</v>
      </c>
      <c r="E167" s="1239"/>
      <c r="F167" s="1239"/>
      <c r="G167" s="368"/>
      <c r="H167" s="301"/>
      <c r="I167" s="359"/>
      <c r="J167" s="1239" t="s">
        <v>258</v>
      </c>
      <c r="K167" s="1239"/>
      <c r="L167" s="1239"/>
      <c r="M167" s="1239"/>
      <c r="N167" s="466"/>
      <c r="O167" s="301"/>
      <c r="P167" s="359"/>
      <c r="Q167" s="1239" t="s">
        <v>242</v>
      </c>
      <c r="R167" s="1239"/>
      <c r="S167" s="1239"/>
      <c r="T167" s="359"/>
      <c r="U167" s="301"/>
      <c r="V167" s="359"/>
      <c r="W167" s="301"/>
      <c r="X167" s="359"/>
      <c r="Y167" s="301"/>
      <c r="Z167" s="359"/>
      <c r="AA167" s="359"/>
      <c r="AB167" s="301"/>
    </row>
    <row r="168" spans="1:28" ht="22" customHeight="1" x14ac:dyDescent="0.35">
      <c r="A168" s="331"/>
      <c r="B168" s="360"/>
      <c r="C168" s="360"/>
      <c r="D168" s="303"/>
      <c r="E168" s="368"/>
      <c r="F168" s="303"/>
      <c r="G168" s="368"/>
      <c r="H168" s="301"/>
      <c r="I168" s="359"/>
      <c r="J168" s="301"/>
      <c r="K168" s="301"/>
      <c r="L168" s="359"/>
      <c r="M168" s="301"/>
      <c r="N168" s="466"/>
      <c r="O168" s="301"/>
      <c r="P168" s="359"/>
      <c r="Q168" s="301"/>
      <c r="R168" s="369"/>
      <c r="S168" s="301"/>
      <c r="T168" s="359"/>
      <c r="U168" s="301"/>
      <c r="V168" s="359"/>
      <c r="W168" s="301"/>
      <c r="X168" s="359"/>
      <c r="Y168" s="301"/>
      <c r="Z168" s="359"/>
      <c r="AA168" s="359"/>
      <c r="AB168" s="301"/>
    </row>
    <row r="169" spans="1:28" ht="22" customHeight="1" x14ac:dyDescent="0.35">
      <c r="A169" s="331"/>
      <c r="B169" s="360"/>
      <c r="C169" s="360"/>
      <c r="D169" s="303"/>
      <c r="E169" s="368"/>
      <c r="F169" s="303"/>
      <c r="G169" s="368"/>
      <c r="H169" s="301"/>
      <c r="I169" s="359"/>
      <c r="J169" s="301"/>
      <c r="K169" s="301"/>
      <c r="L169" s="359"/>
      <c r="M169" s="301"/>
      <c r="N169" s="466"/>
      <c r="O169" s="301"/>
      <c r="P169" s="359"/>
      <c r="Q169" s="301"/>
      <c r="R169" s="369"/>
      <c r="S169" s="301"/>
      <c r="T169" s="359"/>
      <c r="U169" s="301"/>
      <c r="V169" s="359"/>
      <c r="W169" s="301"/>
      <c r="X169" s="359"/>
      <c r="Y169" s="301"/>
      <c r="Z169" s="359"/>
      <c r="AA169" s="301"/>
      <c r="AB169" s="359"/>
    </row>
    <row r="170" spans="1:28" ht="22" customHeight="1" x14ac:dyDescent="0.35">
      <c r="A170" s="331"/>
      <c r="B170" s="360"/>
      <c r="C170" s="360"/>
      <c r="D170" s="303"/>
      <c r="E170" s="368"/>
      <c r="F170" s="303"/>
      <c r="G170" s="368"/>
      <c r="H170" s="301"/>
      <c r="I170" s="359"/>
      <c r="J170" s="301"/>
      <c r="K170" s="301"/>
      <c r="L170" s="359"/>
      <c r="M170" s="301"/>
      <c r="N170" s="466"/>
      <c r="O170" s="301"/>
      <c r="P170" s="359"/>
      <c r="Q170" s="301"/>
      <c r="R170" s="369"/>
      <c r="S170" s="301"/>
      <c r="T170" s="359"/>
      <c r="U170" s="301"/>
      <c r="V170" s="359"/>
      <c r="W170" s="301"/>
      <c r="X170" s="359"/>
      <c r="Y170" s="301"/>
      <c r="Z170" s="359"/>
      <c r="AA170" s="301"/>
      <c r="AB170" s="359"/>
    </row>
    <row r="171" spans="1:28" ht="22" customHeight="1" x14ac:dyDescent="0.35">
      <c r="A171" s="301"/>
      <c r="B171" s="359"/>
      <c r="C171" s="359"/>
      <c r="D171" s="1280" t="s">
        <v>231</v>
      </c>
      <c r="E171" s="1280"/>
      <c r="F171" s="1280"/>
      <c r="G171" s="359"/>
      <c r="H171" s="301"/>
      <c r="I171" s="359"/>
      <c r="J171" s="1280" t="s">
        <v>259</v>
      </c>
      <c r="K171" s="1280"/>
      <c r="L171" s="1280"/>
      <c r="M171" s="1280"/>
      <c r="N171" s="466"/>
      <c r="O171" s="301"/>
      <c r="P171" s="359"/>
      <c r="Q171" s="1280" t="s">
        <v>244</v>
      </c>
      <c r="R171" s="1280"/>
      <c r="S171" s="1280"/>
      <c r="T171" s="359"/>
      <c r="U171" s="301"/>
      <c r="V171" s="359"/>
      <c r="W171" s="301"/>
      <c r="X171" s="359"/>
      <c r="Y171" s="301"/>
      <c r="Z171" s="359"/>
      <c r="AA171" s="359"/>
      <c r="AB171" s="301"/>
    </row>
    <row r="172" spans="1:28" ht="22" customHeight="1" x14ac:dyDescent="0.35">
      <c r="A172" s="301"/>
      <c r="B172" s="359"/>
      <c r="C172" s="359"/>
      <c r="D172" s="301"/>
      <c r="E172" s="359"/>
      <c r="F172" s="301"/>
      <c r="G172" s="359"/>
      <c r="H172" s="301"/>
      <c r="I172" s="359"/>
      <c r="J172" s="301"/>
      <c r="K172" s="301"/>
      <c r="L172" s="359"/>
      <c r="M172" s="301"/>
      <c r="N172" s="466"/>
      <c r="O172" s="301"/>
      <c r="P172" s="359"/>
      <c r="Q172" s="301"/>
      <c r="R172" s="369"/>
      <c r="S172" s="301"/>
      <c r="T172" s="359"/>
      <c r="U172" s="301"/>
      <c r="V172" s="359"/>
      <c r="W172" s="359"/>
      <c r="X172" s="359"/>
      <c r="Y172" s="301"/>
      <c r="Z172" s="359"/>
      <c r="AA172" s="359"/>
      <c r="AB172" s="301"/>
    </row>
    <row r="173" spans="1:28" ht="32.25" customHeight="1" x14ac:dyDescent="0.35">
      <c r="A173" s="324"/>
      <c r="B173" s="361"/>
      <c r="C173" s="361"/>
      <c r="D173" s="1238"/>
      <c r="E173" s="1238"/>
      <c r="F173" s="1238"/>
      <c r="G173" s="391"/>
      <c r="H173" s="301"/>
      <c r="I173" s="359"/>
      <c r="J173" s="301"/>
      <c r="K173" s="301"/>
      <c r="L173" s="359"/>
      <c r="M173" s="301"/>
      <c r="N173" s="466"/>
      <c r="O173" s="301"/>
      <c r="P173" s="359"/>
      <c r="Q173" s="301"/>
      <c r="R173" s="369"/>
      <c r="S173" s="301"/>
      <c r="T173" s="359"/>
      <c r="U173" s="866"/>
      <c r="V173" s="369"/>
      <c r="W173" s="359"/>
      <c r="X173" s="359"/>
      <c r="Y173" s="1239"/>
      <c r="Z173" s="1239"/>
      <c r="AA173" s="1239"/>
      <c r="AB173" s="866"/>
    </row>
    <row r="174" spans="1:28" ht="22" customHeight="1" x14ac:dyDescent="0.35">
      <c r="A174" s="301"/>
      <c r="B174" s="359"/>
      <c r="C174" s="359"/>
      <c r="D174" s="1240" t="s">
        <v>156</v>
      </c>
      <c r="E174" s="1240"/>
      <c r="F174" s="1240" t="s">
        <v>157</v>
      </c>
      <c r="G174" s="1240"/>
      <c r="H174" s="1240" t="s">
        <v>158</v>
      </c>
      <c r="I174" s="1240"/>
      <c r="J174" s="1240" t="s">
        <v>159</v>
      </c>
      <c r="K174" s="1240"/>
      <c r="L174" s="1240"/>
      <c r="M174" s="1240" t="s">
        <v>160</v>
      </c>
      <c r="N174" s="1240"/>
      <c r="O174" s="1240" t="s">
        <v>216</v>
      </c>
      <c r="P174" s="1240"/>
      <c r="Q174" s="1240" t="s">
        <v>217</v>
      </c>
      <c r="R174" s="1240"/>
      <c r="S174" s="298"/>
      <c r="T174" s="359"/>
      <c r="U174" s="301"/>
      <c r="V174" s="359"/>
      <c r="W174" s="359"/>
      <c r="X174" s="359"/>
      <c r="Y174" s="301"/>
      <c r="Z174" s="359"/>
      <c r="AA174" s="301"/>
      <c r="AB174" s="301"/>
    </row>
    <row r="175" spans="1:28" ht="22" customHeight="1" x14ac:dyDescent="0.35">
      <c r="A175" s="301"/>
      <c r="B175" s="359"/>
      <c r="C175" s="359"/>
      <c r="D175" s="427">
        <v>6045100</v>
      </c>
      <c r="E175" s="365">
        <v>613.41999999999985</v>
      </c>
      <c r="F175" s="455">
        <v>2278938</v>
      </c>
      <c r="G175" s="388">
        <v>297.88</v>
      </c>
      <c r="H175" s="426">
        <v>799579</v>
      </c>
      <c r="I175" s="366">
        <v>104.52</v>
      </c>
      <c r="J175" s="426">
        <v>43758</v>
      </c>
      <c r="K175" s="426"/>
      <c r="L175" s="366">
        <v>5.72</v>
      </c>
      <c r="M175" s="426">
        <v>723538</v>
      </c>
      <c r="N175" s="388">
        <v>94.52000000000001</v>
      </c>
      <c r="O175" s="426">
        <v>3657760</v>
      </c>
      <c r="P175" s="366">
        <v>328.04999999999995</v>
      </c>
      <c r="Q175" s="426">
        <v>1754000</v>
      </c>
      <c r="R175" s="365">
        <v>157.31</v>
      </c>
      <c r="S175" s="298"/>
      <c r="T175" s="359"/>
      <c r="U175" s="438"/>
      <c r="V175" s="355"/>
      <c r="W175" s="359"/>
      <c r="X175" s="359"/>
      <c r="Y175" s="301"/>
      <c r="Z175" s="359"/>
      <c r="AA175" s="301"/>
      <c r="AB175" s="301"/>
    </row>
    <row r="176" spans="1:28" ht="22" customHeight="1" x14ac:dyDescent="0.35">
      <c r="A176" s="301"/>
      <c r="B176" s="359"/>
      <c r="C176" s="359"/>
      <c r="D176" s="427"/>
      <c r="E176" s="365">
        <v>150.26999999999998</v>
      </c>
      <c r="F176" s="426">
        <v>3014258</v>
      </c>
      <c r="G176" s="366">
        <v>506.65</v>
      </c>
      <c r="H176" s="426">
        <v>1022347</v>
      </c>
      <c r="I176" s="366">
        <v>133.59</v>
      </c>
      <c r="J176" s="426">
        <v>461062</v>
      </c>
      <c r="K176" s="426"/>
      <c r="L176" s="366">
        <v>60.269999999999996</v>
      </c>
      <c r="M176" s="426">
        <v>1076662</v>
      </c>
      <c r="N176" s="388">
        <v>140.74</v>
      </c>
      <c r="O176" s="426"/>
      <c r="P176" s="366"/>
      <c r="Q176" s="426"/>
      <c r="R176" s="365"/>
      <c r="S176" s="298"/>
      <c r="T176" s="359"/>
      <c r="U176" s="439"/>
      <c r="V176" s="436"/>
      <c r="W176" s="301"/>
      <c r="X176" s="359"/>
      <c r="Y176" s="301"/>
      <c r="Z176" s="359"/>
      <c r="AA176" s="301"/>
      <c r="AB176" s="301"/>
    </row>
    <row r="177" spans="1:28" ht="22" customHeight="1" x14ac:dyDescent="0.35">
      <c r="A177" s="301"/>
      <c r="B177" s="359"/>
      <c r="C177" s="359"/>
      <c r="D177" s="427">
        <v>3860425</v>
      </c>
      <c r="E177" s="453">
        <v>504.63000000000011</v>
      </c>
      <c r="F177" s="426"/>
      <c r="G177" s="366">
        <v>45</v>
      </c>
      <c r="H177" s="455">
        <v>6750000</v>
      </c>
      <c r="I177" s="388">
        <v>750</v>
      </c>
      <c r="J177" s="426">
        <v>250997</v>
      </c>
      <c r="K177" s="426"/>
      <c r="L177" s="366">
        <v>32.81</v>
      </c>
      <c r="M177" s="426">
        <v>252833</v>
      </c>
      <c r="N177" s="388">
        <v>33.049999999999997</v>
      </c>
      <c r="O177" s="426"/>
      <c r="P177" s="366"/>
      <c r="Q177" s="432"/>
      <c r="R177" s="354"/>
      <c r="S177" s="298"/>
      <c r="T177" s="359"/>
      <c r="U177" s="299"/>
      <c r="V177" s="355"/>
      <c r="W177" s="301"/>
      <c r="X177" s="359"/>
      <c r="Y177" s="301"/>
      <c r="Z177" s="359"/>
      <c r="AA177" s="301"/>
      <c r="AB177" s="301"/>
    </row>
    <row r="178" spans="1:28" ht="22" customHeight="1" x14ac:dyDescent="0.35">
      <c r="A178" s="325"/>
      <c r="B178" s="362"/>
      <c r="C178" s="362"/>
      <c r="D178" s="426">
        <v>1643452</v>
      </c>
      <c r="E178" s="388">
        <v>214.82999999999998</v>
      </c>
      <c r="F178" s="430"/>
      <c r="G178" s="414"/>
      <c r="H178" s="427">
        <v>489600</v>
      </c>
      <c r="I178" s="365">
        <v>64</v>
      </c>
      <c r="J178" s="427">
        <v>272188</v>
      </c>
      <c r="K178" s="427"/>
      <c r="L178" s="383">
        <v>35.58</v>
      </c>
      <c r="M178" s="427"/>
      <c r="N178" s="453"/>
      <c r="O178" s="426"/>
      <c r="P178" s="366"/>
      <c r="Q178" s="430"/>
      <c r="R178" s="415"/>
      <c r="S178" s="413"/>
      <c r="T178" s="376"/>
      <c r="U178" s="879"/>
      <c r="V178" s="440"/>
      <c r="W178" s="859"/>
      <c r="X178" s="380"/>
      <c r="Y178" s="1237"/>
      <c r="Z178" s="1237"/>
      <c r="AA178" s="1237"/>
      <c r="AB178" s="880"/>
    </row>
    <row r="179" spans="1:28" ht="22" customHeight="1" x14ac:dyDescent="0.35">
      <c r="A179" s="301"/>
      <c r="B179" s="359"/>
      <c r="C179" s="359"/>
      <c r="D179" s="426"/>
      <c r="E179" s="388"/>
      <c r="F179" s="426"/>
      <c r="G179" s="366"/>
      <c r="H179" s="426">
        <v>131733</v>
      </c>
      <c r="I179" s="366">
        <v>17.22</v>
      </c>
      <c r="J179" s="426">
        <v>360316</v>
      </c>
      <c r="K179" s="426"/>
      <c r="L179" s="366">
        <v>47.1</v>
      </c>
      <c r="M179" s="426"/>
      <c r="N179" s="388"/>
      <c r="O179" s="426"/>
      <c r="P179" s="366"/>
      <c r="Q179" s="426"/>
      <c r="R179" s="365"/>
      <c r="S179" s="298"/>
      <c r="T179" s="359"/>
      <c r="U179" s="438"/>
      <c r="V179" s="355"/>
      <c r="W179" s="301"/>
      <c r="X179" s="359"/>
      <c r="Y179" s="301"/>
      <c r="Z179" s="359"/>
      <c r="AA179" s="301"/>
      <c r="AB179" s="301"/>
    </row>
    <row r="180" spans="1:28" ht="22" customHeight="1" x14ac:dyDescent="0.35">
      <c r="A180" s="301"/>
      <c r="B180" s="359"/>
      <c r="C180" s="359"/>
      <c r="D180" s="426"/>
      <c r="E180" s="366"/>
      <c r="F180" s="426"/>
      <c r="G180" s="366"/>
      <c r="H180" s="426">
        <v>928788</v>
      </c>
      <c r="I180" s="366">
        <v>121.4</v>
      </c>
      <c r="J180" s="426"/>
      <c r="K180" s="426">
        <v>2302516</v>
      </c>
      <c r="L180" s="366">
        <v>447.09000000000003</v>
      </c>
      <c r="M180" s="426"/>
      <c r="N180" s="388"/>
      <c r="O180" s="426"/>
      <c r="P180" s="366"/>
      <c r="Q180" s="426"/>
      <c r="R180" s="365"/>
      <c r="S180" s="298"/>
      <c r="T180" s="359"/>
      <c r="U180" s="438"/>
      <c r="V180" s="355"/>
      <c r="W180" s="301"/>
      <c r="X180" s="359"/>
      <c r="Y180" s="301"/>
      <c r="Z180" s="359"/>
      <c r="AA180" s="301"/>
      <c r="AB180" s="301"/>
    </row>
    <row r="181" spans="1:28" ht="24.75" customHeight="1" x14ac:dyDescent="0.35">
      <c r="A181" s="301"/>
      <c r="B181" s="359"/>
      <c r="C181" s="359"/>
      <c r="D181" s="426"/>
      <c r="E181" s="366"/>
      <c r="F181" s="426"/>
      <c r="G181" s="366"/>
      <c r="H181" s="426">
        <v>114750</v>
      </c>
      <c r="I181" s="366">
        <v>15</v>
      </c>
      <c r="J181" s="426"/>
      <c r="K181" s="426">
        <v>1551166</v>
      </c>
      <c r="L181" s="366">
        <v>30</v>
      </c>
      <c r="M181" s="426"/>
      <c r="N181" s="388"/>
      <c r="O181" s="426"/>
      <c r="P181" s="366"/>
      <c r="Q181" s="426"/>
      <c r="R181" s="365"/>
      <c r="S181" s="298"/>
      <c r="T181" s="359"/>
      <c r="U181" s="441"/>
      <c r="V181" s="437"/>
      <c r="W181" s="301"/>
      <c r="X181" s="359"/>
      <c r="Y181" s="301"/>
      <c r="Z181" s="359"/>
      <c r="AA181" s="301"/>
      <c r="AB181" s="301"/>
    </row>
    <row r="182" spans="1:28" ht="20.25" customHeight="1" x14ac:dyDescent="0.35">
      <c r="D182" s="428"/>
      <c r="E182" s="392"/>
      <c r="F182" s="428"/>
      <c r="G182" s="392"/>
      <c r="H182" s="455"/>
      <c r="I182" s="388"/>
      <c r="J182" s="428"/>
      <c r="K182" s="428"/>
      <c r="L182" s="392">
        <v>248.77</v>
      </c>
      <c r="M182" s="429"/>
      <c r="N182" s="467"/>
      <c r="O182" s="429"/>
      <c r="P182" s="416"/>
      <c r="Q182" s="428"/>
      <c r="R182" s="375"/>
      <c r="S182" s="287"/>
      <c r="U182" s="438"/>
      <c r="V182" s="355"/>
    </row>
    <row r="183" spans="1:28" ht="20.25" customHeight="1" x14ac:dyDescent="0.35">
      <c r="D183" s="428">
        <f>SUM(D175:D182)</f>
        <v>11548977</v>
      </c>
      <c r="E183" s="392"/>
      <c r="F183" s="428">
        <f>SUM(F175:F182)</f>
        <v>5293196</v>
      </c>
      <c r="G183" s="416"/>
      <c r="H183" s="455">
        <f>SUM(H175:H182)</f>
        <v>10236797</v>
      </c>
      <c r="I183" s="388"/>
      <c r="J183" s="428">
        <f>SUM(J175:J182)</f>
        <v>1388321</v>
      </c>
      <c r="K183" s="428">
        <f>SUM(K180:K182)</f>
        <v>3853682</v>
      </c>
      <c r="L183" s="392"/>
      <c r="M183" s="428">
        <f>SUM(M175:M182)</f>
        <v>2053033</v>
      </c>
      <c r="N183" s="468"/>
      <c r="O183" s="428">
        <f>SUM(O175:O182)</f>
        <v>3657760</v>
      </c>
      <c r="P183" s="416"/>
      <c r="Q183" s="428">
        <f>SUM(Q175:Q182)</f>
        <v>1754000</v>
      </c>
      <c r="R183" s="363"/>
      <c r="S183" s="287">
        <f>SUM(D183:R183)</f>
        <v>39785766</v>
      </c>
      <c r="U183" s="438"/>
      <c r="V183" s="355"/>
    </row>
    <row r="184" spans="1:28" ht="20.25" customHeight="1" x14ac:dyDescent="0.35">
      <c r="D184" s="428"/>
      <c r="E184" s="392">
        <f>SUM(E175:E183)</f>
        <v>1483.1499999999999</v>
      </c>
      <c r="F184" s="428"/>
      <c r="G184" s="392">
        <f>SUM(G175:G183)</f>
        <v>849.53</v>
      </c>
      <c r="H184" s="428"/>
      <c r="I184" s="392">
        <f>SUM(I175:I183)</f>
        <v>1205.7300000000002</v>
      </c>
      <c r="J184" s="428"/>
      <c r="K184" s="428"/>
      <c r="L184" s="392">
        <f>SUM(L175:L183)</f>
        <v>907.34</v>
      </c>
      <c r="M184" s="428"/>
      <c r="N184" s="468">
        <f>SUM(N175:N183)</f>
        <v>268.31</v>
      </c>
      <c r="O184" s="428"/>
      <c r="P184" s="392">
        <f>SUM(P175:P183)</f>
        <v>328.04999999999995</v>
      </c>
      <c r="Q184" s="428"/>
      <c r="R184" s="375">
        <f>SUM(R175:R183)</f>
        <v>157.31</v>
      </c>
      <c r="S184" s="287">
        <f>SUM(D184:R184)</f>
        <v>5199.420000000001</v>
      </c>
      <c r="U184" s="442"/>
      <c r="V184" s="436"/>
    </row>
    <row r="186" spans="1:28" x14ac:dyDescent="0.35">
      <c r="J186" s="294">
        <f>J183+K183</f>
        <v>5242003</v>
      </c>
      <c r="M186" s="294" t="s">
        <v>275</v>
      </c>
    </row>
    <row r="189" spans="1:28" ht="14.5" x14ac:dyDescent="0.35">
      <c r="J189" s="433"/>
      <c r="K189" s="433"/>
    </row>
    <row r="190" spans="1:28" ht="14.5" x14ac:dyDescent="0.35">
      <c r="J190" s="433"/>
      <c r="K190" s="433"/>
      <c r="L190" s="436"/>
    </row>
    <row r="191" spans="1:28" ht="15" x14ac:dyDescent="0.35">
      <c r="J191" s="119"/>
      <c r="K191" s="119"/>
      <c r="L191" s="355"/>
    </row>
    <row r="192" spans="1:28" ht="15" x14ac:dyDescent="0.35">
      <c r="J192" s="119"/>
      <c r="K192" s="119"/>
      <c r="L192" s="355"/>
    </row>
    <row r="193" spans="1:29" ht="15" x14ac:dyDescent="0.35">
      <c r="J193" s="119"/>
      <c r="K193" s="119"/>
      <c r="L193" s="355"/>
    </row>
    <row r="194" spans="1:29" ht="15" x14ac:dyDescent="0.35">
      <c r="J194" s="119"/>
      <c r="K194" s="119"/>
      <c r="L194" s="437"/>
    </row>
    <row r="195" spans="1:29" ht="15" x14ac:dyDescent="0.35">
      <c r="J195" s="119"/>
      <c r="K195" s="119"/>
      <c r="L195" s="355"/>
    </row>
    <row r="196" spans="1:29" s="349" customFormat="1" x14ac:dyDescent="0.35">
      <c r="A196" s="294"/>
      <c r="D196" s="294"/>
      <c r="F196" s="294"/>
      <c r="H196" s="294"/>
      <c r="J196" s="294"/>
      <c r="K196" s="294"/>
      <c r="L196" s="436"/>
      <c r="M196" s="294"/>
      <c r="N196" s="469"/>
      <c r="O196" s="294"/>
      <c r="Q196" s="294"/>
      <c r="R196" s="377"/>
      <c r="S196" s="294"/>
      <c r="U196" s="294"/>
      <c r="W196" s="294"/>
      <c r="Y196" s="294"/>
      <c r="AA196" s="294"/>
      <c r="AB196" s="294"/>
      <c r="AC196" s="294"/>
    </row>
  </sheetData>
  <mergeCells count="119">
    <mergeCell ref="Y178:AA178"/>
    <mergeCell ref="D173:F173"/>
    <mergeCell ref="Y173:AA173"/>
    <mergeCell ref="D174:E174"/>
    <mergeCell ref="F174:G174"/>
    <mergeCell ref="H174:I174"/>
    <mergeCell ref="J174:L174"/>
    <mergeCell ref="M174:N174"/>
    <mergeCell ref="O174:P174"/>
    <mergeCell ref="Q174:R174"/>
    <mergeCell ref="B163:AA163"/>
    <mergeCell ref="B164:AA164"/>
    <mergeCell ref="D167:F167"/>
    <mergeCell ref="J167:M167"/>
    <mergeCell ref="Q167:S167"/>
    <mergeCell ref="D171:F171"/>
    <mergeCell ref="J171:M171"/>
    <mergeCell ref="Q171:S171"/>
    <mergeCell ref="A151:A152"/>
    <mergeCell ref="A153:A154"/>
    <mergeCell ref="A155:A156"/>
    <mergeCell ref="A157:A158"/>
    <mergeCell ref="A159:A160"/>
    <mergeCell ref="A161:A163"/>
    <mergeCell ref="A141:A142"/>
    <mergeCell ref="A143:A144"/>
    <mergeCell ref="A145:A146"/>
    <mergeCell ref="A147:A148"/>
    <mergeCell ref="A149:A150"/>
    <mergeCell ref="A127:A128"/>
    <mergeCell ref="A129:A130"/>
    <mergeCell ref="A131:A132"/>
    <mergeCell ref="A133:A134"/>
    <mergeCell ref="A135:A136"/>
    <mergeCell ref="A137:A138"/>
    <mergeCell ref="A123:A124"/>
    <mergeCell ref="A125:A126"/>
    <mergeCell ref="A103:A104"/>
    <mergeCell ref="A105:A106"/>
    <mergeCell ref="A107:A108"/>
    <mergeCell ref="A109:A110"/>
    <mergeCell ref="A111:A112"/>
    <mergeCell ref="A113:A114"/>
    <mergeCell ref="A139:A140"/>
    <mergeCell ref="A99:A100"/>
    <mergeCell ref="A101:A102"/>
    <mergeCell ref="R96:W96"/>
    <mergeCell ref="X96:Y96"/>
    <mergeCell ref="Z96:AA96"/>
    <mergeCell ref="A115:A116"/>
    <mergeCell ref="A117:A118"/>
    <mergeCell ref="A119:A120"/>
    <mergeCell ref="A121:A122"/>
    <mergeCell ref="AB96:AB97"/>
    <mergeCell ref="B97:D97"/>
    <mergeCell ref="E97:F97"/>
    <mergeCell ref="G97:H97"/>
    <mergeCell ref="I97:J97"/>
    <mergeCell ref="L97:M97"/>
    <mergeCell ref="N97:O97"/>
    <mergeCell ref="A90:A92"/>
    <mergeCell ref="A93:A94"/>
    <mergeCell ref="A96:A98"/>
    <mergeCell ref="B96:F96"/>
    <mergeCell ref="G96:H96"/>
    <mergeCell ref="I96:Q96"/>
    <mergeCell ref="P97:Q97"/>
    <mergeCell ref="T97:U97"/>
    <mergeCell ref="V97:W97"/>
    <mergeCell ref="X97:Y97"/>
    <mergeCell ref="Z97:AA97"/>
    <mergeCell ref="A73:A75"/>
    <mergeCell ref="A76:A78"/>
    <mergeCell ref="A79:A81"/>
    <mergeCell ref="A82:A84"/>
    <mergeCell ref="A85:A87"/>
    <mergeCell ref="A88:A89"/>
    <mergeCell ref="A56:A58"/>
    <mergeCell ref="A59:A61"/>
    <mergeCell ref="A62:A64"/>
    <mergeCell ref="A65:A67"/>
    <mergeCell ref="A68:A69"/>
    <mergeCell ref="A70:A72"/>
    <mergeCell ref="A39:A41"/>
    <mergeCell ref="A42:A44"/>
    <mergeCell ref="A45:A47"/>
    <mergeCell ref="A48:A49"/>
    <mergeCell ref="A50:A52"/>
    <mergeCell ref="A53:A55"/>
    <mergeCell ref="A24:A26"/>
    <mergeCell ref="A27:A28"/>
    <mergeCell ref="A29:A31"/>
    <mergeCell ref="A32:A33"/>
    <mergeCell ref="A34:A36"/>
    <mergeCell ref="A37:A38"/>
    <mergeCell ref="A7:A8"/>
    <mergeCell ref="A9:A11"/>
    <mergeCell ref="A12:A14"/>
    <mergeCell ref="A15:A16"/>
    <mergeCell ref="A17:A19"/>
    <mergeCell ref="A20:A23"/>
    <mergeCell ref="Z4:AA4"/>
    <mergeCell ref="AB4:AB5"/>
    <mergeCell ref="B5:D5"/>
    <mergeCell ref="E5:F5"/>
    <mergeCell ref="G5:H5"/>
    <mergeCell ref="I5:J5"/>
    <mergeCell ref="K5:M5"/>
    <mergeCell ref="N5:O5"/>
    <mergeCell ref="A1:AB1"/>
    <mergeCell ref="A2:AB2"/>
    <mergeCell ref="A4:A5"/>
    <mergeCell ref="B4:H4"/>
    <mergeCell ref="I4:M4"/>
    <mergeCell ref="N4:O4"/>
    <mergeCell ref="P4:Q4"/>
    <mergeCell ref="R4:S4"/>
    <mergeCell ref="T4:U4"/>
    <mergeCell ref="V4:Y4"/>
  </mergeCells>
  <printOptions horizontalCentered="1"/>
  <pageMargins left="0.25" right="0.25" top="0.16" bottom="0.12" header="0.18" footer="0.12"/>
  <pageSetup paperSize="9" scale="33" fitToHeight="0" orientation="landscape" horizontalDpi="360" verticalDpi="360" r:id="rId1"/>
  <rowBreaks count="1" manualBreakCount="1">
    <brk id="94" max="26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C196"/>
  <sheetViews>
    <sheetView workbookViewId="0">
      <selection sqref="A1:AB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9" width="9.81640625" style="349" customWidth="1"/>
    <col min="10" max="10" width="19.453125" style="294" customWidth="1"/>
    <col min="11" max="11" width="16.453125" style="294" bestFit="1" customWidth="1"/>
    <col min="12" max="12" width="11.1796875" style="349" customWidth="1"/>
    <col min="13" max="13" width="18.453125" style="294" bestFit="1" customWidth="1"/>
    <col min="14" max="14" width="9.453125" style="469" customWidth="1"/>
    <col min="15" max="15" width="20.453125" style="294" customWidth="1"/>
    <col min="16" max="16" width="10" style="349" customWidth="1"/>
    <col min="17" max="17" width="21" style="294" bestFit="1" customWidth="1"/>
    <col min="18" max="18" width="10.453125" style="377" customWidth="1"/>
    <col min="19" max="19" width="21.453125" style="294" customWidth="1"/>
    <col min="20" max="20" width="10.453125" style="349" customWidth="1"/>
    <col min="21" max="21" width="19.453125" style="294" customWidth="1"/>
    <col min="22" max="22" width="9.453125" style="349" customWidth="1"/>
    <col min="23" max="23" width="16.453125" style="294" customWidth="1"/>
    <col min="24" max="24" width="9.453125" style="349" customWidth="1"/>
    <col min="25" max="25" width="18.453125" style="294" bestFit="1" customWidth="1"/>
    <col min="26" max="26" width="10.453125" style="349" customWidth="1"/>
    <col min="27" max="27" width="19.453125" style="294" customWidth="1"/>
    <col min="28" max="28" width="21.453125" style="294" customWidth="1"/>
    <col min="29" max="16384" width="9.1796875" style="294"/>
  </cols>
  <sheetData>
    <row r="1" spans="1:29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</row>
    <row r="2" spans="1:29" ht="15" x14ac:dyDescent="0.35">
      <c r="A2" s="1237" t="s">
        <v>276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</row>
    <row r="4" spans="1:29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4</v>
      </c>
      <c r="J4" s="1281"/>
      <c r="K4" s="1281"/>
      <c r="L4" s="1281"/>
      <c r="M4" s="1269"/>
      <c r="N4" s="1282" t="s">
        <v>266</v>
      </c>
      <c r="O4" s="1283"/>
      <c r="P4" s="1282" t="s">
        <v>5</v>
      </c>
      <c r="Q4" s="1283"/>
      <c r="R4" s="1282" t="s">
        <v>6</v>
      </c>
      <c r="S4" s="1283"/>
      <c r="T4" s="1268" t="s">
        <v>7</v>
      </c>
      <c r="U4" s="1269"/>
      <c r="V4" s="1282" t="s">
        <v>8</v>
      </c>
      <c r="W4" s="1284"/>
      <c r="X4" s="1284"/>
      <c r="Y4" s="1283"/>
      <c r="Z4" s="1268" t="s">
        <v>7</v>
      </c>
      <c r="AA4" s="1269"/>
      <c r="AB4" s="1245" t="s">
        <v>9</v>
      </c>
    </row>
    <row r="5" spans="1:29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68" t="s">
        <v>268</v>
      </c>
      <c r="L5" s="1281"/>
      <c r="M5" s="1269"/>
      <c r="N5" s="1268" t="s">
        <v>269</v>
      </c>
      <c r="O5" s="1269"/>
      <c r="P5" s="363"/>
      <c r="Q5" s="869" t="s">
        <v>192</v>
      </c>
      <c r="R5" s="363"/>
      <c r="S5" s="869" t="s">
        <v>20</v>
      </c>
      <c r="T5" s="374"/>
      <c r="U5" s="863" t="s">
        <v>255</v>
      </c>
      <c r="V5" s="350"/>
      <c r="W5" s="339" t="s">
        <v>193</v>
      </c>
      <c r="X5" s="384"/>
      <c r="Y5" s="863" t="s">
        <v>251</v>
      </c>
      <c r="Z5" s="374"/>
      <c r="AA5" s="869" t="s">
        <v>256</v>
      </c>
      <c r="AB5" s="1247"/>
    </row>
    <row r="6" spans="1:29" s="296" customFormat="1" ht="30.75" customHeight="1" x14ac:dyDescent="0.35">
      <c r="A6" s="875"/>
      <c r="B6" s="350" t="s">
        <v>26</v>
      </c>
      <c r="C6" s="350" t="s">
        <v>273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869" t="s">
        <v>27</v>
      </c>
      <c r="K6" s="869" t="s">
        <v>164</v>
      </c>
      <c r="L6" s="363" t="s">
        <v>28</v>
      </c>
      <c r="M6" s="869" t="s">
        <v>27</v>
      </c>
      <c r="N6" s="460" t="s">
        <v>30</v>
      </c>
      <c r="O6" s="869" t="s">
        <v>27</v>
      </c>
      <c r="P6" s="363" t="s">
        <v>30</v>
      </c>
      <c r="Q6" s="869" t="s">
        <v>27</v>
      </c>
      <c r="R6" s="363" t="s">
        <v>31</v>
      </c>
      <c r="S6" s="869" t="s">
        <v>27</v>
      </c>
      <c r="T6" s="374" t="s">
        <v>30</v>
      </c>
      <c r="U6" s="863" t="s">
        <v>27</v>
      </c>
      <c r="V6" s="350" t="s">
        <v>30</v>
      </c>
      <c r="W6" s="873" t="s">
        <v>27</v>
      </c>
      <c r="X6" s="350" t="s">
        <v>32</v>
      </c>
      <c r="Y6" s="863" t="s">
        <v>27</v>
      </c>
      <c r="Z6" s="374" t="s">
        <v>30</v>
      </c>
      <c r="AA6" s="869" t="s">
        <v>27</v>
      </c>
      <c r="AB6" s="864"/>
    </row>
    <row r="7" spans="1:29" ht="15" customHeight="1" x14ac:dyDescent="0.35">
      <c r="A7" s="1249">
        <v>44531</v>
      </c>
      <c r="B7" s="351"/>
      <c r="C7" s="351">
        <v>30</v>
      </c>
      <c r="D7" s="327">
        <v>270000</v>
      </c>
      <c r="E7" s="348">
        <v>30.84</v>
      </c>
      <c r="F7" s="327">
        <v>235926</v>
      </c>
      <c r="G7" s="348"/>
      <c r="H7" s="297"/>
      <c r="I7" s="353"/>
      <c r="J7" s="297"/>
      <c r="K7" s="297"/>
      <c r="L7" s="353"/>
      <c r="M7" s="297"/>
      <c r="N7" s="372"/>
      <c r="O7" s="298"/>
      <c r="P7" s="366">
        <v>15</v>
      </c>
      <c r="Q7" s="298">
        <v>114750</v>
      </c>
      <c r="R7" s="365">
        <v>15</v>
      </c>
      <c r="S7" s="298">
        <v>135000</v>
      </c>
      <c r="T7" s="366">
        <v>32.64</v>
      </c>
      <c r="U7" s="298">
        <v>249696</v>
      </c>
      <c r="V7" s="385"/>
      <c r="W7" s="340"/>
      <c r="X7" s="385"/>
      <c r="Y7" s="298"/>
      <c r="Z7" s="366"/>
      <c r="AA7" s="298"/>
      <c r="AB7" s="298"/>
    </row>
    <row r="8" spans="1:29" ht="15" customHeight="1" x14ac:dyDescent="0.35">
      <c r="A8" s="1251"/>
      <c r="B8" s="352">
        <v>20.81</v>
      </c>
      <c r="C8" s="352"/>
      <c r="D8" s="327">
        <v>159197</v>
      </c>
      <c r="E8" s="348"/>
      <c r="F8" s="327"/>
      <c r="G8" s="348"/>
      <c r="H8" s="297"/>
      <c r="I8" s="353"/>
      <c r="J8" s="297"/>
      <c r="K8" s="297"/>
      <c r="L8" s="353"/>
      <c r="M8" s="297"/>
      <c r="N8" s="372"/>
      <c r="O8" s="298"/>
      <c r="P8" s="366"/>
      <c r="Q8" s="298"/>
      <c r="R8" s="365">
        <v>15</v>
      </c>
      <c r="S8" s="298">
        <v>135000</v>
      </c>
      <c r="T8" s="366"/>
      <c r="U8" s="298"/>
      <c r="V8" s="385"/>
      <c r="W8" s="340"/>
      <c r="X8" s="385"/>
      <c r="Y8" s="298"/>
      <c r="Z8" s="366"/>
      <c r="AA8" s="298"/>
      <c r="AB8" s="298"/>
    </row>
    <row r="9" spans="1:29" ht="15" customHeight="1" x14ac:dyDescent="0.35">
      <c r="A9" s="1249">
        <v>44532</v>
      </c>
      <c r="B9" s="411">
        <v>11.11</v>
      </c>
      <c r="C9" s="411"/>
      <c r="D9" s="327">
        <v>84992</v>
      </c>
      <c r="E9" s="348"/>
      <c r="F9" s="327"/>
      <c r="G9" s="348"/>
      <c r="H9" s="297"/>
      <c r="I9" s="353">
        <v>32.590000000000003</v>
      </c>
      <c r="J9" s="297">
        <v>249314</v>
      </c>
      <c r="K9" s="297"/>
      <c r="L9" s="353"/>
      <c r="M9" s="297"/>
      <c r="N9" s="372"/>
      <c r="O9" s="298"/>
      <c r="P9" s="366"/>
      <c r="Q9" s="298"/>
      <c r="R9" s="365">
        <v>15</v>
      </c>
      <c r="S9" s="298">
        <v>135000</v>
      </c>
      <c r="T9" s="366"/>
      <c r="U9" s="298"/>
      <c r="V9" s="385"/>
      <c r="W9" s="340"/>
      <c r="X9" s="385"/>
      <c r="Y9" s="298"/>
      <c r="Z9" s="366"/>
      <c r="AA9" s="298"/>
      <c r="AB9" s="298"/>
    </row>
    <row r="10" spans="1:29" ht="15" customHeight="1" x14ac:dyDescent="0.35">
      <c r="A10" s="1250"/>
      <c r="B10" s="351"/>
      <c r="C10" s="351"/>
      <c r="D10" s="327"/>
      <c r="E10" s="348"/>
      <c r="F10" s="327"/>
      <c r="G10" s="348"/>
      <c r="H10" s="297"/>
      <c r="I10" s="353"/>
      <c r="J10" s="297"/>
      <c r="K10" s="297"/>
      <c r="L10" s="353"/>
      <c r="M10" s="297"/>
      <c r="N10" s="372"/>
      <c r="O10" s="298"/>
      <c r="P10" s="366"/>
      <c r="Q10" s="298"/>
      <c r="R10" s="365">
        <v>15</v>
      </c>
      <c r="S10" s="298">
        <v>135000</v>
      </c>
      <c r="T10" s="366"/>
      <c r="U10" s="298"/>
      <c r="V10" s="385"/>
      <c r="W10" s="341"/>
      <c r="X10" s="386"/>
      <c r="Y10" s="287"/>
      <c r="Z10" s="392"/>
      <c r="AA10" s="298"/>
      <c r="AB10" s="298"/>
      <c r="AC10" s="294" t="s">
        <v>153</v>
      </c>
    </row>
    <row r="11" spans="1:29" ht="15" customHeight="1" x14ac:dyDescent="0.35">
      <c r="A11" s="1251"/>
      <c r="B11" s="352"/>
      <c r="C11" s="352"/>
      <c r="D11" s="327"/>
      <c r="E11" s="348"/>
      <c r="F11" s="327"/>
      <c r="G11" s="348"/>
      <c r="H11" s="338"/>
      <c r="I11" s="353"/>
      <c r="J11" s="297"/>
      <c r="K11" s="297"/>
      <c r="L11" s="353"/>
      <c r="M11" s="297"/>
      <c r="N11" s="372"/>
      <c r="O11" s="298"/>
      <c r="P11" s="366"/>
      <c r="Q11" s="298"/>
      <c r="R11" s="365"/>
      <c r="S11" s="298"/>
      <c r="T11" s="366"/>
      <c r="U11" s="298"/>
      <c r="V11" s="385"/>
      <c r="W11" s="340"/>
      <c r="X11" s="385"/>
      <c r="Y11" s="298"/>
      <c r="Z11" s="366"/>
      <c r="AA11" s="298"/>
      <c r="AB11" s="298"/>
    </row>
    <row r="12" spans="1:29" ht="15" customHeight="1" x14ac:dyDescent="0.35">
      <c r="A12" s="1249">
        <v>44533</v>
      </c>
      <c r="B12" s="353"/>
      <c r="C12" s="353">
        <v>15</v>
      </c>
      <c r="D12" s="327">
        <v>135000</v>
      </c>
      <c r="E12" s="348">
        <v>30.82</v>
      </c>
      <c r="F12" s="327">
        <v>229653</v>
      </c>
      <c r="G12" s="348"/>
      <c r="H12" s="297"/>
      <c r="I12" s="353"/>
      <c r="J12" s="297"/>
      <c r="K12" s="297"/>
      <c r="L12" s="353">
        <v>52.81</v>
      </c>
      <c r="M12" s="297">
        <v>271970</v>
      </c>
      <c r="N12" s="372"/>
      <c r="O12" s="298"/>
      <c r="P12" s="366"/>
      <c r="Q12" s="298"/>
      <c r="R12" s="365">
        <v>15</v>
      </c>
      <c r="S12" s="298">
        <v>135000</v>
      </c>
      <c r="T12" s="366"/>
      <c r="U12" s="298"/>
      <c r="V12" s="385"/>
      <c r="W12" s="340"/>
      <c r="X12" s="385">
        <v>27.58</v>
      </c>
      <c r="Y12" s="298">
        <v>210987</v>
      </c>
      <c r="Z12" s="366"/>
      <c r="AA12" s="298"/>
      <c r="AB12" s="298"/>
    </row>
    <row r="13" spans="1:29" ht="15" customHeight="1" x14ac:dyDescent="0.35">
      <c r="A13" s="1250"/>
      <c r="B13" s="353">
        <v>16.82</v>
      </c>
      <c r="C13" s="353"/>
      <c r="D13" s="327">
        <v>128673</v>
      </c>
      <c r="E13" s="348"/>
      <c r="F13" s="327"/>
      <c r="G13" s="348"/>
      <c r="H13" s="297"/>
      <c r="I13" s="353"/>
      <c r="J13" s="297"/>
      <c r="K13" s="297"/>
      <c r="L13" s="353"/>
      <c r="M13" s="297"/>
      <c r="N13" s="372"/>
      <c r="O13" s="298"/>
      <c r="P13" s="366"/>
      <c r="Q13" s="298"/>
      <c r="R13" s="365">
        <v>15</v>
      </c>
      <c r="S13" s="298">
        <v>135000</v>
      </c>
      <c r="T13" s="366"/>
      <c r="U13" s="298"/>
      <c r="V13" s="385"/>
      <c r="W13" s="340"/>
      <c r="X13" s="385"/>
      <c r="Y13" s="298"/>
      <c r="Z13" s="366"/>
      <c r="AA13" s="298"/>
      <c r="AB13" s="298"/>
    </row>
    <row r="14" spans="1:29" ht="15" customHeight="1" x14ac:dyDescent="0.35">
      <c r="A14" s="1251"/>
      <c r="B14" s="353"/>
      <c r="C14" s="353"/>
      <c r="D14" s="327"/>
      <c r="E14" s="348"/>
      <c r="F14" s="297"/>
      <c r="G14" s="353"/>
      <c r="H14" s="338"/>
      <c r="I14" s="353"/>
      <c r="J14" s="297"/>
      <c r="K14" s="297"/>
      <c r="L14" s="353"/>
      <c r="M14" s="297"/>
      <c r="N14" s="372"/>
      <c r="O14" s="298"/>
      <c r="P14" s="366"/>
      <c r="Q14" s="298"/>
      <c r="R14" s="365"/>
      <c r="S14" s="298"/>
      <c r="T14" s="366"/>
      <c r="U14" s="298"/>
      <c r="V14" s="385"/>
      <c r="W14" s="340"/>
      <c r="X14" s="385"/>
      <c r="Y14" s="298"/>
      <c r="Z14" s="366"/>
      <c r="AA14" s="298"/>
      <c r="AB14" s="298"/>
    </row>
    <row r="15" spans="1:29" ht="15" customHeight="1" x14ac:dyDescent="0.35">
      <c r="A15" s="1249">
        <v>44534</v>
      </c>
      <c r="B15" s="353"/>
      <c r="C15" s="353"/>
      <c r="D15" s="327"/>
      <c r="E15" s="348">
        <v>19.96</v>
      </c>
      <c r="F15" s="327">
        <v>152694</v>
      </c>
      <c r="G15" s="348"/>
      <c r="H15" s="297"/>
      <c r="I15" s="353">
        <v>22.28</v>
      </c>
      <c r="J15" s="297">
        <v>170442</v>
      </c>
      <c r="K15" s="297"/>
      <c r="L15" s="353"/>
      <c r="M15" s="297"/>
      <c r="N15" s="372"/>
      <c r="O15" s="298"/>
      <c r="P15" s="366"/>
      <c r="Q15" s="298"/>
      <c r="R15" s="365"/>
      <c r="S15" s="298"/>
      <c r="T15" s="366"/>
      <c r="U15" s="298"/>
      <c r="V15" s="385"/>
      <c r="W15" s="340"/>
      <c r="X15" s="385"/>
      <c r="Y15" s="298"/>
      <c r="Z15" s="366"/>
      <c r="AA15" s="298"/>
      <c r="AB15" s="298"/>
    </row>
    <row r="16" spans="1:29" ht="15" customHeight="1" x14ac:dyDescent="0.35">
      <c r="A16" s="1251"/>
      <c r="B16" s="353"/>
      <c r="C16" s="353"/>
      <c r="D16" s="327"/>
      <c r="E16" s="348"/>
      <c r="F16" s="327"/>
      <c r="G16" s="348"/>
      <c r="H16" s="297"/>
      <c r="I16" s="353"/>
      <c r="J16" s="297"/>
      <c r="K16" s="297"/>
      <c r="L16" s="353"/>
      <c r="M16" s="297"/>
      <c r="N16" s="372"/>
      <c r="O16" s="298"/>
      <c r="P16" s="366"/>
      <c r="Q16" s="298"/>
      <c r="R16" s="365"/>
      <c r="S16" s="298"/>
      <c r="T16" s="366"/>
      <c r="U16" s="298"/>
      <c r="V16" s="385"/>
      <c r="W16" s="340"/>
      <c r="X16" s="385"/>
      <c r="Y16" s="298"/>
      <c r="Z16" s="366"/>
      <c r="AA16" s="298"/>
      <c r="AB16" s="298"/>
    </row>
    <row r="17" spans="1:28" ht="15" customHeight="1" x14ac:dyDescent="0.35">
      <c r="A17" s="1249">
        <v>44535</v>
      </c>
      <c r="B17" s="353">
        <v>19.899999999999999</v>
      </c>
      <c r="C17" s="353"/>
      <c r="D17" s="327">
        <v>152235</v>
      </c>
      <c r="E17" s="348">
        <v>20.85</v>
      </c>
      <c r="F17" s="327">
        <v>159503</v>
      </c>
      <c r="G17" s="348">
        <v>33.29</v>
      </c>
      <c r="H17" s="297">
        <v>254669</v>
      </c>
      <c r="I17" s="353">
        <v>24.32</v>
      </c>
      <c r="J17" s="297">
        <v>186048</v>
      </c>
      <c r="K17" s="297"/>
      <c r="L17" s="353">
        <v>57.19</v>
      </c>
      <c r="M17" s="297">
        <v>294529</v>
      </c>
      <c r="N17" s="372"/>
      <c r="O17" s="298"/>
      <c r="P17" s="366"/>
      <c r="Q17" s="298"/>
      <c r="R17" s="365"/>
      <c r="S17" s="298"/>
      <c r="T17" s="366"/>
      <c r="U17" s="298"/>
      <c r="V17" s="385"/>
      <c r="W17" s="340"/>
      <c r="X17" s="385"/>
      <c r="Y17" s="298"/>
      <c r="Z17" s="366">
        <v>10.26</v>
      </c>
      <c r="AA17" s="298">
        <v>78489</v>
      </c>
      <c r="AB17" s="298"/>
    </row>
    <row r="18" spans="1:28" ht="15" customHeight="1" x14ac:dyDescent="0.35">
      <c r="A18" s="1250"/>
      <c r="B18" s="353"/>
      <c r="C18" s="353"/>
      <c r="D18" s="327"/>
      <c r="E18" s="348"/>
      <c r="F18" s="327"/>
      <c r="G18" s="348"/>
      <c r="H18" s="297"/>
      <c r="I18" s="353"/>
      <c r="J18" s="297"/>
      <c r="K18" s="297"/>
      <c r="L18" s="353"/>
      <c r="M18" s="297"/>
      <c r="N18" s="372"/>
      <c r="O18" s="298"/>
      <c r="P18" s="366"/>
      <c r="Q18" s="298"/>
      <c r="R18" s="365"/>
      <c r="S18" s="298"/>
      <c r="T18" s="366"/>
      <c r="U18" s="298"/>
      <c r="V18" s="385"/>
      <c r="W18" s="340"/>
      <c r="X18" s="385"/>
      <c r="Y18" s="298"/>
      <c r="Z18" s="366"/>
      <c r="AA18" s="298"/>
      <c r="AB18" s="298"/>
    </row>
    <row r="19" spans="1:28" ht="15" customHeight="1" x14ac:dyDescent="0.35">
      <c r="A19" s="1251"/>
      <c r="B19" s="353"/>
      <c r="C19" s="353"/>
      <c r="D19" s="327"/>
      <c r="E19" s="348"/>
      <c r="F19" s="327"/>
      <c r="G19" s="348"/>
      <c r="H19" s="297"/>
      <c r="I19" s="353"/>
      <c r="J19" s="297"/>
      <c r="K19" s="297"/>
      <c r="L19" s="353"/>
      <c r="M19" s="297"/>
      <c r="N19" s="372"/>
      <c r="O19" s="298"/>
      <c r="P19" s="366"/>
      <c r="Q19" s="298"/>
      <c r="R19" s="365"/>
      <c r="S19" s="298"/>
      <c r="T19" s="366"/>
      <c r="U19" s="298"/>
      <c r="V19" s="385"/>
      <c r="W19" s="340"/>
      <c r="X19" s="385"/>
      <c r="Y19" s="298"/>
      <c r="Z19" s="366"/>
      <c r="AA19" s="298"/>
      <c r="AB19" s="298"/>
    </row>
    <row r="20" spans="1:28" ht="15" customHeight="1" x14ac:dyDescent="0.35">
      <c r="A20" s="1249">
        <v>44536</v>
      </c>
      <c r="B20" s="353"/>
      <c r="C20" s="353">
        <v>30</v>
      </c>
      <c r="D20" s="327">
        <v>270000</v>
      </c>
      <c r="E20" s="348">
        <v>18.510000000000002</v>
      </c>
      <c r="F20" s="327">
        <v>141602</v>
      </c>
      <c r="G20" s="348"/>
      <c r="H20" s="297"/>
      <c r="I20" s="353"/>
      <c r="J20" s="297"/>
      <c r="K20" s="297"/>
      <c r="L20" s="353"/>
      <c r="M20" s="297"/>
      <c r="N20" s="372">
        <v>44.68</v>
      </c>
      <c r="O20" s="298">
        <v>341802</v>
      </c>
      <c r="P20" s="366"/>
      <c r="Q20" s="298"/>
      <c r="R20" s="365">
        <v>15</v>
      </c>
      <c r="S20" s="298">
        <v>135000</v>
      </c>
      <c r="T20" s="366">
        <v>45.25</v>
      </c>
      <c r="U20" s="298">
        <v>346163</v>
      </c>
      <c r="V20" s="385"/>
      <c r="W20" s="340"/>
      <c r="X20" s="385"/>
      <c r="Y20" s="332"/>
      <c r="Z20" s="366"/>
      <c r="AA20" s="298"/>
      <c r="AB20" s="298"/>
    </row>
    <row r="21" spans="1:28" ht="15" customHeight="1" x14ac:dyDescent="0.35">
      <c r="A21" s="1250"/>
      <c r="B21" s="353">
        <v>15.06</v>
      </c>
      <c r="C21" s="353"/>
      <c r="D21" s="327">
        <v>115209</v>
      </c>
      <c r="E21" s="348"/>
      <c r="F21" s="327"/>
      <c r="G21" s="348"/>
      <c r="H21" s="297"/>
      <c r="I21" s="353"/>
      <c r="J21" s="297"/>
      <c r="K21" s="297"/>
      <c r="L21" s="353"/>
      <c r="M21" s="297"/>
      <c r="N21" s="372"/>
      <c r="O21" s="298"/>
      <c r="P21" s="366"/>
      <c r="Q21" s="298"/>
      <c r="R21" s="365">
        <v>15</v>
      </c>
      <c r="S21" s="298">
        <v>135000</v>
      </c>
      <c r="T21" s="366"/>
      <c r="U21" s="298"/>
      <c r="V21" s="385"/>
      <c r="W21" s="868"/>
      <c r="X21" s="871"/>
      <c r="Y21" s="867"/>
      <c r="Z21" s="365"/>
      <c r="AA21" s="298"/>
      <c r="AB21" s="298"/>
    </row>
    <row r="22" spans="1:28" ht="15" customHeight="1" x14ac:dyDescent="0.35">
      <c r="A22" s="1250"/>
      <c r="B22" s="353"/>
      <c r="C22" s="353"/>
      <c r="D22" s="327"/>
      <c r="E22" s="348"/>
      <c r="F22" s="327"/>
      <c r="G22" s="348"/>
      <c r="H22" s="297"/>
      <c r="I22" s="353"/>
      <c r="J22" s="297"/>
      <c r="K22" s="297"/>
      <c r="L22" s="353"/>
      <c r="M22" s="297"/>
      <c r="N22" s="372"/>
      <c r="O22" s="298"/>
      <c r="P22" s="366"/>
      <c r="Q22" s="298"/>
      <c r="R22" s="365"/>
      <c r="S22" s="298"/>
      <c r="T22" s="366"/>
      <c r="U22" s="298"/>
      <c r="V22" s="385"/>
      <c r="W22" s="868"/>
      <c r="X22" s="871"/>
      <c r="Y22" s="867"/>
      <c r="Z22" s="365"/>
      <c r="AA22" s="298"/>
      <c r="AB22" s="298"/>
    </row>
    <row r="23" spans="1:28" ht="15" customHeight="1" x14ac:dyDescent="0.35">
      <c r="A23" s="1251"/>
      <c r="B23" s="353"/>
      <c r="C23" s="353"/>
      <c r="D23" s="327"/>
      <c r="E23" s="348"/>
      <c r="F23" s="327"/>
      <c r="G23" s="348"/>
      <c r="H23" s="297"/>
      <c r="I23" s="353"/>
      <c r="J23" s="297"/>
      <c r="K23" s="297"/>
      <c r="L23" s="353"/>
      <c r="M23" s="297"/>
      <c r="N23" s="372"/>
      <c r="O23" s="298"/>
      <c r="P23" s="366"/>
      <c r="Q23" s="298"/>
      <c r="R23" s="365"/>
      <c r="S23" s="298"/>
      <c r="T23" s="366"/>
      <c r="U23" s="298"/>
      <c r="V23" s="385"/>
      <c r="W23" s="340"/>
      <c r="X23" s="385"/>
      <c r="Y23" s="298"/>
      <c r="Z23" s="366"/>
      <c r="AA23" s="298"/>
      <c r="AB23" s="298"/>
    </row>
    <row r="24" spans="1:28" ht="15" customHeight="1" x14ac:dyDescent="0.35">
      <c r="A24" s="1249">
        <v>44537</v>
      </c>
      <c r="B24" s="353"/>
      <c r="C24" s="353"/>
      <c r="D24" s="327"/>
      <c r="E24" s="348">
        <v>19.77</v>
      </c>
      <c r="F24" s="327">
        <v>151241</v>
      </c>
      <c r="G24" s="348"/>
      <c r="H24" s="297"/>
      <c r="I24" s="353">
        <v>24.14</v>
      </c>
      <c r="J24" s="338">
        <v>184671</v>
      </c>
      <c r="K24" s="338"/>
      <c r="L24" s="353">
        <v>52.23</v>
      </c>
      <c r="M24" s="297">
        <v>268985</v>
      </c>
      <c r="N24" s="372"/>
      <c r="O24" s="298"/>
      <c r="P24" s="366"/>
      <c r="Q24" s="298"/>
      <c r="R24" s="365">
        <v>15</v>
      </c>
      <c r="S24" s="298">
        <v>135000</v>
      </c>
      <c r="T24" s="366"/>
      <c r="U24" s="298"/>
      <c r="V24" s="385"/>
      <c r="W24" s="340"/>
      <c r="X24" s="385"/>
      <c r="Y24" s="298"/>
      <c r="Z24" s="366"/>
      <c r="AA24" s="298"/>
      <c r="AB24" s="298"/>
    </row>
    <row r="25" spans="1:28" ht="15" customHeight="1" x14ac:dyDescent="0.35">
      <c r="A25" s="1250"/>
      <c r="B25" s="353"/>
      <c r="C25" s="353"/>
      <c r="D25" s="327"/>
      <c r="E25" s="348"/>
      <c r="F25" s="327"/>
      <c r="G25" s="348"/>
      <c r="H25" s="297"/>
      <c r="I25" s="353"/>
      <c r="J25" s="297"/>
      <c r="K25" s="297"/>
      <c r="L25" s="353"/>
      <c r="M25" s="297"/>
      <c r="N25" s="372"/>
      <c r="O25" s="298"/>
      <c r="P25" s="366"/>
      <c r="Q25" s="298"/>
      <c r="R25" s="365">
        <v>15</v>
      </c>
      <c r="S25" s="298">
        <v>135000</v>
      </c>
      <c r="T25" s="366"/>
      <c r="U25" s="298"/>
      <c r="V25" s="385"/>
      <c r="W25" s="340"/>
      <c r="X25" s="385"/>
      <c r="Y25" s="298"/>
      <c r="Z25" s="366"/>
      <c r="AA25" s="298"/>
      <c r="AB25" s="298"/>
    </row>
    <row r="26" spans="1:28" ht="15" customHeight="1" x14ac:dyDescent="0.35">
      <c r="A26" s="1251"/>
      <c r="B26" s="353"/>
      <c r="C26" s="353"/>
      <c r="D26" s="327"/>
      <c r="E26" s="348"/>
      <c r="F26" s="327"/>
      <c r="G26" s="348"/>
      <c r="H26" s="297"/>
      <c r="I26" s="353"/>
      <c r="J26" s="297"/>
      <c r="K26" s="297"/>
      <c r="L26" s="353"/>
      <c r="M26" s="297"/>
      <c r="N26" s="372"/>
      <c r="O26" s="298"/>
      <c r="P26" s="366"/>
      <c r="Q26" s="298"/>
      <c r="R26" s="365"/>
      <c r="S26" s="298"/>
      <c r="T26" s="366"/>
      <c r="U26" s="298"/>
      <c r="V26" s="385"/>
      <c r="W26" s="340"/>
      <c r="X26" s="385"/>
      <c r="Y26" s="298"/>
      <c r="Z26" s="366"/>
      <c r="AA26" s="298"/>
      <c r="AB26" s="298"/>
    </row>
    <row r="27" spans="1:28" ht="15" customHeight="1" x14ac:dyDescent="0.35">
      <c r="A27" s="1249">
        <v>44538</v>
      </c>
      <c r="B27" s="353"/>
      <c r="C27" s="353">
        <v>30</v>
      </c>
      <c r="D27" s="327">
        <v>270000</v>
      </c>
      <c r="E27" s="348">
        <v>17.73</v>
      </c>
      <c r="F27" s="327">
        <v>135635</v>
      </c>
      <c r="G27" s="348"/>
      <c r="H27" s="297"/>
      <c r="I27" s="353"/>
      <c r="J27" s="297"/>
      <c r="K27" s="297"/>
      <c r="L27" s="353"/>
      <c r="M27" s="297"/>
      <c r="N27" s="372"/>
      <c r="O27" s="298"/>
      <c r="P27" s="366"/>
      <c r="Q27" s="298"/>
      <c r="R27" s="365">
        <v>15</v>
      </c>
      <c r="S27" s="298">
        <v>135000</v>
      </c>
      <c r="T27" s="366"/>
      <c r="U27" s="298"/>
      <c r="V27" s="385">
        <v>10.96</v>
      </c>
      <c r="W27" s="340">
        <v>83844</v>
      </c>
      <c r="X27" s="385"/>
      <c r="Y27" s="298"/>
      <c r="Z27" s="366"/>
      <c r="AA27" s="298"/>
      <c r="AB27" s="298"/>
    </row>
    <row r="28" spans="1:28" ht="15" customHeight="1" x14ac:dyDescent="0.35">
      <c r="A28" s="1251"/>
      <c r="B28" s="353">
        <v>26.56</v>
      </c>
      <c r="C28" s="353"/>
      <c r="D28" s="327">
        <v>203184</v>
      </c>
      <c r="E28" s="348"/>
      <c r="F28" s="327"/>
      <c r="G28" s="348"/>
      <c r="H28" s="297"/>
      <c r="I28" s="353"/>
      <c r="J28" s="297"/>
      <c r="K28" s="297"/>
      <c r="L28" s="353"/>
      <c r="M28" s="297"/>
      <c r="N28" s="372"/>
      <c r="O28" s="298"/>
      <c r="P28" s="366"/>
      <c r="Q28" s="298"/>
      <c r="R28" s="365">
        <v>15</v>
      </c>
      <c r="S28" s="298">
        <v>135000</v>
      </c>
      <c r="T28" s="366"/>
      <c r="U28" s="298"/>
      <c r="V28" s="385"/>
      <c r="W28" s="340"/>
      <c r="X28" s="385"/>
      <c r="Y28" s="298"/>
      <c r="Z28" s="366"/>
      <c r="AA28" s="298"/>
      <c r="AB28" s="298"/>
    </row>
    <row r="29" spans="1:28" ht="15" customHeight="1" x14ac:dyDescent="0.35">
      <c r="A29" s="1249">
        <v>44539</v>
      </c>
      <c r="B29" s="353"/>
      <c r="C29" s="353"/>
      <c r="D29" s="327"/>
      <c r="E29" s="348">
        <v>13.03</v>
      </c>
      <c r="F29" s="450">
        <v>99680</v>
      </c>
      <c r="G29" s="348">
        <v>31.98</v>
      </c>
      <c r="H29" s="297">
        <v>244647</v>
      </c>
      <c r="I29" s="353">
        <v>35.71</v>
      </c>
      <c r="J29" s="297">
        <v>273182</v>
      </c>
      <c r="K29" s="297">
        <v>30</v>
      </c>
      <c r="L29" s="353"/>
      <c r="M29" s="297">
        <v>270000</v>
      </c>
      <c r="N29" s="372"/>
      <c r="O29" s="298"/>
      <c r="P29" s="366">
        <v>15</v>
      </c>
      <c r="Q29" s="298">
        <v>114750</v>
      </c>
      <c r="R29" s="365">
        <v>15</v>
      </c>
      <c r="S29" s="298">
        <v>135000</v>
      </c>
      <c r="T29" s="366"/>
      <c r="U29" s="298"/>
      <c r="V29" s="385"/>
      <c r="W29" s="340"/>
      <c r="X29" s="385"/>
      <c r="Y29" s="298"/>
      <c r="Z29" s="366"/>
      <c r="AA29" s="298"/>
      <c r="AB29" s="298"/>
    </row>
    <row r="30" spans="1:28" ht="15" customHeight="1" x14ac:dyDescent="0.35">
      <c r="A30" s="1250"/>
      <c r="B30" s="353"/>
      <c r="C30" s="353"/>
      <c r="D30" s="327"/>
      <c r="E30" s="348"/>
      <c r="F30" s="327"/>
      <c r="G30" s="348">
        <v>17.2</v>
      </c>
      <c r="H30" s="297">
        <v>131580</v>
      </c>
      <c r="I30" s="353"/>
      <c r="J30" s="297"/>
      <c r="K30" s="297"/>
      <c r="L30" s="353"/>
      <c r="M30" s="297"/>
      <c r="N30" s="372"/>
      <c r="O30" s="298"/>
      <c r="P30" s="366"/>
      <c r="Q30" s="298"/>
      <c r="R30" s="365">
        <v>15</v>
      </c>
      <c r="S30" s="298">
        <v>135000</v>
      </c>
      <c r="T30" s="366"/>
      <c r="U30" s="298"/>
      <c r="V30" s="385"/>
      <c r="W30" s="868"/>
      <c r="X30" s="871"/>
      <c r="Y30" s="867"/>
      <c r="Z30" s="365"/>
      <c r="AA30" s="298"/>
      <c r="AB30" s="298"/>
    </row>
    <row r="31" spans="1:28" ht="15" customHeight="1" x14ac:dyDescent="0.35">
      <c r="A31" s="1251"/>
      <c r="B31" s="353"/>
      <c r="C31" s="353"/>
      <c r="D31" s="450"/>
      <c r="E31" s="348"/>
      <c r="F31" s="327"/>
      <c r="G31" s="348"/>
      <c r="H31" s="297"/>
      <c r="I31" s="353"/>
      <c r="J31" s="297"/>
      <c r="K31" s="297"/>
      <c r="L31" s="353"/>
      <c r="M31" s="297"/>
      <c r="N31" s="372"/>
      <c r="O31" s="298"/>
      <c r="P31" s="366"/>
      <c r="Q31" s="298"/>
      <c r="R31" s="365"/>
      <c r="S31" s="298"/>
      <c r="T31" s="366"/>
      <c r="U31" s="298"/>
      <c r="V31" s="385"/>
      <c r="W31" s="340"/>
      <c r="X31" s="385"/>
      <c r="Y31" s="298"/>
      <c r="Z31" s="366"/>
      <c r="AA31" s="298"/>
      <c r="AB31" s="298"/>
    </row>
    <row r="32" spans="1:28" ht="15" customHeight="1" x14ac:dyDescent="0.35">
      <c r="A32" s="1249">
        <v>44540</v>
      </c>
      <c r="B32" s="353"/>
      <c r="C32" s="353"/>
      <c r="D32" s="327"/>
      <c r="E32" s="348"/>
      <c r="F32" s="327"/>
      <c r="G32" s="348"/>
      <c r="H32" s="297"/>
      <c r="I32" s="353"/>
      <c r="J32" s="297"/>
      <c r="K32" s="297"/>
      <c r="L32" s="353"/>
      <c r="M32" s="297"/>
      <c r="N32" s="372"/>
      <c r="O32" s="298"/>
      <c r="P32" s="366"/>
      <c r="Q32" s="298"/>
      <c r="R32" s="365">
        <v>15</v>
      </c>
      <c r="S32" s="298">
        <v>135000</v>
      </c>
      <c r="T32" s="366">
        <v>37.93</v>
      </c>
      <c r="U32" s="298">
        <v>290165</v>
      </c>
      <c r="V32" s="385"/>
      <c r="W32" s="340"/>
      <c r="X32" s="385">
        <v>29.29</v>
      </c>
      <c r="Y32" s="298">
        <v>224069</v>
      </c>
      <c r="Z32" s="366"/>
      <c r="AA32" s="298"/>
      <c r="AB32" s="298"/>
    </row>
    <row r="33" spans="1:28" ht="15" customHeight="1" x14ac:dyDescent="0.35">
      <c r="A33" s="1251"/>
      <c r="B33" s="353"/>
      <c r="C33" s="353"/>
      <c r="D33" s="327"/>
      <c r="E33" s="348"/>
      <c r="F33" s="327"/>
      <c r="G33" s="348"/>
      <c r="H33" s="297"/>
      <c r="I33" s="353"/>
      <c r="J33" s="297"/>
      <c r="K33" s="297"/>
      <c r="L33" s="353"/>
      <c r="M33" s="297"/>
      <c r="N33" s="372"/>
      <c r="O33" s="298"/>
      <c r="P33" s="366"/>
      <c r="Q33" s="298"/>
      <c r="R33" s="365">
        <v>15</v>
      </c>
      <c r="S33" s="298">
        <v>135000</v>
      </c>
      <c r="T33" s="366"/>
      <c r="U33" s="298"/>
      <c r="V33" s="385"/>
      <c r="W33" s="340"/>
      <c r="X33" s="385"/>
      <c r="Y33" s="298"/>
      <c r="Z33" s="366"/>
      <c r="AA33" s="298"/>
      <c r="AB33" s="298"/>
    </row>
    <row r="34" spans="1:28" ht="15" customHeight="1" x14ac:dyDescent="0.35">
      <c r="A34" s="1249">
        <v>44541</v>
      </c>
      <c r="B34" s="353">
        <v>20.92</v>
      </c>
      <c r="C34" s="353"/>
      <c r="D34" s="327">
        <v>160038</v>
      </c>
      <c r="E34" s="348">
        <v>28.11</v>
      </c>
      <c r="F34" s="327">
        <v>215042</v>
      </c>
      <c r="G34" s="348"/>
      <c r="H34" s="297"/>
      <c r="I34" s="353">
        <v>39.42</v>
      </c>
      <c r="J34" s="297">
        <v>301563</v>
      </c>
      <c r="K34" s="297">
        <v>15</v>
      </c>
      <c r="L34" s="353"/>
      <c r="M34" s="297">
        <v>135000</v>
      </c>
      <c r="N34" s="372"/>
      <c r="O34" s="298"/>
      <c r="P34" s="366"/>
      <c r="Q34" s="298"/>
      <c r="R34" s="365"/>
      <c r="S34" s="298"/>
      <c r="T34" s="366"/>
      <c r="U34" s="298"/>
      <c r="V34" s="385"/>
      <c r="W34" s="340"/>
      <c r="X34" s="385"/>
      <c r="Y34" s="298"/>
      <c r="Z34" s="366"/>
      <c r="AA34" s="298"/>
      <c r="AB34" s="298"/>
    </row>
    <row r="35" spans="1:28" ht="15" customHeight="1" x14ac:dyDescent="0.35">
      <c r="A35" s="1250"/>
      <c r="B35" s="353"/>
      <c r="C35" s="353"/>
      <c r="D35" s="327"/>
      <c r="E35" s="348"/>
      <c r="F35" s="327"/>
      <c r="G35" s="348"/>
      <c r="H35" s="297"/>
      <c r="I35" s="353"/>
      <c r="J35" s="297"/>
      <c r="K35" s="297"/>
      <c r="L35" s="353"/>
      <c r="M35" s="297"/>
      <c r="N35" s="372"/>
      <c r="O35" s="298"/>
      <c r="P35" s="366"/>
      <c r="Q35" s="298"/>
      <c r="R35" s="365">
        <v>15</v>
      </c>
      <c r="S35" s="298">
        <v>135000</v>
      </c>
      <c r="T35" s="366"/>
      <c r="U35" s="298"/>
      <c r="V35" s="385"/>
      <c r="W35" s="340"/>
      <c r="X35" s="385"/>
      <c r="Y35" s="298"/>
      <c r="Z35" s="366"/>
      <c r="AA35" s="298"/>
      <c r="AB35" s="298"/>
    </row>
    <row r="36" spans="1:28" ht="15" customHeight="1" x14ac:dyDescent="0.35">
      <c r="A36" s="1251"/>
      <c r="B36" s="353"/>
      <c r="C36" s="353"/>
      <c r="D36" s="327"/>
      <c r="E36" s="348"/>
      <c r="F36" s="327"/>
      <c r="G36" s="348"/>
      <c r="H36" s="297"/>
      <c r="I36" s="353"/>
      <c r="J36" s="297"/>
      <c r="K36" s="297"/>
      <c r="L36" s="353"/>
      <c r="M36" s="297"/>
      <c r="N36" s="372"/>
      <c r="O36" s="298"/>
      <c r="P36" s="366"/>
      <c r="Q36" s="298"/>
      <c r="R36" s="365">
        <v>15</v>
      </c>
      <c r="S36" s="298">
        <v>135000</v>
      </c>
      <c r="T36" s="366"/>
      <c r="U36" s="298"/>
      <c r="V36" s="385"/>
      <c r="W36" s="340"/>
      <c r="X36" s="385"/>
      <c r="Y36" s="298"/>
      <c r="Z36" s="366"/>
      <c r="AA36" s="298"/>
      <c r="AB36" s="298"/>
    </row>
    <row r="37" spans="1:28" ht="15" customHeight="1" x14ac:dyDescent="0.35">
      <c r="A37" s="1249">
        <v>44542</v>
      </c>
      <c r="B37" s="353"/>
      <c r="C37" s="353"/>
      <c r="D37" s="327"/>
      <c r="E37" s="348"/>
      <c r="F37" s="327"/>
      <c r="G37" s="348"/>
      <c r="H37" s="297"/>
      <c r="I37" s="353">
        <v>19.440000000000001</v>
      </c>
      <c r="J37" s="297">
        <v>148716</v>
      </c>
      <c r="K37" s="297"/>
      <c r="L37" s="353"/>
      <c r="M37" s="297"/>
      <c r="N37" s="372"/>
      <c r="O37" s="298"/>
      <c r="P37" s="366"/>
      <c r="Q37" s="298"/>
      <c r="R37" s="365"/>
      <c r="S37" s="298"/>
      <c r="T37" s="366"/>
      <c r="U37" s="298"/>
      <c r="V37" s="385"/>
      <c r="W37" s="340"/>
      <c r="X37" s="385"/>
      <c r="Y37" s="298"/>
      <c r="Z37" s="366"/>
      <c r="AA37" s="298"/>
      <c r="AB37" s="298"/>
    </row>
    <row r="38" spans="1:28" ht="15" customHeight="1" x14ac:dyDescent="0.35">
      <c r="A38" s="1251"/>
      <c r="B38" s="353"/>
      <c r="C38" s="353"/>
      <c r="D38" s="327"/>
      <c r="E38" s="348"/>
      <c r="F38" s="327"/>
      <c r="G38" s="348"/>
      <c r="H38" s="297"/>
      <c r="I38" s="353"/>
      <c r="J38" s="297"/>
      <c r="K38" s="297"/>
      <c r="L38" s="353"/>
      <c r="M38" s="297"/>
      <c r="N38" s="372"/>
      <c r="O38" s="298"/>
      <c r="P38" s="366"/>
      <c r="Q38" s="298"/>
      <c r="R38" s="365"/>
      <c r="S38" s="298"/>
      <c r="T38" s="366"/>
      <c r="U38" s="298"/>
      <c r="V38" s="385"/>
      <c r="W38" s="340"/>
      <c r="X38" s="385"/>
      <c r="Y38" s="298"/>
      <c r="Z38" s="366"/>
      <c r="AA38" s="298"/>
      <c r="AB38" s="298"/>
    </row>
    <row r="39" spans="1:28" ht="15" customHeight="1" x14ac:dyDescent="0.35">
      <c r="A39" s="1249">
        <v>44543</v>
      </c>
      <c r="B39" s="353"/>
      <c r="C39" s="353"/>
      <c r="D39" s="327"/>
      <c r="E39" s="348">
        <v>32.04</v>
      </c>
      <c r="F39" s="327">
        <v>245106</v>
      </c>
      <c r="G39" s="348"/>
      <c r="H39" s="297"/>
      <c r="I39" s="353">
        <v>20.18</v>
      </c>
      <c r="J39" s="297">
        <v>154377</v>
      </c>
      <c r="K39" s="297"/>
      <c r="L39" s="353">
        <v>51.78</v>
      </c>
      <c r="M39" s="297">
        <v>266667</v>
      </c>
      <c r="N39" s="372"/>
      <c r="O39" s="298"/>
      <c r="P39" s="366"/>
      <c r="Q39" s="298"/>
      <c r="R39" s="365"/>
      <c r="S39" s="298"/>
      <c r="T39" s="366"/>
      <c r="U39" s="298"/>
      <c r="V39" s="385">
        <v>36.130000000000003</v>
      </c>
      <c r="W39" s="340">
        <v>276395</v>
      </c>
      <c r="X39" s="385"/>
      <c r="Y39" s="298"/>
      <c r="Z39" s="366">
        <v>13</v>
      </c>
      <c r="AA39" s="298">
        <v>99450</v>
      </c>
      <c r="AB39" s="298"/>
    </row>
    <row r="40" spans="1:28" ht="15" customHeight="1" x14ac:dyDescent="0.35">
      <c r="A40" s="1250"/>
      <c r="B40" s="353"/>
      <c r="C40" s="353"/>
      <c r="D40" s="327"/>
      <c r="E40" s="348"/>
      <c r="F40" s="327"/>
      <c r="G40" s="348"/>
      <c r="H40" s="297"/>
      <c r="I40" s="353"/>
      <c r="J40" s="297"/>
      <c r="K40" s="297"/>
      <c r="L40" s="353"/>
      <c r="M40" s="297"/>
      <c r="N40" s="372"/>
      <c r="O40" s="298"/>
      <c r="P40" s="366"/>
      <c r="Q40" s="298"/>
      <c r="R40" s="365">
        <v>15</v>
      </c>
      <c r="S40" s="298">
        <v>135000</v>
      </c>
      <c r="T40" s="366"/>
      <c r="U40" s="298"/>
      <c r="V40" s="385"/>
      <c r="W40" s="868"/>
      <c r="X40" s="871"/>
      <c r="Y40" s="867"/>
      <c r="Z40" s="365"/>
      <c r="AA40" s="298"/>
      <c r="AB40" s="298"/>
    </row>
    <row r="41" spans="1:28" ht="15" customHeight="1" x14ac:dyDescent="0.35">
      <c r="A41" s="1251"/>
      <c r="B41" s="353"/>
      <c r="C41" s="353"/>
      <c r="D41" s="327"/>
      <c r="E41" s="348"/>
      <c r="F41" s="327"/>
      <c r="G41" s="348"/>
      <c r="H41" s="297"/>
      <c r="I41" s="353"/>
      <c r="J41" s="297"/>
      <c r="K41" s="297"/>
      <c r="L41" s="353"/>
      <c r="M41" s="297"/>
      <c r="N41" s="372"/>
      <c r="O41" s="298"/>
      <c r="P41" s="366"/>
      <c r="Q41" s="298"/>
      <c r="R41" s="365">
        <v>15</v>
      </c>
      <c r="S41" s="298">
        <v>135000</v>
      </c>
      <c r="T41" s="366"/>
      <c r="U41" s="298"/>
      <c r="V41" s="385"/>
      <c r="W41" s="340"/>
      <c r="X41" s="385"/>
      <c r="Y41" s="298"/>
      <c r="Z41" s="366"/>
      <c r="AA41" s="298"/>
      <c r="AB41" s="298"/>
    </row>
    <row r="42" spans="1:28" ht="15" customHeight="1" x14ac:dyDescent="0.35">
      <c r="A42" s="1249">
        <v>44544</v>
      </c>
      <c r="B42" s="353"/>
      <c r="C42" s="348">
        <v>30</v>
      </c>
      <c r="D42" s="297">
        <v>270000</v>
      </c>
      <c r="E42" s="348"/>
      <c r="F42" s="327"/>
      <c r="G42" s="348"/>
      <c r="H42" s="297"/>
      <c r="I42" s="353">
        <v>18.62</v>
      </c>
      <c r="J42" s="297">
        <v>142443</v>
      </c>
      <c r="K42" s="297"/>
      <c r="L42" s="353">
        <v>52.64</v>
      </c>
      <c r="M42" s="297">
        <v>271096</v>
      </c>
      <c r="N42" s="372"/>
      <c r="O42" s="298"/>
      <c r="P42" s="366"/>
      <c r="Q42" s="298"/>
      <c r="R42" s="365"/>
      <c r="S42" s="298"/>
      <c r="T42" s="366"/>
      <c r="U42" s="298"/>
      <c r="V42" s="385"/>
      <c r="W42" s="340"/>
      <c r="X42" s="385"/>
      <c r="Y42" s="298"/>
      <c r="Z42" s="366"/>
      <c r="AA42" s="298"/>
      <c r="AB42" s="298"/>
    </row>
    <row r="43" spans="1:28" ht="15" customHeight="1" x14ac:dyDescent="0.35">
      <c r="A43" s="1250"/>
      <c r="B43" s="353"/>
      <c r="C43" s="353"/>
      <c r="D43" s="327"/>
      <c r="E43" s="348"/>
      <c r="F43" s="327"/>
      <c r="G43" s="348"/>
      <c r="H43" s="297"/>
      <c r="I43" s="353"/>
      <c r="J43" s="297"/>
      <c r="K43" s="297"/>
      <c r="L43" s="353"/>
      <c r="M43" s="297"/>
      <c r="N43" s="372"/>
      <c r="O43" s="298"/>
      <c r="P43" s="366"/>
      <c r="Q43" s="298"/>
      <c r="R43" s="365">
        <v>15</v>
      </c>
      <c r="S43" s="298">
        <v>135000</v>
      </c>
      <c r="T43" s="366">
        <v>15</v>
      </c>
      <c r="U43" s="298">
        <v>114750</v>
      </c>
      <c r="V43" s="385"/>
      <c r="W43" s="868"/>
      <c r="X43" s="871"/>
      <c r="Y43" s="867"/>
      <c r="Z43" s="365"/>
      <c r="AA43" s="298"/>
      <c r="AB43" s="298"/>
    </row>
    <row r="44" spans="1:28" ht="15" customHeight="1" x14ac:dyDescent="0.35">
      <c r="A44" s="1251"/>
      <c r="B44" s="353"/>
      <c r="C44" s="353"/>
      <c r="D44" s="327"/>
      <c r="E44" s="348"/>
      <c r="F44" s="327"/>
      <c r="G44" s="348"/>
      <c r="H44" s="297"/>
      <c r="I44" s="353"/>
      <c r="J44" s="297"/>
      <c r="K44" s="297"/>
      <c r="L44" s="353"/>
      <c r="M44" s="297"/>
      <c r="N44" s="372"/>
      <c r="O44" s="298"/>
      <c r="P44" s="366"/>
      <c r="Q44" s="298"/>
      <c r="R44" s="365">
        <v>15</v>
      </c>
      <c r="S44" s="298">
        <v>135000</v>
      </c>
      <c r="T44" s="366"/>
      <c r="U44" s="298"/>
      <c r="V44" s="385"/>
      <c r="W44" s="340"/>
      <c r="X44" s="385"/>
      <c r="Y44" s="298"/>
      <c r="Z44" s="366"/>
      <c r="AA44" s="298"/>
      <c r="AB44" s="298"/>
    </row>
    <row r="45" spans="1:28" ht="15" customHeight="1" x14ac:dyDescent="0.35">
      <c r="A45" s="1249">
        <v>44545</v>
      </c>
      <c r="B45" s="353"/>
      <c r="C45" s="353"/>
      <c r="D45" s="327"/>
      <c r="E45" s="348">
        <v>37.840000000000003</v>
      </c>
      <c r="F45" s="327">
        <v>289476</v>
      </c>
      <c r="G45" s="348">
        <v>30.33</v>
      </c>
      <c r="H45" s="297">
        <v>232178</v>
      </c>
      <c r="I45" s="353">
        <v>20.41</v>
      </c>
      <c r="J45" s="297">
        <v>156137</v>
      </c>
      <c r="K45" s="297"/>
      <c r="L45" s="353"/>
      <c r="M45" s="297"/>
      <c r="N45" s="372"/>
      <c r="O45" s="298"/>
      <c r="P45" s="366"/>
      <c r="Q45" s="298"/>
      <c r="R45" s="365">
        <v>15</v>
      </c>
      <c r="S45" s="298">
        <v>135000</v>
      </c>
      <c r="T45" s="366"/>
      <c r="U45" s="298"/>
      <c r="V45" s="385"/>
      <c r="W45" s="340"/>
      <c r="X45" s="385"/>
      <c r="Y45" s="298"/>
      <c r="Z45" s="366"/>
      <c r="AA45" s="298"/>
      <c r="AB45" s="298"/>
    </row>
    <row r="46" spans="1:28" ht="15" customHeight="1" x14ac:dyDescent="0.35">
      <c r="A46" s="1250"/>
      <c r="B46" s="353"/>
      <c r="C46" s="353"/>
      <c r="D46" s="327"/>
      <c r="E46" s="348"/>
      <c r="F46" s="327"/>
      <c r="G46" s="348"/>
      <c r="H46" s="297"/>
      <c r="I46" s="353"/>
      <c r="J46" s="297"/>
      <c r="K46" s="297"/>
      <c r="L46" s="353"/>
      <c r="M46" s="297"/>
      <c r="N46" s="372"/>
      <c r="O46" s="298"/>
      <c r="P46" s="366"/>
      <c r="Q46" s="298"/>
      <c r="R46" s="365">
        <v>15</v>
      </c>
      <c r="S46" s="298">
        <v>135000</v>
      </c>
      <c r="T46" s="366"/>
      <c r="U46" s="298"/>
      <c r="V46" s="385"/>
      <c r="W46" s="340"/>
      <c r="X46" s="385"/>
      <c r="Y46" s="298"/>
      <c r="Z46" s="366"/>
      <c r="AA46" s="298"/>
      <c r="AB46" s="298"/>
    </row>
    <row r="47" spans="1:28" ht="15" customHeight="1" x14ac:dyDescent="0.35">
      <c r="A47" s="1251"/>
      <c r="B47" s="353"/>
      <c r="C47" s="353"/>
      <c r="D47" s="327"/>
      <c r="E47" s="348"/>
      <c r="F47" s="327"/>
      <c r="G47" s="348"/>
      <c r="H47" s="297"/>
      <c r="I47" s="353"/>
      <c r="J47" s="297"/>
      <c r="K47" s="297"/>
      <c r="L47" s="353"/>
      <c r="M47" s="297"/>
      <c r="N47" s="372"/>
      <c r="O47" s="298"/>
      <c r="P47" s="366"/>
      <c r="Q47" s="298"/>
      <c r="R47" s="365"/>
      <c r="S47" s="298"/>
      <c r="T47" s="366"/>
      <c r="U47" s="298"/>
      <c r="V47" s="385"/>
      <c r="W47" s="340"/>
      <c r="X47" s="385"/>
      <c r="Y47" s="298"/>
      <c r="Z47" s="366"/>
      <c r="AA47" s="298"/>
      <c r="AB47" s="298"/>
    </row>
    <row r="48" spans="1:28" ht="15" customHeight="1" x14ac:dyDescent="0.35">
      <c r="A48" s="1249">
        <v>44546</v>
      </c>
      <c r="B48" s="353">
        <v>36.630000000000003</v>
      </c>
      <c r="C48" s="353"/>
      <c r="D48" s="327">
        <v>280220</v>
      </c>
      <c r="E48" s="348">
        <v>18.739999999999998</v>
      </c>
      <c r="F48" s="327">
        <v>143361</v>
      </c>
      <c r="G48" s="348"/>
      <c r="H48" s="338"/>
      <c r="I48" s="372">
        <v>25.67</v>
      </c>
      <c r="J48" s="297">
        <v>196376</v>
      </c>
      <c r="K48" s="297"/>
      <c r="L48" s="353"/>
      <c r="M48" s="297"/>
      <c r="N48" s="372"/>
      <c r="O48" s="298"/>
      <c r="P48" s="366">
        <v>38.71</v>
      </c>
      <c r="Q48" s="298">
        <v>296132</v>
      </c>
      <c r="R48" s="365">
        <v>15</v>
      </c>
      <c r="S48" s="298">
        <v>135000</v>
      </c>
      <c r="T48" s="366"/>
      <c r="U48" s="298"/>
      <c r="V48" s="385"/>
      <c r="W48" s="340"/>
      <c r="X48" s="385"/>
      <c r="Y48" s="298"/>
      <c r="Z48" s="366"/>
      <c r="AA48" s="298"/>
      <c r="AB48" s="298"/>
    </row>
    <row r="49" spans="1:28" ht="15" customHeight="1" x14ac:dyDescent="0.35">
      <c r="A49" s="1251"/>
      <c r="B49" s="353"/>
      <c r="C49" s="353"/>
      <c r="D49" s="327"/>
      <c r="E49" s="348"/>
      <c r="F49" s="327"/>
      <c r="G49" s="348"/>
      <c r="H49" s="297"/>
      <c r="I49" s="353"/>
      <c r="J49" s="297"/>
      <c r="K49" s="297"/>
      <c r="L49" s="353"/>
      <c r="M49" s="297"/>
      <c r="N49" s="372"/>
      <c r="O49" s="298"/>
      <c r="P49" s="366"/>
      <c r="Q49" s="298"/>
      <c r="R49" s="365">
        <v>15</v>
      </c>
      <c r="S49" s="298">
        <v>135000</v>
      </c>
      <c r="T49" s="366"/>
      <c r="U49" s="298"/>
      <c r="V49" s="385"/>
      <c r="W49" s="340"/>
      <c r="X49" s="385"/>
      <c r="Y49" s="298"/>
      <c r="Z49" s="366"/>
      <c r="AA49" s="298"/>
      <c r="AB49" s="298"/>
    </row>
    <row r="50" spans="1:28" ht="15" customHeight="1" x14ac:dyDescent="0.35">
      <c r="A50" s="1249">
        <v>44547</v>
      </c>
      <c r="B50" s="353"/>
      <c r="C50" s="353">
        <v>15</v>
      </c>
      <c r="D50" s="327">
        <v>135000</v>
      </c>
      <c r="E50" s="348">
        <v>19.3</v>
      </c>
      <c r="F50" s="327">
        <v>147645</v>
      </c>
      <c r="G50" s="348"/>
      <c r="H50" s="297"/>
      <c r="I50" s="353">
        <v>18.760000000000002</v>
      </c>
      <c r="J50" s="297">
        <v>143514</v>
      </c>
      <c r="K50" s="297"/>
      <c r="L50" s="353"/>
      <c r="M50" s="297"/>
      <c r="N50" s="372"/>
      <c r="O50" s="298"/>
      <c r="P50" s="366"/>
      <c r="Q50" s="298"/>
      <c r="R50" s="365">
        <v>15</v>
      </c>
      <c r="S50" s="298">
        <v>135000</v>
      </c>
      <c r="T50" s="366"/>
      <c r="U50" s="298"/>
      <c r="V50" s="385"/>
      <c r="W50" s="340"/>
      <c r="X50" s="385"/>
      <c r="Y50" s="298"/>
      <c r="Z50" s="366">
        <v>15</v>
      </c>
      <c r="AA50" s="298">
        <v>114750</v>
      </c>
      <c r="AB50" s="298"/>
    </row>
    <row r="51" spans="1:28" ht="15" customHeight="1" x14ac:dyDescent="0.35">
      <c r="A51" s="1250"/>
      <c r="B51" s="353"/>
      <c r="C51" s="353"/>
      <c r="D51" s="327"/>
      <c r="E51" s="348"/>
      <c r="F51" s="327"/>
      <c r="G51" s="348"/>
      <c r="H51" s="297"/>
      <c r="I51" s="353"/>
      <c r="J51" s="297"/>
      <c r="K51" s="297"/>
      <c r="L51" s="353"/>
      <c r="M51" s="297"/>
      <c r="N51" s="372"/>
      <c r="O51" s="298"/>
      <c r="P51" s="366"/>
      <c r="Q51" s="298"/>
      <c r="R51" s="365">
        <v>15</v>
      </c>
      <c r="S51" s="298">
        <v>135000</v>
      </c>
      <c r="T51" s="366"/>
      <c r="U51" s="298"/>
      <c r="V51" s="385"/>
      <c r="W51" s="340"/>
      <c r="X51" s="385"/>
      <c r="Y51" s="298"/>
      <c r="Z51" s="366"/>
      <c r="AA51" s="298"/>
      <c r="AB51" s="298"/>
    </row>
    <row r="52" spans="1:28" ht="15" customHeight="1" x14ac:dyDescent="0.35">
      <c r="A52" s="1251"/>
      <c r="B52" s="353"/>
      <c r="C52" s="353"/>
      <c r="D52" s="327"/>
      <c r="E52" s="348"/>
      <c r="F52" s="327"/>
      <c r="G52" s="348"/>
      <c r="H52" s="297"/>
      <c r="I52" s="353"/>
      <c r="J52" s="297"/>
      <c r="K52" s="297"/>
      <c r="L52" s="353"/>
      <c r="M52" s="297"/>
      <c r="N52" s="372"/>
      <c r="O52" s="298"/>
      <c r="P52" s="366"/>
      <c r="Q52" s="298"/>
      <c r="R52" s="365"/>
      <c r="S52" s="298"/>
      <c r="T52" s="366"/>
      <c r="U52" s="298"/>
      <c r="V52" s="385"/>
      <c r="W52" s="340"/>
      <c r="X52" s="385"/>
      <c r="Y52" s="298"/>
      <c r="Z52" s="366"/>
      <c r="AA52" s="298"/>
      <c r="AB52" s="298"/>
    </row>
    <row r="53" spans="1:28" ht="15" customHeight="1" x14ac:dyDescent="0.35">
      <c r="A53" s="1249">
        <v>44548</v>
      </c>
      <c r="B53" s="353">
        <v>21.39</v>
      </c>
      <c r="C53" s="353"/>
      <c r="D53" s="327">
        <v>163634</v>
      </c>
      <c r="E53" s="348"/>
      <c r="F53" s="327"/>
      <c r="G53" s="348"/>
      <c r="H53" s="297"/>
      <c r="I53" s="353"/>
      <c r="J53" s="297"/>
      <c r="K53" s="297"/>
      <c r="L53" s="353"/>
      <c r="M53" s="297"/>
      <c r="N53" s="372"/>
      <c r="O53" s="298"/>
      <c r="P53" s="366"/>
      <c r="Q53" s="298"/>
      <c r="R53" s="365">
        <v>15</v>
      </c>
      <c r="S53" s="298">
        <v>135000</v>
      </c>
      <c r="T53" s="353"/>
      <c r="U53" s="298"/>
      <c r="V53" s="385"/>
      <c r="W53" s="340"/>
      <c r="X53" s="385"/>
      <c r="Y53" s="298"/>
      <c r="Z53" s="366"/>
      <c r="AA53" s="298"/>
      <c r="AB53" s="298"/>
    </row>
    <row r="54" spans="1:28" ht="15" customHeight="1" x14ac:dyDescent="0.35">
      <c r="A54" s="1250"/>
      <c r="B54" s="353"/>
      <c r="C54" s="353"/>
      <c r="D54" s="327"/>
      <c r="E54" s="348"/>
      <c r="F54" s="327"/>
      <c r="G54" s="348"/>
      <c r="H54" s="297"/>
      <c r="I54" s="353"/>
      <c r="J54" s="297"/>
      <c r="K54" s="297"/>
      <c r="L54" s="353"/>
      <c r="M54" s="297"/>
      <c r="N54" s="372"/>
      <c r="O54" s="298"/>
      <c r="P54" s="366"/>
      <c r="Q54" s="298"/>
      <c r="R54" s="365">
        <v>15</v>
      </c>
      <c r="S54" s="298">
        <v>135000</v>
      </c>
      <c r="T54" s="366"/>
      <c r="U54" s="298"/>
      <c r="V54" s="385"/>
      <c r="W54" s="868"/>
      <c r="X54" s="871"/>
      <c r="Y54" s="867"/>
      <c r="Z54" s="365"/>
      <c r="AA54" s="298"/>
      <c r="AB54" s="298"/>
    </row>
    <row r="55" spans="1:28" ht="15" customHeight="1" x14ac:dyDescent="0.35">
      <c r="A55" s="1251"/>
      <c r="B55" s="353"/>
      <c r="C55" s="353"/>
      <c r="D55" s="327"/>
      <c r="E55" s="348"/>
      <c r="F55" s="327"/>
      <c r="G55" s="348"/>
      <c r="H55" s="338"/>
      <c r="I55" s="353"/>
      <c r="J55" s="297"/>
      <c r="K55" s="297"/>
      <c r="L55" s="353"/>
      <c r="M55" s="297"/>
      <c r="N55" s="372"/>
      <c r="O55" s="298"/>
      <c r="P55" s="366"/>
      <c r="Q55" s="298"/>
      <c r="R55" s="365"/>
      <c r="S55" s="298"/>
      <c r="T55" s="366"/>
      <c r="U55" s="298"/>
      <c r="V55" s="385"/>
      <c r="W55" s="340"/>
      <c r="X55" s="385"/>
      <c r="Y55" s="298"/>
      <c r="Z55" s="366"/>
      <c r="AA55" s="298"/>
      <c r="AB55" s="298"/>
    </row>
    <row r="56" spans="1:28" ht="15" customHeight="1" x14ac:dyDescent="0.35">
      <c r="A56" s="1249">
        <v>44549</v>
      </c>
      <c r="B56" s="353">
        <v>14.3</v>
      </c>
      <c r="C56" s="353"/>
      <c r="D56" s="327">
        <v>109395</v>
      </c>
      <c r="E56" s="348">
        <v>35.71</v>
      </c>
      <c r="F56" s="327">
        <v>273182</v>
      </c>
      <c r="G56" s="348"/>
      <c r="H56" s="297"/>
      <c r="I56" s="353">
        <v>37.880000000000003</v>
      </c>
      <c r="J56" s="297">
        <v>289782</v>
      </c>
      <c r="K56" s="297"/>
      <c r="L56" s="353"/>
      <c r="M56" s="297"/>
      <c r="N56" s="372"/>
      <c r="O56" s="298"/>
      <c r="P56" s="366"/>
      <c r="Q56" s="298"/>
      <c r="R56" s="365"/>
      <c r="S56" s="298"/>
      <c r="T56" s="366"/>
      <c r="U56" s="298"/>
      <c r="V56" s="385"/>
      <c r="W56" s="340"/>
      <c r="X56" s="385"/>
      <c r="Y56" s="298"/>
      <c r="Z56" s="366"/>
      <c r="AA56" s="298"/>
      <c r="AB56" s="298"/>
    </row>
    <row r="57" spans="1:28" ht="15" customHeight="1" x14ac:dyDescent="0.35">
      <c r="A57" s="1250"/>
      <c r="B57" s="353"/>
      <c r="C57" s="353"/>
      <c r="D57" s="327"/>
      <c r="E57" s="348"/>
      <c r="F57" s="327"/>
      <c r="G57" s="348"/>
      <c r="H57" s="297"/>
      <c r="I57" s="353"/>
      <c r="J57" s="297"/>
      <c r="K57" s="297"/>
      <c r="L57" s="353"/>
      <c r="M57" s="297"/>
      <c r="N57" s="372"/>
      <c r="O57" s="298"/>
      <c r="P57" s="366"/>
      <c r="Q57" s="298"/>
      <c r="R57" s="365"/>
      <c r="S57" s="298"/>
      <c r="T57" s="366"/>
      <c r="U57" s="298"/>
      <c r="V57" s="385"/>
      <c r="W57" s="868"/>
      <c r="X57" s="871"/>
      <c r="Y57" s="867"/>
      <c r="Z57" s="365"/>
      <c r="AA57" s="298"/>
      <c r="AB57" s="298"/>
    </row>
    <row r="58" spans="1:28" ht="15" customHeight="1" x14ac:dyDescent="0.35">
      <c r="A58" s="1251"/>
      <c r="B58" s="353"/>
      <c r="C58" s="353"/>
      <c r="D58" s="327"/>
      <c r="E58" s="348"/>
      <c r="F58" s="327"/>
      <c r="G58" s="348"/>
      <c r="H58" s="297"/>
      <c r="I58" s="353"/>
      <c r="J58" s="297"/>
      <c r="K58" s="297"/>
      <c r="L58" s="353"/>
      <c r="M58" s="297"/>
      <c r="N58" s="372"/>
      <c r="O58" s="298"/>
      <c r="P58" s="366"/>
      <c r="Q58" s="298"/>
      <c r="R58" s="365"/>
      <c r="S58" s="298"/>
      <c r="T58" s="366"/>
      <c r="U58" s="298"/>
      <c r="V58" s="385"/>
      <c r="W58" s="340"/>
      <c r="X58" s="385"/>
      <c r="Y58" s="298"/>
      <c r="Z58" s="366"/>
      <c r="AA58" s="298"/>
      <c r="AB58" s="298"/>
    </row>
    <row r="59" spans="1:28" ht="15" customHeight="1" x14ac:dyDescent="0.35">
      <c r="A59" s="1249">
        <v>44550</v>
      </c>
      <c r="B59" s="353"/>
      <c r="C59" s="353"/>
      <c r="D59" s="327"/>
      <c r="E59" s="410"/>
      <c r="F59" s="327"/>
      <c r="G59" s="348">
        <v>29.34</v>
      </c>
      <c r="H59" s="297">
        <v>224451</v>
      </c>
      <c r="I59" s="353">
        <v>13.57</v>
      </c>
      <c r="J59" s="297">
        <v>103811</v>
      </c>
      <c r="K59" s="297"/>
      <c r="L59" s="353"/>
      <c r="M59" s="297"/>
      <c r="N59" s="372">
        <v>51.6</v>
      </c>
      <c r="O59" s="298">
        <v>394740</v>
      </c>
      <c r="P59" s="366"/>
      <c r="Q59" s="298"/>
      <c r="R59" s="365">
        <v>15</v>
      </c>
      <c r="S59" s="298">
        <v>135000</v>
      </c>
      <c r="T59" s="366">
        <v>36.32</v>
      </c>
      <c r="U59" s="298">
        <v>277848</v>
      </c>
      <c r="V59" s="385"/>
      <c r="W59" s="340"/>
      <c r="X59" s="385">
        <v>32.1</v>
      </c>
      <c r="Y59" s="298">
        <v>245565</v>
      </c>
      <c r="Z59" s="366"/>
      <c r="AA59" s="298"/>
      <c r="AB59" s="298"/>
    </row>
    <row r="60" spans="1:28" ht="15" customHeight="1" x14ac:dyDescent="0.35">
      <c r="A60" s="1250"/>
      <c r="B60" s="353"/>
      <c r="C60" s="353"/>
      <c r="D60" s="327"/>
      <c r="E60" s="410"/>
      <c r="F60" s="327"/>
      <c r="G60" s="348"/>
      <c r="H60" s="297"/>
      <c r="I60" s="353"/>
      <c r="J60" s="297"/>
      <c r="K60" s="297"/>
      <c r="L60" s="353"/>
      <c r="M60" s="297"/>
      <c r="N60" s="372"/>
      <c r="O60" s="298"/>
      <c r="P60" s="366"/>
      <c r="Q60" s="298"/>
      <c r="R60" s="365">
        <v>15</v>
      </c>
      <c r="S60" s="298">
        <v>135000</v>
      </c>
      <c r="T60" s="366"/>
      <c r="U60" s="298"/>
      <c r="V60" s="385"/>
      <c r="W60" s="340"/>
      <c r="X60" s="385"/>
      <c r="Y60" s="298"/>
      <c r="Z60" s="366"/>
      <c r="AA60" s="298"/>
      <c r="AB60" s="298"/>
    </row>
    <row r="61" spans="1:28" ht="15" customHeight="1" x14ac:dyDescent="0.35">
      <c r="A61" s="1251"/>
      <c r="B61" s="353"/>
      <c r="C61" s="353"/>
      <c r="D61" s="327"/>
      <c r="E61" s="348"/>
      <c r="F61" s="327"/>
      <c r="G61" s="348"/>
      <c r="H61" s="298"/>
      <c r="I61" s="366"/>
      <c r="J61" s="297"/>
      <c r="K61" s="297"/>
      <c r="L61" s="353"/>
      <c r="M61" s="297"/>
      <c r="N61" s="372"/>
      <c r="O61" s="298"/>
      <c r="P61" s="366"/>
      <c r="Q61" s="298"/>
      <c r="R61" s="365"/>
      <c r="S61" s="298"/>
      <c r="T61" s="366"/>
      <c r="U61" s="298"/>
      <c r="V61" s="385"/>
      <c r="W61" s="340"/>
      <c r="X61" s="385"/>
      <c r="Y61" s="298"/>
      <c r="Z61" s="366"/>
      <c r="AA61" s="298"/>
      <c r="AB61" s="298"/>
    </row>
    <row r="62" spans="1:28" ht="15" customHeight="1" x14ac:dyDescent="0.35">
      <c r="A62" s="1249">
        <v>44551</v>
      </c>
      <c r="B62" s="353"/>
      <c r="C62" s="353">
        <v>43.18</v>
      </c>
      <c r="D62" s="327">
        <v>388620</v>
      </c>
      <c r="E62" s="348">
        <v>29.4</v>
      </c>
      <c r="F62" s="327">
        <v>222156</v>
      </c>
      <c r="G62" s="348"/>
      <c r="H62" s="298"/>
      <c r="I62" s="366">
        <v>14</v>
      </c>
      <c r="J62" s="297">
        <v>107100</v>
      </c>
      <c r="K62" s="297"/>
      <c r="L62" s="353">
        <v>52.3</v>
      </c>
      <c r="M62" s="297">
        <v>259354</v>
      </c>
      <c r="N62" s="372"/>
      <c r="O62" s="298"/>
      <c r="P62" s="366">
        <v>15</v>
      </c>
      <c r="Q62" s="298">
        <v>114750</v>
      </c>
      <c r="R62" s="365">
        <v>15</v>
      </c>
      <c r="S62" s="298">
        <v>135000</v>
      </c>
      <c r="T62" s="366"/>
      <c r="U62" s="298"/>
      <c r="V62" s="385"/>
      <c r="W62" s="340"/>
      <c r="X62" s="385"/>
      <c r="Y62" s="298"/>
      <c r="Z62" s="366"/>
      <c r="AA62" s="298"/>
      <c r="AB62" s="298"/>
    </row>
    <row r="63" spans="1:28" ht="15" customHeight="1" x14ac:dyDescent="0.35">
      <c r="A63" s="1250"/>
      <c r="B63" s="353">
        <v>24.55</v>
      </c>
      <c r="C63" s="353"/>
      <c r="D63" s="327">
        <v>187808</v>
      </c>
      <c r="E63" s="348"/>
      <c r="F63" s="327"/>
      <c r="G63" s="348"/>
      <c r="H63" s="298"/>
      <c r="I63" s="366"/>
      <c r="J63" s="297"/>
      <c r="K63" s="297"/>
      <c r="L63" s="353">
        <v>50.87</v>
      </c>
      <c r="M63" s="297">
        <v>261981</v>
      </c>
      <c r="N63" s="372"/>
      <c r="O63" s="298"/>
      <c r="P63" s="366"/>
      <c r="Q63" s="298"/>
      <c r="R63" s="365">
        <v>15</v>
      </c>
      <c r="S63" s="298">
        <v>135000</v>
      </c>
      <c r="T63" s="366"/>
      <c r="U63" s="298"/>
      <c r="V63" s="385"/>
      <c r="W63" s="868"/>
      <c r="X63" s="871"/>
      <c r="Y63" s="867"/>
      <c r="Z63" s="365"/>
      <c r="AA63" s="298"/>
      <c r="AB63" s="298"/>
    </row>
    <row r="64" spans="1:28" ht="15" customHeight="1" x14ac:dyDescent="0.35">
      <c r="A64" s="1251"/>
      <c r="B64" s="353"/>
      <c r="C64" s="353"/>
      <c r="D64" s="327"/>
      <c r="E64" s="348"/>
      <c r="F64" s="327"/>
      <c r="G64" s="348"/>
      <c r="H64" s="297"/>
      <c r="I64" s="353"/>
      <c r="J64" s="297"/>
      <c r="K64" s="297"/>
      <c r="L64" s="353"/>
      <c r="M64" s="297"/>
      <c r="N64" s="372"/>
      <c r="O64" s="298"/>
      <c r="P64" s="366"/>
      <c r="Q64" s="298"/>
      <c r="R64" s="365"/>
      <c r="S64" s="298"/>
      <c r="T64" s="366"/>
      <c r="U64" s="298"/>
      <c r="V64" s="385"/>
      <c r="W64" s="340"/>
      <c r="X64" s="385"/>
      <c r="Y64" s="298"/>
      <c r="Z64" s="366"/>
      <c r="AA64" s="298"/>
      <c r="AB64" s="298"/>
    </row>
    <row r="65" spans="1:28" ht="17.25" customHeight="1" x14ac:dyDescent="0.35">
      <c r="A65" s="1249">
        <v>44552</v>
      </c>
      <c r="B65" s="353"/>
      <c r="C65" s="353"/>
      <c r="D65" s="327"/>
      <c r="E65" s="348">
        <v>21.89</v>
      </c>
      <c r="F65" s="327">
        <v>167459</v>
      </c>
      <c r="G65" s="348"/>
      <c r="H65" s="297"/>
      <c r="I65" s="353">
        <v>22.49</v>
      </c>
      <c r="J65" s="297">
        <v>172049</v>
      </c>
      <c r="K65" s="297"/>
      <c r="L65" s="353"/>
      <c r="M65" s="297"/>
      <c r="N65" s="372"/>
      <c r="O65" s="298"/>
      <c r="P65" s="366"/>
      <c r="Q65" s="298"/>
      <c r="R65" s="365">
        <v>15</v>
      </c>
      <c r="S65" s="298">
        <v>135000</v>
      </c>
      <c r="T65" s="366"/>
      <c r="U65" s="298"/>
      <c r="V65" s="385"/>
      <c r="W65" s="340"/>
      <c r="X65" s="385"/>
      <c r="Y65" s="298"/>
      <c r="Z65" s="366"/>
      <c r="AA65" s="298"/>
      <c r="AB65" s="298"/>
    </row>
    <row r="66" spans="1:28" ht="17.25" customHeight="1" x14ac:dyDescent="0.35">
      <c r="A66" s="1250"/>
      <c r="B66" s="353"/>
      <c r="C66" s="353"/>
      <c r="D66" s="327"/>
      <c r="E66" s="348"/>
      <c r="F66" s="327"/>
      <c r="G66" s="348"/>
      <c r="H66" s="297"/>
      <c r="I66" s="353"/>
      <c r="J66" s="297"/>
      <c r="K66" s="297"/>
      <c r="L66" s="353"/>
      <c r="M66" s="297"/>
      <c r="N66" s="372"/>
      <c r="O66" s="298"/>
      <c r="P66" s="366"/>
      <c r="Q66" s="298"/>
      <c r="R66" s="365">
        <v>15</v>
      </c>
      <c r="S66" s="298">
        <v>135000</v>
      </c>
      <c r="T66" s="366"/>
      <c r="U66" s="298"/>
      <c r="V66" s="385"/>
      <c r="W66" s="340"/>
      <c r="X66" s="385"/>
      <c r="Y66" s="298"/>
      <c r="Z66" s="366"/>
      <c r="AA66" s="298"/>
      <c r="AB66" s="298"/>
    </row>
    <row r="67" spans="1:28" ht="15" customHeight="1" x14ac:dyDescent="0.35">
      <c r="A67" s="1251"/>
      <c r="B67" s="353"/>
      <c r="C67" s="353"/>
      <c r="D67" s="327"/>
      <c r="E67" s="348"/>
      <c r="F67" s="327"/>
      <c r="G67" s="348"/>
      <c r="H67" s="297"/>
      <c r="I67" s="353"/>
      <c r="J67" s="297"/>
      <c r="K67" s="297"/>
      <c r="L67" s="353"/>
      <c r="M67" s="297"/>
      <c r="N67" s="372"/>
      <c r="O67" s="298"/>
      <c r="P67" s="366"/>
      <c r="Q67" s="298"/>
      <c r="R67" s="365"/>
      <c r="S67" s="298"/>
      <c r="T67" s="366"/>
      <c r="U67" s="298"/>
      <c r="V67" s="385"/>
      <c r="W67" s="340"/>
      <c r="X67" s="385"/>
      <c r="Y67" s="298"/>
      <c r="Z67" s="366"/>
      <c r="AA67" s="298"/>
      <c r="AB67" s="298"/>
    </row>
    <row r="68" spans="1:28" ht="15" customHeight="1" x14ac:dyDescent="0.35">
      <c r="A68" s="1249">
        <v>44553</v>
      </c>
      <c r="B68" s="353"/>
      <c r="C68" s="353">
        <v>15</v>
      </c>
      <c r="D68" s="327">
        <v>135000</v>
      </c>
      <c r="E68" s="348">
        <v>20.3</v>
      </c>
      <c r="F68" s="327">
        <v>155295</v>
      </c>
      <c r="G68" s="348"/>
      <c r="H68" s="297"/>
      <c r="I68" s="353"/>
      <c r="J68" s="297"/>
      <c r="K68" s="297"/>
      <c r="L68" s="353"/>
      <c r="M68" s="297"/>
      <c r="N68" s="372"/>
      <c r="O68" s="298"/>
      <c r="P68" s="366"/>
      <c r="Q68" s="298"/>
      <c r="R68" s="365">
        <v>15</v>
      </c>
      <c r="S68" s="298">
        <v>135000</v>
      </c>
      <c r="T68" s="366"/>
      <c r="U68" s="298"/>
      <c r="V68" s="385"/>
      <c r="W68" s="342"/>
      <c r="X68" s="387"/>
      <c r="Y68" s="332"/>
      <c r="Z68" s="388"/>
      <c r="AA68" s="298"/>
      <c r="AB68" s="298"/>
    </row>
    <row r="69" spans="1:28" ht="15" customHeight="1" x14ac:dyDescent="0.35">
      <c r="A69" s="1251"/>
      <c r="B69" s="353">
        <v>32.299999999999997</v>
      </c>
      <c r="C69" s="353"/>
      <c r="D69" s="327">
        <v>247095</v>
      </c>
      <c r="E69" s="348"/>
      <c r="F69" s="327"/>
      <c r="G69" s="348"/>
      <c r="H69" s="297"/>
      <c r="I69" s="353">
        <v>19.36</v>
      </c>
      <c r="J69" s="297">
        <v>148104</v>
      </c>
      <c r="K69" s="297"/>
      <c r="L69" s="353"/>
      <c r="M69" s="297"/>
      <c r="N69" s="372"/>
      <c r="O69" s="298"/>
      <c r="P69" s="366"/>
      <c r="Q69" s="298"/>
      <c r="R69" s="365">
        <v>14.69</v>
      </c>
      <c r="S69" s="298">
        <v>132210</v>
      </c>
      <c r="T69" s="366"/>
      <c r="U69" s="298"/>
      <c r="V69" s="385"/>
      <c r="W69" s="340"/>
      <c r="X69" s="385"/>
      <c r="Y69" s="298"/>
      <c r="Z69" s="366"/>
      <c r="AA69" s="298"/>
      <c r="AB69" s="298"/>
    </row>
    <row r="70" spans="1:28" ht="15" customHeight="1" x14ac:dyDescent="0.35">
      <c r="A70" s="1249">
        <v>44554</v>
      </c>
      <c r="B70" s="353"/>
      <c r="C70" s="353"/>
      <c r="D70" s="327"/>
      <c r="E70" s="348">
        <v>21.37</v>
      </c>
      <c r="F70" s="327">
        <v>163481</v>
      </c>
      <c r="G70" s="348"/>
      <c r="H70" s="297"/>
      <c r="I70" s="353">
        <v>23.49</v>
      </c>
      <c r="J70" s="297">
        <v>179699</v>
      </c>
      <c r="K70" s="297"/>
      <c r="L70" s="353"/>
      <c r="M70" s="297"/>
      <c r="N70" s="372"/>
      <c r="O70" s="298"/>
      <c r="P70" s="366"/>
      <c r="Q70" s="298"/>
      <c r="R70" s="365">
        <v>15</v>
      </c>
      <c r="S70" s="298">
        <v>135000</v>
      </c>
      <c r="T70" s="366"/>
      <c r="U70" s="298"/>
      <c r="V70" s="385">
        <v>10.49</v>
      </c>
      <c r="W70" s="340">
        <v>80249</v>
      </c>
      <c r="X70" s="385"/>
      <c r="Y70" s="298"/>
      <c r="Z70" s="366"/>
      <c r="AA70" s="298"/>
      <c r="AB70" s="298"/>
    </row>
    <row r="71" spans="1:28" ht="15" customHeight="1" x14ac:dyDescent="0.35">
      <c r="A71" s="1250"/>
      <c r="B71" s="353"/>
      <c r="C71" s="353"/>
      <c r="D71" s="327"/>
      <c r="E71" s="348"/>
      <c r="F71" s="327"/>
      <c r="G71" s="348"/>
      <c r="H71" s="338"/>
      <c r="I71" s="353"/>
      <c r="J71" s="297"/>
      <c r="K71" s="297"/>
      <c r="L71" s="353"/>
      <c r="M71" s="297"/>
      <c r="N71" s="372"/>
      <c r="O71" s="298"/>
      <c r="P71" s="366"/>
      <c r="Q71" s="298"/>
      <c r="R71" s="365">
        <v>15</v>
      </c>
      <c r="S71" s="298">
        <v>135000</v>
      </c>
      <c r="T71" s="366"/>
      <c r="U71" s="298"/>
      <c r="V71" s="385"/>
      <c r="W71" s="868"/>
      <c r="X71" s="871"/>
      <c r="Y71" s="867"/>
      <c r="Z71" s="365"/>
      <c r="AA71" s="298"/>
      <c r="AB71" s="298"/>
    </row>
    <row r="72" spans="1:28" ht="15" customHeight="1" x14ac:dyDescent="0.35">
      <c r="A72" s="1251"/>
      <c r="B72" s="353"/>
      <c r="C72" s="353"/>
      <c r="D72" s="327"/>
      <c r="E72" s="348"/>
      <c r="F72" s="327"/>
      <c r="G72" s="348"/>
      <c r="H72" s="297"/>
      <c r="I72" s="353"/>
      <c r="J72" s="297"/>
      <c r="K72" s="297"/>
      <c r="L72" s="353"/>
      <c r="M72" s="297"/>
      <c r="N72" s="372"/>
      <c r="O72" s="298"/>
      <c r="P72" s="366"/>
      <c r="Q72" s="298"/>
      <c r="R72" s="365">
        <v>15</v>
      </c>
      <c r="S72" s="298">
        <v>135000</v>
      </c>
      <c r="T72" s="366"/>
      <c r="U72" s="298"/>
      <c r="V72" s="385"/>
      <c r="W72" s="340"/>
      <c r="X72" s="385"/>
      <c r="Y72" s="298"/>
      <c r="Z72" s="366"/>
      <c r="AA72" s="298"/>
      <c r="AB72" s="298"/>
    </row>
    <row r="73" spans="1:28" ht="15" customHeight="1" x14ac:dyDescent="0.35">
      <c r="A73" s="1249">
        <v>44555</v>
      </c>
      <c r="B73" s="353">
        <v>22.76</v>
      </c>
      <c r="C73" s="353"/>
      <c r="D73" s="327">
        <v>174114</v>
      </c>
      <c r="E73" s="348">
        <v>15.58</v>
      </c>
      <c r="F73" s="327">
        <v>119187</v>
      </c>
      <c r="G73" s="348"/>
      <c r="H73" s="297"/>
      <c r="I73" s="353">
        <v>22.52</v>
      </c>
      <c r="J73" s="297">
        <v>172278</v>
      </c>
      <c r="K73" s="297"/>
      <c r="L73" s="353"/>
      <c r="M73" s="327"/>
      <c r="N73" s="372"/>
      <c r="O73" s="298"/>
      <c r="P73" s="366"/>
      <c r="Q73" s="298"/>
      <c r="R73" s="365"/>
      <c r="S73" s="298"/>
      <c r="T73" s="366"/>
      <c r="U73" s="298"/>
      <c r="V73" s="385"/>
      <c r="W73" s="340"/>
      <c r="X73" s="385"/>
      <c r="Y73" s="298"/>
      <c r="Z73" s="366"/>
      <c r="AA73" s="298"/>
      <c r="AB73" s="298"/>
    </row>
    <row r="74" spans="1:28" ht="15" customHeight="1" x14ac:dyDescent="0.35">
      <c r="A74" s="1250"/>
      <c r="B74" s="353"/>
      <c r="C74" s="353"/>
      <c r="D74" s="327"/>
      <c r="E74" s="348"/>
      <c r="F74" s="327"/>
      <c r="G74" s="348"/>
      <c r="H74" s="297"/>
      <c r="I74" s="353"/>
      <c r="J74" s="297"/>
      <c r="K74" s="297"/>
      <c r="L74" s="353"/>
      <c r="M74" s="297"/>
      <c r="N74" s="372"/>
      <c r="O74" s="298"/>
      <c r="P74" s="366"/>
      <c r="Q74" s="298"/>
      <c r="R74" s="365"/>
      <c r="S74" s="298"/>
      <c r="T74" s="366"/>
      <c r="U74" s="298"/>
      <c r="V74" s="385"/>
      <c r="W74" s="868"/>
      <c r="X74" s="871"/>
      <c r="Y74" s="867"/>
      <c r="Z74" s="365"/>
      <c r="AA74" s="298"/>
      <c r="AB74" s="298"/>
    </row>
    <row r="75" spans="1:28" ht="15" customHeight="1" x14ac:dyDescent="0.35">
      <c r="A75" s="1251"/>
      <c r="B75" s="353"/>
      <c r="C75" s="353"/>
      <c r="D75" s="327"/>
      <c r="E75" s="348"/>
      <c r="F75" s="327"/>
      <c r="G75" s="348"/>
      <c r="H75" s="338"/>
      <c r="I75" s="353"/>
      <c r="J75" s="297"/>
      <c r="K75" s="297"/>
      <c r="L75" s="353"/>
      <c r="M75" s="297"/>
      <c r="N75" s="372"/>
      <c r="O75" s="298"/>
      <c r="P75" s="366"/>
      <c r="Q75" s="298"/>
      <c r="R75" s="365"/>
      <c r="S75" s="298"/>
      <c r="T75" s="366"/>
      <c r="U75" s="298"/>
      <c r="V75" s="385"/>
      <c r="W75" s="340"/>
      <c r="X75" s="385"/>
      <c r="Y75" s="298"/>
      <c r="Z75" s="366"/>
      <c r="AA75" s="298"/>
      <c r="AB75" s="298"/>
    </row>
    <row r="76" spans="1:28" ht="15" customHeight="1" x14ac:dyDescent="0.35">
      <c r="A76" s="1249">
        <v>44556</v>
      </c>
      <c r="B76" s="353"/>
      <c r="C76" s="353"/>
      <c r="D76" s="327"/>
      <c r="E76" s="348"/>
      <c r="F76" s="327"/>
      <c r="G76" s="348">
        <v>28.78</v>
      </c>
      <c r="H76" s="297">
        <v>220167</v>
      </c>
      <c r="I76" s="353">
        <v>17.8</v>
      </c>
      <c r="J76" s="297">
        <v>136170</v>
      </c>
      <c r="K76" s="297"/>
      <c r="L76" s="353">
        <v>58.3</v>
      </c>
      <c r="M76" s="297">
        <v>300245</v>
      </c>
      <c r="N76" s="372"/>
      <c r="O76" s="298"/>
      <c r="P76" s="366"/>
      <c r="Q76" s="298"/>
      <c r="R76" s="365"/>
      <c r="S76" s="298"/>
      <c r="T76" s="366">
        <v>19.600000000000001</v>
      </c>
      <c r="U76" s="298">
        <v>150000</v>
      </c>
      <c r="V76" s="385"/>
      <c r="W76" s="340"/>
      <c r="X76" s="385"/>
      <c r="Y76" s="298"/>
      <c r="Z76" s="366"/>
      <c r="AA76" s="298"/>
      <c r="AB76" s="298"/>
    </row>
    <row r="77" spans="1:28" ht="15" customHeight="1" x14ac:dyDescent="0.35">
      <c r="A77" s="1250"/>
      <c r="B77" s="353"/>
      <c r="C77" s="353"/>
      <c r="D77" s="327"/>
      <c r="E77" s="348"/>
      <c r="F77" s="327"/>
      <c r="G77" s="348"/>
      <c r="H77" s="297"/>
      <c r="I77" s="353"/>
      <c r="J77" s="297"/>
      <c r="K77" s="297"/>
      <c r="L77" s="353"/>
      <c r="M77" s="297"/>
      <c r="N77" s="372"/>
      <c r="O77" s="298"/>
      <c r="P77" s="366"/>
      <c r="Q77" s="298"/>
      <c r="R77" s="365"/>
      <c r="S77" s="298"/>
      <c r="T77" s="366"/>
      <c r="U77" s="298"/>
      <c r="V77" s="385"/>
      <c r="W77" s="868"/>
      <c r="X77" s="871"/>
      <c r="Y77" s="867"/>
      <c r="Z77" s="365"/>
      <c r="AA77" s="298"/>
      <c r="AB77" s="298"/>
    </row>
    <row r="78" spans="1:28" ht="15" customHeight="1" x14ac:dyDescent="0.35">
      <c r="A78" s="1251"/>
      <c r="B78" s="353"/>
      <c r="C78" s="353"/>
      <c r="D78" s="327"/>
      <c r="E78" s="348"/>
      <c r="F78" s="327"/>
      <c r="G78" s="348"/>
      <c r="H78" s="297"/>
      <c r="I78" s="353"/>
      <c r="J78" s="297"/>
      <c r="K78" s="297"/>
      <c r="L78" s="353"/>
      <c r="M78" s="297"/>
      <c r="N78" s="372"/>
      <c r="O78" s="298"/>
      <c r="P78" s="366"/>
      <c r="Q78" s="298"/>
      <c r="R78" s="365"/>
      <c r="S78" s="298"/>
      <c r="T78" s="366"/>
      <c r="U78" s="298"/>
      <c r="V78" s="385"/>
      <c r="W78" s="340"/>
      <c r="X78" s="385"/>
      <c r="Y78" s="298"/>
      <c r="Z78" s="366"/>
      <c r="AA78" s="298"/>
      <c r="AB78" s="298"/>
    </row>
    <row r="79" spans="1:28" ht="15" customHeight="1" x14ac:dyDescent="0.35">
      <c r="A79" s="1249">
        <v>44557</v>
      </c>
      <c r="B79" s="353"/>
      <c r="C79" s="353"/>
      <c r="D79" s="327"/>
      <c r="E79" s="348">
        <v>33.33</v>
      </c>
      <c r="F79" s="327">
        <v>254975</v>
      </c>
      <c r="G79" s="348">
        <v>23.14</v>
      </c>
      <c r="H79" s="297">
        <v>177021</v>
      </c>
      <c r="I79" s="353"/>
      <c r="J79" s="297"/>
      <c r="K79" s="297">
        <v>30</v>
      </c>
      <c r="L79" s="353"/>
      <c r="M79" s="297">
        <v>270000</v>
      </c>
      <c r="N79" s="372">
        <v>10</v>
      </c>
      <c r="O79" s="298">
        <v>76500</v>
      </c>
      <c r="P79" s="366"/>
      <c r="Q79" s="298"/>
      <c r="R79" s="365">
        <v>15</v>
      </c>
      <c r="S79" s="298">
        <v>135000</v>
      </c>
      <c r="T79" s="366"/>
      <c r="U79" s="298"/>
      <c r="V79" s="385"/>
      <c r="W79" s="340"/>
      <c r="X79" s="385">
        <v>25.97</v>
      </c>
      <c r="Y79" s="298">
        <v>198671</v>
      </c>
      <c r="Z79" s="366"/>
      <c r="AA79" s="298"/>
      <c r="AB79" s="298"/>
    </row>
    <row r="80" spans="1:28" ht="15" customHeight="1" x14ac:dyDescent="0.35">
      <c r="A80" s="1250"/>
      <c r="B80" s="353"/>
      <c r="C80" s="353"/>
      <c r="D80" s="327"/>
      <c r="E80" s="348"/>
      <c r="F80" s="327"/>
      <c r="G80" s="348"/>
      <c r="H80" s="297"/>
      <c r="I80" s="353"/>
      <c r="J80" s="297"/>
      <c r="K80" s="297"/>
      <c r="L80" s="353"/>
      <c r="M80" s="297"/>
      <c r="N80" s="372"/>
      <c r="O80" s="298"/>
      <c r="P80" s="366"/>
      <c r="Q80" s="298"/>
      <c r="R80" s="365">
        <v>15</v>
      </c>
      <c r="S80" s="298">
        <v>135000</v>
      </c>
      <c r="T80" s="366"/>
      <c r="U80" s="298"/>
      <c r="V80" s="385"/>
      <c r="W80" s="340"/>
      <c r="X80" s="385"/>
      <c r="Y80" s="298"/>
      <c r="Z80" s="366"/>
      <c r="AA80" s="298"/>
      <c r="AB80" s="298"/>
    </row>
    <row r="81" spans="1:28" ht="15" customHeight="1" x14ac:dyDescent="0.35">
      <c r="A81" s="1251"/>
      <c r="B81" s="353"/>
      <c r="C81" s="353"/>
      <c r="D81" s="327"/>
      <c r="E81" s="348"/>
      <c r="F81" s="327"/>
      <c r="G81" s="348"/>
      <c r="H81" s="297"/>
      <c r="I81" s="353"/>
      <c r="J81" s="297"/>
      <c r="K81" s="297"/>
      <c r="L81" s="353"/>
      <c r="M81" s="297"/>
      <c r="N81" s="372"/>
      <c r="O81" s="298"/>
      <c r="P81" s="366"/>
      <c r="Q81" s="298"/>
      <c r="R81" s="365"/>
      <c r="S81" s="298"/>
      <c r="T81" s="365"/>
      <c r="U81" s="298"/>
      <c r="V81" s="385"/>
      <c r="W81" s="340"/>
      <c r="X81" s="385"/>
      <c r="Y81" s="298"/>
      <c r="Z81" s="366"/>
      <c r="AA81" s="298"/>
      <c r="AB81" s="298"/>
    </row>
    <row r="82" spans="1:28" ht="15" customHeight="1" x14ac:dyDescent="0.35">
      <c r="A82" s="1249">
        <v>44558</v>
      </c>
      <c r="B82" s="353"/>
      <c r="C82" s="353">
        <v>15</v>
      </c>
      <c r="D82" s="327">
        <v>135000</v>
      </c>
      <c r="E82" s="348">
        <v>22.03</v>
      </c>
      <c r="F82" s="327">
        <v>168530</v>
      </c>
      <c r="G82" s="348"/>
      <c r="H82" s="297"/>
      <c r="I82" s="353">
        <v>34.99</v>
      </c>
      <c r="J82" s="297">
        <v>267674</v>
      </c>
      <c r="K82" s="297"/>
      <c r="L82" s="353"/>
      <c r="M82" s="297"/>
      <c r="N82" s="372"/>
      <c r="O82" s="298"/>
      <c r="P82" s="366">
        <v>10.09</v>
      </c>
      <c r="Q82" s="298">
        <v>77250</v>
      </c>
      <c r="R82" s="365">
        <v>15</v>
      </c>
      <c r="S82" s="298">
        <v>135000</v>
      </c>
      <c r="T82" s="366"/>
      <c r="U82" s="298"/>
      <c r="V82" s="385"/>
      <c r="W82" s="340"/>
      <c r="X82" s="385"/>
      <c r="Y82" s="298"/>
      <c r="Z82" s="366"/>
      <c r="AA82" s="298"/>
      <c r="AB82" s="298"/>
    </row>
    <row r="83" spans="1:28" ht="15" customHeight="1" x14ac:dyDescent="0.35">
      <c r="A83" s="1250"/>
      <c r="B83" s="353"/>
      <c r="C83" s="353"/>
      <c r="D83" s="327"/>
      <c r="E83" s="348"/>
      <c r="F83" s="327"/>
      <c r="G83" s="348"/>
      <c r="H83" s="297"/>
      <c r="I83" s="353"/>
      <c r="J83" s="297"/>
      <c r="K83" s="297"/>
      <c r="L83" s="353"/>
      <c r="M83" s="297"/>
      <c r="N83" s="372"/>
      <c r="O83" s="298"/>
      <c r="P83" s="366"/>
      <c r="Q83" s="298"/>
      <c r="R83" s="365"/>
      <c r="S83" s="298"/>
      <c r="T83" s="366"/>
      <c r="U83" s="298"/>
      <c r="V83" s="385"/>
      <c r="W83" s="868"/>
      <c r="X83" s="871"/>
      <c r="Y83" s="867"/>
      <c r="Z83" s="365"/>
      <c r="AA83" s="298"/>
      <c r="AB83" s="298"/>
    </row>
    <row r="84" spans="1:28" ht="15" customHeight="1" x14ac:dyDescent="0.35">
      <c r="A84" s="1251"/>
      <c r="B84" s="353"/>
      <c r="C84" s="353"/>
      <c r="D84" s="327"/>
      <c r="E84" s="348"/>
      <c r="F84" s="327"/>
      <c r="G84" s="348"/>
      <c r="H84" s="297"/>
      <c r="I84" s="353"/>
      <c r="J84" s="297"/>
      <c r="K84" s="297"/>
      <c r="L84" s="353"/>
      <c r="M84" s="297"/>
      <c r="N84" s="372"/>
      <c r="O84" s="298"/>
      <c r="P84" s="366"/>
      <c r="Q84" s="298"/>
      <c r="R84" s="365">
        <v>15</v>
      </c>
      <c r="S84" s="298">
        <v>135000</v>
      </c>
      <c r="T84" s="366"/>
      <c r="U84" s="298"/>
      <c r="V84" s="385"/>
      <c r="W84" s="340"/>
      <c r="X84" s="385"/>
      <c r="Y84" s="298"/>
      <c r="Z84" s="366"/>
      <c r="AA84" s="298"/>
      <c r="AB84" s="298"/>
    </row>
    <row r="85" spans="1:28" ht="15" customHeight="1" x14ac:dyDescent="0.35">
      <c r="A85" s="1249">
        <v>44559</v>
      </c>
      <c r="B85" s="353">
        <v>28.68</v>
      </c>
      <c r="C85" s="353"/>
      <c r="D85" s="327">
        <v>219402</v>
      </c>
      <c r="E85" s="348"/>
      <c r="F85" s="327"/>
      <c r="G85" s="348"/>
      <c r="H85" s="297"/>
      <c r="I85" s="353">
        <v>26.57</v>
      </c>
      <c r="J85" s="297">
        <v>203261</v>
      </c>
      <c r="K85" s="297"/>
      <c r="L85" s="353">
        <v>49.89</v>
      </c>
      <c r="M85" s="297">
        <v>256934</v>
      </c>
      <c r="N85" s="372">
        <v>39.24</v>
      </c>
      <c r="O85" s="298">
        <v>300186</v>
      </c>
      <c r="P85" s="366"/>
      <c r="Q85" s="298"/>
      <c r="R85" s="365">
        <v>15</v>
      </c>
      <c r="S85" s="298">
        <v>135000</v>
      </c>
      <c r="T85" s="366"/>
      <c r="U85" s="298"/>
      <c r="V85" s="385"/>
      <c r="W85" s="340"/>
      <c r="X85" s="385"/>
      <c r="Y85" s="298"/>
      <c r="Z85" s="366"/>
      <c r="AA85" s="298"/>
      <c r="AB85" s="298"/>
    </row>
    <row r="86" spans="1:28" ht="15" customHeight="1" x14ac:dyDescent="0.35">
      <c r="A86" s="1250"/>
      <c r="B86" s="353"/>
      <c r="C86" s="353"/>
      <c r="D86" s="327"/>
      <c r="E86" s="348"/>
      <c r="F86" s="327"/>
      <c r="G86" s="348"/>
      <c r="H86" s="297"/>
      <c r="I86" s="353"/>
      <c r="J86" s="297"/>
      <c r="K86" s="297"/>
      <c r="L86" s="353"/>
      <c r="M86" s="297"/>
      <c r="N86" s="372"/>
      <c r="O86" s="298"/>
      <c r="P86" s="366"/>
      <c r="Q86" s="298"/>
      <c r="R86" s="365">
        <v>15</v>
      </c>
      <c r="S86" s="298">
        <v>135000</v>
      </c>
      <c r="T86" s="366"/>
      <c r="U86" s="298"/>
      <c r="V86" s="385"/>
      <c r="W86" s="340"/>
      <c r="X86" s="385"/>
      <c r="Y86" s="298"/>
      <c r="Z86" s="366"/>
      <c r="AA86" s="298"/>
      <c r="AB86" s="298"/>
    </row>
    <row r="87" spans="1:28" ht="15" customHeight="1" x14ac:dyDescent="0.35">
      <c r="A87" s="1251"/>
      <c r="B87" s="353"/>
      <c r="C87" s="353"/>
      <c r="D87" s="327"/>
      <c r="E87" s="348"/>
      <c r="F87" s="327"/>
      <c r="G87" s="348"/>
      <c r="H87" s="297"/>
      <c r="I87" s="353"/>
      <c r="J87" s="297"/>
      <c r="K87" s="297"/>
      <c r="L87" s="353"/>
      <c r="M87" s="297"/>
      <c r="N87" s="372"/>
      <c r="O87" s="298"/>
      <c r="P87" s="366"/>
      <c r="Q87" s="298"/>
      <c r="R87" s="365"/>
      <c r="S87" s="298"/>
      <c r="T87" s="366"/>
      <c r="U87" s="298"/>
      <c r="V87" s="385"/>
      <c r="W87" s="340"/>
      <c r="X87" s="385"/>
      <c r="Y87" s="298"/>
      <c r="Z87" s="366"/>
      <c r="AA87" s="298"/>
      <c r="AB87" s="298"/>
    </row>
    <row r="88" spans="1:28" ht="15" customHeight="1" x14ac:dyDescent="0.35">
      <c r="A88" s="1249">
        <v>44560</v>
      </c>
      <c r="B88" s="353"/>
      <c r="C88" s="353">
        <v>30</v>
      </c>
      <c r="D88" s="327">
        <v>270000</v>
      </c>
      <c r="E88" s="348">
        <v>29.55</v>
      </c>
      <c r="F88" s="327">
        <v>226058</v>
      </c>
      <c r="G88" s="348">
        <v>27.54</v>
      </c>
      <c r="H88" s="297">
        <v>210681</v>
      </c>
      <c r="I88" s="353">
        <v>18.690000000000001</v>
      </c>
      <c r="J88" s="297">
        <v>142979</v>
      </c>
      <c r="K88" s="297"/>
      <c r="L88" s="353">
        <v>63.94</v>
      </c>
      <c r="M88" s="297">
        <v>329291</v>
      </c>
      <c r="N88" s="372"/>
      <c r="O88" s="298"/>
      <c r="P88" s="366"/>
      <c r="Q88" s="298"/>
      <c r="R88" s="365">
        <v>15</v>
      </c>
      <c r="S88" s="298">
        <v>135000</v>
      </c>
      <c r="T88" s="366"/>
      <c r="U88" s="298"/>
      <c r="V88" s="385"/>
      <c r="W88" s="340"/>
      <c r="X88" s="385"/>
      <c r="Y88" s="298"/>
      <c r="Z88" s="366"/>
      <c r="AA88" s="298"/>
      <c r="AB88" s="298"/>
    </row>
    <row r="89" spans="1:28" ht="15" customHeight="1" x14ac:dyDescent="0.35">
      <c r="A89" s="1250"/>
      <c r="B89" s="353">
        <v>13.57</v>
      </c>
      <c r="C89" s="353"/>
      <c r="D89" s="327">
        <v>103811</v>
      </c>
      <c r="E89" s="348"/>
      <c r="F89" s="327"/>
      <c r="G89" s="348"/>
      <c r="H89" s="297"/>
      <c r="I89" s="353"/>
      <c r="J89" s="297"/>
      <c r="K89" s="297"/>
      <c r="L89" s="353"/>
      <c r="M89" s="297"/>
      <c r="N89" s="372"/>
      <c r="O89" s="298"/>
      <c r="P89" s="366"/>
      <c r="Q89" s="298"/>
      <c r="R89" s="365">
        <v>15</v>
      </c>
      <c r="S89" s="298">
        <v>135000</v>
      </c>
      <c r="T89" s="366"/>
      <c r="U89" s="298"/>
      <c r="V89" s="385"/>
      <c r="W89" s="340"/>
      <c r="X89" s="385"/>
      <c r="Y89" s="298"/>
      <c r="Z89" s="366"/>
      <c r="AA89" s="298"/>
      <c r="AB89" s="298"/>
    </row>
    <row r="90" spans="1:28" ht="15" customHeight="1" x14ac:dyDescent="0.35">
      <c r="A90" s="1249">
        <v>44561</v>
      </c>
      <c r="B90" s="353"/>
      <c r="C90" s="353"/>
      <c r="D90" s="327"/>
      <c r="E90" s="348">
        <v>21.78</v>
      </c>
      <c r="F90" s="327">
        <v>166617</v>
      </c>
      <c r="G90" s="348"/>
      <c r="H90" s="297"/>
      <c r="I90" s="353"/>
      <c r="J90" s="297"/>
      <c r="K90" s="297"/>
      <c r="L90" s="353"/>
      <c r="M90" s="297"/>
      <c r="N90" s="372"/>
      <c r="O90" s="298"/>
      <c r="P90" s="366"/>
      <c r="Q90" s="298"/>
      <c r="R90" s="365">
        <v>15</v>
      </c>
      <c r="S90" s="298">
        <v>135000</v>
      </c>
      <c r="T90" s="366"/>
      <c r="U90" s="298"/>
      <c r="V90" s="385"/>
      <c r="W90" s="340"/>
      <c r="X90" s="385"/>
      <c r="Y90" s="298"/>
      <c r="Z90" s="366"/>
      <c r="AA90" s="298"/>
      <c r="AB90" s="298"/>
    </row>
    <row r="91" spans="1:28" ht="15" customHeight="1" x14ac:dyDescent="0.35">
      <c r="A91" s="1250"/>
      <c r="B91" s="353"/>
      <c r="C91" s="353"/>
      <c r="D91" s="327"/>
      <c r="E91" s="348"/>
      <c r="F91" s="327"/>
      <c r="G91" s="348"/>
      <c r="H91" s="297"/>
      <c r="I91" s="353"/>
      <c r="J91" s="297"/>
      <c r="K91" s="297"/>
      <c r="L91" s="353"/>
      <c r="M91" s="297"/>
      <c r="N91" s="372"/>
      <c r="O91" s="298"/>
      <c r="P91" s="366"/>
      <c r="Q91" s="298"/>
      <c r="R91" s="365">
        <v>15</v>
      </c>
      <c r="S91" s="298">
        <v>135000</v>
      </c>
      <c r="T91" s="366"/>
      <c r="U91" s="298"/>
      <c r="V91" s="385"/>
      <c r="W91" s="340"/>
      <c r="X91" s="385"/>
      <c r="Y91" s="298"/>
      <c r="Z91" s="366"/>
      <c r="AA91" s="298"/>
      <c r="AB91" s="298"/>
    </row>
    <row r="92" spans="1:28" ht="15" customHeight="1" x14ac:dyDescent="0.35">
      <c r="A92" s="1250"/>
      <c r="B92" s="353"/>
      <c r="C92" s="353"/>
      <c r="D92" s="327"/>
      <c r="E92" s="348"/>
      <c r="F92" s="327"/>
      <c r="G92" s="348"/>
      <c r="H92" s="297"/>
      <c r="I92" s="353"/>
      <c r="J92" s="297"/>
      <c r="K92" s="297"/>
      <c r="L92" s="353"/>
      <c r="M92" s="297"/>
      <c r="N92" s="372"/>
      <c r="O92" s="298"/>
      <c r="P92" s="366"/>
      <c r="Q92" s="298"/>
      <c r="R92" s="365">
        <v>15</v>
      </c>
      <c r="S92" s="298">
        <v>135000</v>
      </c>
      <c r="T92" s="366"/>
      <c r="U92" s="298"/>
      <c r="V92" s="385"/>
      <c r="W92" s="340"/>
      <c r="X92" s="385"/>
      <c r="Y92" s="298"/>
      <c r="Z92" s="366"/>
      <c r="AA92" s="298"/>
      <c r="AB92" s="298"/>
    </row>
    <row r="93" spans="1:28" s="295" customFormat="1" ht="27" customHeight="1" x14ac:dyDescent="0.35">
      <c r="A93" s="1226" t="s">
        <v>113</v>
      </c>
      <c r="B93" s="354"/>
      <c r="C93" s="354"/>
      <c r="D93" s="293">
        <f>SUM(D7:D92)</f>
        <v>4767627</v>
      </c>
      <c r="E93" s="364"/>
      <c r="F93" s="293">
        <f>SUM(F7:F92)</f>
        <v>4263504</v>
      </c>
      <c r="G93" s="364"/>
      <c r="H93" s="293">
        <f>SUM(H7:H92)</f>
        <v>1695394</v>
      </c>
      <c r="I93" s="364"/>
      <c r="J93" s="293">
        <f>SUM(J7:J92)</f>
        <v>4229690</v>
      </c>
      <c r="K93" s="293"/>
      <c r="L93" s="364"/>
      <c r="M93" s="293">
        <f>SUM(M7:M92)</f>
        <v>3456052</v>
      </c>
      <c r="N93" s="461"/>
      <c r="O93" s="293">
        <f>SUM(O7:O92)</f>
        <v>1113228</v>
      </c>
      <c r="P93" s="364"/>
      <c r="Q93" s="293">
        <f>SUM(Q7:Q92)</f>
        <v>717632</v>
      </c>
      <c r="R93" s="354"/>
      <c r="S93" s="293">
        <f>SUM(S7:S92)</f>
        <v>7017210</v>
      </c>
      <c r="T93" s="364"/>
      <c r="U93" s="293">
        <f>SUM(U7:U92)</f>
        <v>1428622</v>
      </c>
      <c r="V93" s="364"/>
      <c r="W93" s="293">
        <f>SUM(W7:W92)</f>
        <v>440488</v>
      </c>
      <c r="X93" s="364"/>
      <c r="Y93" s="293">
        <f>SUM(Y7:Y92)</f>
        <v>879292</v>
      </c>
      <c r="Z93" s="364"/>
      <c r="AA93" s="293">
        <f>SUM(AA7:AA92)</f>
        <v>292689</v>
      </c>
      <c r="AB93" s="293">
        <f>SUM(D93:AA93)</f>
        <v>30301428</v>
      </c>
    </row>
    <row r="94" spans="1:28" s="295" customFormat="1" ht="34.5" customHeight="1" x14ac:dyDescent="0.35">
      <c r="A94" s="1226"/>
      <c r="B94" s="354">
        <f>SUM(B7:B93)</f>
        <v>325.36</v>
      </c>
      <c r="C94" s="354">
        <f>SUM(C7:C93)</f>
        <v>253.18</v>
      </c>
      <c r="D94" s="862"/>
      <c r="E94" s="354">
        <f>SUM(E7:E93)</f>
        <v>558.4799999999999</v>
      </c>
      <c r="F94" s="293"/>
      <c r="G94" s="354">
        <f>SUM(G7:G93)</f>
        <v>221.6</v>
      </c>
      <c r="H94" s="293"/>
      <c r="I94" s="354">
        <f>SUM(I7:I93)</f>
        <v>552.90000000000009</v>
      </c>
      <c r="J94" s="293"/>
      <c r="K94" s="293">
        <f>SUM(K7:K93)</f>
        <v>75</v>
      </c>
      <c r="L94" s="354">
        <f>SUM(L7:L93)</f>
        <v>541.95000000000005</v>
      </c>
      <c r="M94" s="293"/>
      <c r="N94" s="462">
        <f>SUM(N7:N93)</f>
        <v>145.52000000000001</v>
      </c>
      <c r="O94" s="293"/>
      <c r="P94" s="354">
        <f>SUM(P7:P93)</f>
        <v>93.800000000000011</v>
      </c>
      <c r="Q94" s="293"/>
      <c r="R94" s="354">
        <f>SUM(R7:R93)</f>
        <v>779.69</v>
      </c>
      <c r="S94" s="293"/>
      <c r="T94" s="354">
        <f>SUM(T7:T93)</f>
        <v>186.73999999999998</v>
      </c>
      <c r="U94" s="293"/>
      <c r="V94" s="354">
        <f>SUM(V7:V93)</f>
        <v>57.580000000000005</v>
      </c>
      <c r="W94" s="293"/>
      <c r="X94" s="354">
        <f>SUM(X7:X93)</f>
        <v>114.94</v>
      </c>
      <c r="Y94" s="293"/>
      <c r="Z94" s="354">
        <f>SUM(Z7:Z93)</f>
        <v>38.26</v>
      </c>
      <c r="AA94" s="293"/>
      <c r="AB94" s="364">
        <f>SUM(B94:AA94)</f>
        <v>3945.0000000000005</v>
      </c>
    </row>
    <row r="95" spans="1:28" ht="26.25" customHeight="1" thickBot="1" x14ac:dyDescent="0.4">
      <c r="A95" s="299"/>
      <c r="B95" s="355"/>
      <c r="C95" s="355"/>
      <c r="D95" s="300"/>
      <c r="E95" s="355"/>
      <c r="F95" s="299"/>
      <c r="G95" s="355"/>
      <c r="H95" s="299"/>
      <c r="I95" s="355"/>
      <c r="J95" s="299"/>
      <c r="K95" s="299"/>
      <c r="L95" s="355"/>
      <c r="M95" s="300"/>
      <c r="N95" s="463"/>
      <c r="O95" s="299"/>
      <c r="P95" s="355"/>
      <c r="Q95" s="299"/>
      <c r="R95" s="378"/>
      <c r="S95" s="299"/>
      <c r="T95" s="355"/>
      <c r="U95" s="299"/>
      <c r="V95" s="355"/>
      <c r="W95" s="299"/>
      <c r="X95" s="355"/>
      <c r="Y95" s="300"/>
      <c r="Z95" s="373"/>
      <c r="AA95" s="299"/>
      <c r="AB95" s="299"/>
    </row>
    <row r="96" spans="1:28" s="295" customFormat="1" ht="48" customHeight="1" thickBot="1" x14ac:dyDescent="0.4">
      <c r="A96" s="1245" t="s">
        <v>2</v>
      </c>
      <c r="B96" s="1261" t="s">
        <v>114</v>
      </c>
      <c r="C96" s="1262"/>
      <c r="D96" s="1262"/>
      <c r="E96" s="1262"/>
      <c r="F96" s="1263"/>
      <c r="G96" s="1264" t="s">
        <v>176</v>
      </c>
      <c r="H96" s="1264"/>
      <c r="I96" s="1265" t="s">
        <v>115</v>
      </c>
      <c r="J96" s="1266"/>
      <c r="K96" s="1266"/>
      <c r="L96" s="1266"/>
      <c r="M96" s="1266"/>
      <c r="N96" s="1266"/>
      <c r="O96" s="1266"/>
      <c r="P96" s="1266"/>
      <c r="Q96" s="1267"/>
      <c r="R96" s="1265" t="s">
        <v>116</v>
      </c>
      <c r="S96" s="1266"/>
      <c r="T96" s="1266"/>
      <c r="U96" s="1266"/>
      <c r="V96" s="1266"/>
      <c r="W96" s="1266"/>
      <c r="X96" s="1236" t="s">
        <v>223</v>
      </c>
      <c r="Y96" s="1236"/>
      <c r="Z96" s="1270" t="s">
        <v>224</v>
      </c>
      <c r="AA96" s="1271"/>
      <c r="AB96" s="1272" t="s">
        <v>9</v>
      </c>
    </row>
    <row r="97" spans="1:28" s="295" customFormat="1" ht="15" customHeight="1" x14ac:dyDescent="0.35">
      <c r="A97" s="1246"/>
      <c r="B97" s="1268" t="s">
        <v>195</v>
      </c>
      <c r="C97" s="1281"/>
      <c r="D97" s="1269"/>
      <c r="E97" s="1268" t="s">
        <v>196</v>
      </c>
      <c r="F97" s="1269"/>
      <c r="G97" s="1268" t="s">
        <v>177</v>
      </c>
      <c r="H97" s="1269"/>
      <c r="I97" s="1268" t="s">
        <v>197</v>
      </c>
      <c r="J97" s="1269"/>
      <c r="K97" s="877"/>
      <c r="L97" s="1268" t="s">
        <v>198</v>
      </c>
      <c r="M97" s="1269"/>
      <c r="N97" s="1268" t="s">
        <v>199</v>
      </c>
      <c r="O97" s="1269"/>
      <c r="P97" s="1268" t="s">
        <v>123</v>
      </c>
      <c r="Q97" s="1269"/>
      <c r="R97" s="374"/>
      <c r="S97" s="863" t="s">
        <v>238</v>
      </c>
      <c r="T97" s="1268" t="s">
        <v>211</v>
      </c>
      <c r="U97" s="1269"/>
      <c r="V97" s="1268" t="s">
        <v>201</v>
      </c>
      <c r="W97" s="1269"/>
      <c r="X97" s="1262" t="s">
        <v>249</v>
      </c>
      <c r="Y97" s="1263"/>
      <c r="Z97" s="1274" t="s">
        <v>226</v>
      </c>
      <c r="AA97" s="1275"/>
      <c r="AB97" s="1273"/>
    </row>
    <row r="98" spans="1:28" s="295" customFormat="1" ht="15" customHeight="1" x14ac:dyDescent="0.35">
      <c r="A98" s="1247"/>
      <c r="B98" s="350" t="s">
        <v>21</v>
      </c>
      <c r="C98" s="350" t="s">
        <v>26</v>
      </c>
      <c r="D98" s="869" t="s">
        <v>27</v>
      </c>
      <c r="E98" s="363" t="s">
        <v>30</v>
      </c>
      <c r="F98" s="869" t="s">
        <v>27</v>
      </c>
      <c r="G98" s="390" t="s">
        <v>30</v>
      </c>
      <c r="H98" s="863" t="s">
        <v>27</v>
      </c>
      <c r="I98" s="374" t="s">
        <v>30</v>
      </c>
      <c r="J98" s="863" t="s">
        <v>27</v>
      </c>
      <c r="K98" s="863"/>
      <c r="L98" s="374" t="s">
        <v>30</v>
      </c>
      <c r="M98" s="863" t="s">
        <v>27</v>
      </c>
      <c r="N98" s="464" t="s">
        <v>30</v>
      </c>
      <c r="O98" s="863" t="s">
        <v>27</v>
      </c>
      <c r="P98" s="374" t="s">
        <v>30</v>
      </c>
      <c r="Q98" s="863" t="s">
        <v>27</v>
      </c>
      <c r="R98" s="374" t="s">
        <v>30</v>
      </c>
      <c r="S98" s="863" t="s">
        <v>27</v>
      </c>
      <c r="T98" s="374" t="s">
        <v>30</v>
      </c>
      <c r="U98" s="863" t="s">
        <v>27</v>
      </c>
      <c r="V98" s="374" t="s">
        <v>30</v>
      </c>
      <c r="W98" s="863" t="s">
        <v>27</v>
      </c>
      <c r="X98" s="363" t="s">
        <v>228</v>
      </c>
      <c r="Y98" s="869" t="s">
        <v>27</v>
      </c>
      <c r="Z98" s="363" t="s">
        <v>228</v>
      </c>
      <c r="AA98" s="876"/>
      <c r="AB98" s="869"/>
    </row>
    <row r="99" spans="1:28" s="295" customFormat="1" ht="15" customHeight="1" x14ac:dyDescent="0.35">
      <c r="A99" s="1243">
        <v>44531</v>
      </c>
      <c r="B99" s="353"/>
      <c r="C99" s="353"/>
      <c r="D99" s="867"/>
      <c r="E99" s="365"/>
      <c r="F99" s="867"/>
      <c r="G99" s="365">
        <v>13.27</v>
      </c>
      <c r="H99" s="867">
        <v>101516</v>
      </c>
      <c r="I99" s="453"/>
      <c r="J99" s="454"/>
      <c r="K99" s="454"/>
      <c r="L99" s="375"/>
      <c r="M99" s="869"/>
      <c r="N99" s="453">
        <v>13</v>
      </c>
      <c r="O99" s="867">
        <v>99450</v>
      </c>
      <c r="P99" s="375"/>
      <c r="Q99" s="337"/>
      <c r="R99" s="375"/>
      <c r="S99" s="869"/>
      <c r="T99" s="363"/>
      <c r="U99" s="867"/>
      <c r="V99" s="365"/>
      <c r="W99" s="867"/>
      <c r="X99" s="365">
        <v>39.22</v>
      </c>
      <c r="Y99" s="867">
        <v>437300</v>
      </c>
      <c r="Z99" s="365"/>
      <c r="AA99" s="867"/>
      <c r="AB99" s="869"/>
    </row>
    <row r="100" spans="1:28" ht="15" x14ac:dyDescent="0.35">
      <c r="A100" s="1244"/>
      <c r="B100" s="353"/>
      <c r="C100" s="353"/>
      <c r="D100" s="298"/>
      <c r="E100" s="366"/>
      <c r="F100" s="297"/>
      <c r="G100" s="353"/>
      <c r="H100" s="298"/>
      <c r="I100" s="366"/>
      <c r="J100" s="298"/>
      <c r="K100" s="298"/>
      <c r="L100" s="366"/>
      <c r="M100" s="298"/>
      <c r="N100" s="388"/>
      <c r="O100" s="298"/>
      <c r="P100" s="366"/>
      <c r="Q100" s="298"/>
      <c r="R100" s="365"/>
      <c r="S100" s="298"/>
      <c r="T100" s="366"/>
      <c r="U100" s="298"/>
      <c r="V100" s="366"/>
      <c r="W100" s="298"/>
      <c r="X100" s="366"/>
      <c r="Y100" s="298"/>
      <c r="Z100" s="393"/>
      <c r="AA100" s="346"/>
      <c r="AB100" s="305"/>
    </row>
    <row r="101" spans="1:28" ht="15" customHeight="1" x14ac:dyDescent="0.35">
      <c r="A101" s="1243">
        <v>44532</v>
      </c>
      <c r="B101" s="353"/>
      <c r="C101" s="353"/>
      <c r="D101" s="305"/>
      <c r="E101" s="367"/>
      <c r="F101" s="887"/>
      <c r="G101" s="352"/>
      <c r="H101" s="305"/>
      <c r="I101" s="367"/>
      <c r="J101" s="305"/>
      <c r="K101" s="305"/>
      <c r="L101" s="367"/>
      <c r="M101" s="305"/>
      <c r="N101" s="465"/>
      <c r="O101" s="305"/>
      <c r="P101" s="367"/>
      <c r="Q101" s="305"/>
      <c r="R101" s="379"/>
      <c r="S101" s="305"/>
      <c r="T101" s="367"/>
      <c r="U101" s="305"/>
      <c r="V101" s="367"/>
      <c r="W101" s="305"/>
      <c r="X101" s="367"/>
      <c r="Y101" s="305"/>
      <c r="Z101" s="393"/>
      <c r="AA101" s="868"/>
      <c r="AB101" s="305"/>
    </row>
    <row r="102" spans="1:28" ht="15" customHeight="1" x14ac:dyDescent="0.35">
      <c r="A102" s="1244"/>
      <c r="B102" s="353"/>
      <c r="C102" s="353"/>
      <c r="D102" s="298"/>
      <c r="E102" s="366"/>
      <c r="F102" s="297"/>
      <c r="G102" s="353"/>
      <c r="H102" s="298"/>
      <c r="I102" s="366"/>
      <c r="J102" s="298"/>
      <c r="K102" s="298"/>
      <c r="L102" s="366"/>
      <c r="M102" s="298"/>
      <c r="N102" s="388"/>
      <c r="O102" s="298"/>
      <c r="P102" s="366"/>
      <c r="Q102" s="298"/>
      <c r="R102" s="365"/>
      <c r="S102" s="298"/>
      <c r="T102" s="366"/>
      <c r="U102" s="298"/>
      <c r="V102" s="366"/>
      <c r="W102" s="298"/>
      <c r="X102" s="366"/>
      <c r="Y102" s="298"/>
      <c r="Z102" s="385"/>
      <c r="AA102" s="868"/>
      <c r="AB102" s="298"/>
    </row>
    <row r="103" spans="1:28" ht="15" customHeight="1" x14ac:dyDescent="0.35">
      <c r="A103" s="1243">
        <v>44533</v>
      </c>
      <c r="B103" s="353"/>
      <c r="C103" s="353"/>
      <c r="D103" s="298"/>
      <c r="E103" s="366"/>
      <c r="F103" s="297"/>
      <c r="G103" s="353"/>
      <c r="H103" s="298"/>
      <c r="I103" s="366"/>
      <c r="J103" s="298"/>
      <c r="K103" s="298"/>
      <c r="L103" s="366"/>
      <c r="M103" s="298"/>
      <c r="N103" s="388"/>
      <c r="O103" s="298"/>
      <c r="P103" s="366"/>
      <c r="Q103" s="298"/>
      <c r="R103" s="365">
        <v>43.31</v>
      </c>
      <c r="S103" s="298">
        <v>331322</v>
      </c>
      <c r="T103" s="366"/>
      <c r="U103" s="298"/>
      <c r="V103" s="366">
        <v>33.96</v>
      </c>
      <c r="W103" s="298">
        <v>259794</v>
      </c>
      <c r="X103" s="366"/>
      <c r="Y103" s="298"/>
      <c r="Z103" s="385">
        <v>25.91</v>
      </c>
      <c r="AA103" s="868">
        <v>288900</v>
      </c>
      <c r="AB103" s="298"/>
    </row>
    <row r="104" spans="1:28" ht="15" customHeight="1" x14ac:dyDescent="0.35">
      <c r="A104" s="1244"/>
      <c r="B104" s="353"/>
      <c r="C104" s="353"/>
      <c r="D104" s="298"/>
      <c r="E104" s="366"/>
      <c r="F104" s="297"/>
      <c r="G104" s="353"/>
      <c r="H104" s="298"/>
      <c r="I104" s="366"/>
      <c r="J104" s="298"/>
      <c r="K104" s="298"/>
      <c r="L104" s="366"/>
      <c r="M104" s="298"/>
      <c r="N104" s="388"/>
      <c r="O104" s="298"/>
      <c r="P104" s="366"/>
      <c r="Q104" s="298"/>
      <c r="R104" s="365"/>
      <c r="S104" s="298"/>
      <c r="T104" s="366"/>
      <c r="U104" s="298"/>
      <c r="V104" s="366"/>
      <c r="W104" s="298"/>
      <c r="X104" s="366"/>
      <c r="Y104" s="298"/>
      <c r="Z104" s="385"/>
      <c r="AA104" s="868"/>
      <c r="AB104" s="298"/>
    </row>
    <row r="105" spans="1:28" ht="15" customHeight="1" x14ac:dyDescent="0.35">
      <c r="A105" s="1243">
        <v>44534</v>
      </c>
      <c r="B105" s="353"/>
      <c r="C105" s="353"/>
      <c r="D105" s="298"/>
      <c r="E105" s="366"/>
      <c r="F105" s="297"/>
      <c r="G105" s="353"/>
      <c r="H105" s="298"/>
      <c r="I105" s="366"/>
      <c r="J105" s="298"/>
      <c r="K105" s="298"/>
      <c r="L105" s="366"/>
      <c r="M105" s="298"/>
      <c r="N105" s="388"/>
      <c r="O105" s="298"/>
      <c r="P105" s="366"/>
      <c r="Q105" s="298"/>
      <c r="R105" s="365"/>
      <c r="S105" s="298"/>
      <c r="T105" s="366"/>
      <c r="U105" s="298"/>
      <c r="V105" s="366"/>
      <c r="W105" s="298"/>
      <c r="X105" s="366"/>
      <c r="Y105" s="298"/>
      <c r="Z105" s="385"/>
      <c r="AA105" s="868"/>
      <c r="AB105" s="298"/>
    </row>
    <row r="106" spans="1:28" ht="15" customHeight="1" x14ac:dyDescent="0.35">
      <c r="A106" s="1244"/>
      <c r="B106" s="353"/>
      <c r="C106" s="353"/>
      <c r="D106" s="298"/>
      <c r="E106" s="366"/>
      <c r="F106" s="297"/>
      <c r="G106" s="353"/>
      <c r="H106" s="298"/>
      <c r="I106" s="366"/>
      <c r="J106" s="298"/>
      <c r="K106" s="298"/>
      <c r="L106" s="366"/>
      <c r="M106" s="298"/>
      <c r="N106" s="388"/>
      <c r="O106" s="298"/>
      <c r="P106" s="366"/>
      <c r="Q106" s="298"/>
      <c r="R106" s="365"/>
      <c r="S106" s="298"/>
      <c r="T106" s="366"/>
      <c r="U106" s="298"/>
      <c r="V106" s="366"/>
      <c r="W106" s="298"/>
      <c r="X106" s="366"/>
      <c r="Y106" s="298"/>
      <c r="Z106" s="385"/>
      <c r="AA106" s="868"/>
      <c r="AB106" s="298"/>
    </row>
    <row r="107" spans="1:28" ht="15" customHeight="1" x14ac:dyDescent="0.35">
      <c r="A107" s="1243">
        <v>44535</v>
      </c>
      <c r="B107" s="353">
        <v>45.53</v>
      </c>
      <c r="C107" s="353"/>
      <c r="D107" s="298">
        <v>234480</v>
      </c>
      <c r="E107" s="366">
        <v>47.36</v>
      </c>
      <c r="F107" s="297">
        <v>243904</v>
      </c>
      <c r="G107" s="353"/>
      <c r="H107" s="298"/>
      <c r="I107" s="366">
        <v>10.27</v>
      </c>
      <c r="J107" s="298">
        <v>78566</v>
      </c>
      <c r="K107" s="298"/>
      <c r="L107" s="366">
        <v>11.52</v>
      </c>
      <c r="M107" s="298">
        <v>88128</v>
      </c>
      <c r="N107" s="388"/>
      <c r="O107" s="298"/>
      <c r="P107" s="366"/>
      <c r="Q107" s="298"/>
      <c r="R107" s="365"/>
      <c r="S107" s="298"/>
      <c r="T107" s="366"/>
      <c r="U107" s="298"/>
      <c r="V107" s="366"/>
      <c r="W107" s="298"/>
      <c r="X107" s="366"/>
      <c r="Y107" s="298"/>
      <c r="Z107" s="385"/>
      <c r="AA107" s="868"/>
      <c r="AB107" s="298"/>
    </row>
    <row r="108" spans="1:28" ht="15" customHeight="1" x14ac:dyDescent="0.35">
      <c r="A108" s="1244"/>
      <c r="B108" s="353"/>
      <c r="C108" s="353"/>
      <c r="D108" s="298"/>
      <c r="E108" s="366"/>
      <c r="F108" s="297"/>
      <c r="G108" s="353"/>
      <c r="H108" s="298"/>
      <c r="I108" s="366"/>
      <c r="J108" s="298"/>
      <c r="K108" s="298"/>
      <c r="L108" s="366"/>
      <c r="M108" s="298"/>
      <c r="N108" s="388"/>
      <c r="O108" s="298"/>
      <c r="P108" s="366"/>
      <c r="Q108" s="298"/>
      <c r="R108" s="365"/>
      <c r="S108" s="298"/>
      <c r="T108" s="366"/>
      <c r="U108" s="298"/>
      <c r="V108" s="366"/>
      <c r="W108" s="298"/>
      <c r="X108" s="366"/>
      <c r="Y108" s="298"/>
      <c r="Z108" s="385"/>
      <c r="AA108" s="868"/>
      <c r="AB108" s="298"/>
    </row>
    <row r="109" spans="1:28" ht="15" customHeight="1" x14ac:dyDescent="0.35">
      <c r="A109" s="1243">
        <v>44536</v>
      </c>
      <c r="B109" s="353"/>
      <c r="C109" s="353"/>
      <c r="D109" s="298"/>
      <c r="E109" s="366"/>
      <c r="F109" s="297"/>
      <c r="G109" s="353"/>
      <c r="H109" s="298"/>
      <c r="I109" s="366"/>
      <c r="J109" s="298"/>
      <c r="K109" s="298"/>
      <c r="L109" s="366"/>
      <c r="M109" s="298"/>
      <c r="N109" s="388"/>
      <c r="O109" s="298"/>
      <c r="P109" s="366"/>
      <c r="Q109" s="298"/>
      <c r="R109" s="365"/>
      <c r="S109" s="298"/>
      <c r="T109" s="366"/>
      <c r="U109" s="298"/>
      <c r="V109" s="366"/>
      <c r="W109" s="298"/>
      <c r="X109" s="366">
        <v>34.57</v>
      </c>
      <c r="Y109" s="298">
        <v>385460</v>
      </c>
      <c r="Z109" s="385"/>
      <c r="AA109" s="868"/>
      <c r="AB109" s="298"/>
    </row>
    <row r="110" spans="1:28" ht="15" customHeight="1" x14ac:dyDescent="0.35">
      <c r="A110" s="1244"/>
      <c r="B110" s="353"/>
      <c r="C110" s="353"/>
      <c r="D110" s="298"/>
      <c r="E110" s="366"/>
      <c r="F110" s="297"/>
      <c r="G110" s="353"/>
      <c r="H110" s="298"/>
      <c r="I110" s="366"/>
      <c r="J110" s="298"/>
      <c r="K110" s="298"/>
      <c r="L110" s="366"/>
      <c r="M110" s="298"/>
      <c r="N110" s="388"/>
      <c r="O110" s="298"/>
      <c r="P110" s="366"/>
      <c r="Q110" s="298"/>
      <c r="R110" s="365"/>
      <c r="S110" s="298"/>
      <c r="T110" s="366"/>
      <c r="U110" s="298"/>
      <c r="V110" s="366"/>
      <c r="W110" s="298"/>
      <c r="X110" s="366"/>
      <c r="Y110" s="298"/>
      <c r="Z110" s="385"/>
      <c r="AA110" s="868"/>
      <c r="AB110" s="298"/>
    </row>
    <row r="111" spans="1:28" ht="15" customHeight="1" x14ac:dyDescent="0.35">
      <c r="A111" s="1243">
        <v>44537</v>
      </c>
      <c r="B111" s="353"/>
      <c r="C111" s="353"/>
      <c r="D111" s="298"/>
      <c r="E111" s="366"/>
      <c r="F111" s="297"/>
      <c r="G111" s="353">
        <v>13.7</v>
      </c>
      <c r="H111" s="298">
        <v>104808</v>
      </c>
      <c r="I111" s="366"/>
      <c r="J111" s="298"/>
      <c r="K111" s="298"/>
      <c r="L111" s="366">
        <v>11.16</v>
      </c>
      <c r="M111" s="298">
        <v>85374</v>
      </c>
      <c r="N111" s="388">
        <v>11.18</v>
      </c>
      <c r="O111" s="298">
        <v>85527</v>
      </c>
      <c r="P111" s="366">
        <v>11.98</v>
      </c>
      <c r="Q111" s="298">
        <v>91647</v>
      </c>
      <c r="R111" s="365"/>
      <c r="S111" s="298"/>
      <c r="T111" s="366">
        <v>37.22</v>
      </c>
      <c r="U111" s="298">
        <v>284733</v>
      </c>
      <c r="V111" s="385">
        <v>26.98</v>
      </c>
      <c r="W111" s="868">
        <v>206397</v>
      </c>
      <c r="X111" s="366"/>
      <c r="Y111" s="298"/>
      <c r="Z111" s="385"/>
      <c r="AA111" s="868"/>
      <c r="AB111" s="298"/>
    </row>
    <row r="112" spans="1:28" ht="15" customHeight="1" x14ac:dyDescent="0.35">
      <c r="A112" s="1244"/>
      <c r="B112" s="353"/>
      <c r="C112" s="353"/>
      <c r="D112" s="298"/>
      <c r="E112" s="366"/>
      <c r="F112" s="297"/>
      <c r="G112" s="353"/>
      <c r="H112" s="298"/>
      <c r="I112" s="366"/>
      <c r="J112" s="298"/>
      <c r="K112" s="298"/>
      <c r="L112" s="366"/>
      <c r="M112" s="298"/>
      <c r="N112" s="388"/>
      <c r="O112" s="298"/>
      <c r="P112" s="366"/>
      <c r="Q112" s="298"/>
      <c r="R112" s="365"/>
      <c r="S112" s="298"/>
      <c r="T112" s="366"/>
      <c r="U112" s="298"/>
      <c r="V112" s="366"/>
      <c r="W112" s="298"/>
      <c r="X112" s="366"/>
      <c r="Y112" s="298"/>
      <c r="Z112" s="385"/>
      <c r="AA112" s="868"/>
      <c r="AB112" s="298"/>
    </row>
    <row r="113" spans="1:28" ht="15" customHeight="1" x14ac:dyDescent="0.35">
      <c r="A113" s="1243">
        <v>44538</v>
      </c>
      <c r="B113" s="353"/>
      <c r="C113" s="353"/>
      <c r="D113" s="298"/>
      <c r="E113" s="366"/>
      <c r="F113" s="297"/>
      <c r="G113" s="353"/>
      <c r="H113" s="298"/>
      <c r="I113" s="366"/>
      <c r="J113" s="298"/>
      <c r="K113" s="298"/>
      <c r="L113" s="366"/>
      <c r="M113" s="298"/>
      <c r="N113" s="388"/>
      <c r="O113" s="298"/>
      <c r="P113" s="366"/>
      <c r="Q113" s="298"/>
      <c r="R113" s="365"/>
      <c r="S113" s="298"/>
      <c r="T113" s="366"/>
      <c r="U113" s="298"/>
      <c r="V113" s="366"/>
      <c r="W113" s="298"/>
      <c r="X113" s="366"/>
      <c r="Y113" s="298"/>
      <c r="Z113" s="385"/>
      <c r="AA113" s="868"/>
      <c r="AB113" s="298"/>
    </row>
    <row r="114" spans="1:28" ht="15" customHeight="1" x14ac:dyDescent="0.35">
      <c r="A114" s="1244"/>
      <c r="B114" s="353"/>
      <c r="C114" s="353"/>
      <c r="D114" s="298"/>
      <c r="E114" s="366"/>
      <c r="F114" s="297"/>
      <c r="G114" s="353"/>
      <c r="H114" s="298"/>
      <c r="I114" s="366"/>
      <c r="J114" s="298"/>
      <c r="K114" s="298"/>
      <c r="L114" s="366"/>
      <c r="M114" s="298"/>
      <c r="N114" s="388"/>
      <c r="O114" s="298"/>
      <c r="P114" s="366"/>
      <c r="Q114" s="298"/>
      <c r="R114" s="365"/>
      <c r="S114" s="298"/>
      <c r="T114" s="366"/>
      <c r="U114" s="298"/>
      <c r="V114" s="366"/>
      <c r="W114" s="298"/>
      <c r="X114" s="366"/>
      <c r="Y114" s="298"/>
      <c r="Z114" s="385"/>
      <c r="AA114" s="868"/>
      <c r="AB114" s="298"/>
    </row>
    <row r="115" spans="1:28" ht="15" customHeight="1" x14ac:dyDescent="0.35">
      <c r="A115" s="1243">
        <v>44539</v>
      </c>
      <c r="B115" s="353"/>
      <c r="C115" s="353"/>
      <c r="D115" s="298"/>
      <c r="E115" s="366">
        <v>40.79</v>
      </c>
      <c r="F115" s="297">
        <v>210069</v>
      </c>
      <c r="G115" s="353"/>
      <c r="H115" s="298"/>
      <c r="I115" s="366">
        <v>13.85</v>
      </c>
      <c r="J115" s="298">
        <v>105953</v>
      </c>
      <c r="K115" s="298"/>
      <c r="L115" s="366"/>
      <c r="M115" s="298"/>
      <c r="N115" s="388"/>
      <c r="O115" s="298"/>
      <c r="P115" s="366"/>
      <c r="Q115" s="298"/>
      <c r="R115" s="365"/>
      <c r="S115" s="298"/>
      <c r="T115" s="366"/>
      <c r="U115" s="298"/>
      <c r="V115" s="366"/>
      <c r="W115" s="298"/>
      <c r="X115" s="366">
        <v>34.1</v>
      </c>
      <c r="Y115" s="298">
        <v>380220</v>
      </c>
      <c r="Z115" s="385"/>
      <c r="AA115" s="868"/>
      <c r="AB115" s="298"/>
    </row>
    <row r="116" spans="1:28" ht="15" customHeight="1" x14ac:dyDescent="0.35">
      <c r="A116" s="1244"/>
      <c r="B116" s="353"/>
      <c r="C116" s="353"/>
      <c r="D116" s="298"/>
      <c r="E116" s="366"/>
      <c r="F116" s="297"/>
      <c r="G116" s="353"/>
      <c r="H116" s="298"/>
      <c r="I116" s="366"/>
      <c r="J116" s="298"/>
      <c r="K116" s="298"/>
      <c r="L116" s="366"/>
      <c r="M116" s="298"/>
      <c r="N116" s="388"/>
      <c r="O116" s="298"/>
      <c r="P116" s="366"/>
      <c r="Q116" s="298"/>
      <c r="R116" s="365"/>
      <c r="S116" s="298"/>
      <c r="T116" s="366"/>
      <c r="U116" s="298"/>
      <c r="V116" s="366"/>
      <c r="W116" s="298"/>
      <c r="X116" s="366"/>
      <c r="Y116" s="298"/>
      <c r="Z116" s="385"/>
      <c r="AA116" s="868"/>
      <c r="AB116" s="298"/>
    </row>
    <row r="117" spans="1:28" ht="15" customHeight="1" x14ac:dyDescent="0.35">
      <c r="A117" s="1243">
        <v>44540</v>
      </c>
      <c r="B117" s="353"/>
      <c r="C117" s="353"/>
      <c r="D117" s="298"/>
      <c r="E117" s="366"/>
      <c r="F117" s="297"/>
      <c r="G117" s="353"/>
      <c r="H117" s="298"/>
      <c r="I117" s="366"/>
      <c r="J117" s="298"/>
      <c r="K117" s="298"/>
      <c r="L117" s="366"/>
      <c r="M117" s="298"/>
      <c r="N117" s="388"/>
      <c r="O117" s="298"/>
      <c r="P117" s="366"/>
      <c r="Q117" s="298"/>
      <c r="R117" s="365"/>
      <c r="S117" s="298"/>
      <c r="T117" s="366"/>
      <c r="U117" s="298"/>
      <c r="V117" s="366"/>
      <c r="W117" s="298"/>
      <c r="X117" s="366"/>
      <c r="Y117" s="298"/>
      <c r="Z117" s="385">
        <v>22.4</v>
      </c>
      <c r="AA117" s="868">
        <v>249760</v>
      </c>
      <c r="AB117" s="298"/>
    </row>
    <row r="118" spans="1:28" ht="15" customHeight="1" x14ac:dyDescent="0.35">
      <c r="A118" s="1244"/>
      <c r="B118" s="353"/>
      <c r="C118" s="353"/>
      <c r="D118" s="298"/>
      <c r="E118" s="366"/>
      <c r="F118" s="297"/>
      <c r="G118" s="353"/>
      <c r="H118" s="298"/>
      <c r="I118" s="366"/>
      <c r="J118" s="298"/>
      <c r="K118" s="298"/>
      <c r="L118" s="366"/>
      <c r="M118" s="298"/>
      <c r="N118" s="388"/>
      <c r="O118" s="298"/>
      <c r="P118" s="366"/>
      <c r="Q118" s="298"/>
      <c r="R118" s="365"/>
      <c r="S118" s="298"/>
      <c r="T118" s="366"/>
      <c r="U118" s="298"/>
      <c r="V118" s="366"/>
      <c r="W118" s="298"/>
      <c r="X118" s="366"/>
      <c r="Y118" s="298"/>
      <c r="Z118" s="385"/>
      <c r="AA118" s="868"/>
      <c r="AB118" s="298"/>
    </row>
    <row r="119" spans="1:28" ht="15" customHeight="1" x14ac:dyDescent="0.35">
      <c r="A119" s="1243">
        <v>44541</v>
      </c>
      <c r="B119" s="353"/>
      <c r="C119" s="353"/>
      <c r="D119" s="298"/>
      <c r="E119" s="366"/>
      <c r="F119" s="297"/>
      <c r="G119" s="353"/>
      <c r="H119" s="298"/>
      <c r="I119" s="366"/>
      <c r="J119" s="298"/>
      <c r="K119" s="298"/>
      <c r="L119" s="366"/>
      <c r="M119" s="298"/>
      <c r="N119" s="388"/>
      <c r="O119" s="298"/>
      <c r="P119" s="366"/>
      <c r="Q119" s="298"/>
      <c r="R119" s="385">
        <v>24.46</v>
      </c>
      <c r="S119" s="868">
        <v>187119</v>
      </c>
      <c r="T119" s="366"/>
      <c r="U119" s="298"/>
      <c r="V119" s="366"/>
      <c r="W119" s="298"/>
      <c r="X119" s="366">
        <v>30.41</v>
      </c>
      <c r="Y119" s="298">
        <v>339070</v>
      </c>
      <c r="Z119" s="385"/>
      <c r="AA119" s="868"/>
      <c r="AB119" s="298"/>
    </row>
    <row r="120" spans="1:28" ht="15" customHeight="1" x14ac:dyDescent="0.35">
      <c r="A120" s="1244"/>
      <c r="B120" s="353"/>
      <c r="C120" s="353"/>
      <c r="D120" s="298"/>
      <c r="E120" s="366"/>
      <c r="F120" s="297"/>
      <c r="G120" s="353"/>
      <c r="H120" s="298"/>
      <c r="I120" s="366"/>
      <c r="J120" s="298"/>
      <c r="K120" s="298"/>
      <c r="L120" s="366"/>
      <c r="M120" s="298"/>
      <c r="N120" s="388"/>
      <c r="O120" s="298"/>
      <c r="P120" s="366"/>
      <c r="Q120" s="298"/>
      <c r="R120" s="365"/>
      <c r="S120" s="298"/>
      <c r="T120" s="366"/>
      <c r="U120" s="298"/>
      <c r="V120" s="366"/>
      <c r="W120" s="298"/>
      <c r="X120" s="366"/>
      <c r="Y120" s="298"/>
      <c r="Z120" s="385"/>
      <c r="AA120" s="868"/>
      <c r="AB120" s="298"/>
    </row>
    <row r="121" spans="1:28" ht="15" customHeight="1" x14ac:dyDescent="0.35">
      <c r="A121" s="1243">
        <v>44542</v>
      </c>
      <c r="B121" s="353"/>
      <c r="C121" s="353"/>
      <c r="D121" s="298"/>
      <c r="E121" s="366"/>
      <c r="F121" s="297"/>
      <c r="G121" s="353"/>
      <c r="H121" s="298"/>
      <c r="I121" s="366"/>
      <c r="J121" s="298"/>
      <c r="K121" s="298"/>
      <c r="L121" s="366"/>
      <c r="M121" s="298"/>
      <c r="N121" s="388"/>
      <c r="O121" s="298"/>
      <c r="P121" s="366"/>
      <c r="Q121" s="298"/>
      <c r="R121" s="365"/>
      <c r="S121" s="298"/>
      <c r="T121" s="366"/>
      <c r="U121" s="298"/>
      <c r="V121" s="366"/>
      <c r="W121" s="298"/>
      <c r="X121" s="366"/>
      <c r="Y121" s="298"/>
      <c r="Z121" s="385"/>
      <c r="AA121" s="868"/>
      <c r="AB121" s="298"/>
    </row>
    <row r="122" spans="1:28" ht="15" customHeight="1" x14ac:dyDescent="0.35">
      <c r="A122" s="1244"/>
      <c r="B122" s="353"/>
      <c r="C122" s="353"/>
      <c r="D122" s="298"/>
      <c r="E122" s="366"/>
      <c r="F122" s="297"/>
      <c r="G122" s="353"/>
      <c r="H122" s="298"/>
      <c r="I122" s="366"/>
      <c r="J122" s="298"/>
      <c r="K122" s="298"/>
      <c r="L122" s="366"/>
      <c r="M122" s="298"/>
      <c r="N122" s="388"/>
      <c r="O122" s="298"/>
      <c r="P122" s="366"/>
      <c r="Q122" s="298"/>
      <c r="R122" s="365"/>
      <c r="S122" s="298"/>
      <c r="T122" s="366"/>
      <c r="U122" s="298"/>
      <c r="V122" s="366"/>
      <c r="W122" s="298"/>
      <c r="X122" s="366"/>
      <c r="Y122" s="298"/>
      <c r="Z122" s="385"/>
      <c r="AA122" s="868"/>
      <c r="AB122" s="298"/>
    </row>
    <row r="123" spans="1:28" ht="15" customHeight="1" x14ac:dyDescent="0.35">
      <c r="A123" s="1243">
        <v>44543</v>
      </c>
      <c r="B123" s="353">
        <v>47.02</v>
      </c>
      <c r="C123" s="353"/>
      <c r="D123" s="298">
        <v>242153</v>
      </c>
      <c r="E123" s="366"/>
      <c r="F123" s="297"/>
      <c r="G123" s="353"/>
      <c r="H123" s="298"/>
      <c r="I123" s="366"/>
      <c r="J123" s="298"/>
      <c r="K123" s="298"/>
      <c r="L123" s="366"/>
      <c r="M123" s="332"/>
      <c r="N123" s="388"/>
      <c r="O123" s="298"/>
      <c r="P123" s="366"/>
      <c r="Q123" s="298"/>
      <c r="R123" s="365"/>
      <c r="S123" s="298"/>
      <c r="T123" s="366"/>
      <c r="U123" s="298"/>
      <c r="V123" s="366"/>
      <c r="W123" s="298"/>
      <c r="X123" s="366">
        <v>36.25</v>
      </c>
      <c r="Y123" s="298">
        <v>404190</v>
      </c>
      <c r="Z123" s="385"/>
      <c r="AA123" s="868"/>
      <c r="AB123" s="298"/>
    </row>
    <row r="124" spans="1:28" ht="15" customHeight="1" x14ac:dyDescent="0.35">
      <c r="A124" s="1244"/>
      <c r="B124" s="353"/>
      <c r="C124" s="353"/>
      <c r="D124" s="298"/>
      <c r="E124" s="366">
        <v>38.19</v>
      </c>
      <c r="F124" s="297">
        <v>196679</v>
      </c>
      <c r="G124" s="353"/>
      <c r="H124" s="298"/>
      <c r="I124" s="366"/>
      <c r="J124" s="298"/>
      <c r="K124" s="298"/>
      <c r="L124" s="366"/>
      <c r="M124" s="298"/>
      <c r="N124" s="388"/>
      <c r="O124" s="298"/>
      <c r="P124" s="366"/>
      <c r="Q124" s="298"/>
      <c r="R124" s="365"/>
      <c r="S124" s="298"/>
      <c r="T124" s="366"/>
      <c r="U124" s="298"/>
      <c r="V124" s="366"/>
      <c r="W124" s="298"/>
      <c r="X124" s="366"/>
      <c r="Y124" s="298"/>
      <c r="Z124" s="385"/>
      <c r="AA124" s="868"/>
      <c r="AB124" s="298"/>
    </row>
    <row r="125" spans="1:28" ht="15" customHeight="1" x14ac:dyDescent="0.35">
      <c r="A125" s="1243">
        <v>44544</v>
      </c>
      <c r="B125" s="353"/>
      <c r="C125" s="353"/>
      <c r="D125" s="298"/>
      <c r="E125" s="366"/>
      <c r="F125" s="297"/>
      <c r="G125" s="353"/>
      <c r="H125" s="298"/>
      <c r="I125" s="366"/>
      <c r="J125" s="298"/>
      <c r="K125" s="298"/>
      <c r="L125" s="366"/>
      <c r="M125" s="298"/>
      <c r="N125" s="388"/>
      <c r="O125" s="298"/>
      <c r="P125" s="366"/>
      <c r="Q125" s="298"/>
      <c r="R125" s="365"/>
      <c r="S125" s="298"/>
      <c r="T125" s="366"/>
      <c r="U125" s="298"/>
      <c r="V125" s="366"/>
      <c r="W125" s="298"/>
      <c r="X125" s="366"/>
      <c r="Y125" s="298"/>
      <c r="Z125" s="385"/>
      <c r="AA125" s="868"/>
      <c r="AB125" s="298"/>
    </row>
    <row r="126" spans="1:28" ht="15" customHeight="1" x14ac:dyDescent="0.35">
      <c r="A126" s="1244"/>
      <c r="B126" s="353"/>
      <c r="C126" s="353"/>
      <c r="D126" s="298"/>
      <c r="E126" s="366"/>
      <c r="F126" s="297"/>
      <c r="G126" s="353"/>
      <c r="H126" s="298"/>
      <c r="I126" s="366"/>
      <c r="J126" s="298"/>
      <c r="K126" s="298"/>
      <c r="L126" s="366"/>
      <c r="M126" s="298"/>
      <c r="N126" s="388"/>
      <c r="O126" s="298"/>
      <c r="P126" s="366"/>
      <c r="Q126" s="298"/>
      <c r="R126" s="365"/>
      <c r="S126" s="298"/>
      <c r="T126" s="366"/>
      <c r="U126" s="298"/>
      <c r="V126" s="366"/>
      <c r="W126" s="298"/>
      <c r="X126" s="366"/>
      <c r="Y126" s="298"/>
      <c r="Z126" s="385"/>
      <c r="AA126" s="868"/>
      <c r="AB126" s="298"/>
    </row>
    <row r="127" spans="1:28" ht="15" customHeight="1" x14ac:dyDescent="0.35">
      <c r="A127" s="1243">
        <v>44545</v>
      </c>
      <c r="B127" s="353"/>
      <c r="C127" s="353"/>
      <c r="D127" s="298"/>
      <c r="E127" s="366"/>
      <c r="F127" s="297"/>
      <c r="G127" s="353"/>
      <c r="H127" s="298"/>
      <c r="I127" s="366"/>
      <c r="J127" s="298"/>
      <c r="K127" s="298"/>
      <c r="L127" s="366"/>
      <c r="M127" s="298"/>
      <c r="N127" s="388">
        <v>11.1</v>
      </c>
      <c r="O127" s="298">
        <v>84920</v>
      </c>
      <c r="P127" s="366">
        <v>13.65</v>
      </c>
      <c r="Q127" s="298">
        <v>104420</v>
      </c>
      <c r="R127" s="365">
        <v>30.62</v>
      </c>
      <c r="S127" s="298">
        <v>234243</v>
      </c>
      <c r="T127" s="366">
        <v>35.39</v>
      </c>
      <c r="U127" s="298">
        <v>270734</v>
      </c>
      <c r="V127" s="366"/>
      <c r="W127" s="298"/>
      <c r="X127" s="366">
        <v>46.15</v>
      </c>
      <c r="Y127" s="298">
        <v>514570</v>
      </c>
      <c r="Z127" s="385"/>
      <c r="AA127" s="868"/>
      <c r="AB127" s="298"/>
    </row>
    <row r="128" spans="1:28" ht="15" customHeight="1" x14ac:dyDescent="0.35">
      <c r="A128" s="1244"/>
      <c r="B128" s="353"/>
      <c r="C128" s="353"/>
      <c r="D128" s="298"/>
      <c r="E128" s="366"/>
      <c r="F128" s="297"/>
      <c r="G128" s="353"/>
      <c r="H128" s="298"/>
      <c r="I128" s="366"/>
      <c r="J128" s="298"/>
      <c r="K128" s="298"/>
      <c r="L128" s="366"/>
      <c r="M128" s="298"/>
      <c r="N128" s="388"/>
      <c r="O128" s="298"/>
      <c r="P128" s="366"/>
      <c r="Q128" s="298"/>
      <c r="R128" s="365"/>
      <c r="S128" s="298"/>
      <c r="T128" s="366"/>
      <c r="U128" s="298"/>
      <c r="V128" s="366"/>
      <c r="W128" s="298"/>
      <c r="X128" s="388"/>
      <c r="Y128" s="332"/>
      <c r="Z128" s="385"/>
      <c r="AA128" s="868"/>
      <c r="AB128" s="298"/>
    </row>
    <row r="129" spans="1:28" ht="15" customHeight="1" x14ac:dyDescent="0.35">
      <c r="A129" s="1243">
        <v>44546</v>
      </c>
      <c r="B129" s="353"/>
      <c r="C129" s="353"/>
      <c r="D129" s="298"/>
      <c r="E129" s="366"/>
      <c r="F129" s="297"/>
      <c r="G129" s="353"/>
      <c r="H129" s="298"/>
      <c r="I129" s="366"/>
      <c r="J129" s="298"/>
      <c r="K129" s="298"/>
      <c r="L129" s="366"/>
      <c r="M129" s="298"/>
      <c r="N129" s="388"/>
      <c r="O129" s="298"/>
      <c r="P129" s="366"/>
      <c r="Q129" s="298"/>
      <c r="R129" s="365"/>
      <c r="S129" s="298"/>
      <c r="T129" s="366"/>
      <c r="U129" s="298"/>
      <c r="V129" s="366"/>
      <c r="W129" s="298"/>
      <c r="X129" s="366"/>
      <c r="Y129" s="298"/>
      <c r="Z129" s="385"/>
      <c r="AA129" s="868"/>
      <c r="AB129" s="298"/>
    </row>
    <row r="130" spans="1:28" ht="15" customHeight="1" x14ac:dyDescent="0.35">
      <c r="A130" s="1244"/>
      <c r="B130" s="353"/>
      <c r="C130" s="353"/>
      <c r="D130" s="298"/>
      <c r="E130" s="366"/>
      <c r="F130" s="297"/>
      <c r="G130" s="353"/>
      <c r="H130" s="298"/>
      <c r="I130" s="366"/>
      <c r="J130" s="298"/>
      <c r="K130" s="298"/>
      <c r="L130" s="366"/>
      <c r="M130" s="298"/>
      <c r="N130" s="388"/>
      <c r="O130" s="298"/>
      <c r="P130" s="388"/>
      <c r="Q130" s="332"/>
      <c r="R130" s="365"/>
      <c r="S130" s="298"/>
      <c r="T130" s="366"/>
      <c r="U130" s="298"/>
      <c r="V130" s="366"/>
      <c r="W130" s="298"/>
      <c r="X130" s="366"/>
      <c r="Y130" s="298"/>
      <c r="Z130" s="385"/>
      <c r="AA130" s="868"/>
      <c r="AB130" s="298"/>
    </row>
    <row r="131" spans="1:28" ht="15" customHeight="1" x14ac:dyDescent="0.35">
      <c r="A131" s="1243">
        <v>44547</v>
      </c>
      <c r="B131" s="353"/>
      <c r="C131" s="353"/>
      <c r="D131" s="298"/>
      <c r="E131" s="366"/>
      <c r="F131" s="297"/>
      <c r="G131" s="353"/>
      <c r="H131" s="298"/>
      <c r="I131" s="366"/>
      <c r="J131" s="298"/>
      <c r="K131" s="298"/>
      <c r="L131" s="366"/>
      <c r="M131" s="298"/>
      <c r="N131" s="388"/>
      <c r="O131" s="298"/>
      <c r="P131" s="366"/>
      <c r="Q131" s="298"/>
      <c r="R131" s="365"/>
      <c r="S131" s="298"/>
      <c r="T131" s="366"/>
      <c r="U131" s="298"/>
      <c r="V131" s="366"/>
      <c r="W131" s="298"/>
      <c r="X131" s="366">
        <v>22.27</v>
      </c>
      <c r="Y131" s="298">
        <v>248310</v>
      </c>
      <c r="Z131" s="385">
        <v>27.3</v>
      </c>
      <c r="AA131" s="868">
        <v>304400</v>
      </c>
      <c r="AB131" s="298"/>
    </row>
    <row r="132" spans="1:28" ht="15" customHeight="1" x14ac:dyDescent="0.35">
      <c r="A132" s="1244"/>
      <c r="B132" s="353"/>
      <c r="C132" s="353"/>
      <c r="D132" s="298"/>
      <c r="E132" s="366"/>
      <c r="F132" s="297"/>
      <c r="G132" s="353"/>
      <c r="H132" s="298"/>
      <c r="I132" s="366"/>
      <c r="J132" s="298"/>
      <c r="K132" s="298"/>
      <c r="L132" s="366"/>
      <c r="M132" s="298"/>
      <c r="N132" s="388"/>
      <c r="O132" s="298"/>
      <c r="P132" s="366"/>
      <c r="Q132" s="298"/>
      <c r="R132" s="365"/>
      <c r="S132" s="298"/>
      <c r="T132" s="366"/>
      <c r="U132" s="298"/>
      <c r="V132" s="366"/>
      <c r="W132" s="298"/>
      <c r="X132" s="366"/>
      <c r="Y132" s="298"/>
      <c r="Z132" s="385"/>
      <c r="AA132" s="868"/>
      <c r="AB132" s="298"/>
    </row>
    <row r="133" spans="1:28" ht="15" customHeight="1" x14ac:dyDescent="0.35">
      <c r="A133" s="1243">
        <v>44548</v>
      </c>
      <c r="B133" s="353">
        <v>43.83</v>
      </c>
      <c r="C133" s="353"/>
      <c r="D133" s="298">
        <v>225720</v>
      </c>
      <c r="E133" s="366">
        <v>56.18</v>
      </c>
      <c r="F133" s="297">
        <v>289327</v>
      </c>
      <c r="G133" s="353"/>
      <c r="H133" s="298"/>
      <c r="I133" s="366"/>
      <c r="J133" s="298"/>
      <c r="K133" s="298"/>
      <c r="L133" s="366"/>
      <c r="M133" s="298"/>
      <c r="N133" s="388"/>
      <c r="O133" s="298"/>
      <c r="P133" s="366"/>
      <c r="Q133" s="298"/>
      <c r="R133" s="365"/>
      <c r="S133" s="298"/>
      <c r="T133" s="366"/>
      <c r="U133" s="298"/>
      <c r="V133" s="366"/>
      <c r="W133" s="298"/>
      <c r="X133" s="366"/>
      <c r="Y133" s="298"/>
      <c r="Z133" s="385"/>
      <c r="AA133" s="868"/>
      <c r="AB133" s="298"/>
    </row>
    <row r="134" spans="1:28" ht="15" customHeight="1" x14ac:dyDescent="0.35">
      <c r="A134" s="1244"/>
      <c r="B134" s="353"/>
      <c r="C134" s="353"/>
      <c r="D134" s="298"/>
      <c r="E134" s="366"/>
      <c r="F134" s="297"/>
      <c r="G134" s="353"/>
      <c r="H134" s="298"/>
      <c r="I134" s="366"/>
      <c r="J134" s="298"/>
      <c r="K134" s="298"/>
      <c r="L134" s="366"/>
      <c r="M134" s="298"/>
      <c r="N134" s="388"/>
      <c r="O134" s="298"/>
      <c r="P134" s="366"/>
      <c r="Q134" s="298"/>
      <c r="R134" s="365"/>
      <c r="S134" s="298"/>
      <c r="T134" s="366"/>
      <c r="U134" s="298"/>
      <c r="V134" s="366"/>
      <c r="W134" s="298"/>
      <c r="X134" s="366"/>
      <c r="Y134" s="298"/>
      <c r="Z134" s="385"/>
      <c r="AA134" s="868"/>
      <c r="AB134" s="298"/>
    </row>
    <row r="135" spans="1:28" ht="15" customHeight="1" x14ac:dyDescent="0.35">
      <c r="A135" s="1243">
        <v>44549</v>
      </c>
      <c r="B135" s="353"/>
      <c r="C135" s="353"/>
      <c r="D135" s="298"/>
      <c r="E135" s="366"/>
      <c r="F135" s="297"/>
      <c r="G135" s="353"/>
      <c r="H135" s="298"/>
      <c r="I135" s="366"/>
      <c r="J135" s="298"/>
      <c r="K135" s="298"/>
      <c r="L135" s="366"/>
      <c r="M135" s="298"/>
      <c r="N135" s="388"/>
      <c r="O135" s="298"/>
      <c r="P135" s="366"/>
      <c r="Q135" s="298"/>
      <c r="R135" s="365"/>
      <c r="S135" s="298"/>
      <c r="T135" s="366"/>
      <c r="U135" s="298"/>
      <c r="V135" s="366"/>
      <c r="W135" s="298"/>
      <c r="X135" s="366"/>
      <c r="Y135" s="298"/>
      <c r="Z135" s="385"/>
      <c r="AA135" s="868"/>
      <c r="AB135" s="298"/>
    </row>
    <row r="136" spans="1:28" ht="15" customHeight="1" x14ac:dyDescent="0.35">
      <c r="A136" s="1244"/>
      <c r="B136" s="353"/>
      <c r="C136" s="353"/>
      <c r="D136" s="298"/>
      <c r="E136" s="366"/>
      <c r="F136" s="297"/>
      <c r="G136" s="353"/>
      <c r="H136" s="298"/>
      <c r="I136" s="366"/>
      <c r="J136" s="298"/>
      <c r="K136" s="298"/>
      <c r="L136" s="366"/>
      <c r="M136" s="298"/>
      <c r="N136" s="388"/>
      <c r="O136" s="298"/>
      <c r="P136" s="366"/>
      <c r="Q136" s="298"/>
      <c r="R136" s="365"/>
      <c r="S136" s="298"/>
      <c r="T136" s="366"/>
      <c r="U136" s="298"/>
      <c r="V136" s="366"/>
      <c r="W136" s="298"/>
      <c r="X136" s="366"/>
      <c r="Y136" s="298"/>
      <c r="Z136" s="385"/>
      <c r="AA136" s="868"/>
      <c r="AB136" s="298"/>
    </row>
    <row r="137" spans="1:28" ht="15" customHeight="1" x14ac:dyDescent="0.35">
      <c r="A137" s="1243">
        <v>44550</v>
      </c>
      <c r="B137" s="353"/>
      <c r="C137" s="353"/>
      <c r="D137" s="298"/>
      <c r="E137" s="366"/>
      <c r="F137" s="297"/>
      <c r="G137" s="353"/>
      <c r="H137" s="298"/>
      <c r="I137" s="366"/>
      <c r="J137" s="298"/>
      <c r="K137" s="298"/>
      <c r="L137" s="366"/>
      <c r="M137" s="298"/>
      <c r="N137" s="388"/>
      <c r="O137" s="298"/>
      <c r="P137" s="366"/>
      <c r="Q137" s="298"/>
      <c r="R137" s="365"/>
      <c r="S137" s="298"/>
      <c r="T137" s="366"/>
      <c r="U137" s="298"/>
      <c r="V137" s="366"/>
      <c r="W137" s="298"/>
      <c r="X137" s="366"/>
      <c r="Y137" s="298"/>
      <c r="Z137" s="385"/>
      <c r="AA137" s="868"/>
      <c r="AB137" s="298"/>
    </row>
    <row r="138" spans="1:28" ht="15" customHeight="1" x14ac:dyDescent="0.35">
      <c r="A138" s="1244"/>
      <c r="B138" s="353"/>
      <c r="C138" s="353"/>
      <c r="D138" s="298"/>
      <c r="E138" s="366"/>
      <c r="F138" s="297"/>
      <c r="G138" s="353"/>
      <c r="H138" s="298"/>
      <c r="I138" s="366"/>
      <c r="J138" s="298"/>
      <c r="K138" s="298"/>
      <c r="L138" s="366"/>
      <c r="M138" s="298"/>
      <c r="N138" s="388"/>
      <c r="O138" s="298"/>
      <c r="P138" s="366"/>
      <c r="Q138" s="298"/>
      <c r="R138" s="365"/>
      <c r="S138" s="298"/>
      <c r="T138" s="366"/>
      <c r="U138" s="298"/>
      <c r="V138" s="366"/>
      <c r="W138" s="298"/>
      <c r="X138" s="366"/>
      <c r="Y138" s="298"/>
      <c r="Z138" s="385"/>
      <c r="AA138" s="868"/>
      <c r="AB138" s="298"/>
    </row>
    <row r="139" spans="1:28" ht="15" customHeight="1" x14ac:dyDescent="0.35">
      <c r="A139" s="1243">
        <v>44551</v>
      </c>
      <c r="B139" s="353"/>
      <c r="C139" s="353"/>
      <c r="D139" s="298"/>
      <c r="E139" s="366"/>
      <c r="F139" s="297"/>
      <c r="G139" s="353"/>
      <c r="H139" s="298"/>
      <c r="I139" s="366"/>
      <c r="J139" s="298"/>
      <c r="K139" s="298"/>
      <c r="L139" s="366"/>
      <c r="M139" s="298"/>
      <c r="N139" s="388">
        <v>9.35</v>
      </c>
      <c r="O139" s="298">
        <v>71528</v>
      </c>
      <c r="P139" s="366">
        <v>13.4</v>
      </c>
      <c r="Q139" s="298">
        <v>102510</v>
      </c>
      <c r="R139" s="365"/>
      <c r="S139" s="298"/>
      <c r="T139" s="366"/>
      <c r="U139" s="298"/>
      <c r="V139" s="385">
        <v>33.29</v>
      </c>
      <c r="W139" s="868">
        <v>254669</v>
      </c>
      <c r="X139" s="366">
        <v>34.51</v>
      </c>
      <c r="Y139" s="298">
        <v>384790</v>
      </c>
      <c r="Z139" s="385"/>
      <c r="AA139" s="868"/>
      <c r="AB139" s="298"/>
    </row>
    <row r="140" spans="1:28" ht="15" customHeight="1" x14ac:dyDescent="0.35">
      <c r="A140" s="1244"/>
      <c r="B140" s="353"/>
      <c r="C140" s="353"/>
      <c r="D140" s="298"/>
      <c r="E140" s="366"/>
      <c r="F140" s="297"/>
      <c r="G140" s="353"/>
      <c r="H140" s="298"/>
      <c r="I140" s="366"/>
      <c r="J140" s="298"/>
      <c r="K140" s="298"/>
      <c r="L140" s="366"/>
      <c r="M140" s="298"/>
      <c r="N140" s="388"/>
      <c r="O140" s="298"/>
      <c r="P140" s="366"/>
      <c r="Q140" s="298"/>
      <c r="R140" s="365"/>
      <c r="S140" s="298"/>
      <c r="T140" s="366"/>
      <c r="U140" s="298"/>
      <c r="V140" s="366"/>
      <c r="W140" s="298"/>
      <c r="X140" s="366"/>
      <c r="Y140" s="298"/>
      <c r="Z140" s="385"/>
      <c r="AA140" s="868"/>
      <c r="AB140" s="298"/>
    </row>
    <row r="141" spans="1:28" ht="15" customHeight="1" x14ac:dyDescent="0.35">
      <c r="A141" s="1243">
        <v>44552</v>
      </c>
      <c r="B141" s="353"/>
      <c r="C141" s="353"/>
      <c r="D141" s="298"/>
      <c r="E141" s="366"/>
      <c r="F141" s="297"/>
      <c r="G141" s="353"/>
      <c r="H141" s="298"/>
      <c r="I141" s="366"/>
      <c r="J141" s="298"/>
      <c r="K141" s="298"/>
      <c r="L141" s="366"/>
      <c r="M141" s="298"/>
      <c r="N141" s="388"/>
      <c r="O141" s="298"/>
      <c r="P141" s="366"/>
      <c r="Q141" s="298"/>
      <c r="R141" s="365"/>
      <c r="S141" s="298"/>
      <c r="T141" s="366"/>
      <c r="U141" s="298"/>
      <c r="V141" s="366"/>
      <c r="W141" s="298"/>
      <c r="X141" s="366">
        <v>22.81</v>
      </c>
      <c r="Y141" s="298">
        <v>254330</v>
      </c>
      <c r="Z141" s="385"/>
      <c r="AA141" s="868"/>
      <c r="AB141" s="298"/>
    </row>
    <row r="142" spans="1:28" ht="18" customHeight="1" x14ac:dyDescent="0.35">
      <c r="A142" s="1244"/>
      <c r="B142" s="353"/>
      <c r="C142" s="353"/>
      <c r="D142" s="298"/>
      <c r="E142" s="366"/>
      <c r="F142" s="297"/>
      <c r="G142" s="353"/>
      <c r="H142" s="298"/>
      <c r="I142" s="366"/>
      <c r="J142" s="298"/>
      <c r="K142" s="298"/>
      <c r="L142" s="366"/>
      <c r="M142" s="298"/>
      <c r="N142" s="388"/>
      <c r="O142" s="298"/>
      <c r="P142" s="366"/>
      <c r="Q142" s="298"/>
      <c r="R142" s="365"/>
      <c r="S142" s="298"/>
      <c r="T142" s="366"/>
      <c r="U142" s="298"/>
      <c r="V142" s="366"/>
      <c r="W142" s="298"/>
      <c r="X142" s="388"/>
      <c r="Y142" s="332"/>
      <c r="Z142" s="385"/>
      <c r="AA142" s="868"/>
      <c r="AB142" s="298"/>
    </row>
    <row r="143" spans="1:28" ht="15" customHeight="1" x14ac:dyDescent="0.35">
      <c r="A143" s="1243">
        <v>44553</v>
      </c>
      <c r="B143" s="353"/>
      <c r="C143" s="353"/>
      <c r="D143" s="298"/>
      <c r="E143" s="366">
        <v>52.51</v>
      </c>
      <c r="F143" s="297">
        <v>270427</v>
      </c>
      <c r="G143" s="353"/>
      <c r="H143" s="298"/>
      <c r="I143" s="366"/>
      <c r="J143" s="298"/>
      <c r="K143" s="298"/>
      <c r="L143" s="366"/>
      <c r="M143" s="298"/>
      <c r="N143" s="388"/>
      <c r="O143" s="298"/>
      <c r="P143" s="366"/>
      <c r="Q143" s="298"/>
      <c r="R143" s="365"/>
      <c r="S143" s="298"/>
      <c r="T143" s="366"/>
      <c r="U143" s="298"/>
      <c r="V143" s="366"/>
      <c r="W143" s="298"/>
      <c r="X143" s="366"/>
      <c r="Y143" s="298"/>
      <c r="Z143" s="385"/>
      <c r="AA143" s="868"/>
      <c r="AB143" s="298"/>
    </row>
    <row r="144" spans="1:28" ht="15" customHeight="1" x14ac:dyDescent="0.35">
      <c r="A144" s="1244"/>
      <c r="B144" s="353"/>
      <c r="C144" s="353"/>
      <c r="D144" s="298"/>
      <c r="E144" s="366"/>
      <c r="F144" s="297"/>
      <c r="G144" s="353"/>
      <c r="H144" s="298"/>
      <c r="I144" s="366"/>
      <c r="J144" s="298"/>
      <c r="K144" s="298"/>
      <c r="L144" s="366"/>
      <c r="M144" s="298"/>
      <c r="N144" s="388"/>
      <c r="O144" s="298"/>
      <c r="P144" s="366"/>
      <c r="Q144" s="298"/>
      <c r="R144" s="365"/>
      <c r="S144" s="298"/>
      <c r="T144" s="366"/>
      <c r="U144" s="298"/>
      <c r="V144" s="366"/>
      <c r="W144" s="298"/>
      <c r="X144" s="366"/>
      <c r="Y144" s="298"/>
      <c r="Z144" s="385"/>
      <c r="AA144" s="868"/>
      <c r="AB144" s="298"/>
    </row>
    <row r="145" spans="1:28" ht="15" customHeight="1" x14ac:dyDescent="0.35">
      <c r="A145" s="1243">
        <v>44554</v>
      </c>
      <c r="B145" s="353">
        <v>45.86</v>
      </c>
      <c r="C145" s="353"/>
      <c r="D145" s="298">
        <v>236179</v>
      </c>
      <c r="E145" s="366"/>
      <c r="F145" s="297"/>
      <c r="G145" s="353"/>
      <c r="H145" s="298"/>
      <c r="I145" s="366"/>
      <c r="J145" s="298"/>
      <c r="K145" s="298"/>
      <c r="L145" s="366"/>
      <c r="M145" s="298"/>
      <c r="N145" s="388"/>
      <c r="O145" s="298"/>
      <c r="P145" s="366">
        <v>10.54</v>
      </c>
      <c r="Q145" s="298">
        <v>80631</v>
      </c>
      <c r="R145" s="365"/>
      <c r="S145" s="298"/>
      <c r="T145" s="388"/>
      <c r="U145" s="332"/>
      <c r="V145" s="366"/>
      <c r="W145" s="298"/>
      <c r="X145" s="366"/>
      <c r="Y145" s="298"/>
      <c r="Z145" s="385">
        <v>33.619999999999997</v>
      </c>
      <c r="AA145" s="868">
        <v>374860</v>
      </c>
      <c r="AB145" s="298"/>
    </row>
    <row r="146" spans="1:28" ht="15" customHeight="1" x14ac:dyDescent="0.35">
      <c r="A146" s="1244"/>
      <c r="B146" s="353"/>
      <c r="C146" s="353"/>
      <c r="D146" s="298"/>
      <c r="E146" s="366"/>
      <c r="F146" s="297"/>
      <c r="G146" s="353"/>
      <c r="H146" s="298"/>
      <c r="I146" s="366"/>
      <c r="J146" s="298"/>
      <c r="K146" s="298"/>
      <c r="L146" s="366"/>
      <c r="M146" s="298"/>
      <c r="N146" s="388"/>
      <c r="O146" s="298"/>
      <c r="P146" s="366"/>
      <c r="Q146" s="298"/>
      <c r="R146" s="365"/>
      <c r="S146" s="298"/>
      <c r="T146" s="366"/>
      <c r="U146" s="298"/>
      <c r="V146" s="366"/>
      <c r="W146" s="298"/>
      <c r="X146" s="366"/>
      <c r="Y146" s="298"/>
      <c r="Z146" s="385"/>
      <c r="AA146" s="868"/>
      <c r="AB146" s="298"/>
    </row>
    <row r="147" spans="1:28" ht="15" customHeight="1" x14ac:dyDescent="0.35">
      <c r="A147" s="1243">
        <v>44555</v>
      </c>
      <c r="B147" s="353">
        <v>48.2</v>
      </c>
      <c r="C147" s="353"/>
      <c r="D147" s="298">
        <v>248230</v>
      </c>
      <c r="E147" s="366"/>
      <c r="F147" s="297"/>
      <c r="G147" s="353"/>
      <c r="H147" s="298"/>
      <c r="I147" s="366"/>
      <c r="J147" s="298"/>
      <c r="K147" s="298"/>
      <c r="L147" s="366"/>
      <c r="M147" s="298"/>
      <c r="N147" s="388"/>
      <c r="O147" s="298"/>
      <c r="P147" s="366"/>
      <c r="Q147" s="298"/>
      <c r="R147" s="365"/>
      <c r="S147" s="298"/>
      <c r="T147" s="366"/>
      <c r="U147" s="298"/>
      <c r="V147" s="366"/>
      <c r="W147" s="298"/>
      <c r="X147" s="366"/>
      <c r="Y147" s="298"/>
      <c r="Z147" s="385"/>
      <c r="AA147" s="868"/>
      <c r="AB147" s="298"/>
    </row>
    <row r="148" spans="1:28" ht="15" customHeight="1" x14ac:dyDescent="0.35">
      <c r="A148" s="1244"/>
      <c r="B148" s="353"/>
      <c r="C148" s="353"/>
      <c r="D148" s="298"/>
      <c r="E148" s="366"/>
      <c r="F148" s="297"/>
      <c r="G148" s="353"/>
      <c r="H148" s="298"/>
      <c r="I148" s="366"/>
      <c r="J148" s="298"/>
      <c r="K148" s="298"/>
      <c r="L148" s="366"/>
      <c r="M148" s="298"/>
      <c r="N148" s="388"/>
      <c r="O148" s="298"/>
      <c r="P148" s="366"/>
      <c r="Q148" s="298"/>
      <c r="R148" s="365"/>
      <c r="S148" s="298"/>
      <c r="T148" s="366"/>
      <c r="U148" s="298"/>
      <c r="V148" s="366"/>
      <c r="W148" s="298"/>
      <c r="X148" s="366"/>
      <c r="Y148" s="298"/>
      <c r="Z148" s="385"/>
      <c r="AA148" s="868"/>
      <c r="AB148" s="298"/>
    </row>
    <row r="149" spans="1:28" ht="15" customHeight="1" x14ac:dyDescent="0.35">
      <c r="A149" s="1243">
        <v>44556</v>
      </c>
      <c r="B149" s="353"/>
      <c r="C149" s="353"/>
      <c r="D149" s="298"/>
      <c r="E149" s="366"/>
      <c r="F149" s="297"/>
      <c r="G149" s="353"/>
      <c r="H149" s="298"/>
      <c r="I149" s="366"/>
      <c r="J149" s="298"/>
      <c r="K149" s="298"/>
      <c r="L149" s="366"/>
      <c r="M149" s="298"/>
      <c r="N149" s="388"/>
      <c r="O149" s="298"/>
      <c r="P149" s="366"/>
      <c r="Q149" s="298"/>
      <c r="R149" s="365"/>
      <c r="S149" s="298"/>
      <c r="T149" s="366"/>
      <c r="U149" s="298"/>
      <c r="V149" s="366"/>
      <c r="W149" s="298"/>
      <c r="X149" s="366"/>
      <c r="Y149" s="298"/>
      <c r="Z149" s="385"/>
      <c r="AA149" s="868"/>
      <c r="AB149" s="298"/>
    </row>
    <row r="150" spans="1:28" ht="15" customHeight="1" x14ac:dyDescent="0.35">
      <c r="A150" s="1244"/>
      <c r="B150" s="353"/>
      <c r="C150" s="353"/>
      <c r="D150" s="298"/>
      <c r="E150" s="366"/>
      <c r="F150" s="297"/>
      <c r="G150" s="353"/>
      <c r="H150" s="298"/>
      <c r="I150" s="366"/>
      <c r="J150" s="298"/>
      <c r="K150" s="298"/>
      <c r="L150" s="366"/>
      <c r="M150" s="298"/>
      <c r="N150" s="388"/>
      <c r="O150" s="298"/>
      <c r="P150" s="366"/>
      <c r="Q150" s="298"/>
      <c r="R150" s="365"/>
      <c r="S150" s="298"/>
      <c r="T150" s="366"/>
      <c r="U150" s="298"/>
      <c r="V150" s="366"/>
      <c r="W150" s="298"/>
      <c r="X150" s="366"/>
      <c r="Y150" s="298"/>
      <c r="Z150" s="385"/>
      <c r="AA150" s="868"/>
      <c r="AB150" s="298"/>
    </row>
    <row r="151" spans="1:28" ht="15" customHeight="1" x14ac:dyDescent="0.35">
      <c r="A151" s="1243">
        <v>44557</v>
      </c>
      <c r="B151" s="353"/>
      <c r="C151" s="353"/>
      <c r="D151" s="298"/>
      <c r="E151" s="366"/>
      <c r="F151" s="297"/>
      <c r="G151" s="353"/>
      <c r="H151" s="298"/>
      <c r="I151" s="366"/>
      <c r="J151" s="298"/>
      <c r="K151" s="298"/>
      <c r="L151" s="366"/>
      <c r="M151" s="298"/>
      <c r="N151" s="388"/>
      <c r="O151" s="298"/>
      <c r="P151" s="366"/>
      <c r="Q151" s="298"/>
      <c r="R151" s="365"/>
      <c r="S151" s="298"/>
      <c r="T151" s="366">
        <v>39.07</v>
      </c>
      <c r="U151" s="298">
        <v>298886</v>
      </c>
      <c r="V151" s="366"/>
      <c r="W151" s="298"/>
      <c r="X151" s="366">
        <v>45.14</v>
      </c>
      <c r="Y151" s="298">
        <v>503310</v>
      </c>
      <c r="Z151" s="385"/>
      <c r="AA151" s="868"/>
      <c r="AB151" s="298"/>
    </row>
    <row r="152" spans="1:28" ht="15" customHeight="1" x14ac:dyDescent="0.35">
      <c r="A152" s="1244"/>
      <c r="B152" s="352"/>
      <c r="C152" s="352"/>
      <c r="D152" s="298"/>
      <c r="E152" s="366"/>
      <c r="F152" s="297"/>
      <c r="G152" s="353"/>
      <c r="H152" s="298"/>
      <c r="I152" s="366"/>
      <c r="J152" s="298"/>
      <c r="K152" s="298"/>
      <c r="L152" s="366"/>
      <c r="M152" s="298"/>
      <c r="N152" s="388"/>
      <c r="O152" s="298"/>
      <c r="P152" s="366"/>
      <c r="Q152" s="298"/>
      <c r="R152" s="365"/>
      <c r="S152" s="298"/>
      <c r="T152" s="366"/>
      <c r="U152" s="298"/>
      <c r="V152" s="366"/>
      <c r="W152" s="298"/>
      <c r="X152" s="366"/>
      <c r="Y152" s="298"/>
      <c r="Z152" s="385"/>
      <c r="AA152" s="868"/>
      <c r="AB152" s="298"/>
    </row>
    <row r="153" spans="1:28" ht="15" customHeight="1" x14ac:dyDescent="0.35">
      <c r="A153" s="1243">
        <v>44558</v>
      </c>
      <c r="B153" s="352">
        <v>51.64</v>
      </c>
      <c r="C153" s="352"/>
      <c r="D153" s="298">
        <v>265946</v>
      </c>
      <c r="E153" s="366">
        <v>52.71</v>
      </c>
      <c r="F153" s="297">
        <v>271457</v>
      </c>
      <c r="G153" s="353"/>
      <c r="H153" s="298"/>
      <c r="I153" s="366">
        <v>11</v>
      </c>
      <c r="J153" s="298">
        <v>84150</v>
      </c>
      <c r="K153" s="298"/>
      <c r="L153" s="366"/>
      <c r="M153" s="298"/>
      <c r="N153" s="388"/>
      <c r="O153" s="298"/>
      <c r="P153" s="366"/>
      <c r="Q153" s="298"/>
      <c r="R153" s="365"/>
      <c r="S153" s="298"/>
      <c r="T153" s="366"/>
      <c r="U153" s="298"/>
      <c r="V153" s="366"/>
      <c r="W153" s="298"/>
      <c r="X153" s="366"/>
      <c r="Y153" s="298"/>
      <c r="Z153" s="385"/>
      <c r="AA153" s="868"/>
      <c r="AB153" s="298"/>
    </row>
    <row r="154" spans="1:28" ht="15" customHeight="1" x14ac:dyDescent="0.35">
      <c r="A154" s="1244"/>
      <c r="B154" s="352"/>
      <c r="C154" s="352"/>
      <c r="D154" s="298"/>
      <c r="E154" s="366"/>
      <c r="F154" s="297"/>
      <c r="G154" s="353"/>
      <c r="H154" s="298"/>
      <c r="I154" s="366"/>
      <c r="J154" s="298"/>
      <c r="K154" s="298"/>
      <c r="L154" s="366"/>
      <c r="M154" s="298"/>
      <c r="N154" s="388"/>
      <c r="O154" s="298"/>
      <c r="P154" s="366"/>
      <c r="Q154" s="298"/>
      <c r="R154" s="365"/>
      <c r="S154" s="298"/>
      <c r="T154" s="366"/>
      <c r="U154" s="298"/>
      <c r="V154" s="366"/>
      <c r="W154" s="298"/>
      <c r="X154" s="366"/>
      <c r="Y154" s="298"/>
      <c r="Z154" s="385"/>
      <c r="AA154" s="868"/>
      <c r="AB154" s="298"/>
    </row>
    <row r="155" spans="1:28" ht="15" customHeight="1" x14ac:dyDescent="0.35">
      <c r="A155" s="1243">
        <v>44559</v>
      </c>
      <c r="B155" s="352">
        <v>43.69</v>
      </c>
      <c r="C155" s="352"/>
      <c r="D155" s="298">
        <v>225004</v>
      </c>
      <c r="E155" s="366"/>
      <c r="F155" s="297"/>
      <c r="G155" s="353"/>
      <c r="H155" s="298"/>
      <c r="I155" s="366"/>
      <c r="J155" s="298"/>
      <c r="K155" s="298"/>
      <c r="L155" s="366">
        <v>10.31</v>
      </c>
      <c r="M155" s="298">
        <v>78872</v>
      </c>
      <c r="N155" s="388"/>
      <c r="O155" s="298"/>
      <c r="P155" s="366"/>
      <c r="Q155" s="298"/>
      <c r="R155" s="365"/>
      <c r="S155" s="298"/>
      <c r="T155" s="366"/>
      <c r="U155" s="298"/>
      <c r="V155" s="366"/>
      <c r="W155" s="298"/>
      <c r="X155" s="366">
        <v>32.590000000000003</v>
      </c>
      <c r="Y155" s="298">
        <v>363380</v>
      </c>
      <c r="Z155" s="385"/>
      <c r="AA155" s="868"/>
      <c r="AB155" s="298"/>
    </row>
    <row r="156" spans="1:28" ht="15" customHeight="1" x14ac:dyDescent="0.35">
      <c r="A156" s="1244"/>
      <c r="B156" s="352"/>
      <c r="C156" s="352"/>
      <c r="D156" s="298"/>
      <c r="E156" s="366"/>
      <c r="F156" s="297"/>
      <c r="G156" s="353"/>
      <c r="H156" s="298"/>
      <c r="I156" s="366"/>
      <c r="J156" s="298"/>
      <c r="K156" s="298"/>
      <c r="L156" s="366"/>
      <c r="M156" s="298"/>
      <c r="N156" s="388"/>
      <c r="O156" s="298"/>
      <c r="P156" s="366"/>
      <c r="Q156" s="298"/>
      <c r="R156" s="365"/>
      <c r="S156" s="298"/>
      <c r="T156" s="366"/>
      <c r="U156" s="298"/>
      <c r="V156" s="366"/>
      <c r="W156" s="298"/>
      <c r="X156" s="366"/>
      <c r="Y156" s="298"/>
      <c r="Z156" s="385"/>
      <c r="AA156" s="868"/>
      <c r="AB156" s="298"/>
    </row>
    <row r="157" spans="1:28" ht="15" customHeight="1" x14ac:dyDescent="0.35">
      <c r="A157" s="1243">
        <v>44560</v>
      </c>
      <c r="B157" s="352"/>
      <c r="C157" s="352"/>
      <c r="D157" s="298"/>
      <c r="E157" s="366"/>
      <c r="F157" s="297"/>
      <c r="G157" s="353"/>
      <c r="H157" s="298"/>
      <c r="I157" s="366"/>
      <c r="J157" s="298"/>
      <c r="K157" s="298"/>
      <c r="L157" s="366"/>
      <c r="M157" s="298"/>
      <c r="N157" s="388"/>
      <c r="O157" s="298"/>
      <c r="P157" s="366"/>
      <c r="Q157" s="298"/>
      <c r="R157" s="365"/>
      <c r="S157" s="298"/>
      <c r="T157" s="366"/>
      <c r="U157" s="298"/>
      <c r="V157" s="366"/>
      <c r="W157" s="298"/>
      <c r="X157" s="366"/>
      <c r="Y157" s="298"/>
      <c r="Z157" s="385"/>
      <c r="AA157" s="868"/>
      <c r="AB157" s="298"/>
    </row>
    <row r="158" spans="1:28" ht="15" customHeight="1" x14ac:dyDescent="0.35">
      <c r="A158" s="1244"/>
      <c r="B158" s="352"/>
      <c r="C158" s="352"/>
      <c r="D158" s="298"/>
      <c r="E158" s="366"/>
      <c r="F158" s="297"/>
      <c r="G158" s="353"/>
      <c r="H158" s="298"/>
      <c r="I158" s="366"/>
      <c r="J158" s="298"/>
      <c r="K158" s="298"/>
      <c r="L158" s="366"/>
      <c r="M158" s="298"/>
      <c r="N158" s="388"/>
      <c r="O158" s="298"/>
      <c r="P158" s="366"/>
      <c r="Q158" s="298"/>
      <c r="R158" s="365"/>
      <c r="S158" s="298"/>
      <c r="T158" s="366"/>
      <c r="U158" s="298"/>
      <c r="V158" s="366"/>
      <c r="W158" s="298"/>
      <c r="X158" s="366"/>
      <c r="Y158" s="298"/>
      <c r="Z158" s="385"/>
      <c r="AA158" s="868"/>
      <c r="AB158" s="298"/>
    </row>
    <row r="159" spans="1:28" ht="15" customHeight="1" x14ac:dyDescent="0.35">
      <c r="A159" s="1243">
        <v>44561</v>
      </c>
      <c r="B159" s="352">
        <v>53.36</v>
      </c>
      <c r="C159" s="352"/>
      <c r="D159" s="298">
        <v>274804</v>
      </c>
      <c r="E159" s="366">
        <v>52.24</v>
      </c>
      <c r="F159" s="297">
        <v>269036</v>
      </c>
      <c r="G159" s="353">
        <v>12.27</v>
      </c>
      <c r="H159" s="298">
        <v>93866</v>
      </c>
      <c r="I159" s="366"/>
      <c r="J159" s="298"/>
      <c r="K159" s="298"/>
      <c r="L159" s="366"/>
      <c r="M159" s="298"/>
      <c r="N159" s="388"/>
      <c r="O159" s="298"/>
      <c r="P159" s="366"/>
      <c r="Q159" s="298"/>
      <c r="R159" s="365"/>
      <c r="S159" s="298"/>
      <c r="T159" s="366"/>
      <c r="U159" s="298"/>
      <c r="V159" s="366"/>
      <c r="W159" s="298"/>
      <c r="X159" s="366"/>
      <c r="Y159" s="298"/>
      <c r="Z159" s="385">
        <v>23.74</v>
      </c>
      <c r="AA159" s="868">
        <v>264700</v>
      </c>
      <c r="AB159" s="298"/>
    </row>
    <row r="160" spans="1:28" ht="15" customHeight="1" x14ac:dyDescent="0.35">
      <c r="A160" s="1244"/>
      <c r="B160" s="352"/>
      <c r="C160" s="352"/>
      <c r="D160" s="298"/>
      <c r="E160" s="366"/>
      <c r="F160" s="297"/>
      <c r="G160" s="353"/>
      <c r="H160" s="298"/>
      <c r="I160" s="366"/>
      <c r="J160" s="298"/>
      <c r="K160" s="298"/>
      <c r="L160" s="366"/>
      <c r="M160" s="298"/>
      <c r="N160" s="388"/>
      <c r="O160" s="298"/>
      <c r="P160" s="366"/>
      <c r="Q160" s="298"/>
      <c r="R160" s="365"/>
      <c r="S160" s="298"/>
      <c r="T160" s="366"/>
      <c r="U160" s="298"/>
      <c r="V160" s="366"/>
      <c r="W160" s="298"/>
      <c r="X160" s="366"/>
      <c r="Y160" s="298"/>
      <c r="Z160" s="385"/>
      <c r="AA160" s="868"/>
      <c r="AB160" s="298"/>
    </row>
    <row r="161" spans="1:28" s="295" customFormat="1" ht="22" customHeight="1" x14ac:dyDescent="0.35">
      <c r="A161" s="1226" t="s">
        <v>113</v>
      </c>
      <c r="B161" s="354"/>
      <c r="C161" s="354"/>
      <c r="D161" s="293">
        <f>SUM(D99:D160)</f>
        <v>1952516</v>
      </c>
      <c r="E161" s="364"/>
      <c r="F161" s="293">
        <f>SUM(F99:F160)</f>
        <v>1750899</v>
      </c>
      <c r="G161" s="293"/>
      <c r="H161" s="293">
        <f>SUM(H99:H160)</f>
        <v>300190</v>
      </c>
      <c r="I161" s="364"/>
      <c r="J161" s="293">
        <f>SUM(J99:J160)</f>
        <v>268669</v>
      </c>
      <c r="K161" s="293"/>
      <c r="L161" s="364"/>
      <c r="M161" s="293">
        <f>SUM(M99:M160)</f>
        <v>252374</v>
      </c>
      <c r="N161" s="461"/>
      <c r="O161" s="293">
        <f>SUM(O99:O160)</f>
        <v>341425</v>
      </c>
      <c r="P161" s="364"/>
      <c r="Q161" s="293">
        <f>SUM(Q99:Q160)</f>
        <v>379208</v>
      </c>
      <c r="R161" s="354"/>
      <c r="S161" s="293">
        <f>SUM(S99:S160)</f>
        <v>752684</v>
      </c>
      <c r="T161" s="364"/>
      <c r="U161" s="293">
        <f>SUM(U99:U160)</f>
        <v>854353</v>
      </c>
      <c r="V161" s="364"/>
      <c r="W161" s="293">
        <f>SUM(W99:W160)</f>
        <v>720860</v>
      </c>
      <c r="X161" s="364"/>
      <c r="Y161" s="293">
        <f>SUM(Y99:Y160)</f>
        <v>4214930</v>
      </c>
      <c r="Z161" s="364"/>
      <c r="AA161" s="293">
        <f>SUM(AA99:AA160)</f>
        <v>1482620</v>
      </c>
      <c r="AB161" s="293">
        <f>SUM(B161:AA161)</f>
        <v>13270728</v>
      </c>
    </row>
    <row r="162" spans="1:28" s="295" customFormat="1" ht="22" customHeight="1" x14ac:dyDescent="0.35">
      <c r="A162" s="1226"/>
      <c r="B162" s="354">
        <f>SUM(B99:B161)</f>
        <v>379.13</v>
      </c>
      <c r="C162" s="354">
        <f>SUM(C99:C161)</f>
        <v>0</v>
      </c>
      <c r="D162" s="293"/>
      <c r="E162" s="354">
        <f>SUM(E99:E161)</f>
        <v>339.98</v>
      </c>
      <c r="F162" s="293"/>
      <c r="G162" s="354">
        <f>SUM(G99:G161)</f>
        <v>39.239999999999995</v>
      </c>
      <c r="H162" s="293"/>
      <c r="I162" s="354">
        <f>SUM(I99:I161)</f>
        <v>35.119999999999997</v>
      </c>
      <c r="J162" s="293"/>
      <c r="K162" s="293"/>
      <c r="L162" s="354">
        <f>SUM(L99:L161)</f>
        <v>32.99</v>
      </c>
      <c r="M162" s="293"/>
      <c r="N162" s="462">
        <f>SUM(N99:N161)</f>
        <v>44.63</v>
      </c>
      <c r="O162" s="293"/>
      <c r="P162" s="354">
        <f>SUM(P99:P161)</f>
        <v>49.57</v>
      </c>
      <c r="Q162" s="293"/>
      <c r="R162" s="354">
        <f>SUM(R99:R161)</f>
        <v>98.390000000000015</v>
      </c>
      <c r="S162" s="293"/>
      <c r="T162" s="354">
        <f>SUM(T99:T161)</f>
        <v>111.68</v>
      </c>
      <c r="U162" s="293"/>
      <c r="V162" s="354">
        <f>SUM(V99:V161)</f>
        <v>94.22999999999999</v>
      </c>
      <c r="W162" s="293"/>
      <c r="X162" s="354">
        <f>SUM(X99:X161)</f>
        <v>378.02</v>
      </c>
      <c r="Y162" s="293"/>
      <c r="Z162" s="354">
        <f>SUM(Z99:Z161)</f>
        <v>132.97</v>
      </c>
      <c r="AA162" s="293"/>
      <c r="AB162" s="364">
        <f>SUM(B162:AA162)</f>
        <v>1735.95</v>
      </c>
    </row>
    <row r="163" spans="1:28" ht="24" customHeight="1" x14ac:dyDescent="0.35">
      <c r="A163" s="1226"/>
      <c r="B163" s="1277"/>
      <c r="C163" s="1278"/>
      <c r="D163" s="1278"/>
      <c r="E163" s="1278"/>
      <c r="F163" s="1278"/>
      <c r="G163" s="1278"/>
      <c r="H163" s="1278"/>
      <c r="I163" s="1278"/>
      <c r="J163" s="1278"/>
      <c r="K163" s="1278"/>
      <c r="L163" s="1278"/>
      <c r="M163" s="1278"/>
      <c r="N163" s="1278"/>
      <c r="O163" s="1278"/>
      <c r="P163" s="1278"/>
      <c r="Q163" s="1278"/>
      <c r="R163" s="1278"/>
      <c r="S163" s="1278"/>
      <c r="T163" s="1278"/>
      <c r="U163" s="1278"/>
      <c r="V163" s="1278"/>
      <c r="W163" s="1278"/>
      <c r="X163" s="1278"/>
      <c r="Y163" s="1278"/>
      <c r="Z163" s="1278"/>
      <c r="AA163" s="1279"/>
      <c r="AB163" s="394">
        <f>AB93+AB161</f>
        <v>43572156</v>
      </c>
    </row>
    <row r="164" spans="1:28" ht="24" customHeight="1" x14ac:dyDescent="0.35">
      <c r="A164" s="862"/>
      <c r="B164" s="1277"/>
      <c r="C164" s="1278"/>
      <c r="D164" s="1278"/>
      <c r="E164" s="1278"/>
      <c r="F164" s="1278"/>
      <c r="G164" s="1278"/>
      <c r="H164" s="1278"/>
      <c r="I164" s="1278"/>
      <c r="J164" s="1278"/>
      <c r="K164" s="1278"/>
      <c r="L164" s="1278"/>
      <c r="M164" s="1278"/>
      <c r="N164" s="1278"/>
      <c r="O164" s="1278"/>
      <c r="P164" s="1278"/>
      <c r="Q164" s="1278"/>
      <c r="R164" s="1278"/>
      <c r="S164" s="1278"/>
      <c r="T164" s="1278"/>
      <c r="U164" s="1278"/>
      <c r="V164" s="1278"/>
      <c r="W164" s="1278"/>
      <c r="X164" s="1278"/>
      <c r="Y164" s="1278"/>
      <c r="Z164" s="1278"/>
      <c r="AA164" s="1279"/>
      <c r="AB164" s="412">
        <f>AB162+AB94</f>
        <v>5680.9500000000007</v>
      </c>
    </row>
    <row r="165" spans="1:28" ht="22" customHeight="1" x14ac:dyDescent="0.35">
      <c r="A165" s="331" t="s">
        <v>277</v>
      </c>
      <c r="B165" s="360"/>
      <c r="C165" s="360"/>
      <c r="D165" s="303"/>
      <c r="E165" s="368"/>
      <c r="F165" s="303"/>
      <c r="G165" s="368"/>
      <c r="H165" s="301"/>
      <c r="I165" s="359"/>
      <c r="J165" s="301"/>
      <c r="K165" s="301"/>
      <c r="L165" s="359"/>
      <c r="M165" s="301"/>
      <c r="N165" s="466"/>
      <c r="O165" s="301"/>
      <c r="P165" s="359"/>
      <c r="Q165" s="301"/>
      <c r="R165" s="369"/>
      <c r="S165" s="301"/>
      <c r="T165" s="359"/>
      <c r="U165" s="301"/>
      <c r="V165" s="359"/>
      <c r="W165" s="301"/>
      <c r="X165" s="359"/>
      <c r="Y165" s="301"/>
      <c r="Z165" s="359"/>
      <c r="AA165" s="301"/>
      <c r="AB165" s="301"/>
    </row>
    <row r="166" spans="1:28" ht="22" customHeight="1" x14ac:dyDescent="0.35">
      <c r="A166" s="331"/>
      <c r="B166" s="360"/>
      <c r="C166" s="360"/>
      <c r="D166" s="303"/>
      <c r="E166" s="368"/>
      <c r="F166" s="303"/>
      <c r="G166" s="368"/>
      <c r="H166" s="301"/>
      <c r="I166" s="359"/>
      <c r="J166" s="301"/>
      <c r="K166" s="301"/>
      <c r="L166" s="359"/>
      <c r="M166" s="301"/>
      <c r="N166" s="466"/>
      <c r="O166" s="301"/>
      <c r="P166" s="359"/>
      <c r="Q166" s="301"/>
      <c r="R166" s="369"/>
      <c r="S166" s="301"/>
      <c r="T166" s="359"/>
      <c r="U166" s="301"/>
      <c r="V166" s="359"/>
      <c r="W166" s="301"/>
      <c r="X166" s="359"/>
      <c r="Y166" s="301"/>
      <c r="Z166" s="359"/>
      <c r="AA166" s="301"/>
      <c r="AB166" s="301">
        <v>43572156</v>
      </c>
    </row>
    <row r="167" spans="1:28" ht="22" customHeight="1" x14ac:dyDescent="0.35">
      <c r="A167" s="331"/>
      <c r="B167" s="360"/>
      <c r="C167" s="360"/>
      <c r="D167" s="1239" t="s">
        <v>240</v>
      </c>
      <c r="E167" s="1239"/>
      <c r="F167" s="1239"/>
      <c r="G167" s="368"/>
      <c r="H167" s="301"/>
      <c r="I167" s="359"/>
      <c r="J167" s="1239" t="s">
        <v>258</v>
      </c>
      <c r="K167" s="1239"/>
      <c r="L167" s="1239"/>
      <c r="M167" s="1239"/>
      <c r="N167" s="466"/>
      <c r="O167" s="301"/>
      <c r="P167" s="359"/>
      <c r="Q167" s="1239" t="s">
        <v>242</v>
      </c>
      <c r="R167" s="1239"/>
      <c r="S167" s="1239"/>
      <c r="T167" s="359"/>
      <c r="U167" s="301"/>
      <c r="V167" s="359"/>
      <c r="W167" s="301"/>
      <c r="X167" s="359"/>
      <c r="Y167" s="301"/>
      <c r="Z167" s="359"/>
      <c r="AA167" s="359"/>
      <c r="AB167" s="301">
        <f>AB163-AB166</f>
        <v>0</v>
      </c>
    </row>
    <row r="168" spans="1:28" ht="22" customHeight="1" x14ac:dyDescent="0.35">
      <c r="A168" s="331"/>
      <c r="B168" s="360"/>
      <c r="C168" s="360"/>
      <c r="D168" s="303"/>
      <c r="E168" s="368"/>
      <c r="F168" s="303"/>
      <c r="G168" s="368"/>
      <c r="H168" s="301"/>
      <c r="I168" s="359"/>
      <c r="J168" s="301"/>
      <c r="K168" s="301"/>
      <c r="L168" s="359"/>
      <c r="M168" s="301"/>
      <c r="N168" s="466"/>
      <c r="O168" s="301"/>
      <c r="P168" s="359"/>
      <c r="Q168" s="301"/>
      <c r="R168" s="369"/>
      <c r="S168" s="301"/>
      <c r="T168" s="359"/>
      <c r="U168" s="301"/>
      <c r="V168" s="359"/>
      <c r="W168" s="301"/>
      <c r="X168" s="359"/>
      <c r="Y168" s="301"/>
      <c r="Z168" s="359"/>
      <c r="AA168" s="359"/>
      <c r="AB168" s="301"/>
    </row>
    <row r="169" spans="1:28" ht="22" customHeight="1" x14ac:dyDescent="0.35">
      <c r="A169" s="331"/>
      <c r="B169" s="360"/>
      <c r="C169" s="360"/>
      <c r="D169" s="303"/>
      <c r="E169" s="368"/>
      <c r="F169" s="303"/>
      <c r="G169" s="368"/>
      <c r="H169" s="301"/>
      <c r="I169" s="359"/>
      <c r="J169" s="301"/>
      <c r="K169" s="301"/>
      <c r="L169" s="359"/>
      <c r="M169" s="301"/>
      <c r="N169" s="466"/>
      <c r="O169" s="301"/>
      <c r="P169" s="359"/>
      <c r="Q169" s="301"/>
      <c r="R169" s="369"/>
      <c r="S169" s="301"/>
      <c r="T169" s="359"/>
      <c r="U169" s="301"/>
      <c r="V169" s="359"/>
      <c r="W169" s="301"/>
      <c r="X169" s="359"/>
      <c r="Y169" s="301"/>
      <c r="Z169" s="359"/>
      <c r="AA169" s="301"/>
      <c r="AB169" s="359"/>
    </row>
    <row r="170" spans="1:28" ht="22" customHeight="1" x14ac:dyDescent="0.35">
      <c r="A170" s="331"/>
      <c r="B170" s="360"/>
      <c r="C170" s="360"/>
      <c r="D170" s="303"/>
      <c r="E170" s="368"/>
      <c r="F170" s="303"/>
      <c r="G170" s="368"/>
      <c r="H170" s="301"/>
      <c r="I170" s="359"/>
      <c r="J170" s="301"/>
      <c r="K170" s="301"/>
      <c r="L170" s="359"/>
      <c r="M170" s="301"/>
      <c r="N170" s="466"/>
      <c r="O170" s="301"/>
      <c r="P170" s="359"/>
      <c r="Q170" s="301"/>
      <c r="R170" s="369"/>
      <c r="S170" s="301"/>
      <c r="T170" s="359"/>
      <c r="U170" s="301"/>
      <c r="V170" s="359"/>
      <c r="W170" s="301"/>
      <c r="X170" s="359"/>
      <c r="Y170" s="301"/>
      <c r="Z170" s="359"/>
      <c r="AA170" s="301"/>
      <c r="AB170" s="359">
        <f>AB164-AB169</f>
        <v>5680.9500000000007</v>
      </c>
    </row>
    <row r="171" spans="1:28" ht="22" customHeight="1" x14ac:dyDescent="0.35">
      <c r="A171" s="301"/>
      <c r="B171" s="359"/>
      <c r="C171" s="359"/>
      <c r="D171" s="1280" t="s">
        <v>231</v>
      </c>
      <c r="E171" s="1280"/>
      <c r="F171" s="1280"/>
      <c r="G171" s="359"/>
      <c r="H171" s="301"/>
      <c r="I171" s="359"/>
      <c r="J171" s="1280" t="s">
        <v>259</v>
      </c>
      <c r="K171" s="1280"/>
      <c r="L171" s="1280"/>
      <c r="M171" s="1280"/>
      <c r="N171" s="466"/>
      <c r="O171" s="301"/>
      <c r="P171" s="359"/>
      <c r="Q171" s="1280" t="s">
        <v>244</v>
      </c>
      <c r="R171" s="1280"/>
      <c r="S171" s="1280"/>
      <c r="T171" s="359"/>
      <c r="U171" s="301"/>
      <c r="V171" s="359"/>
      <c r="W171" s="301"/>
      <c r="X171" s="359"/>
      <c r="Y171" s="301"/>
      <c r="Z171" s="359"/>
      <c r="AA171" s="359"/>
      <c r="AB171" s="301"/>
    </row>
    <row r="172" spans="1:28" ht="22" customHeight="1" x14ac:dyDescent="0.35">
      <c r="A172" s="301"/>
      <c r="B172" s="359"/>
      <c r="C172" s="359"/>
      <c r="D172" s="301"/>
      <c r="E172" s="359"/>
      <c r="F172" s="301"/>
      <c r="G172" s="359"/>
      <c r="H172" s="301"/>
      <c r="I172" s="359"/>
      <c r="J172" s="301"/>
      <c r="K172" s="301"/>
      <c r="L172" s="359"/>
      <c r="M172" s="301"/>
      <c r="N172" s="466"/>
      <c r="O172" s="301"/>
      <c r="P172" s="359"/>
      <c r="Q172" s="301"/>
      <c r="R172" s="369"/>
      <c r="S172" s="301"/>
      <c r="T172" s="359"/>
      <c r="U172" s="301"/>
      <c r="V172" s="359"/>
      <c r="W172" s="359"/>
      <c r="X172" s="359"/>
      <c r="Y172" s="301"/>
      <c r="Z172" s="359"/>
      <c r="AA172" s="359"/>
      <c r="AB172" s="301"/>
    </row>
    <row r="173" spans="1:28" ht="32.25" customHeight="1" x14ac:dyDescent="0.35">
      <c r="A173" s="324"/>
      <c r="B173" s="361"/>
      <c r="C173" s="361"/>
      <c r="D173" s="1238"/>
      <c r="E173" s="1238"/>
      <c r="F173" s="1238"/>
      <c r="G173" s="391"/>
      <c r="H173" s="301"/>
      <c r="I173" s="359"/>
      <c r="J173" s="301"/>
      <c r="K173" s="301"/>
      <c r="L173" s="359"/>
      <c r="M173" s="301"/>
      <c r="N173" s="466"/>
      <c r="O173" s="301"/>
      <c r="P173" s="359"/>
      <c r="Q173" s="301"/>
      <c r="R173" s="369"/>
      <c r="S173" s="301"/>
      <c r="T173" s="359"/>
      <c r="U173" s="866"/>
      <c r="V173" s="369"/>
      <c r="W173" s="359"/>
      <c r="X173" s="359"/>
      <c r="Y173" s="1239"/>
      <c r="Z173" s="1239"/>
      <c r="AA173" s="1239"/>
      <c r="AB173" s="866"/>
    </row>
    <row r="174" spans="1:28" ht="22" customHeight="1" x14ac:dyDescent="0.35">
      <c r="A174" s="301"/>
      <c r="B174" s="359"/>
      <c r="C174" s="359"/>
      <c r="D174" s="1240" t="s">
        <v>156</v>
      </c>
      <c r="E174" s="1240"/>
      <c r="F174" s="1240" t="s">
        <v>157</v>
      </c>
      <c r="G174" s="1240"/>
      <c r="H174" s="1240" t="s">
        <v>158</v>
      </c>
      <c r="I174" s="1240"/>
      <c r="J174" s="1240" t="s">
        <v>159</v>
      </c>
      <c r="K174" s="1240"/>
      <c r="L174" s="1240"/>
      <c r="M174" s="1240" t="s">
        <v>160</v>
      </c>
      <c r="N174" s="1240"/>
      <c r="O174" s="1240" t="s">
        <v>216</v>
      </c>
      <c r="P174" s="1240"/>
      <c r="Q174" s="1240" t="s">
        <v>217</v>
      </c>
      <c r="R174" s="1240"/>
      <c r="S174" s="298"/>
      <c r="T174" s="359"/>
      <c r="U174" s="301"/>
      <c r="V174" s="359"/>
      <c r="W174" s="359"/>
      <c r="X174" s="359"/>
      <c r="Y174" s="301"/>
      <c r="Z174" s="359"/>
      <c r="AA174" s="301"/>
      <c r="AB174" s="301"/>
    </row>
    <row r="175" spans="1:28" ht="22" customHeight="1" x14ac:dyDescent="0.35">
      <c r="A175" s="301"/>
      <c r="B175" s="359"/>
      <c r="C175" s="359"/>
      <c r="D175" s="427">
        <v>4767627</v>
      </c>
      <c r="E175" s="365">
        <v>253.18</v>
      </c>
      <c r="F175" s="455">
        <v>4229690</v>
      </c>
      <c r="G175" s="388">
        <v>552.90000000000009</v>
      </c>
      <c r="H175" s="426">
        <v>1113228</v>
      </c>
      <c r="I175" s="366">
        <v>145.52000000000001</v>
      </c>
      <c r="J175" s="426">
        <v>379208</v>
      </c>
      <c r="K175" s="426"/>
      <c r="L175" s="366">
        <v>49.57</v>
      </c>
      <c r="M175" s="426">
        <v>720860</v>
      </c>
      <c r="N175" s="388">
        <v>94.22999999999999</v>
      </c>
      <c r="O175" s="426">
        <v>4214930</v>
      </c>
      <c r="P175" s="366">
        <v>378.02</v>
      </c>
      <c r="Q175" s="426">
        <v>1482620</v>
      </c>
      <c r="R175" s="365">
        <v>132.97</v>
      </c>
      <c r="S175" s="298"/>
      <c r="T175" s="359"/>
      <c r="U175" s="438"/>
      <c r="V175" s="355"/>
      <c r="W175" s="359"/>
      <c r="X175" s="359"/>
      <c r="Y175" s="301"/>
      <c r="Z175" s="359"/>
      <c r="AA175" s="301"/>
      <c r="AB175" s="301"/>
    </row>
    <row r="176" spans="1:28" ht="22" customHeight="1" x14ac:dyDescent="0.35">
      <c r="A176" s="301"/>
      <c r="B176" s="359"/>
      <c r="C176" s="359"/>
      <c r="D176" s="427"/>
      <c r="E176" s="365">
        <v>325.36</v>
      </c>
      <c r="F176" s="426">
        <v>3456052</v>
      </c>
      <c r="G176" s="366">
        <v>541.95000000000005</v>
      </c>
      <c r="H176" s="426">
        <v>717632</v>
      </c>
      <c r="I176" s="366">
        <v>93.800000000000011</v>
      </c>
      <c r="J176" s="426">
        <v>341425</v>
      </c>
      <c r="K176" s="426"/>
      <c r="L176" s="366">
        <v>44.63</v>
      </c>
      <c r="M176" s="426">
        <v>854353</v>
      </c>
      <c r="N176" s="388">
        <v>111.68</v>
      </c>
      <c r="O176" s="426"/>
      <c r="P176" s="366"/>
      <c r="Q176" s="426"/>
      <c r="R176" s="365"/>
      <c r="S176" s="298"/>
      <c r="T176" s="359"/>
      <c r="U176" s="439"/>
      <c r="V176" s="436"/>
      <c r="W176" s="301"/>
      <c r="X176" s="359"/>
      <c r="Y176" s="301"/>
      <c r="Z176" s="359"/>
      <c r="AA176" s="301"/>
      <c r="AB176" s="301"/>
    </row>
    <row r="177" spans="1:28" ht="22" customHeight="1" x14ac:dyDescent="0.35">
      <c r="A177" s="301"/>
      <c r="B177" s="359"/>
      <c r="C177" s="359"/>
      <c r="D177" s="427">
        <v>4263504</v>
      </c>
      <c r="E177" s="453">
        <v>558.4799999999999</v>
      </c>
      <c r="F177" s="426"/>
      <c r="G177" s="366">
        <v>75</v>
      </c>
      <c r="H177" s="455">
        <v>7017210</v>
      </c>
      <c r="I177" s="388">
        <v>779.69</v>
      </c>
      <c r="J177" s="426">
        <v>252374</v>
      </c>
      <c r="K177" s="426"/>
      <c r="L177" s="366">
        <v>32.99</v>
      </c>
      <c r="M177" s="426">
        <v>752684</v>
      </c>
      <c r="N177" s="388">
        <v>98.390000000000015</v>
      </c>
      <c r="O177" s="426"/>
      <c r="P177" s="366"/>
      <c r="Q177" s="432"/>
      <c r="R177" s="354"/>
      <c r="S177" s="298"/>
      <c r="T177" s="359"/>
      <c r="U177" s="299"/>
      <c r="V177" s="355"/>
      <c r="W177" s="301"/>
      <c r="X177" s="359"/>
      <c r="Y177" s="301"/>
      <c r="Z177" s="359"/>
      <c r="AA177" s="301"/>
      <c r="AB177" s="301"/>
    </row>
    <row r="178" spans="1:28" ht="22" customHeight="1" x14ac:dyDescent="0.35">
      <c r="A178" s="325"/>
      <c r="B178" s="362"/>
      <c r="C178" s="362"/>
      <c r="D178" s="426">
        <v>1695394</v>
      </c>
      <c r="E178" s="388">
        <v>221.6</v>
      </c>
      <c r="F178" s="430"/>
      <c r="G178" s="414"/>
      <c r="H178" s="427">
        <v>1428622</v>
      </c>
      <c r="I178" s="365">
        <v>186.73999999999998</v>
      </c>
      <c r="J178" s="427">
        <v>268669</v>
      </c>
      <c r="K178" s="427"/>
      <c r="L178" s="383">
        <v>35.119999999999997</v>
      </c>
      <c r="M178" s="427"/>
      <c r="N178" s="453"/>
      <c r="O178" s="426"/>
      <c r="P178" s="366"/>
      <c r="Q178" s="430"/>
      <c r="R178" s="415"/>
      <c r="S178" s="413"/>
      <c r="T178" s="376"/>
      <c r="U178" s="879"/>
      <c r="V178" s="440"/>
      <c r="W178" s="859"/>
      <c r="X178" s="380"/>
      <c r="Y178" s="1237"/>
      <c r="Z178" s="1237"/>
      <c r="AA178" s="1237"/>
      <c r="AB178" s="880"/>
    </row>
    <row r="179" spans="1:28" ht="22" customHeight="1" x14ac:dyDescent="0.35">
      <c r="A179" s="301"/>
      <c r="B179" s="359"/>
      <c r="C179" s="359"/>
      <c r="D179" s="426"/>
      <c r="E179" s="388"/>
      <c r="F179" s="426"/>
      <c r="G179" s="366"/>
      <c r="H179" s="426">
        <v>440488</v>
      </c>
      <c r="I179" s="366">
        <v>57.580000000000005</v>
      </c>
      <c r="J179" s="426">
        <v>300190</v>
      </c>
      <c r="K179" s="426"/>
      <c r="L179" s="366">
        <v>39.239999999999995</v>
      </c>
      <c r="M179" s="426"/>
      <c r="N179" s="388"/>
      <c r="O179" s="426"/>
      <c r="P179" s="366"/>
      <c r="Q179" s="426"/>
      <c r="R179" s="365"/>
      <c r="S179" s="298"/>
      <c r="T179" s="359"/>
      <c r="U179" s="438"/>
      <c r="V179" s="355"/>
      <c r="W179" s="301"/>
      <c r="X179" s="359"/>
      <c r="Y179" s="301"/>
      <c r="Z179" s="359"/>
      <c r="AA179" s="301"/>
      <c r="AB179" s="301"/>
    </row>
    <row r="180" spans="1:28" ht="22" customHeight="1" x14ac:dyDescent="0.35">
      <c r="A180" s="301"/>
      <c r="B180" s="359"/>
      <c r="C180" s="359"/>
      <c r="D180" s="426"/>
      <c r="E180" s="366"/>
      <c r="F180" s="426"/>
      <c r="G180" s="366"/>
      <c r="H180" s="426">
        <v>879292</v>
      </c>
      <c r="I180" s="366">
        <v>114.94</v>
      </c>
      <c r="J180" s="426"/>
      <c r="K180" s="426">
        <v>1750899</v>
      </c>
      <c r="L180" s="366">
        <v>339.98</v>
      </c>
      <c r="M180" s="426"/>
      <c r="N180" s="388"/>
      <c r="O180" s="426"/>
      <c r="P180" s="366"/>
      <c r="Q180" s="426"/>
      <c r="R180" s="365"/>
      <c r="S180" s="298"/>
      <c r="T180" s="359"/>
      <c r="U180" s="438"/>
      <c r="V180" s="355"/>
      <c r="W180" s="301"/>
      <c r="X180" s="359"/>
      <c r="Y180" s="301"/>
      <c r="Z180" s="359"/>
      <c r="AA180" s="301"/>
      <c r="AB180" s="301"/>
    </row>
    <row r="181" spans="1:28" ht="24.75" customHeight="1" x14ac:dyDescent="0.35">
      <c r="A181" s="301"/>
      <c r="B181" s="359"/>
      <c r="C181" s="359"/>
      <c r="D181" s="426"/>
      <c r="E181" s="366"/>
      <c r="F181" s="426"/>
      <c r="G181" s="366"/>
      <c r="H181" s="426">
        <v>292689</v>
      </c>
      <c r="I181" s="366">
        <v>38.26</v>
      </c>
      <c r="J181" s="426"/>
      <c r="K181" s="426">
        <v>1952516</v>
      </c>
      <c r="L181" s="366">
        <v>379.13</v>
      </c>
      <c r="M181" s="426"/>
      <c r="N181" s="388"/>
      <c r="O181" s="426"/>
      <c r="P181" s="366"/>
      <c r="Q181" s="426"/>
      <c r="R181" s="365"/>
      <c r="S181" s="298"/>
      <c r="T181" s="359"/>
      <c r="U181" s="441"/>
      <c r="V181" s="437"/>
      <c r="W181" s="301"/>
      <c r="X181" s="359"/>
      <c r="Y181" s="301"/>
      <c r="Z181" s="359"/>
      <c r="AA181" s="301"/>
      <c r="AB181" s="301"/>
    </row>
    <row r="182" spans="1:28" ht="20.25" customHeight="1" x14ac:dyDescent="0.35">
      <c r="D182" s="428"/>
      <c r="E182" s="392"/>
      <c r="F182" s="428"/>
      <c r="G182" s="392"/>
      <c r="H182" s="455"/>
      <c r="I182" s="388"/>
      <c r="J182" s="428"/>
      <c r="K182" s="428"/>
      <c r="L182" s="392"/>
      <c r="M182" s="429"/>
      <c r="N182" s="467"/>
      <c r="O182" s="429"/>
      <c r="P182" s="416"/>
      <c r="Q182" s="428"/>
      <c r="R182" s="375"/>
      <c r="S182" s="287"/>
      <c r="U182" s="438"/>
      <c r="V182" s="355"/>
    </row>
    <row r="183" spans="1:28" ht="20.25" customHeight="1" x14ac:dyDescent="0.35">
      <c r="D183" s="428">
        <f>SUM(D175:D182)</f>
        <v>10726525</v>
      </c>
      <c r="E183" s="392"/>
      <c r="F183" s="428">
        <f>SUM(F175:F182)</f>
        <v>7685742</v>
      </c>
      <c r="G183" s="416"/>
      <c r="H183" s="455">
        <f>SUM(H175:H182)</f>
        <v>11889161</v>
      </c>
      <c r="I183" s="388"/>
      <c r="J183" s="428">
        <f>SUM(J175:J182)</f>
        <v>1541866</v>
      </c>
      <c r="K183" s="428">
        <f>SUM(K180:K182)</f>
        <v>3703415</v>
      </c>
      <c r="L183" s="392"/>
      <c r="M183" s="428">
        <f>SUM(M175:M182)</f>
        <v>2327897</v>
      </c>
      <c r="N183" s="468"/>
      <c r="O183" s="428">
        <f>SUM(O175:O182)</f>
        <v>4214930</v>
      </c>
      <c r="P183" s="416"/>
      <c r="Q183" s="428">
        <f>SUM(Q175:Q182)</f>
        <v>1482620</v>
      </c>
      <c r="R183" s="363"/>
      <c r="S183" s="287">
        <f>SUM(D183:R183)</f>
        <v>43572156</v>
      </c>
      <c r="U183" s="438"/>
      <c r="V183" s="355"/>
    </row>
    <row r="184" spans="1:28" ht="20.25" customHeight="1" x14ac:dyDescent="0.35">
      <c r="D184" s="428"/>
      <c r="E184" s="392">
        <f>SUM(E175:E183)</f>
        <v>1358.62</v>
      </c>
      <c r="F184" s="428"/>
      <c r="G184" s="392">
        <f>SUM(G175:G183)</f>
        <v>1169.8500000000001</v>
      </c>
      <c r="H184" s="428"/>
      <c r="I184" s="392">
        <f>SUM(I175:I183)</f>
        <v>1416.53</v>
      </c>
      <c r="J184" s="428"/>
      <c r="K184" s="428"/>
      <c r="L184" s="392">
        <f>SUM(L175:L183)</f>
        <v>920.66</v>
      </c>
      <c r="M184" s="428"/>
      <c r="N184" s="468">
        <f>SUM(N175:N183)</f>
        <v>304.3</v>
      </c>
      <c r="O184" s="428"/>
      <c r="P184" s="392">
        <f>SUM(P175:P183)</f>
        <v>378.02</v>
      </c>
      <c r="Q184" s="428"/>
      <c r="R184" s="375">
        <f>SUM(R175:R183)</f>
        <v>132.97</v>
      </c>
      <c r="S184" s="287">
        <f>SUM(D184:R184)</f>
        <v>5680.95</v>
      </c>
      <c r="U184" s="442"/>
      <c r="V184" s="436"/>
    </row>
    <row r="186" spans="1:28" x14ac:dyDescent="0.35">
      <c r="J186" s="294">
        <f>J183+K183</f>
        <v>5245281</v>
      </c>
      <c r="M186" s="294" t="s">
        <v>275</v>
      </c>
    </row>
    <row r="189" spans="1:28" ht="14.5" x14ac:dyDescent="0.35">
      <c r="J189" s="433"/>
      <c r="K189" s="433"/>
    </row>
    <row r="190" spans="1:28" ht="14.5" x14ac:dyDescent="0.35">
      <c r="J190" s="433"/>
      <c r="K190" s="433"/>
      <c r="L190" s="436"/>
    </row>
    <row r="191" spans="1:28" ht="15" x14ac:dyDescent="0.35">
      <c r="J191" s="119"/>
      <c r="K191" s="119"/>
      <c r="L191" s="355"/>
    </row>
    <row r="192" spans="1:28" ht="15" x14ac:dyDescent="0.35">
      <c r="J192" s="119"/>
      <c r="K192" s="119"/>
      <c r="L192" s="355"/>
    </row>
    <row r="193" spans="1:29" ht="15" x14ac:dyDescent="0.35">
      <c r="J193" s="119"/>
      <c r="K193" s="119"/>
      <c r="L193" s="355"/>
    </row>
    <row r="194" spans="1:29" ht="15" x14ac:dyDescent="0.35">
      <c r="J194" s="119"/>
      <c r="K194" s="119"/>
      <c r="L194" s="437"/>
    </row>
    <row r="195" spans="1:29" ht="15" x14ac:dyDescent="0.35">
      <c r="J195" s="119"/>
      <c r="K195" s="119"/>
      <c r="L195" s="355"/>
    </row>
    <row r="196" spans="1:29" s="349" customFormat="1" x14ac:dyDescent="0.35">
      <c r="A196" s="294"/>
      <c r="D196" s="294"/>
      <c r="F196" s="294"/>
      <c r="H196" s="294"/>
      <c r="J196" s="294"/>
      <c r="K196" s="294"/>
      <c r="L196" s="436"/>
      <c r="M196" s="294"/>
      <c r="N196" s="469"/>
      <c r="O196" s="294"/>
      <c r="Q196" s="294"/>
      <c r="R196" s="377"/>
      <c r="S196" s="294"/>
      <c r="U196" s="294"/>
      <c r="W196" s="294"/>
      <c r="Y196" s="294"/>
      <c r="AA196" s="294"/>
      <c r="AB196" s="294"/>
      <c r="AC196" s="294"/>
    </row>
  </sheetData>
  <mergeCells count="119">
    <mergeCell ref="O174:P174"/>
    <mergeCell ref="Q174:R174"/>
    <mergeCell ref="Y178:AA178"/>
    <mergeCell ref="A157:A158"/>
    <mergeCell ref="A159:A160"/>
    <mergeCell ref="A88:A89"/>
    <mergeCell ref="A90:A92"/>
    <mergeCell ref="D171:F171"/>
    <mergeCell ref="J171:M171"/>
    <mergeCell ref="Q171:S171"/>
    <mergeCell ref="D173:F173"/>
    <mergeCell ref="Y173:AA173"/>
    <mergeCell ref="D174:E174"/>
    <mergeCell ref="F174:G174"/>
    <mergeCell ref="H174:I174"/>
    <mergeCell ref="J174:L174"/>
    <mergeCell ref="M174:N174"/>
    <mergeCell ref="A155:A156"/>
    <mergeCell ref="A161:A163"/>
    <mergeCell ref="B163:AA163"/>
    <mergeCell ref="B164:AA164"/>
    <mergeCell ref="D167:F167"/>
    <mergeCell ref="J167:M167"/>
    <mergeCell ref="Q167:S167"/>
    <mergeCell ref="A143:A144"/>
    <mergeCell ref="A145:A146"/>
    <mergeCell ref="A147:A148"/>
    <mergeCell ref="A149:A150"/>
    <mergeCell ref="A151:A152"/>
    <mergeCell ref="A153:A154"/>
    <mergeCell ref="A131:A132"/>
    <mergeCell ref="A133:A134"/>
    <mergeCell ref="A135:A136"/>
    <mergeCell ref="A137:A138"/>
    <mergeCell ref="A139:A140"/>
    <mergeCell ref="A141:A142"/>
    <mergeCell ref="A119:A120"/>
    <mergeCell ref="A121:A122"/>
    <mergeCell ref="A123:A124"/>
    <mergeCell ref="A125:A126"/>
    <mergeCell ref="A127:A128"/>
    <mergeCell ref="A129:A130"/>
    <mergeCell ref="A107:A108"/>
    <mergeCell ref="A109:A110"/>
    <mergeCell ref="A111:A112"/>
    <mergeCell ref="A113:A114"/>
    <mergeCell ref="A115:A116"/>
    <mergeCell ref="A117:A118"/>
    <mergeCell ref="X97:Y97"/>
    <mergeCell ref="Z97:AA97"/>
    <mergeCell ref="A99:A100"/>
    <mergeCell ref="A101:A102"/>
    <mergeCell ref="A103:A104"/>
    <mergeCell ref="A105:A106"/>
    <mergeCell ref="X96:Y96"/>
    <mergeCell ref="Z96:AA96"/>
    <mergeCell ref="AB96:AB97"/>
    <mergeCell ref="B97:D97"/>
    <mergeCell ref="E97:F97"/>
    <mergeCell ref="G97:H97"/>
    <mergeCell ref="I97:J97"/>
    <mergeCell ref="L97:M97"/>
    <mergeCell ref="N97:O97"/>
    <mergeCell ref="P97:Q97"/>
    <mergeCell ref="A93:A94"/>
    <mergeCell ref="A96:A98"/>
    <mergeCell ref="B96:F96"/>
    <mergeCell ref="G96:H96"/>
    <mergeCell ref="I96:Q96"/>
    <mergeCell ref="R96:W96"/>
    <mergeCell ref="T97:U97"/>
    <mergeCell ref="V97:W97"/>
    <mergeCell ref="A73:A75"/>
    <mergeCell ref="A76:A78"/>
    <mergeCell ref="A79:A81"/>
    <mergeCell ref="A82:A84"/>
    <mergeCell ref="A85:A87"/>
    <mergeCell ref="A56:A58"/>
    <mergeCell ref="A59:A61"/>
    <mergeCell ref="A62:A64"/>
    <mergeCell ref="A65:A67"/>
    <mergeCell ref="A68:A69"/>
    <mergeCell ref="A70:A72"/>
    <mergeCell ref="A39:A41"/>
    <mergeCell ref="A42:A44"/>
    <mergeCell ref="A45:A47"/>
    <mergeCell ref="A48:A49"/>
    <mergeCell ref="A50:A52"/>
    <mergeCell ref="A53:A55"/>
    <mergeCell ref="A24:A26"/>
    <mergeCell ref="A27:A28"/>
    <mergeCell ref="A29:A31"/>
    <mergeCell ref="A32:A33"/>
    <mergeCell ref="A34:A36"/>
    <mergeCell ref="A37:A38"/>
    <mergeCell ref="A7:A8"/>
    <mergeCell ref="A9:A11"/>
    <mergeCell ref="A12:A14"/>
    <mergeCell ref="A15:A16"/>
    <mergeCell ref="A17:A19"/>
    <mergeCell ref="A20:A23"/>
    <mergeCell ref="Z4:AA4"/>
    <mergeCell ref="AB4:AB5"/>
    <mergeCell ref="B5:D5"/>
    <mergeCell ref="E5:F5"/>
    <mergeCell ref="G5:H5"/>
    <mergeCell ref="I5:J5"/>
    <mergeCell ref="K5:M5"/>
    <mergeCell ref="N5:O5"/>
    <mergeCell ref="A1:AB1"/>
    <mergeCell ref="A2:AB2"/>
    <mergeCell ref="A4:A5"/>
    <mergeCell ref="B4:H4"/>
    <mergeCell ref="I4:M4"/>
    <mergeCell ref="N4:O4"/>
    <mergeCell ref="P4:Q4"/>
    <mergeCell ref="R4:S4"/>
    <mergeCell ref="T4:U4"/>
    <mergeCell ref="V4:Y4"/>
  </mergeCells>
  <printOptions horizontalCentered="1"/>
  <pageMargins left="0.25" right="0.25" top="0.16" bottom="0.12" header="0.18" footer="0.12"/>
  <pageSetup paperSize="9" scale="33" fitToHeight="0" orientation="landscape" horizontalDpi="360" verticalDpi="360" r:id="rId1"/>
  <rowBreaks count="1" manualBreakCount="1">
    <brk id="94" max="26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C192"/>
  <sheetViews>
    <sheetView workbookViewId="0">
      <selection sqref="A1:AB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9" width="9.81640625" style="349" customWidth="1"/>
    <col min="10" max="10" width="19.453125" style="294" customWidth="1"/>
    <col min="11" max="11" width="16.453125" style="294" bestFit="1" customWidth="1"/>
    <col min="12" max="12" width="11.1796875" style="349" customWidth="1"/>
    <col min="13" max="13" width="18.453125" style="294" bestFit="1" customWidth="1"/>
    <col min="14" max="14" width="9.453125" style="469" customWidth="1"/>
    <col min="15" max="15" width="20.453125" style="294" customWidth="1"/>
    <col min="16" max="16" width="10" style="349" customWidth="1"/>
    <col min="17" max="17" width="21" style="294" bestFit="1" customWidth="1"/>
    <col min="18" max="18" width="10.453125" style="377" customWidth="1"/>
    <col min="19" max="19" width="21.453125" style="294" customWidth="1"/>
    <col min="20" max="20" width="10.453125" style="349" customWidth="1"/>
    <col min="21" max="21" width="19.453125" style="294" customWidth="1"/>
    <col min="22" max="22" width="9.453125" style="349" customWidth="1"/>
    <col min="23" max="23" width="16.453125" style="294" customWidth="1"/>
    <col min="24" max="24" width="9.453125" style="349" customWidth="1"/>
    <col min="25" max="25" width="18.453125" style="294" bestFit="1" customWidth="1"/>
    <col min="26" max="26" width="10.453125" style="349" customWidth="1"/>
    <col min="27" max="27" width="19.453125" style="294" customWidth="1"/>
    <col min="28" max="28" width="21.453125" style="294" customWidth="1"/>
    <col min="29" max="16384" width="9.1796875" style="294"/>
  </cols>
  <sheetData>
    <row r="1" spans="1:29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</row>
    <row r="2" spans="1:29" ht="15" x14ac:dyDescent="0.35">
      <c r="A2" s="1237" t="s">
        <v>278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</row>
    <row r="4" spans="1:29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4</v>
      </c>
      <c r="J4" s="1281"/>
      <c r="K4" s="1281"/>
      <c r="L4" s="1281"/>
      <c r="M4" s="1269"/>
      <c r="N4" s="1282" t="s">
        <v>266</v>
      </c>
      <c r="O4" s="1283"/>
      <c r="P4" s="1282" t="s">
        <v>5</v>
      </c>
      <c r="Q4" s="1283"/>
      <c r="R4" s="1282" t="s">
        <v>6</v>
      </c>
      <c r="S4" s="1283"/>
      <c r="T4" s="1268" t="s">
        <v>7</v>
      </c>
      <c r="U4" s="1269"/>
      <c r="V4" s="1282" t="s">
        <v>8</v>
      </c>
      <c r="W4" s="1284"/>
      <c r="X4" s="1284"/>
      <c r="Y4" s="1283"/>
      <c r="Z4" s="1268" t="s">
        <v>7</v>
      </c>
      <c r="AA4" s="1269"/>
      <c r="AB4" s="1245" t="s">
        <v>9</v>
      </c>
    </row>
    <row r="5" spans="1:29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68" t="s">
        <v>268</v>
      </c>
      <c r="L5" s="1281"/>
      <c r="M5" s="1269"/>
      <c r="N5" s="1268" t="s">
        <v>269</v>
      </c>
      <c r="O5" s="1269"/>
      <c r="P5" s="363"/>
      <c r="Q5" s="869" t="s">
        <v>192</v>
      </c>
      <c r="R5" s="363"/>
      <c r="S5" s="869" t="s">
        <v>20</v>
      </c>
      <c r="T5" s="374"/>
      <c r="U5" s="863" t="s">
        <v>255</v>
      </c>
      <c r="V5" s="350"/>
      <c r="W5" s="339" t="s">
        <v>193</v>
      </c>
      <c r="X5" s="384"/>
      <c r="Y5" s="863" t="s">
        <v>251</v>
      </c>
      <c r="Z5" s="374"/>
      <c r="AA5" s="869" t="s">
        <v>256</v>
      </c>
      <c r="AB5" s="1247"/>
    </row>
    <row r="6" spans="1:29" s="296" customFormat="1" ht="30.75" customHeight="1" x14ac:dyDescent="0.35">
      <c r="A6" s="875"/>
      <c r="B6" s="350" t="s">
        <v>26</v>
      </c>
      <c r="C6" s="350" t="s">
        <v>273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869" t="s">
        <v>27</v>
      </c>
      <c r="K6" s="869" t="s">
        <v>164</v>
      </c>
      <c r="L6" s="363" t="s">
        <v>28</v>
      </c>
      <c r="M6" s="869" t="s">
        <v>27</v>
      </c>
      <c r="N6" s="460" t="s">
        <v>30</v>
      </c>
      <c r="O6" s="869" t="s">
        <v>27</v>
      </c>
      <c r="P6" s="363" t="s">
        <v>30</v>
      </c>
      <c r="Q6" s="869" t="s">
        <v>27</v>
      </c>
      <c r="R6" s="363" t="s">
        <v>31</v>
      </c>
      <c r="S6" s="869" t="s">
        <v>27</v>
      </c>
      <c r="T6" s="374" t="s">
        <v>30</v>
      </c>
      <c r="U6" s="863" t="s">
        <v>27</v>
      </c>
      <c r="V6" s="350" t="s">
        <v>30</v>
      </c>
      <c r="W6" s="873" t="s">
        <v>27</v>
      </c>
      <c r="X6" s="350" t="s">
        <v>32</v>
      </c>
      <c r="Y6" s="863" t="s">
        <v>27</v>
      </c>
      <c r="Z6" s="374" t="s">
        <v>30</v>
      </c>
      <c r="AA6" s="869" t="s">
        <v>27</v>
      </c>
      <c r="AB6" s="864"/>
    </row>
    <row r="7" spans="1:29" ht="15" customHeight="1" x14ac:dyDescent="0.35">
      <c r="A7" s="1249">
        <v>44501</v>
      </c>
      <c r="B7" s="351">
        <v>14.49</v>
      </c>
      <c r="C7" s="351"/>
      <c r="D7" s="327">
        <v>114444</v>
      </c>
      <c r="E7" s="348">
        <v>27.9</v>
      </c>
      <c r="F7" s="327">
        <v>213435</v>
      </c>
      <c r="G7" s="348"/>
      <c r="H7" s="297"/>
      <c r="I7" s="353"/>
      <c r="J7" s="297"/>
      <c r="K7" s="297"/>
      <c r="L7" s="353"/>
      <c r="M7" s="297"/>
      <c r="N7" s="372"/>
      <c r="O7" s="298"/>
      <c r="P7" s="366"/>
      <c r="Q7" s="298"/>
      <c r="R7" s="365">
        <v>15</v>
      </c>
      <c r="S7" s="298">
        <v>135000</v>
      </c>
      <c r="T7" s="366">
        <v>39</v>
      </c>
      <c r="U7" s="298">
        <v>298350</v>
      </c>
      <c r="V7" s="385"/>
      <c r="W7" s="340"/>
      <c r="X7" s="385"/>
      <c r="Y7" s="298"/>
      <c r="Z7" s="366"/>
      <c r="AA7" s="298"/>
      <c r="AB7" s="298"/>
    </row>
    <row r="8" spans="1:29" ht="15" customHeight="1" x14ac:dyDescent="0.35">
      <c r="A8" s="1251"/>
      <c r="B8" s="352"/>
      <c r="C8" s="352"/>
      <c r="D8" s="327"/>
      <c r="E8" s="348"/>
      <c r="F8" s="327"/>
      <c r="G8" s="348"/>
      <c r="H8" s="297"/>
      <c r="I8" s="353"/>
      <c r="J8" s="297"/>
      <c r="K8" s="297"/>
      <c r="L8" s="353"/>
      <c r="M8" s="297"/>
      <c r="N8" s="372"/>
      <c r="O8" s="298"/>
      <c r="P8" s="366"/>
      <c r="Q8" s="298"/>
      <c r="R8" s="365">
        <v>15</v>
      </c>
      <c r="S8" s="298">
        <v>135000</v>
      </c>
      <c r="T8" s="366"/>
      <c r="U8" s="298"/>
      <c r="V8" s="385"/>
      <c r="W8" s="340"/>
      <c r="X8" s="385"/>
      <c r="Y8" s="298"/>
      <c r="Z8" s="366"/>
      <c r="AA8" s="298"/>
      <c r="AB8" s="298"/>
    </row>
    <row r="9" spans="1:29" ht="15" customHeight="1" x14ac:dyDescent="0.35">
      <c r="A9" s="1249">
        <v>44502</v>
      </c>
      <c r="B9" s="411"/>
      <c r="C9" s="411">
        <v>30</v>
      </c>
      <c r="D9" s="327">
        <v>270000</v>
      </c>
      <c r="E9" s="348"/>
      <c r="F9" s="327"/>
      <c r="G9" s="348"/>
      <c r="H9" s="297"/>
      <c r="I9" s="353"/>
      <c r="J9" s="297"/>
      <c r="K9" s="297"/>
      <c r="L9" s="353"/>
      <c r="M9" s="297"/>
      <c r="N9" s="372"/>
      <c r="O9" s="298"/>
      <c r="P9" s="366"/>
      <c r="Q9" s="298"/>
      <c r="R9" s="365">
        <v>15</v>
      </c>
      <c r="S9" s="298">
        <v>135000</v>
      </c>
      <c r="T9" s="366"/>
      <c r="U9" s="298"/>
      <c r="V9" s="385"/>
      <c r="W9" s="340"/>
      <c r="X9" s="385"/>
      <c r="Y9" s="298"/>
      <c r="Z9" s="366"/>
      <c r="AA9" s="298"/>
      <c r="AB9" s="298"/>
    </row>
    <row r="10" spans="1:29" ht="15" customHeight="1" x14ac:dyDescent="0.35">
      <c r="A10" s="1250"/>
      <c r="B10" s="351">
        <v>15.74</v>
      </c>
      <c r="C10" s="351"/>
      <c r="D10" s="327">
        <v>120411</v>
      </c>
      <c r="E10" s="348"/>
      <c r="F10" s="327"/>
      <c r="G10" s="348"/>
      <c r="H10" s="297"/>
      <c r="I10" s="353"/>
      <c r="J10" s="297"/>
      <c r="K10" s="297"/>
      <c r="L10" s="353"/>
      <c r="M10" s="297"/>
      <c r="N10" s="372"/>
      <c r="O10" s="298"/>
      <c r="P10" s="366"/>
      <c r="Q10" s="298"/>
      <c r="R10" s="365">
        <v>15</v>
      </c>
      <c r="S10" s="298">
        <v>135000</v>
      </c>
      <c r="T10" s="366"/>
      <c r="U10" s="298"/>
      <c r="V10" s="385"/>
      <c r="W10" s="341"/>
      <c r="X10" s="386"/>
      <c r="Y10" s="287"/>
      <c r="Z10" s="392"/>
      <c r="AA10" s="298"/>
      <c r="AB10" s="298"/>
      <c r="AC10" s="294" t="s">
        <v>153</v>
      </c>
    </row>
    <row r="11" spans="1:29" ht="15" customHeight="1" x14ac:dyDescent="0.35">
      <c r="A11" s="1251"/>
      <c r="B11" s="352"/>
      <c r="C11" s="352"/>
      <c r="D11" s="327"/>
      <c r="E11" s="348"/>
      <c r="F11" s="327"/>
      <c r="G11" s="348"/>
      <c r="H11" s="338"/>
      <c r="I11" s="353"/>
      <c r="J11" s="297"/>
      <c r="K11" s="297"/>
      <c r="L11" s="353"/>
      <c r="M11" s="297"/>
      <c r="N11" s="372"/>
      <c r="O11" s="298"/>
      <c r="P11" s="366"/>
      <c r="Q11" s="298"/>
      <c r="R11" s="365"/>
      <c r="S11" s="298"/>
      <c r="T11" s="366"/>
      <c r="U11" s="298"/>
      <c r="V11" s="385"/>
      <c r="W11" s="340"/>
      <c r="X11" s="385"/>
      <c r="Y11" s="298"/>
      <c r="Z11" s="366"/>
      <c r="AA11" s="298"/>
      <c r="AB11" s="298"/>
    </row>
    <row r="12" spans="1:29" ht="15" customHeight="1" x14ac:dyDescent="0.35">
      <c r="A12" s="1249">
        <v>44472</v>
      </c>
      <c r="B12" s="353">
        <v>14.7</v>
      </c>
      <c r="C12" s="353"/>
      <c r="D12" s="327">
        <v>112455</v>
      </c>
      <c r="E12" s="348">
        <v>35.950000000000003</v>
      </c>
      <c r="F12" s="327">
        <v>275018</v>
      </c>
      <c r="G12" s="348">
        <v>31.13</v>
      </c>
      <c r="H12" s="297">
        <v>238145</v>
      </c>
      <c r="I12" s="353"/>
      <c r="J12" s="297"/>
      <c r="K12" s="297"/>
      <c r="L12" s="353"/>
      <c r="M12" s="297"/>
      <c r="N12" s="372"/>
      <c r="O12" s="298"/>
      <c r="P12" s="366"/>
      <c r="Q12" s="298"/>
      <c r="R12" s="365">
        <v>15</v>
      </c>
      <c r="S12" s="298">
        <v>135000</v>
      </c>
      <c r="T12" s="366"/>
      <c r="U12" s="298"/>
      <c r="V12" s="385"/>
      <c r="W12" s="340"/>
      <c r="X12" s="385"/>
      <c r="Y12" s="298"/>
      <c r="Z12" s="366"/>
      <c r="AA12" s="298"/>
      <c r="AB12" s="298"/>
    </row>
    <row r="13" spans="1:29" ht="15" customHeight="1" x14ac:dyDescent="0.35">
      <c r="A13" s="1250"/>
      <c r="B13" s="353"/>
      <c r="C13" s="353"/>
      <c r="D13" s="327"/>
      <c r="E13" s="348"/>
      <c r="F13" s="327"/>
      <c r="G13" s="348"/>
      <c r="H13" s="297"/>
      <c r="I13" s="353"/>
      <c r="J13" s="297"/>
      <c r="K13" s="297"/>
      <c r="L13" s="353"/>
      <c r="M13" s="297"/>
      <c r="N13" s="372"/>
      <c r="O13" s="298"/>
      <c r="P13" s="366"/>
      <c r="Q13" s="298"/>
      <c r="R13" s="365">
        <v>15</v>
      </c>
      <c r="S13" s="298">
        <v>135000</v>
      </c>
      <c r="T13" s="366"/>
      <c r="U13" s="298"/>
      <c r="V13" s="385"/>
      <c r="W13" s="340"/>
      <c r="X13" s="385"/>
      <c r="Y13" s="298"/>
      <c r="Z13" s="366"/>
      <c r="AA13" s="298"/>
      <c r="AB13" s="298"/>
    </row>
    <row r="14" spans="1:29" ht="15" customHeight="1" x14ac:dyDescent="0.35">
      <c r="A14" s="1251"/>
      <c r="B14" s="353"/>
      <c r="C14" s="353"/>
      <c r="D14" s="327"/>
      <c r="E14" s="348"/>
      <c r="F14" s="297"/>
      <c r="G14" s="353"/>
      <c r="H14" s="338"/>
      <c r="I14" s="353"/>
      <c r="J14" s="297"/>
      <c r="K14" s="297"/>
      <c r="L14" s="353"/>
      <c r="M14" s="297"/>
      <c r="N14" s="372"/>
      <c r="O14" s="298"/>
      <c r="P14" s="366"/>
      <c r="Q14" s="298"/>
      <c r="R14" s="365"/>
      <c r="S14" s="298"/>
      <c r="T14" s="366"/>
      <c r="U14" s="298"/>
      <c r="V14" s="385"/>
      <c r="W14" s="340"/>
      <c r="X14" s="385"/>
      <c r="Y14" s="298"/>
      <c r="Z14" s="366"/>
      <c r="AA14" s="298"/>
      <c r="AB14" s="298"/>
    </row>
    <row r="15" spans="1:29" ht="15" customHeight="1" x14ac:dyDescent="0.35">
      <c r="A15" s="1249">
        <v>44504</v>
      </c>
      <c r="B15" s="353"/>
      <c r="C15" s="353"/>
      <c r="D15" s="327"/>
      <c r="E15" s="348">
        <v>18.55</v>
      </c>
      <c r="F15" s="327">
        <v>141908</v>
      </c>
      <c r="G15" s="348"/>
      <c r="H15" s="297"/>
      <c r="I15" s="353"/>
      <c r="J15" s="297"/>
      <c r="K15" s="297"/>
      <c r="L15" s="353"/>
      <c r="M15" s="297"/>
      <c r="N15" s="372">
        <v>20.239999999999998</v>
      </c>
      <c r="O15" s="298">
        <v>154836</v>
      </c>
      <c r="P15" s="366"/>
      <c r="Q15" s="298"/>
      <c r="R15" s="365">
        <v>15</v>
      </c>
      <c r="S15" s="298">
        <v>135000</v>
      </c>
      <c r="T15" s="366"/>
      <c r="U15" s="298"/>
      <c r="V15" s="385"/>
      <c r="W15" s="340"/>
      <c r="X15" s="385"/>
      <c r="Y15" s="298"/>
      <c r="Z15" s="366"/>
      <c r="AA15" s="298"/>
      <c r="AB15" s="298"/>
    </row>
    <row r="16" spans="1:29" ht="15" customHeight="1" x14ac:dyDescent="0.35">
      <c r="A16" s="1251"/>
      <c r="B16" s="353"/>
      <c r="C16" s="353"/>
      <c r="D16" s="327"/>
      <c r="E16" s="348"/>
      <c r="F16" s="327"/>
      <c r="G16" s="348"/>
      <c r="H16" s="297"/>
      <c r="I16" s="353"/>
      <c r="J16" s="297"/>
      <c r="K16" s="297"/>
      <c r="L16" s="353"/>
      <c r="M16" s="297"/>
      <c r="N16" s="372">
        <v>30.61</v>
      </c>
      <c r="O16" s="298">
        <v>234167</v>
      </c>
      <c r="P16" s="366"/>
      <c r="Q16" s="298"/>
      <c r="R16" s="365">
        <v>15</v>
      </c>
      <c r="S16" s="298">
        <v>135000</v>
      </c>
      <c r="T16" s="366"/>
      <c r="U16" s="298"/>
      <c r="V16" s="385"/>
      <c r="W16" s="340"/>
      <c r="X16" s="385"/>
      <c r="Y16" s="298"/>
      <c r="Z16" s="366"/>
      <c r="AA16" s="298"/>
      <c r="AB16" s="298"/>
    </row>
    <row r="17" spans="1:28" ht="15" customHeight="1" x14ac:dyDescent="0.35">
      <c r="A17" s="1249">
        <v>44505</v>
      </c>
      <c r="B17" s="353"/>
      <c r="C17" s="353">
        <v>15</v>
      </c>
      <c r="D17" s="327">
        <v>135000</v>
      </c>
      <c r="E17" s="348">
        <v>23.14</v>
      </c>
      <c r="F17" s="327">
        <v>176987</v>
      </c>
      <c r="G17" s="348"/>
      <c r="H17" s="297"/>
      <c r="I17" s="353"/>
      <c r="J17" s="297"/>
      <c r="K17" s="297"/>
      <c r="L17" s="353">
        <v>56.15</v>
      </c>
      <c r="M17" s="297">
        <v>289173</v>
      </c>
      <c r="N17" s="372">
        <v>12</v>
      </c>
      <c r="O17" s="298">
        <v>91800</v>
      </c>
      <c r="P17" s="366">
        <v>36.58</v>
      </c>
      <c r="Q17" s="298">
        <v>279837</v>
      </c>
      <c r="R17" s="365">
        <v>15</v>
      </c>
      <c r="S17" s="298">
        <v>135000</v>
      </c>
      <c r="T17" s="366"/>
      <c r="U17" s="298"/>
      <c r="V17" s="385"/>
      <c r="W17" s="340"/>
      <c r="X17" s="385">
        <v>29.97</v>
      </c>
      <c r="Y17" s="298">
        <v>229271</v>
      </c>
      <c r="Z17" s="366"/>
      <c r="AA17" s="298"/>
      <c r="AB17" s="298"/>
    </row>
    <row r="18" spans="1:28" ht="15" customHeight="1" x14ac:dyDescent="0.35">
      <c r="A18" s="1250"/>
      <c r="B18" s="353">
        <v>29.51</v>
      </c>
      <c r="C18" s="353"/>
      <c r="D18" s="327">
        <v>225752</v>
      </c>
      <c r="E18" s="348"/>
      <c r="F18" s="327"/>
      <c r="G18" s="348"/>
      <c r="H18" s="297"/>
      <c r="I18" s="353"/>
      <c r="J18" s="297"/>
      <c r="K18" s="297"/>
      <c r="L18" s="353"/>
      <c r="M18" s="297"/>
      <c r="N18" s="372"/>
      <c r="O18" s="298"/>
      <c r="P18" s="366"/>
      <c r="Q18" s="298"/>
      <c r="R18" s="365">
        <v>15</v>
      </c>
      <c r="S18" s="298">
        <v>135000</v>
      </c>
      <c r="T18" s="366"/>
      <c r="U18" s="298"/>
      <c r="V18" s="385"/>
      <c r="W18" s="340"/>
      <c r="X18" s="385"/>
      <c r="Y18" s="298"/>
      <c r="Z18" s="366"/>
      <c r="AA18" s="298"/>
      <c r="AB18" s="298"/>
    </row>
    <row r="19" spans="1:28" ht="15" customHeight="1" x14ac:dyDescent="0.35">
      <c r="A19" s="1251"/>
      <c r="B19" s="353"/>
      <c r="C19" s="353"/>
      <c r="D19" s="327"/>
      <c r="E19" s="348"/>
      <c r="F19" s="327"/>
      <c r="G19" s="348"/>
      <c r="H19" s="297"/>
      <c r="I19" s="353"/>
      <c r="J19" s="297"/>
      <c r="K19" s="297"/>
      <c r="L19" s="353"/>
      <c r="M19" s="297"/>
      <c r="N19" s="372"/>
      <c r="O19" s="298"/>
      <c r="P19" s="366"/>
      <c r="Q19" s="298"/>
      <c r="R19" s="365"/>
      <c r="S19" s="298"/>
      <c r="T19" s="366"/>
      <c r="U19" s="298"/>
      <c r="V19" s="385"/>
      <c r="W19" s="340"/>
      <c r="X19" s="385"/>
      <c r="Y19" s="298"/>
      <c r="Z19" s="366"/>
      <c r="AA19" s="298"/>
      <c r="AB19" s="298"/>
    </row>
    <row r="20" spans="1:28" ht="15" customHeight="1" x14ac:dyDescent="0.35">
      <c r="A20" s="1249">
        <v>44506</v>
      </c>
      <c r="B20" s="353">
        <v>17.649999999999999</v>
      </c>
      <c r="C20" s="353"/>
      <c r="D20" s="327">
        <v>135023</v>
      </c>
      <c r="E20" s="348">
        <v>24.16</v>
      </c>
      <c r="F20" s="327">
        <v>184824</v>
      </c>
      <c r="G20" s="348"/>
      <c r="H20" s="297"/>
      <c r="I20" s="353"/>
      <c r="J20" s="297"/>
      <c r="K20" s="297"/>
      <c r="L20" s="353"/>
      <c r="M20" s="297"/>
      <c r="N20" s="372"/>
      <c r="O20" s="298"/>
      <c r="P20" s="366"/>
      <c r="Q20" s="298"/>
      <c r="R20" s="365">
        <v>15</v>
      </c>
      <c r="S20" s="298">
        <v>135000</v>
      </c>
      <c r="T20" s="366"/>
      <c r="U20" s="298"/>
      <c r="V20" s="385"/>
      <c r="W20" s="340"/>
      <c r="X20" s="385"/>
      <c r="Y20" s="332"/>
      <c r="Z20" s="366"/>
      <c r="AA20" s="298"/>
      <c r="AB20" s="298"/>
    </row>
    <row r="21" spans="1:28" ht="15" customHeight="1" x14ac:dyDescent="0.35">
      <c r="A21" s="1250"/>
      <c r="B21" s="353"/>
      <c r="C21" s="353"/>
      <c r="D21" s="327"/>
      <c r="E21" s="348"/>
      <c r="F21" s="327"/>
      <c r="G21" s="348"/>
      <c r="H21" s="297"/>
      <c r="I21" s="353"/>
      <c r="J21" s="297"/>
      <c r="K21" s="297"/>
      <c r="L21" s="353"/>
      <c r="M21" s="297"/>
      <c r="N21" s="372"/>
      <c r="O21" s="298"/>
      <c r="P21" s="366"/>
      <c r="Q21" s="298"/>
      <c r="R21" s="365"/>
      <c r="S21" s="298"/>
      <c r="T21" s="366"/>
      <c r="U21" s="298"/>
      <c r="V21" s="385"/>
      <c r="W21" s="868"/>
      <c r="X21" s="871"/>
      <c r="Y21" s="867"/>
      <c r="Z21" s="365"/>
      <c r="AA21" s="298"/>
      <c r="AB21" s="298"/>
    </row>
    <row r="22" spans="1:28" ht="15" customHeight="1" x14ac:dyDescent="0.35">
      <c r="A22" s="1250"/>
      <c r="B22" s="353"/>
      <c r="C22" s="353"/>
      <c r="D22" s="327"/>
      <c r="E22" s="348"/>
      <c r="F22" s="327"/>
      <c r="G22" s="348"/>
      <c r="H22" s="297"/>
      <c r="I22" s="353"/>
      <c r="J22" s="297"/>
      <c r="K22" s="297"/>
      <c r="L22" s="353"/>
      <c r="M22" s="297"/>
      <c r="N22" s="372"/>
      <c r="O22" s="298"/>
      <c r="P22" s="366"/>
      <c r="Q22" s="298"/>
      <c r="R22" s="365"/>
      <c r="S22" s="298"/>
      <c r="T22" s="366"/>
      <c r="U22" s="298"/>
      <c r="V22" s="385"/>
      <c r="W22" s="868"/>
      <c r="X22" s="871"/>
      <c r="Y22" s="867"/>
      <c r="Z22" s="365"/>
      <c r="AA22" s="298"/>
      <c r="AB22" s="298"/>
    </row>
    <row r="23" spans="1:28" ht="15" customHeight="1" x14ac:dyDescent="0.35">
      <c r="A23" s="1251"/>
      <c r="B23" s="353"/>
      <c r="C23" s="353"/>
      <c r="D23" s="327"/>
      <c r="E23" s="348"/>
      <c r="F23" s="327"/>
      <c r="G23" s="348"/>
      <c r="H23" s="297"/>
      <c r="I23" s="353"/>
      <c r="J23" s="297"/>
      <c r="K23" s="297"/>
      <c r="L23" s="353"/>
      <c r="M23" s="297"/>
      <c r="N23" s="372"/>
      <c r="O23" s="298"/>
      <c r="P23" s="366"/>
      <c r="Q23" s="298"/>
      <c r="R23" s="365"/>
      <c r="S23" s="298"/>
      <c r="T23" s="366"/>
      <c r="U23" s="298"/>
      <c r="V23" s="385"/>
      <c r="W23" s="340"/>
      <c r="X23" s="385"/>
      <c r="Y23" s="298"/>
      <c r="Z23" s="366"/>
      <c r="AA23" s="298"/>
      <c r="AB23" s="298"/>
    </row>
    <row r="24" spans="1:28" ht="15" customHeight="1" x14ac:dyDescent="0.35">
      <c r="A24" s="1249">
        <v>44507</v>
      </c>
      <c r="B24" s="353">
        <v>19.059999999999999</v>
      </c>
      <c r="C24" s="353"/>
      <c r="D24" s="327">
        <v>145809</v>
      </c>
      <c r="E24" s="348">
        <v>19.3</v>
      </c>
      <c r="F24" s="327">
        <v>147645</v>
      </c>
      <c r="G24" s="348"/>
      <c r="H24" s="297"/>
      <c r="I24" s="353"/>
      <c r="J24" s="338"/>
      <c r="K24" s="338"/>
      <c r="L24" s="353">
        <v>49.23</v>
      </c>
      <c r="M24" s="297">
        <v>253535</v>
      </c>
      <c r="N24" s="372"/>
      <c r="O24" s="298"/>
      <c r="P24" s="366"/>
      <c r="Q24" s="298"/>
      <c r="R24" s="365"/>
      <c r="S24" s="298"/>
      <c r="T24" s="366"/>
      <c r="U24" s="298"/>
      <c r="V24" s="385"/>
      <c r="W24" s="340"/>
      <c r="X24" s="385"/>
      <c r="Y24" s="298"/>
      <c r="Z24" s="366"/>
      <c r="AA24" s="298"/>
      <c r="AB24" s="298"/>
    </row>
    <row r="25" spans="1:28" ht="15" customHeight="1" x14ac:dyDescent="0.35">
      <c r="A25" s="1250"/>
      <c r="B25" s="353"/>
      <c r="C25" s="353"/>
      <c r="D25" s="327"/>
      <c r="E25" s="348"/>
      <c r="F25" s="327"/>
      <c r="G25" s="348"/>
      <c r="H25" s="297"/>
      <c r="I25" s="353"/>
      <c r="J25" s="297"/>
      <c r="K25" s="297"/>
      <c r="L25" s="353"/>
      <c r="M25" s="297"/>
      <c r="N25" s="372"/>
      <c r="O25" s="298"/>
      <c r="P25" s="366"/>
      <c r="Q25" s="298"/>
      <c r="R25" s="365"/>
      <c r="S25" s="298"/>
      <c r="T25" s="366"/>
      <c r="U25" s="298"/>
      <c r="V25" s="385"/>
      <c r="W25" s="340"/>
      <c r="X25" s="385"/>
      <c r="Y25" s="298"/>
      <c r="Z25" s="366"/>
      <c r="AA25" s="298"/>
      <c r="AB25" s="298"/>
    </row>
    <row r="26" spans="1:28" ht="15" customHeight="1" x14ac:dyDescent="0.35">
      <c r="A26" s="1251"/>
      <c r="B26" s="353"/>
      <c r="C26" s="353"/>
      <c r="D26" s="327"/>
      <c r="E26" s="348"/>
      <c r="F26" s="327"/>
      <c r="G26" s="348"/>
      <c r="H26" s="297"/>
      <c r="I26" s="353"/>
      <c r="J26" s="297"/>
      <c r="K26" s="297"/>
      <c r="L26" s="353"/>
      <c r="M26" s="297"/>
      <c r="N26" s="372"/>
      <c r="O26" s="298"/>
      <c r="P26" s="366"/>
      <c r="Q26" s="298"/>
      <c r="R26" s="365"/>
      <c r="S26" s="298"/>
      <c r="T26" s="366"/>
      <c r="U26" s="298"/>
      <c r="V26" s="385"/>
      <c r="W26" s="340"/>
      <c r="X26" s="385"/>
      <c r="Y26" s="298"/>
      <c r="Z26" s="366"/>
      <c r="AA26" s="298"/>
      <c r="AB26" s="298"/>
    </row>
    <row r="27" spans="1:28" ht="15" customHeight="1" x14ac:dyDescent="0.35">
      <c r="A27" s="1249">
        <v>44508</v>
      </c>
      <c r="B27" s="353">
        <v>28.43</v>
      </c>
      <c r="C27" s="353"/>
      <c r="D27" s="327">
        <v>217490</v>
      </c>
      <c r="E27" s="348"/>
      <c r="F27" s="327"/>
      <c r="G27" s="348"/>
      <c r="H27" s="297"/>
      <c r="I27" s="353"/>
      <c r="J27" s="297"/>
      <c r="K27" s="297"/>
      <c r="L27" s="353"/>
      <c r="M27" s="297"/>
      <c r="N27" s="372"/>
      <c r="O27" s="298"/>
      <c r="P27" s="366"/>
      <c r="Q27" s="298"/>
      <c r="R27" s="365">
        <v>15</v>
      </c>
      <c r="S27" s="298">
        <v>135000</v>
      </c>
      <c r="T27" s="366"/>
      <c r="U27" s="298"/>
      <c r="V27" s="385"/>
      <c r="W27" s="340"/>
      <c r="X27" s="385"/>
      <c r="Y27" s="298"/>
      <c r="Z27" s="366"/>
      <c r="AA27" s="298"/>
      <c r="AB27" s="298"/>
    </row>
    <row r="28" spans="1:28" ht="15" customHeight="1" x14ac:dyDescent="0.35">
      <c r="A28" s="1251"/>
      <c r="B28" s="353">
        <v>13.06</v>
      </c>
      <c r="C28" s="353"/>
      <c r="D28" s="327">
        <v>99909</v>
      </c>
      <c r="E28" s="348"/>
      <c r="F28" s="327"/>
      <c r="G28" s="348"/>
      <c r="H28" s="297"/>
      <c r="I28" s="353"/>
      <c r="J28" s="297"/>
      <c r="K28" s="297"/>
      <c r="L28" s="353"/>
      <c r="M28" s="297"/>
      <c r="N28" s="372"/>
      <c r="O28" s="298"/>
      <c r="P28" s="366"/>
      <c r="Q28" s="298"/>
      <c r="R28" s="365">
        <v>15</v>
      </c>
      <c r="S28" s="298">
        <v>135000</v>
      </c>
      <c r="T28" s="366"/>
      <c r="U28" s="298"/>
      <c r="V28" s="385"/>
      <c r="W28" s="340"/>
      <c r="X28" s="385"/>
      <c r="Y28" s="298"/>
      <c r="Z28" s="366"/>
      <c r="AA28" s="298"/>
      <c r="AB28" s="298"/>
    </row>
    <row r="29" spans="1:28" ht="15" customHeight="1" x14ac:dyDescent="0.35">
      <c r="A29" s="1249">
        <v>44509</v>
      </c>
      <c r="B29" s="353">
        <v>16.02</v>
      </c>
      <c r="C29" s="353"/>
      <c r="D29" s="327">
        <v>122553</v>
      </c>
      <c r="E29" s="348">
        <v>34.770000000000003</v>
      </c>
      <c r="F29" s="450">
        <v>265991</v>
      </c>
      <c r="G29" s="348"/>
      <c r="H29" s="297"/>
      <c r="I29" s="353"/>
      <c r="J29" s="297"/>
      <c r="K29" s="297"/>
      <c r="L29" s="353"/>
      <c r="M29" s="297"/>
      <c r="N29" s="372"/>
      <c r="O29" s="298"/>
      <c r="P29" s="366"/>
      <c r="Q29" s="298"/>
      <c r="R29" s="365">
        <v>15</v>
      </c>
      <c r="S29" s="298">
        <v>135000</v>
      </c>
      <c r="T29" s="366">
        <v>28.3</v>
      </c>
      <c r="U29" s="298">
        <v>216495</v>
      </c>
      <c r="V29" s="385"/>
      <c r="W29" s="340"/>
      <c r="X29" s="385"/>
      <c r="Y29" s="298"/>
      <c r="Z29" s="366">
        <v>12.56</v>
      </c>
      <c r="AA29" s="298">
        <v>96084</v>
      </c>
      <c r="AB29" s="298"/>
    </row>
    <row r="30" spans="1:28" ht="15" customHeight="1" x14ac:dyDescent="0.35">
      <c r="A30" s="1250"/>
      <c r="B30" s="353"/>
      <c r="C30" s="353"/>
      <c r="D30" s="327"/>
      <c r="E30" s="348"/>
      <c r="F30" s="327"/>
      <c r="G30" s="348"/>
      <c r="H30" s="297"/>
      <c r="I30" s="353"/>
      <c r="J30" s="297"/>
      <c r="K30" s="297"/>
      <c r="L30" s="353"/>
      <c r="M30" s="297"/>
      <c r="N30" s="372"/>
      <c r="O30" s="298"/>
      <c r="P30" s="366"/>
      <c r="Q30" s="298"/>
      <c r="R30" s="365">
        <v>15</v>
      </c>
      <c r="S30" s="298">
        <v>135000</v>
      </c>
      <c r="T30" s="366"/>
      <c r="U30" s="298"/>
      <c r="V30" s="385"/>
      <c r="W30" s="868"/>
      <c r="X30" s="871"/>
      <c r="Y30" s="867"/>
      <c r="Z30" s="365"/>
      <c r="AA30" s="298"/>
      <c r="AB30" s="298"/>
    </row>
    <row r="31" spans="1:28" ht="15" customHeight="1" x14ac:dyDescent="0.35">
      <c r="A31" s="1251"/>
      <c r="B31" s="353"/>
      <c r="C31" s="353"/>
      <c r="D31" s="450"/>
      <c r="E31" s="348"/>
      <c r="F31" s="327"/>
      <c r="G31" s="348"/>
      <c r="H31" s="297"/>
      <c r="I31" s="353"/>
      <c r="J31" s="297"/>
      <c r="K31" s="297"/>
      <c r="L31" s="353"/>
      <c r="M31" s="297"/>
      <c r="N31" s="372"/>
      <c r="O31" s="298"/>
      <c r="P31" s="366"/>
      <c r="Q31" s="298"/>
      <c r="R31" s="365"/>
      <c r="S31" s="298"/>
      <c r="T31" s="366"/>
      <c r="U31" s="298"/>
      <c r="V31" s="385"/>
      <c r="W31" s="340"/>
      <c r="X31" s="385"/>
      <c r="Y31" s="298"/>
      <c r="Z31" s="366"/>
      <c r="AA31" s="298"/>
      <c r="AB31" s="298"/>
    </row>
    <row r="32" spans="1:28" ht="15" customHeight="1" x14ac:dyDescent="0.35">
      <c r="A32" s="1249">
        <v>44510</v>
      </c>
      <c r="B32" s="353"/>
      <c r="C32" s="353"/>
      <c r="D32" s="327"/>
      <c r="E32" s="348">
        <v>16.350000000000001</v>
      </c>
      <c r="F32" s="327">
        <v>125078</v>
      </c>
      <c r="G32" s="348"/>
      <c r="H32" s="297"/>
      <c r="I32" s="353"/>
      <c r="J32" s="297"/>
      <c r="K32" s="297"/>
      <c r="L32" s="353"/>
      <c r="M32" s="297"/>
      <c r="N32" s="372"/>
      <c r="O32" s="298"/>
      <c r="P32" s="366"/>
      <c r="Q32" s="298"/>
      <c r="R32" s="365">
        <v>15</v>
      </c>
      <c r="S32" s="298">
        <v>135000</v>
      </c>
      <c r="T32" s="366"/>
      <c r="U32" s="298"/>
      <c r="V32" s="385"/>
      <c r="W32" s="340"/>
      <c r="X32" s="385"/>
      <c r="Y32" s="298"/>
      <c r="Z32" s="366"/>
      <c r="AA32" s="298"/>
      <c r="AB32" s="298"/>
    </row>
    <row r="33" spans="1:28" ht="15" customHeight="1" x14ac:dyDescent="0.35">
      <c r="A33" s="1251"/>
      <c r="B33" s="353"/>
      <c r="C33" s="353"/>
      <c r="D33" s="327"/>
      <c r="E33" s="348"/>
      <c r="F33" s="327"/>
      <c r="G33" s="348"/>
      <c r="H33" s="297"/>
      <c r="I33" s="353"/>
      <c r="J33" s="297"/>
      <c r="K33" s="297"/>
      <c r="L33" s="353"/>
      <c r="M33" s="297"/>
      <c r="N33" s="372"/>
      <c r="O33" s="298"/>
      <c r="P33" s="366"/>
      <c r="Q33" s="298"/>
      <c r="R33" s="365">
        <v>15</v>
      </c>
      <c r="S33" s="298">
        <v>135000</v>
      </c>
      <c r="T33" s="366"/>
      <c r="U33" s="298"/>
      <c r="V33" s="385"/>
      <c r="W33" s="340"/>
      <c r="X33" s="385"/>
      <c r="Y33" s="298"/>
      <c r="Z33" s="366"/>
      <c r="AA33" s="298"/>
      <c r="AB33" s="298"/>
    </row>
    <row r="34" spans="1:28" ht="15" customHeight="1" x14ac:dyDescent="0.35">
      <c r="A34" s="1249">
        <v>44511</v>
      </c>
      <c r="B34" s="353"/>
      <c r="C34" s="353">
        <v>30</v>
      </c>
      <c r="D34" s="327">
        <v>270000</v>
      </c>
      <c r="E34" s="348">
        <v>11.88</v>
      </c>
      <c r="F34" s="327">
        <v>90882</v>
      </c>
      <c r="G34" s="348"/>
      <c r="H34" s="297"/>
      <c r="I34" s="353"/>
      <c r="J34" s="297"/>
      <c r="K34" s="297"/>
      <c r="L34" s="353">
        <v>50.12</v>
      </c>
      <c r="M34" s="297">
        <v>258118</v>
      </c>
      <c r="N34" s="372"/>
      <c r="O34" s="298"/>
      <c r="P34" s="366"/>
      <c r="Q34" s="298"/>
      <c r="R34" s="365">
        <v>15</v>
      </c>
      <c r="S34" s="298">
        <v>135000</v>
      </c>
      <c r="T34" s="366"/>
      <c r="U34" s="298"/>
      <c r="V34" s="385"/>
      <c r="W34" s="340"/>
      <c r="X34" s="385">
        <v>33.33</v>
      </c>
      <c r="Y34" s="298">
        <v>254975</v>
      </c>
      <c r="Z34" s="366"/>
      <c r="AA34" s="298"/>
      <c r="AB34" s="298"/>
    </row>
    <row r="35" spans="1:28" ht="15" customHeight="1" x14ac:dyDescent="0.35">
      <c r="A35" s="1250"/>
      <c r="B35" s="353">
        <v>26.48</v>
      </c>
      <c r="C35" s="353"/>
      <c r="D35" s="327">
        <v>202572</v>
      </c>
      <c r="E35" s="348"/>
      <c r="F35" s="327"/>
      <c r="G35" s="348"/>
      <c r="H35" s="297"/>
      <c r="I35" s="353"/>
      <c r="J35" s="297"/>
      <c r="K35" s="297"/>
      <c r="L35" s="353"/>
      <c r="M35" s="297"/>
      <c r="N35" s="372"/>
      <c r="O35" s="298"/>
      <c r="P35" s="366"/>
      <c r="Q35" s="298"/>
      <c r="R35" s="365"/>
      <c r="S35" s="298"/>
      <c r="T35" s="366"/>
      <c r="U35" s="298"/>
      <c r="V35" s="385"/>
      <c r="W35" s="340"/>
      <c r="X35" s="385"/>
      <c r="Y35" s="298"/>
      <c r="Z35" s="366"/>
      <c r="AA35" s="298"/>
      <c r="AB35" s="298"/>
    </row>
    <row r="36" spans="1:28" ht="15" customHeight="1" x14ac:dyDescent="0.35">
      <c r="A36" s="1251"/>
      <c r="B36" s="353"/>
      <c r="C36" s="353"/>
      <c r="D36" s="327"/>
      <c r="E36" s="348"/>
      <c r="F36" s="327"/>
      <c r="G36" s="348"/>
      <c r="H36" s="297"/>
      <c r="I36" s="353"/>
      <c r="J36" s="297"/>
      <c r="K36" s="297"/>
      <c r="L36" s="353"/>
      <c r="M36" s="297"/>
      <c r="N36" s="372"/>
      <c r="O36" s="298"/>
      <c r="P36" s="366"/>
      <c r="Q36" s="298"/>
      <c r="R36" s="365">
        <v>15</v>
      </c>
      <c r="S36" s="298">
        <v>135000</v>
      </c>
      <c r="T36" s="366"/>
      <c r="U36" s="298"/>
      <c r="V36" s="385"/>
      <c r="W36" s="340"/>
      <c r="X36" s="385"/>
      <c r="Y36" s="298"/>
      <c r="Z36" s="366"/>
      <c r="AA36" s="298"/>
      <c r="AB36" s="298"/>
    </row>
    <row r="37" spans="1:28" ht="15" customHeight="1" x14ac:dyDescent="0.35">
      <c r="A37" s="1249">
        <v>44512</v>
      </c>
      <c r="B37" s="353">
        <v>18.29</v>
      </c>
      <c r="C37" s="353"/>
      <c r="D37" s="327">
        <v>139919</v>
      </c>
      <c r="E37" s="348">
        <v>17.38</v>
      </c>
      <c r="F37" s="327">
        <v>132957</v>
      </c>
      <c r="G37" s="348"/>
      <c r="H37" s="297"/>
      <c r="I37" s="353">
        <v>5.39</v>
      </c>
      <c r="J37" s="297">
        <v>41234</v>
      </c>
      <c r="K37" s="297"/>
      <c r="L37" s="353"/>
      <c r="M37" s="297"/>
      <c r="N37" s="372"/>
      <c r="O37" s="298"/>
      <c r="P37" s="366"/>
      <c r="Q37" s="298"/>
      <c r="R37" s="365">
        <v>15</v>
      </c>
      <c r="S37" s="298">
        <v>135000</v>
      </c>
      <c r="T37" s="366"/>
      <c r="U37" s="298"/>
      <c r="V37" s="385"/>
      <c r="W37" s="340"/>
      <c r="X37" s="385"/>
      <c r="Y37" s="298"/>
      <c r="Z37" s="366"/>
      <c r="AA37" s="298"/>
      <c r="AB37" s="298"/>
    </row>
    <row r="38" spans="1:28" ht="15" customHeight="1" x14ac:dyDescent="0.35">
      <c r="A38" s="1251"/>
      <c r="B38" s="353"/>
      <c r="C38" s="353"/>
      <c r="D38" s="327"/>
      <c r="E38" s="348"/>
      <c r="F38" s="327"/>
      <c r="G38" s="348"/>
      <c r="H38" s="297"/>
      <c r="I38" s="353"/>
      <c r="J38" s="297"/>
      <c r="K38" s="297"/>
      <c r="L38" s="353"/>
      <c r="M38" s="297"/>
      <c r="N38" s="372"/>
      <c r="O38" s="298"/>
      <c r="P38" s="366"/>
      <c r="Q38" s="298"/>
      <c r="R38" s="365">
        <v>15</v>
      </c>
      <c r="S38" s="298">
        <v>135000</v>
      </c>
      <c r="T38" s="366"/>
      <c r="U38" s="298"/>
      <c r="V38" s="385"/>
      <c r="W38" s="340"/>
      <c r="X38" s="385"/>
      <c r="Y38" s="298"/>
      <c r="Z38" s="366"/>
      <c r="AA38" s="298"/>
      <c r="AB38" s="298"/>
    </row>
    <row r="39" spans="1:28" ht="15" customHeight="1" x14ac:dyDescent="0.35">
      <c r="A39" s="1249">
        <v>44513</v>
      </c>
      <c r="B39" s="353"/>
      <c r="C39" s="353">
        <v>15</v>
      </c>
      <c r="D39" s="327">
        <v>135000</v>
      </c>
      <c r="E39" s="348">
        <v>19.84</v>
      </c>
      <c r="F39" s="327">
        <v>151776</v>
      </c>
      <c r="G39" s="348">
        <v>27.69</v>
      </c>
      <c r="H39" s="297">
        <v>211829</v>
      </c>
      <c r="I39" s="353"/>
      <c r="J39" s="297"/>
      <c r="K39" s="297"/>
      <c r="L39" s="353"/>
      <c r="M39" s="297"/>
      <c r="N39" s="372"/>
      <c r="O39" s="298"/>
      <c r="P39" s="366"/>
      <c r="Q39" s="298"/>
      <c r="R39" s="365">
        <v>15</v>
      </c>
      <c r="S39" s="298">
        <v>135000</v>
      </c>
      <c r="T39" s="366"/>
      <c r="U39" s="298"/>
      <c r="V39" s="385">
        <v>9.57</v>
      </c>
      <c r="W39" s="340">
        <v>73211</v>
      </c>
      <c r="X39" s="385"/>
      <c r="Y39" s="298"/>
      <c r="Z39" s="366"/>
      <c r="AA39" s="298"/>
      <c r="AB39" s="298"/>
    </row>
    <row r="40" spans="1:28" ht="15" customHeight="1" x14ac:dyDescent="0.35">
      <c r="A40" s="1250"/>
      <c r="B40" s="353">
        <v>13.31</v>
      </c>
      <c r="C40" s="353"/>
      <c r="D40" s="327">
        <v>101822</v>
      </c>
      <c r="E40" s="348"/>
      <c r="F40" s="327"/>
      <c r="G40" s="348"/>
      <c r="H40" s="297"/>
      <c r="I40" s="353"/>
      <c r="J40" s="297"/>
      <c r="K40" s="297"/>
      <c r="L40" s="353"/>
      <c r="M40" s="297"/>
      <c r="N40" s="372"/>
      <c r="O40" s="298"/>
      <c r="P40" s="366"/>
      <c r="Q40" s="298"/>
      <c r="R40" s="365"/>
      <c r="S40" s="298"/>
      <c r="T40" s="366"/>
      <c r="U40" s="298"/>
      <c r="V40" s="385"/>
      <c r="W40" s="868"/>
      <c r="X40" s="871"/>
      <c r="Y40" s="867"/>
      <c r="Z40" s="365"/>
      <c r="AA40" s="298"/>
      <c r="AB40" s="298"/>
    </row>
    <row r="41" spans="1:28" ht="15" customHeight="1" x14ac:dyDescent="0.35">
      <c r="A41" s="1251"/>
      <c r="B41" s="353"/>
      <c r="C41" s="353"/>
      <c r="D41" s="327"/>
      <c r="E41" s="348"/>
      <c r="F41" s="327"/>
      <c r="G41" s="348"/>
      <c r="H41" s="297"/>
      <c r="I41" s="353"/>
      <c r="J41" s="297"/>
      <c r="K41" s="297"/>
      <c r="L41" s="353"/>
      <c r="M41" s="297"/>
      <c r="N41" s="372"/>
      <c r="O41" s="298"/>
      <c r="P41" s="366"/>
      <c r="Q41" s="298"/>
      <c r="R41" s="365"/>
      <c r="S41" s="298"/>
      <c r="T41" s="366"/>
      <c r="U41" s="298"/>
      <c r="V41" s="385"/>
      <c r="W41" s="340"/>
      <c r="X41" s="385"/>
      <c r="Y41" s="298"/>
      <c r="Z41" s="366"/>
      <c r="AA41" s="298"/>
      <c r="AB41" s="298"/>
    </row>
    <row r="42" spans="1:28" ht="15" customHeight="1" x14ac:dyDescent="0.35">
      <c r="A42" s="1249">
        <v>44514</v>
      </c>
      <c r="B42" s="353">
        <v>13.69</v>
      </c>
      <c r="C42" s="353"/>
      <c r="D42" s="327">
        <v>104729</v>
      </c>
      <c r="E42" s="348"/>
      <c r="F42" s="327"/>
      <c r="G42" s="348"/>
      <c r="H42" s="297"/>
      <c r="I42" s="353">
        <v>27.8</v>
      </c>
      <c r="J42" s="297">
        <v>212670</v>
      </c>
      <c r="K42" s="297"/>
      <c r="L42" s="353"/>
      <c r="M42" s="297"/>
      <c r="N42" s="372"/>
      <c r="O42" s="298"/>
      <c r="P42" s="366"/>
      <c r="Q42" s="298"/>
      <c r="R42" s="365"/>
      <c r="S42" s="298"/>
      <c r="T42" s="366"/>
      <c r="U42" s="298"/>
      <c r="V42" s="385"/>
      <c r="W42" s="340"/>
      <c r="X42" s="385"/>
      <c r="Y42" s="298"/>
      <c r="Z42" s="366"/>
      <c r="AA42" s="298"/>
      <c r="AB42" s="298"/>
    </row>
    <row r="43" spans="1:28" ht="15" customHeight="1" x14ac:dyDescent="0.35">
      <c r="A43" s="1250"/>
      <c r="B43" s="353"/>
      <c r="C43" s="353"/>
      <c r="D43" s="327"/>
      <c r="E43" s="348"/>
      <c r="F43" s="327"/>
      <c r="G43" s="348"/>
      <c r="H43" s="297"/>
      <c r="I43" s="353"/>
      <c r="J43" s="297"/>
      <c r="K43" s="297"/>
      <c r="L43" s="353"/>
      <c r="M43" s="297"/>
      <c r="N43" s="372"/>
      <c r="O43" s="298"/>
      <c r="P43" s="366"/>
      <c r="Q43" s="298"/>
      <c r="R43" s="365"/>
      <c r="S43" s="298"/>
      <c r="T43" s="366"/>
      <c r="U43" s="298"/>
      <c r="V43" s="385"/>
      <c r="W43" s="868"/>
      <c r="X43" s="871"/>
      <c r="Y43" s="867"/>
      <c r="Z43" s="365"/>
      <c r="AA43" s="298"/>
      <c r="AB43" s="298"/>
    </row>
    <row r="44" spans="1:28" ht="15" customHeight="1" x14ac:dyDescent="0.35">
      <c r="A44" s="1251"/>
      <c r="B44" s="353"/>
      <c r="C44" s="353"/>
      <c r="D44" s="327"/>
      <c r="E44" s="348"/>
      <c r="F44" s="327"/>
      <c r="G44" s="348"/>
      <c r="H44" s="297"/>
      <c r="I44" s="353"/>
      <c r="J44" s="297"/>
      <c r="K44" s="297"/>
      <c r="L44" s="353"/>
      <c r="M44" s="297"/>
      <c r="N44" s="372"/>
      <c r="O44" s="298"/>
      <c r="P44" s="366"/>
      <c r="Q44" s="298"/>
      <c r="R44" s="365"/>
      <c r="S44" s="298"/>
      <c r="T44" s="366"/>
      <c r="U44" s="298"/>
      <c r="V44" s="385"/>
      <c r="W44" s="340"/>
      <c r="X44" s="385"/>
      <c r="Y44" s="298"/>
      <c r="Z44" s="366"/>
      <c r="AA44" s="298"/>
      <c r="AB44" s="298"/>
    </row>
    <row r="45" spans="1:28" ht="15" customHeight="1" x14ac:dyDescent="0.35">
      <c r="A45" s="1249">
        <v>44515</v>
      </c>
      <c r="B45" s="353">
        <v>17.22</v>
      </c>
      <c r="C45" s="353"/>
      <c r="D45" s="327">
        <v>131733</v>
      </c>
      <c r="E45" s="348">
        <v>25.08</v>
      </c>
      <c r="F45" s="327">
        <v>191862</v>
      </c>
      <c r="G45" s="348"/>
      <c r="H45" s="297"/>
      <c r="I45" s="353"/>
      <c r="J45" s="297"/>
      <c r="K45" s="297"/>
      <c r="L45" s="353"/>
      <c r="M45" s="297"/>
      <c r="N45" s="372"/>
      <c r="O45" s="298"/>
      <c r="P45" s="366"/>
      <c r="Q45" s="298"/>
      <c r="R45" s="365">
        <v>15</v>
      </c>
      <c r="S45" s="298">
        <v>135000</v>
      </c>
      <c r="T45" s="366">
        <v>34.03</v>
      </c>
      <c r="U45" s="298">
        <v>260363</v>
      </c>
      <c r="V45" s="385"/>
      <c r="W45" s="340"/>
      <c r="X45" s="385"/>
      <c r="Y45" s="298"/>
      <c r="Z45" s="366">
        <v>12</v>
      </c>
      <c r="AA45" s="298">
        <v>91800</v>
      </c>
      <c r="AB45" s="298"/>
    </row>
    <row r="46" spans="1:28" ht="15" customHeight="1" x14ac:dyDescent="0.35">
      <c r="A46" s="1250"/>
      <c r="B46" s="353"/>
      <c r="C46" s="353"/>
      <c r="D46" s="327"/>
      <c r="E46" s="348"/>
      <c r="F46" s="327"/>
      <c r="G46" s="348"/>
      <c r="H46" s="297"/>
      <c r="I46" s="353"/>
      <c r="J46" s="297"/>
      <c r="K46" s="297"/>
      <c r="L46" s="353"/>
      <c r="M46" s="297"/>
      <c r="N46" s="372"/>
      <c r="O46" s="298"/>
      <c r="P46" s="366"/>
      <c r="Q46" s="298"/>
      <c r="R46" s="365">
        <v>15</v>
      </c>
      <c r="S46" s="298">
        <v>135000</v>
      </c>
      <c r="T46" s="366"/>
      <c r="U46" s="298"/>
      <c r="V46" s="385"/>
      <c r="W46" s="340"/>
      <c r="X46" s="385"/>
      <c r="Y46" s="298"/>
      <c r="Z46" s="366"/>
      <c r="AA46" s="298"/>
      <c r="AB46" s="298"/>
    </row>
    <row r="47" spans="1:28" ht="15" customHeight="1" x14ac:dyDescent="0.35">
      <c r="A47" s="1251"/>
      <c r="B47" s="353"/>
      <c r="C47" s="353"/>
      <c r="D47" s="327"/>
      <c r="E47" s="348"/>
      <c r="F47" s="327"/>
      <c r="G47" s="348"/>
      <c r="H47" s="297"/>
      <c r="I47" s="353"/>
      <c r="J47" s="297"/>
      <c r="K47" s="297"/>
      <c r="L47" s="353"/>
      <c r="M47" s="297"/>
      <c r="N47" s="372"/>
      <c r="O47" s="298"/>
      <c r="P47" s="366"/>
      <c r="Q47" s="298"/>
      <c r="R47" s="365"/>
      <c r="S47" s="298"/>
      <c r="T47" s="366"/>
      <c r="U47" s="298"/>
      <c r="V47" s="385"/>
      <c r="W47" s="340"/>
      <c r="X47" s="385"/>
      <c r="Y47" s="298"/>
      <c r="Z47" s="366"/>
      <c r="AA47" s="298"/>
      <c r="AB47" s="298"/>
    </row>
    <row r="48" spans="1:28" ht="15" customHeight="1" x14ac:dyDescent="0.35">
      <c r="A48" s="1249">
        <v>44516</v>
      </c>
      <c r="B48" s="353">
        <v>18.22</v>
      </c>
      <c r="C48" s="353"/>
      <c r="D48" s="327">
        <v>139383</v>
      </c>
      <c r="E48" s="348"/>
      <c r="F48" s="327"/>
      <c r="G48" s="348"/>
      <c r="H48" s="338"/>
      <c r="I48" s="372">
        <v>35.9</v>
      </c>
      <c r="J48" s="297">
        <v>274635</v>
      </c>
      <c r="K48" s="297"/>
      <c r="L48" s="353">
        <v>50.93</v>
      </c>
      <c r="M48" s="297">
        <v>262290</v>
      </c>
      <c r="N48" s="372"/>
      <c r="O48" s="298"/>
      <c r="P48" s="366"/>
      <c r="Q48" s="298"/>
      <c r="R48" s="365">
        <v>15</v>
      </c>
      <c r="S48" s="298">
        <v>135000</v>
      </c>
      <c r="T48" s="366"/>
      <c r="U48" s="298"/>
      <c r="V48" s="385"/>
      <c r="W48" s="340"/>
      <c r="X48" s="385"/>
      <c r="Y48" s="298"/>
      <c r="Z48" s="366"/>
      <c r="AA48" s="298"/>
      <c r="AB48" s="298"/>
    </row>
    <row r="49" spans="1:28" ht="15" customHeight="1" x14ac:dyDescent="0.35">
      <c r="A49" s="1251"/>
      <c r="B49" s="353"/>
      <c r="C49" s="353"/>
      <c r="D49" s="327"/>
      <c r="E49" s="348"/>
      <c r="F49" s="327"/>
      <c r="G49" s="348"/>
      <c r="H49" s="297"/>
      <c r="I49" s="353"/>
      <c r="J49" s="297"/>
      <c r="K49" s="297"/>
      <c r="L49" s="353"/>
      <c r="M49" s="297"/>
      <c r="N49" s="372"/>
      <c r="O49" s="298"/>
      <c r="P49" s="366"/>
      <c r="Q49" s="298"/>
      <c r="R49" s="365">
        <v>15</v>
      </c>
      <c r="S49" s="298">
        <v>135000</v>
      </c>
      <c r="T49" s="366"/>
      <c r="U49" s="298"/>
      <c r="V49" s="385"/>
      <c r="W49" s="340"/>
      <c r="X49" s="385"/>
      <c r="Y49" s="298"/>
      <c r="Z49" s="366"/>
      <c r="AA49" s="298"/>
      <c r="AB49" s="298"/>
    </row>
    <row r="50" spans="1:28" ht="15" customHeight="1" x14ac:dyDescent="0.35">
      <c r="A50" s="1249">
        <v>44517</v>
      </c>
      <c r="B50" s="353">
        <v>18.62</v>
      </c>
      <c r="C50" s="353"/>
      <c r="D50" s="327">
        <v>142443</v>
      </c>
      <c r="E50" s="348">
        <v>25.71</v>
      </c>
      <c r="F50" s="327">
        <v>196682</v>
      </c>
      <c r="G50" s="348"/>
      <c r="H50" s="297"/>
      <c r="I50" s="353"/>
      <c r="J50" s="297"/>
      <c r="K50" s="297"/>
      <c r="L50" s="353"/>
      <c r="M50" s="297"/>
      <c r="N50" s="372"/>
      <c r="O50" s="298"/>
      <c r="P50" s="366"/>
      <c r="Q50" s="298"/>
      <c r="R50" s="365">
        <v>15</v>
      </c>
      <c r="S50" s="298">
        <v>135000</v>
      </c>
      <c r="T50" s="366"/>
      <c r="U50" s="298"/>
      <c r="V50" s="385"/>
      <c r="W50" s="340"/>
      <c r="X50" s="385">
        <v>25.81</v>
      </c>
      <c r="Y50" s="298">
        <v>197447</v>
      </c>
      <c r="Z50" s="366"/>
      <c r="AA50" s="298"/>
      <c r="AB50" s="298"/>
    </row>
    <row r="51" spans="1:28" ht="15" customHeight="1" x14ac:dyDescent="0.35">
      <c r="A51" s="1250"/>
      <c r="B51" s="353"/>
      <c r="C51" s="353"/>
      <c r="D51" s="327"/>
      <c r="E51" s="348"/>
      <c r="F51" s="327"/>
      <c r="G51" s="348"/>
      <c r="H51" s="297"/>
      <c r="I51" s="353"/>
      <c r="J51" s="297"/>
      <c r="K51" s="297"/>
      <c r="L51" s="353"/>
      <c r="M51" s="297"/>
      <c r="N51" s="372"/>
      <c r="O51" s="298"/>
      <c r="P51" s="366"/>
      <c r="Q51" s="298"/>
      <c r="R51" s="365">
        <v>15</v>
      </c>
      <c r="S51" s="298">
        <v>135000</v>
      </c>
      <c r="T51" s="366"/>
      <c r="U51" s="298"/>
      <c r="V51" s="385"/>
      <c r="W51" s="340"/>
      <c r="X51" s="385"/>
      <c r="Y51" s="298"/>
      <c r="Z51" s="366"/>
      <c r="AA51" s="298"/>
      <c r="AB51" s="298"/>
    </row>
    <row r="52" spans="1:28" ht="15" customHeight="1" x14ac:dyDescent="0.35">
      <c r="A52" s="1251"/>
      <c r="B52" s="353"/>
      <c r="C52" s="353"/>
      <c r="D52" s="327"/>
      <c r="E52" s="348"/>
      <c r="F52" s="327"/>
      <c r="G52" s="348"/>
      <c r="H52" s="297"/>
      <c r="I52" s="353"/>
      <c r="J52" s="297"/>
      <c r="K52" s="297"/>
      <c r="L52" s="353"/>
      <c r="M52" s="297"/>
      <c r="N52" s="372"/>
      <c r="O52" s="298"/>
      <c r="P52" s="366"/>
      <c r="Q52" s="298"/>
      <c r="R52" s="365"/>
      <c r="S52" s="298"/>
      <c r="T52" s="366"/>
      <c r="U52" s="298"/>
      <c r="V52" s="385"/>
      <c r="W52" s="340"/>
      <c r="X52" s="385"/>
      <c r="Y52" s="298"/>
      <c r="Z52" s="366"/>
      <c r="AA52" s="298"/>
      <c r="AB52" s="298"/>
    </row>
    <row r="53" spans="1:28" ht="15" customHeight="1" x14ac:dyDescent="0.35">
      <c r="A53" s="1249">
        <v>44518</v>
      </c>
      <c r="B53" s="353"/>
      <c r="C53" s="353">
        <v>15</v>
      </c>
      <c r="D53" s="327">
        <v>135000</v>
      </c>
      <c r="E53" s="348">
        <v>16.37</v>
      </c>
      <c r="F53" s="327">
        <v>125231</v>
      </c>
      <c r="G53" s="348">
        <v>26.8</v>
      </c>
      <c r="H53" s="297">
        <v>205020</v>
      </c>
      <c r="I53" s="353">
        <v>28.24</v>
      </c>
      <c r="J53" s="297">
        <v>216036</v>
      </c>
      <c r="K53" s="297"/>
      <c r="L53" s="353">
        <v>60.85</v>
      </c>
      <c r="M53" s="297">
        <v>313378</v>
      </c>
      <c r="N53" s="372">
        <v>49.86</v>
      </c>
      <c r="O53" s="298">
        <v>381429</v>
      </c>
      <c r="P53" s="366">
        <v>15</v>
      </c>
      <c r="Q53" s="298">
        <v>114750</v>
      </c>
      <c r="R53" s="365">
        <v>15</v>
      </c>
      <c r="S53" s="298">
        <v>135000</v>
      </c>
      <c r="T53" s="353">
        <v>39.72</v>
      </c>
      <c r="U53" s="298">
        <v>303858</v>
      </c>
      <c r="V53" s="385"/>
      <c r="W53" s="340"/>
      <c r="X53" s="385"/>
      <c r="Y53" s="298"/>
      <c r="Z53" s="366"/>
      <c r="AA53" s="298"/>
      <c r="AB53" s="298"/>
    </row>
    <row r="54" spans="1:28" ht="15" customHeight="1" x14ac:dyDescent="0.35">
      <c r="A54" s="1250"/>
      <c r="B54" s="353">
        <v>15.15</v>
      </c>
      <c r="C54" s="353"/>
      <c r="D54" s="327">
        <v>115898</v>
      </c>
      <c r="E54" s="348"/>
      <c r="F54" s="327"/>
      <c r="G54" s="348"/>
      <c r="H54" s="297"/>
      <c r="I54" s="353"/>
      <c r="J54" s="297"/>
      <c r="K54" s="297"/>
      <c r="L54" s="353"/>
      <c r="M54" s="297"/>
      <c r="N54" s="372"/>
      <c r="O54" s="298"/>
      <c r="P54" s="366"/>
      <c r="Q54" s="298"/>
      <c r="R54" s="365">
        <v>15</v>
      </c>
      <c r="S54" s="298">
        <v>135000</v>
      </c>
      <c r="T54" s="366"/>
      <c r="U54" s="298"/>
      <c r="V54" s="385"/>
      <c r="W54" s="868"/>
      <c r="X54" s="871"/>
      <c r="Y54" s="867"/>
      <c r="Z54" s="365"/>
      <c r="AA54" s="298"/>
      <c r="AB54" s="298"/>
    </row>
    <row r="55" spans="1:28" ht="15" customHeight="1" x14ac:dyDescent="0.35">
      <c r="A55" s="1251"/>
      <c r="B55" s="353"/>
      <c r="C55" s="353"/>
      <c r="D55" s="327"/>
      <c r="E55" s="348"/>
      <c r="F55" s="327"/>
      <c r="G55" s="348"/>
      <c r="H55" s="338"/>
      <c r="I55" s="353"/>
      <c r="J55" s="297"/>
      <c r="K55" s="297"/>
      <c r="L55" s="353"/>
      <c r="M55" s="297"/>
      <c r="N55" s="372"/>
      <c r="O55" s="298"/>
      <c r="P55" s="366"/>
      <c r="Q55" s="298"/>
      <c r="R55" s="365"/>
      <c r="S55" s="298"/>
      <c r="T55" s="366"/>
      <c r="U55" s="298"/>
      <c r="V55" s="385"/>
      <c r="W55" s="340"/>
      <c r="X55" s="385"/>
      <c r="Y55" s="298"/>
      <c r="Z55" s="366"/>
      <c r="AA55" s="298"/>
      <c r="AB55" s="298"/>
    </row>
    <row r="56" spans="1:28" ht="15" customHeight="1" x14ac:dyDescent="0.35">
      <c r="A56" s="1249">
        <v>44519</v>
      </c>
      <c r="B56" s="353">
        <v>20.37</v>
      </c>
      <c r="C56" s="353"/>
      <c r="D56" s="327">
        <v>155831</v>
      </c>
      <c r="E56" s="348"/>
      <c r="F56" s="327"/>
      <c r="G56" s="348"/>
      <c r="H56" s="297"/>
      <c r="I56" s="353">
        <v>16.46</v>
      </c>
      <c r="J56" s="297">
        <v>125919</v>
      </c>
      <c r="K56" s="297"/>
      <c r="L56" s="353"/>
      <c r="M56" s="297"/>
      <c r="N56" s="372"/>
      <c r="O56" s="298"/>
      <c r="P56" s="366"/>
      <c r="Q56" s="298"/>
      <c r="R56" s="365">
        <v>15</v>
      </c>
      <c r="S56" s="298">
        <v>135000</v>
      </c>
      <c r="T56" s="366"/>
      <c r="U56" s="298"/>
      <c r="V56" s="385"/>
      <c r="W56" s="340"/>
      <c r="X56" s="385"/>
      <c r="Y56" s="298"/>
      <c r="Z56" s="366"/>
      <c r="AA56" s="298"/>
      <c r="AB56" s="298"/>
    </row>
    <row r="57" spans="1:28" ht="15" customHeight="1" x14ac:dyDescent="0.35">
      <c r="A57" s="1250"/>
      <c r="B57" s="353"/>
      <c r="C57" s="353">
        <v>15</v>
      </c>
      <c r="D57" s="327">
        <v>135000</v>
      </c>
      <c r="E57" s="348"/>
      <c r="F57" s="327"/>
      <c r="G57" s="348"/>
      <c r="H57" s="297"/>
      <c r="I57" s="353"/>
      <c r="J57" s="297"/>
      <c r="K57" s="297"/>
      <c r="L57" s="353"/>
      <c r="M57" s="297"/>
      <c r="N57" s="372"/>
      <c r="O57" s="298"/>
      <c r="P57" s="366"/>
      <c r="Q57" s="298"/>
      <c r="R57" s="365">
        <v>15</v>
      </c>
      <c r="S57" s="298">
        <v>135000</v>
      </c>
      <c r="T57" s="366"/>
      <c r="U57" s="298"/>
      <c r="V57" s="385"/>
      <c r="W57" s="868"/>
      <c r="X57" s="871"/>
      <c r="Y57" s="867"/>
      <c r="Z57" s="365"/>
      <c r="AA57" s="298"/>
      <c r="AB57" s="298"/>
    </row>
    <row r="58" spans="1:28" ht="15" customHeight="1" x14ac:dyDescent="0.35">
      <c r="A58" s="1251"/>
      <c r="B58" s="353"/>
      <c r="C58" s="353"/>
      <c r="D58" s="327"/>
      <c r="E58" s="348"/>
      <c r="F58" s="327"/>
      <c r="G58" s="348"/>
      <c r="H58" s="297"/>
      <c r="I58" s="353"/>
      <c r="J58" s="297"/>
      <c r="K58" s="297"/>
      <c r="L58" s="353"/>
      <c r="M58" s="297"/>
      <c r="N58" s="372"/>
      <c r="O58" s="298"/>
      <c r="P58" s="366"/>
      <c r="Q58" s="298"/>
      <c r="R58" s="365"/>
      <c r="S58" s="298"/>
      <c r="T58" s="366"/>
      <c r="U58" s="298"/>
      <c r="V58" s="385"/>
      <c r="W58" s="340"/>
      <c r="X58" s="385"/>
      <c r="Y58" s="298"/>
      <c r="Z58" s="366"/>
      <c r="AA58" s="298"/>
      <c r="AB58" s="298"/>
    </row>
    <row r="59" spans="1:28" ht="15" customHeight="1" x14ac:dyDescent="0.35">
      <c r="A59" s="1249">
        <v>44520</v>
      </c>
      <c r="B59" s="353">
        <v>14.73</v>
      </c>
      <c r="C59" s="353"/>
      <c r="D59" s="327">
        <v>112685</v>
      </c>
      <c r="E59" s="410">
        <v>28.63</v>
      </c>
      <c r="F59" s="327">
        <v>219020</v>
      </c>
      <c r="G59" s="348"/>
      <c r="H59" s="297"/>
      <c r="I59" s="353"/>
      <c r="J59" s="297"/>
      <c r="K59" s="297">
        <v>30</v>
      </c>
      <c r="L59" s="353"/>
      <c r="M59" s="297">
        <v>270000</v>
      </c>
      <c r="N59" s="372"/>
      <c r="O59" s="298"/>
      <c r="P59" s="366"/>
      <c r="Q59" s="298"/>
      <c r="R59" s="365">
        <v>15</v>
      </c>
      <c r="S59" s="298">
        <v>135000</v>
      </c>
      <c r="T59" s="366"/>
      <c r="U59" s="298"/>
      <c r="V59" s="385"/>
      <c r="W59" s="340"/>
      <c r="X59" s="385"/>
      <c r="Y59" s="298"/>
      <c r="Z59" s="366"/>
      <c r="AA59" s="298"/>
      <c r="AB59" s="298"/>
    </row>
    <row r="60" spans="1:28" ht="15" customHeight="1" x14ac:dyDescent="0.35">
      <c r="A60" s="1250"/>
      <c r="B60" s="353"/>
      <c r="C60" s="353"/>
      <c r="D60" s="327"/>
      <c r="E60" s="410"/>
      <c r="F60" s="327"/>
      <c r="G60" s="348"/>
      <c r="H60" s="297"/>
      <c r="I60" s="353"/>
      <c r="J60" s="297"/>
      <c r="K60" s="297"/>
      <c r="L60" s="353"/>
      <c r="M60" s="297"/>
      <c r="N60" s="372"/>
      <c r="O60" s="298"/>
      <c r="P60" s="366"/>
      <c r="Q60" s="298"/>
      <c r="R60" s="365"/>
      <c r="S60" s="298"/>
      <c r="T60" s="366"/>
      <c r="U60" s="298"/>
      <c r="V60" s="385"/>
      <c r="W60" s="340"/>
      <c r="X60" s="385"/>
      <c r="Y60" s="298"/>
      <c r="Z60" s="366"/>
      <c r="AA60" s="298"/>
      <c r="AB60" s="298"/>
    </row>
    <row r="61" spans="1:28" ht="15" customHeight="1" x14ac:dyDescent="0.35">
      <c r="A61" s="1251"/>
      <c r="B61" s="353"/>
      <c r="C61" s="353"/>
      <c r="D61" s="327"/>
      <c r="E61" s="348"/>
      <c r="F61" s="327"/>
      <c r="G61" s="348"/>
      <c r="H61" s="298"/>
      <c r="I61" s="366"/>
      <c r="J61" s="297"/>
      <c r="K61" s="297"/>
      <c r="L61" s="353"/>
      <c r="M61" s="297"/>
      <c r="N61" s="372"/>
      <c r="O61" s="298"/>
      <c r="P61" s="366"/>
      <c r="Q61" s="298"/>
      <c r="R61" s="365"/>
      <c r="S61" s="298"/>
      <c r="T61" s="366"/>
      <c r="U61" s="298"/>
      <c r="V61" s="385"/>
      <c r="W61" s="340"/>
      <c r="X61" s="385"/>
      <c r="Y61" s="298"/>
      <c r="Z61" s="366"/>
      <c r="AA61" s="298"/>
      <c r="AB61" s="298"/>
    </row>
    <row r="62" spans="1:28" ht="15" customHeight="1" x14ac:dyDescent="0.35">
      <c r="A62" s="1249">
        <v>44521</v>
      </c>
      <c r="B62" s="353">
        <v>20.09</v>
      </c>
      <c r="C62" s="353"/>
      <c r="D62" s="327">
        <v>153689</v>
      </c>
      <c r="E62" s="348">
        <v>17.04</v>
      </c>
      <c r="F62" s="327">
        <v>130356</v>
      </c>
      <c r="G62" s="348"/>
      <c r="H62" s="298"/>
      <c r="I62" s="366">
        <v>28.95</v>
      </c>
      <c r="J62" s="297">
        <v>221468</v>
      </c>
      <c r="K62" s="297"/>
      <c r="L62" s="353"/>
      <c r="M62" s="297"/>
      <c r="N62" s="372"/>
      <c r="O62" s="298"/>
      <c r="P62" s="366"/>
      <c r="Q62" s="298"/>
      <c r="R62" s="365"/>
      <c r="S62" s="298"/>
      <c r="T62" s="366"/>
      <c r="U62" s="298"/>
      <c r="V62" s="385"/>
      <c r="W62" s="340"/>
      <c r="X62" s="385"/>
      <c r="Y62" s="298"/>
      <c r="Z62" s="366"/>
      <c r="AA62" s="298"/>
      <c r="AB62" s="298"/>
    </row>
    <row r="63" spans="1:28" ht="15" customHeight="1" x14ac:dyDescent="0.35">
      <c r="A63" s="1250"/>
      <c r="B63" s="353"/>
      <c r="C63" s="353"/>
      <c r="D63" s="327"/>
      <c r="E63" s="348"/>
      <c r="F63" s="327"/>
      <c r="G63" s="348"/>
      <c r="H63" s="298"/>
      <c r="I63" s="366"/>
      <c r="J63" s="297"/>
      <c r="K63" s="297"/>
      <c r="L63" s="353"/>
      <c r="M63" s="297"/>
      <c r="N63" s="372"/>
      <c r="O63" s="298"/>
      <c r="P63" s="366"/>
      <c r="Q63" s="298"/>
      <c r="R63" s="365"/>
      <c r="S63" s="298"/>
      <c r="T63" s="366"/>
      <c r="U63" s="298"/>
      <c r="V63" s="385"/>
      <c r="W63" s="868"/>
      <c r="X63" s="871"/>
      <c r="Y63" s="867"/>
      <c r="Z63" s="365"/>
      <c r="AA63" s="298"/>
      <c r="AB63" s="298"/>
    </row>
    <row r="64" spans="1:28" ht="15" customHeight="1" x14ac:dyDescent="0.35">
      <c r="A64" s="1251"/>
      <c r="B64" s="353"/>
      <c r="C64" s="353"/>
      <c r="D64" s="327"/>
      <c r="E64" s="348"/>
      <c r="F64" s="327"/>
      <c r="G64" s="348"/>
      <c r="H64" s="297"/>
      <c r="I64" s="353"/>
      <c r="J64" s="297"/>
      <c r="K64" s="297"/>
      <c r="L64" s="353"/>
      <c r="M64" s="297"/>
      <c r="N64" s="372"/>
      <c r="O64" s="298"/>
      <c r="P64" s="366"/>
      <c r="Q64" s="298"/>
      <c r="R64" s="365"/>
      <c r="S64" s="298"/>
      <c r="T64" s="366"/>
      <c r="U64" s="298"/>
      <c r="V64" s="385"/>
      <c r="W64" s="340"/>
      <c r="X64" s="385"/>
      <c r="Y64" s="298"/>
      <c r="Z64" s="366"/>
      <c r="AA64" s="298"/>
      <c r="AB64" s="298"/>
    </row>
    <row r="65" spans="1:28" ht="17.25" customHeight="1" x14ac:dyDescent="0.35">
      <c r="A65" s="1249">
        <v>44522</v>
      </c>
      <c r="B65" s="353"/>
      <c r="C65" s="353"/>
      <c r="D65" s="327"/>
      <c r="E65" s="348">
        <v>19.12</v>
      </c>
      <c r="F65" s="327">
        <v>146268</v>
      </c>
      <c r="G65" s="348"/>
      <c r="H65" s="297"/>
      <c r="I65" s="353"/>
      <c r="J65" s="297"/>
      <c r="K65" s="297"/>
      <c r="L65" s="353"/>
      <c r="M65" s="297"/>
      <c r="N65" s="372"/>
      <c r="O65" s="298"/>
      <c r="P65" s="366"/>
      <c r="Q65" s="298"/>
      <c r="R65" s="365">
        <v>15</v>
      </c>
      <c r="S65" s="298">
        <v>135000</v>
      </c>
      <c r="T65" s="366">
        <v>26.66</v>
      </c>
      <c r="U65" s="298">
        <v>203949</v>
      </c>
      <c r="V65" s="385"/>
      <c r="W65" s="340"/>
      <c r="X65" s="385"/>
      <c r="Y65" s="298"/>
      <c r="Z65" s="366"/>
      <c r="AA65" s="298"/>
      <c r="AB65" s="298"/>
    </row>
    <row r="66" spans="1:28" ht="17.25" customHeight="1" x14ac:dyDescent="0.35">
      <c r="A66" s="1250"/>
      <c r="B66" s="353"/>
      <c r="C66" s="353"/>
      <c r="D66" s="327"/>
      <c r="E66" s="348"/>
      <c r="F66" s="327"/>
      <c r="G66" s="348"/>
      <c r="H66" s="297"/>
      <c r="I66" s="353"/>
      <c r="J66" s="297"/>
      <c r="K66" s="297"/>
      <c r="L66" s="353"/>
      <c r="M66" s="297"/>
      <c r="N66" s="372"/>
      <c r="O66" s="298"/>
      <c r="P66" s="366"/>
      <c r="Q66" s="298"/>
      <c r="R66" s="365">
        <v>15</v>
      </c>
      <c r="S66" s="298">
        <v>135000</v>
      </c>
      <c r="T66" s="366"/>
      <c r="U66" s="298"/>
      <c r="V66" s="385"/>
      <c r="W66" s="340"/>
      <c r="X66" s="385"/>
      <c r="Y66" s="298"/>
      <c r="Z66" s="366"/>
      <c r="AA66" s="298"/>
      <c r="AB66" s="298"/>
    </row>
    <row r="67" spans="1:28" ht="15" customHeight="1" x14ac:dyDescent="0.35">
      <c r="A67" s="1251"/>
      <c r="B67" s="353"/>
      <c r="C67" s="353"/>
      <c r="D67" s="327"/>
      <c r="E67" s="348"/>
      <c r="F67" s="327"/>
      <c r="G67" s="348"/>
      <c r="H67" s="297"/>
      <c r="I67" s="353"/>
      <c r="J67" s="297"/>
      <c r="K67" s="297"/>
      <c r="L67" s="353"/>
      <c r="M67" s="297"/>
      <c r="N67" s="372"/>
      <c r="O67" s="298"/>
      <c r="P67" s="366"/>
      <c r="Q67" s="298"/>
      <c r="R67" s="365"/>
      <c r="S67" s="298"/>
      <c r="T67" s="366"/>
      <c r="U67" s="298"/>
      <c r="V67" s="385"/>
      <c r="W67" s="340"/>
      <c r="X67" s="385"/>
      <c r="Y67" s="298"/>
      <c r="Z67" s="366"/>
      <c r="AA67" s="298"/>
      <c r="AB67" s="298"/>
    </row>
    <row r="68" spans="1:28" ht="15" customHeight="1" x14ac:dyDescent="0.35">
      <c r="A68" s="1249">
        <v>44523</v>
      </c>
      <c r="B68" s="353"/>
      <c r="C68" s="353"/>
      <c r="D68" s="327"/>
      <c r="E68" s="348">
        <v>22.96</v>
      </c>
      <c r="F68" s="327">
        <v>175644</v>
      </c>
      <c r="G68" s="348"/>
      <c r="H68" s="297"/>
      <c r="I68" s="353">
        <v>47.09</v>
      </c>
      <c r="J68" s="297">
        <v>360239</v>
      </c>
      <c r="K68" s="297"/>
      <c r="L68" s="353"/>
      <c r="M68" s="297"/>
      <c r="N68" s="372"/>
      <c r="O68" s="298"/>
      <c r="P68" s="366"/>
      <c r="Q68" s="298"/>
      <c r="R68" s="365">
        <v>15</v>
      </c>
      <c r="S68" s="298">
        <v>135000</v>
      </c>
      <c r="T68" s="366"/>
      <c r="U68" s="298"/>
      <c r="V68" s="385"/>
      <c r="W68" s="342"/>
      <c r="X68" s="387"/>
      <c r="Y68" s="332"/>
      <c r="Z68" s="388"/>
      <c r="AA68" s="298"/>
      <c r="AB68" s="298"/>
    </row>
    <row r="69" spans="1:28" ht="15" customHeight="1" x14ac:dyDescent="0.35">
      <c r="A69" s="1251"/>
      <c r="B69" s="353"/>
      <c r="C69" s="353"/>
      <c r="D69" s="327"/>
      <c r="E69" s="348"/>
      <c r="F69" s="327"/>
      <c r="G69" s="348"/>
      <c r="H69" s="297"/>
      <c r="I69" s="353"/>
      <c r="J69" s="297"/>
      <c r="K69" s="297"/>
      <c r="L69" s="353"/>
      <c r="M69" s="297"/>
      <c r="N69" s="372"/>
      <c r="O69" s="298"/>
      <c r="P69" s="366"/>
      <c r="Q69" s="298"/>
      <c r="R69" s="365">
        <v>15</v>
      </c>
      <c r="S69" s="298">
        <v>135000</v>
      </c>
      <c r="T69" s="366"/>
      <c r="U69" s="298"/>
      <c r="V69" s="385"/>
      <c r="W69" s="340"/>
      <c r="X69" s="385"/>
      <c r="Y69" s="298"/>
      <c r="Z69" s="366"/>
      <c r="AA69" s="298"/>
      <c r="AB69" s="298"/>
    </row>
    <row r="70" spans="1:28" ht="15" customHeight="1" x14ac:dyDescent="0.35">
      <c r="A70" s="1249">
        <v>44524</v>
      </c>
      <c r="B70" s="353">
        <v>20.16</v>
      </c>
      <c r="C70" s="353"/>
      <c r="D70" s="327">
        <v>154224</v>
      </c>
      <c r="E70" s="348"/>
      <c r="F70" s="327"/>
      <c r="G70" s="348">
        <v>34.19</v>
      </c>
      <c r="H70" s="297">
        <v>261554</v>
      </c>
      <c r="I70" s="353"/>
      <c r="J70" s="297"/>
      <c r="K70" s="297"/>
      <c r="L70" s="353"/>
      <c r="M70" s="297"/>
      <c r="N70" s="372"/>
      <c r="O70" s="298"/>
      <c r="P70" s="366"/>
      <c r="Q70" s="298"/>
      <c r="R70" s="365">
        <v>15</v>
      </c>
      <c r="S70" s="298">
        <v>135000</v>
      </c>
      <c r="T70" s="366"/>
      <c r="U70" s="298"/>
      <c r="V70" s="385"/>
      <c r="W70" s="340"/>
      <c r="X70" s="385"/>
      <c r="Y70" s="298"/>
      <c r="Z70" s="366"/>
      <c r="AA70" s="298"/>
      <c r="AB70" s="298"/>
    </row>
    <row r="71" spans="1:28" ht="15" customHeight="1" x14ac:dyDescent="0.35">
      <c r="A71" s="1250"/>
      <c r="B71" s="353"/>
      <c r="C71" s="353"/>
      <c r="D71" s="327"/>
      <c r="E71" s="348"/>
      <c r="F71" s="327"/>
      <c r="G71" s="348"/>
      <c r="H71" s="338"/>
      <c r="I71" s="353"/>
      <c r="J71" s="297"/>
      <c r="K71" s="297"/>
      <c r="L71" s="353"/>
      <c r="M71" s="297"/>
      <c r="N71" s="372"/>
      <c r="O71" s="298"/>
      <c r="P71" s="366"/>
      <c r="Q71" s="298"/>
      <c r="R71" s="365">
        <v>15</v>
      </c>
      <c r="S71" s="298">
        <v>135000</v>
      </c>
      <c r="T71" s="366"/>
      <c r="U71" s="298"/>
      <c r="V71" s="385"/>
      <c r="W71" s="868"/>
      <c r="X71" s="871"/>
      <c r="Y71" s="867"/>
      <c r="Z71" s="365"/>
      <c r="AA71" s="298"/>
      <c r="AB71" s="298"/>
    </row>
    <row r="72" spans="1:28" ht="15" customHeight="1" x14ac:dyDescent="0.35">
      <c r="A72" s="1251"/>
      <c r="B72" s="353"/>
      <c r="C72" s="353"/>
      <c r="D72" s="327"/>
      <c r="E72" s="348"/>
      <c r="F72" s="327"/>
      <c r="G72" s="348"/>
      <c r="H72" s="297"/>
      <c r="I72" s="353"/>
      <c r="J72" s="297"/>
      <c r="K72" s="297"/>
      <c r="L72" s="353"/>
      <c r="M72" s="297"/>
      <c r="N72" s="372"/>
      <c r="O72" s="298"/>
      <c r="P72" s="366"/>
      <c r="Q72" s="298"/>
      <c r="R72" s="365"/>
      <c r="S72" s="298"/>
      <c r="T72" s="366"/>
      <c r="U72" s="298"/>
      <c r="V72" s="385"/>
      <c r="W72" s="340"/>
      <c r="X72" s="385"/>
      <c r="Y72" s="298"/>
      <c r="Z72" s="366"/>
      <c r="AA72" s="298"/>
      <c r="AB72" s="298"/>
    </row>
    <row r="73" spans="1:28" ht="15" customHeight="1" x14ac:dyDescent="0.35">
      <c r="A73" s="1249">
        <v>44525</v>
      </c>
      <c r="B73" s="353">
        <v>12.81</v>
      </c>
      <c r="C73" s="353"/>
      <c r="D73" s="327">
        <v>97997</v>
      </c>
      <c r="E73" s="348">
        <v>35.47</v>
      </c>
      <c r="F73" s="327">
        <v>271346</v>
      </c>
      <c r="G73" s="348"/>
      <c r="H73" s="297"/>
      <c r="I73" s="353">
        <v>31.54</v>
      </c>
      <c r="J73" s="297">
        <v>241281</v>
      </c>
      <c r="K73" s="297"/>
      <c r="L73" s="353">
        <v>48.06</v>
      </c>
      <c r="M73" s="327">
        <v>247510</v>
      </c>
      <c r="N73" s="372"/>
      <c r="O73" s="298"/>
      <c r="P73" s="366"/>
      <c r="Q73" s="298"/>
      <c r="R73" s="365">
        <v>15</v>
      </c>
      <c r="S73" s="298">
        <v>135000</v>
      </c>
      <c r="T73" s="366"/>
      <c r="U73" s="298"/>
      <c r="V73" s="385"/>
      <c r="W73" s="340"/>
      <c r="X73" s="385"/>
      <c r="Y73" s="298"/>
      <c r="Z73" s="366"/>
      <c r="AA73" s="298"/>
      <c r="AB73" s="298"/>
    </row>
    <row r="74" spans="1:28" ht="15" customHeight="1" x14ac:dyDescent="0.35">
      <c r="A74" s="1250"/>
      <c r="B74" s="353"/>
      <c r="C74" s="353"/>
      <c r="D74" s="327"/>
      <c r="E74" s="348"/>
      <c r="F74" s="327"/>
      <c r="G74" s="348"/>
      <c r="H74" s="297"/>
      <c r="I74" s="353"/>
      <c r="J74" s="297"/>
      <c r="K74" s="297">
        <v>15</v>
      </c>
      <c r="L74" s="353"/>
      <c r="M74" s="297">
        <v>135000</v>
      </c>
      <c r="N74" s="372"/>
      <c r="O74" s="298"/>
      <c r="P74" s="366"/>
      <c r="Q74" s="298"/>
      <c r="R74" s="365">
        <v>15</v>
      </c>
      <c r="S74" s="298">
        <v>135000</v>
      </c>
      <c r="T74" s="366"/>
      <c r="U74" s="298"/>
      <c r="V74" s="385"/>
      <c r="W74" s="868"/>
      <c r="X74" s="871"/>
      <c r="Y74" s="867"/>
      <c r="Z74" s="365"/>
      <c r="AA74" s="298"/>
      <c r="AB74" s="298"/>
    </row>
    <row r="75" spans="1:28" ht="15" customHeight="1" x14ac:dyDescent="0.35">
      <c r="A75" s="1251"/>
      <c r="B75" s="353"/>
      <c r="C75" s="353"/>
      <c r="D75" s="327"/>
      <c r="E75" s="348"/>
      <c r="F75" s="327"/>
      <c r="G75" s="348"/>
      <c r="H75" s="338"/>
      <c r="I75" s="353"/>
      <c r="J75" s="297"/>
      <c r="K75" s="297"/>
      <c r="L75" s="353">
        <v>49.59</v>
      </c>
      <c r="M75" s="297">
        <v>255390</v>
      </c>
      <c r="N75" s="372"/>
      <c r="O75" s="298"/>
      <c r="P75" s="366"/>
      <c r="Q75" s="298"/>
      <c r="R75" s="365"/>
      <c r="S75" s="298"/>
      <c r="T75" s="366"/>
      <c r="U75" s="298"/>
      <c r="V75" s="385"/>
      <c r="W75" s="340"/>
      <c r="X75" s="385"/>
      <c r="Y75" s="298"/>
      <c r="Z75" s="366"/>
      <c r="AA75" s="298"/>
      <c r="AB75" s="298"/>
    </row>
    <row r="76" spans="1:28" ht="15" customHeight="1" x14ac:dyDescent="0.35">
      <c r="A76" s="1249">
        <v>44526</v>
      </c>
      <c r="B76" s="353">
        <v>16.84</v>
      </c>
      <c r="C76" s="353"/>
      <c r="D76" s="327">
        <v>128826</v>
      </c>
      <c r="E76" s="348">
        <v>23.8</v>
      </c>
      <c r="F76" s="327">
        <v>182070</v>
      </c>
      <c r="G76" s="348"/>
      <c r="H76" s="297"/>
      <c r="I76" s="353">
        <v>18.87</v>
      </c>
      <c r="J76" s="297">
        <v>144356</v>
      </c>
      <c r="K76" s="297"/>
      <c r="L76" s="353"/>
      <c r="M76" s="297"/>
      <c r="N76" s="372"/>
      <c r="O76" s="298"/>
      <c r="P76" s="366">
        <v>15</v>
      </c>
      <c r="Q76" s="298">
        <v>114750</v>
      </c>
      <c r="R76" s="365">
        <v>15</v>
      </c>
      <c r="S76" s="298">
        <v>135000</v>
      </c>
      <c r="T76" s="366"/>
      <c r="U76" s="298"/>
      <c r="V76" s="385"/>
      <c r="W76" s="340"/>
      <c r="X76" s="385">
        <v>33.950000000000003</v>
      </c>
      <c r="Y76" s="298">
        <v>259718</v>
      </c>
      <c r="Z76" s="366"/>
      <c r="AA76" s="298"/>
      <c r="AB76" s="298"/>
    </row>
    <row r="77" spans="1:28" ht="15" customHeight="1" x14ac:dyDescent="0.35">
      <c r="A77" s="1250"/>
      <c r="B77" s="353"/>
      <c r="C77" s="353"/>
      <c r="D77" s="327"/>
      <c r="E77" s="348"/>
      <c r="F77" s="327"/>
      <c r="G77" s="348"/>
      <c r="H77" s="297"/>
      <c r="I77" s="353"/>
      <c r="J77" s="297"/>
      <c r="K77" s="297"/>
      <c r="L77" s="353"/>
      <c r="M77" s="297"/>
      <c r="N77" s="372"/>
      <c r="O77" s="298"/>
      <c r="P77" s="366"/>
      <c r="Q77" s="298"/>
      <c r="R77" s="365">
        <v>15</v>
      </c>
      <c r="S77" s="298">
        <v>135000</v>
      </c>
      <c r="T77" s="366"/>
      <c r="U77" s="298"/>
      <c r="V77" s="385"/>
      <c r="W77" s="868"/>
      <c r="X77" s="871"/>
      <c r="Y77" s="867"/>
      <c r="Z77" s="365"/>
      <c r="AA77" s="298"/>
      <c r="AB77" s="298"/>
    </row>
    <row r="78" spans="1:28" ht="15" customHeight="1" x14ac:dyDescent="0.35">
      <c r="A78" s="1251"/>
      <c r="B78" s="353"/>
      <c r="C78" s="353"/>
      <c r="D78" s="327"/>
      <c r="E78" s="348"/>
      <c r="F78" s="327"/>
      <c r="G78" s="348"/>
      <c r="H78" s="297"/>
      <c r="I78" s="353"/>
      <c r="J78" s="297"/>
      <c r="K78" s="297"/>
      <c r="L78" s="353"/>
      <c r="M78" s="297"/>
      <c r="N78" s="372"/>
      <c r="O78" s="298"/>
      <c r="P78" s="366"/>
      <c r="Q78" s="298"/>
      <c r="R78" s="365"/>
      <c r="S78" s="298"/>
      <c r="T78" s="366"/>
      <c r="U78" s="298"/>
      <c r="V78" s="385"/>
      <c r="W78" s="340"/>
      <c r="X78" s="385"/>
      <c r="Y78" s="298"/>
      <c r="Z78" s="366"/>
      <c r="AA78" s="298"/>
      <c r="AB78" s="298"/>
    </row>
    <row r="79" spans="1:28" ht="15" customHeight="1" x14ac:dyDescent="0.35">
      <c r="A79" s="1249">
        <v>44527</v>
      </c>
      <c r="B79" s="353"/>
      <c r="C79" s="353">
        <v>15</v>
      </c>
      <c r="D79" s="327">
        <v>135000</v>
      </c>
      <c r="E79" s="348"/>
      <c r="F79" s="327"/>
      <c r="G79" s="348"/>
      <c r="H79" s="297"/>
      <c r="I79" s="353">
        <v>21.35</v>
      </c>
      <c r="J79" s="297">
        <v>163328</v>
      </c>
      <c r="K79" s="297"/>
      <c r="L79" s="353"/>
      <c r="M79" s="297"/>
      <c r="N79" s="372"/>
      <c r="O79" s="298"/>
      <c r="P79" s="366"/>
      <c r="Q79" s="298"/>
      <c r="R79" s="365">
        <v>15</v>
      </c>
      <c r="S79" s="298">
        <v>135000</v>
      </c>
      <c r="T79" s="366"/>
      <c r="U79" s="298"/>
      <c r="V79" s="385">
        <v>7.74</v>
      </c>
      <c r="W79" s="340">
        <v>59211</v>
      </c>
      <c r="X79" s="385"/>
      <c r="Y79" s="298"/>
      <c r="Z79" s="366"/>
      <c r="AA79" s="298"/>
      <c r="AB79" s="298"/>
    </row>
    <row r="80" spans="1:28" ht="15" customHeight="1" x14ac:dyDescent="0.35">
      <c r="A80" s="1250"/>
      <c r="B80" s="353"/>
      <c r="C80" s="353"/>
      <c r="D80" s="327"/>
      <c r="E80" s="348"/>
      <c r="F80" s="327"/>
      <c r="G80" s="348"/>
      <c r="H80" s="297"/>
      <c r="I80" s="353"/>
      <c r="J80" s="297"/>
      <c r="K80" s="297"/>
      <c r="L80" s="353"/>
      <c r="M80" s="297"/>
      <c r="N80" s="372"/>
      <c r="O80" s="298"/>
      <c r="P80" s="366"/>
      <c r="Q80" s="298"/>
      <c r="R80" s="365"/>
      <c r="S80" s="298"/>
      <c r="T80" s="366"/>
      <c r="U80" s="298"/>
      <c r="V80" s="385"/>
      <c r="W80" s="340"/>
      <c r="X80" s="385"/>
      <c r="Y80" s="298"/>
      <c r="Z80" s="366"/>
      <c r="AA80" s="298"/>
      <c r="AB80" s="298"/>
    </row>
    <row r="81" spans="1:28" ht="15" customHeight="1" x14ac:dyDescent="0.35">
      <c r="A81" s="1251"/>
      <c r="B81" s="353"/>
      <c r="C81" s="353"/>
      <c r="D81" s="327"/>
      <c r="E81" s="348"/>
      <c r="F81" s="327"/>
      <c r="G81" s="348"/>
      <c r="H81" s="297"/>
      <c r="I81" s="353"/>
      <c r="J81" s="297"/>
      <c r="K81" s="297"/>
      <c r="L81" s="353"/>
      <c r="M81" s="297"/>
      <c r="N81" s="372"/>
      <c r="O81" s="298"/>
      <c r="P81" s="366"/>
      <c r="Q81" s="298"/>
      <c r="R81" s="365"/>
      <c r="S81" s="298"/>
      <c r="T81" s="365"/>
      <c r="U81" s="298"/>
      <c r="V81" s="385"/>
      <c r="W81" s="340"/>
      <c r="X81" s="385"/>
      <c r="Y81" s="298"/>
      <c r="Z81" s="366"/>
      <c r="AA81" s="298"/>
      <c r="AB81" s="298"/>
    </row>
    <row r="82" spans="1:28" ht="15" customHeight="1" x14ac:dyDescent="0.35">
      <c r="A82" s="1249">
        <v>44528</v>
      </c>
      <c r="B82" s="353">
        <v>27.77</v>
      </c>
      <c r="C82" s="353"/>
      <c r="D82" s="327">
        <v>212441</v>
      </c>
      <c r="E82" s="348">
        <v>29.14</v>
      </c>
      <c r="F82" s="327">
        <v>222921</v>
      </c>
      <c r="G82" s="348"/>
      <c r="H82" s="297"/>
      <c r="I82" s="353">
        <v>12.86</v>
      </c>
      <c r="J82" s="297">
        <v>98379</v>
      </c>
      <c r="K82" s="297"/>
      <c r="L82" s="353"/>
      <c r="M82" s="297"/>
      <c r="N82" s="372">
        <v>38.159999999999997</v>
      </c>
      <c r="O82" s="298">
        <v>291924</v>
      </c>
      <c r="P82" s="366"/>
      <c r="Q82" s="298"/>
      <c r="R82" s="365"/>
      <c r="S82" s="298"/>
      <c r="T82" s="366"/>
      <c r="U82" s="298"/>
      <c r="V82" s="385"/>
      <c r="W82" s="340"/>
      <c r="X82" s="385"/>
      <c r="Y82" s="298"/>
      <c r="Z82" s="366"/>
      <c r="AA82" s="298"/>
      <c r="AB82" s="298"/>
    </row>
    <row r="83" spans="1:28" ht="15" customHeight="1" x14ac:dyDescent="0.35">
      <c r="A83" s="1250"/>
      <c r="B83" s="353"/>
      <c r="C83" s="353"/>
      <c r="D83" s="327"/>
      <c r="E83" s="348"/>
      <c r="F83" s="327"/>
      <c r="G83" s="348"/>
      <c r="H83" s="297"/>
      <c r="I83" s="353"/>
      <c r="J83" s="297"/>
      <c r="K83" s="297"/>
      <c r="L83" s="353"/>
      <c r="M83" s="297"/>
      <c r="N83" s="372"/>
      <c r="O83" s="298"/>
      <c r="P83" s="366"/>
      <c r="Q83" s="298"/>
      <c r="R83" s="365"/>
      <c r="S83" s="298"/>
      <c r="T83" s="366"/>
      <c r="U83" s="298"/>
      <c r="V83" s="385"/>
      <c r="W83" s="868"/>
      <c r="X83" s="871"/>
      <c r="Y83" s="867"/>
      <c r="Z83" s="365"/>
      <c r="AA83" s="298"/>
      <c r="AB83" s="298"/>
    </row>
    <row r="84" spans="1:28" ht="15" customHeight="1" x14ac:dyDescent="0.35">
      <c r="A84" s="1251"/>
      <c r="B84" s="353"/>
      <c r="C84" s="353"/>
      <c r="D84" s="327"/>
      <c r="E84" s="348"/>
      <c r="F84" s="327"/>
      <c r="G84" s="348"/>
      <c r="H84" s="297"/>
      <c r="I84" s="353"/>
      <c r="J84" s="297"/>
      <c r="K84" s="297"/>
      <c r="L84" s="353"/>
      <c r="M84" s="297"/>
      <c r="N84" s="372"/>
      <c r="O84" s="298"/>
      <c r="P84" s="366"/>
      <c r="Q84" s="298"/>
      <c r="R84" s="365"/>
      <c r="S84" s="298"/>
      <c r="T84" s="366"/>
      <c r="U84" s="298"/>
      <c r="V84" s="385"/>
      <c r="W84" s="340"/>
      <c r="X84" s="385"/>
      <c r="Y84" s="298"/>
      <c r="Z84" s="366"/>
      <c r="AA84" s="298"/>
      <c r="AB84" s="298"/>
    </row>
    <row r="85" spans="1:28" ht="15" customHeight="1" x14ac:dyDescent="0.35">
      <c r="A85" s="1249">
        <v>44529</v>
      </c>
      <c r="B85" s="353">
        <v>19.27</v>
      </c>
      <c r="C85" s="353"/>
      <c r="D85" s="327">
        <v>147416</v>
      </c>
      <c r="E85" s="348">
        <v>17.239999999999998</v>
      </c>
      <c r="F85" s="327">
        <v>131886</v>
      </c>
      <c r="G85" s="348">
        <v>26.76</v>
      </c>
      <c r="H85" s="297">
        <v>204714</v>
      </c>
      <c r="I85" s="353"/>
      <c r="J85" s="297"/>
      <c r="K85" s="297"/>
      <c r="L85" s="353"/>
      <c r="M85" s="297"/>
      <c r="N85" s="372"/>
      <c r="O85" s="298"/>
      <c r="P85" s="366"/>
      <c r="Q85" s="298"/>
      <c r="R85" s="365">
        <v>15</v>
      </c>
      <c r="S85" s="298">
        <v>135000</v>
      </c>
      <c r="T85" s="366"/>
      <c r="U85" s="298"/>
      <c r="V85" s="385"/>
      <c r="W85" s="340"/>
      <c r="X85" s="385"/>
      <c r="Y85" s="298"/>
      <c r="Z85" s="366"/>
      <c r="AA85" s="298"/>
      <c r="AB85" s="298"/>
    </row>
    <row r="86" spans="1:28" ht="15" customHeight="1" x14ac:dyDescent="0.35">
      <c r="A86" s="1250"/>
      <c r="B86" s="353"/>
      <c r="C86" s="353"/>
      <c r="D86" s="327"/>
      <c r="E86" s="348"/>
      <c r="F86" s="327"/>
      <c r="G86" s="348"/>
      <c r="H86" s="297"/>
      <c r="I86" s="353"/>
      <c r="J86" s="297"/>
      <c r="K86" s="297"/>
      <c r="L86" s="353"/>
      <c r="M86" s="297"/>
      <c r="N86" s="372"/>
      <c r="O86" s="298"/>
      <c r="P86" s="366"/>
      <c r="Q86" s="298"/>
      <c r="R86" s="365">
        <v>15</v>
      </c>
      <c r="S86" s="298">
        <v>135000</v>
      </c>
      <c r="T86" s="366"/>
      <c r="U86" s="298"/>
      <c r="V86" s="385"/>
      <c r="W86" s="340"/>
      <c r="X86" s="385"/>
      <c r="Y86" s="298"/>
      <c r="Z86" s="366"/>
      <c r="AA86" s="298"/>
      <c r="AB86" s="298"/>
    </row>
    <row r="87" spans="1:28" ht="15" customHeight="1" x14ac:dyDescent="0.35">
      <c r="A87" s="1251"/>
      <c r="B87" s="353"/>
      <c r="C87" s="353"/>
      <c r="D87" s="327"/>
      <c r="E87" s="348"/>
      <c r="F87" s="327"/>
      <c r="G87" s="348"/>
      <c r="H87" s="297"/>
      <c r="I87" s="353"/>
      <c r="J87" s="297"/>
      <c r="K87" s="297"/>
      <c r="L87" s="353"/>
      <c r="M87" s="297"/>
      <c r="N87" s="372"/>
      <c r="O87" s="298"/>
      <c r="P87" s="366"/>
      <c r="Q87" s="298"/>
      <c r="R87" s="365"/>
      <c r="S87" s="298"/>
      <c r="T87" s="366"/>
      <c r="U87" s="298"/>
      <c r="V87" s="385"/>
      <c r="W87" s="340"/>
      <c r="X87" s="385"/>
      <c r="Y87" s="298"/>
      <c r="Z87" s="366"/>
      <c r="AA87" s="298"/>
      <c r="AB87" s="298"/>
    </row>
    <row r="88" spans="1:28" ht="15" customHeight="1" x14ac:dyDescent="0.35">
      <c r="A88" s="1249">
        <v>44530</v>
      </c>
      <c r="B88" s="353">
        <v>15.24</v>
      </c>
      <c r="C88" s="353"/>
      <c r="D88" s="327">
        <v>116586</v>
      </c>
      <c r="E88" s="348"/>
      <c r="F88" s="327"/>
      <c r="G88" s="348"/>
      <c r="H88" s="297"/>
      <c r="I88" s="353">
        <v>40.869999999999997</v>
      </c>
      <c r="J88" s="297">
        <v>312656</v>
      </c>
      <c r="K88" s="297"/>
      <c r="L88" s="353"/>
      <c r="M88" s="297"/>
      <c r="N88" s="372"/>
      <c r="O88" s="298"/>
      <c r="P88" s="366"/>
      <c r="Q88" s="298"/>
      <c r="R88" s="365">
        <v>15</v>
      </c>
      <c r="S88" s="298">
        <v>135000</v>
      </c>
      <c r="T88" s="366"/>
      <c r="U88" s="298"/>
      <c r="V88" s="385"/>
      <c r="W88" s="340"/>
      <c r="X88" s="385"/>
      <c r="Y88" s="298"/>
      <c r="Z88" s="366"/>
      <c r="AA88" s="298"/>
      <c r="AB88" s="298"/>
    </row>
    <row r="89" spans="1:28" ht="15" customHeight="1" x14ac:dyDescent="0.35">
      <c r="A89" s="1250"/>
      <c r="B89" s="353"/>
      <c r="C89" s="353"/>
      <c r="D89" s="327"/>
      <c r="E89" s="348"/>
      <c r="F89" s="327"/>
      <c r="G89" s="348"/>
      <c r="H89" s="297"/>
      <c r="I89" s="353"/>
      <c r="J89" s="297"/>
      <c r="K89" s="297"/>
      <c r="L89" s="353"/>
      <c r="M89" s="297"/>
      <c r="N89" s="372"/>
      <c r="O89" s="298"/>
      <c r="P89" s="366"/>
      <c r="Q89" s="298"/>
      <c r="R89" s="365">
        <v>15</v>
      </c>
      <c r="S89" s="298">
        <v>135000</v>
      </c>
      <c r="T89" s="366"/>
      <c r="U89" s="298"/>
      <c r="V89" s="385"/>
      <c r="W89" s="340"/>
      <c r="X89" s="385"/>
      <c r="Y89" s="298"/>
      <c r="Z89" s="366"/>
      <c r="AA89" s="298"/>
      <c r="AB89" s="298"/>
    </row>
    <row r="90" spans="1:28" ht="15" customHeight="1" x14ac:dyDescent="0.35">
      <c r="A90" s="1251"/>
      <c r="B90" s="353"/>
      <c r="C90" s="353"/>
      <c r="D90" s="327"/>
      <c r="E90" s="348"/>
      <c r="F90" s="327"/>
      <c r="G90" s="348"/>
      <c r="H90" s="297"/>
      <c r="I90" s="353"/>
      <c r="J90" s="297"/>
      <c r="K90" s="297"/>
      <c r="L90" s="353"/>
      <c r="M90" s="297"/>
      <c r="N90" s="372"/>
      <c r="O90" s="298"/>
      <c r="P90" s="366"/>
      <c r="Q90" s="298"/>
      <c r="R90" s="365"/>
      <c r="S90" s="298"/>
      <c r="T90" s="366"/>
      <c r="U90" s="298"/>
      <c r="V90" s="385"/>
      <c r="W90" s="340"/>
      <c r="X90" s="385"/>
      <c r="Y90" s="298"/>
      <c r="Z90" s="366"/>
      <c r="AA90" s="298"/>
      <c r="AB90" s="298"/>
    </row>
    <row r="91" spans="1:28" s="295" customFormat="1" ht="27" customHeight="1" x14ac:dyDescent="0.35">
      <c r="A91" s="1226" t="s">
        <v>113</v>
      </c>
      <c r="B91" s="354"/>
      <c r="C91" s="354"/>
      <c r="D91" s="293">
        <f>SUM(D7:D90)</f>
        <v>4867040</v>
      </c>
      <c r="E91" s="364"/>
      <c r="F91" s="293">
        <f>SUM(F7:F90)</f>
        <v>3899787</v>
      </c>
      <c r="G91" s="364"/>
      <c r="H91" s="293">
        <f>SUM(H7:H90)</f>
        <v>1121262</v>
      </c>
      <c r="I91" s="364"/>
      <c r="J91" s="293">
        <f>SUM(J7:J90)</f>
        <v>2412201</v>
      </c>
      <c r="K91" s="293"/>
      <c r="L91" s="364"/>
      <c r="M91" s="293">
        <f>SUM(M7:M90)</f>
        <v>2284394</v>
      </c>
      <c r="N91" s="461"/>
      <c r="O91" s="293">
        <f>SUM(O7:O90)</f>
        <v>1154156</v>
      </c>
      <c r="P91" s="364"/>
      <c r="Q91" s="293">
        <f>SUM(Q7:Q90)</f>
        <v>509337</v>
      </c>
      <c r="R91" s="354"/>
      <c r="S91" s="293">
        <f>SUM(S7:S90)</f>
        <v>6480000</v>
      </c>
      <c r="T91" s="364"/>
      <c r="U91" s="293">
        <f>SUM(U7:U90)</f>
        <v>1283015</v>
      </c>
      <c r="V91" s="364"/>
      <c r="W91" s="293">
        <f>SUM(W7:W90)</f>
        <v>132422</v>
      </c>
      <c r="X91" s="364"/>
      <c r="Y91" s="293">
        <f>SUM(Y7:Y90)</f>
        <v>941411</v>
      </c>
      <c r="Z91" s="364"/>
      <c r="AA91" s="293">
        <f>SUM(AA7:AA90)</f>
        <v>187884</v>
      </c>
      <c r="AB91" s="293">
        <f>SUM(D91:AA91)</f>
        <v>25272909</v>
      </c>
    </row>
    <row r="92" spans="1:28" s="295" customFormat="1" ht="34.5" customHeight="1" x14ac:dyDescent="0.35">
      <c r="A92" s="1226"/>
      <c r="B92" s="354">
        <f>SUM(B7:B91)</f>
        <v>476.91999999999996</v>
      </c>
      <c r="C92" s="354">
        <f>SUM(C7:C91)</f>
        <v>135</v>
      </c>
      <c r="D92" s="862"/>
      <c r="E92" s="354">
        <f>SUM(E7:E91)</f>
        <v>509.78000000000003</v>
      </c>
      <c r="F92" s="293"/>
      <c r="G92" s="354">
        <f>SUM(G7:G91)</f>
        <v>146.57</v>
      </c>
      <c r="H92" s="293"/>
      <c r="I92" s="354">
        <f>SUM(I7:I91)</f>
        <v>315.32</v>
      </c>
      <c r="J92" s="293"/>
      <c r="K92" s="293">
        <f>SUM(K7:K91)</f>
        <v>45</v>
      </c>
      <c r="L92" s="354">
        <f>SUM(L7:L91)</f>
        <v>364.93000000000006</v>
      </c>
      <c r="M92" s="293"/>
      <c r="N92" s="462">
        <f>SUM(N7:N91)</f>
        <v>150.87</v>
      </c>
      <c r="O92" s="293"/>
      <c r="P92" s="354">
        <f>SUM(P7:P91)</f>
        <v>66.58</v>
      </c>
      <c r="Q92" s="293"/>
      <c r="R92" s="354">
        <f>SUM(R7:R91)</f>
        <v>720</v>
      </c>
      <c r="S92" s="293"/>
      <c r="T92" s="354">
        <f>SUM(T7:T91)</f>
        <v>167.71</v>
      </c>
      <c r="U92" s="293"/>
      <c r="V92" s="354">
        <f>SUM(V7:V91)</f>
        <v>17.310000000000002</v>
      </c>
      <c r="W92" s="293"/>
      <c r="X92" s="354">
        <f>SUM(X7:X91)</f>
        <v>123.06</v>
      </c>
      <c r="Y92" s="293"/>
      <c r="Z92" s="354">
        <f>SUM(Z7:Z91)</f>
        <v>24.560000000000002</v>
      </c>
      <c r="AA92" s="293"/>
      <c r="AB92" s="364">
        <f>SUM(B92:AA92)</f>
        <v>3263.6099999999997</v>
      </c>
    </row>
    <row r="93" spans="1:28" ht="26.25" customHeight="1" thickBot="1" x14ac:dyDescent="0.4">
      <c r="A93" s="299"/>
      <c r="B93" s="355"/>
      <c r="C93" s="355"/>
      <c r="D93" s="299"/>
      <c r="E93" s="355"/>
      <c r="F93" s="299"/>
      <c r="G93" s="355"/>
      <c r="H93" s="299"/>
      <c r="I93" s="355"/>
      <c r="J93" s="299"/>
      <c r="K93" s="299"/>
      <c r="L93" s="355"/>
      <c r="M93" s="299"/>
      <c r="N93" s="463"/>
      <c r="O93" s="299"/>
      <c r="P93" s="355"/>
      <c r="Q93" s="299"/>
      <c r="R93" s="378"/>
      <c r="S93" s="299"/>
      <c r="T93" s="355"/>
      <c r="U93" s="299"/>
      <c r="V93" s="355"/>
      <c r="W93" s="299"/>
      <c r="X93" s="355"/>
      <c r="Y93" s="300"/>
      <c r="Z93" s="373"/>
      <c r="AA93" s="299"/>
      <c r="AB93" s="299"/>
    </row>
    <row r="94" spans="1:28" s="295" customFormat="1" ht="48" customHeight="1" thickBot="1" x14ac:dyDescent="0.4">
      <c r="A94" s="1245" t="s">
        <v>2</v>
      </c>
      <c r="B94" s="1261" t="s">
        <v>114</v>
      </c>
      <c r="C94" s="1262"/>
      <c r="D94" s="1262"/>
      <c r="E94" s="1262"/>
      <c r="F94" s="1263"/>
      <c r="G94" s="1264" t="s">
        <v>176</v>
      </c>
      <c r="H94" s="1264"/>
      <c r="I94" s="1265" t="s">
        <v>115</v>
      </c>
      <c r="J94" s="1266"/>
      <c r="K94" s="1266"/>
      <c r="L94" s="1266"/>
      <c r="M94" s="1266"/>
      <c r="N94" s="1266"/>
      <c r="O94" s="1266"/>
      <c r="P94" s="1266"/>
      <c r="Q94" s="1267"/>
      <c r="R94" s="1265" t="s">
        <v>116</v>
      </c>
      <c r="S94" s="1266"/>
      <c r="T94" s="1266"/>
      <c r="U94" s="1266"/>
      <c r="V94" s="1266"/>
      <c r="W94" s="1266"/>
      <c r="X94" s="1236" t="s">
        <v>223</v>
      </c>
      <c r="Y94" s="1236"/>
      <c r="Z94" s="1270" t="s">
        <v>224</v>
      </c>
      <c r="AA94" s="1271"/>
      <c r="AB94" s="1272" t="s">
        <v>9</v>
      </c>
    </row>
    <row r="95" spans="1:28" s="295" customFormat="1" ht="15" customHeight="1" x14ac:dyDescent="0.35">
      <c r="A95" s="1246"/>
      <c r="B95" s="1268" t="s">
        <v>195</v>
      </c>
      <c r="C95" s="1281"/>
      <c r="D95" s="1269"/>
      <c r="E95" s="1268" t="s">
        <v>196</v>
      </c>
      <c r="F95" s="1269"/>
      <c r="G95" s="1268" t="s">
        <v>177</v>
      </c>
      <c r="H95" s="1269"/>
      <c r="I95" s="1268" t="s">
        <v>197</v>
      </c>
      <c r="J95" s="1269"/>
      <c r="K95" s="877"/>
      <c r="L95" s="1268" t="s">
        <v>198</v>
      </c>
      <c r="M95" s="1269"/>
      <c r="N95" s="1268" t="s">
        <v>199</v>
      </c>
      <c r="O95" s="1269"/>
      <c r="P95" s="1268" t="s">
        <v>123</v>
      </c>
      <c r="Q95" s="1269"/>
      <c r="R95" s="374"/>
      <c r="S95" s="863" t="s">
        <v>238</v>
      </c>
      <c r="T95" s="1268" t="s">
        <v>211</v>
      </c>
      <c r="U95" s="1269"/>
      <c r="V95" s="1268" t="s">
        <v>201</v>
      </c>
      <c r="W95" s="1269"/>
      <c r="X95" s="1262" t="s">
        <v>249</v>
      </c>
      <c r="Y95" s="1263"/>
      <c r="Z95" s="1274" t="s">
        <v>226</v>
      </c>
      <c r="AA95" s="1275"/>
      <c r="AB95" s="1273"/>
    </row>
    <row r="96" spans="1:28" s="295" customFormat="1" ht="15" customHeight="1" x14ac:dyDescent="0.35">
      <c r="A96" s="1247"/>
      <c r="B96" s="350" t="s">
        <v>21</v>
      </c>
      <c r="C96" s="350" t="s">
        <v>26</v>
      </c>
      <c r="D96" s="869" t="s">
        <v>27</v>
      </c>
      <c r="E96" s="363" t="s">
        <v>30</v>
      </c>
      <c r="F96" s="869" t="s">
        <v>27</v>
      </c>
      <c r="G96" s="390" t="s">
        <v>30</v>
      </c>
      <c r="H96" s="863" t="s">
        <v>27</v>
      </c>
      <c r="I96" s="374" t="s">
        <v>30</v>
      </c>
      <c r="J96" s="863" t="s">
        <v>27</v>
      </c>
      <c r="K96" s="863"/>
      <c r="L96" s="374" t="s">
        <v>30</v>
      </c>
      <c r="M96" s="863" t="s">
        <v>27</v>
      </c>
      <c r="N96" s="464" t="s">
        <v>30</v>
      </c>
      <c r="O96" s="863" t="s">
        <v>27</v>
      </c>
      <c r="P96" s="374" t="s">
        <v>30</v>
      </c>
      <c r="Q96" s="863" t="s">
        <v>27</v>
      </c>
      <c r="R96" s="374" t="s">
        <v>30</v>
      </c>
      <c r="S96" s="863" t="s">
        <v>27</v>
      </c>
      <c r="T96" s="374" t="s">
        <v>30</v>
      </c>
      <c r="U96" s="863" t="s">
        <v>27</v>
      </c>
      <c r="V96" s="374" t="s">
        <v>30</v>
      </c>
      <c r="W96" s="863" t="s">
        <v>27</v>
      </c>
      <c r="X96" s="363" t="s">
        <v>228</v>
      </c>
      <c r="Y96" s="869" t="s">
        <v>27</v>
      </c>
      <c r="Z96" s="363" t="s">
        <v>228</v>
      </c>
      <c r="AA96" s="876"/>
      <c r="AB96" s="869"/>
    </row>
    <row r="97" spans="1:28" s="295" customFormat="1" ht="15" customHeight="1" x14ac:dyDescent="0.35">
      <c r="A97" s="1243">
        <v>44501</v>
      </c>
      <c r="B97" s="353"/>
      <c r="C97" s="353"/>
      <c r="D97" s="867"/>
      <c r="E97" s="365"/>
      <c r="F97" s="867"/>
      <c r="G97" s="365"/>
      <c r="H97" s="867"/>
      <c r="I97" s="453"/>
      <c r="J97" s="454"/>
      <c r="K97" s="454"/>
      <c r="L97" s="375"/>
      <c r="M97" s="869"/>
      <c r="N97" s="453"/>
      <c r="O97" s="867"/>
      <c r="P97" s="375"/>
      <c r="Q97" s="337"/>
      <c r="R97" s="375"/>
      <c r="S97" s="869"/>
      <c r="T97" s="363">
        <v>35.46</v>
      </c>
      <c r="U97" s="867">
        <v>271269</v>
      </c>
      <c r="V97" s="365"/>
      <c r="W97" s="867"/>
      <c r="X97" s="365"/>
      <c r="Y97" s="867"/>
      <c r="Z97" s="365"/>
      <c r="AA97" s="867"/>
      <c r="AB97" s="869"/>
    </row>
    <row r="98" spans="1:28" ht="15" x14ac:dyDescent="0.35">
      <c r="A98" s="1244"/>
      <c r="B98" s="353"/>
      <c r="C98" s="353"/>
      <c r="D98" s="298"/>
      <c r="E98" s="366"/>
      <c r="F98" s="297"/>
      <c r="G98" s="353"/>
      <c r="H98" s="298"/>
      <c r="I98" s="366"/>
      <c r="J98" s="298"/>
      <c r="K98" s="298"/>
      <c r="L98" s="366"/>
      <c r="M98" s="298"/>
      <c r="N98" s="388"/>
      <c r="O98" s="298"/>
      <c r="P98" s="366"/>
      <c r="Q98" s="298"/>
      <c r="R98" s="365"/>
      <c r="S98" s="298"/>
      <c r="T98" s="366"/>
      <c r="U98" s="298"/>
      <c r="V98" s="366"/>
      <c r="W98" s="298"/>
      <c r="X98" s="366"/>
      <c r="Y98" s="298"/>
      <c r="Z98" s="393"/>
      <c r="AA98" s="346"/>
      <c r="AB98" s="305"/>
    </row>
    <row r="99" spans="1:28" ht="15" customHeight="1" x14ac:dyDescent="0.35">
      <c r="A99" s="1243">
        <v>44502</v>
      </c>
      <c r="B99" s="353"/>
      <c r="C99" s="353"/>
      <c r="D99" s="305"/>
      <c r="E99" s="367">
        <v>50.94</v>
      </c>
      <c r="F99" s="887">
        <v>262341</v>
      </c>
      <c r="G99" s="352"/>
      <c r="H99" s="305"/>
      <c r="I99" s="367"/>
      <c r="J99" s="305"/>
      <c r="K99" s="305"/>
      <c r="L99" s="367"/>
      <c r="M99" s="305"/>
      <c r="N99" s="465"/>
      <c r="O99" s="305"/>
      <c r="P99" s="367"/>
      <c r="Q99" s="305"/>
      <c r="R99" s="379"/>
      <c r="S99" s="305"/>
      <c r="T99" s="367"/>
      <c r="U99" s="305"/>
      <c r="V99" s="367"/>
      <c r="W99" s="305"/>
      <c r="X99" s="367">
        <v>38.69</v>
      </c>
      <c r="Y99" s="305">
        <v>431390</v>
      </c>
      <c r="Z99" s="393"/>
      <c r="AA99" s="868"/>
      <c r="AB99" s="305"/>
    </row>
    <row r="100" spans="1:28" ht="15" customHeight="1" x14ac:dyDescent="0.35">
      <c r="A100" s="1244"/>
      <c r="B100" s="353"/>
      <c r="C100" s="353"/>
      <c r="D100" s="298"/>
      <c r="E100" s="366"/>
      <c r="F100" s="297"/>
      <c r="G100" s="353"/>
      <c r="H100" s="298"/>
      <c r="I100" s="366"/>
      <c r="J100" s="298"/>
      <c r="K100" s="298"/>
      <c r="L100" s="366"/>
      <c r="M100" s="298"/>
      <c r="N100" s="388"/>
      <c r="O100" s="298"/>
      <c r="P100" s="366"/>
      <c r="Q100" s="298"/>
      <c r="R100" s="365"/>
      <c r="S100" s="298"/>
      <c r="T100" s="366"/>
      <c r="U100" s="298"/>
      <c r="V100" s="366"/>
      <c r="W100" s="298"/>
      <c r="X100" s="366"/>
      <c r="Y100" s="298"/>
      <c r="Z100" s="385"/>
      <c r="AA100" s="868"/>
      <c r="AB100" s="298"/>
    </row>
    <row r="101" spans="1:28" ht="15" customHeight="1" x14ac:dyDescent="0.35">
      <c r="A101" s="1243">
        <v>44503</v>
      </c>
      <c r="B101" s="353"/>
      <c r="C101" s="353"/>
      <c r="D101" s="298"/>
      <c r="E101" s="366"/>
      <c r="F101" s="297"/>
      <c r="G101" s="353">
        <v>13.7</v>
      </c>
      <c r="H101" s="298">
        <v>104810</v>
      </c>
      <c r="I101" s="366"/>
      <c r="J101" s="298"/>
      <c r="K101" s="298"/>
      <c r="L101" s="366">
        <v>11.93</v>
      </c>
      <c r="M101" s="298">
        <v>91265</v>
      </c>
      <c r="N101" s="388">
        <v>11.61</v>
      </c>
      <c r="O101" s="298">
        <v>88820</v>
      </c>
      <c r="P101" s="366"/>
      <c r="Q101" s="298"/>
      <c r="R101" s="365"/>
      <c r="S101" s="298"/>
      <c r="T101" s="366"/>
      <c r="U101" s="298"/>
      <c r="V101" s="366"/>
      <c r="W101" s="298"/>
      <c r="X101" s="366"/>
      <c r="Y101" s="298"/>
      <c r="Z101" s="385"/>
      <c r="AA101" s="868"/>
      <c r="AB101" s="298"/>
    </row>
    <row r="102" spans="1:28" ht="15" customHeight="1" x14ac:dyDescent="0.35">
      <c r="A102" s="1244"/>
      <c r="B102" s="353"/>
      <c r="C102" s="353"/>
      <c r="D102" s="298"/>
      <c r="E102" s="366"/>
      <c r="F102" s="297"/>
      <c r="G102" s="353"/>
      <c r="H102" s="298"/>
      <c r="I102" s="366"/>
      <c r="J102" s="298"/>
      <c r="K102" s="298"/>
      <c r="L102" s="366"/>
      <c r="M102" s="298"/>
      <c r="N102" s="388"/>
      <c r="O102" s="298"/>
      <c r="P102" s="366"/>
      <c r="Q102" s="298"/>
      <c r="R102" s="365"/>
      <c r="S102" s="298"/>
      <c r="T102" s="366"/>
      <c r="U102" s="298"/>
      <c r="V102" s="366"/>
      <c r="W102" s="298"/>
      <c r="X102" s="366"/>
      <c r="Y102" s="298"/>
      <c r="Z102" s="385"/>
      <c r="AA102" s="868"/>
      <c r="AB102" s="298"/>
    </row>
    <row r="103" spans="1:28" ht="15" customHeight="1" x14ac:dyDescent="0.35">
      <c r="A103" s="1243">
        <v>44504</v>
      </c>
      <c r="B103" s="353"/>
      <c r="C103" s="353"/>
      <c r="D103" s="298"/>
      <c r="E103" s="366">
        <v>25.63</v>
      </c>
      <c r="F103" s="297">
        <v>131995</v>
      </c>
      <c r="G103" s="353"/>
      <c r="H103" s="298"/>
      <c r="I103" s="366">
        <v>12.8</v>
      </c>
      <c r="J103" s="298">
        <v>97920</v>
      </c>
      <c r="K103" s="298"/>
      <c r="L103" s="366"/>
      <c r="M103" s="298"/>
      <c r="N103" s="388"/>
      <c r="O103" s="298"/>
      <c r="P103" s="366"/>
      <c r="Q103" s="298"/>
      <c r="R103" s="365"/>
      <c r="S103" s="298"/>
      <c r="T103" s="366"/>
      <c r="U103" s="298"/>
      <c r="V103" s="366"/>
      <c r="W103" s="298"/>
      <c r="X103" s="366"/>
      <c r="Y103" s="298"/>
      <c r="Z103" s="385"/>
      <c r="AA103" s="868"/>
      <c r="AB103" s="298"/>
    </row>
    <row r="104" spans="1:28" ht="15" customHeight="1" x14ac:dyDescent="0.35">
      <c r="A104" s="1244"/>
      <c r="B104" s="353"/>
      <c r="C104" s="353"/>
      <c r="D104" s="298"/>
      <c r="E104" s="366"/>
      <c r="F104" s="297"/>
      <c r="G104" s="353"/>
      <c r="H104" s="298"/>
      <c r="I104" s="366"/>
      <c r="J104" s="298"/>
      <c r="K104" s="298"/>
      <c r="L104" s="366"/>
      <c r="M104" s="298"/>
      <c r="N104" s="388"/>
      <c r="O104" s="298"/>
      <c r="P104" s="366"/>
      <c r="Q104" s="298"/>
      <c r="R104" s="365"/>
      <c r="S104" s="298"/>
      <c r="T104" s="366"/>
      <c r="U104" s="298"/>
      <c r="V104" s="366"/>
      <c r="W104" s="298"/>
      <c r="X104" s="366"/>
      <c r="Y104" s="298"/>
      <c r="Z104" s="385"/>
      <c r="AA104" s="868"/>
      <c r="AB104" s="298"/>
    </row>
    <row r="105" spans="1:28" ht="15" customHeight="1" x14ac:dyDescent="0.35">
      <c r="A105" s="1243">
        <v>44505</v>
      </c>
      <c r="B105" s="353"/>
      <c r="C105" s="353"/>
      <c r="D105" s="298"/>
      <c r="E105" s="366"/>
      <c r="F105" s="297"/>
      <c r="G105" s="353"/>
      <c r="H105" s="298"/>
      <c r="I105" s="366"/>
      <c r="J105" s="298"/>
      <c r="K105" s="298"/>
      <c r="L105" s="366"/>
      <c r="M105" s="298"/>
      <c r="N105" s="388"/>
      <c r="O105" s="298"/>
      <c r="P105" s="366"/>
      <c r="Q105" s="298"/>
      <c r="R105" s="365"/>
      <c r="S105" s="298"/>
      <c r="T105" s="366"/>
      <c r="U105" s="298"/>
      <c r="V105" s="366"/>
      <c r="W105" s="298"/>
      <c r="X105" s="366">
        <v>38.6</v>
      </c>
      <c r="Y105" s="298">
        <v>430390</v>
      </c>
      <c r="Z105" s="385">
        <v>33.65</v>
      </c>
      <c r="AA105" s="868">
        <v>375200</v>
      </c>
      <c r="AB105" s="298"/>
    </row>
    <row r="106" spans="1:28" ht="15" customHeight="1" x14ac:dyDescent="0.35">
      <c r="A106" s="1244"/>
      <c r="B106" s="353"/>
      <c r="C106" s="353"/>
      <c r="D106" s="298"/>
      <c r="E106" s="366"/>
      <c r="F106" s="297"/>
      <c r="G106" s="353"/>
      <c r="H106" s="298"/>
      <c r="I106" s="366"/>
      <c r="J106" s="298"/>
      <c r="K106" s="298"/>
      <c r="L106" s="366"/>
      <c r="M106" s="298"/>
      <c r="N106" s="388"/>
      <c r="O106" s="298"/>
      <c r="P106" s="366"/>
      <c r="Q106" s="298"/>
      <c r="R106" s="365"/>
      <c r="S106" s="298"/>
      <c r="T106" s="366"/>
      <c r="U106" s="298"/>
      <c r="V106" s="366"/>
      <c r="W106" s="298"/>
      <c r="X106" s="366"/>
      <c r="Y106" s="298"/>
      <c r="Z106" s="385"/>
      <c r="AA106" s="868"/>
      <c r="AB106" s="298"/>
    </row>
    <row r="107" spans="1:28" ht="15" customHeight="1" x14ac:dyDescent="0.35">
      <c r="A107" s="1243">
        <v>44506</v>
      </c>
      <c r="B107" s="353">
        <v>55.2</v>
      </c>
      <c r="C107" s="353"/>
      <c r="D107" s="298">
        <v>284280</v>
      </c>
      <c r="E107" s="366"/>
      <c r="F107" s="297"/>
      <c r="G107" s="353"/>
      <c r="H107" s="298"/>
      <c r="I107" s="366"/>
      <c r="J107" s="298"/>
      <c r="K107" s="298"/>
      <c r="L107" s="366"/>
      <c r="M107" s="298"/>
      <c r="N107" s="388"/>
      <c r="O107" s="298"/>
      <c r="P107" s="366"/>
      <c r="Q107" s="298"/>
      <c r="R107" s="365"/>
      <c r="S107" s="298"/>
      <c r="T107" s="366"/>
      <c r="U107" s="298"/>
      <c r="V107" s="366"/>
      <c r="W107" s="298"/>
      <c r="X107" s="366"/>
      <c r="Y107" s="298"/>
      <c r="Z107" s="385"/>
      <c r="AA107" s="868"/>
      <c r="AB107" s="298"/>
    </row>
    <row r="108" spans="1:28" ht="15" customHeight="1" x14ac:dyDescent="0.35">
      <c r="A108" s="1244"/>
      <c r="B108" s="353"/>
      <c r="C108" s="353"/>
      <c r="D108" s="298"/>
      <c r="E108" s="366"/>
      <c r="F108" s="297"/>
      <c r="G108" s="353"/>
      <c r="H108" s="298"/>
      <c r="I108" s="366"/>
      <c r="J108" s="298"/>
      <c r="K108" s="298"/>
      <c r="L108" s="366"/>
      <c r="M108" s="298"/>
      <c r="N108" s="388"/>
      <c r="O108" s="298"/>
      <c r="P108" s="366"/>
      <c r="Q108" s="298"/>
      <c r="R108" s="365"/>
      <c r="S108" s="298"/>
      <c r="T108" s="366"/>
      <c r="U108" s="298"/>
      <c r="V108" s="366"/>
      <c r="W108" s="298"/>
      <c r="X108" s="366"/>
      <c r="Y108" s="298"/>
      <c r="Z108" s="385"/>
      <c r="AA108" s="868"/>
      <c r="AB108" s="298"/>
    </row>
    <row r="109" spans="1:28" ht="15" customHeight="1" x14ac:dyDescent="0.35">
      <c r="A109" s="1243">
        <v>44507</v>
      </c>
      <c r="B109" s="353"/>
      <c r="C109" s="353"/>
      <c r="D109" s="298"/>
      <c r="E109" s="366"/>
      <c r="F109" s="297"/>
      <c r="G109" s="353"/>
      <c r="H109" s="298"/>
      <c r="I109" s="366"/>
      <c r="J109" s="298"/>
      <c r="K109" s="298"/>
      <c r="L109" s="366"/>
      <c r="M109" s="298"/>
      <c r="N109" s="388"/>
      <c r="O109" s="298"/>
      <c r="P109" s="366"/>
      <c r="Q109" s="298"/>
      <c r="R109" s="365"/>
      <c r="S109" s="298"/>
      <c r="T109" s="366"/>
      <c r="U109" s="298"/>
      <c r="V109" s="366"/>
      <c r="W109" s="298"/>
      <c r="X109" s="366">
        <v>26.69</v>
      </c>
      <c r="Y109" s="298">
        <v>297590</v>
      </c>
      <c r="Z109" s="385"/>
      <c r="AA109" s="868"/>
      <c r="AB109" s="298"/>
    </row>
    <row r="110" spans="1:28" ht="15" customHeight="1" x14ac:dyDescent="0.35">
      <c r="A110" s="1244"/>
      <c r="B110" s="353"/>
      <c r="C110" s="353"/>
      <c r="D110" s="298"/>
      <c r="E110" s="366"/>
      <c r="F110" s="297"/>
      <c r="G110" s="353"/>
      <c r="H110" s="298"/>
      <c r="I110" s="366"/>
      <c r="J110" s="298"/>
      <c r="K110" s="298"/>
      <c r="L110" s="366"/>
      <c r="M110" s="298"/>
      <c r="N110" s="388"/>
      <c r="O110" s="298"/>
      <c r="P110" s="366"/>
      <c r="Q110" s="298"/>
      <c r="R110" s="365"/>
      <c r="S110" s="298"/>
      <c r="T110" s="366"/>
      <c r="U110" s="298"/>
      <c r="V110" s="366"/>
      <c r="W110" s="298"/>
      <c r="X110" s="366"/>
      <c r="Y110" s="298"/>
      <c r="Z110" s="385"/>
      <c r="AA110" s="868"/>
      <c r="AB110" s="298"/>
    </row>
    <row r="111" spans="1:28" ht="15" customHeight="1" x14ac:dyDescent="0.35">
      <c r="A111" s="1243">
        <v>44508</v>
      </c>
      <c r="B111" s="353"/>
      <c r="C111" s="353"/>
      <c r="D111" s="298"/>
      <c r="E111" s="366">
        <v>38.44</v>
      </c>
      <c r="F111" s="297">
        <v>197970</v>
      </c>
      <c r="G111" s="353"/>
      <c r="H111" s="298"/>
      <c r="I111" s="366">
        <v>13.61</v>
      </c>
      <c r="J111" s="298">
        <v>104117</v>
      </c>
      <c r="K111" s="298"/>
      <c r="L111" s="366"/>
      <c r="M111" s="298"/>
      <c r="N111" s="388">
        <v>8.89</v>
      </c>
      <c r="O111" s="298">
        <v>68009</v>
      </c>
      <c r="P111" s="366"/>
      <c r="Q111" s="298"/>
      <c r="R111" s="365">
        <v>42.45</v>
      </c>
      <c r="S111" s="298">
        <v>324743</v>
      </c>
      <c r="T111" s="366">
        <v>36.590000000000003</v>
      </c>
      <c r="U111" s="298">
        <v>279914</v>
      </c>
      <c r="V111" s="366">
        <v>34.39</v>
      </c>
      <c r="W111" s="298">
        <v>263084</v>
      </c>
      <c r="X111" s="366">
        <v>15.76</v>
      </c>
      <c r="Y111" s="298">
        <v>175720</v>
      </c>
      <c r="Z111" s="385"/>
      <c r="AA111" s="868"/>
      <c r="AB111" s="298"/>
    </row>
    <row r="112" spans="1:28" ht="15" customHeight="1" x14ac:dyDescent="0.35">
      <c r="A112" s="1244"/>
      <c r="B112" s="353"/>
      <c r="C112" s="353"/>
      <c r="D112" s="298"/>
      <c r="E112" s="366"/>
      <c r="F112" s="297"/>
      <c r="G112" s="353"/>
      <c r="H112" s="298"/>
      <c r="I112" s="366"/>
      <c r="J112" s="298"/>
      <c r="K112" s="298"/>
      <c r="L112" s="366"/>
      <c r="M112" s="298"/>
      <c r="N112" s="388"/>
      <c r="O112" s="298"/>
      <c r="P112" s="366"/>
      <c r="Q112" s="298"/>
      <c r="R112" s="365"/>
      <c r="S112" s="298"/>
      <c r="T112" s="366"/>
      <c r="U112" s="298"/>
      <c r="V112" s="366"/>
      <c r="W112" s="298"/>
      <c r="X112" s="366"/>
      <c r="Y112" s="298"/>
      <c r="Z112" s="385"/>
      <c r="AA112" s="868"/>
      <c r="AB112" s="298"/>
    </row>
    <row r="113" spans="1:28" ht="15" customHeight="1" x14ac:dyDescent="0.35">
      <c r="A113" s="1243">
        <v>44509</v>
      </c>
      <c r="B113" s="353"/>
      <c r="C113" s="353"/>
      <c r="D113" s="298"/>
      <c r="E113" s="366"/>
      <c r="F113" s="297"/>
      <c r="G113" s="353"/>
      <c r="H113" s="298"/>
      <c r="I113" s="366"/>
      <c r="J113" s="298"/>
      <c r="K113" s="298"/>
      <c r="L113" s="366"/>
      <c r="M113" s="298"/>
      <c r="N113" s="388"/>
      <c r="O113" s="298"/>
      <c r="P113" s="366">
        <v>10.050000000000001</v>
      </c>
      <c r="Q113" s="298">
        <v>76883</v>
      </c>
      <c r="R113" s="365"/>
      <c r="S113" s="298"/>
      <c r="T113" s="366"/>
      <c r="U113" s="298"/>
      <c r="V113" s="366"/>
      <c r="W113" s="298"/>
      <c r="X113" s="366"/>
      <c r="Y113" s="298"/>
      <c r="Z113" s="385"/>
      <c r="AA113" s="868"/>
      <c r="AB113" s="298"/>
    </row>
    <row r="114" spans="1:28" ht="15" customHeight="1" x14ac:dyDescent="0.35">
      <c r="A114" s="1244"/>
      <c r="B114" s="353"/>
      <c r="C114" s="353"/>
      <c r="D114" s="298"/>
      <c r="E114" s="366"/>
      <c r="F114" s="297"/>
      <c r="G114" s="353"/>
      <c r="H114" s="298"/>
      <c r="I114" s="366"/>
      <c r="J114" s="298"/>
      <c r="K114" s="298"/>
      <c r="L114" s="366"/>
      <c r="M114" s="298"/>
      <c r="N114" s="388"/>
      <c r="O114" s="298"/>
      <c r="P114" s="366"/>
      <c r="Q114" s="298"/>
      <c r="R114" s="365"/>
      <c r="S114" s="298"/>
      <c r="T114" s="366"/>
      <c r="U114" s="298"/>
      <c r="V114" s="366"/>
      <c r="W114" s="298"/>
      <c r="X114" s="366"/>
      <c r="Y114" s="298"/>
      <c r="Z114" s="385"/>
      <c r="AA114" s="868"/>
      <c r="AB114" s="298"/>
    </row>
    <row r="115" spans="1:28" ht="15" customHeight="1" x14ac:dyDescent="0.35">
      <c r="A115" s="1243">
        <v>44510</v>
      </c>
      <c r="B115" s="353"/>
      <c r="C115" s="353"/>
      <c r="D115" s="298"/>
      <c r="E115" s="366"/>
      <c r="F115" s="297"/>
      <c r="G115" s="353"/>
      <c r="H115" s="298"/>
      <c r="I115" s="366"/>
      <c r="J115" s="298"/>
      <c r="K115" s="298"/>
      <c r="L115" s="366">
        <v>10.07</v>
      </c>
      <c r="M115" s="298">
        <v>77036</v>
      </c>
      <c r="N115" s="388"/>
      <c r="O115" s="298"/>
      <c r="P115" s="366"/>
      <c r="Q115" s="298"/>
      <c r="R115" s="365"/>
      <c r="S115" s="298"/>
      <c r="T115" s="366"/>
      <c r="U115" s="298"/>
      <c r="V115" s="366"/>
      <c r="W115" s="298"/>
      <c r="X115" s="366"/>
      <c r="Y115" s="298"/>
      <c r="Z115" s="385"/>
      <c r="AA115" s="868"/>
      <c r="AB115" s="298"/>
    </row>
    <row r="116" spans="1:28" ht="15" customHeight="1" x14ac:dyDescent="0.35">
      <c r="A116" s="1244"/>
      <c r="B116" s="353"/>
      <c r="C116" s="353"/>
      <c r="D116" s="298"/>
      <c r="E116" s="366"/>
      <c r="F116" s="297"/>
      <c r="G116" s="353"/>
      <c r="H116" s="298"/>
      <c r="I116" s="366"/>
      <c r="J116" s="298"/>
      <c r="K116" s="298"/>
      <c r="L116" s="366"/>
      <c r="M116" s="298"/>
      <c r="N116" s="388"/>
      <c r="O116" s="298"/>
      <c r="P116" s="366"/>
      <c r="Q116" s="298"/>
      <c r="R116" s="365"/>
      <c r="S116" s="298"/>
      <c r="T116" s="366"/>
      <c r="U116" s="298"/>
      <c r="V116" s="366"/>
      <c r="W116" s="298"/>
      <c r="X116" s="366"/>
      <c r="Y116" s="298"/>
      <c r="Z116" s="385"/>
      <c r="AA116" s="868"/>
      <c r="AB116" s="298"/>
    </row>
    <row r="117" spans="1:28" ht="15" customHeight="1" x14ac:dyDescent="0.35">
      <c r="A117" s="1243">
        <v>44511</v>
      </c>
      <c r="B117" s="353"/>
      <c r="C117" s="353"/>
      <c r="D117" s="298"/>
      <c r="E117" s="366">
        <v>27.3</v>
      </c>
      <c r="F117" s="297">
        <v>140595</v>
      </c>
      <c r="G117" s="353"/>
      <c r="H117" s="298"/>
      <c r="I117" s="366"/>
      <c r="J117" s="298"/>
      <c r="K117" s="298"/>
      <c r="L117" s="366"/>
      <c r="M117" s="298"/>
      <c r="N117" s="388"/>
      <c r="O117" s="298"/>
      <c r="P117" s="366"/>
      <c r="Q117" s="298"/>
      <c r="R117" s="365"/>
      <c r="S117" s="298"/>
      <c r="T117" s="366"/>
      <c r="U117" s="298"/>
      <c r="V117" s="366"/>
      <c r="W117" s="298"/>
      <c r="X117" s="366">
        <v>40.58</v>
      </c>
      <c r="Y117" s="298">
        <v>452470</v>
      </c>
      <c r="Z117" s="385"/>
      <c r="AA117" s="868"/>
      <c r="AB117" s="298"/>
    </row>
    <row r="118" spans="1:28" ht="15" customHeight="1" x14ac:dyDescent="0.35">
      <c r="A118" s="1244"/>
      <c r="B118" s="353"/>
      <c r="C118" s="353"/>
      <c r="D118" s="298"/>
      <c r="E118" s="366"/>
      <c r="F118" s="297"/>
      <c r="G118" s="353"/>
      <c r="H118" s="298"/>
      <c r="I118" s="366"/>
      <c r="J118" s="298"/>
      <c r="K118" s="298"/>
      <c r="L118" s="366"/>
      <c r="M118" s="298"/>
      <c r="N118" s="388"/>
      <c r="O118" s="298"/>
      <c r="P118" s="366"/>
      <c r="Q118" s="298"/>
      <c r="R118" s="365"/>
      <c r="S118" s="298"/>
      <c r="T118" s="366"/>
      <c r="U118" s="298"/>
      <c r="V118" s="366"/>
      <c r="W118" s="298"/>
      <c r="X118" s="366"/>
      <c r="Y118" s="298"/>
      <c r="Z118" s="385"/>
      <c r="AA118" s="868"/>
      <c r="AB118" s="298"/>
    </row>
    <row r="119" spans="1:28" ht="15" customHeight="1" x14ac:dyDescent="0.35">
      <c r="A119" s="1243">
        <v>44512</v>
      </c>
      <c r="B119" s="353">
        <v>45.66</v>
      </c>
      <c r="C119" s="353"/>
      <c r="D119" s="298">
        <v>235149</v>
      </c>
      <c r="E119" s="366">
        <v>52.69</v>
      </c>
      <c r="F119" s="297">
        <v>271354</v>
      </c>
      <c r="G119" s="353"/>
      <c r="H119" s="298"/>
      <c r="I119" s="366"/>
      <c r="J119" s="298"/>
      <c r="K119" s="298"/>
      <c r="L119" s="366"/>
      <c r="M119" s="298"/>
      <c r="N119" s="388">
        <v>13.92</v>
      </c>
      <c r="O119" s="298">
        <v>106488</v>
      </c>
      <c r="P119" s="366"/>
      <c r="Q119" s="298"/>
      <c r="R119" s="365"/>
      <c r="S119" s="298"/>
      <c r="T119" s="366"/>
      <c r="U119" s="298"/>
      <c r="V119" s="366"/>
      <c r="W119" s="298"/>
      <c r="X119" s="366">
        <v>24.97</v>
      </c>
      <c r="Y119" s="298">
        <v>278420</v>
      </c>
      <c r="Z119" s="385">
        <v>30.41</v>
      </c>
      <c r="AA119" s="868">
        <v>339070</v>
      </c>
      <c r="AB119" s="298"/>
    </row>
    <row r="120" spans="1:28" ht="15" customHeight="1" x14ac:dyDescent="0.35">
      <c r="A120" s="1244"/>
      <c r="B120" s="353"/>
      <c r="C120" s="353"/>
      <c r="D120" s="298"/>
      <c r="E120" s="366"/>
      <c r="F120" s="297"/>
      <c r="G120" s="353"/>
      <c r="H120" s="298"/>
      <c r="I120" s="366"/>
      <c r="J120" s="298"/>
      <c r="K120" s="298"/>
      <c r="L120" s="366"/>
      <c r="M120" s="298"/>
      <c r="N120" s="388"/>
      <c r="O120" s="298"/>
      <c r="P120" s="366"/>
      <c r="Q120" s="298"/>
      <c r="R120" s="365"/>
      <c r="S120" s="298"/>
      <c r="T120" s="366"/>
      <c r="U120" s="298"/>
      <c r="V120" s="366"/>
      <c r="W120" s="298"/>
      <c r="X120" s="366"/>
      <c r="Y120" s="298"/>
      <c r="Z120" s="385"/>
      <c r="AA120" s="868"/>
      <c r="AB120" s="298"/>
    </row>
    <row r="121" spans="1:28" ht="15" customHeight="1" x14ac:dyDescent="0.35">
      <c r="A121" s="1243">
        <v>44513</v>
      </c>
      <c r="B121" s="353"/>
      <c r="C121" s="353"/>
      <c r="D121" s="298"/>
      <c r="E121" s="366"/>
      <c r="F121" s="297"/>
      <c r="G121" s="353">
        <v>13.34</v>
      </c>
      <c r="H121" s="298">
        <v>102051</v>
      </c>
      <c r="I121" s="366"/>
      <c r="J121" s="298"/>
      <c r="K121" s="298"/>
      <c r="L121" s="366"/>
      <c r="M121" s="332"/>
      <c r="N121" s="388"/>
      <c r="O121" s="298"/>
      <c r="P121" s="366"/>
      <c r="Q121" s="298"/>
      <c r="R121" s="365"/>
      <c r="S121" s="298"/>
      <c r="T121" s="366"/>
      <c r="U121" s="298"/>
      <c r="V121" s="366"/>
      <c r="W121" s="298"/>
      <c r="X121" s="366"/>
      <c r="Y121" s="298"/>
      <c r="Z121" s="385"/>
      <c r="AA121" s="868"/>
      <c r="AB121" s="298"/>
    </row>
    <row r="122" spans="1:28" ht="15" customHeight="1" x14ac:dyDescent="0.35">
      <c r="A122" s="1244"/>
      <c r="B122" s="353"/>
      <c r="C122" s="353"/>
      <c r="D122" s="298"/>
      <c r="E122" s="366"/>
      <c r="F122" s="297"/>
      <c r="G122" s="353"/>
      <c r="H122" s="298"/>
      <c r="I122" s="366"/>
      <c r="J122" s="298"/>
      <c r="K122" s="298"/>
      <c r="L122" s="366"/>
      <c r="M122" s="298"/>
      <c r="N122" s="388"/>
      <c r="O122" s="298"/>
      <c r="P122" s="366"/>
      <c r="Q122" s="298"/>
      <c r="R122" s="365"/>
      <c r="S122" s="298"/>
      <c r="T122" s="366"/>
      <c r="U122" s="298"/>
      <c r="V122" s="366"/>
      <c r="W122" s="298"/>
      <c r="X122" s="366"/>
      <c r="Y122" s="298"/>
      <c r="Z122" s="385"/>
      <c r="AA122" s="868"/>
      <c r="AB122" s="298"/>
    </row>
    <row r="123" spans="1:28" ht="15" customHeight="1" x14ac:dyDescent="0.35">
      <c r="A123" s="1243">
        <v>44514</v>
      </c>
      <c r="B123" s="353"/>
      <c r="C123" s="353"/>
      <c r="D123" s="298"/>
      <c r="E123" s="366"/>
      <c r="F123" s="297"/>
      <c r="G123" s="353"/>
      <c r="H123" s="298"/>
      <c r="I123" s="366"/>
      <c r="J123" s="298"/>
      <c r="K123" s="298"/>
      <c r="L123" s="366"/>
      <c r="M123" s="298"/>
      <c r="N123" s="388"/>
      <c r="O123" s="298"/>
      <c r="P123" s="366"/>
      <c r="Q123" s="298"/>
      <c r="R123" s="365"/>
      <c r="S123" s="298"/>
      <c r="T123" s="366"/>
      <c r="U123" s="298"/>
      <c r="V123" s="366"/>
      <c r="W123" s="298"/>
      <c r="X123" s="366"/>
      <c r="Y123" s="298"/>
      <c r="Z123" s="385"/>
      <c r="AA123" s="868"/>
      <c r="AB123" s="298"/>
    </row>
    <row r="124" spans="1:28" ht="15" customHeight="1" x14ac:dyDescent="0.35">
      <c r="A124" s="1244"/>
      <c r="B124" s="353"/>
      <c r="C124" s="353"/>
      <c r="D124" s="298"/>
      <c r="E124" s="366"/>
      <c r="F124" s="297"/>
      <c r="G124" s="353"/>
      <c r="H124" s="298"/>
      <c r="I124" s="366"/>
      <c r="J124" s="298"/>
      <c r="K124" s="298"/>
      <c r="L124" s="366"/>
      <c r="M124" s="298"/>
      <c r="N124" s="388"/>
      <c r="O124" s="298"/>
      <c r="P124" s="366"/>
      <c r="Q124" s="298"/>
      <c r="R124" s="365"/>
      <c r="S124" s="298"/>
      <c r="T124" s="366"/>
      <c r="U124" s="298"/>
      <c r="V124" s="366"/>
      <c r="W124" s="298"/>
      <c r="X124" s="366"/>
      <c r="Y124" s="298"/>
      <c r="Z124" s="385"/>
      <c r="AA124" s="868"/>
      <c r="AB124" s="298"/>
    </row>
    <row r="125" spans="1:28" ht="15" customHeight="1" x14ac:dyDescent="0.35">
      <c r="A125" s="1243">
        <v>44515</v>
      </c>
      <c r="B125" s="353"/>
      <c r="C125" s="353"/>
      <c r="D125" s="298"/>
      <c r="E125" s="366">
        <v>34.72</v>
      </c>
      <c r="F125" s="297">
        <v>178810</v>
      </c>
      <c r="G125" s="353"/>
      <c r="H125" s="298"/>
      <c r="I125" s="366">
        <v>13.84</v>
      </c>
      <c r="J125" s="298">
        <v>105876</v>
      </c>
      <c r="K125" s="298"/>
      <c r="L125" s="366"/>
      <c r="M125" s="298"/>
      <c r="N125" s="388">
        <v>11.36</v>
      </c>
      <c r="O125" s="298">
        <v>86904</v>
      </c>
      <c r="P125" s="366"/>
      <c r="Q125" s="298"/>
      <c r="R125" s="365"/>
      <c r="S125" s="298"/>
      <c r="T125" s="366"/>
      <c r="U125" s="298"/>
      <c r="V125" s="366"/>
      <c r="W125" s="298"/>
      <c r="X125" s="366">
        <v>34.82</v>
      </c>
      <c r="Y125" s="298">
        <v>388240</v>
      </c>
      <c r="Z125" s="385"/>
      <c r="AA125" s="868"/>
      <c r="AB125" s="298"/>
    </row>
    <row r="126" spans="1:28" ht="15" customHeight="1" x14ac:dyDescent="0.35">
      <c r="A126" s="1244"/>
      <c r="B126" s="353"/>
      <c r="C126" s="353"/>
      <c r="D126" s="298"/>
      <c r="E126" s="366"/>
      <c r="F126" s="297"/>
      <c r="G126" s="353"/>
      <c r="H126" s="298"/>
      <c r="I126" s="366"/>
      <c r="J126" s="298"/>
      <c r="K126" s="298"/>
      <c r="L126" s="366"/>
      <c r="M126" s="298"/>
      <c r="N126" s="388"/>
      <c r="O126" s="298"/>
      <c r="P126" s="366"/>
      <c r="Q126" s="298"/>
      <c r="R126" s="365"/>
      <c r="S126" s="298"/>
      <c r="T126" s="366"/>
      <c r="U126" s="298"/>
      <c r="V126" s="366"/>
      <c r="W126" s="298"/>
      <c r="X126" s="388"/>
      <c r="Y126" s="332"/>
      <c r="Z126" s="385"/>
      <c r="AA126" s="868"/>
      <c r="AB126" s="298"/>
    </row>
    <row r="127" spans="1:28" ht="15" customHeight="1" x14ac:dyDescent="0.35">
      <c r="A127" s="1243">
        <v>44516</v>
      </c>
      <c r="B127" s="353"/>
      <c r="C127" s="353"/>
      <c r="D127" s="298"/>
      <c r="E127" s="366"/>
      <c r="F127" s="297"/>
      <c r="G127" s="353"/>
      <c r="H127" s="298"/>
      <c r="I127" s="366"/>
      <c r="J127" s="298"/>
      <c r="K127" s="298"/>
      <c r="L127" s="366"/>
      <c r="M127" s="298"/>
      <c r="N127" s="388"/>
      <c r="O127" s="298"/>
      <c r="P127" s="366"/>
      <c r="Q127" s="298"/>
      <c r="R127" s="365"/>
      <c r="S127" s="298"/>
      <c r="T127" s="366"/>
      <c r="U127" s="298"/>
      <c r="V127" s="366"/>
      <c r="W127" s="298"/>
      <c r="X127" s="366"/>
      <c r="Y127" s="298"/>
      <c r="Z127" s="385"/>
      <c r="AA127" s="868"/>
      <c r="AB127" s="298"/>
    </row>
    <row r="128" spans="1:28" ht="15" customHeight="1" x14ac:dyDescent="0.35">
      <c r="A128" s="1244"/>
      <c r="B128" s="353"/>
      <c r="C128" s="353"/>
      <c r="D128" s="298"/>
      <c r="E128" s="366"/>
      <c r="F128" s="297"/>
      <c r="G128" s="353"/>
      <c r="H128" s="298"/>
      <c r="I128" s="366"/>
      <c r="J128" s="298"/>
      <c r="K128" s="298"/>
      <c r="L128" s="366"/>
      <c r="M128" s="298"/>
      <c r="N128" s="388"/>
      <c r="O128" s="298"/>
      <c r="P128" s="388"/>
      <c r="Q128" s="332"/>
      <c r="R128" s="365"/>
      <c r="S128" s="298"/>
      <c r="T128" s="366"/>
      <c r="U128" s="298"/>
      <c r="V128" s="366"/>
      <c r="W128" s="298"/>
      <c r="X128" s="366"/>
      <c r="Y128" s="298"/>
      <c r="Z128" s="385"/>
      <c r="AA128" s="868"/>
      <c r="AB128" s="298"/>
    </row>
    <row r="129" spans="1:28" ht="15" customHeight="1" x14ac:dyDescent="0.35">
      <c r="A129" s="1243">
        <v>44517</v>
      </c>
      <c r="B129" s="353"/>
      <c r="C129" s="353"/>
      <c r="D129" s="298"/>
      <c r="E129" s="366"/>
      <c r="F129" s="297"/>
      <c r="G129" s="353"/>
      <c r="H129" s="298"/>
      <c r="I129" s="366"/>
      <c r="J129" s="298"/>
      <c r="K129" s="298"/>
      <c r="L129" s="366"/>
      <c r="M129" s="298"/>
      <c r="N129" s="388"/>
      <c r="O129" s="298"/>
      <c r="P129" s="366"/>
      <c r="Q129" s="298"/>
      <c r="R129" s="365"/>
      <c r="S129" s="298"/>
      <c r="T129" s="366">
        <v>36.17</v>
      </c>
      <c r="U129" s="298">
        <v>276701</v>
      </c>
      <c r="V129" s="366"/>
      <c r="W129" s="298"/>
      <c r="X129" s="366">
        <v>36.93</v>
      </c>
      <c r="Y129" s="298">
        <v>411770</v>
      </c>
      <c r="Z129" s="385"/>
      <c r="AA129" s="868"/>
      <c r="AB129" s="298"/>
    </row>
    <row r="130" spans="1:28" ht="15" customHeight="1" x14ac:dyDescent="0.35">
      <c r="A130" s="1244"/>
      <c r="B130" s="353"/>
      <c r="C130" s="353"/>
      <c r="D130" s="298"/>
      <c r="E130" s="366"/>
      <c r="F130" s="297"/>
      <c r="G130" s="353"/>
      <c r="H130" s="298"/>
      <c r="I130" s="366"/>
      <c r="J130" s="298"/>
      <c r="K130" s="298"/>
      <c r="L130" s="366"/>
      <c r="M130" s="298"/>
      <c r="N130" s="388"/>
      <c r="O130" s="298"/>
      <c r="P130" s="366"/>
      <c r="Q130" s="298"/>
      <c r="R130" s="365"/>
      <c r="S130" s="298"/>
      <c r="T130" s="366"/>
      <c r="U130" s="298"/>
      <c r="V130" s="366"/>
      <c r="W130" s="298"/>
      <c r="X130" s="366"/>
      <c r="Y130" s="298"/>
      <c r="Z130" s="385"/>
      <c r="AA130" s="868"/>
      <c r="AB130" s="298"/>
    </row>
    <row r="131" spans="1:28" ht="15" customHeight="1" x14ac:dyDescent="0.35">
      <c r="A131" s="1243">
        <v>44518</v>
      </c>
      <c r="B131" s="353"/>
      <c r="C131" s="353"/>
      <c r="D131" s="298"/>
      <c r="E131" s="366"/>
      <c r="F131" s="297"/>
      <c r="G131" s="353"/>
      <c r="H131" s="298"/>
      <c r="I131" s="366"/>
      <c r="J131" s="298"/>
      <c r="K131" s="298"/>
      <c r="L131" s="366"/>
      <c r="M131" s="298"/>
      <c r="N131" s="388"/>
      <c r="O131" s="298"/>
      <c r="P131" s="366"/>
      <c r="Q131" s="298"/>
      <c r="R131" s="365"/>
      <c r="S131" s="298"/>
      <c r="T131" s="366"/>
      <c r="U131" s="298"/>
      <c r="V131" s="366"/>
      <c r="W131" s="298"/>
      <c r="X131" s="366"/>
      <c r="Y131" s="298"/>
      <c r="Z131" s="385"/>
      <c r="AA131" s="868"/>
      <c r="AB131" s="298"/>
    </row>
    <row r="132" spans="1:28" ht="15" customHeight="1" x14ac:dyDescent="0.35">
      <c r="A132" s="1244"/>
      <c r="B132" s="353"/>
      <c r="C132" s="353"/>
      <c r="D132" s="298"/>
      <c r="E132" s="366"/>
      <c r="F132" s="297"/>
      <c r="G132" s="353"/>
      <c r="H132" s="298"/>
      <c r="I132" s="366"/>
      <c r="J132" s="298"/>
      <c r="K132" s="298"/>
      <c r="L132" s="366"/>
      <c r="M132" s="298"/>
      <c r="N132" s="388"/>
      <c r="O132" s="298"/>
      <c r="P132" s="366"/>
      <c r="Q132" s="298"/>
      <c r="R132" s="365"/>
      <c r="S132" s="298"/>
      <c r="T132" s="366"/>
      <c r="U132" s="298"/>
      <c r="V132" s="366"/>
      <c r="W132" s="298"/>
      <c r="X132" s="366"/>
      <c r="Y132" s="298"/>
      <c r="Z132" s="385"/>
      <c r="AA132" s="868"/>
      <c r="AB132" s="298"/>
    </row>
    <row r="133" spans="1:28" ht="15" customHeight="1" x14ac:dyDescent="0.35">
      <c r="A133" s="1243">
        <v>44519</v>
      </c>
      <c r="B133" s="353">
        <v>31.41</v>
      </c>
      <c r="C133" s="353"/>
      <c r="D133" s="298">
        <v>161762</v>
      </c>
      <c r="E133" s="366">
        <v>50.73</v>
      </c>
      <c r="F133" s="297">
        <v>261260</v>
      </c>
      <c r="G133" s="353"/>
      <c r="H133" s="298"/>
      <c r="I133" s="366"/>
      <c r="J133" s="298"/>
      <c r="K133" s="298"/>
      <c r="L133" s="366"/>
      <c r="M133" s="298"/>
      <c r="N133" s="388">
        <v>13.8</v>
      </c>
      <c r="O133" s="298">
        <v>105570</v>
      </c>
      <c r="P133" s="366"/>
      <c r="Q133" s="298"/>
      <c r="R133" s="365"/>
      <c r="S133" s="298"/>
      <c r="T133" s="366"/>
      <c r="U133" s="298"/>
      <c r="V133" s="366"/>
      <c r="W133" s="298"/>
      <c r="X133" s="366"/>
      <c r="Y133" s="298"/>
      <c r="Z133" s="385">
        <v>27.74</v>
      </c>
      <c r="AA133" s="868">
        <v>309300</v>
      </c>
      <c r="AB133" s="298"/>
    </row>
    <row r="134" spans="1:28" ht="15" customHeight="1" x14ac:dyDescent="0.35">
      <c r="A134" s="1244"/>
      <c r="B134" s="353"/>
      <c r="C134" s="353"/>
      <c r="D134" s="298"/>
      <c r="E134" s="366"/>
      <c r="F134" s="297"/>
      <c r="G134" s="353"/>
      <c r="H134" s="298"/>
      <c r="I134" s="366"/>
      <c r="J134" s="298"/>
      <c r="K134" s="298"/>
      <c r="L134" s="366"/>
      <c r="M134" s="298"/>
      <c r="N134" s="388"/>
      <c r="O134" s="298"/>
      <c r="P134" s="366"/>
      <c r="Q134" s="298"/>
      <c r="R134" s="365"/>
      <c r="S134" s="298"/>
      <c r="T134" s="366"/>
      <c r="U134" s="298"/>
      <c r="V134" s="366"/>
      <c r="W134" s="298"/>
      <c r="X134" s="366"/>
      <c r="Y134" s="298"/>
      <c r="Z134" s="385"/>
      <c r="AA134" s="868"/>
      <c r="AB134" s="298"/>
    </row>
    <row r="135" spans="1:28" ht="15" customHeight="1" x14ac:dyDescent="0.35">
      <c r="A135" s="1243">
        <v>44520</v>
      </c>
      <c r="B135" s="353"/>
      <c r="C135" s="353"/>
      <c r="D135" s="298"/>
      <c r="E135" s="366"/>
      <c r="F135" s="297"/>
      <c r="G135" s="353"/>
      <c r="H135" s="298"/>
      <c r="I135" s="366"/>
      <c r="J135" s="298"/>
      <c r="K135" s="298"/>
      <c r="L135" s="366"/>
      <c r="M135" s="298"/>
      <c r="N135" s="388"/>
      <c r="O135" s="298"/>
      <c r="P135" s="366"/>
      <c r="Q135" s="298"/>
      <c r="R135" s="365"/>
      <c r="S135" s="298"/>
      <c r="T135" s="366"/>
      <c r="U135" s="298"/>
      <c r="V135" s="366"/>
      <c r="W135" s="298"/>
      <c r="X135" s="366"/>
      <c r="Y135" s="298"/>
      <c r="Z135" s="385"/>
      <c r="AA135" s="868"/>
      <c r="AB135" s="298"/>
    </row>
    <row r="136" spans="1:28" ht="15" customHeight="1" x14ac:dyDescent="0.35">
      <c r="A136" s="1244"/>
      <c r="B136" s="353"/>
      <c r="C136" s="353"/>
      <c r="D136" s="298"/>
      <c r="E136" s="366"/>
      <c r="F136" s="297"/>
      <c r="G136" s="353"/>
      <c r="H136" s="298"/>
      <c r="I136" s="366"/>
      <c r="J136" s="298"/>
      <c r="K136" s="298"/>
      <c r="L136" s="366"/>
      <c r="M136" s="298"/>
      <c r="N136" s="388"/>
      <c r="O136" s="298"/>
      <c r="P136" s="366"/>
      <c r="Q136" s="298"/>
      <c r="R136" s="365"/>
      <c r="S136" s="298"/>
      <c r="T136" s="366"/>
      <c r="U136" s="298"/>
      <c r="V136" s="366"/>
      <c r="W136" s="298"/>
      <c r="X136" s="366"/>
      <c r="Y136" s="298"/>
      <c r="Z136" s="385"/>
      <c r="AA136" s="868"/>
      <c r="AB136" s="298"/>
    </row>
    <row r="137" spans="1:28" ht="15" customHeight="1" x14ac:dyDescent="0.35">
      <c r="A137" s="1243">
        <v>44521</v>
      </c>
      <c r="B137" s="353"/>
      <c r="C137" s="353"/>
      <c r="D137" s="298"/>
      <c r="E137" s="366"/>
      <c r="F137" s="297"/>
      <c r="G137" s="353"/>
      <c r="H137" s="298"/>
      <c r="I137" s="366"/>
      <c r="J137" s="298"/>
      <c r="K137" s="298"/>
      <c r="L137" s="366"/>
      <c r="M137" s="298"/>
      <c r="N137" s="388"/>
      <c r="O137" s="298"/>
      <c r="P137" s="366"/>
      <c r="Q137" s="298"/>
      <c r="R137" s="365"/>
      <c r="S137" s="298"/>
      <c r="T137" s="366"/>
      <c r="U137" s="298"/>
      <c r="V137" s="366"/>
      <c r="W137" s="298"/>
      <c r="X137" s="366">
        <v>39.130000000000003</v>
      </c>
      <c r="Y137" s="298">
        <v>436300</v>
      </c>
      <c r="Z137" s="385"/>
      <c r="AA137" s="868"/>
      <c r="AB137" s="298"/>
    </row>
    <row r="138" spans="1:28" ht="15" customHeight="1" x14ac:dyDescent="0.35">
      <c r="A138" s="1244"/>
      <c r="B138" s="353"/>
      <c r="C138" s="353"/>
      <c r="D138" s="298"/>
      <c r="E138" s="366"/>
      <c r="F138" s="297"/>
      <c r="G138" s="353"/>
      <c r="H138" s="298"/>
      <c r="I138" s="366"/>
      <c r="J138" s="298"/>
      <c r="K138" s="298"/>
      <c r="L138" s="366"/>
      <c r="M138" s="298"/>
      <c r="N138" s="388"/>
      <c r="O138" s="298"/>
      <c r="P138" s="366"/>
      <c r="Q138" s="298"/>
      <c r="R138" s="365"/>
      <c r="S138" s="298"/>
      <c r="T138" s="366"/>
      <c r="U138" s="298"/>
      <c r="V138" s="366"/>
      <c r="W138" s="298"/>
      <c r="X138" s="366"/>
      <c r="Y138" s="298"/>
      <c r="Z138" s="385"/>
      <c r="AA138" s="868"/>
      <c r="AB138" s="298"/>
    </row>
    <row r="139" spans="1:28" ht="15" customHeight="1" x14ac:dyDescent="0.35">
      <c r="A139" s="1243">
        <v>44522</v>
      </c>
      <c r="B139" s="353"/>
      <c r="C139" s="353"/>
      <c r="D139" s="298"/>
      <c r="E139" s="366"/>
      <c r="F139" s="297"/>
      <c r="G139" s="353">
        <v>9.81</v>
      </c>
      <c r="H139" s="298">
        <v>75047</v>
      </c>
      <c r="I139" s="366"/>
      <c r="J139" s="298"/>
      <c r="K139" s="298"/>
      <c r="L139" s="366"/>
      <c r="M139" s="298"/>
      <c r="N139" s="388"/>
      <c r="O139" s="298"/>
      <c r="P139" s="366">
        <v>13.83</v>
      </c>
      <c r="Q139" s="298">
        <v>105800</v>
      </c>
      <c r="R139" s="365"/>
      <c r="S139" s="298"/>
      <c r="T139" s="366"/>
      <c r="U139" s="298"/>
      <c r="V139" s="366"/>
      <c r="W139" s="298"/>
      <c r="X139" s="366"/>
      <c r="Y139" s="298"/>
      <c r="Z139" s="385"/>
      <c r="AA139" s="868"/>
      <c r="AB139" s="298"/>
    </row>
    <row r="140" spans="1:28" ht="18" customHeight="1" x14ac:dyDescent="0.35">
      <c r="A140" s="1244"/>
      <c r="B140" s="353"/>
      <c r="C140" s="353"/>
      <c r="D140" s="298"/>
      <c r="E140" s="366"/>
      <c r="F140" s="297"/>
      <c r="G140" s="353"/>
      <c r="H140" s="298"/>
      <c r="I140" s="366"/>
      <c r="J140" s="298"/>
      <c r="K140" s="298"/>
      <c r="L140" s="366"/>
      <c r="M140" s="298"/>
      <c r="N140" s="388"/>
      <c r="O140" s="298"/>
      <c r="P140" s="366"/>
      <c r="Q140" s="298"/>
      <c r="R140" s="365"/>
      <c r="S140" s="298"/>
      <c r="T140" s="366"/>
      <c r="U140" s="298"/>
      <c r="V140" s="366"/>
      <c r="W140" s="298"/>
      <c r="X140" s="388"/>
      <c r="Y140" s="332"/>
      <c r="Z140" s="385"/>
      <c r="AA140" s="868"/>
      <c r="AB140" s="298"/>
    </row>
    <row r="141" spans="1:28" ht="15" customHeight="1" x14ac:dyDescent="0.35">
      <c r="A141" s="1243">
        <v>44523</v>
      </c>
      <c r="B141" s="353"/>
      <c r="C141" s="353"/>
      <c r="D141" s="298"/>
      <c r="E141" s="366"/>
      <c r="F141" s="297"/>
      <c r="G141" s="353"/>
      <c r="H141" s="298"/>
      <c r="I141" s="366"/>
      <c r="J141" s="298"/>
      <c r="K141" s="298"/>
      <c r="L141" s="366"/>
      <c r="M141" s="298"/>
      <c r="N141" s="388"/>
      <c r="O141" s="298"/>
      <c r="P141" s="366"/>
      <c r="Q141" s="298"/>
      <c r="R141" s="365"/>
      <c r="S141" s="298"/>
      <c r="T141" s="366"/>
      <c r="U141" s="298"/>
      <c r="V141" s="366"/>
      <c r="W141" s="298"/>
      <c r="X141" s="366"/>
      <c r="Y141" s="298"/>
      <c r="Z141" s="385"/>
      <c r="AA141" s="868"/>
      <c r="AB141" s="298"/>
    </row>
    <row r="142" spans="1:28" ht="15" customHeight="1" x14ac:dyDescent="0.35">
      <c r="A142" s="1244"/>
      <c r="B142" s="353"/>
      <c r="C142" s="353"/>
      <c r="D142" s="298"/>
      <c r="E142" s="366"/>
      <c r="F142" s="297"/>
      <c r="G142" s="353"/>
      <c r="H142" s="298"/>
      <c r="I142" s="366"/>
      <c r="J142" s="298"/>
      <c r="K142" s="298"/>
      <c r="L142" s="366"/>
      <c r="M142" s="298"/>
      <c r="N142" s="388"/>
      <c r="O142" s="298"/>
      <c r="P142" s="366"/>
      <c r="Q142" s="298"/>
      <c r="R142" s="365"/>
      <c r="S142" s="298"/>
      <c r="T142" s="366"/>
      <c r="U142" s="298"/>
      <c r="V142" s="366"/>
      <c r="W142" s="298"/>
      <c r="X142" s="366"/>
      <c r="Y142" s="298"/>
      <c r="Z142" s="385"/>
      <c r="AA142" s="868"/>
      <c r="AB142" s="298"/>
    </row>
    <row r="143" spans="1:28" ht="15" customHeight="1" x14ac:dyDescent="0.35">
      <c r="A143" s="1243">
        <v>44524</v>
      </c>
      <c r="B143" s="353"/>
      <c r="C143" s="353"/>
      <c r="D143" s="298"/>
      <c r="E143" s="366">
        <v>45.31</v>
      </c>
      <c r="F143" s="297">
        <v>233347</v>
      </c>
      <c r="G143" s="353"/>
      <c r="H143" s="298"/>
      <c r="I143" s="366"/>
      <c r="J143" s="298"/>
      <c r="K143" s="298"/>
      <c r="L143" s="366"/>
      <c r="M143" s="298"/>
      <c r="N143" s="388"/>
      <c r="O143" s="298"/>
      <c r="P143" s="366"/>
      <c r="Q143" s="298"/>
      <c r="R143" s="365"/>
      <c r="S143" s="298"/>
      <c r="T143" s="388"/>
      <c r="U143" s="332"/>
      <c r="V143" s="366"/>
      <c r="W143" s="298"/>
      <c r="X143" s="366">
        <v>43.48</v>
      </c>
      <c r="Y143" s="298">
        <v>484800</v>
      </c>
      <c r="Z143" s="385"/>
      <c r="AA143" s="868"/>
      <c r="AB143" s="298"/>
    </row>
    <row r="144" spans="1:28" ht="15" customHeight="1" x14ac:dyDescent="0.35">
      <c r="A144" s="1244"/>
      <c r="B144" s="353"/>
      <c r="C144" s="353"/>
      <c r="D144" s="298"/>
      <c r="E144" s="366"/>
      <c r="F144" s="297"/>
      <c r="G144" s="353"/>
      <c r="H144" s="298"/>
      <c r="I144" s="366"/>
      <c r="J144" s="298"/>
      <c r="K144" s="298"/>
      <c r="L144" s="366"/>
      <c r="M144" s="298"/>
      <c r="N144" s="388"/>
      <c r="O144" s="298"/>
      <c r="P144" s="366"/>
      <c r="Q144" s="298"/>
      <c r="R144" s="365"/>
      <c r="S144" s="298"/>
      <c r="T144" s="366"/>
      <c r="U144" s="298"/>
      <c r="V144" s="366"/>
      <c r="W144" s="298"/>
      <c r="X144" s="366"/>
      <c r="Y144" s="298"/>
      <c r="Z144" s="385"/>
      <c r="AA144" s="868"/>
      <c r="AB144" s="298"/>
    </row>
    <row r="145" spans="1:28" ht="15" customHeight="1" x14ac:dyDescent="0.35">
      <c r="A145" s="1243">
        <v>44525</v>
      </c>
      <c r="B145" s="353">
        <v>51.84</v>
      </c>
      <c r="C145" s="353"/>
      <c r="D145" s="298">
        <v>266976</v>
      </c>
      <c r="E145" s="366">
        <v>52.13</v>
      </c>
      <c r="F145" s="297">
        <v>268470</v>
      </c>
      <c r="G145" s="353"/>
      <c r="H145" s="298"/>
      <c r="I145" s="366"/>
      <c r="J145" s="298"/>
      <c r="K145" s="298"/>
      <c r="L145" s="366">
        <v>12.4</v>
      </c>
      <c r="M145" s="298">
        <v>94860</v>
      </c>
      <c r="N145" s="388">
        <v>12.68</v>
      </c>
      <c r="O145" s="298">
        <v>97000</v>
      </c>
      <c r="P145" s="366"/>
      <c r="Q145" s="298"/>
      <c r="R145" s="365"/>
      <c r="S145" s="298"/>
      <c r="T145" s="366">
        <v>42.05</v>
      </c>
      <c r="U145" s="298">
        <v>321683</v>
      </c>
      <c r="V145" s="366">
        <v>37.81</v>
      </c>
      <c r="W145" s="298">
        <v>289247</v>
      </c>
      <c r="X145" s="366"/>
      <c r="Y145" s="298"/>
      <c r="Z145" s="385"/>
      <c r="AA145" s="868"/>
      <c r="AB145" s="298"/>
    </row>
    <row r="146" spans="1:28" ht="15" customHeight="1" x14ac:dyDescent="0.35">
      <c r="A146" s="1244"/>
      <c r="B146" s="353"/>
      <c r="C146" s="353"/>
      <c r="D146" s="298"/>
      <c r="E146" s="366"/>
      <c r="F146" s="297"/>
      <c r="G146" s="353"/>
      <c r="H146" s="298"/>
      <c r="I146" s="366"/>
      <c r="J146" s="298"/>
      <c r="K146" s="298"/>
      <c r="L146" s="366"/>
      <c r="M146" s="298"/>
      <c r="N146" s="388"/>
      <c r="O146" s="298"/>
      <c r="P146" s="366"/>
      <c r="Q146" s="298"/>
      <c r="R146" s="365"/>
      <c r="S146" s="298"/>
      <c r="T146" s="366"/>
      <c r="U146" s="298"/>
      <c r="V146" s="366"/>
      <c r="W146" s="298"/>
      <c r="X146" s="366"/>
      <c r="Y146" s="298"/>
      <c r="Z146" s="385"/>
      <c r="AA146" s="868"/>
      <c r="AB146" s="298"/>
    </row>
    <row r="147" spans="1:28" ht="15" customHeight="1" x14ac:dyDescent="0.35">
      <c r="A147" s="1243">
        <v>44526</v>
      </c>
      <c r="B147" s="353">
        <v>56.09</v>
      </c>
      <c r="C147" s="353"/>
      <c r="D147" s="298">
        <v>288864</v>
      </c>
      <c r="E147" s="366"/>
      <c r="F147" s="297"/>
      <c r="G147" s="353"/>
      <c r="H147" s="298"/>
      <c r="I147" s="366"/>
      <c r="J147" s="298"/>
      <c r="K147" s="298"/>
      <c r="L147" s="366"/>
      <c r="M147" s="298"/>
      <c r="N147" s="388"/>
      <c r="O147" s="298"/>
      <c r="P147" s="366"/>
      <c r="Q147" s="298"/>
      <c r="R147" s="365"/>
      <c r="S147" s="298"/>
      <c r="T147" s="366"/>
      <c r="U147" s="298"/>
      <c r="V147" s="366"/>
      <c r="W147" s="298"/>
      <c r="X147" s="366">
        <v>24.9</v>
      </c>
      <c r="Y147" s="298">
        <v>277640</v>
      </c>
      <c r="Z147" s="385">
        <v>31.6</v>
      </c>
      <c r="AA147" s="868">
        <v>352340</v>
      </c>
      <c r="AB147" s="298"/>
    </row>
    <row r="148" spans="1:28" ht="15" customHeight="1" x14ac:dyDescent="0.35">
      <c r="A148" s="1244"/>
      <c r="B148" s="353"/>
      <c r="C148" s="353"/>
      <c r="D148" s="298"/>
      <c r="E148" s="366"/>
      <c r="F148" s="297"/>
      <c r="G148" s="353"/>
      <c r="H148" s="298"/>
      <c r="I148" s="366"/>
      <c r="J148" s="298"/>
      <c r="K148" s="298"/>
      <c r="L148" s="366"/>
      <c r="M148" s="298"/>
      <c r="N148" s="388"/>
      <c r="O148" s="298"/>
      <c r="P148" s="366"/>
      <c r="Q148" s="298"/>
      <c r="R148" s="365"/>
      <c r="S148" s="298"/>
      <c r="T148" s="366"/>
      <c r="U148" s="298"/>
      <c r="V148" s="366"/>
      <c r="W148" s="298"/>
      <c r="X148" s="366"/>
      <c r="Y148" s="298"/>
      <c r="Z148" s="385"/>
      <c r="AA148" s="868"/>
      <c r="AB148" s="298"/>
    </row>
    <row r="149" spans="1:28" ht="15" customHeight="1" x14ac:dyDescent="0.35">
      <c r="A149" s="1243">
        <v>44527</v>
      </c>
      <c r="B149" s="353"/>
      <c r="C149" s="353"/>
      <c r="D149" s="298"/>
      <c r="E149" s="366"/>
      <c r="F149" s="297"/>
      <c r="G149" s="353"/>
      <c r="H149" s="298"/>
      <c r="I149" s="366">
        <v>12.39</v>
      </c>
      <c r="J149" s="298">
        <v>94784</v>
      </c>
      <c r="K149" s="298"/>
      <c r="L149" s="366"/>
      <c r="M149" s="298"/>
      <c r="N149" s="388"/>
      <c r="O149" s="298"/>
      <c r="P149" s="366"/>
      <c r="Q149" s="298"/>
      <c r="R149" s="365"/>
      <c r="S149" s="298"/>
      <c r="T149" s="366"/>
      <c r="U149" s="298"/>
      <c r="V149" s="366"/>
      <c r="W149" s="298"/>
      <c r="X149" s="366"/>
      <c r="Y149" s="298"/>
      <c r="Z149" s="385"/>
      <c r="AA149" s="868"/>
      <c r="AB149" s="298"/>
    </row>
    <row r="150" spans="1:28" ht="15" customHeight="1" x14ac:dyDescent="0.35">
      <c r="A150" s="1244"/>
      <c r="B150" s="352"/>
      <c r="C150" s="352"/>
      <c r="D150" s="298"/>
      <c r="E150" s="366"/>
      <c r="F150" s="297"/>
      <c r="G150" s="353"/>
      <c r="H150" s="298"/>
      <c r="I150" s="366"/>
      <c r="J150" s="298"/>
      <c r="K150" s="298"/>
      <c r="L150" s="366"/>
      <c r="M150" s="298"/>
      <c r="N150" s="388"/>
      <c r="O150" s="298"/>
      <c r="P150" s="366"/>
      <c r="Q150" s="298"/>
      <c r="R150" s="365"/>
      <c r="S150" s="298"/>
      <c r="T150" s="366"/>
      <c r="U150" s="298"/>
      <c r="V150" s="366"/>
      <c r="W150" s="298"/>
      <c r="X150" s="366"/>
      <c r="Y150" s="298"/>
      <c r="Z150" s="385"/>
      <c r="AA150" s="868"/>
      <c r="AB150" s="298"/>
    </row>
    <row r="151" spans="1:28" ht="15" customHeight="1" x14ac:dyDescent="0.35">
      <c r="A151" s="1243">
        <v>44528</v>
      </c>
      <c r="B151" s="352"/>
      <c r="C151" s="352"/>
      <c r="D151" s="298"/>
      <c r="E151" s="366"/>
      <c r="F151" s="297"/>
      <c r="G151" s="353"/>
      <c r="H151" s="298"/>
      <c r="I151" s="366"/>
      <c r="J151" s="298"/>
      <c r="K151" s="298"/>
      <c r="L151" s="366"/>
      <c r="M151" s="298"/>
      <c r="N151" s="388"/>
      <c r="O151" s="298"/>
      <c r="P151" s="366"/>
      <c r="Q151" s="298"/>
      <c r="R151" s="365"/>
      <c r="S151" s="298"/>
      <c r="T151" s="366"/>
      <c r="U151" s="298"/>
      <c r="V151" s="366"/>
      <c r="W151" s="298"/>
      <c r="X151" s="366"/>
      <c r="Y151" s="298"/>
      <c r="Z151" s="385"/>
      <c r="AA151" s="868"/>
      <c r="AB151" s="298"/>
    </row>
    <row r="152" spans="1:28" ht="15" customHeight="1" x14ac:dyDescent="0.35">
      <c r="A152" s="1244"/>
      <c r="B152" s="352"/>
      <c r="C152" s="352"/>
      <c r="D152" s="298"/>
      <c r="E152" s="366"/>
      <c r="F152" s="297"/>
      <c r="G152" s="353"/>
      <c r="H152" s="298"/>
      <c r="I152" s="366"/>
      <c r="J152" s="298"/>
      <c r="K152" s="298"/>
      <c r="L152" s="366"/>
      <c r="M152" s="298"/>
      <c r="N152" s="388"/>
      <c r="O152" s="298"/>
      <c r="P152" s="366"/>
      <c r="Q152" s="298"/>
      <c r="R152" s="365"/>
      <c r="S152" s="298"/>
      <c r="T152" s="366"/>
      <c r="U152" s="298"/>
      <c r="V152" s="366"/>
      <c r="W152" s="298"/>
      <c r="X152" s="366"/>
      <c r="Y152" s="298"/>
      <c r="Z152" s="385"/>
      <c r="AA152" s="868"/>
      <c r="AB152" s="298"/>
    </row>
    <row r="153" spans="1:28" ht="15" customHeight="1" x14ac:dyDescent="0.35">
      <c r="A153" s="1243">
        <v>44529</v>
      </c>
      <c r="B153" s="352"/>
      <c r="C153" s="352"/>
      <c r="D153" s="298"/>
      <c r="E153" s="366"/>
      <c r="F153" s="297"/>
      <c r="G153" s="353"/>
      <c r="H153" s="298"/>
      <c r="I153" s="366"/>
      <c r="J153" s="298"/>
      <c r="K153" s="298"/>
      <c r="L153" s="366"/>
      <c r="M153" s="298"/>
      <c r="N153" s="388"/>
      <c r="O153" s="298"/>
      <c r="P153" s="366"/>
      <c r="Q153" s="298"/>
      <c r="R153" s="365"/>
      <c r="S153" s="298"/>
      <c r="T153" s="366"/>
      <c r="U153" s="298"/>
      <c r="V153" s="366"/>
      <c r="W153" s="298"/>
      <c r="X153" s="366">
        <v>33.25</v>
      </c>
      <c r="Y153" s="298">
        <v>370740</v>
      </c>
      <c r="Z153" s="385"/>
      <c r="AA153" s="868"/>
      <c r="AB153" s="298"/>
    </row>
    <row r="154" spans="1:28" ht="15" customHeight="1" x14ac:dyDescent="0.35">
      <c r="A154" s="1244"/>
      <c r="B154" s="352"/>
      <c r="C154" s="352"/>
      <c r="D154" s="298"/>
      <c r="E154" s="366"/>
      <c r="F154" s="297"/>
      <c r="G154" s="353"/>
      <c r="H154" s="298"/>
      <c r="I154" s="366"/>
      <c r="J154" s="298"/>
      <c r="K154" s="298"/>
      <c r="L154" s="366"/>
      <c r="M154" s="298"/>
      <c r="N154" s="388"/>
      <c r="O154" s="298"/>
      <c r="P154" s="366"/>
      <c r="Q154" s="298"/>
      <c r="R154" s="365"/>
      <c r="S154" s="298"/>
      <c r="T154" s="366"/>
      <c r="U154" s="298"/>
      <c r="V154" s="366"/>
      <c r="W154" s="298"/>
      <c r="X154" s="366"/>
      <c r="Y154" s="298"/>
      <c r="Z154" s="385"/>
      <c r="AA154" s="868"/>
      <c r="AB154" s="298"/>
    </row>
    <row r="155" spans="1:28" ht="15" customHeight="1" x14ac:dyDescent="0.35">
      <c r="A155" s="1243">
        <v>44530</v>
      </c>
      <c r="B155" s="352"/>
      <c r="C155" s="352"/>
      <c r="D155" s="298"/>
      <c r="E155" s="366">
        <v>41.3</v>
      </c>
      <c r="F155" s="297">
        <v>212695</v>
      </c>
      <c r="G155" s="353"/>
      <c r="H155" s="298"/>
      <c r="I155" s="366"/>
      <c r="J155" s="298"/>
      <c r="K155" s="298"/>
      <c r="L155" s="366"/>
      <c r="M155" s="298"/>
      <c r="N155" s="388"/>
      <c r="O155" s="298"/>
      <c r="P155" s="366"/>
      <c r="Q155" s="298"/>
      <c r="R155" s="365"/>
      <c r="S155" s="298"/>
      <c r="T155" s="366"/>
      <c r="U155" s="298"/>
      <c r="V155" s="366"/>
      <c r="W155" s="298"/>
      <c r="X155" s="366"/>
      <c r="Y155" s="298"/>
      <c r="Z155" s="385"/>
      <c r="AA155" s="868"/>
      <c r="AB155" s="298"/>
    </row>
    <row r="156" spans="1:28" ht="15" customHeight="1" x14ac:dyDescent="0.35">
      <c r="A156" s="1244"/>
      <c r="B156" s="352"/>
      <c r="C156" s="352"/>
      <c r="D156" s="298"/>
      <c r="E156" s="366"/>
      <c r="F156" s="297"/>
      <c r="G156" s="353"/>
      <c r="H156" s="298"/>
      <c r="I156" s="366"/>
      <c r="J156" s="298"/>
      <c r="K156" s="298"/>
      <c r="L156" s="366"/>
      <c r="M156" s="298"/>
      <c r="N156" s="388"/>
      <c r="O156" s="298"/>
      <c r="P156" s="366"/>
      <c r="Q156" s="298"/>
      <c r="R156" s="365"/>
      <c r="S156" s="298"/>
      <c r="T156" s="366"/>
      <c r="U156" s="298"/>
      <c r="V156" s="366"/>
      <c r="W156" s="298"/>
      <c r="X156" s="366"/>
      <c r="Y156" s="298"/>
      <c r="Z156" s="385"/>
      <c r="AA156" s="868"/>
      <c r="AB156" s="298"/>
    </row>
    <row r="157" spans="1:28" s="295" customFormat="1" ht="22" customHeight="1" x14ac:dyDescent="0.35">
      <c r="A157" s="1226" t="s">
        <v>113</v>
      </c>
      <c r="B157" s="354"/>
      <c r="C157" s="354"/>
      <c r="D157" s="293">
        <f>SUM(D97:D156)</f>
        <v>1237031</v>
      </c>
      <c r="E157" s="364"/>
      <c r="F157" s="293">
        <f>SUM(F97:F156)</f>
        <v>2158837</v>
      </c>
      <c r="G157" s="293"/>
      <c r="H157" s="293">
        <f>SUM(H97:H156)</f>
        <v>281908</v>
      </c>
      <c r="I157" s="364"/>
      <c r="J157" s="293">
        <f>SUM(J97:J156)</f>
        <v>402697</v>
      </c>
      <c r="K157" s="293"/>
      <c r="L157" s="364"/>
      <c r="M157" s="293">
        <f>SUM(M97:M156)</f>
        <v>263161</v>
      </c>
      <c r="N157" s="461"/>
      <c r="O157" s="293">
        <f>SUM(O97:O156)</f>
        <v>552791</v>
      </c>
      <c r="P157" s="364"/>
      <c r="Q157" s="293">
        <f>SUM(Q97:Q156)</f>
        <v>182683</v>
      </c>
      <c r="R157" s="354"/>
      <c r="S157" s="293">
        <f>SUM(S97:S156)</f>
        <v>324743</v>
      </c>
      <c r="T157" s="364"/>
      <c r="U157" s="293">
        <f>SUM(U97:U156)</f>
        <v>1149567</v>
      </c>
      <c r="V157" s="364"/>
      <c r="W157" s="293">
        <f>SUM(W97:W156)</f>
        <v>552331</v>
      </c>
      <c r="X157" s="364"/>
      <c r="Y157" s="293">
        <f>SUM(Y97:Y156)</f>
        <v>4435470</v>
      </c>
      <c r="Z157" s="364"/>
      <c r="AA157" s="293">
        <f>SUM(AA97:AA156)</f>
        <v>1375910</v>
      </c>
      <c r="AB157" s="293">
        <f>SUM(B157:AA157)</f>
        <v>12917129</v>
      </c>
    </row>
    <row r="158" spans="1:28" s="295" customFormat="1" ht="22" customHeight="1" x14ac:dyDescent="0.35">
      <c r="A158" s="1226"/>
      <c r="B158" s="354">
        <f>SUM(B97:B157)</f>
        <v>240.20000000000002</v>
      </c>
      <c r="C158" s="354">
        <f>SUM(C97:C157)</f>
        <v>0</v>
      </c>
      <c r="D158" s="293"/>
      <c r="E158" s="354">
        <f>SUM(E97:E157)</f>
        <v>419.19</v>
      </c>
      <c r="F158" s="293"/>
      <c r="G158" s="354">
        <f>SUM(G97:G157)</f>
        <v>36.85</v>
      </c>
      <c r="H158" s="293"/>
      <c r="I158" s="354">
        <f>SUM(I97:I157)</f>
        <v>52.64</v>
      </c>
      <c r="J158" s="293"/>
      <c r="K158" s="293"/>
      <c r="L158" s="354">
        <f>SUM(L97:L157)</f>
        <v>34.4</v>
      </c>
      <c r="M158" s="293"/>
      <c r="N158" s="462">
        <f>SUM(N97:N157)</f>
        <v>72.259999999999991</v>
      </c>
      <c r="O158" s="293"/>
      <c r="P158" s="354">
        <f>SUM(P97:P157)</f>
        <v>23.880000000000003</v>
      </c>
      <c r="Q158" s="293"/>
      <c r="R158" s="354">
        <f>SUM(R97:R157)</f>
        <v>42.45</v>
      </c>
      <c r="S158" s="293"/>
      <c r="T158" s="354">
        <f>SUM(T97:T157)</f>
        <v>150.27000000000001</v>
      </c>
      <c r="U158" s="293"/>
      <c r="V158" s="354">
        <f>SUM(V97:V157)</f>
        <v>72.2</v>
      </c>
      <c r="W158" s="293"/>
      <c r="X158" s="354">
        <f>SUM(X97:X157)</f>
        <v>397.79999999999995</v>
      </c>
      <c r="Y158" s="293"/>
      <c r="Z158" s="354">
        <f>SUM(Z97:Z157)</f>
        <v>123.4</v>
      </c>
      <c r="AA158" s="293"/>
      <c r="AB158" s="364">
        <f>SUM(B158:AA158)</f>
        <v>1665.5400000000002</v>
      </c>
    </row>
    <row r="159" spans="1:28" ht="24" customHeight="1" x14ac:dyDescent="0.35">
      <c r="A159" s="1226"/>
      <c r="B159" s="1277"/>
      <c r="C159" s="1278"/>
      <c r="D159" s="1278"/>
      <c r="E159" s="1278"/>
      <c r="F159" s="1278"/>
      <c r="G159" s="1278"/>
      <c r="H159" s="1278"/>
      <c r="I159" s="1278"/>
      <c r="J159" s="1278"/>
      <c r="K159" s="1278"/>
      <c r="L159" s="1278"/>
      <c r="M159" s="1278"/>
      <c r="N159" s="1278"/>
      <c r="O159" s="1278"/>
      <c r="P159" s="1278"/>
      <c r="Q159" s="1278"/>
      <c r="R159" s="1278"/>
      <c r="S159" s="1278"/>
      <c r="T159" s="1278"/>
      <c r="U159" s="1278"/>
      <c r="V159" s="1278"/>
      <c r="W159" s="1278"/>
      <c r="X159" s="1278"/>
      <c r="Y159" s="1278"/>
      <c r="Z159" s="1278"/>
      <c r="AA159" s="1279"/>
      <c r="AB159" s="394">
        <f>AB91+AB157</f>
        <v>38190038</v>
      </c>
    </row>
    <row r="160" spans="1:28" ht="24" customHeight="1" x14ac:dyDescent="0.35">
      <c r="A160" s="862"/>
      <c r="B160" s="1277"/>
      <c r="C160" s="1278"/>
      <c r="D160" s="1278"/>
      <c r="E160" s="1278"/>
      <c r="F160" s="1278"/>
      <c r="G160" s="1278"/>
      <c r="H160" s="1278"/>
      <c r="I160" s="1278"/>
      <c r="J160" s="1278"/>
      <c r="K160" s="1278"/>
      <c r="L160" s="1278"/>
      <c r="M160" s="1278"/>
      <c r="N160" s="1278"/>
      <c r="O160" s="1278"/>
      <c r="P160" s="1278"/>
      <c r="Q160" s="1278"/>
      <c r="R160" s="1278"/>
      <c r="S160" s="1278"/>
      <c r="T160" s="1278"/>
      <c r="U160" s="1278"/>
      <c r="V160" s="1278"/>
      <c r="W160" s="1278"/>
      <c r="X160" s="1278"/>
      <c r="Y160" s="1278"/>
      <c r="Z160" s="1278"/>
      <c r="AA160" s="1279"/>
      <c r="AB160" s="412">
        <v>4929.62</v>
      </c>
    </row>
    <row r="161" spans="1:28" ht="22" customHeight="1" x14ac:dyDescent="0.35">
      <c r="A161" s="331" t="s">
        <v>279</v>
      </c>
      <c r="B161" s="360"/>
      <c r="C161" s="360"/>
      <c r="D161" s="303"/>
      <c r="E161" s="368"/>
      <c r="F161" s="303"/>
      <c r="G161" s="368"/>
      <c r="H161" s="301"/>
      <c r="I161" s="359"/>
      <c r="J161" s="301"/>
      <c r="K161" s="301"/>
      <c r="L161" s="359"/>
      <c r="M161" s="301"/>
      <c r="N161" s="466"/>
      <c r="O161" s="301"/>
      <c r="P161" s="359"/>
      <c r="Q161" s="301"/>
      <c r="R161" s="369"/>
      <c r="S161" s="301"/>
      <c r="T161" s="359"/>
      <c r="U161" s="301"/>
      <c r="V161" s="359"/>
      <c r="W161" s="301"/>
      <c r="X161" s="359"/>
      <c r="Y161" s="301"/>
      <c r="Z161" s="359"/>
      <c r="AA161" s="301"/>
      <c r="AB161" s="301"/>
    </row>
    <row r="162" spans="1:28" ht="22" customHeight="1" x14ac:dyDescent="0.35">
      <c r="A162" s="331"/>
      <c r="B162" s="360"/>
      <c r="C162" s="360"/>
      <c r="D162" s="303"/>
      <c r="E162" s="368"/>
      <c r="F162" s="303"/>
      <c r="G162" s="368"/>
      <c r="H162" s="301"/>
      <c r="I162" s="359"/>
      <c r="J162" s="301"/>
      <c r="K162" s="301"/>
      <c r="L162" s="359"/>
      <c r="M162" s="301"/>
      <c r="N162" s="466"/>
      <c r="O162" s="301"/>
      <c r="P162" s="359"/>
      <c r="Q162" s="301"/>
      <c r="R162" s="369"/>
      <c r="S162" s="301"/>
      <c r="T162" s="359"/>
      <c r="U162" s="301"/>
      <c r="V162" s="359"/>
      <c r="W162" s="301"/>
      <c r="X162" s="359"/>
      <c r="Y162" s="301"/>
      <c r="Z162" s="359"/>
      <c r="AA162" s="301"/>
      <c r="AB162" s="301"/>
    </row>
    <row r="163" spans="1:28" ht="22" customHeight="1" x14ac:dyDescent="0.35">
      <c r="A163" s="331"/>
      <c r="B163" s="360"/>
      <c r="C163" s="360"/>
      <c r="D163" s="1239" t="s">
        <v>240</v>
      </c>
      <c r="E163" s="1239"/>
      <c r="F163" s="1239"/>
      <c r="G163" s="368"/>
      <c r="H163" s="301"/>
      <c r="I163" s="359"/>
      <c r="J163" s="1239" t="s">
        <v>258</v>
      </c>
      <c r="K163" s="1239"/>
      <c r="L163" s="1239"/>
      <c r="M163" s="1239"/>
      <c r="N163" s="466"/>
      <c r="O163" s="301"/>
      <c r="P163" s="359"/>
      <c r="Q163" s="1239" t="s">
        <v>242</v>
      </c>
      <c r="R163" s="1239"/>
      <c r="S163" s="1239"/>
      <c r="T163" s="359"/>
      <c r="U163" s="301"/>
      <c r="V163" s="359"/>
      <c r="W163" s="301"/>
      <c r="X163" s="359"/>
      <c r="Y163" s="301"/>
      <c r="Z163" s="359"/>
      <c r="AA163" s="359"/>
      <c r="AB163" s="301"/>
    </row>
    <row r="164" spans="1:28" ht="22" customHeight="1" x14ac:dyDescent="0.35">
      <c r="A164" s="331"/>
      <c r="B164" s="360"/>
      <c r="C164" s="360"/>
      <c r="D164" s="303"/>
      <c r="E164" s="368"/>
      <c r="F164" s="303"/>
      <c r="G164" s="368"/>
      <c r="H164" s="301"/>
      <c r="I164" s="359"/>
      <c r="J164" s="301"/>
      <c r="K164" s="301"/>
      <c r="L164" s="359"/>
      <c r="M164" s="301"/>
      <c r="N164" s="466"/>
      <c r="O164" s="301"/>
      <c r="P164" s="359"/>
      <c r="Q164" s="301"/>
      <c r="R164" s="369"/>
      <c r="S164" s="301"/>
      <c r="T164" s="359"/>
      <c r="U164" s="301"/>
      <c r="V164" s="359"/>
      <c r="W164" s="301"/>
      <c r="X164" s="359"/>
      <c r="Y164" s="301"/>
      <c r="Z164" s="359"/>
      <c r="AA164" s="359"/>
      <c r="AB164" s="301"/>
    </row>
    <row r="165" spans="1:28" ht="22" customHeight="1" x14ac:dyDescent="0.35">
      <c r="A165" s="331"/>
      <c r="B165" s="360"/>
      <c r="C165" s="360"/>
      <c r="D165" s="303"/>
      <c r="E165" s="368"/>
      <c r="F165" s="303"/>
      <c r="G165" s="368"/>
      <c r="H165" s="301"/>
      <c r="I165" s="359"/>
      <c r="J165" s="301"/>
      <c r="K165" s="301"/>
      <c r="L165" s="359"/>
      <c r="M165" s="301"/>
      <c r="N165" s="466"/>
      <c r="O165" s="301"/>
      <c r="P165" s="359"/>
      <c r="Q165" s="301"/>
      <c r="R165" s="369"/>
      <c r="S165" s="301"/>
      <c r="T165" s="359"/>
      <c r="U165" s="301"/>
      <c r="V165" s="359"/>
      <c r="W165" s="301"/>
      <c r="X165" s="359"/>
      <c r="Y165" s="301"/>
      <c r="Z165" s="359"/>
      <c r="AA165" s="301"/>
      <c r="AB165" s="301"/>
    </row>
    <row r="166" spans="1:28" ht="22" customHeight="1" x14ac:dyDescent="0.35">
      <c r="A166" s="331"/>
      <c r="B166" s="360"/>
      <c r="C166" s="360"/>
      <c r="D166" s="303"/>
      <c r="E166" s="368"/>
      <c r="F166" s="303"/>
      <c r="G166" s="368"/>
      <c r="H166" s="301"/>
      <c r="I166" s="359"/>
      <c r="J166" s="301"/>
      <c r="K166" s="301"/>
      <c r="L166" s="359"/>
      <c r="M166" s="301"/>
      <c r="N166" s="466"/>
      <c r="O166" s="301"/>
      <c r="P166" s="359"/>
      <c r="Q166" s="301"/>
      <c r="R166" s="369"/>
      <c r="S166" s="301"/>
      <c r="T166" s="359"/>
      <c r="U166" s="301"/>
      <c r="V166" s="359"/>
      <c r="W166" s="301"/>
      <c r="X166" s="359"/>
      <c r="Y166" s="301"/>
      <c r="Z166" s="359"/>
      <c r="AA166" s="301"/>
      <c r="AB166" s="301"/>
    </row>
    <row r="167" spans="1:28" ht="22" customHeight="1" x14ac:dyDescent="0.35">
      <c r="A167" s="301"/>
      <c r="B167" s="359"/>
      <c r="C167" s="359"/>
      <c r="D167" s="1280" t="s">
        <v>231</v>
      </c>
      <c r="E167" s="1280"/>
      <c r="F167" s="1280"/>
      <c r="G167" s="359"/>
      <c r="H167" s="301"/>
      <c r="I167" s="359"/>
      <c r="J167" s="1280" t="s">
        <v>259</v>
      </c>
      <c r="K167" s="1280"/>
      <c r="L167" s="1280"/>
      <c r="M167" s="1280"/>
      <c r="N167" s="466"/>
      <c r="O167" s="301"/>
      <c r="P167" s="359"/>
      <c r="Q167" s="1280" t="s">
        <v>244</v>
      </c>
      <c r="R167" s="1280"/>
      <c r="S167" s="1280"/>
      <c r="T167" s="359"/>
      <c r="U167" s="301"/>
      <c r="V167" s="359"/>
      <c r="W167" s="301"/>
      <c r="X167" s="359"/>
      <c r="Y167" s="301"/>
      <c r="Z167" s="359"/>
      <c r="AA167" s="359"/>
      <c r="AB167" s="301"/>
    </row>
    <row r="168" spans="1:28" ht="22" customHeight="1" x14ac:dyDescent="0.35">
      <c r="A168" s="301"/>
      <c r="B168" s="359"/>
      <c r="C168" s="359"/>
      <c r="D168" s="301"/>
      <c r="E168" s="359"/>
      <c r="F168" s="301"/>
      <c r="G168" s="359"/>
      <c r="H168" s="301"/>
      <c r="I168" s="359"/>
      <c r="J168" s="301"/>
      <c r="K168" s="301"/>
      <c r="L168" s="359"/>
      <c r="M168" s="301"/>
      <c r="N168" s="466"/>
      <c r="O168" s="301"/>
      <c r="P168" s="359"/>
      <c r="Q168" s="301"/>
      <c r="R168" s="369"/>
      <c r="S168" s="301"/>
      <c r="T168" s="359"/>
      <c r="U168" s="301"/>
      <c r="V168" s="359"/>
      <c r="W168" s="359"/>
      <c r="X168" s="359"/>
      <c r="Y168" s="301"/>
      <c r="Z168" s="359"/>
      <c r="AA168" s="359"/>
      <c r="AB168" s="301"/>
    </row>
    <row r="169" spans="1:28" ht="32.25" customHeight="1" x14ac:dyDescent="0.35">
      <c r="A169" s="324"/>
      <c r="B169" s="361"/>
      <c r="C169" s="361"/>
      <c r="D169" s="1238"/>
      <c r="E169" s="1238"/>
      <c r="F169" s="1238"/>
      <c r="G169" s="391"/>
      <c r="H169" s="301"/>
      <c r="I169" s="359"/>
      <c r="J169" s="301"/>
      <c r="K169" s="301"/>
      <c r="L169" s="359"/>
      <c r="M169" s="301"/>
      <c r="N169" s="466"/>
      <c r="O169" s="301"/>
      <c r="P169" s="359"/>
      <c r="Q169" s="301"/>
      <c r="R169" s="369"/>
      <c r="S169" s="301"/>
      <c r="T169" s="359"/>
      <c r="U169" s="866"/>
      <c r="V169" s="369"/>
      <c r="W169" s="359"/>
      <c r="X169" s="359"/>
      <c r="Y169" s="1239"/>
      <c r="Z169" s="1239"/>
      <c r="AA169" s="1239"/>
      <c r="AB169" s="866"/>
    </row>
    <row r="170" spans="1:28" ht="22" customHeight="1" x14ac:dyDescent="0.35">
      <c r="A170" s="301"/>
      <c r="B170" s="359"/>
      <c r="C170" s="359"/>
      <c r="D170" s="1240" t="s">
        <v>156</v>
      </c>
      <c r="E170" s="1240"/>
      <c r="F170" s="1240" t="s">
        <v>157</v>
      </c>
      <c r="G170" s="1240"/>
      <c r="H170" s="1240" t="s">
        <v>158</v>
      </c>
      <c r="I170" s="1240"/>
      <c r="J170" s="1240" t="s">
        <v>159</v>
      </c>
      <c r="K170" s="1240"/>
      <c r="L170" s="1240"/>
      <c r="M170" s="1240" t="s">
        <v>160</v>
      </c>
      <c r="N170" s="1240"/>
      <c r="O170" s="1240" t="s">
        <v>216</v>
      </c>
      <c r="P170" s="1240"/>
      <c r="Q170" s="1240" t="s">
        <v>217</v>
      </c>
      <c r="R170" s="1240"/>
      <c r="S170" s="298"/>
      <c r="T170" s="359"/>
      <c r="U170" s="301"/>
      <c r="V170" s="359"/>
      <c r="W170" s="359"/>
      <c r="X170" s="359"/>
      <c r="Y170" s="301"/>
      <c r="Z170" s="359"/>
      <c r="AA170" s="301"/>
      <c r="AB170" s="301"/>
    </row>
    <row r="171" spans="1:28" ht="22" customHeight="1" x14ac:dyDescent="0.35">
      <c r="A171" s="301"/>
      <c r="B171" s="359"/>
      <c r="C171" s="359"/>
      <c r="D171" s="427">
        <v>4867040</v>
      </c>
      <c r="E171" s="365">
        <v>476.91999999999996</v>
      </c>
      <c r="F171" s="455">
        <v>2412201</v>
      </c>
      <c r="G171" s="388">
        <v>315.32</v>
      </c>
      <c r="H171" s="426">
        <v>1154156</v>
      </c>
      <c r="I171" s="366">
        <v>150.87</v>
      </c>
      <c r="J171" s="426">
        <v>182683</v>
      </c>
      <c r="K171" s="426"/>
      <c r="L171" s="366">
        <v>23.880000000000003</v>
      </c>
      <c r="M171" s="426">
        <v>552331</v>
      </c>
      <c r="N171" s="388">
        <v>72.2</v>
      </c>
      <c r="O171" s="426">
        <v>4435470</v>
      </c>
      <c r="P171" s="366">
        <v>397.79999999999995</v>
      </c>
      <c r="Q171" s="426">
        <v>1375910</v>
      </c>
      <c r="R171" s="365">
        <v>123.4</v>
      </c>
      <c r="S171" s="298"/>
      <c r="T171" s="359"/>
      <c r="U171" s="438"/>
      <c r="V171" s="355"/>
      <c r="W171" s="359"/>
      <c r="X171" s="359"/>
      <c r="Y171" s="301"/>
      <c r="Z171" s="359"/>
      <c r="AA171" s="301"/>
      <c r="AB171" s="301"/>
    </row>
    <row r="172" spans="1:28" ht="22" customHeight="1" x14ac:dyDescent="0.35">
      <c r="A172" s="301"/>
      <c r="B172" s="359"/>
      <c r="C172" s="359"/>
      <c r="D172" s="427"/>
      <c r="E172" s="365">
        <v>135</v>
      </c>
      <c r="F172" s="426">
        <v>2284394</v>
      </c>
      <c r="G172" s="366">
        <v>364.93000000000006</v>
      </c>
      <c r="H172" s="426">
        <v>509337</v>
      </c>
      <c r="I172" s="366">
        <v>66.58</v>
      </c>
      <c r="J172" s="426">
        <v>552791</v>
      </c>
      <c r="K172" s="426"/>
      <c r="L172" s="366">
        <v>72.259999999999991</v>
      </c>
      <c r="M172" s="426">
        <v>1149567</v>
      </c>
      <c r="N172" s="388">
        <v>150.27000000000001</v>
      </c>
      <c r="O172" s="426"/>
      <c r="P172" s="366"/>
      <c r="Q172" s="426"/>
      <c r="R172" s="365"/>
      <c r="S172" s="298"/>
      <c r="T172" s="359"/>
      <c r="U172" s="439"/>
      <c r="V172" s="436"/>
      <c r="W172" s="301"/>
      <c r="X172" s="359"/>
      <c r="Y172" s="301"/>
      <c r="Z172" s="359"/>
      <c r="AA172" s="301"/>
      <c r="AB172" s="301"/>
    </row>
    <row r="173" spans="1:28" ht="22" customHeight="1" x14ac:dyDescent="0.35">
      <c r="A173" s="301"/>
      <c r="B173" s="359"/>
      <c r="C173" s="359"/>
      <c r="D173" s="427">
        <v>3899787</v>
      </c>
      <c r="E173" s="453">
        <v>509.78000000000003</v>
      </c>
      <c r="F173" s="426"/>
      <c r="G173" s="366">
        <v>45</v>
      </c>
      <c r="H173" s="455">
        <v>1283015</v>
      </c>
      <c r="I173" s="388">
        <v>167.71</v>
      </c>
      <c r="J173" s="426">
        <v>263161</v>
      </c>
      <c r="K173" s="426"/>
      <c r="L173" s="366">
        <v>34.4</v>
      </c>
      <c r="M173" s="426">
        <v>324743</v>
      </c>
      <c r="N173" s="388">
        <v>42.45</v>
      </c>
      <c r="O173" s="426"/>
      <c r="P173" s="366"/>
      <c r="Q173" s="432"/>
      <c r="R173" s="354"/>
      <c r="S173" s="298"/>
      <c r="T173" s="359"/>
      <c r="U173" s="299"/>
      <c r="V173" s="355"/>
      <c r="W173" s="301"/>
      <c r="X173" s="359"/>
      <c r="Y173" s="301"/>
      <c r="Z173" s="359"/>
      <c r="AA173" s="301"/>
      <c r="AB173" s="301"/>
    </row>
    <row r="174" spans="1:28" ht="22" customHeight="1" x14ac:dyDescent="0.35">
      <c r="A174" s="325"/>
      <c r="B174" s="362"/>
      <c r="C174" s="362"/>
      <c r="D174" s="426">
        <v>1121262</v>
      </c>
      <c r="E174" s="388">
        <v>146.57</v>
      </c>
      <c r="F174" s="430"/>
      <c r="G174" s="414"/>
      <c r="H174" s="427">
        <v>132422</v>
      </c>
      <c r="I174" s="365">
        <v>17.310000000000002</v>
      </c>
      <c r="J174" s="427">
        <v>402697</v>
      </c>
      <c r="K174" s="427"/>
      <c r="L174" s="383">
        <v>52.64</v>
      </c>
      <c r="M174" s="427"/>
      <c r="N174" s="453"/>
      <c r="O174" s="426"/>
      <c r="P174" s="366"/>
      <c r="Q174" s="430"/>
      <c r="R174" s="415"/>
      <c r="S174" s="413"/>
      <c r="T174" s="376"/>
      <c r="U174" s="879"/>
      <c r="V174" s="440"/>
      <c r="W174" s="859"/>
      <c r="X174" s="380"/>
      <c r="Y174" s="1237"/>
      <c r="Z174" s="1237"/>
      <c r="AA174" s="1237"/>
      <c r="AB174" s="880"/>
    </row>
    <row r="175" spans="1:28" ht="22" customHeight="1" x14ac:dyDescent="0.35">
      <c r="A175" s="301"/>
      <c r="B175" s="359"/>
      <c r="C175" s="359"/>
      <c r="D175" s="426"/>
      <c r="E175" s="388"/>
      <c r="F175" s="426"/>
      <c r="G175" s="366"/>
      <c r="H175" s="426">
        <v>941411</v>
      </c>
      <c r="I175" s="366">
        <v>123.06</v>
      </c>
      <c r="J175" s="426">
        <v>281908</v>
      </c>
      <c r="K175" s="426"/>
      <c r="L175" s="366">
        <v>36.85</v>
      </c>
      <c r="M175" s="426"/>
      <c r="N175" s="388"/>
      <c r="O175" s="426"/>
      <c r="P175" s="366"/>
      <c r="Q175" s="426"/>
      <c r="R175" s="365"/>
      <c r="S175" s="298"/>
      <c r="T175" s="359"/>
      <c r="U175" s="438"/>
      <c r="V175" s="355"/>
      <c r="W175" s="301"/>
      <c r="X175" s="359"/>
      <c r="Y175" s="301"/>
      <c r="Z175" s="359"/>
      <c r="AA175" s="301"/>
      <c r="AB175" s="301"/>
    </row>
    <row r="176" spans="1:28" ht="22" customHeight="1" x14ac:dyDescent="0.35">
      <c r="A176" s="301"/>
      <c r="B176" s="359"/>
      <c r="C176" s="359"/>
      <c r="D176" s="426"/>
      <c r="E176" s="366"/>
      <c r="F176" s="426"/>
      <c r="G176" s="366"/>
      <c r="H176" s="426">
        <v>187884</v>
      </c>
      <c r="I176" s="366">
        <v>24.560000000000002</v>
      </c>
      <c r="J176" s="426"/>
      <c r="K176" s="426">
        <v>2158837</v>
      </c>
      <c r="L176" s="366">
        <v>419.19</v>
      </c>
      <c r="M176" s="426"/>
      <c r="N176" s="388"/>
      <c r="O176" s="426"/>
      <c r="P176" s="366"/>
      <c r="Q176" s="426"/>
      <c r="R176" s="365"/>
      <c r="S176" s="298"/>
      <c r="T176" s="359"/>
      <c r="U176" s="438"/>
      <c r="V176" s="355"/>
      <c r="W176" s="301"/>
      <c r="X176" s="359"/>
      <c r="Y176" s="301"/>
      <c r="Z176" s="359"/>
      <c r="AA176" s="301"/>
      <c r="AB176" s="301"/>
    </row>
    <row r="177" spans="1:29" ht="24.75" customHeight="1" x14ac:dyDescent="0.35">
      <c r="A177" s="301"/>
      <c r="B177" s="359"/>
      <c r="C177" s="359"/>
      <c r="D177" s="426"/>
      <c r="E177" s="366"/>
      <c r="F177" s="426"/>
      <c r="G177" s="366"/>
      <c r="H177" s="426">
        <v>6480000</v>
      </c>
      <c r="I177" s="366">
        <v>720</v>
      </c>
      <c r="J177" s="426"/>
      <c r="K177" s="426">
        <v>1237031</v>
      </c>
      <c r="L177" s="366">
        <v>240.20000000000002</v>
      </c>
      <c r="M177" s="426"/>
      <c r="N177" s="388"/>
      <c r="O177" s="426"/>
      <c r="P177" s="366"/>
      <c r="Q177" s="426"/>
      <c r="R177" s="365"/>
      <c r="S177" s="298"/>
      <c r="T177" s="359"/>
      <c r="U177" s="441"/>
      <c r="V177" s="437"/>
      <c r="W177" s="301"/>
      <c r="X177" s="359"/>
      <c r="Y177" s="301"/>
      <c r="Z177" s="359"/>
      <c r="AA177" s="301"/>
      <c r="AB177" s="301"/>
    </row>
    <row r="178" spans="1:29" ht="20.25" customHeight="1" x14ac:dyDescent="0.35">
      <c r="D178" s="428"/>
      <c r="E178" s="392"/>
      <c r="F178" s="428"/>
      <c r="G178" s="392"/>
      <c r="H178" s="455"/>
      <c r="I178" s="388"/>
      <c r="J178" s="428"/>
      <c r="K178" s="428"/>
      <c r="L178" s="392"/>
      <c r="M178" s="429"/>
      <c r="N178" s="467"/>
      <c r="O178" s="429"/>
      <c r="P178" s="416"/>
      <c r="Q178" s="428"/>
      <c r="R178" s="375"/>
      <c r="S178" s="287"/>
      <c r="U178" s="438"/>
      <c r="V178" s="355"/>
    </row>
    <row r="179" spans="1:29" ht="20.25" customHeight="1" x14ac:dyDescent="0.35">
      <c r="D179" s="428">
        <f>SUM(D171:D178)</f>
        <v>9888089</v>
      </c>
      <c r="E179" s="392"/>
      <c r="F179" s="428">
        <f>SUM(F171:F178)</f>
        <v>4696595</v>
      </c>
      <c r="G179" s="416"/>
      <c r="H179" s="455">
        <f>SUM(H171:H178)</f>
        <v>10688225</v>
      </c>
      <c r="I179" s="388"/>
      <c r="J179" s="428">
        <f>SUM(J171:J178)</f>
        <v>1683240</v>
      </c>
      <c r="K179" s="428">
        <f>SUM(K176:K178)</f>
        <v>3395868</v>
      </c>
      <c r="L179" s="392"/>
      <c r="M179" s="428">
        <f>SUM(M171:M178)</f>
        <v>2026641</v>
      </c>
      <c r="N179" s="468"/>
      <c r="O179" s="428">
        <f>SUM(O171:O178)</f>
        <v>4435470</v>
      </c>
      <c r="P179" s="416"/>
      <c r="Q179" s="428">
        <f>SUM(Q171:Q178)</f>
        <v>1375910</v>
      </c>
      <c r="R179" s="363"/>
      <c r="S179" s="287">
        <f>SUM(D179:R179)</f>
        <v>38190038</v>
      </c>
      <c r="U179" s="438"/>
      <c r="V179" s="355"/>
    </row>
    <row r="180" spans="1:29" ht="20.25" customHeight="1" x14ac:dyDescent="0.35">
      <c r="D180" s="428"/>
      <c r="E180" s="392">
        <f>SUM(E171:E179)</f>
        <v>1268.27</v>
      </c>
      <c r="F180" s="428"/>
      <c r="G180" s="392">
        <f>SUM(G171:G179)</f>
        <v>725.25</v>
      </c>
      <c r="H180" s="428"/>
      <c r="I180" s="392">
        <f>SUM(I171:I179)</f>
        <v>1270.0899999999999</v>
      </c>
      <c r="J180" s="428"/>
      <c r="K180" s="428"/>
      <c r="L180" s="392">
        <f>SUM(L171:L179)</f>
        <v>879.42000000000007</v>
      </c>
      <c r="M180" s="428"/>
      <c r="N180" s="468">
        <f>SUM(N171:N179)</f>
        <v>264.92</v>
      </c>
      <c r="O180" s="428"/>
      <c r="P180" s="392">
        <f>SUM(P171:P179)</f>
        <v>397.79999999999995</v>
      </c>
      <c r="Q180" s="428"/>
      <c r="R180" s="375">
        <f>SUM(R171:R179)</f>
        <v>123.4</v>
      </c>
      <c r="S180" s="287">
        <f>SUM(D180:R180)</f>
        <v>4929.1499999999996</v>
      </c>
      <c r="U180" s="442"/>
      <c r="V180" s="436"/>
    </row>
    <row r="182" spans="1:29" x14ac:dyDescent="0.35">
      <c r="J182" s="294">
        <f>J179+K179</f>
        <v>5079108</v>
      </c>
    </row>
    <row r="185" spans="1:29" ht="14.5" x14ac:dyDescent="0.35">
      <c r="J185" s="433"/>
      <c r="K185" s="433"/>
    </row>
    <row r="186" spans="1:29" ht="14.5" x14ac:dyDescent="0.35">
      <c r="J186" s="433"/>
      <c r="K186" s="433"/>
      <c r="L186" s="436"/>
    </row>
    <row r="187" spans="1:29" ht="15" x14ac:dyDescent="0.35">
      <c r="J187" s="119"/>
      <c r="K187" s="119"/>
      <c r="L187" s="355"/>
    </row>
    <row r="188" spans="1:29" ht="15" x14ac:dyDescent="0.35">
      <c r="J188" s="119"/>
      <c r="K188" s="119"/>
      <c r="L188" s="355"/>
    </row>
    <row r="189" spans="1:29" ht="15" x14ac:dyDescent="0.35">
      <c r="J189" s="119"/>
      <c r="K189" s="119"/>
      <c r="L189" s="355"/>
    </row>
    <row r="190" spans="1:29" ht="15" x14ac:dyDescent="0.35">
      <c r="J190" s="119"/>
      <c r="K190" s="119"/>
      <c r="L190" s="437"/>
    </row>
    <row r="191" spans="1:29" ht="15" x14ac:dyDescent="0.35">
      <c r="J191" s="119"/>
      <c r="K191" s="119"/>
      <c r="L191" s="355"/>
    </row>
    <row r="192" spans="1:29" s="349" customFormat="1" x14ac:dyDescent="0.35">
      <c r="A192" s="294"/>
      <c r="D192" s="294"/>
      <c r="F192" s="294"/>
      <c r="H192" s="294"/>
      <c r="J192" s="294"/>
      <c r="K192" s="294"/>
      <c r="L192" s="436"/>
      <c r="M192" s="294"/>
      <c r="N192" s="469"/>
      <c r="O192" s="294"/>
      <c r="Q192" s="294"/>
      <c r="R192" s="377"/>
      <c r="S192" s="294"/>
      <c r="U192" s="294"/>
      <c r="W192" s="294"/>
      <c r="Y192" s="294"/>
      <c r="AA192" s="294"/>
      <c r="AB192" s="294"/>
      <c r="AC192" s="294"/>
    </row>
  </sheetData>
  <mergeCells count="117">
    <mergeCell ref="Y174:AA174"/>
    <mergeCell ref="D169:F169"/>
    <mergeCell ref="Y169:AA169"/>
    <mergeCell ref="D170:E170"/>
    <mergeCell ref="F170:G170"/>
    <mergeCell ref="H170:I170"/>
    <mergeCell ref="J170:L170"/>
    <mergeCell ref="M170:N170"/>
    <mergeCell ref="O170:P170"/>
    <mergeCell ref="Q170:R170"/>
    <mergeCell ref="B159:AA159"/>
    <mergeCell ref="B160:AA160"/>
    <mergeCell ref="D163:F163"/>
    <mergeCell ref="J163:M163"/>
    <mergeCell ref="Q163:S163"/>
    <mergeCell ref="D167:F167"/>
    <mergeCell ref="J167:M167"/>
    <mergeCell ref="Q167:S167"/>
    <mergeCell ref="A149:A150"/>
    <mergeCell ref="A151:A152"/>
    <mergeCell ref="A153:A154"/>
    <mergeCell ref="A155:A156"/>
    <mergeCell ref="A157:A159"/>
    <mergeCell ref="A139:A140"/>
    <mergeCell ref="A141:A142"/>
    <mergeCell ref="A143:A144"/>
    <mergeCell ref="A145:A146"/>
    <mergeCell ref="A147:A148"/>
    <mergeCell ref="A125:A126"/>
    <mergeCell ref="A127:A128"/>
    <mergeCell ref="A129:A130"/>
    <mergeCell ref="A131:A132"/>
    <mergeCell ref="A133:A134"/>
    <mergeCell ref="A135:A136"/>
    <mergeCell ref="A121:A122"/>
    <mergeCell ref="A123:A124"/>
    <mergeCell ref="A101:A102"/>
    <mergeCell ref="A103:A104"/>
    <mergeCell ref="A105:A106"/>
    <mergeCell ref="A107:A108"/>
    <mergeCell ref="A109:A110"/>
    <mergeCell ref="A111:A112"/>
    <mergeCell ref="A137:A138"/>
    <mergeCell ref="A97:A98"/>
    <mergeCell ref="A99:A100"/>
    <mergeCell ref="R94:W94"/>
    <mergeCell ref="X94:Y94"/>
    <mergeCell ref="Z94:AA94"/>
    <mergeCell ref="A113:A114"/>
    <mergeCell ref="A115:A116"/>
    <mergeCell ref="A117:A118"/>
    <mergeCell ref="A119:A120"/>
    <mergeCell ref="AB94:AB95"/>
    <mergeCell ref="B95:D95"/>
    <mergeCell ref="E95:F95"/>
    <mergeCell ref="G95:H95"/>
    <mergeCell ref="I95:J95"/>
    <mergeCell ref="L95:M95"/>
    <mergeCell ref="N95:O95"/>
    <mergeCell ref="A91:A92"/>
    <mergeCell ref="A94:A96"/>
    <mergeCell ref="B94:F94"/>
    <mergeCell ref="G94:H94"/>
    <mergeCell ref="I94:Q94"/>
    <mergeCell ref="P95:Q95"/>
    <mergeCell ref="T95:U95"/>
    <mergeCell ref="V95:W95"/>
    <mergeCell ref="X95:Y95"/>
    <mergeCell ref="Z95:AA95"/>
    <mergeCell ref="A73:A75"/>
    <mergeCell ref="A76:A78"/>
    <mergeCell ref="A79:A81"/>
    <mergeCell ref="A82:A84"/>
    <mergeCell ref="A85:A87"/>
    <mergeCell ref="A88:A90"/>
    <mergeCell ref="A56:A58"/>
    <mergeCell ref="A59:A61"/>
    <mergeCell ref="A62:A64"/>
    <mergeCell ref="A65:A67"/>
    <mergeCell ref="A68:A69"/>
    <mergeCell ref="A70:A72"/>
    <mergeCell ref="A39:A41"/>
    <mergeCell ref="A42:A44"/>
    <mergeCell ref="A45:A47"/>
    <mergeCell ref="A48:A49"/>
    <mergeCell ref="A50:A52"/>
    <mergeCell ref="A53:A55"/>
    <mergeCell ref="A24:A26"/>
    <mergeCell ref="A27:A28"/>
    <mergeCell ref="A29:A31"/>
    <mergeCell ref="A32:A33"/>
    <mergeCell ref="A34:A36"/>
    <mergeCell ref="A37:A38"/>
    <mergeCell ref="A7:A8"/>
    <mergeCell ref="A9:A11"/>
    <mergeCell ref="A12:A14"/>
    <mergeCell ref="A15:A16"/>
    <mergeCell ref="A17:A19"/>
    <mergeCell ref="A20:A23"/>
    <mergeCell ref="Z4:AA4"/>
    <mergeCell ref="AB4:AB5"/>
    <mergeCell ref="B5:D5"/>
    <mergeCell ref="E5:F5"/>
    <mergeCell ref="G5:H5"/>
    <mergeCell ref="I5:J5"/>
    <mergeCell ref="K5:M5"/>
    <mergeCell ref="N5:O5"/>
    <mergeCell ref="A1:AB1"/>
    <mergeCell ref="A2:AB2"/>
    <mergeCell ref="A4:A5"/>
    <mergeCell ref="B4:H4"/>
    <mergeCell ref="I4:M4"/>
    <mergeCell ref="N4:O4"/>
    <mergeCell ref="P4:Q4"/>
    <mergeCell ref="R4:S4"/>
    <mergeCell ref="T4:U4"/>
    <mergeCell ref="V4:Y4"/>
  </mergeCells>
  <printOptions horizontalCentered="1"/>
  <pageMargins left="0.25" right="0.25" top="0.16" bottom="0.12" header="0.18" footer="0.12"/>
  <pageSetup paperSize="9" scale="33" fitToHeight="0" orientation="landscape" horizontalDpi="360" verticalDpi="360" r:id="rId1"/>
  <rowBreaks count="1" manualBreakCount="1">
    <brk id="92" max="26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C197"/>
  <sheetViews>
    <sheetView workbookViewId="0">
      <selection sqref="A1:AB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9" width="9.81640625" style="349" customWidth="1"/>
    <col min="10" max="10" width="19.453125" style="294" customWidth="1"/>
    <col min="11" max="11" width="16.453125" style="294" bestFit="1" customWidth="1"/>
    <col min="12" max="12" width="11.1796875" style="349" customWidth="1"/>
    <col min="13" max="13" width="18.453125" style="294" bestFit="1" customWidth="1"/>
    <col min="14" max="14" width="9.453125" style="349" customWidth="1"/>
    <col min="15" max="15" width="20.453125" style="294" customWidth="1"/>
    <col min="16" max="16" width="10" style="349" customWidth="1"/>
    <col min="17" max="17" width="21" style="294" bestFit="1" customWidth="1"/>
    <col min="18" max="18" width="10.453125" style="377" customWidth="1"/>
    <col min="19" max="19" width="21.453125" style="294" customWidth="1"/>
    <col min="20" max="20" width="10.453125" style="349" customWidth="1"/>
    <col min="21" max="21" width="19.453125" style="294" customWidth="1"/>
    <col min="22" max="22" width="9.453125" style="349" customWidth="1"/>
    <col min="23" max="23" width="16.453125" style="294" customWidth="1"/>
    <col min="24" max="24" width="9.453125" style="349" customWidth="1"/>
    <col min="25" max="25" width="18.453125" style="294" bestFit="1" customWidth="1"/>
    <col min="26" max="26" width="10.453125" style="349" customWidth="1"/>
    <col min="27" max="27" width="19.453125" style="294" customWidth="1"/>
    <col min="28" max="28" width="21.453125" style="294" customWidth="1"/>
    <col min="29" max="16384" width="9.1796875" style="294"/>
  </cols>
  <sheetData>
    <row r="1" spans="1:29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</row>
    <row r="2" spans="1:29" ht="15" x14ac:dyDescent="0.35">
      <c r="A2" s="1237" t="s">
        <v>280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</row>
    <row r="4" spans="1:29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4</v>
      </c>
      <c r="J4" s="1281"/>
      <c r="K4" s="1281"/>
      <c r="L4" s="1281"/>
      <c r="M4" s="1269"/>
      <c r="N4" s="1282" t="s">
        <v>266</v>
      </c>
      <c r="O4" s="1283"/>
      <c r="P4" s="1282" t="s">
        <v>5</v>
      </c>
      <c r="Q4" s="1283"/>
      <c r="R4" s="1282" t="s">
        <v>6</v>
      </c>
      <c r="S4" s="1283"/>
      <c r="T4" s="1268" t="s">
        <v>7</v>
      </c>
      <c r="U4" s="1269"/>
      <c r="V4" s="1282" t="s">
        <v>8</v>
      </c>
      <c r="W4" s="1284"/>
      <c r="X4" s="1284"/>
      <c r="Y4" s="1283"/>
      <c r="Z4" s="1268" t="s">
        <v>7</v>
      </c>
      <c r="AA4" s="1269"/>
      <c r="AB4" s="1245" t="s">
        <v>9</v>
      </c>
    </row>
    <row r="5" spans="1:29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68" t="s">
        <v>268</v>
      </c>
      <c r="L5" s="1281"/>
      <c r="M5" s="1269"/>
      <c r="N5" s="1268" t="s">
        <v>269</v>
      </c>
      <c r="O5" s="1269"/>
      <c r="P5" s="363"/>
      <c r="Q5" s="869" t="s">
        <v>192</v>
      </c>
      <c r="R5" s="363"/>
      <c r="S5" s="869" t="s">
        <v>20</v>
      </c>
      <c r="T5" s="374"/>
      <c r="U5" s="863" t="s">
        <v>255</v>
      </c>
      <c r="V5" s="350"/>
      <c r="W5" s="339" t="s">
        <v>193</v>
      </c>
      <c r="X5" s="384"/>
      <c r="Y5" s="863" t="s">
        <v>251</v>
      </c>
      <c r="Z5" s="374"/>
      <c r="AA5" s="869" t="s">
        <v>256</v>
      </c>
      <c r="AB5" s="1247"/>
    </row>
    <row r="6" spans="1:29" s="296" customFormat="1" ht="30.75" customHeight="1" x14ac:dyDescent="0.35">
      <c r="A6" s="875"/>
      <c r="B6" s="350" t="s">
        <v>26</v>
      </c>
      <c r="C6" s="350" t="s">
        <v>21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869" t="s">
        <v>27</v>
      </c>
      <c r="K6" s="869" t="s">
        <v>164</v>
      </c>
      <c r="L6" s="363" t="s">
        <v>28</v>
      </c>
      <c r="M6" s="869" t="s">
        <v>27</v>
      </c>
      <c r="N6" s="363" t="s">
        <v>30</v>
      </c>
      <c r="O6" s="869" t="s">
        <v>27</v>
      </c>
      <c r="P6" s="363" t="s">
        <v>30</v>
      </c>
      <c r="Q6" s="869" t="s">
        <v>27</v>
      </c>
      <c r="R6" s="363" t="s">
        <v>31</v>
      </c>
      <c r="S6" s="869" t="s">
        <v>27</v>
      </c>
      <c r="T6" s="374" t="s">
        <v>30</v>
      </c>
      <c r="U6" s="863" t="s">
        <v>27</v>
      </c>
      <c r="V6" s="350" t="s">
        <v>30</v>
      </c>
      <c r="W6" s="873" t="s">
        <v>27</v>
      </c>
      <c r="X6" s="350" t="s">
        <v>32</v>
      </c>
      <c r="Y6" s="863" t="s">
        <v>27</v>
      </c>
      <c r="Z6" s="374" t="s">
        <v>30</v>
      </c>
      <c r="AA6" s="869" t="s">
        <v>27</v>
      </c>
      <c r="AB6" s="864"/>
    </row>
    <row r="7" spans="1:29" ht="15" customHeight="1" x14ac:dyDescent="0.35">
      <c r="A7" s="1249">
        <v>44470</v>
      </c>
      <c r="B7" s="351"/>
      <c r="C7" s="351"/>
      <c r="D7" s="327"/>
      <c r="E7" s="348"/>
      <c r="F7" s="327"/>
      <c r="G7" s="348"/>
      <c r="H7" s="297"/>
      <c r="I7" s="353">
        <v>21.17</v>
      </c>
      <c r="J7" s="297">
        <v>161951</v>
      </c>
      <c r="K7" s="297"/>
      <c r="L7" s="353">
        <v>55.56</v>
      </c>
      <c r="M7" s="297">
        <v>286134</v>
      </c>
      <c r="N7" s="353"/>
      <c r="O7" s="298"/>
      <c r="P7" s="366">
        <v>31.43</v>
      </c>
      <c r="Q7" s="298">
        <v>240440</v>
      </c>
      <c r="R7" s="365">
        <v>15</v>
      </c>
      <c r="S7" s="298">
        <v>135000</v>
      </c>
      <c r="T7" s="366"/>
      <c r="U7" s="298"/>
      <c r="V7" s="385"/>
      <c r="W7" s="340"/>
      <c r="X7" s="385"/>
      <c r="Y7" s="298"/>
      <c r="Z7" s="366"/>
      <c r="AA7" s="298"/>
      <c r="AB7" s="298"/>
    </row>
    <row r="8" spans="1:29" ht="15" customHeight="1" x14ac:dyDescent="0.35">
      <c r="A8" s="1251"/>
      <c r="B8" s="352"/>
      <c r="C8" s="352"/>
      <c r="D8" s="327"/>
      <c r="E8" s="348"/>
      <c r="F8" s="327"/>
      <c r="G8" s="348"/>
      <c r="H8" s="297"/>
      <c r="I8" s="353"/>
      <c r="J8" s="297"/>
      <c r="K8" s="297">
        <v>30</v>
      </c>
      <c r="L8" s="353"/>
      <c r="M8" s="297">
        <v>270000</v>
      </c>
      <c r="N8" s="353"/>
      <c r="O8" s="298"/>
      <c r="P8" s="366"/>
      <c r="Q8" s="298"/>
      <c r="R8" s="365">
        <v>15</v>
      </c>
      <c r="S8" s="298">
        <v>135000</v>
      </c>
      <c r="T8" s="366"/>
      <c r="U8" s="298"/>
      <c r="V8" s="385"/>
      <c r="W8" s="340"/>
      <c r="X8" s="385"/>
      <c r="Y8" s="298"/>
      <c r="Z8" s="366"/>
      <c r="AA8" s="298"/>
      <c r="AB8" s="298"/>
    </row>
    <row r="9" spans="1:29" ht="15" customHeight="1" x14ac:dyDescent="0.35">
      <c r="A9" s="1249">
        <v>44471</v>
      </c>
      <c r="B9" s="411">
        <v>24.41</v>
      </c>
      <c r="C9" s="411"/>
      <c r="D9" s="327">
        <v>186737</v>
      </c>
      <c r="E9" s="348">
        <v>30.18</v>
      </c>
      <c r="F9" s="327">
        <v>230877</v>
      </c>
      <c r="G9" s="348"/>
      <c r="H9" s="297"/>
      <c r="I9" s="353">
        <v>25.06</v>
      </c>
      <c r="J9" s="297">
        <v>191709</v>
      </c>
      <c r="K9" s="297"/>
      <c r="L9" s="353">
        <v>52.93</v>
      </c>
      <c r="M9" s="297">
        <v>272590</v>
      </c>
      <c r="N9" s="353"/>
      <c r="O9" s="298"/>
      <c r="P9" s="366"/>
      <c r="Q9" s="298"/>
      <c r="R9" s="365">
        <v>15</v>
      </c>
      <c r="S9" s="298">
        <v>135000</v>
      </c>
      <c r="T9" s="366"/>
      <c r="U9" s="298"/>
      <c r="V9" s="385"/>
      <c r="W9" s="340"/>
      <c r="X9" s="385"/>
      <c r="Y9" s="298"/>
      <c r="Z9" s="366"/>
      <c r="AA9" s="298"/>
      <c r="AB9" s="298"/>
    </row>
    <row r="10" spans="1:29" ht="15" customHeight="1" x14ac:dyDescent="0.35">
      <c r="A10" s="1250"/>
      <c r="B10" s="351"/>
      <c r="C10" s="351"/>
      <c r="D10" s="327"/>
      <c r="E10" s="348"/>
      <c r="F10" s="327"/>
      <c r="G10" s="348"/>
      <c r="H10" s="297"/>
      <c r="I10" s="353"/>
      <c r="J10" s="297"/>
      <c r="K10" s="297"/>
      <c r="L10" s="353"/>
      <c r="M10" s="297"/>
      <c r="N10" s="353"/>
      <c r="O10" s="298"/>
      <c r="P10" s="366"/>
      <c r="Q10" s="298"/>
      <c r="R10" s="365"/>
      <c r="S10" s="298"/>
      <c r="T10" s="366"/>
      <c r="U10" s="298"/>
      <c r="V10" s="385"/>
      <c r="W10" s="341"/>
      <c r="X10" s="386"/>
      <c r="Y10" s="287"/>
      <c r="Z10" s="392"/>
      <c r="AA10" s="298"/>
      <c r="AB10" s="298"/>
      <c r="AC10" s="294" t="s">
        <v>153</v>
      </c>
    </row>
    <row r="11" spans="1:29" ht="15" customHeight="1" x14ac:dyDescent="0.35">
      <c r="A11" s="1251"/>
      <c r="B11" s="352"/>
      <c r="C11" s="352"/>
      <c r="D11" s="327"/>
      <c r="E11" s="348"/>
      <c r="F11" s="327"/>
      <c r="G11" s="348"/>
      <c r="H11" s="338"/>
      <c r="I11" s="353"/>
      <c r="J11" s="297"/>
      <c r="K11" s="297"/>
      <c r="L11" s="353"/>
      <c r="M11" s="297"/>
      <c r="N11" s="353"/>
      <c r="O11" s="298"/>
      <c r="P11" s="366"/>
      <c r="Q11" s="298"/>
      <c r="R11" s="365"/>
      <c r="S11" s="298"/>
      <c r="T11" s="366"/>
      <c r="U11" s="298"/>
      <c r="V11" s="385"/>
      <c r="W11" s="340"/>
      <c r="X11" s="385"/>
      <c r="Y11" s="298"/>
      <c r="Z11" s="366"/>
      <c r="AA11" s="298"/>
      <c r="AB11" s="298"/>
    </row>
    <row r="12" spans="1:29" ht="15" customHeight="1" x14ac:dyDescent="0.35">
      <c r="A12" s="1249">
        <v>44472</v>
      </c>
      <c r="B12" s="353">
        <v>22</v>
      </c>
      <c r="C12" s="353"/>
      <c r="D12" s="327">
        <v>168300</v>
      </c>
      <c r="E12" s="348">
        <v>19.11</v>
      </c>
      <c r="F12" s="327">
        <v>146192</v>
      </c>
      <c r="G12" s="348"/>
      <c r="H12" s="297"/>
      <c r="I12" s="353"/>
      <c r="J12" s="297"/>
      <c r="K12" s="297"/>
      <c r="L12" s="353"/>
      <c r="M12" s="297"/>
      <c r="N12" s="353"/>
      <c r="O12" s="298"/>
      <c r="P12" s="366"/>
      <c r="Q12" s="298"/>
      <c r="R12" s="365"/>
      <c r="S12" s="298"/>
      <c r="T12" s="366"/>
      <c r="U12" s="298"/>
      <c r="V12" s="385"/>
      <c r="W12" s="340"/>
      <c r="X12" s="385"/>
      <c r="Y12" s="298"/>
      <c r="Z12" s="366"/>
      <c r="AA12" s="298"/>
      <c r="AB12" s="298"/>
    </row>
    <row r="13" spans="1:29" ht="15" customHeight="1" x14ac:dyDescent="0.35">
      <c r="A13" s="1250"/>
      <c r="B13" s="353"/>
      <c r="C13" s="353"/>
      <c r="D13" s="327"/>
      <c r="E13" s="348"/>
      <c r="F13" s="327"/>
      <c r="G13" s="348"/>
      <c r="H13" s="297"/>
      <c r="I13" s="353"/>
      <c r="J13" s="297"/>
      <c r="K13" s="297"/>
      <c r="L13" s="353"/>
      <c r="M13" s="297"/>
      <c r="N13" s="353"/>
      <c r="O13" s="298"/>
      <c r="P13" s="366"/>
      <c r="Q13" s="298"/>
      <c r="R13" s="365"/>
      <c r="S13" s="298"/>
      <c r="T13" s="366"/>
      <c r="U13" s="298"/>
      <c r="V13" s="385"/>
      <c r="W13" s="340"/>
      <c r="X13" s="385"/>
      <c r="Y13" s="298"/>
      <c r="Z13" s="366"/>
      <c r="AA13" s="298"/>
      <c r="AB13" s="298"/>
    </row>
    <row r="14" spans="1:29" ht="15" customHeight="1" x14ac:dyDescent="0.35">
      <c r="A14" s="1251"/>
      <c r="B14" s="353"/>
      <c r="C14" s="353"/>
      <c r="D14" s="327"/>
      <c r="E14" s="348"/>
      <c r="F14" s="297"/>
      <c r="G14" s="353"/>
      <c r="H14" s="338"/>
      <c r="I14" s="353"/>
      <c r="J14" s="297"/>
      <c r="K14" s="297"/>
      <c r="L14" s="353"/>
      <c r="M14" s="297"/>
      <c r="N14" s="353"/>
      <c r="O14" s="298"/>
      <c r="P14" s="366"/>
      <c r="Q14" s="298"/>
      <c r="R14" s="365"/>
      <c r="S14" s="298"/>
      <c r="T14" s="366"/>
      <c r="U14" s="298"/>
      <c r="V14" s="385"/>
      <c r="W14" s="340"/>
      <c r="X14" s="385"/>
      <c r="Y14" s="298"/>
      <c r="Z14" s="366"/>
      <c r="AA14" s="298"/>
      <c r="AB14" s="298"/>
    </row>
    <row r="15" spans="1:29" ht="15" customHeight="1" x14ac:dyDescent="0.35">
      <c r="A15" s="1249">
        <v>44473</v>
      </c>
      <c r="B15" s="353">
        <v>16.489999999999998</v>
      </c>
      <c r="C15" s="353"/>
      <c r="D15" s="327">
        <v>126149</v>
      </c>
      <c r="E15" s="348">
        <v>18.12</v>
      </c>
      <c r="F15" s="327">
        <v>138618</v>
      </c>
      <c r="G15" s="348"/>
      <c r="H15" s="297"/>
      <c r="I15" s="353">
        <v>28.62</v>
      </c>
      <c r="J15" s="297">
        <v>218943</v>
      </c>
      <c r="K15" s="297"/>
      <c r="L15" s="353"/>
      <c r="M15" s="297"/>
      <c r="N15" s="353"/>
      <c r="O15" s="298"/>
      <c r="P15" s="366"/>
      <c r="Q15" s="298"/>
      <c r="R15" s="365">
        <v>15</v>
      </c>
      <c r="S15" s="298">
        <v>135000</v>
      </c>
      <c r="T15" s="366">
        <v>28.04</v>
      </c>
      <c r="U15" s="298">
        <v>214506</v>
      </c>
      <c r="V15" s="385"/>
      <c r="W15" s="340"/>
      <c r="X15" s="385">
        <v>32.25</v>
      </c>
      <c r="Y15" s="298">
        <v>246713</v>
      </c>
      <c r="Z15" s="366">
        <v>11.03</v>
      </c>
      <c r="AA15" s="298">
        <v>84380</v>
      </c>
      <c r="AB15" s="298"/>
    </row>
    <row r="16" spans="1:29" ht="15" customHeight="1" x14ac:dyDescent="0.35">
      <c r="A16" s="1251"/>
      <c r="B16" s="353"/>
      <c r="C16" s="353"/>
      <c r="D16" s="327"/>
      <c r="E16" s="348"/>
      <c r="F16" s="327"/>
      <c r="G16" s="348"/>
      <c r="H16" s="297"/>
      <c r="I16" s="353"/>
      <c r="J16" s="297"/>
      <c r="K16" s="297"/>
      <c r="L16" s="353"/>
      <c r="M16" s="297"/>
      <c r="N16" s="353"/>
      <c r="O16" s="298"/>
      <c r="P16" s="366"/>
      <c r="Q16" s="298"/>
      <c r="R16" s="365">
        <v>15</v>
      </c>
      <c r="S16" s="298">
        <v>135000</v>
      </c>
      <c r="T16" s="366"/>
      <c r="U16" s="298"/>
      <c r="V16" s="385"/>
      <c r="W16" s="340"/>
      <c r="X16" s="385"/>
      <c r="Y16" s="298"/>
      <c r="Z16" s="366"/>
      <c r="AA16" s="298"/>
      <c r="AB16" s="298"/>
    </row>
    <row r="17" spans="1:28" ht="15" customHeight="1" x14ac:dyDescent="0.35">
      <c r="A17" s="1249">
        <v>44474</v>
      </c>
      <c r="B17" s="353">
        <v>17.23</v>
      </c>
      <c r="C17" s="353"/>
      <c r="D17" s="327">
        <v>131810</v>
      </c>
      <c r="E17" s="348">
        <v>17.96</v>
      </c>
      <c r="F17" s="327">
        <v>137394</v>
      </c>
      <c r="G17" s="348"/>
      <c r="H17" s="297"/>
      <c r="I17" s="353">
        <v>20.79</v>
      </c>
      <c r="J17" s="297">
        <v>159044</v>
      </c>
      <c r="K17" s="297"/>
      <c r="L17" s="353"/>
      <c r="M17" s="297"/>
      <c r="N17" s="353"/>
      <c r="O17" s="298"/>
      <c r="P17" s="366"/>
      <c r="Q17" s="298"/>
      <c r="R17" s="365">
        <v>15</v>
      </c>
      <c r="S17" s="298">
        <v>135000</v>
      </c>
      <c r="T17" s="366"/>
      <c r="U17" s="298"/>
      <c r="V17" s="385"/>
      <c r="W17" s="340"/>
      <c r="X17" s="385"/>
      <c r="Y17" s="298"/>
      <c r="Z17" s="366"/>
      <c r="AA17" s="298"/>
      <c r="AB17" s="298"/>
    </row>
    <row r="18" spans="1:28" ht="15" customHeight="1" x14ac:dyDescent="0.35">
      <c r="A18" s="1250"/>
      <c r="B18" s="353"/>
      <c r="C18" s="353"/>
      <c r="D18" s="327"/>
      <c r="E18" s="348"/>
      <c r="F18" s="327"/>
      <c r="G18" s="348"/>
      <c r="H18" s="297"/>
      <c r="I18" s="353"/>
      <c r="J18" s="297"/>
      <c r="K18" s="297"/>
      <c r="L18" s="353"/>
      <c r="M18" s="297"/>
      <c r="N18" s="353"/>
      <c r="O18" s="298"/>
      <c r="P18" s="366"/>
      <c r="Q18" s="298"/>
      <c r="R18" s="365">
        <v>15</v>
      </c>
      <c r="S18" s="298">
        <v>135000</v>
      </c>
      <c r="T18" s="366"/>
      <c r="U18" s="298"/>
      <c r="V18" s="385"/>
      <c r="W18" s="340"/>
      <c r="X18" s="385"/>
      <c r="Y18" s="298"/>
      <c r="Z18" s="366"/>
      <c r="AA18" s="298"/>
      <c r="AB18" s="298"/>
    </row>
    <row r="19" spans="1:28" ht="15" customHeight="1" x14ac:dyDescent="0.35">
      <c r="A19" s="1251"/>
      <c r="B19" s="353"/>
      <c r="C19" s="353"/>
      <c r="D19" s="327"/>
      <c r="E19" s="348"/>
      <c r="F19" s="327"/>
      <c r="G19" s="348"/>
      <c r="H19" s="297"/>
      <c r="I19" s="353"/>
      <c r="J19" s="297"/>
      <c r="K19" s="297"/>
      <c r="L19" s="353"/>
      <c r="M19" s="297"/>
      <c r="N19" s="353"/>
      <c r="O19" s="298"/>
      <c r="P19" s="366"/>
      <c r="Q19" s="298"/>
      <c r="R19" s="365">
        <v>15</v>
      </c>
      <c r="S19" s="298">
        <v>135000</v>
      </c>
      <c r="T19" s="366"/>
      <c r="U19" s="298"/>
      <c r="V19" s="385"/>
      <c r="W19" s="340"/>
      <c r="X19" s="385"/>
      <c r="Y19" s="298"/>
      <c r="Z19" s="366"/>
      <c r="AA19" s="298"/>
      <c r="AB19" s="298"/>
    </row>
    <row r="20" spans="1:28" ht="15" customHeight="1" x14ac:dyDescent="0.35">
      <c r="A20" s="1249">
        <v>44475</v>
      </c>
      <c r="B20" s="353"/>
      <c r="C20" s="353"/>
      <c r="D20" s="327"/>
      <c r="E20" s="348">
        <v>16.440000000000001</v>
      </c>
      <c r="F20" s="327">
        <v>125766</v>
      </c>
      <c r="G20" s="348">
        <v>32.869999999999997</v>
      </c>
      <c r="H20" s="297">
        <v>251456</v>
      </c>
      <c r="I20" s="353">
        <v>21.61</v>
      </c>
      <c r="J20" s="297">
        <v>165317</v>
      </c>
      <c r="K20" s="297"/>
      <c r="L20" s="353"/>
      <c r="M20" s="297"/>
      <c r="N20" s="353"/>
      <c r="O20" s="298"/>
      <c r="P20" s="366"/>
      <c r="Q20" s="298"/>
      <c r="R20" s="365">
        <v>15</v>
      </c>
      <c r="S20" s="298">
        <v>135000</v>
      </c>
      <c r="T20" s="366"/>
      <c r="U20" s="298"/>
      <c r="V20" s="385"/>
      <c r="W20" s="340"/>
      <c r="X20" s="385"/>
      <c r="Y20" s="332"/>
      <c r="Z20" s="366"/>
      <c r="AA20" s="298"/>
      <c r="AB20" s="298"/>
    </row>
    <row r="21" spans="1:28" ht="15" customHeight="1" x14ac:dyDescent="0.35">
      <c r="A21" s="1250"/>
      <c r="B21" s="353"/>
      <c r="C21" s="353"/>
      <c r="D21" s="327"/>
      <c r="E21" s="348"/>
      <c r="F21" s="327"/>
      <c r="G21" s="348"/>
      <c r="H21" s="297"/>
      <c r="I21" s="353"/>
      <c r="J21" s="297"/>
      <c r="K21" s="297"/>
      <c r="L21" s="353"/>
      <c r="M21" s="297"/>
      <c r="N21" s="353"/>
      <c r="O21" s="298"/>
      <c r="P21" s="366"/>
      <c r="Q21" s="298"/>
      <c r="R21" s="365">
        <v>15</v>
      </c>
      <c r="S21" s="298">
        <v>135000</v>
      </c>
      <c r="T21" s="366"/>
      <c r="U21" s="298"/>
      <c r="V21" s="385"/>
      <c r="W21" s="868"/>
      <c r="X21" s="871"/>
      <c r="Y21" s="867"/>
      <c r="Z21" s="365"/>
      <c r="AA21" s="298"/>
      <c r="AB21" s="298"/>
    </row>
    <row r="22" spans="1:28" ht="15" customHeight="1" x14ac:dyDescent="0.35">
      <c r="A22" s="1250"/>
      <c r="B22" s="353"/>
      <c r="C22" s="353"/>
      <c r="D22" s="327"/>
      <c r="E22" s="348"/>
      <c r="F22" s="327"/>
      <c r="G22" s="348"/>
      <c r="H22" s="297"/>
      <c r="I22" s="353"/>
      <c r="J22" s="297"/>
      <c r="K22" s="297"/>
      <c r="L22" s="353"/>
      <c r="M22" s="297"/>
      <c r="N22" s="353"/>
      <c r="O22" s="298"/>
      <c r="P22" s="366"/>
      <c r="Q22" s="298"/>
      <c r="R22" s="365"/>
      <c r="S22" s="298"/>
      <c r="T22" s="366"/>
      <c r="U22" s="298"/>
      <c r="V22" s="385"/>
      <c r="W22" s="868"/>
      <c r="X22" s="871"/>
      <c r="Y22" s="867"/>
      <c r="Z22" s="365"/>
      <c r="AA22" s="298"/>
      <c r="AB22" s="298"/>
    </row>
    <row r="23" spans="1:28" ht="15" customHeight="1" x14ac:dyDescent="0.35">
      <c r="A23" s="1251"/>
      <c r="B23" s="353"/>
      <c r="C23" s="353"/>
      <c r="D23" s="327"/>
      <c r="E23" s="348"/>
      <c r="F23" s="327"/>
      <c r="G23" s="348"/>
      <c r="H23" s="297"/>
      <c r="I23" s="353"/>
      <c r="J23" s="297"/>
      <c r="K23" s="297"/>
      <c r="L23" s="353"/>
      <c r="M23" s="297"/>
      <c r="N23" s="353"/>
      <c r="O23" s="298"/>
      <c r="P23" s="366"/>
      <c r="Q23" s="298"/>
      <c r="R23" s="365"/>
      <c r="S23" s="298"/>
      <c r="T23" s="366"/>
      <c r="U23" s="298"/>
      <c r="V23" s="385"/>
      <c r="W23" s="340"/>
      <c r="X23" s="385"/>
      <c r="Y23" s="298"/>
      <c r="Z23" s="366"/>
      <c r="AA23" s="298"/>
      <c r="AB23" s="298"/>
    </row>
    <row r="24" spans="1:28" ht="15" customHeight="1" x14ac:dyDescent="0.35">
      <c r="A24" s="1249">
        <v>44476</v>
      </c>
      <c r="B24" s="353">
        <v>22.88</v>
      </c>
      <c r="C24" s="353"/>
      <c r="D24" s="327">
        <v>175032</v>
      </c>
      <c r="E24" s="348"/>
      <c r="F24" s="327"/>
      <c r="G24" s="348"/>
      <c r="H24" s="297"/>
      <c r="I24" s="353">
        <v>25.32</v>
      </c>
      <c r="J24" s="338">
        <v>193698</v>
      </c>
      <c r="K24" s="338"/>
      <c r="L24" s="353"/>
      <c r="M24" s="297"/>
      <c r="N24" s="353"/>
      <c r="O24" s="298"/>
      <c r="P24" s="366"/>
      <c r="Q24" s="298"/>
      <c r="R24" s="365">
        <v>15</v>
      </c>
      <c r="S24" s="298">
        <v>135000</v>
      </c>
      <c r="T24" s="366"/>
      <c r="U24" s="298"/>
      <c r="V24" s="385"/>
      <c r="W24" s="340"/>
      <c r="X24" s="385"/>
      <c r="Y24" s="298"/>
      <c r="Z24" s="366"/>
      <c r="AA24" s="298"/>
      <c r="AB24" s="298"/>
    </row>
    <row r="25" spans="1:28" ht="15" customHeight="1" x14ac:dyDescent="0.35">
      <c r="A25" s="1250"/>
      <c r="B25" s="353"/>
      <c r="C25" s="353"/>
      <c r="D25" s="327"/>
      <c r="E25" s="348"/>
      <c r="F25" s="327"/>
      <c r="G25" s="348"/>
      <c r="H25" s="297"/>
      <c r="I25" s="353"/>
      <c r="J25" s="297"/>
      <c r="K25" s="297"/>
      <c r="L25" s="353"/>
      <c r="M25" s="297"/>
      <c r="N25" s="353"/>
      <c r="O25" s="298"/>
      <c r="P25" s="366"/>
      <c r="Q25" s="298"/>
      <c r="R25" s="365">
        <v>15</v>
      </c>
      <c r="S25" s="298">
        <v>135000</v>
      </c>
      <c r="T25" s="366"/>
      <c r="U25" s="298"/>
      <c r="V25" s="385"/>
      <c r="W25" s="340"/>
      <c r="X25" s="385"/>
      <c r="Y25" s="298"/>
      <c r="Z25" s="366"/>
      <c r="AA25" s="298"/>
      <c r="AB25" s="298"/>
    </row>
    <row r="26" spans="1:28" ht="15" customHeight="1" x14ac:dyDescent="0.35">
      <c r="A26" s="1251"/>
      <c r="B26" s="353"/>
      <c r="C26" s="353"/>
      <c r="D26" s="327"/>
      <c r="E26" s="348"/>
      <c r="F26" s="327"/>
      <c r="G26" s="348"/>
      <c r="H26" s="297"/>
      <c r="I26" s="353"/>
      <c r="J26" s="297"/>
      <c r="K26" s="297"/>
      <c r="L26" s="353"/>
      <c r="M26" s="297"/>
      <c r="N26" s="353"/>
      <c r="O26" s="298"/>
      <c r="P26" s="366"/>
      <c r="Q26" s="298"/>
      <c r="R26" s="365"/>
      <c r="S26" s="298"/>
      <c r="T26" s="366"/>
      <c r="U26" s="298"/>
      <c r="V26" s="385"/>
      <c r="W26" s="340"/>
      <c r="X26" s="385"/>
      <c r="Y26" s="298"/>
      <c r="Z26" s="366"/>
      <c r="AA26" s="298"/>
      <c r="AB26" s="298"/>
    </row>
    <row r="27" spans="1:28" ht="15" customHeight="1" x14ac:dyDescent="0.35">
      <c r="A27" s="1249">
        <v>44477</v>
      </c>
      <c r="B27" s="353">
        <v>15.84</v>
      </c>
      <c r="C27" s="353"/>
      <c r="D27" s="327">
        <v>121176</v>
      </c>
      <c r="E27" s="348">
        <v>33.94</v>
      </c>
      <c r="F27" s="327">
        <v>259641</v>
      </c>
      <c r="G27" s="348"/>
      <c r="H27" s="297"/>
      <c r="I27" s="353"/>
      <c r="J27" s="297"/>
      <c r="K27" s="297"/>
      <c r="L27" s="353"/>
      <c r="M27" s="297"/>
      <c r="N27" s="353">
        <v>24.99</v>
      </c>
      <c r="O27" s="298">
        <v>191174</v>
      </c>
      <c r="P27" s="366"/>
      <c r="Q27" s="298"/>
      <c r="R27" s="365">
        <v>15</v>
      </c>
      <c r="S27" s="298">
        <v>135000</v>
      </c>
      <c r="T27" s="366"/>
      <c r="U27" s="298"/>
      <c r="V27" s="385"/>
      <c r="W27" s="340"/>
      <c r="X27" s="385"/>
      <c r="Y27" s="298"/>
      <c r="Z27" s="366"/>
      <c r="AA27" s="298"/>
      <c r="AB27" s="298"/>
    </row>
    <row r="28" spans="1:28" ht="15" customHeight="1" x14ac:dyDescent="0.35">
      <c r="A28" s="1251"/>
      <c r="B28" s="353"/>
      <c r="C28" s="353"/>
      <c r="D28" s="327"/>
      <c r="E28" s="348"/>
      <c r="F28" s="327"/>
      <c r="G28" s="348"/>
      <c r="H28" s="297"/>
      <c r="I28" s="353"/>
      <c r="J28" s="297"/>
      <c r="K28" s="297"/>
      <c r="L28" s="353"/>
      <c r="M28" s="297"/>
      <c r="N28" s="353"/>
      <c r="O28" s="298"/>
      <c r="P28" s="366"/>
      <c r="Q28" s="298"/>
      <c r="R28" s="365">
        <v>15</v>
      </c>
      <c r="S28" s="298">
        <v>135000</v>
      </c>
      <c r="T28" s="366"/>
      <c r="U28" s="298"/>
      <c r="V28" s="385"/>
      <c r="W28" s="340"/>
      <c r="X28" s="385"/>
      <c r="Y28" s="298"/>
      <c r="Z28" s="366"/>
      <c r="AA28" s="298"/>
      <c r="AB28" s="298"/>
    </row>
    <row r="29" spans="1:28" ht="15" customHeight="1" x14ac:dyDescent="0.35">
      <c r="A29" s="1249">
        <v>44478</v>
      </c>
      <c r="B29" s="353"/>
      <c r="C29" s="353"/>
      <c r="D29" s="327"/>
      <c r="E29" s="348"/>
      <c r="F29" s="450"/>
      <c r="G29" s="348"/>
      <c r="H29" s="297"/>
      <c r="I29" s="353">
        <v>32.549999999999997</v>
      </c>
      <c r="J29" s="297">
        <v>249008</v>
      </c>
      <c r="K29" s="297">
        <v>30</v>
      </c>
      <c r="L29" s="353"/>
      <c r="M29" s="297">
        <v>270000</v>
      </c>
      <c r="N29" s="353"/>
      <c r="O29" s="298"/>
      <c r="P29" s="366"/>
      <c r="Q29" s="298"/>
      <c r="R29" s="365">
        <v>15</v>
      </c>
      <c r="S29" s="298">
        <v>135000</v>
      </c>
      <c r="T29" s="366"/>
      <c r="U29" s="298"/>
      <c r="V29" s="385">
        <v>12.58</v>
      </c>
      <c r="W29" s="340">
        <v>96237</v>
      </c>
      <c r="X29" s="385"/>
      <c r="Y29" s="298"/>
      <c r="Z29" s="366"/>
      <c r="AA29" s="298"/>
      <c r="AB29" s="298"/>
    </row>
    <row r="30" spans="1:28" ht="15" customHeight="1" x14ac:dyDescent="0.35">
      <c r="A30" s="1250"/>
      <c r="B30" s="353"/>
      <c r="C30" s="353"/>
      <c r="D30" s="327"/>
      <c r="E30" s="348"/>
      <c r="F30" s="327"/>
      <c r="G30" s="348"/>
      <c r="H30" s="297"/>
      <c r="I30" s="353"/>
      <c r="J30" s="297"/>
      <c r="K30" s="297"/>
      <c r="L30" s="353">
        <v>54.09</v>
      </c>
      <c r="M30" s="297">
        <v>278564</v>
      </c>
      <c r="N30" s="353"/>
      <c r="O30" s="298"/>
      <c r="P30" s="366"/>
      <c r="Q30" s="298"/>
      <c r="R30" s="365"/>
      <c r="S30" s="298"/>
      <c r="T30" s="366"/>
      <c r="U30" s="298"/>
      <c r="V30" s="385"/>
      <c r="W30" s="868"/>
      <c r="X30" s="871"/>
      <c r="Y30" s="867"/>
      <c r="Z30" s="365"/>
      <c r="AA30" s="298"/>
      <c r="AB30" s="298"/>
    </row>
    <row r="31" spans="1:28" ht="15" customHeight="1" x14ac:dyDescent="0.35">
      <c r="A31" s="1251"/>
      <c r="B31" s="353"/>
      <c r="C31" s="353"/>
      <c r="D31" s="450"/>
      <c r="E31" s="348"/>
      <c r="F31" s="327"/>
      <c r="G31" s="348"/>
      <c r="H31" s="297"/>
      <c r="I31" s="353"/>
      <c r="J31" s="297"/>
      <c r="K31" s="297"/>
      <c r="L31" s="353"/>
      <c r="M31" s="297"/>
      <c r="N31" s="353"/>
      <c r="O31" s="298"/>
      <c r="P31" s="366"/>
      <c r="Q31" s="298"/>
      <c r="R31" s="365"/>
      <c r="S31" s="298"/>
      <c r="T31" s="366"/>
      <c r="U31" s="298"/>
      <c r="V31" s="385"/>
      <c r="W31" s="340"/>
      <c r="X31" s="385"/>
      <c r="Y31" s="298"/>
      <c r="Z31" s="366"/>
      <c r="AA31" s="298"/>
      <c r="AB31" s="298"/>
    </row>
    <row r="32" spans="1:28" ht="15" customHeight="1" x14ac:dyDescent="0.35">
      <c r="A32" s="1249">
        <v>44479</v>
      </c>
      <c r="B32" s="353">
        <v>22.08</v>
      </c>
      <c r="C32" s="353"/>
      <c r="D32" s="327">
        <v>168912</v>
      </c>
      <c r="E32" s="348">
        <v>24.7</v>
      </c>
      <c r="F32" s="327">
        <v>188955</v>
      </c>
      <c r="G32" s="348"/>
      <c r="H32" s="297"/>
      <c r="I32" s="353">
        <v>14.23</v>
      </c>
      <c r="J32" s="297">
        <v>108860</v>
      </c>
      <c r="K32" s="297"/>
      <c r="L32" s="353"/>
      <c r="M32" s="297"/>
      <c r="N32" s="353"/>
      <c r="O32" s="298"/>
      <c r="P32" s="366"/>
      <c r="Q32" s="298"/>
      <c r="R32" s="365"/>
      <c r="S32" s="298"/>
      <c r="T32" s="366"/>
      <c r="U32" s="298"/>
      <c r="V32" s="385"/>
      <c r="W32" s="340"/>
      <c r="X32" s="385"/>
      <c r="Y32" s="298"/>
      <c r="Z32" s="366"/>
      <c r="AA32" s="298"/>
      <c r="AB32" s="298"/>
    </row>
    <row r="33" spans="1:28" ht="15" customHeight="1" x14ac:dyDescent="0.35">
      <c r="A33" s="1251"/>
      <c r="B33" s="353"/>
      <c r="C33" s="353"/>
      <c r="D33" s="327"/>
      <c r="E33" s="348"/>
      <c r="F33" s="327"/>
      <c r="G33" s="348"/>
      <c r="H33" s="297"/>
      <c r="I33" s="353"/>
      <c r="J33" s="297"/>
      <c r="K33" s="297"/>
      <c r="L33" s="353"/>
      <c r="M33" s="297"/>
      <c r="N33" s="353"/>
      <c r="O33" s="298"/>
      <c r="P33" s="366"/>
      <c r="Q33" s="298"/>
      <c r="R33" s="365"/>
      <c r="S33" s="298"/>
      <c r="T33" s="366"/>
      <c r="U33" s="298"/>
      <c r="V33" s="385">
        <v>6.03</v>
      </c>
      <c r="W33" s="340">
        <v>46130</v>
      </c>
      <c r="X33" s="385"/>
      <c r="Y33" s="298"/>
      <c r="Z33" s="366"/>
      <c r="AA33" s="298"/>
      <c r="AB33" s="298"/>
    </row>
    <row r="34" spans="1:28" ht="15" customHeight="1" x14ac:dyDescent="0.35">
      <c r="A34" s="1249">
        <v>44480</v>
      </c>
      <c r="B34" s="353">
        <v>13.77</v>
      </c>
      <c r="C34" s="353"/>
      <c r="D34" s="327">
        <v>105341</v>
      </c>
      <c r="E34" s="348">
        <v>12.97</v>
      </c>
      <c r="F34" s="327">
        <v>99221</v>
      </c>
      <c r="G34" s="348"/>
      <c r="H34" s="297"/>
      <c r="I34" s="353"/>
      <c r="J34" s="297"/>
      <c r="K34" s="297"/>
      <c r="L34" s="353">
        <v>48.07</v>
      </c>
      <c r="M34" s="297">
        <v>247561</v>
      </c>
      <c r="N34" s="353"/>
      <c r="O34" s="298"/>
      <c r="P34" s="366"/>
      <c r="Q34" s="298"/>
      <c r="R34" s="365">
        <v>15</v>
      </c>
      <c r="S34" s="298">
        <v>135000</v>
      </c>
      <c r="T34" s="366">
        <v>10.34</v>
      </c>
      <c r="U34" s="298">
        <v>79101</v>
      </c>
      <c r="V34" s="385"/>
      <c r="W34" s="340"/>
      <c r="X34" s="385">
        <v>32.840000000000003</v>
      </c>
      <c r="Y34" s="298">
        <v>251226</v>
      </c>
      <c r="Z34" s="366"/>
      <c r="AA34" s="298"/>
      <c r="AB34" s="298"/>
    </row>
    <row r="35" spans="1:28" ht="15" customHeight="1" x14ac:dyDescent="0.35">
      <c r="A35" s="1250"/>
      <c r="B35" s="353"/>
      <c r="C35" s="353"/>
      <c r="D35" s="327"/>
      <c r="E35" s="348"/>
      <c r="F35" s="327"/>
      <c r="G35" s="348"/>
      <c r="H35" s="297"/>
      <c r="I35" s="353"/>
      <c r="J35" s="297"/>
      <c r="K35" s="297"/>
      <c r="L35" s="353"/>
      <c r="M35" s="297"/>
      <c r="N35" s="353"/>
      <c r="O35" s="298"/>
      <c r="P35" s="366"/>
      <c r="Q35" s="298"/>
      <c r="R35" s="365">
        <v>15</v>
      </c>
      <c r="S35" s="298">
        <v>135000</v>
      </c>
      <c r="T35" s="366"/>
      <c r="U35" s="298"/>
      <c r="V35" s="385"/>
      <c r="W35" s="340"/>
      <c r="X35" s="385"/>
      <c r="Y35" s="298"/>
      <c r="Z35" s="366"/>
      <c r="AA35" s="298"/>
      <c r="AB35" s="298"/>
    </row>
    <row r="36" spans="1:28" ht="15" customHeight="1" x14ac:dyDescent="0.35">
      <c r="A36" s="1251"/>
      <c r="B36" s="353"/>
      <c r="C36" s="353"/>
      <c r="D36" s="327"/>
      <c r="E36" s="348"/>
      <c r="F36" s="327"/>
      <c r="G36" s="348"/>
      <c r="H36" s="297"/>
      <c r="I36" s="353"/>
      <c r="J36" s="297"/>
      <c r="K36" s="297"/>
      <c r="L36" s="353"/>
      <c r="M36" s="297"/>
      <c r="N36" s="353"/>
      <c r="O36" s="298"/>
      <c r="P36" s="366"/>
      <c r="Q36" s="298"/>
      <c r="R36" s="365"/>
      <c r="S36" s="298"/>
      <c r="T36" s="366"/>
      <c r="U36" s="298"/>
      <c r="V36" s="385"/>
      <c r="W36" s="340"/>
      <c r="X36" s="385"/>
      <c r="Y36" s="298"/>
      <c r="Z36" s="366"/>
      <c r="AA36" s="298"/>
      <c r="AB36" s="298"/>
    </row>
    <row r="37" spans="1:28" ht="15" customHeight="1" x14ac:dyDescent="0.35">
      <c r="A37" s="1249">
        <v>44481</v>
      </c>
      <c r="B37" s="353">
        <v>16.170000000000002</v>
      </c>
      <c r="C37" s="353"/>
      <c r="D37" s="327">
        <v>123701</v>
      </c>
      <c r="E37" s="348">
        <v>19.45</v>
      </c>
      <c r="F37" s="327">
        <v>148793</v>
      </c>
      <c r="G37" s="348">
        <v>31.48</v>
      </c>
      <c r="H37" s="297">
        <v>240822</v>
      </c>
      <c r="I37" s="353">
        <v>36.58</v>
      </c>
      <c r="J37" s="297">
        <v>279837</v>
      </c>
      <c r="K37" s="297"/>
      <c r="L37" s="353"/>
      <c r="M37" s="297"/>
      <c r="N37" s="353">
        <v>30.9</v>
      </c>
      <c r="O37" s="298">
        <v>236385</v>
      </c>
      <c r="P37" s="366">
        <v>46.49</v>
      </c>
      <c r="Q37" s="298">
        <v>355649</v>
      </c>
      <c r="R37" s="365">
        <v>14.88</v>
      </c>
      <c r="S37" s="298">
        <v>133920</v>
      </c>
      <c r="T37" s="366"/>
      <c r="U37" s="298"/>
      <c r="V37" s="385"/>
      <c r="W37" s="340"/>
      <c r="X37" s="385"/>
      <c r="Y37" s="298"/>
      <c r="Z37" s="366"/>
      <c r="AA37" s="298"/>
      <c r="AB37" s="298"/>
    </row>
    <row r="38" spans="1:28" ht="15" customHeight="1" x14ac:dyDescent="0.35">
      <c r="A38" s="1251"/>
      <c r="B38" s="353"/>
      <c r="C38" s="353"/>
      <c r="D38" s="327"/>
      <c r="E38" s="348"/>
      <c r="F38" s="327"/>
      <c r="G38" s="348"/>
      <c r="H38" s="297"/>
      <c r="I38" s="353"/>
      <c r="J38" s="297"/>
      <c r="K38" s="297"/>
      <c r="L38" s="353"/>
      <c r="M38" s="297"/>
      <c r="N38" s="353"/>
      <c r="O38" s="298"/>
      <c r="P38" s="366"/>
      <c r="Q38" s="298"/>
      <c r="R38" s="365">
        <v>15</v>
      </c>
      <c r="S38" s="298">
        <v>135000</v>
      </c>
      <c r="T38" s="366"/>
      <c r="U38" s="298"/>
      <c r="V38" s="385"/>
      <c r="W38" s="340"/>
      <c r="X38" s="385"/>
      <c r="Y38" s="298"/>
      <c r="Z38" s="366"/>
      <c r="AA38" s="298"/>
      <c r="AB38" s="298"/>
    </row>
    <row r="39" spans="1:28" ht="15" customHeight="1" x14ac:dyDescent="0.35">
      <c r="A39" s="1249">
        <v>44482</v>
      </c>
      <c r="B39" s="353"/>
      <c r="C39" s="353"/>
      <c r="D39" s="327"/>
      <c r="E39" s="348">
        <v>19.54</v>
      </c>
      <c r="F39" s="327">
        <v>149481</v>
      </c>
      <c r="G39" s="348"/>
      <c r="H39" s="297"/>
      <c r="I39" s="353">
        <v>23.41</v>
      </c>
      <c r="J39" s="297">
        <v>179087</v>
      </c>
      <c r="K39" s="297">
        <v>30</v>
      </c>
      <c r="L39" s="353"/>
      <c r="M39" s="297">
        <v>270000</v>
      </c>
      <c r="N39" s="353"/>
      <c r="O39" s="298"/>
      <c r="P39" s="366"/>
      <c r="Q39" s="298"/>
      <c r="R39" s="365">
        <v>15</v>
      </c>
      <c r="S39" s="298">
        <v>135000</v>
      </c>
      <c r="T39" s="366"/>
      <c r="U39" s="298"/>
      <c r="V39" s="385"/>
      <c r="W39" s="340"/>
      <c r="X39" s="385"/>
      <c r="Y39" s="298"/>
      <c r="Z39" s="366"/>
      <c r="AA39" s="298"/>
      <c r="AB39" s="298"/>
    </row>
    <row r="40" spans="1:28" ht="15" customHeight="1" x14ac:dyDescent="0.35">
      <c r="A40" s="1250"/>
      <c r="B40" s="353"/>
      <c r="C40" s="353"/>
      <c r="D40" s="327"/>
      <c r="E40" s="348"/>
      <c r="F40" s="327"/>
      <c r="G40" s="348"/>
      <c r="H40" s="297"/>
      <c r="I40" s="353"/>
      <c r="J40" s="297"/>
      <c r="K40" s="297"/>
      <c r="L40" s="353"/>
      <c r="M40" s="297"/>
      <c r="N40" s="353"/>
      <c r="O40" s="298"/>
      <c r="P40" s="366"/>
      <c r="Q40" s="298"/>
      <c r="R40" s="365">
        <v>15</v>
      </c>
      <c r="S40" s="298">
        <v>135000</v>
      </c>
      <c r="T40" s="366"/>
      <c r="U40" s="298"/>
      <c r="V40" s="385"/>
      <c r="W40" s="868"/>
      <c r="X40" s="871"/>
      <c r="Y40" s="867"/>
      <c r="Z40" s="365"/>
      <c r="AA40" s="298"/>
      <c r="AB40" s="298"/>
    </row>
    <row r="41" spans="1:28" ht="15" customHeight="1" x14ac:dyDescent="0.35">
      <c r="A41" s="1251"/>
      <c r="B41" s="353"/>
      <c r="C41" s="353"/>
      <c r="D41" s="327"/>
      <c r="E41" s="348"/>
      <c r="F41" s="327"/>
      <c r="G41" s="348"/>
      <c r="H41" s="297"/>
      <c r="I41" s="353"/>
      <c r="J41" s="297"/>
      <c r="K41" s="297"/>
      <c r="L41" s="353"/>
      <c r="M41" s="297"/>
      <c r="N41" s="353"/>
      <c r="O41" s="298"/>
      <c r="P41" s="366"/>
      <c r="Q41" s="298"/>
      <c r="R41" s="365"/>
      <c r="S41" s="298"/>
      <c r="T41" s="366"/>
      <c r="U41" s="298"/>
      <c r="V41" s="385"/>
      <c r="W41" s="340"/>
      <c r="X41" s="385"/>
      <c r="Y41" s="298"/>
      <c r="Z41" s="366"/>
      <c r="AA41" s="298"/>
      <c r="AB41" s="298"/>
    </row>
    <row r="42" spans="1:28" ht="15" customHeight="1" x14ac:dyDescent="0.35">
      <c r="A42" s="1249">
        <v>44483</v>
      </c>
      <c r="B42" s="353">
        <v>30</v>
      </c>
      <c r="C42" s="353"/>
      <c r="D42" s="327">
        <v>229500</v>
      </c>
      <c r="E42" s="348"/>
      <c r="F42" s="327"/>
      <c r="G42" s="348"/>
      <c r="H42" s="297"/>
      <c r="I42" s="353">
        <v>26.47</v>
      </c>
      <c r="J42" s="297">
        <v>202496</v>
      </c>
      <c r="K42" s="297"/>
      <c r="L42" s="353">
        <v>38.83</v>
      </c>
      <c r="M42" s="297">
        <v>200000</v>
      </c>
      <c r="N42" s="353"/>
      <c r="O42" s="298"/>
      <c r="P42" s="366"/>
      <c r="Q42" s="298"/>
      <c r="R42" s="365">
        <v>15</v>
      </c>
      <c r="S42" s="298">
        <v>135000</v>
      </c>
      <c r="T42" s="366"/>
      <c r="U42" s="298"/>
      <c r="V42" s="385"/>
      <c r="W42" s="340"/>
      <c r="X42" s="385"/>
      <c r="Y42" s="298"/>
      <c r="Z42" s="366"/>
      <c r="AA42" s="298"/>
      <c r="AB42" s="298"/>
    </row>
    <row r="43" spans="1:28" ht="15" customHeight="1" x14ac:dyDescent="0.35">
      <c r="A43" s="1250"/>
      <c r="B43" s="353"/>
      <c r="C43" s="353"/>
      <c r="D43" s="327"/>
      <c r="E43" s="348"/>
      <c r="F43" s="327"/>
      <c r="G43" s="348"/>
      <c r="H43" s="297"/>
      <c r="I43" s="353"/>
      <c r="J43" s="297"/>
      <c r="K43" s="297"/>
      <c r="L43" s="353"/>
      <c r="M43" s="297"/>
      <c r="N43" s="353"/>
      <c r="O43" s="298"/>
      <c r="P43" s="366"/>
      <c r="Q43" s="298"/>
      <c r="R43" s="365"/>
      <c r="S43" s="298"/>
      <c r="T43" s="366"/>
      <c r="U43" s="298"/>
      <c r="V43" s="385"/>
      <c r="W43" s="868"/>
      <c r="X43" s="871"/>
      <c r="Y43" s="867"/>
      <c r="Z43" s="365"/>
      <c r="AA43" s="298"/>
      <c r="AB43" s="298"/>
    </row>
    <row r="44" spans="1:28" ht="15" customHeight="1" x14ac:dyDescent="0.35">
      <c r="A44" s="1251"/>
      <c r="B44" s="353"/>
      <c r="C44" s="353"/>
      <c r="D44" s="327"/>
      <c r="E44" s="348"/>
      <c r="F44" s="327"/>
      <c r="G44" s="348"/>
      <c r="H44" s="297"/>
      <c r="I44" s="353"/>
      <c r="J44" s="297"/>
      <c r="K44" s="297"/>
      <c r="L44" s="353"/>
      <c r="M44" s="297"/>
      <c r="N44" s="353"/>
      <c r="O44" s="298"/>
      <c r="P44" s="366"/>
      <c r="Q44" s="298"/>
      <c r="R44" s="365">
        <v>15</v>
      </c>
      <c r="S44" s="298">
        <v>135000</v>
      </c>
      <c r="T44" s="366"/>
      <c r="U44" s="298"/>
      <c r="V44" s="385"/>
      <c r="W44" s="340"/>
      <c r="X44" s="385"/>
      <c r="Y44" s="298"/>
      <c r="Z44" s="366"/>
      <c r="AA44" s="298"/>
      <c r="AB44" s="298"/>
    </row>
    <row r="45" spans="1:28" ht="15" customHeight="1" x14ac:dyDescent="0.35">
      <c r="A45" s="1249">
        <v>44484</v>
      </c>
      <c r="B45" s="353"/>
      <c r="C45" s="353"/>
      <c r="D45" s="327"/>
      <c r="E45" s="348">
        <v>30.93</v>
      </c>
      <c r="F45" s="327">
        <v>236615</v>
      </c>
      <c r="G45" s="348"/>
      <c r="H45" s="297"/>
      <c r="I45" s="353"/>
      <c r="J45" s="297"/>
      <c r="K45" s="297"/>
      <c r="L45" s="353"/>
      <c r="M45" s="297"/>
      <c r="N45" s="353"/>
      <c r="O45" s="298"/>
      <c r="P45" s="366"/>
      <c r="Q45" s="298"/>
      <c r="R45" s="365">
        <v>15</v>
      </c>
      <c r="S45" s="298">
        <v>135000</v>
      </c>
      <c r="T45" s="366"/>
      <c r="U45" s="298"/>
      <c r="V45" s="385"/>
      <c r="W45" s="340"/>
      <c r="X45" s="385"/>
      <c r="Y45" s="298"/>
      <c r="Z45" s="366"/>
      <c r="AA45" s="298"/>
      <c r="AB45" s="298"/>
    </row>
    <row r="46" spans="1:28" ht="15" customHeight="1" x14ac:dyDescent="0.35">
      <c r="A46" s="1250"/>
      <c r="B46" s="353"/>
      <c r="C46" s="353"/>
      <c r="D46" s="327"/>
      <c r="E46" s="348"/>
      <c r="F46" s="327"/>
      <c r="G46" s="348"/>
      <c r="H46" s="297"/>
      <c r="I46" s="353"/>
      <c r="J46" s="297"/>
      <c r="K46" s="297"/>
      <c r="L46" s="353"/>
      <c r="M46" s="297"/>
      <c r="N46" s="353"/>
      <c r="O46" s="298"/>
      <c r="P46" s="366"/>
      <c r="Q46" s="298"/>
      <c r="R46" s="365">
        <v>15</v>
      </c>
      <c r="S46" s="298">
        <v>135000</v>
      </c>
      <c r="T46" s="366"/>
      <c r="U46" s="298"/>
      <c r="V46" s="385"/>
      <c r="W46" s="340"/>
      <c r="X46" s="385"/>
      <c r="Y46" s="298"/>
      <c r="Z46" s="366"/>
      <c r="AA46" s="298"/>
      <c r="AB46" s="298"/>
    </row>
    <row r="47" spans="1:28" ht="15" customHeight="1" x14ac:dyDescent="0.35">
      <c r="A47" s="1251"/>
      <c r="B47" s="353"/>
      <c r="C47" s="353"/>
      <c r="D47" s="327"/>
      <c r="E47" s="348"/>
      <c r="F47" s="327"/>
      <c r="G47" s="348"/>
      <c r="H47" s="297"/>
      <c r="I47" s="353"/>
      <c r="J47" s="297"/>
      <c r="K47" s="297"/>
      <c r="L47" s="353"/>
      <c r="M47" s="297"/>
      <c r="N47" s="353"/>
      <c r="O47" s="298"/>
      <c r="P47" s="366"/>
      <c r="Q47" s="298"/>
      <c r="R47" s="365"/>
      <c r="S47" s="298"/>
      <c r="T47" s="366"/>
      <c r="U47" s="298"/>
      <c r="V47" s="385"/>
      <c r="W47" s="340"/>
      <c r="X47" s="385"/>
      <c r="Y47" s="298"/>
      <c r="Z47" s="366"/>
      <c r="AA47" s="298"/>
      <c r="AB47" s="298"/>
    </row>
    <row r="48" spans="1:28" ht="15" customHeight="1" x14ac:dyDescent="0.35">
      <c r="A48" s="1249">
        <v>44485</v>
      </c>
      <c r="B48" s="353">
        <v>17.72</v>
      </c>
      <c r="C48" s="353"/>
      <c r="D48" s="327">
        <v>135558</v>
      </c>
      <c r="E48" s="348">
        <v>15.15</v>
      </c>
      <c r="F48" s="327">
        <v>115898</v>
      </c>
      <c r="G48" s="348">
        <v>36.99</v>
      </c>
      <c r="H48" s="338">
        <v>282974</v>
      </c>
      <c r="I48" s="372"/>
      <c r="J48" s="297"/>
      <c r="K48" s="297"/>
      <c r="L48" s="353"/>
      <c r="M48" s="297"/>
      <c r="N48" s="353"/>
      <c r="O48" s="298"/>
      <c r="P48" s="366"/>
      <c r="Q48" s="298"/>
      <c r="R48" s="365">
        <v>14.9</v>
      </c>
      <c r="S48" s="298">
        <v>134100</v>
      </c>
      <c r="T48" s="366"/>
      <c r="U48" s="298"/>
      <c r="V48" s="385"/>
      <c r="W48" s="340"/>
      <c r="X48" s="385"/>
      <c r="Y48" s="298"/>
      <c r="Z48" s="366"/>
      <c r="AA48" s="298"/>
      <c r="AB48" s="298"/>
    </row>
    <row r="49" spans="1:28" ht="15" customHeight="1" x14ac:dyDescent="0.35">
      <c r="A49" s="1251"/>
      <c r="B49" s="353"/>
      <c r="C49" s="353"/>
      <c r="D49" s="327"/>
      <c r="E49" s="348"/>
      <c r="F49" s="327"/>
      <c r="G49" s="348"/>
      <c r="H49" s="297"/>
      <c r="I49" s="353"/>
      <c r="J49" s="297"/>
      <c r="K49" s="297"/>
      <c r="L49" s="353"/>
      <c r="M49" s="297"/>
      <c r="N49" s="353"/>
      <c r="O49" s="298"/>
      <c r="P49" s="366"/>
      <c r="Q49" s="298"/>
      <c r="R49" s="365"/>
      <c r="S49" s="298"/>
      <c r="T49" s="366"/>
      <c r="U49" s="298"/>
      <c r="V49" s="385"/>
      <c r="W49" s="340"/>
      <c r="X49" s="385"/>
      <c r="Y49" s="298"/>
      <c r="Z49" s="366"/>
      <c r="AA49" s="298"/>
      <c r="AB49" s="298"/>
    </row>
    <row r="50" spans="1:28" ht="15" customHeight="1" x14ac:dyDescent="0.35">
      <c r="A50" s="1249">
        <v>44486</v>
      </c>
      <c r="B50" s="353"/>
      <c r="C50" s="353"/>
      <c r="D50" s="327"/>
      <c r="E50" s="348">
        <v>24.02</v>
      </c>
      <c r="F50" s="327">
        <v>183753</v>
      </c>
      <c r="G50" s="348"/>
      <c r="H50" s="297"/>
      <c r="I50" s="353"/>
      <c r="J50" s="297"/>
      <c r="K50" s="297"/>
      <c r="L50" s="353"/>
      <c r="M50" s="297"/>
      <c r="N50" s="353"/>
      <c r="O50" s="298"/>
      <c r="P50" s="366">
        <v>37.85</v>
      </c>
      <c r="Q50" s="298">
        <v>289553</v>
      </c>
      <c r="R50" s="365"/>
      <c r="S50" s="298"/>
      <c r="T50" s="366"/>
      <c r="U50" s="298"/>
      <c r="V50" s="385"/>
      <c r="W50" s="340"/>
      <c r="X50" s="385"/>
      <c r="Y50" s="298"/>
      <c r="Z50" s="366"/>
      <c r="AA50" s="298"/>
      <c r="AB50" s="298"/>
    </row>
    <row r="51" spans="1:28" ht="15" customHeight="1" x14ac:dyDescent="0.35">
      <c r="A51" s="1250"/>
      <c r="B51" s="353"/>
      <c r="C51" s="353"/>
      <c r="D51" s="327"/>
      <c r="E51" s="348"/>
      <c r="F51" s="327"/>
      <c r="G51" s="348"/>
      <c r="H51" s="297"/>
      <c r="I51" s="353"/>
      <c r="J51" s="297"/>
      <c r="K51" s="297"/>
      <c r="L51" s="353"/>
      <c r="M51" s="297"/>
      <c r="N51" s="353"/>
      <c r="O51" s="298"/>
      <c r="P51" s="366"/>
      <c r="Q51" s="298"/>
      <c r="R51" s="365"/>
      <c r="S51" s="298"/>
      <c r="T51" s="366"/>
      <c r="U51" s="298"/>
      <c r="V51" s="385"/>
      <c r="W51" s="340"/>
      <c r="X51" s="385"/>
      <c r="Y51" s="298"/>
      <c r="Z51" s="366"/>
      <c r="AA51" s="298"/>
      <c r="AB51" s="298"/>
    </row>
    <row r="52" spans="1:28" ht="15" customHeight="1" x14ac:dyDescent="0.35">
      <c r="A52" s="1251"/>
      <c r="B52" s="353"/>
      <c r="C52" s="353"/>
      <c r="D52" s="327"/>
      <c r="E52" s="348"/>
      <c r="F52" s="327"/>
      <c r="G52" s="348"/>
      <c r="H52" s="297"/>
      <c r="I52" s="353"/>
      <c r="J52" s="297"/>
      <c r="K52" s="297"/>
      <c r="L52" s="353"/>
      <c r="M52" s="297"/>
      <c r="N52" s="353"/>
      <c r="O52" s="298"/>
      <c r="P52" s="366"/>
      <c r="Q52" s="298"/>
      <c r="R52" s="365"/>
      <c r="S52" s="298"/>
      <c r="T52" s="366"/>
      <c r="U52" s="298"/>
      <c r="V52" s="385"/>
      <c r="W52" s="340"/>
      <c r="X52" s="385"/>
      <c r="Y52" s="298"/>
      <c r="Z52" s="366"/>
      <c r="AA52" s="298"/>
      <c r="AB52" s="298"/>
    </row>
    <row r="53" spans="1:28" ht="15" customHeight="1" x14ac:dyDescent="0.35">
      <c r="A53" s="1249">
        <v>44487</v>
      </c>
      <c r="B53" s="353"/>
      <c r="C53" s="353"/>
      <c r="D53" s="327"/>
      <c r="E53" s="348"/>
      <c r="F53" s="327"/>
      <c r="G53" s="348">
        <v>29.32</v>
      </c>
      <c r="H53" s="297">
        <v>224298</v>
      </c>
      <c r="I53" s="353"/>
      <c r="J53" s="297"/>
      <c r="K53" s="297">
        <v>15</v>
      </c>
      <c r="L53" s="353"/>
      <c r="M53" s="297">
        <v>135000</v>
      </c>
      <c r="N53" s="353"/>
      <c r="O53" s="298"/>
      <c r="P53" s="366"/>
      <c r="Q53" s="298"/>
      <c r="R53" s="365">
        <v>15</v>
      </c>
      <c r="S53" s="298">
        <v>135000</v>
      </c>
      <c r="T53" s="366"/>
      <c r="U53" s="298"/>
      <c r="V53" s="385">
        <v>12.13</v>
      </c>
      <c r="W53" s="340">
        <v>92795</v>
      </c>
      <c r="X53" s="385">
        <v>31.02</v>
      </c>
      <c r="Y53" s="298">
        <v>237303</v>
      </c>
      <c r="Z53" s="366"/>
      <c r="AA53" s="298"/>
      <c r="AB53" s="298"/>
    </row>
    <row r="54" spans="1:28" ht="15" customHeight="1" x14ac:dyDescent="0.35">
      <c r="A54" s="1250"/>
      <c r="B54" s="353"/>
      <c r="C54" s="353"/>
      <c r="D54" s="327"/>
      <c r="E54" s="348"/>
      <c r="F54" s="327"/>
      <c r="G54" s="348"/>
      <c r="H54" s="297"/>
      <c r="I54" s="353"/>
      <c r="J54" s="297"/>
      <c r="K54" s="297"/>
      <c r="L54" s="353"/>
      <c r="M54" s="297"/>
      <c r="N54" s="353"/>
      <c r="O54" s="298"/>
      <c r="P54" s="366"/>
      <c r="Q54" s="298"/>
      <c r="R54" s="365">
        <v>15</v>
      </c>
      <c r="S54" s="298">
        <v>135000</v>
      </c>
      <c r="T54" s="366"/>
      <c r="U54" s="298"/>
      <c r="V54" s="385"/>
      <c r="W54" s="868"/>
      <c r="X54" s="871"/>
      <c r="Y54" s="867"/>
      <c r="Z54" s="365"/>
      <c r="AA54" s="298"/>
      <c r="AB54" s="298"/>
    </row>
    <row r="55" spans="1:28" ht="15" customHeight="1" x14ac:dyDescent="0.35">
      <c r="A55" s="1251"/>
      <c r="B55" s="353"/>
      <c r="C55" s="353"/>
      <c r="D55" s="327"/>
      <c r="E55" s="348"/>
      <c r="F55" s="327"/>
      <c r="G55" s="348"/>
      <c r="H55" s="338"/>
      <c r="I55" s="353"/>
      <c r="J55" s="297"/>
      <c r="K55" s="297"/>
      <c r="L55" s="353"/>
      <c r="M55" s="297"/>
      <c r="N55" s="353"/>
      <c r="O55" s="298"/>
      <c r="P55" s="366"/>
      <c r="Q55" s="298"/>
      <c r="R55" s="365"/>
      <c r="S55" s="298"/>
      <c r="T55" s="366"/>
      <c r="U55" s="298"/>
      <c r="V55" s="385"/>
      <c r="W55" s="340"/>
      <c r="X55" s="385"/>
      <c r="Y55" s="298"/>
      <c r="Z55" s="366"/>
      <c r="AA55" s="298"/>
      <c r="AB55" s="298"/>
    </row>
    <row r="56" spans="1:28" ht="15" customHeight="1" x14ac:dyDescent="0.35">
      <c r="A56" s="1249">
        <v>44488</v>
      </c>
      <c r="B56" s="353">
        <v>34.270000000000003</v>
      </c>
      <c r="C56" s="353"/>
      <c r="D56" s="327">
        <v>262166</v>
      </c>
      <c r="E56" s="348">
        <v>34.450000000000003</v>
      </c>
      <c r="F56" s="327">
        <v>263543</v>
      </c>
      <c r="G56" s="348"/>
      <c r="H56" s="297"/>
      <c r="I56" s="353"/>
      <c r="J56" s="297"/>
      <c r="K56" s="297"/>
      <c r="L56" s="353">
        <v>52.45</v>
      </c>
      <c r="M56" s="297">
        <v>270118</v>
      </c>
      <c r="N56" s="353"/>
      <c r="O56" s="298"/>
      <c r="P56" s="366"/>
      <c r="Q56" s="298"/>
      <c r="R56" s="365">
        <v>15</v>
      </c>
      <c r="S56" s="298">
        <v>135000</v>
      </c>
      <c r="T56" s="366">
        <v>30.69</v>
      </c>
      <c r="U56" s="298">
        <v>234779</v>
      </c>
      <c r="V56" s="385"/>
      <c r="W56" s="340"/>
      <c r="X56" s="385"/>
      <c r="Y56" s="298"/>
      <c r="Z56" s="366"/>
      <c r="AA56" s="298"/>
      <c r="AB56" s="298"/>
    </row>
    <row r="57" spans="1:28" ht="15" customHeight="1" x14ac:dyDescent="0.35">
      <c r="A57" s="1250"/>
      <c r="B57" s="353">
        <v>33.04</v>
      </c>
      <c r="C57" s="353"/>
      <c r="D57" s="327">
        <v>252756</v>
      </c>
      <c r="E57" s="348"/>
      <c r="F57" s="327"/>
      <c r="G57" s="348"/>
      <c r="H57" s="297"/>
      <c r="I57" s="353"/>
      <c r="J57" s="297"/>
      <c r="K57" s="297"/>
      <c r="L57" s="353"/>
      <c r="M57" s="297"/>
      <c r="N57" s="353"/>
      <c r="O57" s="298"/>
      <c r="P57" s="366"/>
      <c r="Q57" s="298"/>
      <c r="R57" s="365">
        <v>15</v>
      </c>
      <c r="S57" s="298">
        <v>135000</v>
      </c>
      <c r="T57" s="366"/>
      <c r="U57" s="298"/>
      <c r="V57" s="385"/>
      <c r="W57" s="868"/>
      <c r="X57" s="871"/>
      <c r="Y57" s="867"/>
      <c r="Z57" s="365"/>
      <c r="AA57" s="298"/>
      <c r="AB57" s="298"/>
    </row>
    <row r="58" spans="1:28" ht="15" customHeight="1" x14ac:dyDescent="0.35">
      <c r="A58" s="1251"/>
      <c r="B58" s="353"/>
      <c r="C58" s="353"/>
      <c r="D58" s="327"/>
      <c r="E58" s="348"/>
      <c r="F58" s="327"/>
      <c r="G58" s="348"/>
      <c r="H58" s="297"/>
      <c r="I58" s="353"/>
      <c r="J58" s="297"/>
      <c r="K58" s="297"/>
      <c r="L58" s="353"/>
      <c r="M58" s="297"/>
      <c r="N58" s="353"/>
      <c r="O58" s="298"/>
      <c r="P58" s="366"/>
      <c r="Q58" s="298"/>
      <c r="R58" s="365"/>
      <c r="S58" s="298"/>
      <c r="T58" s="366"/>
      <c r="U58" s="298"/>
      <c r="V58" s="385"/>
      <c r="W58" s="340"/>
      <c r="X58" s="385"/>
      <c r="Y58" s="298"/>
      <c r="Z58" s="366"/>
      <c r="AA58" s="298"/>
      <c r="AB58" s="298"/>
    </row>
    <row r="59" spans="1:28" ht="15" customHeight="1" x14ac:dyDescent="0.35">
      <c r="A59" s="1249">
        <v>44489</v>
      </c>
      <c r="B59" s="353">
        <v>16.329999999999998</v>
      </c>
      <c r="C59" s="353"/>
      <c r="D59" s="327">
        <v>124925</v>
      </c>
      <c r="E59" s="410">
        <v>36.17</v>
      </c>
      <c r="F59" s="327">
        <v>276701</v>
      </c>
      <c r="G59" s="348"/>
      <c r="H59" s="297"/>
      <c r="I59" s="353"/>
      <c r="J59" s="297"/>
      <c r="K59" s="297"/>
      <c r="L59" s="353"/>
      <c r="M59" s="297"/>
      <c r="N59" s="353"/>
      <c r="O59" s="298"/>
      <c r="P59" s="366"/>
      <c r="Q59" s="298"/>
      <c r="R59" s="365">
        <v>15</v>
      </c>
      <c r="S59" s="298">
        <v>135000</v>
      </c>
      <c r="T59" s="366"/>
      <c r="U59" s="298"/>
      <c r="V59" s="385"/>
      <c r="W59" s="340"/>
      <c r="X59" s="385"/>
      <c r="Y59" s="298"/>
      <c r="Z59" s="366"/>
      <c r="AA59" s="298"/>
      <c r="AB59" s="298"/>
    </row>
    <row r="60" spans="1:28" ht="15" customHeight="1" x14ac:dyDescent="0.35">
      <c r="A60" s="1250"/>
      <c r="B60" s="353"/>
      <c r="C60" s="353"/>
      <c r="D60" s="327"/>
      <c r="E60" s="410"/>
      <c r="F60" s="327"/>
      <c r="G60" s="348"/>
      <c r="H60" s="297"/>
      <c r="I60" s="353"/>
      <c r="J60" s="297"/>
      <c r="K60" s="297"/>
      <c r="L60" s="353"/>
      <c r="M60" s="297"/>
      <c r="N60" s="353"/>
      <c r="O60" s="298"/>
      <c r="P60" s="366"/>
      <c r="Q60" s="298"/>
      <c r="R60" s="365"/>
      <c r="S60" s="298"/>
      <c r="T60" s="366"/>
      <c r="U60" s="298"/>
      <c r="V60" s="385"/>
      <c r="W60" s="340"/>
      <c r="X60" s="385"/>
      <c r="Y60" s="298"/>
      <c r="Z60" s="366"/>
      <c r="AA60" s="298"/>
      <c r="AB60" s="298"/>
    </row>
    <row r="61" spans="1:28" ht="15" customHeight="1" x14ac:dyDescent="0.35">
      <c r="A61" s="1251"/>
      <c r="B61" s="353"/>
      <c r="C61" s="353"/>
      <c r="D61" s="327"/>
      <c r="E61" s="348"/>
      <c r="F61" s="327"/>
      <c r="G61" s="348"/>
      <c r="H61" s="298"/>
      <c r="I61" s="366"/>
      <c r="J61" s="297"/>
      <c r="K61" s="297"/>
      <c r="L61" s="353"/>
      <c r="M61" s="297"/>
      <c r="N61" s="353"/>
      <c r="O61" s="298"/>
      <c r="P61" s="366"/>
      <c r="Q61" s="298"/>
      <c r="R61" s="365"/>
      <c r="S61" s="298"/>
      <c r="T61" s="366"/>
      <c r="U61" s="298"/>
      <c r="V61" s="385"/>
      <c r="W61" s="340"/>
      <c r="X61" s="385"/>
      <c r="Y61" s="298"/>
      <c r="Z61" s="366"/>
      <c r="AA61" s="298"/>
      <c r="AB61" s="298"/>
    </row>
    <row r="62" spans="1:28" ht="15" customHeight="1" x14ac:dyDescent="0.35">
      <c r="A62" s="1249">
        <v>44490</v>
      </c>
      <c r="B62" s="353">
        <v>20.309999999999999</v>
      </c>
      <c r="C62" s="353"/>
      <c r="D62" s="327">
        <v>155372</v>
      </c>
      <c r="E62" s="348"/>
      <c r="F62" s="327"/>
      <c r="G62" s="348"/>
      <c r="H62" s="298"/>
      <c r="I62" s="366"/>
      <c r="J62" s="297"/>
      <c r="K62" s="297"/>
      <c r="L62" s="353">
        <v>53.14</v>
      </c>
      <c r="M62" s="297">
        <v>273671</v>
      </c>
      <c r="N62" s="353"/>
      <c r="O62" s="298"/>
      <c r="P62" s="366"/>
      <c r="Q62" s="298"/>
      <c r="R62" s="365">
        <v>15</v>
      </c>
      <c r="S62" s="298">
        <v>135000</v>
      </c>
      <c r="T62" s="366"/>
      <c r="U62" s="298"/>
      <c r="V62" s="385"/>
      <c r="W62" s="340"/>
      <c r="X62" s="385"/>
      <c r="Y62" s="298"/>
      <c r="Z62" s="366"/>
      <c r="AA62" s="298"/>
      <c r="AB62" s="298"/>
    </row>
    <row r="63" spans="1:28" ht="15" customHeight="1" x14ac:dyDescent="0.35">
      <c r="A63" s="1250"/>
      <c r="B63" s="353"/>
      <c r="C63" s="353"/>
      <c r="D63" s="327"/>
      <c r="E63" s="348"/>
      <c r="F63" s="327"/>
      <c r="G63" s="348"/>
      <c r="H63" s="298"/>
      <c r="I63" s="366"/>
      <c r="J63" s="297"/>
      <c r="K63" s="297"/>
      <c r="L63" s="353"/>
      <c r="M63" s="297"/>
      <c r="N63" s="353"/>
      <c r="O63" s="298"/>
      <c r="P63" s="366"/>
      <c r="Q63" s="298"/>
      <c r="R63" s="365"/>
      <c r="S63" s="298"/>
      <c r="T63" s="366"/>
      <c r="U63" s="298"/>
      <c r="V63" s="385"/>
      <c r="W63" s="868"/>
      <c r="X63" s="871"/>
      <c r="Y63" s="867"/>
      <c r="Z63" s="365"/>
      <c r="AA63" s="298"/>
      <c r="AB63" s="298"/>
    </row>
    <row r="64" spans="1:28" ht="15" customHeight="1" x14ac:dyDescent="0.35">
      <c r="A64" s="1251"/>
      <c r="B64" s="353"/>
      <c r="C64" s="353"/>
      <c r="D64" s="327"/>
      <c r="E64" s="348"/>
      <c r="F64" s="327"/>
      <c r="G64" s="348"/>
      <c r="H64" s="297"/>
      <c r="I64" s="353"/>
      <c r="J64" s="297"/>
      <c r="K64" s="297"/>
      <c r="L64" s="353"/>
      <c r="M64" s="297"/>
      <c r="N64" s="353"/>
      <c r="O64" s="298"/>
      <c r="P64" s="366"/>
      <c r="Q64" s="298"/>
      <c r="R64" s="365"/>
      <c r="S64" s="298"/>
      <c r="T64" s="366"/>
      <c r="U64" s="298"/>
      <c r="V64" s="385"/>
      <c r="W64" s="340"/>
      <c r="X64" s="385"/>
      <c r="Y64" s="298"/>
      <c r="Z64" s="366"/>
      <c r="AA64" s="298"/>
      <c r="AB64" s="298"/>
    </row>
    <row r="65" spans="1:28" ht="17.25" customHeight="1" x14ac:dyDescent="0.35">
      <c r="A65" s="1249">
        <v>44491</v>
      </c>
      <c r="B65" s="353">
        <v>19.440000000000001</v>
      </c>
      <c r="C65" s="353"/>
      <c r="D65" s="327">
        <v>148716</v>
      </c>
      <c r="E65" s="348"/>
      <c r="F65" s="327"/>
      <c r="G65" s="348"/>
      <c r="H65" s="297"/>
      <c r="I65" s="353">
        <v>38.049999999999997</v>
      </c>
      <c r="J65" s="297">
        <v>291083</v>
      </c>
      <c r="K65" s="297">
        <v>30</v>
      </c>
      <c r="L65" s="353"/>
      <c r="M65" s="297">
        <v>270000</v>
      </c>
      <c r="N65" s="353"/>
      <c r="O65" s="298"/>
      <c r="P65" s="366"/>
      <c r="Q65" s="298"/>
      <c r="R65" s="365">
        <v>15</v>
      </c>
      <c r="S65" s="298">
        <v>135000</v>
      </c>
      <c r="T65" s="366"/>
      <c r="U65" s="298"/>
      <c r="V65" s="385"/>
      <c r="W65" s="340"/>
      <c r="X65" s="385"/>
      <c r="Y65" s="298"/>
      <c r="Z65" s="366"/>
      <c r="AA65" s="298"/>
      <c r="AB65" s="298"/>
    </row>
    <row r="66" spans="1:28" ht="17.25" customHeight="1" x14ac:dyDescent="0.35">
      <c r="A66" s="1250"/>
      <c r="B66" s="353"/>
      <c r="C66" s="353"/>
      <c r="D66" s="327"/>
      <c r="E66" s="348"/>
      <c r="F66" s="327"/>
      <c r="G66" s="348"/>
      <c r="H66" s="297"/>
      <c r="I66" s="353"/>
      <c r="J66" s="297"/>
      <c r="K66" s="297"/>
      <c r="L66" s="353"/>
      <c r="M66" s="297"/>
      <c r="N66" s="353"/>
      <c r="O66" s="298"/>
      <c r="P66" s="366"/>
      <c r="Q66" s="298"/>
      <c r="R66" s="365">
        <v>15</v>
      </c>
      <c r="S66" s="298">
        <v>135000</v>
      </c>
      <c r="T66" s="366"/>
      <c r="U66" s="298"/>
      <c r="V66" s="385"/>
      <c r="W66" s="340"/>
      <c r="X66" s="385"/>
      <c r="Y66" s="298"/>
      <c r="Z66" s="366"/>
      <c r="AA66" s="298"/>
      <c r="AB66" s="298"/>
    </row>
    <row r="67" spans="1:28" ht="15" customHeight="1" x14ac:dyDescent="0.35">
      <c r="A67" s="1251"/>
      <c r="B67" s="353"/>
      <c r="C67" s="353"/>
      <c r="D67" s="327"/>
      <c r="E67" s="348"/>
      <c r="F67" s="327"/>
      <c r="G67" s="348"/>
      <c r="H67" s="297"/>
      <c r="I67" s="353"/>
      <c r="J67" s="297"/>
      <c r="K67" s="297"/>
      <c r="L67" s="353"/>
      <c r="M67" s="297"/>
      <c r="N67" s="353"/>
      <c r="O67" s="298"/>
      <c r="P67" s="366"/>
      <c r="Q67" s="298"/>
      <c r="R67" s="365"/>
      <c r="S67" s="298"/>
      <c r="T67" s="366"/>
      <c r="U67" s="298"/>
      <c r="V67" s="385"/>
      <c r="W67" s="340"/>
      <c r="X67" s="385"/>
      <c r="Y67" s="298"/>
      <c r="Z67" s="366"/>
      <c r="AA67" s="298"/>
      <c r="AB67" s="298"/>
    </row>
    <row r="68" spans="1:28" ht="15" customHeight="1" x14ac:dyDescent="0.35">
      <c r="A68" s="1249">
        <v>44492</v>
      </c>
      <c r="B68" s="353">
        <v>13.11</v>
      </c>
      <c r="C68" s="353"/>
      <c r="D68" s="327">
        <v>100292</v>
      </c>
      <c r="E68" s="348"/>
      <c r="F68" s="327"/>
      <c r="G68" s="348"/>
      <c r="H68" s="297"/>
      <c r="I68" s="353"/>
      <c r="J68" s="297"/>
      <c r="K68" s="297">
        <v>15</v>
      </c>
      <c r="L68" s="353"/>
      <c r="M68" s="297">
        <v>135000</v>
      </c>
      <c r="N68" s="353"/>
      <c r="O68" s="298"/>
      <c r="P68" s="366"/>
      <c r="Q68" s="298"/>
      <c r="R68" s="365">
        <v>15</v>
      </c>
      <c r="S68" s="298">
        <v>135000</v>
      </c>
      <c r="T68" s="366"/>
      <c r="U68" s="298"/>
      <c r="V68" s="385">
        <v>30.47</v>
      </c>
      <c r="W68" s="342">
        <v>233096</v>
      </c>
      <c r="X68" s="387"/>
      <c r="Y68" s="332"/>
      <c r="Z68" s="388"/>
      <c r="AA68" s="298"/>
      <c r="AB68" s="298"/>
    </row>
    <row r="69" spans="1:28" ht="15" customHeight="1" x14ac:dyDescent="0.35">
      <c r="A69" s="1251"/>
      <c r="B69" s="353"/>
      <c r="C69" s="353"/>
      <c r="D69" s="327"/>
      <c r="E69" s="348"/>
      <c r="F69" s="327"/>
      <c r="G69" s="348"/>
      <c r="H69" s="297"/>
      <c r="I69" s="353"/>
      <c r="J69" s="297"/>
      <c r="K69" s="297"/>
      <c r="L69" s="353"/>
      <c r="M69" s="297"/>
      <c r="N69" s="353"/>
      <c r="O69" s="298"/>
      <c r="P69" s="366"/>
      <c r="Q69" s="298"/>
      <c r="R69" s="365"/>
      <c r="S69" s="298"/>
      <c r="T69" s="366"/>
      <c r="U69" s="298"/>
      <c r="V69" s="385"/>
      <c r="W69" s="340"/>
      <c r="X69" s="385"/>
      <c r="Y69" s="298"/>
      <c r="Z69" s="366"/>
      <c r="AA69" s="298"/>
      <c r="AB69" s="298"/>
    </row>
    <row r="70" spans="1:28" ht="15" customHeight="1" x14ac:dyDescent="0.35">
      <c r="A70" s="1249">
        <v>44493</v>
      </c>
      <c r="B70" s="353"/>
      <c r="C70" s="353"/>
      <c r="D70" s="327"/>
      <c r="E70" s="348">
        <v>28.03</v>
      </c>
      <c r="F70" s="327">
        <v>214430</v>
      </c>
      <c r="G70" s="348">
        <v>27.5</v>
      </c>
      <c r="H70" s="297">
        <v>210375</v>
      </c>
      <c r="I70" s="353">
        <v>39.049999999999997</v>
      </c>
      <c r="J70" s="297">
        <v>298733</v>
      </c>
      <c r="K70" s="297"/>
      <c r="L70" s="353"/>
      <c r="M70" s="297"/>
      <c r="N70" s="353"/>
      <c r="O70" s="298"/>
      <c r="P70" s="366"/>
      <c r="Q70" s="298"/>
      <c r="R70" s="365"/>
      <c r="S70" s="298"/>
      <c r="T70" s="366"/>
      <c r="U70" s="298"/>
      <c r="V70" s="385"/>
      <c r="W70" s="340"/>
      <c r="X70" s="385"/>
      <c r="Y70" s="298"/>
      <c r="Z70" s="366"/>
      <c r="AA70" s="298"/>
      <c r="AB70" s="298"/>
    </row>
    <row r="71" spans="1:28" ht="15" customHeight="1" x14ac:dyDescent="0.35">
      <c r="A71" s="1250"/>
      <c r="B71" s="353"/>
      <c r="C71" s="353"/>
      <c r="D71" s="327"/>
      <c r="E71" s="348"/>
      <c r="F71" s="327"/>
      <c r="G71" s="348"/>
      <c r="H71" s="338"/>
      <c r="I71" s="353"/>
      <c r="J71" s="297"/>
      <c r="K71" s="297"/>
      <c r="L71" s="353"/>
      <c r="M71" s="297"/>
      <c r="N71" s="353"/>
      <c r="O71" s="298"/>
      <c r="P71" s="366"/>
      <c r="Q71" s="298"/>
      <c r="R71" s="365"/>
      <c r="S71" s="298"/>
      <c r="T71" s="366"/>
      <c r="U71" s="298"/>
      <c r="V71" s="385"/>
      <c r="W71" s="868"/>
      <c r="X71" s="871"/>
      <c r="Y71" s="867"/>
      <c r="Z71" s="365"/>
      <c r="AA71" s="298"/>
      <c r="AB71" s="298"/>
    </row>
    <row r="72" spans="1:28" ht="15" customHeight="1" x14ac:dyDescent="0.35">
      <c r="A72" s="1251"/>
      <c r="B72" s="353"/>
      <c r="C72" s="353"/>
      <c r="D72" s="327"/>
      <c r="E72" s="348"/>
      <c r="F72" s="327"/>
      <c r="G72" s="348"/>
      <c r="H72" s="297"/>
      <c r="I72" s="353"/>
      <c r="J72" s="297"/>
      <c r="K72" s="297"/>
      <c r="L72" s="353"/>
      <c r="M72" s="297"/>
      <c r="N72" s="353"/>
      <c r="O72" s="298"/>
      <c r="P72" s="366"/>
      <c r="Q72" s="298"/>
      <c r="R72" s="365"/>
      <c r="S72" s="298"/>
      <c r="T72" s="366"/>
      <c r="U72" s="298"/>
      <c r="V72" s="385"/>
      <c r="W72" s="340"/>
      <c r="X72" s="385"/>
      <c r="Y72" s="298"/>
      <c r="Z72" s="366"/>
      <c r="AA72" s="298"/>
      <c r="AB72" s="298"/>
    </row>
    <row r="73" spans="1:28" ht="15" customHeight="1" x14ac:dyDescent="0.35">
      <c r="A73" s="1249">
        <v>44494</v>
      </c>
      <c r="B73" s="353">
        <v>25.44</v>
      </c>
      <c r="C73" s="353"/>
      <c r="D73" s="327">
        <v>194616</v>
      </c>
      <c r="E73" s="348"/>
      <c r="F73" s="327"/>
      <c r="G73" s="348"/>
      <c r="H73" s="297"/>
      <c r="I73" s="353">
        <v>26.64</v>
      </c>
      <c r="J73" s="297">
        <v>203796</v>
      </c>
      <c r="K73" s="297"/>
      <c r="L73" s="353">
        <v>53.45</v>
      </c>
      <c r="M73" s="327">
        <v>275268</v>
      </c>
      <c r="N73" s="353">
        <v>36.25</v>
      </c>
      <c r="O73" s="298">
        <v>277313</v>
      </c>
      <c r="P73" s="366"/>
      <c r="Q73" s="298"/>
      <c r="R73" s="365">
        <v>15</v>
      </c>
      <c r="S73" s="298">
        <v>135000</v>
      </c>
      <c r="T73" s="366">
        <v>11.18</v>
      </c>
      <c r="U73" s="298">
        <v>85527</v>
      </c>
      <c r="V73" s="385"/>
      <c r="W73" s="340"/>
      <c r="X73" s="385">
        <v>25.32</v>
      </c>
      <c r="Y73" s="298">
        <v>193698</v>
      </c>
      <c r="Z73" s="366">
        <v>11.64</v>
      </c>
      <c r="AA73" s="298">
        <v>89046</v>
      </c>
      <c r="AB73" s="298"/>
    </row>
    <row r="74" spans="1:28" ht="15" customHeight="1" x14ac:dyDescent="0.35">
      <c r="A74" s="1250"/>
      <c r="B74" s="353"/>
      <c r="C74" s="353"/>
      <c r="D74" s="327"/>
      <c r="E74" s="348"/>
      <c r="F74" s="327"/>
      <c r="G74" s="348"/>
      <c r="H74" s="297"/>
      <c r="I74" s="353"/>
      <c r="J74" s="297"/>
      <c r="K74" s="297"/>
      <c r="L74" s="353"/>
      <c r="M74" s="297"/>
      <c r="N74" s="353"/>
      <c r="O74" s="298"/>
      <c r="P74" s="366"/>
      <c r="Q74" s="298"/>
      <c r="R74" s="365">
        <v>15</v>
      </c>
      <c r="S74" s="298">
        <v>135000</v>
      </c>
      <c r="T74" s="366"/>
      <c r="U74" s="298"/>
      <c r="V74" s="385"/>
      <c r="W74" s="868"/>
      <c r="X74" s="871"/>
      <c r="Y74" s="867"/>
      <c r="Z74" s="365"/>
      <c r="AA74" s="298"/>
      <c r="AB74" s="298"/>
    </row>
    <row r="75" spans="1:28" ht="15" customHeight="1" x14ac:dyDescent="0.35">
      <c r="A75" s="1251"/>
      <c r="B75" s="353"/>
      <c r="C75" s="353"/>
      <c r="D75" s="327"/>
      <c r="E75" s="348"/>
      <c r="F75" s="327"/>
      <c r="G75" s="348"/>
      <c r="H75" s="338"/>
      <c r="I75" s="353"/>
      <c r="J75" s="297"/>
      <c r="K75" s="297"/>
      <c r="L75" s="353"/>
      <c r="M75" s="297"/>
      <c r="N75" s="353"/>
      <c r="O75" s="298"/>
      <c r="P75" s="366"/>
      <c r="Q75" s="298"/>
      <c r="R75" s="365"/>
      <c r="S75" s="298"/>
      <c r="T75" s="366"/>
      <c r="U75" s="298"/>
      <c r="V75" s="385"/>
      <c r="W75" s="340"/>
      <c r="X75" s="385"/>
      <c r="Y75" s="298"/>
      <c r="Z75" s="366"/>
      <c r="AA75" s="298"/>
      <c r="AB75" s="298"/>
    </row>
    <row r="76" spans="1:28" ht="15" customHeight="1" x14ac:dyDescent="0.35">
      <c r="A76" s="1249">
        <v>44495</v>
      </c>
      <c r="B76" s="353">
        <v>21.22</v>
      </c>
      <c r="C76" s="353"/>
      <c r="D76" s="327">
        <v>162333</v>
      </c>
      <c r="E76" s="348"/>
      <c r="F76" s="327"/>
      <c r="G76" s="348"/>
      <c r="H76" s="297"/>
      <c r="I76" s="353">
        <v>23.2</v>
      </c>
      <c r="J76" s="297">
        <v>177480</v>
      </c>
      <c r="K76" s="297"/>
      <c r="L76" s="353"/>
      <c r="M76" s="297"/>
      <c r="N76" s="353"/>
      <c r="O76" s="298"/>
      <c r="P76" s="366"/>
      <c r="Q76" s="298"/>
      <c r="R76" s="365">
        <v>15</v>
      </c>
      <c r="S76" s="298">
        <v>135000</v>
      </c>
      <c r="T76" s="366"/>
      <c r="U76" s="298"/>
      <c r="V76" s="385"/>
      <c r="W76" s="340"/>
      <c r="X76" s="385"/>
      <c r="Y76" s="298"/>
      <c r="Z76" s="366"/>
      <c r="AA76" s="298"/>
      <c r="AB76" s="298"/>
    </row>
    <row r="77" spans="1:28" ht="15" customHeight="1" x14ac:dyDescent="0.35">
      <c r="A77" s="1250"/>
      <c r="B77" s="353"/>
      <c r="C77" s="353"/>
      <c r="D77" s="327"/>
      <c r="E77" s="348"/>
      <c r="F77" s="327"/>
      <c r="G77" s="348"/>
      <c r="H77" s="297"/>
      <c r="I77" s="353"/>
      <c r="J77" s="297"/>
      <c r="K77" s="297"/>
      <c r="L77" s="353"/>
      <c r="M77" s="297"/>
      <c r="N77" s="353"/>
      <c r="O77" s="298"/>
      <c r="P77" s="366"/>
      <c r="Q77" s="298"/>
      <c r="R77" s="365">
        <v>15</v>
      </c>
      <c r="S77" s="298">
        <v>135000</v>
      </c>
      <c r="T77" s="366"/>
      <c r="U77" s="298"/>
      <c r="V77" s="385"/>
      <c r="W77" s="868"/>
      <c r="X77" s="871"/>
      <c r="Y77" s="867"/>
      <c r="Z77" s="365"/>
      <c r="AA77" s="298"/>
      <c r="AB77" s="298"/>
    </row>
    <row r="78" spans="1:28" ht="15" customHeight="1" x14ac:dyDescent="0.35">
      <c r="A78" s="1251"/>
      <c r="B78" s="353"/>
      <c r="C78" s="353"/>
      <c r="D78" s="327"/>
      <c r="E78" s="348"/>
      <c r="F78" s="327"/>
      <c r="G78" s="348"/>
      <c r="H78" s="297"/>
      <c r="I78" s="353"/>
      <c r="J78" s="297"/>
      <c r="K78" s="297"/>
      <c r="L78" s="353"/>
      <c r="M78" s="297"/>
      <c r="N78" s="353"/>
      <c r="O78" s="298"/>
      <c r="P78" s="366"/>
      <c r="Q78" s="298"/>
      <c r="R78" s="365"/>
      <c r="S78" s="298"/>
      <c r="T78" s="366"/>
      <c r="U78" s="298"/>
      <c r="V78" s="385"/>
      <c r="W78" s="340"/>
      <c r="X78" s="385"/>
      <c r="Y78" s="298"/>
      <c r="Z78" s="366"/>
      <c r="AA78" s="298"/>
      <c r="AB78" s="298"/>
    </row>
    <row r="79" spans="1:28" ht="15" customHeight="1" x14ac:dyDescent="0.35">
      <c r="A79" s="1249">
        <v>44496</v>
      </c>
      <c r="B79" s="353">
        <v>14.69</v>
      </c>
      <c r="C79" s="353"/>
      <c r="D79" s="327">
        <v>112379</v>
      </c>
      <c r="E79" s="348">
        <v>36.020000000000003</v>
      </c>
      <c r="F79" s="327">
        <v>275553</v>
      </c>
      <c r="G79" s="348"/>
      <c r="H79" s="297"/>
      <c r="I79" s="353">
        <v>17.600000000000001</v>
      </c>
      <c r="J79" s="297">
        <v>134640</v>
      </c>
      <c r="K79" s="297"/>
      <c r="L79" s="353"/>
      <c r="M79" s="297"/>
      <c r="N79" s="353"/>
      <c r="O79" s="298"/>
      <c r="P79" s="366"/>
      <c r="Q79" s="298"/>
      <c r="R79" s="365">
        <v>15</v>
      </c>
      <c r="S79" s="298">
        <v>135000</v>
      </c>
      <c r="T79" s="366"/>
      <c r="U79" s="298"/>
      <c r="V79" s="385">
        <v>10.130000000000001</v>
      </c>
      <c r="W79" s="340">
        <v>77495</v>
      </c>
      <c r="X79" s="385"/>
      <c r="Y79" s="298"/>
      <c r="Z79" s="366"/>
      <c r="AA79" s="298"/>
      <c r="AB79" s="298"/>
    </row>
    <row r="80" spans="1:28" ht="15" customHeight="1" x14ac:dyDescent="0.35">
      <c r="A80" s="1250"/>
      <c r="B80" s="353"/>
      <c r="C80" s="353"/>
      <c r="D80" s="327"/>
      <c r="E80" s="348"/>
      <c r="F80" s="327"/>
      <c r="G80" s="348"/>
      <c r="H80" s="297"/>
      <c r="I80" s="353"/>
      <c r="J80" s="297"/>
      <c r="K80" s="297"/>
      <c r="L80" s="353"/>
      <c r="M80" s="297"/>
      <c r="N80" s="353"/>
      <c r="O80" s="298"/>
      <c r="P80" s="366"/>
      <c r="Q80" s="298"/>
      <c r="R80" s="365">
        <v>15</v>
      </c>
      <c r="S80" s="298">
        <v>135000</v>
      </c>
      <c r="T80" s="366"/>
      <c r="U80" s="298"/>
      <c r="V80" s="385"/>
      <c r="W80" s="340"/>
      <c r="X80" s="385"/>
      <c r="Y80" s="298"/>
      <c r="Z80" s="366"/>
      <c r="AA80" s="298"/>
      <c r="AB80" s="298"/>
    </row>
    <row r="81" spans="1:28" ht="15" customHeight="1" x14ac:dyDescent="0.35">
      <c r="A81" s="1251"/>
      <c r="B81" s="353"/>
      <c r="C81" s="353"/>
      <c r="D81" s="327"/>
      <c r="E81" s="348"/>
      <c r="F81" s="327"/>
      <c r="G81" s="348"/>
      <c r="H81" s="297"/>
      <c r="I81" s="353"/>
      <c r="J81" s="297"/>
      <c r="K81" s="297"/>
      <c r="L81" s="353"/>
      <c r="M81" s="297"/>
      <c r="N81" s="353"/>
      <c r="O81" s="298"/>
      <c r="P81" s="366"/>
      <c r="Q81" s="298"/>
      <c r="R81" s="365"/>
      <c r="S81" s="298"/>
      <c r="T81" s="365"/>
      <c r="U81" s="298"/>
      <c r="V81" s="385"/>
      <c r="W81" s="340"/>
      <c r="X81" s="385"/>
      <c r="Y81" s="298"/>
      <c r="Z81" s="366"/>
      <c r="AA81" s="298"/>
      <c r="AB81" s="298"/>
    </row>
    <row r="82" spans="1:28" ht="15" customHeight="1" x14ac:dyDescent="0.35">
      <c r="A82" s="1249">
        <v>44497</v>
      </c>
      <c r="B82" s="353">
        <v>15.94</v>
      </c>
      <c r="C82" s="353"/>
      <c r="D82" s="327">
        <v>121941</v>
      </c>
      <c r="E82" s="348">
        <v>17.89</v>
      </c>
      <c r="F82" s="327">
        <v>136859</v>
      </c>
      <c r="G82" s="348"/>
      <c r="H82" s="297"/>
      <c r="I82" s="353">
        <v>17.96</v>
      </c>
      <c r="J82" s="297">
        <v>137394</v>
      </c>
      <c r="K82" s="297"/>
      <c r="L82" s="353"/>
      <c r="M82" s="297"/>
      <c r="N82" s="353"/>
      <c r="O82" s="298"/>
      <c r="P82" s="366">
        <v>30.83</v>
      </c>
      <c r="Q82" s="298">
        <v>235850</v>
      </c>
      <c r="R82" s="365">
        <v>15</v>
      </c>
      <c r="S82" s="298">
        <v>135000</v>
      </c>
      <c r="T82" s="366"/>
      <c r="U82" s="298"/>
      <c r="V82" s="385"/>
      <c r="W82" s="340"/>
      <c r="X82" s="385"/>
      <c r="Y82" s="298"/>
      <c r="Z82" s="366"/>
      <c r="AA82" s="298"/>
      <c r="AB82" s="298"/>
    </row>
    <row r="83" spans="1:28" ht="15" customHeight="1" x14ac:dyDescent="0.35">
      <c r="A83" s="1250"/>
      <c r="B83" s="353"/>
      <c r="C83" s="353"/>
      <c r="D83" s="327"/>
      <c r="E83" s="348"/>
      <c r="F83" s="327"/>
      <c r="G83" s="348"/>
      <c r="H83" s="297"/>
      <c r="I83" s="353"/>
      <c r="J83" s="297"/>
      <c r="K83" s="297"/>
      <c r="L83" s="353"/>
      <c r="M83" s="297"/>
      <c r="N83" s="353"/>
      <c r="O83" s="298"/>
      <c r="P83" s="366"/>
      <c r="Q83" s="298"/>
      <c r="R83" s="365">
        <v>15</v>
      </c>
      <c r="S83" s="298">
        <v>135000</v>
      </c>
      <c r="T83" s="366"/>
      <c r="U83" s="298"/>
      <c r="V83" s="385"/>
      <c r="W83" s="868"/>
      <c r="X83" s="871"/>
      <c r="Y83" s="867"/>
      <c r="Z83" s="365"/>
      <c r="AA83" s="298"/>
      <c r="AB83" s="298"/>
    </row>
    <row r="84" spans="1:28" ht="15" customHeight="1" x14ac:dyDescent="0.35">
      <c r="A84" s="1251"/>
      <c r="B84" s="353"/>
      <c r="C84" s="353"/>
      <c r="D84" s="327"/>
      <c r="E84" s="348"/>
      <c r="F84" s="327"/>
      <c r="G84" s="348"/>
      <c r="H84" s="297"/>
      <c r="I84" s="353"/>
      <c r="J84" s="297"/>
      <c r="K84" s="297"/>
      <c r="L84" s="353">
        <v>50.5</v>
      </c>
      <c r="M84" s="297">
        <v>260080</v>
      </c>
      <c r="N84" s="353"/>
      <c r="O84" s="298"/>
      <c r="P84" s="366"/>
      <c r="Q84" s="298"/>
      <c r="R84" s="365"/>
      <c r="S84" s="298"/>
      <c r="T84" s="366"/>
      <c r="U84" s="298"/>
      <c r="V84" s="385"/>
      <c r="W84" s="340"/>
      <c r="X84" s="385"/>
      <c r="Y84" s="298"/>
      <c r="Z84" s="366"/>
      <c r="AA84" s="298"/>
      <c r="AB84" s="298"/>
    </row>
    <row r="85" spans="1:28" ht="15" customHeight="1" x14ac:dyDescent="0.35">
      <c r="A85" s="1249">
        <v>44498</v>
      </c>
      <c r="B85" s="353">
        <v>22.15</v>
      </c>
      <c r="C85" s="353"/>
      <c r="D85" s="327">
        <v>169448</v>
      </c>
      <c r="E85" s="348"/>
      <c r="F85" s="327"/>
      <c r="G85" s="348"/>
      <c r="H85" s="297"/>
      <c r="I85" s="353"/>
      <c r="J85" s="297"/>
      <c r="K85" s="297"/>
      <c r="L85" s="353"/>
      <c r="M85" s="297"/>
      <c r="N85" s="353"/>
      <c r="O85" s="298"/>
      <c r="P85" s="366"/>
      <c r="Q85" s="298"/>
      <c r="R85" s="365">
        <v>15</v>
      </c>
      <c r="S85" s="298">
        <v>135000</v>
      </c>
      <c r="T85" s="366"/>
      <c r="U85" s="298"/>
      <c r="V85" s="385"/>
      <c r="W85" s="340"/>
      <c r="X85" s="385"/>
      <c r="Y85" s="298"/>
      <c r="Z85" s="366"/>
      <c r="AA85" s="298"/>
      <c r="AB85" s="298"/>
    </row>
    <row r="86" spans="1:28" ht="15" customHeight="1" x14ac:dyDescent="0.35">
      <c r="A86" s="1250"/>
      <c r="B86" s="353"/>
      <c r="C86" s="353"/>
      <c r="D86" s="327"/>
      <c r="E86" s="348"/>
      <c r="F86" s="327"/>
      <c r="G86" s="348"/>
      <c r="H86" s="297"/>
      <c r="I86" s="353"/>
      <c r="J86" s="297"/>
      <c r="K86" s="297"/>
      <c r="L86" s="353"/>
      <c r="M86" s="297"/>
      <c r="N86" s="353"/>
      <c r="O86" s="298"/>
      <c r="P86" s="366"/>
      <c r="Q86" s="298"/>
      <c r="R86" s="365"/>
      <c r="S86" s="298"/>
      <c r="T86" s="366"/>
      <c r="U86" s="298"/>
      <c r="V86" s="385"/>
      <c r="W86" s="340"/>
      <c r="X86" s="385"/>
      <c r="Y86" s="298"/>
      <c r="Z86" s="366"/>
      <c r="AA86" s="298"/>
      <c r="AB86" s="298"/>
    </row>
    <row r="87" spans="1:28" ht="15" customHeight="1" x14ac:dyDescent="0.35">
      <c r="A87" s="1251"/>
      <c r="B87" s="353"/>
      <c r="C87" s="353"/>
      <c r="D87" s="327"/>
      <c r="E87" s="348">
        <v>18.63</v>
      </c>
      <c r="F87" s="327">
        <v>142520</v>
      </c>
      <c r="G87" s="348">
        <v>32.11</v>
      </c>
      <c r="H87" s="297">
        <v>245642</v>
      </c>
      <c r="I87" s="353">
        <v>16.34</v>
      </c>
      <c r="J87" s="297">
        <v>125001</v>
      </c>
      <c r="K87" s="297"/>
      <c r="L87" s="353"/>
      <c r="M87" s="297"/>
      <c r="N87" s="353"/>
      <c r="O87" s="298"/>
      <c r="P87" s="366"/>
      <c r="Q87" s="298"/>
      <c r="R87" s="365">
        <v>15</v>
      </c>
      <c r="S87" s="298">
        <v>135000</v>
      </c>
      <c r="T87" s="366"/>
      <c r="U87" s="298"/>
      <c r="V87" s="385"/>
      <c r="W87" s="340"/>
      <c r="X87" s="385"/>
      <c r="Y87" s="298"/>
      <c r="Z87" s="366"/>
      <c r="AA87" s="298"/>
      <c r="AB87" s="298"/>
    </row>
    <row r="88" spans="1:28" ht="15" customHeight="1" x14ac:dyDescent="0.35">
      <c r="A88" s="1249">
        <v>44499</v>
      </c>
      <c r="B88" s="353"/>
      <c r="C88" s="353"/>
      <c r="D88" s="327"/>
      <c r="E88" s="348"/>
      <c r="F88" s="327"/>
      <c r="G88" s="348"/>
      <c r="H88" s="297"/>
      <c r="I88" s="353"/>
      <c r="J88" s="297"/>
      <c r="K88" s="297"/>
      <c r="L88" s="353"/>
      <c r="M88" s="297"/>
      <c r="N88" s="353"/>
      <c r="O88" s="298"/>
      <c r="P88" s="366"/>
      <c r="Q88" s="298"/>
      <c r="R88" s="365"/>
      <c r="S88" s="298"/>
      <c r="T88" s="366"/>
      <c r="U88" s="298"/>
      <c r="V88" s="385"/>
      <c r="W88" s="340"/>
      <c r="X88" s="385"/>
      <c r="Y88" s="298"/>
      <c r="Z88" s="366"/>
      <c r="AA88" s="298"/>
      <c r="AB88" s="298"/>
    </row>
    <row r="89" spans="1:28" ht="15" customHeight="1" x14ac:dyDescent="0.35">
      <c r="A89" s="1250"/>
      <c r="B89" s="353"/>
      <c r="C89" s="353"/>
      <c r="D89" s="327"/>
      <c r="E89" s="348"/>
      <c r="F89" s="327"/>
      <c r="G89" s="348"/>
      <c r="H89" s="297"/>
      <c r="I89" s="353"/>
      <c r="J89" s="297"/>
      <c r="K89" s="297"/>
      <c r="L89" s="353"/>
      <c r="M89" s="297"/>
      <c r="N89" s="353"/>
      <c r="O89" s="298"/>
      <c r="P89" s="366"/>
      <c r="Q89" s="298"/>
      <c r="R89" s="365"/>
      <c r="S89" s="298"/>
      <c r="T89" s="366"/>
      <c r="U89" s="298"/>
      <c r="V89" s="385"/>
      <c r="W89" s="340"/>
      <c r="X89" s="385"/>
      <c r="Y89" s="298"/>
      <c r="Z89" s="366"/>
      <c r="AA89" s="298"/>
      <c r="AB89" s="298"/>
    </row>
    <row r="90" spans="1:28" ht="15" customHeight="1" x14ac:dyDescent="0.35">
      <c r="A90" s="1251"/>
      <c r="B90" s="353"/>
      <c r="C90" s="353"/>
      <c r="D90" s="327"/>
      <c r="E90" s="348">
        <v>14.36</v>
      </c>
      <c r="F90" s="327">
        <v>109854</v>
      </c>
      <c r="G90" s="348"/>
      <c r="H90" s="297"/>
      <c r="I90" s="353"/>
      <c r="J90" s="297"/>
      <c r="K90" s="297">
        <v>15</v>
      </c>
      <c r="L90" s="353"/>
      <c r="M90" s="297">
        <v>135000</v>
      </c>
      <c r="N90" s="353"/>
      <c r="O90" s="298"/>
      <c r="P90" s="366"/>
      <c r="Q90" s="298"/>
      <c r="R90" s="365">
        <v>15</v>
      </c>
      <c r="S90" s="298">
        <v>135000</v>
      </c>
      <c r="T90" s="366"/>
      <c r="U90" s="298"/>
      <c r="V90" s="385"/>
      <c r="W90" s="340"/>
      <c r="X90" s="385">
        <v>32.69</v>
      </c>
      <c r="Y90" s="298">
        <v>250079</v>
      </c>
      <c r="Z90" s="366"/>
      <c r="AA90" s="298"/>
      <c r="AB90" s="298"/>
    </row>
    <row r="91" spans="1:28" ht="15" customHeight="1" x14ac:dyDescent="0.35">
      <c r="A91" s="1249">
        <v>44500</v>
      </c>
      <c r="B91" s="353"/>
      <c r="C91" s="353"/>
      <c r="D91" s="327"/>
      <c r="E91" s="348"/>
      <c r="F91" s="327"/>
      <c r="G91" s="348"/>
      <c r="H91" s="297"/>
      <c r="I91" s="353"/>
      <c r="J91" s="297"/>
      <c r="K91" s="297"/>
      <c r="L91" s="353">
        <v>45.2</v>
      </c>
      <c r="M91" s="297">
        <v>232780</v>
      </c>
      <c r="N91" s="353"/>
      <c r="O91" s="298"/>
      <c r="P91" s="366"/>
      <c r="Q91" s="298"/>
      <c r="R91" s="365"/>
      <c r="S91" s="298"/>
      <c r="T91" s="366"/>
      <c r="U91" s="298"/>
      <c r="V91" s="385"/>
      <c r="W91" s="340"/>
      <c r="X91" s="385"/>
      <c r="Y91" s="298"/>
      <c r="Z91" s="366"/>
      <c r="AA91" s="298"/>
      <c r="AB91" s="298"/>
    </row>
    <row r="92" spans="1:28" ht="15" customHeight="1" x14ac:dyDescent="0.35">
      <c r="A92" s="1250"/>
      <c r="B92" s="353"/>
      <c r="C92" s="353"/>
      <c r="D92" s="327"/>
      <c r="E92" s="348"/>
      <c r="F92" s="327"/>
      <c r="G92" s="348"/>
      <c r="H92" s="297"/>
      <c r="I92" s="353"/>
      <c r="J92" s="297"/>
      <c r="K92" s="297"/>
      <c r="L92" s="353"/>
      <c r="M92" s="297"/>
      <c r="N92" s="353"/>
      <c r="O92" s="298"/>
      <c r="P92" s="366"/>
      <c r="Q92" s="298"/>
      <c r="R92" s="365"/>
      <c r="S92" s="298"/>
      <c r="T92" s="366"/>
      <c r="U92" s="298"/>
      <c r="V92" s="385"/>
      <c r="W92" s="340"/>
      <c r="X92" s="385"/>
      <c r="Y92" s="298"/>
      <c r="Z92" s="366"/>
      <c r="AA92" s="298"/>
      <c r="AB92" s="298"/>
    </row>
    <row r="93" spans="1:28" ht="15" customHeight="1" x14ac:dyDescent="0.35">
      <c r="A93" s="1251"/>
      <c r="B93" s="353">
        <v>24.12</v>
      </c>
      <c r="C93" s="353"/>
      <c r="D93" s="327">
        <v>184518</v>
      </c>
      <c r="E93" s="348"/>
      <c r="F93" s="327"/>
      <c r="G93" s="348"/>
      <c r="H93" s="297"/>
      <c r="I93" s="353"/>
      <c r="J93" s="297"/>
      <c r="K93" s="297"/>
      <c r="L93" s="353"/>
      <c r="M93" s="297"/>
      <c r="N93" s="353"/>
      <c r="O93" s="298"/>
      <c r="P93" s="366"/>
      <c r="Q93" s="298"/>
      <c r="R93" s="365"/>
      <c r="S93" s="298"/>
      <c r="T93" s="366"/>
      <c r="U93" s="298"/>
      <c r="V93" s="385"/>
      <c r="W93" s="340"/>
      <c r="X93" s="385"/>
      <c r="Y93" s="298"/>
      <c r="Z93" s="366"/>
      <c r="AA93" s="298"/>
      <c r="AB93" s="298"/>
    </row>
    <row r="94" spans="1:28" s="295" customFormat="1" ht="27" customHeight="1" x14ac:dyDescent="0.35">
      <c r="A94" s="1226" t="s">
        <v>113</v>
      </c>
      <c r="B94" s="354"/>
      <c r="C94" s="354"/>
      <c r="D94" s="293">
        <f>SUM(D7:D93)</f>
        <v>3661678</v>
      </c>
      <c r="E94" s="364"/>
      <c r="F94" s="293">
        <f>SUM(F7:F93)</f>
        <v>3580664</v>
      </c>
      <c r="G94" s="364"/>
      <c r="H94" s="293">
        <f>SUM(H7:H93)</f>
        <v>1455567</v>
      </c>
      <c r="I94" s="364"/>
      <c r="J94" s="293">
        <f>SUM(J7:J93)</f>
        <v>3478077</v>
      </c>
      <c r="K94" s="293"/>
      <c r="L94" s="364"/>
      <c r="M94" s="293">
        <f>SUM(M7:M93)</f>
        <v>4081766</v>
      </c>
      <c r="N94" s="364"/>
      <c r="O94" s="293">
        <f>SUM(O7:O90)</f>
        <v>704872</v>
      </c>
      <c r="P94" s="364"/>
      <c r="Q94" s="293">
        <f>SUM(Q7:Q90)</f>
        <v>1121492</v>
      </c>
      <c r="R94" s="354"/>
      <c r="S94" s="293">
        <f>SUM(S7:S93)</f>
        <v>6208020</v>
      </c>
      <c r="T94" s="364"/>
      <c r="U94" s="293">
        <f>SUM(U7:U93)</f>
        <v>613913</v>
      </c>
      <c r="V94" s="364"/>
      <c r="W94" s="293">
        <f>SUM(W7:W93)</f>
        <v>545753</v>
      </c>
      <c r="X94" s="364"/>
      <c r="Y94" s="293">
        <f>SUM(Y7:Y93)</f>
        <v>1179019</v>
      </c>
      <c r="Z94" s="364"/>
      <c r="AA94" s="293">
        <f>SUM(AA7:AA93)</f>
        <v>173426</v>
      </c>
      <c r="AB94" s="293">
        <f>SUM(D94:AA94)</f>
        <v>26804247</v>
      </c>
    </row>
    <row r="95" spans="1:28" s="295" customFormat="1" ht="34.5" customHeight="1" x14ac:dyDescent="0.35">
      <c r="A95" s="1226"/>
      <c r="B95" s="354">
        <f>SUM(B7:B94)</f>
        <v>478.65</v>
      </c>
      <c r="C95" s="354">
        <f>SUM(C7:C94)</f>
        <v>0</v>
      </c>
      <c r="D95" s="862"/>
      <c r="E95" s="354">
        <f>SUM(E7:E94)</f>
        <v>468.05999999999995</v>
      </c>
      <c r="F95" s="293"/>
      <c r="G95" s="354">
        <f>SUM(G7:G94)</f>
        <v>190.26999999999998</v>
      </c>
      <c r="H95" s="293"/>
      <c r="I95" s="354">
        <f>SUM(I7:I94)</f>
        <v>454.65</v>
      </c>
      <c r="J95" s="293"/>
      <c r="K95" s="293">
        <f>SUM(K7:K94)</f>
        <v>165</v>
      </c>
      <c r="L95" s="354">
        <f>SUM(L7:L94)</f>
        <v>504.21999999999997</v>
      </c>
      <c r="M95" s="293"/>
      <c r="N95" s="354">
        <f>SUM(N7:N94)</f>
        <v>92.14</v>
      </c>
      <c r="O95" s="293"/>
      <c r="P95" s="354">
        <f>SUM(P7:P94)</f>
        <v>146.60000000000002</v>
      </c>
      <c r="Q95" s="293"/>
      <c r="R95" s="354">
        <f>SUM(R7:R94)</f>
        <v>689.78</v>
      </c>
      <c r="S95" s="293"/>
      <c r="T95" s="354">
        <f>SUM(T7:T94)</f>
        <v>80.25</v>
      </c>
      <c r="U95" s="293"/>
      <c r="V95" s="354">
        <f>SUM(V7:V94)</f>
        <v>71.34</v>
      </c>
      <c r="W95" s="293"/>
      <c r="X95" s="354">
        <f>SUM(X7:X94)</f>
        <v>154.12</v>
      </c>
      <c r="Y95" s="293"/>
      <c r="Z95" s="354">
        <f>SUM(Z7:Z94)</f>
        <v>22.67</v>
      </c>
      <c r="AA95" s="293"/>
      <c r="AB95" s="364">
        <f>SUM(B95:AA95)</f>
        <v>3517.75</v>
      </c>
    </row>
    <row r="96" spans="1:28" ht="26.25" customHeight="1" thickBot="1" x14ac:dyDescent="0.4">
      <c r="A96" s="299"/>
      <c r="B96" s="355"/>
      <c r="C96" s="355"/>
      <c r="D96" s="299"/>
      <c r="E96" s="355"/>
      <c r="F96" s="299"/>
      <c r="G96" s="355"/>
      <c r="H96" s="299"/>
      <c r="I96" s="355"/>
      <c r="J96" s="299"/>
      <c r="K96" s="299"/>
      <c r="L96" s="355"/>
      <c r="M96" s="299"/>
      <c r="N96" s="355"/>
      <c r="O96" s="299"/>
      <c r="P96" s="355"/>
      <c r="Q96" s="299"/>
      <c r="R96" s="378"/>
      <c r="S96" s="299"/>
      <c r="T96" s="355"/>
      <c r="U96" s="299"/>
      <c r="V96" s="355"/>
      <c r="W96" s="299"/>
      <c r="X96" s="355"/>
      <c r="Y96" s="300"/>
      <c r="Z96" s="373"/>
      <c r="AA96" s="299"/>
      <c r="AB96" s="299"/>
    </row>
    <row r="97" spans="1:28" s="295" customFormat="1" ht="48" customHeight="1" thickBot="1" x14ac:dyDescent="0.4">
      <c r="A97" s="1245" t="s">
        <v>2</v>
      </c>
      <c r="B97" s="1261" t="s">
        <v>114</v>
      </c>
      <c r="C97" s="1262"/>
      <c r="D97" s="1262"/>
      <c r="E97" s="1262"/>
      <c r="F97" s="1263"/>
      <c r="G97" s="1264" t="s">
        <v>176</v>
      </c>
      <c r="H97" s="1264"/>
      <c r="I97" s="1265" t="s">
        <v>115</v>
      </c>
      <c r="J97" s="1266"/>
      <c r="K97" s="1266"/>
      <c r="L97" s="1266"/>
      <c r="M97" s="1266"/>
      <c r="N97" s="1266"/>
      <c r="O97" s="1266"/>
      <c r="P97" s="1266"/>
      <c r="Q97" s="1267"/>
      <c r="R97" s="1265" t="s">
        <v>116</v>
      </c>
      <c r="S97" s="1266"/>
      <c r="T97" s="1266"/>
      <c r="U97" s="1266"/>
      <c r="V97" s="1266"/>
      <c r="W97" s="1266"/>
      <c r="X97" s="1236" t="s">
        <v>223</v>
      </c>
      <c r="Y97" s="1236"/>
      <c r="Z97" s="1270" t="s">
        <v>224</v>
      </c>
      <c r="AA97" s="1271"/>
      <c r="AB97" s="1272" t="s">
        <v>9</v>
      </c>
    </row>
    <row r="98" spans="1:28" s="295" customFormat="1" ht="15" customHeight="1" x14ac:dyDescent="0.35">
      <c r="A98" s="1246"/>
      <c r="B98" s="1268" t="s">
        <v>195</v>
      </c>
      <c r="C98" s="1281"/>
      <c r="D98" s="1269"/>
      <c r="E98" s="1268" t="s">
        <v>196</v>
      </c>
      <c r="F98" s="1269"/>
      <c r="G98" s="1268" t="s">
        <v>177</v>
      </c>
      <c r="H98" s="1269"/>
      <c r="I98" s="1268" t="s">
        <v>197</v>
      </c>
      <c r="J98" s="1269"/>
      <c r="K98" s="877"/>
      <c r="L98" s="1268" t="s">
        <v>198</v>
      </c>
      <c r="M98" s="1269"/>
      <c r="N98" s="1268" t="s">
        <v>199</v>
      </c>
      <c r="O98" s="1269"/>
      <c r="P98" s="1268" t="s">
        <v>123</v>
      </c>
      <c r="Q98" s="1269"/>
      <c r="R98" s="374"/>
      <c r="S98" s="863" t="s">
        <v>238</v>
      </c>
      <c r="T98" s="1268" t="s">
        <v>211</v>
      </c>
      <c r="U98" s="1269"/>
      <c r="V98" s="1268" t="s">
        <v>201</v>
      </c>
      <c r="W98" s="1269"/>
      <c r="X98" s="1262" t="s">
        <v>249</v>
      </c>
      <c r="Y98" s="1263"/>
      <c r="Z98" s="1274" t="s">
        <v>226</v>
      </c>
      <c r="AA98" s="1275"/>
      <c r="AB98" s="1273"/>
    </row>
    <row r="99" spans="1:28" s="295" customFormat="1" ht="15" customHeight="1" x14ac:dyDescent="0.35">
      <c r="A99" s="1247"/>
      <c r="B99" s="350" t="s">
        <v>21</v>
      </c>
      <c r="C99" s="350" t="s">
        <v>26</v>
      </c>
      <c r="D99" s="869" t="s">
        <v>27</v>
      </c>
      <c r="E99" s="363" t="s">
        <v>30</v>
      </c>
      <c r="F99" s="869" t="s">
        <v>27</v>
      </c>
      <c r="G99" s="390" t="s">
        <v>30</v>
      </c>
      <c r="H99" s="863" t="s">
        <v>27</v>
      </c>
      <c r="I99" s="374" t="s">
        <v>30</v>
      </c>
      <c r="J99" s="863" t="s">
        <v>27</v>
      </c>
      <c r="K99" s="863"/>
      <c r="L99" s="374" t="s">
        <v>30</v>
      </c>
      <c r="M99" s="863" t="s">
        <v>27</v>
      </c>
      <c r="N99" s="374" t="s">
        <v>30</v>
      </c>
      <c r="O99" s="863" t="s">
        <v>27</v>
      </c>
      <c r="P99" s="374" t="s">
        <v>30</v>
      </c>
      <c r="Q99" s="863" t="s">
        <v>27</v>
      </c>
      <c r="R99" s="374" t="s">
        <v>30</v>
      </c>
      <c r="S99" s="863" t="s">
        <v>27</v>
      </c>
      <c r="T99" s="374" t="s">
        <v>30</v>
      </c>
      <c r="U99" s="863" t="s">
        <v>27</v>
      </c>
      <c r="V99" s="374" t="s">
        <v>30</v>
      </c>
      <c r="W99" s="863" t="s">
        <v>27</v>
      </c>
      <c r="X99" s="363" t="s">
        <v>228</v>
      </c>
      <c r="Y99" s="869" t="s">
        <v>27</v>
      </c>
      <c r="Z99" s="363" t="s">
        <v>228</v>
      </c>
      <c r="AA99" s="876"/>
      <c r="AB99" s="869"/>
    </row>
    <row r="100" spans="1:28" s="295" customFormat="1" ht="15" customHeight="1" x14ac:dyDescent="0.35">
      <c r="A100" s="1243">
        <v>44470</v>
      </c>
      <c r="B100" s="353">
        <v>59.6</v>
      </c>
      <c r="C100" s="353"/>
      <c r="D100" s="867">
        <v>306940</v>
      </c>
      <c r="E100" s="365"/>
      <c r="F100" s="867"/>
      <c r="G100" s="365"/>
      <c r="H100" s="867"/>
      <c r="I100" s="453"/>
      <c r="J100" s="454"/>
      <c r="K100" s="454"/>
      <c r="L100" s="375"/>
      <c r="M100" s="869"/>
      <c r="N100" s="365">
        <v>11.09</v>
      </c>
      <c r="O100" s="867">
        <v>84839</v>
      </c>
      <c r="P100" s="375">
        <v>12.67</v>
      </c>
      <c r="Q100" s="337">
        <v>96926</v>
      </c>
      <c r="R100" s="375">
        <v>23.77</v>
      </c>
      <c r="S100" s="869">
        <v>181841</v>
      </c>
      <c r="T100" s="363"/>
      <c r="U100" s="867"/>
      <c r="V100" s="365"/>
      <c r="W100" s="867"/>
      <c r="X100" s="365"/>
      <c r="Y100" s="867"/>
      <c r="Z100" s="365">
        <v>33.130000000000003</v>
      </c>
      <c r="AA100" s="867">
        <v>369400</v>
      </c>
      <c r="AB100" s="869"/>
    </row>
    <row r="101" spans="1:28" ht="15" x14ac:dyDescent="0.35">
      <c r="A101" s="1244"/>
      <c r="B101" s="353"/>
      <c r="C101" s="353"/>
      <c r="D101" s="298"/>
      <c r="E101" s="366"/>
      <c r="F101" s="297"/>
      <c r="G101" s="353"/>
      <c r="H101" s="298"/>
      <c r="I101" s="366"/>
      <c r="J101" s="298"/>
      <c r="K101" s="298"/>
      <c r="L101" s="366"/>
      <c r="M101" s="298"/>
      <c r="N101" s="366"/>
      <c r="O101" s="298"/>
      <c r="P101" s="366"/>
      <c r="Q101" s="298"/>
      <c r="R101" s="365"/>
      <c r="S101" s="298"/>
      <c r="T101" s="366"/>
      <c r="U101" s="298"/>
      <c r="V101" s="366"/>
      <c r="W101" s="298"/>
      <c r="X101" s="366"/>
      <c r="Y101" s="298"/>
      <c r="Z101" s="393"/>
      <c r="AA101" s="346"/>
      <c r="AB101" s="305"/>
    </row>
    <row r="102" spans="1:28" ht="15" customHeight="1" x14ac:dyDescent="0.35">
      <c r="A102" s="1243">
        <v>44471</v>
      </c>
      <c r="B102" s="353"/>
      <c r="C102" s="353"/>
      <c r="D102" s="305"/>
      <c r="E102" s="367">
        <v>31.98</v>
      </c>
      <c r="F102" s="887">
        <v>164697</v>
      </c>
      <c r="G102" s="352">
        <v>11.88</v>
      </c>
      <c r="H102" s="305">
        <v>90882</v>
      </c>
      <c r="I102" s="367"/>
      <c r="J102" s="305"/>
      <c r="K102" s="305"/>
      <c r="L102" s="367"/>
      <c r="M102" s="305"/>
      <c r="N102" s="367"/>
      <c r="O102" s="305"/>
      <c r="P102" s="367"/>
      <c r="Q102" s="305"/>
      <c r="R102" s="379"/>
      <c r="S102" s="305"/>
      <c r="T102" s="367"/>
      <c r="U102" s="305"/>
      <c r="V102" s="367"/>
      <c r="W102" s="305"/>
      <c r="X102" s="367">
        <v>41.12</v>
      </c>
      <c r="Y102" s="305">
        <v>458490</v>
      </c>
      <c r="Z102" s="393"/>
      <c r="AA102" s="868"/>
      <c r="AB102" s="305"/>
    </row>
    <row r="103" spans="1:28" ht="15" customHeight="1" x14ac:dyDescent="0.35">
      <c r="A103" s="1244"/>
      <c r="B103" s="353"/>
      <c r="C103" s="353"/>
      <c r="D103" s="298"/>
      <c r="E103" s="366"/>
      <c r="F103" s="297"/>
      <c r="G103" s="353"/>
      <c r="H103" s="298"/>
      <c r="I103" s="366"/>
      <c r="J103" s="298"/>
      <c r="K103" s="298"/>
      <c r="L103" s="366"/>
      <c r="M103" s="298"/>
      <c r="N103" s="366"/>
      <c r="O103" s="298"/>
      <c r="P103" s="366"/>
      <c r="Q103" s="298"/>
      <c r="R103" s="365"/>
      <c r="S103" s="298"/>
      <c r="T103" s="366"/>
      <c r="U103" s="298"/>
      <c r="V103" s="366"/>
      <c r="W103" s="298"/>
      <c r="X103" s="366"/>
      <c r="Y103" s="298"/>
      <c r="Z103" s="385"/>
      <c r="AA103" s="868"/>
      <c r="AB103" s="298"/>
    </row>
    <row r="104" spans="1:28" ht="15" customHeight="1" x14ac:dyDescent="0.35">
      <c r="A104" s="1243">
        <v>44472</v>
      </c>
      <c r="B104" s="353"/>
      <c r="C104" s="353"/>
      <c r="D104" s="298"/>
      <c r="E104" s="366"/>
      <c r="F104" s="297"/>
      <c r="G104" s="353"/>
      <c r="H104" s="298"/>
      <c r="I104" s="366"/>
      <c r="J104" s="298"/>
      <c r="K104" s="298"/>
      <c r="L104" s="366"/>
      <c r="M104" s="298"/>
      <c r="N104" s="366"/>
      <c r="O104" s="298"/>
      <c r="P104" s="366"/>
      <c r="Q104" s="298"/>
      <c r="R104" s="365"/>
      <c r="S104" s="298"/>
      <c r="T104" s="366"/>
      <c r="U104" s="298"/>
      <c r="V104" s="366"/>
      <c r="W104" s="298"/>
      <c r="X104" s="366"/>
      <c r="Y104" s="298"/>
      <c r="Z104" s="385"/>
      <c r="AA104" s="868"/>
      <c r="AB104" s="298"/>
    </row>
    <row r="105" spans="1:28" ht="15" customHeight="1" x14ac:dyDescent="0.35">
      <c r="A105" s="1244"/>
      <c r="B105" s="353"/>
      <c r="C105" s="353"/>
      <c r="D105" s="298"/>
      <c r="E105" s="366"/>
      <c r="F105" s="297"/>
      <c r="G105" s="353"/>
      <c r="H105" s="298"/>
      <c r="I105" s="366"/>
      <c r="J105" s="298"/>
      <c r="K105" s="298"/>
      <c r="L105" s="366"/>
      <c r="M105" s="298"/>
      <c r="N105" s="366"/>
      <c r="O105" s="298"/>
      <c r="P105" s="366"/>
      <c r="Q105" s="298"/>
      <c r="R105" s="365"/>
      <c r="S105" s="298"/>
      <c r="T105" s="366"/>
      <c r="U105" s="298"/>
      <c r="V105" s="366"/>
      <c r="W105" s="298"/>
      <c r="X105" s="366"/>
      <c r="Y105" s="298"/>
      <c r="Z105" s="385"/>
      <c r="AA105" s="868"/>
      <c r="AB105" s="298"/>
    </row>
    <row r="106" spans="1:28" ht="15" customHeight="1" x14ac:dyDescent="0.35">
      <c r="A106" s="1243">
        <v>44473</v>
      </c>
      <c r="B106" s="353"/>
      <c r="C106" s="353"/>
      <c r="D106" s="298"/>
      <c r="E106" s="366"/>
      <c r="F106" s="297"/>
      <c r="G106" s="353"/>
      <c r="H106" s="298"/>
      <c r="I106" s="366">
        <v>12.7</v>
      </c>
      <c r="J106" s="298">
        <v>97150</v>
      </c>
      <c r="K106" s="298"/>
      <c r="L106" s="366"/>
      <c r="M106" s="298"/>
      <c r="N106" s="366">
        <v>7.42</v>
      </c>
      <c r="O106" s="298">
        <v>56760</v>
      </c>
      <c r="P106" s="366"/>
      <c r="Q106" s="298"/>
      <c r="R106" s="365"/>
      <c r="S106" s="298"/>
      <c r="T106" s="366">
        <v>20.170000000000002</v>
      </c>
      <c r="U106" s="298">
        <v>154301</v>
      </c>
      <c r="V106" s="366">
        <v>37.950000000000003</v>
      </c>
      <c r="W106" s="298">
        <v>290318</v>
      </c>
      <c r="X106" s="366"/>
      <c r="Y106" s="298"/>
      <c r="Z106" s="385"/>
      <c r="AA106" s="868"/>
      <c r="AB106" s="298"/>
    </row>
    <row r="107" spans="1:28" ht="15" customHeight="1" x14ac:dyDescent="0.35">
      <c r="A107" s="1244"/>
      <c r="B107" s="353"/>
      <c r="C107" s="353"/>
      <c r="D107" s="298"/>
      <c r="E107" s="366"/>
      <c r="F107" s="297"/>
      <c r="G107" s="353"/>
      <c r="H107" s="298"/>
      <c r="I107" s="366"/>
      <c r="J107" s="298"/>
      <c r="K107" s="298"/>
      <c r="L107" s="366"/>
      <c r="M107" s="298"/>
      <c r="N107" s="366"/>
      <c r="O107" s="298"/>
      <c r="P107" s="366"/>
      <c r="Q107" s="298"/>
      <c r="R107" s="365"/>
      <c r="S107" s="298"/>
      <c r="T107" s="366"/>
      <c r="U107" s="298"/>
      <c r="V107" s="366"/>
      <c r="W107" s="298"/>
      <c r="X107" s="366"/>
      <c r="Y107" s="298"/>
      <c r="Z107" s="385"/>
      <c r="AA107" s="868"/>
      <c r="AB107" s="298"/>
    </row>
    <row r="108" spans="1:28" ht="15" customHeight="1" x14ac:dyDescent="0.35">
      <c r="A108" s="1243">
        <v>44474</v>
      </c>
      <c r="B108" s="353"/>
      <c r="C108" s="353"/>
      <c r="D108" s="298"/>
      <c r="E108" s="366"/>
      <c r="F108" s="297"/>
      <c r="G108" s="353"/>
      <c r="H108" s="298"/>
      <c r="I108" s="366"/>
      <c r="J108" s="298"/>
      <c r="K108" s="298"/>
      <c r="L108" s="366"/>
      <c r="M108" s="298"/>
      <c r="N108" s="366"/>
      <c r="O108" s="298"/>
      <c r="P108" s="366"/>
      <c r="Q108" s="298"/>
      <c r="R108" s="365"/>
      <c r="S108" s="298"/>
      <c r="T108" s="366"/>
      <c r="U108" s="298"/>
      <c r="V108" s="366"/>
      <c r="W108" s="298"/>
      <c r="X108" s="366"/>
      <c r="Y108" s="298"/>
      <c r="Z108" s="385"/>
      <c r="AA108" s="868"/>
      <c r="AB108" s="298"/>
    </row>
    <row r="109" spans="1:28" ht="15" customHeight="1" x14ac:dyDescent="0.35">
      <c r="A109" s="1244"/>
      <c r="B109" s="353"/>
      <c r="C109" s="353"/>
      <c r="D109" s="298"/>
      <c r="E109" s="366"/>
      <c r="F109" s="297"/>
      <c r="G109" s="353"/>
      <c r="H109" s="298"/>
      <c r="I109" s="366"/>
      <c r="J109" s="298"/>
      <c r="K109" s="298"/>
      <c r="L109" s="366"/>
      <c r="M109" s="298"/>
      <c r="N109" s="366"/>
      <c r="O109" s="298"/>
      <c r="P109" s="366"/>
      <c r="Q109" s="298"/>
      <c r="R109" s="365"/>
      <c r="S109" s="298"/>
      <c r="T109" s="366"/>
      <c r="U109" s="298"/>
      <c r="V109" s="366"/>
      <c r="W109" s="298"/>
      <c r="X109" s="366"/>
      <c r="Y109" s="298"/>
      <c r="Z109" s="385"/>
      <c r="AA109" s="868"/>
      <c r="AB109" s="298"/>
    </row>
    <row r="110" spans="1:28" ht="15" customHeight="1" x14ac:dyDescent="0.35">
      <c r="A110" s="1243">
        <v>44475</v>
      </c>
      <c r="B110" s="353"/>
      <c r="C110" s="353"/>
      <c r="D110" s="298"/>
      <c r="E110" s="366">
        <v>27.89</v>
      </c>
      <c r="F110" s="297">
        <v>143630</v>
      </c>
      <c r="G110" s="353"/>
      <c r="H110" s="298"/>
      <c r="I110" s="366">
        <v>12.49</v>
      </c>
      <c r="J110" s="298">
        <v>95549</v>
      </c>
      <c r="K110" s="298"/>
      <c r="L110" s="366"/>
      <c r="M110" s="298"/>
      <c r="N110" s="366"/>
      <c r="O110" s="298"/>
      <c r="P110" s="366"/>
      <c r="Q110" s="298"/>
      <c r="R110" s="365"/>
      <c r="S110" s="298"/>
      <c r="T110" s="366"/>
      <c r="U110" s="298"/>
      <c r="V110" s="366"/>
      <c r="W110" s="298"/>
      <c r="X110" s="366">
        <v>47.97</v>
      </c>
      <c r="Y110" s="298">
        <v>534870</v>
      </c>
      <c r="Z110" s="385"/>
      <c r="AA110" s="868"/>
      <c r="AB110" s="298"/>
    </row>
    <row r="111" spans="1:28" ht="15" customHeight="1" x14ac:dyDescent="0.35">
      <c r="A111" s="1244"/>
      <c r="B111" s="353"/>
      <c r="C111" s="353"/>
      <c r="D111" s="298"/>
      <c r="E111" s="366"/>
      <c r="F111" s="297"/>
      <c r="G111" s="353"/>
      <c r="H111" s="298"/>
      <c r="I111" s="366"/>
      <c r="J111" s="298"/>
      <c r="K111" s="298"/>
      <c r="L111" s="366"/>
      <c r="M111" s="298"/>
      <c r="N111" s="366"/>
      <c r="O111" s="298"/>
      <c r="P111" s="366"/>
      <c r="Q111" s="298"/>
      <c r="R111" s="365"/>
      <c r="S111" s="298"/>
      <c r="T111" s="366"/>
      <c r="U111" s="298"/>
      <c r="V111" s="366"/>
      <c r="W111" s="298"/>
      <c r="X111" s="366"/>
      <c r="Y111" s="298"/>
      <c r="Z111" s="385"/>
      <c r="AA111" s="868"/>
      <c r="AB111" s="298"/>
    </row>
    <row r="112" spans="1:28" ht="15" customHeight="1" x14ac:dyDescent="0.35">
      <c r="A112" s="1243">
        <v>44476</v>
      </c>
      <c r="B112" s="353"/>
      <c r="C112" s="353"/>
      <c r="D112" s="298"/>
      <c r="E112" s="366"/>
      <c r="F112" s="297"/>
      <c r="G112" s="353"/>
      <c r="H112" s="298"/>
      <c r="I112" s="366"/>
      <c r="J112" s="298"/>
      <c r="K112" s="298"/>
      <c r="L112" s="366"/>
      <c r="M112" s="298"/>
      <c r="N112" s="366"/>
      <c r="O112" s="298"/>
      <c r="P112" s="366"/>
      <c r="Q112" s="298"/>
      <c r="R112" s="365"/>
      <c r="S112" s="298"/>
      <c r="T112" s="366"/>
      <c r="U112" s="298"/>
      <c r="V112" s="366"/>
      <c r="W112" s="298"/>
      <c r="X112" s="366"/>
      <c r="Y112" s="298"/>
      <c r="Z112" s="385"/>
      <c r="AA112" s="868"/>
      <c r="AB112" s="298"/>
    </row>
    <row r="113" spans="1:28" ht="15" customHeight="1" x14ac:dyDescent="0.35">
      <c r="A113" s="1244"/>
      <c r="B113" s="353"/>
      <c r="C113" s="353"/>
      <c r="D113" s="298"/>
      <c r="E113" s="366"/>
      <c r="F113" s="297"/>
      <c r="G113" s="353"/>
      <c r="H113" s="298"/>
      <c r="I113" s="366"/>
      <c r="J113" s="298"/>
      <c r="K113" s="298"/>
      <c r="L113" s="366"/>
      <c r="M113" s="298"/>
      <c r="N113" s="366"/>
      <c r="O113" s="298"/>
      <c r="P113" s="366"/>
      <c r="Q113" s="298"/>
      <c r="R113" s="365"/>
      <c r="S113" s="298"/>
      <c r="T113" s="366"/>
      <c r="U113" s="298"/>
      <c r="V113" s="366"/>
      <c r="W113" s="298"/>
      <c r="X113" s="366"/>
      <c r="Y113" s="298"/>
      <c r="Z113" s="385"/>
      <c r="AA113" s="868"/>
      <c r="AB113" s="298"/>
    </row>
    <row r="114" spans="1:28" ht="15" customHeight="1" x14ac:dyDescent="0.35">
      <c r="A114" s="1243">
        <v>44477</v>
      </c>
      <c r="B114" s="353"/>
      <c r="C114" s="353"/>
      <c r="D114" s="298"/>
      <c r="E114" s="366"/>
      <c r="F114" s="297"/>
      <c r="G114" s="353"/>
      <c r="H114" s="298"/>
      <c r="I114" s="366"/>
      <c r="J114" s="298"/>
      <c r="K114" s="298"/>
      <c r="L114" s="366">
        <v>14.34</v>
      </c>
      <c r="M114" s="298">
        <v>109700</v>
      </c>
      <c r="N114" s="366"/>
      <c r="O114" s="298"/>
      <c r="P114" s="366"/>
      <c r="Q114" s="298"/>
      <c r="R114" s="365"/>
      <c r="S114" s="298"/>
      <c r="T114" s="366"/>
      <c r="U114" s="298"/>
      <c r="V114" s="366"/>
      <c r="W114" s="298"/>
      <c r="X114" s="366">
        <v>42.81</v>
      </c>
      <c r="Y114" s="298">
        <v>477330</v>
      </c>
      <c r="Z114" s="385">
        <v>31.91</v>
      </c>
      <c r="AA114" s="868">
        <v>355800</v>
      </c>
      <c r="AB114" s="298"/>
    </row>
    <row r="115" spans="1:28" ht="15" customHeight="1" x14ac:dyDescent="0.35">
      <c r="A115" s="1244"/>
      <c r="B115" s="353"/>
      <c r="C115" s="353"/>
      <c r="D115" s="298"/>
      <c r="E115" s="366"/>
      <c r="F115" s="297"/>
      <c r="G115" s="353"/>
      <c r="H115" s="298"/>
      <c r="I115" s="366"/>
      <c r="J115" s="298"/>
      <c r="K115" s="298"/>
      <c r="L115" s="366"/>
      <c r="M115" s="298"/>
      <c r="N115" s="366"/>
      <c r="O115" s="298"/>
      <c r="P115" s="366"/>
      <c r="Q115" s="298"/>
      <c r="R115" s="365"/>
      <c r="S115" s="298"/>
      <c r="T115" s="366"/>
      <c r="U115" s="298"/>
      <c r="V115" s="366"/>
      <c r="W115" s="298"/>
      <c r="X115" s="366"/>
      <c r="Y115" s="298"/>
      <c r="Z115" s="385"/>
      <c r="AA115" s="868"/>
      <c r="AB115" s="298"/>
    </row>
    <row r="116" spans="1:28" ht="15" customHeight="1" x14ac:dyDescent="0.35">
      <c r="A116" s="1243">
        <v>44478</v>
      </c>
      <c r="B116" s="353">
        <v>56.71</v>
      </c>
      <c r="C116" s="353"/>
      <c r="D116" s="298">
        <v>292057</v>
      </c>
      <c r="E116" s="366"/>
      <c r="F116" s="297"/>
      <c r="G116" s="353"/>
      <c r="H116" s="298"/>
      <c r="I116" s="366"/>
      <c r="J116" s="298"/>
      <c r="K116" s="298"/>
      <c r="L116" s="366"/>
      <c r="M116" s="298"/>
      <c r="N116" s="366"/>
      <c r="O116" s="298"/>
      <c r="P116" s="366">
        <v>14.31</v>
      </c>
      <c r="Q116" s="298">
        <v>109472</v>
      </c>
      <c r="R116" s="365"/>
      <c r="S116" s="298"/>
      <c r="T116" s="366"/>
      <c r="U116" s="298"/>
      <c r="V116" s="366"/>
      <c r="W116" s="298"/>
      <c r="X116" s="366"/>
      <c r="Y116" s="298"/>
      <c r="Z116" s="385"/>
      <c r="AA116" s="868"/>
      <c r="AB116" s="298"/>
    </row>
    <row r="117" spans="1:28" ht="15" customHeight="1" x14ac:dyDescent="0.35">
      <c r="A117" s="1244"/>
      <c r="B117" s="353"/>
      <c r="C117" s="353"/>
      <c r="D117" s="298"/>
      <c r="E117" s="366"/>
      <c r="F117" s="297"/>
      <c r="G117" s="353"/>
      <c r="H117" s="298"/>
      <c r="I117" s="366"/>
      <c r="J117" s="298"/>
      <c r="K117" s="298"/>
      <c r="L117" s="366"/>
      <c r="M117" s="298"/>
      <c r="N117" s="366"/>
      <c r="O117" s="298"/>
      <c r="P117" s="366"/>
      <c r="Q117" s="298"/>
      <c r="R117" s="365"/>
      <c r="S117" s="298"/>
      <c r="T117" s="366"/>
      <c r="U117" s="298"/>
      <c r="V117" s="366"/>
      <c r="W117" s="298"/>
      <c r="X117" s="366"/>
      <c r="Y117" s="298"/>
      <c r="Z117" s="385"/>
      <c r="AA117" s="868"/>
      <c r="AB117" s="298"/>
    </row>
    <row r="118" spans="1:28" ht="15" customHeight="1" x14ac:dyDescent="0.35">
      <c r="A118" s="1243">
        <v>44479</v>
      </c>
      <c r="B118" s="353"/>
      <c r="C118" s="353"/>
      <c r="D118" s="298"/>
      <c r="E118" s="366">
        <v>34.18</v>
      </c>
      <c r="F118" s="297">
        <v>176027</v>
      </c>
      <c r="G118" s="353">
        <v>14.24</v>
      </c>
      <c r="H118" s="298">
        <v>108936</v>
      </c>
      <c r="I118" s="366"/>
      <c r="J118" s="298"/>
      <c r="K118" s="298"/>
      <c r="L118" s="366"/>
      <c r="M118" s="298"/>
      <c r="N118" s="366"/>
      <c r="O118" s="298"/>
      <c r="P118" s="366"/>
      <c r="Q118" s="298"/>
      <c r="R118" s="365"/>
      <c r="S118" s="298"/>
      <c r="T118" s="366"/>
      <c r="U118" s="298"/>
      <c r="V118" s="366"/>
      <c r="W118" s="298"/>
      <c r="X118" s="366"/>
      <c r="Y118" s="298"/>
      <c r="Z118" s="385"/>
      <c r="AA118" s="868"/>
      <c r="AB118" s="298"/>
    </row>
    <row r="119" spans="1:28" ht="15" customHeight="1" x14ac:dyDescent="0.35">
      <c r="A119" s="1244"/>
      <c r="B119" s="353"/>
      <c r="C119" s="353"/>
      <c r="D119" s="298"/>
      <c r="E119" s="366"/>
      <c r="F119" s="297"/>
      <c r="G119" s="353"/>
      <c r="H119" s="298"/>
      <c r="I119" s="366"/>
      <c r="J119" s="298"/>
      <c r="K119" s="298"/>
      <c r="L119" s="366"/>
      <c r="M119" s="298"/>
      <c r="N119" s="366"/>
      <c r="O119" s="298"/>
      <c r="P119" s="366"/>
      <c r="Q119" s="298"/>
      <c r="R119" s="365"/>
      <c r="S119" s="298"/>
      <c r="T119" s="366"/>
      <c r="U119" s="298"/>
      <c r="V119" s="366">
        <v>31.68</v>
      </c>
      <c r="W119" s="298">
        <v>242352</v>
      </c>
      <c r="X119" s="366"/>
      <c r="Y119" s="298"/>
      <c r="Z119" s="385"/>
      <c r="AA119" s="868"/>
      <c r="AB119" s="298"/>
    </row>
    <row r="120" spans="1:28" ht="15" customHeight="1" x14ac:dyDescent="0.35">
      <c r="A120" s="1243">
        <v>44480</v>
      </c>
      <c r="B120" s="353"/>
      <c r="C120" s="353"/>
      <c r="D120" s="298"/>
      <c r="E120" s="366"/>
      <c r="F120" s="297"/>
      <c r="G120" s="353"/>
      <c r="H120" s="298"/>
      <c r="I120" s="366">
        <v>14.2</v>
      </c>
      <c r="J120" s="298">
        <v>108630</v>
      </c>
      <c r="K120" s="298"/>
      <c r="L120" s="366"/>
      <c r="M120" s="298"/>
      <c r="N120" s="366">
        <v>13.64</v>
      </c>
      <c r="O120" s="298">
        <v>104346</v>
      </c>
      <c r="P120" s="366"/>
      <c r="Q120" s="298"/>
      <c r="R120" s="365"/>
      <c r="S120" s="298"/>
      <c r="T120" s="366"/>
      <c r="U120" s="298"/>
      <c r="V120" s="366"/>
      <c r="W120" s="298"/>
      <c r="X120" s="366"/>
      <c r="Y120" s="298"/>
      <c r="Z120" s="385"/>
      <c r="AA120" s="868"/>
      <c r="AB120" s="298"/>
    </row>
    <row r="121" spans="1:28" ht="15" customHeight="1" x14ac:dyDescent="0.35">
      <c r="A121" s="1244"/>
      <c r="B121" s="353"/>
      <c r="C121" s="353"/>
      <c r="D121" s="298"/>
      <c r="E121" s="366"/>
      <c r="F121" s="297"/>
      <c r="G121" s="353"/>
      <c r="H121" s="298"/>
      <c r="I121" s="366"/>
      <c r="J121" s="298"/>
      <c r="K121" s="298"/>
      <c r="L121" s="366"/>
      <c r="M121" s="298"/>
      <c r="N121" s="366"/>
      <c r="O121" s="298"/>
      <c r="P121" s="366"/>
      <c r="Q121" s="298"/>
      <c r="R121" s="365"/>
      <c r="S121" s="298"/>
      <c r="T121" s="366"/>
      <c r="U121" s="298"/>
      <c r="V121" s="366"/>
      <c r="W121" s="298"/>
      <c r="X121" s="366"/>
      <c r="Y121" s="298"/>
      <c r="Z121" s="385"/>
      <c r="AA121" s="868"/>
      <c r="AB121" s="298"/>
    </row>
    <row r="122" spans="1:28" ht="15" customHeight="1" x14ac:dyDescent="0.35">
      <c r="A122" s="1243">
        <v>44481</v>
      </c>
      <c r="B122" s="353"/>
      <c r="C122" s="353"/>
      <c r="D122" s="298"/>
      <c r="E122" s="366"/>
      <c r="F122" s="297"/>
      <c r="G122" s="353"/>
      <c r="H122" s="298"/>
      <c r="I122" s="366"/>
      <c r="J122" s="298"/>
      <c r="K122" s="298"/>
      <c r="L122" s="366"/>
      <c r="M122" s="298"/>
      <c r="N122" s="366"/>
      <c r="O122" s="298"/>
      <c r="P122" s="366">
        <v>9.91</v>
      </c>
      <c r="Q122" s="298">
        <v>75812</v>
      </c>
      <c r="R122" s="365"/>
      <c r="S122" s="298"/>
      <c r="T122" s="366"/>
      <c r="U122" s="298"/>
      <c r="V122" s="366"/>
      <c r="W122" s="298"/>
      <c r="X122" s="366"/>
      <c r="Y122" s="298"/>
      <c r="Z122" s="385"/>
      <c r="AA122" s="868"/>
      <c r="AB122" s="298"/>
    </row>
    <row r="123" spans="1:28" ht="15" customHeight="1" x14ac:dyDescent="0.35">
      <c r="A123" s="1244"/>
      <c r="B123" s="353"/>
      <c r="C123" s="353"/>
      <c r="D123" s="298"/>
      <c r="E123" s="366"/>
      <c r="F123" s="297"/>
      <c r="G123" s="353"/>
      <c r="H123" s="298"/>
      <c r="I123" s="366"/>
      <c r="J123" s="298"/>
      <c r="K123" s="298"/>
      <c r="L123" s="366"/>
      <c r="M123" s="298"/>
      <c r="N123" s="366"/>
      <c r="O123" s="298"/>
      <c r="P123" s="366"/>
      <c r="Q123" s="298"/>
      <c r="R123" s="365"/>
      <c r="S123" s="298"/>
      <c r="T123" s="366"/>
      <c r="U123" s="298"/>
      <c r="V123" s="366"/>
      <c r="W123" s="298"/>
      <c r="X123" s="366"/>
      <c r="Y123" s="298"/>
      <c r="Z123" s="385"/>
      <c r="AA123" s="868"/>
      <c r="AB123" s="298"/>
    </row>
    <row r="124" spans="1:28" ht="15" customHeight="1" x14ac:dyDescent="0.35">
      <c r="A124" s="1243">
        <v>44482</v>
      </c>
      <c r="B124" s="353"/>
      <c r="C124" s="353"/>
      <c r="D124" s="298"/>
      <c r="E124" s="366"/>
      <c r="F124" s="297"/>
      <c r="G124" s="353"/>
      <c r="H124" s="298"/>
      <c r="I124" s="366"/>
      <c r="J124" s="298"/>
      <c r="K124" s="298"/>
      <c r="L124" s="366"/>
      <c r="M124" s="332"/>
      <c r="N124" s="388"/>
      <c r="O124" s="298"/>
      <c r="P124" s="366"/>
      <c r="Q124" s="298"/>
      <c r="R124" s="365"/>
      <c r="S124" s="298"/>
      <c r="T124" s="366"/>
      <c r="U124" s="298"/>
      <c r="V124" s="366"/>
      <c r="W124" s="298"/>
      <c r="X124" s="366">
        <v>39.880000000000003</v>
      </c>
      <c r="Y124" s="298">
        <v>444660</v>
      </c>
      <c r="Z124" s="385"/>
      <c r="AA124" s="868"/>
      <c r="AB124" s="298"/>
    </row>
    <row r="125" spans="1:28" ht="15" customHeight="1" x14ac:dyDescent="0.35">
      <c r="A125" s="1244"/>
      <c r="B125" s="353"/>
      <c r="C125" s="353"/>
      <c r="D125" s="298"/>
      <c r="E125" s="366"/>
      <c r="F125" s="297"/>
      <c r="G125" s="353"/>
      <c r="H125" s="298"/>
      <c r="I125" s="366"/>
      <c r="J125" s="298"/>
      <c r="K125" s="298"/>
      <c r="L125" s="366"/>
      <c r="M125" s="298"/>
      <c r="N125" s="366"/>
      <c r="O125" s="298"/>
      <c r="P125" s="366"/>
      <c r="Q125" s="298"/>
      <c r="R125" s="365"/>
      <c r="S125" s="298"/>
      <c r="T125" s="366"/>
      <c r="U125" s="298"/>
      <c r="V125" s="366"/>
      <c r="W125" s="298"/>
      <c r="X125" s="366"/>
      <c r="Y125" s="298"/>
      <c r="Z125" s="385"/>
      <c r="AA125" s="868"/>
      <c r="AB125" s="298"/>
    </row>
    <row r="126" spans="1:28" ht="15" customHeight="1" x14ac:dyDescent="0.35">
      <c r="A126" s="1243">
        <v>44483</v>
      </c>
      <c r="B126" s="353"/>
      <c r="C126" s="353"/>
      <c r="D126" s="298"/>
      <c r="E126" s="366"/>
      <c r="F126" s="297"/>
      <c r="G126" s="353">
        <v>10.5</v>
      </c>
      <c r="H126" s="298">
        <v>80325</v>
      </c>
      <c r="I126" s="366"/>
      <c r="J126" s="298"/>
      <c r="K126" s="298"/>
      <c r="L126" s="366"/>
      <c r="M126" s="298"/>
      <c r="N126" s="366"/>
      <c r="O126" s="298"/>
      <c r="P126" s="366"/>
      <c r="Q126" s="298"/>
      <c r="R126" s="365"/>
      <c r="S126" s="298"/>
      <c r="T126" s="366"/>
      <c r="U126" s="298"/>
      <c r="V126" s="366"/>
      <c r="W126" s="298"/>
      <c r="X126" s="366"/>
      <c r="Y126" s="298"/>
      <c r="Z126" s="385"/>
      <c r="AA126" s="868"/>
      <c r="AB126" s="298"/>
    </row>
    <row r="127" spans="1:28" ht="15" customHeight="1" x14ac:dyDescent="0.35">
      <c r="A127" s="1244"/>
      <c r="B127" s="353"/>
      <c r="C127" s="353"/>
      <c r="D127" s="298"/>
      <c r="E127" s="366"/>
      <c r="F127" s="297"/>
      <c r="G127" s="353"/>
      <c r="H127" s="298"/>
      <c r="I127" s="366"/>
      <c r="J127" s="298"/>
      <c r="K127" s="298"/>
      <c r="L127" s="366"/>
      <c r="M127" s="298"/>
      <c r="N127" s="366"/>
      <c r="O127" s="298"/>
      <c r="P127" s="366"/>
      <c r="Q127" s="298"/>
      <c r="R127" s="365"/>
      <c r="S127" s="298"/>
      <c r="T127" s="366"/>
      <c r="U127" s="298"/>
      <c r="V127" s="366"/>
      <c r="W127" s="298"/>
      <c r="X127" s="366"/>
      <c r="Y127" s="298"/>
      <c r="Z127" s="385"/>
      <c r="AA127" s="868"/>
      <c r="AB127" s="298"/>
    </row>
    <row r="128" spans="1:28" ht="15" customHeight="1" x14ac:dyDescent="0.35">
      <c r="A128" s="1243">
        <v>44484</v>
      </c>
      <c r="B128" s="353"/>
      <c r="C128" s="353"/>
      <c r="D128" s="298"/>
      <c r="E128" s="366"/>
      <c r="F128" s="297"/>
      <c r="G128" s="353"/>
      <c r="H128" s="298"/>
      <c r="I128" s="366"/>
      <c r="J128" s="298"/>
      <c r="K128" s="298"/>
      <c r="L128" s="366"/>
      <c r="M128" s="298"/>
      <c r="N128" s="366"/>
      <c r="O128" s="298"/>
      <c r="P128" s="366"/>
      <c r="Q128" s="298"/>
      <c r="R128" s="365"/>
      <c r="S128" s="298"/>
      <c r="T128" s="366"/>
      <c r="U128" s="298"/>
      <c r="V128" s="366"/>
      <c r="W128" s="298"/>
      <c r="X128" s="366"/>
      <c r="Y128" s="298"/>
      <c r="Z128" s="385">
        <v>33.07</v>
      </c>
      <c r="AA128" s="868">
        <v>368730</v>
      </c>
      <c r="AB128" s="298"/>
    </row>
    <row r="129" spans="1:28" ht="15" customHeight="1" x14ac:dyDescent="0.35">
      <c r="A129" s="1244"/>
      <c r="B129" s="353"/>
      <c r="C129" s="353"/>
      <c r="D129" s="298"/>
      <c r="E129" s="366"/>
      <c r="F129" s="297"/>
      <c r="G129" s="353"/>
      <c r="H129" s="298"/>
      <c r="I129" s="366"/>
      <c r="J129" s="298"/>
      <c r="K129" s="298"/>
      <c r="L129" s="366"/>
      <c r="M129" s="298"/>
      <c r="N129" s="366"/>
      <c r="O129" s="298"/>
      <c r="P129" s="366"/>
      <c r="Q129" s="298"/>
      <c r="R129" s="365"/>
      <c r="S129" s="298"/>
      <c r="T129" s="366"/>
      <c r="U129" s="298"/>
      <c r="V129" s="366"/>
      <c r="W129" s="298"/>
      <c r="X129" s="388"/>
      <c r="Y129" s="332"/>
      <c r="Z129" s="385"/>
      <c r="AA129" s="868"/>
      <c r="AB129" s="298"/>
    </row>
    <row r="130" spans="1:28" ht="15" customHeight="1" x14ac:dyDescent="0.35">
      <c r="A130" s="1243">
        <v>44485</v>
      </c>
      <c r="B130" s="353"/>
      <c r="C130" s="353"/>
      <c r="D130" s="298"/>
      <c r="E130" s="366"/>
      <c r="F130" s="297"/>
      <c r="G130" s="353"/>
      <c r="H130" s="298"/>
      <c r="I130" s="366"/>
      <c r="J130" s="298"/>
      <c r="K130" s="298"/>
      <c r="L130" s="366"/>
      <c r="M130" s="298"/>
      <c r="N130" s="366"/>
      <c r="O130" s="298"/>
      <c r="P130" s="366"/>
      <c r="Q130" s="298"/>
      <c r="R130" s="365"/>
      <c r="S130" s="298"/>
      <c r="T130" s="366"/>
      <c r="U130" s="298"/>
      <c r="V130" s="366"/>
      <c r="W130" s="298"/>
      <c r="X130" s="366">
        <v>34.340000000000003</v>
      </c>
      <c r="Y130" s="298">
        <v>382890</v>
      </c>
      <c r="Z130" s="385"/>
      <c r="AA130" s="868"/>
      <c r="AB130" s="298"/>
    </row>
    <row r="131" spans="1:28" ht="15" customHeight="1" x14ac:dyDescent="0.35">
      <c r="A131" s="1244"/>
      <c r="B131" s="353"/>
      <c r="C131" s="353"/>
      <c r="D131" s="298"/>
      <c r="E131" s="366"/>
      <c r="F131" s="297"/>
      <c r="G131" s="353"/>
      <c r="H131" s="298"/>
      <c r="I131" s="366"/>
      <c r="J131" s="298"/>
      <c r="K131" s="298"/>
      <c r="L131" s="366"/>
      <c r="M131" s="298"/>
      <c r="N131" s="366"/>
      <c r="O131" s="298"/>
      <c r="P131" s="388"/>
      <c r="Q131" s="332"/>
      <c r="R131" s="365"/>
      <c r="S131" s="298"/>
      <c r="T131" s="366"/>
      <c r="U131" s="298"/>
      <c r="V131" s="366"/>
      <c r="W131" s="298"/>
      <c r="X131" s="366"/>
      <c r="Y131" s="298"/>
      <c r="Z131" s="385"/>
      <c r="AA131" s="868"/>
      <c r="AB131" s="298"/>
    </row>
    <row r="132" spans="1:28" ht="15" customHeight="1" x14ac:dyDescent="0.35">
      <c r="A132" s="1243">
        <v>44486</v>
      </c>
      <c r="B132" s="353">
        <v>58.25</v>
      </c>
      <c r="C132" s="353"/>
      <c r="D132" s="298">
        <v>300000</v>
      </c>
      <c r="E132" s="366">
        <v>52.25</v>
      </c>
      <c r="F132" s="297">
        <v>269090</v>
      </c>
      <c r="G132" s="353"/>
      <c r="H132" s="298"/>
      <c r="I132" s="366"/>
      <c r="J132" s="298"/>
      <c r="K132" s="298"/>
      <c r="L132" s="366">
        <v>9.7100000000000009</v>
      </c>
      <c r="M132" s="298">
        <v>74282</v>
      </c>
      <c r="N132" s="366"/>
      <c r="O132" s="298"/>
      <c r="P132" s="366"/>
      <c r="Q132" s="298"/>
      <c r="R132" s="365"/>
      <c r="S132" s="298"/>
      <c r="T132" s="366"/>
      <c r="U132" s="298"/>
      <c r="V132" s="366"/>
      <c r="W132" s="298"/>
      <c r="X132" s="366"/>
      <c r="Y132" s="298"/>
      <c r="Z132" s="385"/>
      <c r="AA132" s="868"/>
      <c r="AB132" s="298"/>
    </row>
    <row r="133" spans="1:28" ht="15" customHeight="1" x14ac:dyDescent="0.35">
      <c r="A133" s="1244"/>
      <c r="B133" s="353"/>
      <c r="C133" s="353"/>
      <c r="D133" s="298"/>
      <c r="E133" s="366"/>
      <c r="F133" s="297"/>
      <c r="G133" s="353"/>
      <c r="H133" s="298"/>
      <c r="I133" s="366"/>
      <c r="J133" s="298"/>
      <c r="K133" s="298"/>
      <c r="L133" s="366"/>
      <c r="M133" s="298"/>
      <c r="N133" s="366"/>
      <c r="O133" s="298"/>
      <c r="P133" s="366"/>
      <c r="Q133" s="298"/>
      <c r="R133" s="365"/>
      <c r="S133" s="298"/>
      <c r="T133" s="366"/>
      <c r="U133" s="298"/>
      <c r="V133" s="366"/>
      <c r="W133" s="298"/>
      <c r="X133" s="366"/>
      <c r="Y133" s="298"/>
      <c r="Z133" s="385"/>
      <c r="AA133" s="868"/>
      <c r="AB133" s="298"/>
    </row>
    <row r="134" spans="1:28" ht="15" customHeight="1" x14ac:dyDescent="0.35">
      <c r="A134" s="1243">
        <v>44487</v>
      </c>
      <c r="B134" s="353"/>
      <c r="C134" s="353"/>
      <c r="D134" s="298"/>
      <c r="E134" s="366"/>
      <c r="F134" s="297"/>
      <c r="G134" s="353"/>
      <c r="H134" s="298"/>
      <c r="I134" s="366"/>
      <c r="J134" s="298"/>
      <c r="K134" s="298"/>
      <c r="L134" s="366"/>
      <c r="M134" s="298"/>
      <c r="N134" s="366"/>
      <c r="O134" s="298"/>
      <c r="P134" s="366"/>
      <c r="Q134" s="298"/>
      <c r="R134" s="365"/>
      <c r="S134" s="298"/>
      <c r="T134" s="366"/>
      <c r="U134" s="298"/>
      <c r="V134" s="366">
        <v>35.049999999999997</v>
      </c>
      <c r="W134" s="298">
        <v>268133</v>
      </c>
      <c r="X134" s="366"/>
      <c r="Y134" s="298"/>
      <c r="Z134" s="385"/>
      <c r="AA134" s="868"/>
      <c r="AB134" s="298"/>
    </row>
    <row r="135" spans="1:28" ht="15" customHeight="1" x14ac:dyDescent="0.35">
      <c r="A135" s="1244"/>
      <c r="B135" s="353"/>
      <c r="C135" s="353"/>
      <c r="D135" s="298"/>
      <c r="E135" s="366"/>
      <c r="F135" s="297"/>
      <c r="G135" s="353"/>
      <c r="H135" s="298"/>
      <c r="I135" s="366"/>
      <c r="J135" s="298"/>
      <c r="K135" s="298"/>
      <c r="L135" s="366"/>
      <c r="M135" s="298"/>
      <c r="N135" s="366"/>
      <c r="O135" s="298"/>
      <c r="P135" s="366"/>
      <c r="Q135" s="298"/>
      <c r="R135" s="365"/>
      <c r="S135" s="298"/>
      <c r="T135" s="366"/>
      <c r="U135" s="298"/>
      <c r="V135" s="366"/>
      <c r="W135" s="298"/>
      <c r="X135" s="366"/>
      <c r="Y135" s="298"/>
      <c r="Z135" s="385"/>
      <c r="AA135" s="868"/>
      <c r="AB135" s="298"/>
    </row>
    <row r="136" spans="1:28" ht="15" customHeight="1" x14ac:dyDescent="0.35">
      <c r="A136" s="1243">
        <v>44488</v>
      </c>
      <c r="B136" s="353"/>
      <c r="C136" s="353"/>
      <c r="D136" s="298"/>
      <c r="E136" s="366"/>
      <c r="F136" s="297"/>
      <c r="G136" s="353"/>
      <c r="H136" s="298"/>
      <c r="I136" s="366"/>
      <c r="J136" s="298"/>
      <c r="K136" s="298"/>
      <c r="L136" s="366"/>
      <c r="M136" s="298"/>
      <c r="N136" s="366">
        <v>9.85</v>
      </c>
      <c r="O136" s="298">
        <v>75353</v>
      </c>
      <c r="P136" s="366">
        <v>13.2</v>
      </c>
      <c r="Q136" s="298">
        <v>100980</v>
      </c>
      <c r="R136" s="365"/>
      <c r="S136" s="298"/>
      <c r="T136" s="366"/>
      <c r="U136" s="298"/>
      <c r="V136" s="366"/>
      <c r="W136" s="298"/>
      <c r="X136" s="366"/>
      <c r="Y136" s="298"/>
      <c r="Z136" s="385"/>
      <c r="AA136" s="868"/>
      <c r="AB136" s="298"/>
    </row>
    <row r="137" spans="1:28" ht="15" customHeight="1" x14ac:dyDescent="0.35">
      <c r="A137" s="1244"/>
      <c r="B137" s="353"/>
      <c r="C137" s="353"/>
      <c r="D137" s="298"/>
      <c r="E137" s="366"/>
      <c r="F137" s="297"/>
      <c r="G137" s="353"/>
      <c r="H137" s="298"/>
      <c r="I137" s="366"/>
      <c r="J137" s="298"/>
      <c r="K137" s="298"/>
      <c r="L137" s="366"/>
      <c r="M137" s="298"/>
      <c r="N137" s="366"/>
      <c r="O137" s="298"/>
      <c r="P137" s="366"/>
      <c r="Q137" s="298"/>
      <c r="R137" s="365"/>
      <c r="S137" s="298"/>
      <c r="T137" s="366"/>
      <c r="U137" s="298"/>
      <c r="V137" s="366"/>
      <c r="W137" s="298"/>
      <c r="X137" s="366"/>
      <c r="Y137" s="298"/>
      <c r="Z137" s="385"/>
      <c r="AA137" s="868"/>
      <c r="AB137" s="298"/>
    </row>
    <row r="138" spans="1:28" ht="15" customHeight="1" x14ac:dyDescent="0.35">
      <c r="A138" s="1243">
        <v>44489</v>
      </c>
      <c r="B138" s="353"/>
      <c r="C138" s="353"/>
      <c r="D138" s="298"/>
      <c r="E138" s="366"/>
      <c r="F138" s="297"/>
      <c r="G138" s="353"/>
      <c r="H138" s="298"/>
      <c r="I138" s="366"/>
      <c r="J138" s="298"/>
      <c r="K138" s="298"/>
      <c r="L138" s="366"/>
      <c r="M138" s="298"/>
      <c r="N138" s="366"/>
      <c r="O138" s="298"/>
      <c r="P138" s="366"/>
      <c r="Q138" s="298"/>
      <c r="R138" s="365"/>
      <c r="S138" s="298"/>
      <c r="T138" s="366"/>
      <c r="U138" s="298"/>
      <c r="V138" s="366"/>
      <c r="W138" s="298"/>
      <c r="X138" s="366"/>
      <c r="Y138" s="298"/>
      <c r="Z138" s="385"/>
      <c r="AA138" s="868"/>
      <c r="AB138" s="298"/>
    </row>
    <row r="139" spans="1:28" ht="15" customHeight="1" x14ac:dyDescent="0.35">
      <c r="A139" s="1244"/>
      <c r="B139" s="353"/>
      <c r="C139" s="353"/>
      <c r="D139" s="298"/>
      <c r="E139" s="366"/>
      <c r="F139" s="297"/>
      <c r="G139" s="353"/>
      <c r="H139" s="298"/>
      <c r="I139" s="366"/>
      <c r="J139" s="298"/>
      <c r="K139" s="298"/>
      <c r="L139" s="366"/>
      <c r="M139" s="298"/>
      <c r="N139" s="366"/>
      <c r="O139" s="298"/>
      <c r="P139" s="366"/>
      <c r="Q139" s="298"/>
      <c r="R139" s="365"/>
      <c r="S139" s="298"/>
      <c r="T139" s="366"/>
      <c r="U139" s="298"/>
      <c r="V139" s="366"/>
      <c r="W139" s="298"/>
      <c r="X139" s="366"/>
      <c r="Y139" s="298"/>
      <c r="Z139" s="385"/>
      <c r="AA139" s="868"/>
      <c r="AB139" s="298"/>
    </row>
    <row r="140" spans="1:28" ht="15" customHeight="1" x14ac:dyDescent="0.35">
      <c r="A140" s="1243">
        <v>44490</v>
      </c>
      <c r="B140" s="353"/>
      <c r="C140" s="353"/>
      <c r="D140" s="298"/>
      <c r="E140" s="366"/>
      <c r="F140" s="297"/>
      <c r="G140" s="353"/>
      <c r="H140" s="298"/>
      <c r="I140" s="366"/>
      <c r="J140" s="298"/>
      <c r="K140" s="298"/>
      <c r="L140" s="366"/>
      <c r="M140" s="298"/>
      <c r="N140" s="366"/>
      <c r="O140" s="298"/>
      <c r="P140" s="366"/>
      <c r="Q140" s="298"/>
      <c r="R140" s="365"/>
      <c r="S140" s="298"/>
      <c r="T140" s="366">
        <v>26.88</v>
      </c>
      <c r="U140" s="298">
        <v>205632</v>
      </c>
      <c r="V140" s="366"/>
      <c r="W140" s="298"/>
      <c r="X140" s="366">
        <v>45.49</v>
      </c>
      <c r="Y140" s="298">
        <v>507210</v>
      </c>
      <c r="Z140" s="385"/>
      <c r="AA140" s="868"/>
      <c r="AB140" s="298"/>
    </row>
    <row r="141" spans="1:28" ht="15" customHeight="1" x14ac:dyDescent="0.35">
      <c r="A141" s="1244"/>
      <c r="B141" s="353"/>
      <c r="C141" s="353"/>
      <c r="D141" s="298"/>
      <c r="E141" s="366"/>
      <c r="F141" s="297"/>
      <c r="G141" s="353"/>
      <c r="H141" s="298"/>
      <c r="I141" s="366"/>
      <c r="J141" s="298"/>
      <c r="K141" s="298"/>
      <c r="L141" s="366"/>
      <c r="M141" s="298"/>
      <c r="N141" s="366"/>
      <c r="O141" s="298"/>
      <c r="P141" s="366"/>
      <c r="Q141" s="298"/>
      <c r="R141" s="365"/>
      <c r="S141" s="298"/>
      <c r="T141" s="366"/>
      <c r="U141" s="298"/>
      <c r="V141" s="366"/>
      <c r="W141" s="298"/>
      <c r="X141" s="366"/>
      <c r="Y141" s="298"/>
      <c r="Z141" s="385"/>
      <c r="AA141" s="868"/>
      <c r="AB141" s="298"/>
    </row>
    <row r="142" spans="1:28" ht="15" customHeight="1" x14ac:dyDescent="0.35">
      <c r="A142" s="1243">
        <v>44491</v>
      </c>
      <c r="B142" s="353"/>
      <c r="C142" s="353"/>
      <c r="D142" s="298"/>
      <c r="E142" s="366"/>
      <c r="F142" s="297"/>
      <c r="G142" s="353"/>
      <c r="H142" s="298"/>
      <c r="I142" s="366">
        <v>14.31</v>
      </c>
      <c r="J142" s="298">
        <v>109472</v>
      </c>
      <c r="K142" s="298"/>
      <c r="L142" s="366"/>
      <c r="M142" s="298"/>
      <c r="N142" s="366">
        <v>13.71</v>
      </c>
      <c r="O142" s="298">
        <v>104882</v>
      </c>
      <c r="P142" s="366"/>
      <c r="Q142" s="298"/>
      <c r="R142" s="365"/>
      <c r="S142" s="298"/>
      <c r="T142" s="366"/>
      <c r="U142" s="298"/>
      <c r="V142" s="366"/>
      <c r="W142" s="298"/>
      <c r="X142" s="366"/>
      <c r="Y142" s="298"/>
      <c r="Z142" s="385">
        <v>29.2</v>
      </c>
      <c r="AA142" s="868">
        <v>325580</v>
      </c>
      <c r="AB142" s="298"/>
    </row>
    <row r="143" spans="1:28" ht="18" customHeight="1" x14ac:dyDescent="0.35">
      <c r="A143" s="1244"/>
      <c r="B143" s="353"/>
      <c r="C143" s="353"/>
      <c r="D143" s="298"/>
      <c r="E143" s="366">
        <v>52.91</v>
      </c>
      <c r="F143" s="297">
        <v>272487</v>
      </c>
      <c r="G143" s="353"/>
      <c r="H143" s="298"/>
      <c r="I143" s="366"/>
      <c r="J143" s="298"/>
      <c r="K143" s="298"/>
      <c r="L143" s="366"/>
      <c r="M143" s="298"/>
      <c r="N143" s="366"/>
      <c r="O143" s="298"/>
      <c r="P143" s="366"/>
      <c r="Q143" s="298"/>
      <c r="R143" s="365"/>
      <c r="S143" s="298"/>
      <c r="T143" s="366"/>
      <c r="U143" s="298"/>
      <c r="V143" s="366"/>
      <c r="W143" s="298"/>
      <c r="X143" s="388"/>
      <c r="Y143" s="332"/>
      <c r="Z143" s="385"/>
      <c r="AA143" s="868"/>
      <c r="AB143" s="298"/>
    </row>
    <row r="144" spans="1:28" ht="15" customHeight="1" x14ac:dyDescent="0.35">
      <c r="A144" s="1243">
        <v>44492</v>
      </c>
      <c r="B144" s="353"/>
      <c r="C144" s="353"/>
      <c r="D144" s="298"/>
      <c r="E144" s="366">
        <v>44.23</v>
      </c>
      <c r="F144" s="297">
        <v>227780</v>
      </c>
      <c r="G144" s="353">
        <v>10.32</v>
      </c>
      <c r="H144" s="298">
        <v>78948</v>
      </c>
      <c r="I144" s="366"/>
      <c r="J144" s="298"/>
      <c r="K144" s="298"/>
      <c r="L144" s="366">
        <v>12.61</v>
      </c>
      <c r="M144" s="298">
        <v>96467</v>
      </c>
      <c r="N144" s="366"/>
      <c r="O144" s="298"/>
      <c r="P144" s="366"/>
      <c r="Q144" s="298"/>
      <c r="R144" s="365"/>
      <c r="S144" s="298"/>
      <c r="T144" s="366"/>
      <c r="U144" s="298"/>
      <c r="V144" s="366"/>
      <c r="W144" s="298"/>
      <c r="X144" s="366"/>
      <c r="Y144" s="298"/>
      <c r="Z144" s="385"/>
      <c r="AA144" s="868"/>
      <c r="AB144" s="298"/>
    </row>
    <row r="145" spans="1:28" ht="15" customHeight="1" x14ac:dyDescent="0.35">
      <c r="A145" s="1244"/>
      <c r="B145" s="353"/>
      <c r="C145" s="353"/>
      <c r="D145" s="298"/>
      <c r="E145" s="366"/>
      <c r="F145" s="297"/>
      <c r="G145" s="353"/>
      <c r="H145" s="298"/>
      <c r="I145" s="366"/>
      <c r="J145" s="298"/>
      <c r="K145" s="298"/>
      <c r="L145" s="366"/>
      <c r="M145" s="298"/>
      <c r="N145" s="366"/>
      <c r="O145" s="298"/>
      <c r="P145" s="366"/>
      <c r="Q145" s="298"/>
      <c r="R145" s="365"/>
      <c r="S145" s="298"/>
      <c r="T145" s="366"/>
      <c r="U145" s="298"/>
      <c r="V145" s="366"/>
      <c r="W145" s="298"/>
      <c r="X145" s="366"/>
      <c r="Y145" s="298"/>
      <c r="Z145" s="385"/>
      <c r="AA145" s="868"/>
      <c r="AB145" s="298"/>
    </row>
    <row r="146" spans="1:28" ht="15" customHeight="1" x14ac:dyDescent="0.35">
      <c r="A146" s="1243">
        <v>44493</v>
      </c>
      <c r="B146" s="353">
        <v>60.5</v>
      </c>
      <c r="C146" s="353"/>
      <c r="D146" s="298">
        <v>311580</v>
      </c>
      <c r="E146" s="366"/>
      <c r="F146" s="297"/>
      <c r="G146" s="353"/>
      <c r="H146" s="298"/>
      <c r="I146" s="366"/>
      <c r="J146" s="298"/>
      <c r="K146" s="298"/>
      <c r="L146" s="366"/>
      <c r="M146" s="298"/>
      <c r="N146" s="366"/>
      <c r="O146" s="298"/>
      <c r="P146" s="366">
        <v>10.29</v>
      </c>
      <c r="Q146" s="298">
        <v>78719</v>
      </c>
      <c r="R146" s="365"/>
      <c r="S146" s="298"/>
      <c r="T146" s="388"/>
      <c r="U146" s="332"/>
      <c r="V146" s="366"/>
      <c r="W146" s="298"/>
      <c r="X146" s="366"/>
      <c r="Y146" s="298"/>
      <c r="Z146" s="385"/>
      <c r="AA146" s="868"/>
      <c r="AB146" s="298"/>
    </row>
    <row r="147" spans="1:28" ht="15" customHeight="1" x14ac:dyDescent="0.35">
      <c r="A147" s="1244"/>
      <c r="B147" s="353"/>
      <c r="C147" s="353"/>
      <c r="D147" s="298"/>
      <c r="E147" s="366"/>
      <c r="F147" s="297"/>
      <c r="G147" s="353"/>
      <c r="H147" s="298"/>
      <c r="I147" s="366"/>
      <c r="J147" s="298"/>
      <c r="K147" s="298"/>
      <c r="L147" s="366"/>
      <c r="M147" s="298"/>
      <c r="N147" s="366"/>
      <c r="O147" s="298"/>
      <c r="P147" s="366"/>
      <c r="Q147" s="298"/>
      <c r="R147" s="365"/>
      <c r="S147" s="298"/>
      <c r="T147" s="366"/>
      <c r="U147" s="298"/>
      <c r="V147" s="366"/>
      <c r="W147" s="298"/>
      <c r="X147" s="366"/>
      <c r="Y147" s="298"/>
      <c r="Z147" s="385"/>
      <c r="AA147" s="868"/>
      <c r="AB147" s="298"/>
    </row>
    <row r="148" spans="1:28" ht="15" customHeight="1" x14ac:dyDescent="0.35">
      <c r="A148" s="1243">
        <v>44494</v>
      </c>
      <c r="B148" s="353">
        <v>53.44</v>
      </c>
      <c r="C148" s="353"/>
      <c r="D148" s="298">
        <v>275216</v>
      </c>
      <c r="E148" s="366"/>
      <c r="F148" s="297"/>
      <c r="G148" s="353"/>
      <c r="H148" s="298"/>
      <c r="I148" s="366"/>
      <c r="J148" s="298"/>
      <c r="K148" s="298"/>
      <c r="L148" s="366"/>
      <c r="M148" s="298"/>
      <c r="N148" s="366"/>
      <c r="O148" s="298"/>
      <c r="P148" s="366"/>
      <c r="Q148" s="298"/>
      <c r="R148" s="365">
        <v>43.58</v>
      </c>
      <c r="S148" s="298">
        <v>333387</v>
      </c>
      <c r="T148" s="366"/>
      <c r="U148" s="298"/>
      <c r="V148" s="366"/>
      <c r="W148" s="298"/>
      <c r="X148" s="366">
        <v>46.86</v>
      </c>
      <c r="Y148" s="298">
        <v>522490</v>
      </c>
      <c r="Z148" s="385">
        <v>37.950000000000003</v>
      </c>
      <c r="AA148" s="868">
        <v>423140</v>
      </c>
      <c r="AB148" s="298"/>
    </row>
    <row r="149" spans="1:28" ht="15" customHeight="1" x14ac:dyDescent="0.35">
      <c r="A149" s="1244"/>
      <c r="B149" s="353"/>
      <c r="C149" s="353"/>
      <c r="D149" s="298"/>
      <c r="E149" s="366"/>
      <c r="F149" s="297"/>
      <c r="G149" s="353"/>
      <c r="H149" s="298"/>
      <c r="I149" s="366"/>
      <c r="J149" s="298"/>
      <c r="K149" s="298"/>
      <c r="L149" s="366"/>
      <c r="M149" s="298"/>
      <c r="N149" s="366"/>
      <c r="O149" s="298"/>
      <c r="P149" s="366"/>
      <c r="Q149" s="298"/>
      <c r="R149" s="365"/>
      <c r="S149" s="298"/>
      <c r="T149" s="366"/>
      <c r="U149" s="298"/>
      <c r="V149" s="366"/>
      <c r="W149" s="298"/>
      <c r="X149" s="366"/>
      <c r="Y149" s="298"/>
      <c r="Z149" s="385"/>
      <c r="AA149" s="868"/>
      <c r="AB149" s="298"/>
    </row>
    <row r="150" spans="1:28" ht="15" customHeight="1" x14ac:dyDescent="0.35">
      <c r="A150" s="1243">
        <v>44495</v>
      </c>
      <c r="B150" s="353"/>
      <c r="C150" s="353"/>
      <c r="D150" s="298"/>
      <c r="E150" s="366"/>
      <c r="F150" s="297"/>
      <c r="G150" s="353"/>
      <c r="H150" s="298"/>
      <c r="I150" s="366"/>
      <c r="J150" s="298"/>
      <c r="K150" s="298"/>
      <c r="L150" s="366"/>
      <c r="M150" s="298"/>
      <c r="N150" s="366"/>
      <c r="O150" s="298"/>
      <c r="P150" s="366"/>
      <c r="Q150" s="298"/>
      <c r="R150" s="365"/>
      <c r="S150" s="298"/>
      <c r="T150" s="366"/>
      <c r="U150" s="298"/>
      <c r="V150" s="366"/>
      <c r="W150" s="298"/>
      <c r="X150" s="366"/>
      <c r="Y150" s="298"/>
      <c r="Z150" s="385">
        <v>23.4</v>
      </c>
      <c r="AA150" s="868">
        <v>260910</v>
      </c>
      <c r="AB150" s="298"/>
    </row>
    <row r="151" spans="1:28" ht="15" customHeight="1" x14ac:dyDescent="0.35">
      <c r="A151" s="1244"/>
      <c r="B151" s="353"/>
      <c r="C151" s="353"/>
      <c r="D151" s="298"/>
      <c r="E151" s="366"/>
      <c r="F151" s="297"/>
      <c r="G151" s="353"/>
      <c r="H151" s="298"/>
      <c r="I151" s="366"/>
      <c r="J151" s="298"/>
      <c r="K151" s="298"/>
      <c r="L151" s="366"/>
      <c r="M151" s="298"/>
      <c r="N151" s="366"/>
      <c r="O151" s="298"/>
      <c r="P151" s="366"/>
      <c r="Q151" s="298"/>
      <c r="R151" s="365"/>
      <c r="S151" s="298"/>
      <c r="T151" s="366"/>
      <c r="U151" s="298"/>
      <c r="V151" s="366"/>
      <c r="W151" s="298"/>
      <c r="X151" s="366"/>
      <c r="Y151" s="298"/>
      <c r="Z151" s="385"/>
      <c r="AA151" s="868"/>
      <c r="AB151" s="298"/>
    </row>
    <row r="152" spans="1:28" ht="15" customHeight="1" x14ac:dyDescent="0.35">
      <c r="A152" s="1243">
        <v>44496</v>
      </c>
      <c r="B152" s="353"/>
      <c r="C152" s="353"/>
      <c r="D152" s="298"/>
      <c r="E152" s="366">
        <v>36.979999999999997</v>
      </c>
      <c r="F152" s="297">
        <v>190447</v>
      </c>
      <c r="G152" s="353"/>
      <c r="H152" s="298"/>
      <c r="I152" s="366">
        <v>14.23</v>
      </c>
      <c r="J152" s="298">
        <v>108859</v>
      </c>
      <c r="K152" s="298"/>
      <c r="L152" s="366">
        <v>14.95</v>
      </c>
      <c r="M152" s="298">
        <v>114365</v>
      </c>
      <c r="N152" s="366">
        <v>10.36</v>
      </c>
      <c r="O152" s="298">
        <v>79254</v>
      </c>
      <c r="P152" s="366"/>
      <c r="Q152" s="298"/>
      <c r="R152" s="365"/>
      <c r="S152" s="298"/>
      <c r="T152" s="366"/>
      <c r="U152" s="298"/>
      <c r="V152" s="366"/>
      <c r="W152" s="298"/>
      <c r="X152" s="366"/>
      <c r="Y152" s="298"/>
      <c r="Z152" s="385"/>
      <c r="AA152" s="868"/>
      <c r="AB152" s="298"/>
    </row>
    <row r="153" spans="1:28" ht="15" customHeight="1" x14ac:dyDescent="0.35">
      <c r="A153" s="1244"/>
      <c r="B153" s="352"/>
      <c r="C153" s="352"/>
      <c r="D153" s="298"/>
      <c r="E153" s="366"/>
      <c r="F153" s="297"/>
      <c r="G153" s="353"/>
      <c r="H153" s="298"/>
      <c r="I153" s="366"/>
      <c r="J153" s="298"/>
      <c r="K153" s="298"/>
      <c r="L153" s="366"/>
      <c r="M153" s="298"/>
      <c r="N153" s="366"/>
      <c r="O153" s="298"/>
      <c r="P153" s="366"/>
      <c r="Q153" s="298"/>
      <c r="R153" s="365"/>
      <c r="S153" s="298"/>
      <c r="T153" s="366"/>
      <c r="U153" s="298"/>
      <c r="V153" s="366"/>
      <c r="W153" s="298"/>
      <c r="X153" s="366"/>
      <c r="Y153" s="298"/>
      <c r="Z153" s="385"/>
      <c r="AA153" s="868"/>
      <c r="AB153" s="298"/>
    </row>
    <row r="154" spans="1:28" ht="15" customHeight="1" x14ac:dyDescent="0.35">
      <c r="A154" s="1243">
        <v>44497</v>
      </c>
      <c r="B154" s="352"/>
      <c r="C154" s="352"/>
      <c r="D154" s="298"/>
      <c r="E154" s="366"/>
      <c r="F154" s="297"/>
      <c r="G154" s="353"/>
      <c r="H154" s="298"/>
      <c r="I154" s="366"/>
      <c r="J154" s="298"/>
      <c r="K154" s="298"/>
      <c r="L154" s="366"/>
      <c r="M154" s="298"/>
      <c r="N154" s="366"/>
      <c r="O154" s="298"/>
      <c r="P154" s="366"/>
      <c r="Q154" s="298"/>
      <c r="R154" s="365"/>
      <c r="S154" s="298"/>
      <c r="T154" s="366"/>
      <c r="U154" s="298"/>
      <c r="V154" s="366"/>
      <c r="W154" s="298"/>
      <c r="X154" s="366"/>
      <c r="Y154" s="298"/>
      <c r="Z154" s="385"/>
      <c r="AA154" s="868"/>
      <c r="AB154" s="298"/>
    </row>
    <row r="155" spans="1:28" ht="15" customHeight="1" x14ac:dyDescent="0.35">
      <c r="A155" s="1244"/>
      <c r="B155" s="352"/>
      <c r="C155" s="352"/>
      <c r="D155" s="298"/>
      <c r="E155" s="366"/>
      <c r="F155" s="297"/>
      <c r="G155" s="353"/>
      <c r="H155" s="298"/>
      <c r="I155" s="366"/>
      <c r="J155" s="298"/>
      <c r="K155" s="298"/>
      <c r="L155" s="366"/>
      <c r="M155" s="298"/>
      <c r="N155" s="366"/>
      <c r="O155" s="298"/>
      <c r="P155" s="366"/>
      <c r="Q155" s="298"/>
      <c r="R155" s="365"/>
      <c r="S155" s="298"/>
      <c r="T155" s="366"/>
      <c r="U155" s="298"/>
      <c r="V155" s="366"/>
      <c r="W155" s="298"/>
      <c r="X155" s="366"/>
      <c r="Y155" s="298"/>
      <c r="Z155" s="385"/>
      <c r="AA155" s="868"/>
      <c r="AB155" s="298"/>
    </row>
    <row r="156" spans="1:28" ht="15" customHeight="1" x14ac:dyDescent="0.35">
      <c r="A156" s="1243">
        <v>44498</v>
      </c>
      <c r="B156" s="352"/>
      <c r="C156" s="352"/>
      <c r="D156" s="298"/>
      <c r="E156" s="366">
        <v>52.4</v>
      </c>
      <c r="F156" s="297">
        <v>269860</v>
      </c>
      <c r="G156" s="353"/>
      <c r="H156" s="298"/>
      <c r="I156" s="366"/>
      <c r="J156" s="298"/>
      <c r="K156" s="298"/>
      <c r="L156" s="366"/>
      <c r="M156" s="298"/>
      <c r="N156" s="366"/>
      <c r="O156" s="298"/>
      <c r="P156" s="366"/>
      <c r="Q156" s="298"/>
      <c r="R156" s="365"/>
      <c r="S156" s="298"/>
      <c r="T156" s="366"/>
      <c r="U156" s="298"/>
      <c r="V156" s="366"/>
      <c r="W156" s="298"/>
      <c r="X156" s="366"/>
      <c r="Y156" s="298"/>
      <c r="Z156" s="385"/>
      <c r="AA156" s="868"/>
      <c r="AB156" s="298"/>
    </row>
    <row r="157" spans="1:28" ht="15" customHeight="1" x14ac:dyDescent="0.35">
      <c r="A157" s="1244"/>
      <c r="B157" s="352">
        <v>52.81</v>
      </c>
      <c r="C157" s="352"/>
      <c r="D157" s="298">
        <v>271972</v>
      </c>
      <c r="E157" s="366"/>
      <c r="F157" s="297"/>
      <c r="G157" s="353"/>
      <c r="H157" s="298"/>
      <c r="I157" s="366"/>
      <c r="J157" s="298"/>
      <c r="K157" s="298"/>
      <c r="L157" s="366"/>
      <c r="M157" s="298"/>
      <c r="N157" s="366"/>
      <c r="O157" s="298"/>
      <c r="P157" s="366"/>
      <c r="Q157" s="298"/>
      <c r="R157" s="365"/>
      <c r="S157" s="298"/>
      <c r="T157" s="366"/>
      <c r="U157" s="298"/>
      <c r="V157" s="366">
        <v>36.380000000000003</v>
      </c>
      <c r="W157" s="298">
        <v>278307</v>
      </c>
      <c r="X157" s="366">
        <v>48.32</v>
      </c>
      <c r="Y157" s="298">
        <v>538770</v>
      </c>
      <c r="Z157" s="385">
        <v>14.59</v>
      </c>
      <c r="AA157" s="868">
        <v>162680</v>
      </c>
      <c r="AB157" s="298"/>
    </row>
    <row r="158" spans="1:28" ht="15" customHeight="1" x14ac:dyDescent="0.35">
      <c r="A158" s="1243">
        <v>44499</v>
      </c>
      <c r="B158" s="352"/>
      <c r="C158" s="352"/>
      <c r="D158" s="298"/>
      <c r="E158" s="366"/>
      <c r="F158" s="297"/>
      <c r="G158" s="353"/>
      <c r="H158" s="298"/>
      <c r="I158" s="366"/>
      <c r="J158" s="298"/>
      <c r="K158" s="298"/>
      <c r="L158" s="366"/>
      <c r="M158" s="298"/>
      <c r="N158" s="366"/>
      <c r="O158" s="298"/>
      <c r="P158" s="366"/>
      <c r="Q158" s="298"/>
      <c r="R158" s="365"/>
      <c r="S158" s="298"/>
      <c r="T158" s="366"/>
      <c r="U158" s="298"/>
      <c r="V158" s="366"/>
      <c r="W158" s="298"/>
      <c r="X158" s="366"/>
      <c r="Y158" s="298"/>
      <c r="Z158" s="385"/>
      <c r="AA158" s="868"/>
      <c r="AB158" s="298"/>
    </row>
    <row r="159" spans="1:28" ht="15" customHeight="1" x14ac:dyDescent="0.35">
      <c r="A159" s="1244"/>
      <c r="B159" s="352">
        <v>49.02</v>
      </c>
      <c r="C159" s="352"/>
      <c r="D159" s="298">
        <v>252450</v>
      </c>
      <c r="E159" s="366"/>
      <c r="F159" s="297"/>
      <c r="G159" s="353"/>
      <c r="H159" s="298"/>
      <c r="I159" s="366"/>
      <c r="J159" s="298"/>
      <c r="K159" s="298"/>
      <c r="L159" s="366"/>
      <c r="M159" s="298"/>
      <c r="N159" s="366"/>
      <c r="O159" s="298"/>
      <c r="P159" s="366"/>
      <c r="Q159" s="298"/>
      <c r="R159" s="365"/>
      <c r="S159" s="298"/>
      <c r="T159" s="366"/>
      <c r="U159" s="298"/>
      <c r="V159" s="366"/>
      <c r="W159" s="298"/>
      <c r="X159" s="366"/>
      <c r="Y159" s="298"/>
      <c r="Z159" s="385"/>
      <c r="AA159" s="868"/>
      <c r="AB159" s="298"/>
    </row>
    <row r="160" spans="1:28" ht="15" customHeight="1" x14ac:dyDescent="0.35">
      <c r="A160" s="1243">
        <v>44500</v>
      </c>
      <c r="B160" s="352"/>
      <c r="C160" s="352"/>
      <c r="D160" s="298"/>
      <c r="E160" s="366"/>
      <c r="F160" s="297"/>
      <c r="G160" s="353"/>
      <c r="H160" s="298"/>
      <c r="I160" s="366"/>
      <c r="J160" s="298"/>
      <c r="K160" s="298"/>
      <c r="L160" s="366"/>
      <c r="M160" s="298"/>
      <c r="N160" s="366"/>
      <c r="O160" s="298"/>
      <c r="P160" s="366"/>
      <c r="Q160" s="298"/>
      <c r="R160" s="365"/>
      <c r="S160" s="298"/>
      <c r="T160" s="366"/>
      <c r="U160" s="298"/>
      <c r="V160" s="366"/>
      <c r="W160" s="298"/>
      <c r="X160" s="366"/>
      <c r="Y160" s="298"/>
      <c r="Z160" s="385"/>
      <c r="AA160" s="868"/>
      <c r="AB160" s="298"/>
    </row>
    <row r="161" spans="1:28" ht="15" customHeight="1" x14ac:dyDescent="0.35">
      <c r="A161" s="1244"/>
      <c r="B161" s="352"/>
      <c r="C161" s="352"/>
      <c r="D161" s="298"/>
      <c r="E161" s="366"/>
      <c r="F161" s="297"/>
      <c r="G161" s="353">
        <v>10.75</v>
      </c>
      <c r="H161" s="298">
        <v>82238</v>
      </c>
      <c r="I161" s="366"/>
      <c r="J161" s="298"/>
      <c r="K161" s="298"/>
      <c r="L161" s="366"/>
      <c r="M161" s="298"/>
      <c r="N161" s="366"/>
      <c r="O161" s="298"/>
      <c r="P161" s="366"/>
      <c r="Q161" s="298"/>
      <c r="R161" s="365"/>
      <c r="S161" s="298"/>
      <c r="T161" s="366"/>
      <c r="U161" s="298"/>
      <c r="V161" s="366"/>
      <c r="W161" s="298"/>
      <c r="X161" s="366">
        <v>21.47</v>
      </c>
      <c r="Y161" s="298">
        <v>239390</v>
      </c>
      <c r="Z161" s="385"/>
      <c r="AA161" s="868"/>
      <c r="AB161" s="298"/>
    </row>
    <row r="162" spans="1:28" s="295" customFormat="1" ht="22" customHeight="1" x14ac:dyDescent="0.35">
      <c r="A162" s="1226" t="s">
        <v>113</v>
      </c>
      <c r="B162" s="354"/>
      <c r="C162" s="354"/>
      <c r="D162" s="293">
        <f>SUM(D100:D161)</f>
        <v>2010215</v>
      </c>
      <c r="E162" s="364"/>
      <c r="F162" s="293">
        <f>SUM(F100:F161)</f>
        <v>1714018</v>
      </c>
      <c r="G162" s="293"/>
      <c r="H162" s="293">
        <f>SUM(H100:H161)</f>
        <v>441329</v>
      </c>
      <c r="I162" s="364"/>
      <c r="J162" s="293">
        <f>SUM(J100:J159)</f>
        <v>519660</v>
      </c>
      <c r="K162" s="293"/>
      <c r="L162" s="364"/>
      <c r="M162" s="293">
        <f>SUM(M100:M159)</f>
        <v>394814</v>
      </c>
      <c r="N162" s="364"/>
      <c r="O162" s="293">
        <f>SUM(O100:O159)</f>
        <v>505434</v>
      </c>
      <c r="P162" s="364"/>
      <c r="Q162" s="293">
        <f>SUM(Q100:Q159)</f>
        <v>461909</v>
      </c>
      <c r="R162" s="354"/>
      <c r="S162" s="293">
        <f>SUM(S100:S159)</f>
        <v>515228</v>
      </c>
      <c r="T162" s="364"/>
      <c r="U162" s="293">
        <f>SUM(U100:U159)</f>
        <v>359933</v>
      </c>
      <c r="V162" s="364"/>
      <c r="W162" s="293">
        <f>SUM(W100:W159)</f>
        <v>1079110</v>
      </c>
      <c r="X162" s="364"/>
      <c r="Y162" s="293">
        <f>SUM(Y100:Y161)</f>
        <v>4106100</v>
      </c>
      <c r="Z162" s="364"/>
      <c r="AA162" s="293">
        <f>SUM(AA100:AA159)</f>
        <v>2266240</v>
      </c>
      <c r="AB162" s="293">
        <f>SUM(B162:AA162)</f>
        <v>14373990</v>
      </c>
    </row>
    <row r="163" spans="1:28" s="295" customFormat="1" ht="22" customHeight="1" x14ac:dyDescent="0.35">
      <c r="A163" s="1226"/>
      <c r="B163" s="354">
        <f>SUM(B100:B162)</f>
        <v>390.33</v>
      </c>
      <c r="C163" s="354">
        <f>SUM(C100:C162)</f>
        <v>0</v>
      </c>
      <c r="D163" s="293"/>
      <c r="E163" s="354">
        <f>SUM(E100:E162)</f>
        <v>332.82</v>
      </c>
      <c r="F163" s="293"/>
      <c r="G163" s="354">
        <f>SUM(G100:G162)</f>
        <v>57.690000000000005</v>
      </c>
      <c r="H163" s="293"/>
      <c r="I163" s="354">
        <f>SUM(I100:I162)</f>
        <v>67.930000000000007</v>
      </c>
      <c r="J163" s="293"/>
      <c r="K163" s="293"/>
      <c r="L163" s="354">
        <f>SUM(L100:L162)</f>
        <v>51.61</v>
      </c>
      <c r="M163" s="293"/>
      <c r="N163" s="354">
        <f>SUM(N100:N162)</f>
        <v>66.069999999999993</v>
      </c>
      <c r="O163" s="293"/>
      <c r="P163" s="354">
        <f>SUM(P100:P162)</f>
        <v>60.38</v>
      </c>
      <c r="Q163" s="293"/>
      <c r="R163" s="354">
        <f>SUM(R100:R162)</f>
        <v>67.349999999999994</v>
      </c>
      <c r="S163" s="293"/>
      <c r="T163" s="354">
        <f>SUM(T100:T162)</f>
        <v>47.05</v>
      </c>
      <c r="U163" s="293"/>
      <c r="V163" s="354">
        <f>SUM(V100:V162)</f>
        <v>141.06</v>
      </c>
      <c r="W163" s="293"/>
      <c r="X163" s="354">
        <f>SUM(X100:X162)</f>
        <v>368.26</v>
      </c>
      <c r="Y163" s="293"/>
      <c r="Z163" s="354">
        <f>SUM(Z100:Z162)</f>
        <v>203.25000000000003</v>
      </c>
      <c r="AA163" s="293"/>
      <c r="AB163" s="364">
        <f>SUM(B163:AA163)</f>
        <v>1853.8</v>
      </c>
    </row>
    <row r="164" spans="1:28" ht="24" customHeight="1" x14ac:dyDescent="0.35">
      <c r="A164" s="1226"/>
      <c r="B164" s="1277"/>
      <c r="C164" s="1278"/>
      <c r="D164" s="1278"/>
      <c r="E164" s="1278"/>
      <c r="F164" s="1278"/>
      <c r="G164" s="1278"/>
      <c r="H164" s="1278"/>
      <c r="I164" s="1278"/>
      <c r="J164" s="1278"/>
      <c r="K164" s="1278"/>
      <c r="L164" s="1278"/>
      <c r="M164" s="1278"/>
      <c r="N164" s="1278"/>
      <c r="O164" s="1278"/>
      <c r="P164" s="1278"/>
      <c r="Q164" s="1278"/>
      <c r="R164" s="1278"/>
      <c r="S164" s="1278"/>
      <c r="T164" s="1278"/>
      <c r="U164" s="1278"/>
      <c r="V164" s="1278"/>
      <c r="W164" s="1278"/>
      <c r="X164" s="1278"/>
      <c r="Y164" s="1278"/>
      <c r="Z164" s="1278"/>
      <c r="AA164" s="1279"/>
      <c r="AB164" s="394">
        <f>AB94+AB162</f>
        <v>41178237</v>
      </c>
    </row>
    <row r="165" spans="1:28" ht="24" customHeight="1" x14ac:dyDescent="0.35">
      <c r="A165" s="862"/>
      <c r="B165" s="1277"/>
      <c r="C165" s="1278"/>
      <c r="D165" s="1278"/>
      <c r="E165" s="1278"/>
      <c r="F165" s="1278"/>
      <c r="G165" s="1278"/>
      <c r="H165" s="1278"/>
      <c r="I165" s="1278"/>
      <c r="J165" s="1278"/>
      <c r="K165" s="1278"/>
      <c r="L165" s="1278"/>
      <c r="M165" s="1278"/>
      <c r="N165" s="1278"/>
      <c r="O165" s="1278"/>
      <c r="P165" s="1278"/>
      <c r="Q165" s="1278"/>
      <c r="R165" s="1278"/>
      <c r="S165" s="1278"/>
      <c r="T165" s="1278"/>
      <c r="U165" s="1278"/>
      <c r="V165" s="1278"/>
      <c r="W165" s="1278"/>
      <c r="X165" s="1278"/>
      <c r="Y165" s="1278"/>
      <c r="Z165" s="1278"/>
      <c r="AA165" s="1279"/>
      <c r="AB165" s="412">
        <f>AB163+AB95</f>
        <v>5371.55</v>
      </c>
    </row>
    <row r="166" spans="1:28" ht="22" customHeight="1" x14ac:dyDescent="0.35">
      <c r="A166" s="331" t="s">
        <v>151</v>
      </c>
      <c r="B166" s="360"/>
      <c r="C166" s="360"/>
      <c r="D166" s="303"/>
      <c r="E166" s="368"/>
      <c r="F166" s="303"/>
      <c r="G166" s="368"/>
      <c r="H166" s="301"/>
      <c r="I166" s="359"/>
      <c r="J166" s="301"/>
      <c r="K166" s="301"/>
      <c r="L166" s="359"/>
      <c r="M166" s="301"/>
      <c r="N166" s="359"/>
      <c r="O166" s="301"/>
      <c r="P166" s="359"/>
      <c r="Q166" s="301"/>
      <c r="R166" s="369"/>
      <c r="S166" s="301"/>
      <c r="T166" s="359"/>
      <c r="U166" s="301"/>
      <c r="V166" s="359"/>
      <c r="W166" s="301"/>
      <c r="X166" s="359"/>
      <c r="Y166" s="301"/>
      <c r="Z166" s="359"/>
      <c r="AA166" s="301"/>
      <c r="AB166" s="301"/>
    </row>
    <row r="167" spans="1:28" ht="22" customHeight="1" x14ac:dyDescent="0.35">
      <c r="A167" s="331"/>
      <c r="B167" s="360"/>
      <c r="C167" s="360"/>
      <c r="D167" s="303"/>
      <c r="E167" s="368"/>
      <c r="F167" s="303"/>
      <c r="G167" s="368"/>
      <c r="H167" s="301"/>
      <c r="I167" s="359"/>
      <c r="J167" s="301"/>
      <c r="K167" s="301"/>
      <c r="L167" s="359"/>
      <c r="M167" s="301"/>
      <c r="N167" s="359"/>
      <c r="O167" s="301"/>
      <c r="P167" s="359"/>
      <c r="Q167" s="301"/>
      <c r="R167" s="369"/>
      <c r="S167" s="301"/>
      <c r="T167" s="359"/>
      <c r="U167" s="301"/>
      <c r="V167" s="359"/>
      <c r="W167" s="301"/>
      <c r="X167" s="359"/>
      <c r="Y167" s="301"/>
      <c r="Z167" s="359"/>
      <c r="AA167" s="301"/>
      <c r="AB167" s="301"/>
    </row>
    <row r="168" spans="1:28" ht="22" customHeight="1" x14ac:dyDescent="0.35">
      <c r="A168" s="331"/>
      <c r="B168" s="360"/>
      <c r="C168" s="360"/>
      <c r="D168" s="1239" t="s">
        <v>240</v>
      </c>
      <c r="E168" s="1239"/>
      <c r="F168" s="1239"/>
      <c r="G168" s="368"/>
      <c r="H168" s="301"/>
      <c r="I168" s="359"/>
      <c r="J168" s="1239" t="s">
        <v>258</v>
      </c>
      <c r="K168" s="1239"/>
      <c r="L168" s="1239"/>
      <c r="M168" s="1239"/>
      <c r="N168" s="359"/>
      <c r="O168" s="301"/>
      <c r="P168" s="359"/>
      <c r="Q168" s="1239" t="s">
        <v>242</v>
      </c>
      <c r="R168" s="1239"/>
      <c r="S168" s="1239"/>
      <c r="T168" s="359"/>
      <c r="U168" s="301"/>
      <c r="V168" s="359"/>
      <c r="W168" s="301"/>
      <c r="X168" s="359"/>
      <c r="Y168" s="301"/>
      <c r="Z168" s="359"/>
      <c r="AA168" s="359"/>
      <c r="AB168" s="301"/>
    </row>
    <row r="169" spans="1:28" ht="22" customHeight="1" x14ac:dyDescent="0.35">
      <c r="A169" s="331"/>
      <c r="B169" s="360"/>
      <c r="C169" s="360"/>
      <c r="D169" s="303"/>
      <c r="E169" s="368"/>
      <c r="F169" s="303"/>
      <c r="G169" s="368"/>
      <c r="H169" s="301"/>
      <c r="I169" s="359"/>
      <c r="J169" s="301"/>
      <c r="K169" s="301"/>
      <c r="L169" s="359"/>
      <c r="M169" s="301"/>
      <c r="N169" s="359"/>
      <c r="O169" s="301"/>
      <c r="P169" s="359"/>
      <c r="Q169" s="301"/>
      <c r="R169" s="369"/>
      <c r="S169" s="301"/>
      <c r="T169" s="359"/>
      <c r="U169" s="301"/>
      <c r="V169" s="359"/>
      <c r="W169" s="301"/>
      <c r="X169" s="359"/>
      <c r="Y169" s="301"/>
      <c r="Z169" s="359"/>
      <c r="AA169" s="359"/>
      <c r="AB169" s="301"/>
    </row>
    <row r="170" spans="1:28" ht="22" customHeight="1" x14ac:dyDescent="0.35">
      <c r="A170" s="331"/>
      <c r="B170" s="360"/>
      <c r="C170" s="360"/>
      <c r="D170" s="303"/>
      <c r="E170" s="368"/>
      <c r="F170" s="303"/>
      <c r="G170" s="368"/>
      <c r="H170" s="301"/>
      <c r="I170" s="359"/>
      <c r="J170" s="301"/>
      <c r="K170" s="301"/>
      <c r="L170" s="359"/>
      <c r="M170" s="301"/>
      <c r="N170" s="359"/>
      <c r="O170" s="301"/>
      <c r="P170" s="359"/>
      <c r="Q170" s="301"/>
      <c r="R170" s="369"/>
      <c r="S170" s="301"/>
      <c r="T170" s="359"/>
      <c r="U170" s="301"/>
      <c r="V170" s="359"/>
      <c r="W170" s="301"/>
      <c r="X170" s="359"/>
      <c r="Y170" s="301"/>
      <c r="Z170" s="359"/>
      <c r="AA170" s="301"/>
      <c r="AB170" s="301"/>
    </row>
    <row r="171" spans="1:28" ht="22" customHeight="1" x14ac:dyDescent="0.35">
      <c r="A171" s="331"/>
      <c r="B171" s="360"/>
      <c r="C171" s="360"/>
      <c r="D171" s="303"/>
      <c r="E171" s="368"/>
      <c r="F171" s="303"/>
      <c r="G171" s="368"/>
      <c r="H171" s="301"/>
      <c r="I171" s="359"/>
      <c r="J171" s="301"/>
      <c r="K171" s="301"/>
      <c r="L171" s="359"/>
      <c r="M171" s="301"/>
      <c r="N171" s="359"/>
      <c r="O171" s="301"/>
      <c r="P171" s="359"/>
      <c r="Q171" s="301"/>
      <c r="R171" s="369"/>
      <c r="S171" s="301"/>
      <c r="T171" s="359"/>
      <c r="U171" s="301"/>
      <c r="V171" s="359"/>
      <c r="W171" s="301"/>
      <c r="X171" s="359"/>
      <c r="Y171" s="301"/>
      <c r="Z171" s="359"/>
      <c r="AA171" s="301"/>
      <c r="AB171" s="301"/>
    </row>
    <row r="172" spans="1:28" ht="22" customHeight="1" x14ac:dyDescent="0.35">
      <c r="A172" s="301"/>
      <c r="B172" s="359"/>
      <c r="C172" s="359"/>
      <c r="D172" s="1280" t="s">
        <v>231</v>
      </c>
      <c r="E172" s="1280"/>
      <c r="F172" s="1280"/>
      <c r="G172" s="359"/>
      <c r="H172" s="301"/>
      <c r="I172" s="359"/>
      <c r="J172" s="1280" t="s">
        <v>259</v>
      </c>
      <c r="K172" s="1280"/>
      <c r="L172" s="1280"/>
      <c r="M172" s="1280"/>
      <c r="N172" s="359"/>
      <c r="O172" s="301"/>
      <c r="P172" s="359"/>
      <c r="Q172" s="1280" t="s">
        <v>244</v>
      </c>
      <c r="R172" s="1280"/>
      <c r="S172" s="1280"/>
      <c r="T172" s="359"/>
      <c r="U172" s="301"/>
      <c r="V172" s="359"/>
      <c r="W172" s="301"/>
      <c r="X172" s="359"/>
      <c r="Y172" s="301"/>
      <c r="Z172" s="359"/>
      <c r="AA172" s="359"/>
      <c r="AB172" s="301"/>
    </row>
    <row r="173" spans="1:28" ht="22" customHeight="1" x14ac:dyDescent="0.35">
      <c r="A173" s="301"/>
      <c r="B173" s="359"/>
      <c r="C173" s="359"/>
      <c r="D173" s="301"/>
      <c r="E173" s="359"/>
      <c r="F173" s="301"/>
      <c r="G173" s="359"/>
      <c r="H173" s="301"/>
      <c r="I173" s="359"/>
      <c r="J173" s="301"/>
      <c r="K173" s="301"/>
      <c r="L173" s="359"/>
      <c r="M173" s="301"/>
      <c r="N173" s="359"/>
      <c r="O173" s="301"/>
      <c r="P173" s="359"/>
      <c r="Q173" s="301"/>
      <c r="R173" s="369"/>
      <c r="S173" s="301"/>
      <c r="T173" s="359"/>
      <c r="U173" s="301"/>
      <c r="V173" s="359"/>
      <c r="W173" s="359"/>
      <c r="X173" s="359"/>
      <c r="Y173" s="301"/>
      <c r="Z173" s="359"/>
      <c r="AA173" s="359"/>
      <c r="AB173" s="301"/>
    </row>
    <row r="174" spans="1:28" ht="32.25" customHeight="1" x14ac:dyDescent="0.35">
      <c r="A174" s="324"/>
      <c r="B174" s="361"/>
      <c r="C174" s="361"/>
      <c r="D174" s="1238"/>
      <c r="E174" s="1238"/>
      <c r="F174" s="1238"/>
      <c r="G174" s="391"/>
      <c r="H174" s="301"/>
      <c r="I174" s="359"/>
      <c r="J174" s="301"/>
      <c r="K174" s="301"/>
      <c r="L174" s="359"/>
      <c r="M174" s="301"/>
      <c r="N174" s="359"/>
      <c r="O174" s="301"/>
      <c r="P174" s="359"/>
      <c r="Q174" s="301"/>
      <c r="R174" s="369"/>
      <c r="S174" s="301"/>
      <c r="T174" s="359"/>
      <c r="U174" s="866"/>
      <c r="V174" s="369"/>
      <c r="W174" s="359"/>
      <c r="X174" s="359"/>
      <c r="Y174" s="1239"/>
      <c r="Z174" s="1239"/>
      <c r="AA174" s="1239"/>
      <c r="AB174" s="866"/>
    </row>
    <row r="175" spans="1:28" ht="22" customHeight="1" x14ac:dyDescent="0.35">
      <c r="A175" s="301"/>
      <c r="B175" s="359"/>
      <c r="C175" s="359"/>
      <c r="D175" s="1240" t="s">
        <v>156</v>
      </c>
      <c r="E175" s="1240"/>
      <c r="F175" s="1240" t="s">
        <v>157</v>
      </c>
      <c r="G175" s="1240"/>
      <c r="H175" s="1240" t="s">
        <v>158</v>
      </c>
      <c r="I175" s="1240"/>
      <c r="J175" s="1240" t="s">
        <v>159</v>
      </c>
      <c r="K175" s="1240"/>
      <c r="L175" s="1240"/>
      <c r="M175" s="1240" t="s">
        <v>160</v>
      </c>
      <c r="N175" s="1240"/>
      <c r="O175" s="1240" t="s">
        <v>216</v>
      </c>
      <c r="P175" s="1240"/>
      <c r="Q175" s="1240" t="s">
        <v>217</v>
      </c>
      <c r="R175" s="1240"/>
      <c r="S175" s="298"/>
      <c r="T175" s="359"/>
      <c r="U175" s="301"/>
      <c r="V175" s="359"/>
      <c r="W175" s="359"/>
      <c r="X175" s="359"/>
      <c r="Y175" s="301"/>
      <c r="Z175" s="359"/>
      <c r="AA175" s="301"/>
      <c r="AB175" s="301"/>
    </row>
    <row r="176" spans="1:28" ht="22" customHeight="1" x14ac:dyDescent="0.35">
      <c r="A176" s="301"/>
      <c r="B176" s="359"/>
      <c r="C176" s="359"/>
      <c r="D176" s="427">
        <v>1455567</v>
      </c>
      <c r="E176" s="365">
        <v>190.26999999999998</v>
      </c>
      <c r="F176" s="458">
        <v>1485000</v>
      </c>
      <c r="G176" s="459">
        <v>165</v>
      </c>
      <c r="H176" s="426">
        <v>173426</v>
      </c>
      <c r="I176" s="366">
        <v>22.67</v>
      </c>
      <c r="J176" s="426">
        <v>461909</v>
      </c>
      <c r="K176" s="426"/>
      <c r="L176" s="366">
        <v>60.38</v>
      </c>
      <c r="M176" s="426">
        <v>1079110</v>
      </c>
      <c r="N176" s="366">
        <v>141.06</v>
      </c>
      <c r="O176" s="426">
        <v>4106100</v>
      </c>
      <c r="P176" s="366">
        <v>368.26</v>
      </c>
      <c r="Q176" s="426">
        <v>2266240</v>
      </c>
      <c r="R176" s="365">
        <v>203.25000000000003</v>
      </c>
      <c r="S176" s="298"/>
      <c r="T176" s="359"/>
      <c r="U176" s="438"/>
      <c r="V176" s="355"/>
      <c r="W176" s="359"/>
      <c r="X176" s="359"/>
      <c r="Y176" s="301"/>
      <c r="Z176" s="359"/>
      <c r="AA176" s="301"/>
      <c r="AB176" s="301"/>
    </row>
    <row r="177" spans="1:28" ht="22" customHeight="1" x14ac:dyDescent="0.35">
      <c r="A177" s="301"/>
      <c r="B177" s="359"/>
      <c r="C177" s="359"/>
      <c r="D177" s="427">
        <v>3580664</v>
      </c>
      <c r="E177" s="365">
        <v>468.05999999999995</v>
      </c>
      <c r="F177" s="426">
        <v>2596766</v>
      </c>
      <c r="G177" s="366">
        <v>504.22</v>
      </c>
      <c r="H177" s="426">
        <v>1179019</v>
      </c>
      <c r="I177" s="366">
        <v>154.12</v>
      </c>
      <c r="J177" s="426">
        <v>505434</v>
      </c>
      <c r="K177" s="426"/>
      <c r="L177" s="366">
        <v>66.069999999999993</v>
      </c>
      <c r="M177" s="426">
        <v>359933</v>
      </c>
      <c r="N177" s="366">
        <v>47.05</v>
      </c>
      <c r="O177" s="426"/>
      <c r="P177" s="366"/>
      <c r="Q177" s="426"/>
      <c r="R177" s="365"/>
      <c r="S177" s="298"/>
      <c r="T177" s="359"/>
      <c r="U177" s="439"/>
      <c r="V177" s="436"/>
      <c r="W177" s="301"/>
      <c r="X177" s="359"/>
      <c r="Y177" s="301"/>
      <c r="Z177" s="359"/>
      <c r="AA177" s="301"/>
      <c r="AB177" s="301"/>
    </row>
    <row r="178" spans="1:28" ht="22" customHeight="1" x14ac:dyDescent="0.35">
      <c r="A178" s="301"/>
      <c r="B178" s="359"/>
      <c r="C178" s="359"/>
      <c r="D178" s="427">
        <v>3661678</v>
      </c>
      <c r="E178" s="453">
        <v>478.65</v>
      </c>
      <c r="F178" s="426">
        <v>3478077</v>
      </c>
      <c r="G178" s="366">
        <v>454.65</v>
      </c>
      <c r="H178" s="455">
        <v>545753</v>
      </c>
      <c r="I178" s="388">
        <v>71.34</v>
      </c>
      <c r="J178" s="426">
        <v>394814</v>
      </c>
      <c r="K178" s="426"/>
      <c r="L178" s="366">
        <v>51.61</v>
      </c>
      <c r="M178" s="426">
        <v>515228</v>
      </c>
      <c r="N178" s="366">
        <v>67.349999999999994</v>
      </c>
      <c r="O178" s="426"/>
      <c r="P178" s="366"/>
      <c r="Q178" s="432"/>
      <c r="R178" s="354"/>
      <c r="S178" s="298"/>
      <c r="T178" s="359"/>
      <c r="U178" s="299"/>
      <c r="V178" s="355"/>
      <c r="W178" s="301"/>
      <c r="X178" s="359"/>
      <c r="Y178" s="301"/>
      <c r="Z178" s="359"/>
      <c r="AA178" s="301"/>
      <c r="AB178" s="301"/>
    </row>
    <row r="179" spans="1:28" ht="22" customHeight="1" x14ac:dyDescent="0.35">
      <c r="A179" s="325"/>
      <c r="B179" s="362"/>
      <c r="C179" s="362"/>
      <c r="D179" s="426"/>
      <c r="E179" s="388"/>
      <c r="F179" s="430"/>
      <c r="G179" s="414"/>
      <c r="H179" s="427">
        <v>613913</v>
      </c>
      <c r="I179" s="365">
        <v>80.25</v>
      </c>
      <c r="J179" s="427">
        <v>519660</v>
      </c>
      <c r="K179" s="427"/>
      <c r="L179" s="383">
        <v>67.930000000000007</v>
      </c>
      <c r="M179" s="427"/>
      <c r="N179" s="365"/>
      <c r="O179" s="426"/>
      <c r="P179" s="366"/>
      <c r="Q179" s="430"/>
      <c r="R179" s="415"/>
      <c r="S179" s="413"/>
      <c r="T179" s="376"/>
      <c r="U179" s="879"/>
      <c r="V179" s="440"/>
      <c r="W179" s="859"/>
      <c r="X179" s="380"/>
      <c r="Y179" s="1237"/>
      <c r="Z179" s="1237"/>
      <c r="AA179" s="1237"/>
      <c r="AB179" s="880"/>
    </row>
    <row r="180" spans="1:28" ht="22" customHeight="1" x14ac:dyDescent="0.35">
      <c r="A180" s="301"/>
      <c r="B180" s="359"/>
      <c r="C180" s="359"/>
      <c r="D180" s="426"/>
      <c r="E180" s="388"/>
      <c r="F180" s="426"/>
      <c r="G180" s="366"/>
      <c r="H180" s="426">
        <v>1121492</v>
      </c>
      <c r="I180" s="366">
        <v>146.60000000000002</v>
      </c>
      <c r="J180" s="426">
        <v>441329</v>
      </c>
      <c r="K180" s="426"/>
      <c r="L180" s="366">
        <v>57.690000000000005</v>
      </c>
      <c r="M180" s="426"/>
      <c r="N180" s="366"/>
      <c r="O180" s="426"/>
      <c r="P180" s="366"/>
      <c r="Q180" s="426"/>
      <c r="R180" s="365"/>
      <c r="S180" s="298"/>
      <c r="T180" s="359"/>
      <c r="U180" s="438"/>
      <c r="V180" s="355"/>
      <c r="W180" s="301"/>
      <c r="X180" s="359"/>
      <c r="Y180" s="301"/>
      <c r="Z180" s="359"/>
      <c r="AA180" s="301"/>
      <c r="AB180" s="301"/>
    </row>
    <row r="181" spans="1:28" ht="22" customHeight="1" x14ac:dyDescent="0.35">
      <c r="A181" s="301"/>
      <c r="B181" s="359"/>
      <c r="C181" s="359"/>
      <c r="D181" s="426"/>
      <c r="E181" s="366"/>
      <c r="F181" s="426"/>
      <c r="G181" s="366"/>
      <c r="H181" s="426">
        <v>704872</v>
      </c>
      <c r="I181" s="366">
        <v>92.14</v>
      </c>
      <c r="J181" s="426"/>
      <c r="K181" s="426">
        <v>1714018</v>
      </c>
      <c r="L181" s="366">
        <v>332.82</v>
      </c>
      <c r="M181" s="426"/>
      <c r="N181" s="366"/>
      <c r="O181" s="426"/>
      <c r="P181" s="366"/>
      <c r="Q181" s="426"/>
      <c r="R181" s="365"/>
      <c r="S181" s="298"/>
      <c r="T181" s="359"/>
      <c r="U181" s="438"/>
      <c r="V181" s="355"/>
      <c r="W181" s="301"/>
      <c r="X181" s="359"/>
      <c r="Y181" s="301"/>
      <c r="Z181" s="359"/>
      <c r="AA181" s="301"/>
      <c r="AB181" s="301"/>
    </row>
    <row r="182" spans="1:28" ht="24.75" customHeight="1" x14ac:dyDescent="0.35">
      <c r="A182" s="301"/>
      <c r="B182" s="359"/>
      <c r="C182" s="359"/>
      <c r="D182" s="426"/>
      <c r="E182" s="366"/>
      <c r="F182" s="426"/>
      <c r="G182" s="366"/>
      <c r="H182" s="426"/>
      <c r="I182" s="366"/>
      <c r="J182" s="426"/>
      <c r="K182" s="426">
        <v>2010215</v>
      </c>
      <c r="L182" s="366">
        <v>390.33</v>
      </c>
      <c r="M182" s="426"/>
      <c r="N182" s="366"/>
      <c r="O182" s="426"/>
      <c r="P182" s="366"/>
      <c r="Q182" s="426"/>
      <c r="R182" s="365"/>
      <c r="S182" s="298"/>
      <c r="T182" s="359"/>
      <c r="U182" s="441"/>
      <c r="V182" s="437"/>
      <c r="W182" s="301"/>
      <c r="X182" s="359"/>
      <c r="Y182" s="301"/>
      <c r="Z182" s="359"/>
      <c r="AA182" s="301"/>
      <c r="AB182" s="301"/>
    </row>
    <row r="183" spans="1:28" ht="20.25" customHeight="1" x14ac:dyDescent="0.35">
      <c r="D183" s="428"/>
      <c r="E183" s="392"/>
      <c r="F183" s="428"/>
      <c r="G183" s="392"/>
      <c r="H183" s="456">
        <v>6208020</v>
      </c>
      <c r="I183" s="457">
        <v>689.78</v>
      </c>
      <c r="J183" s="428"/>
      <c r="K183" s="428"/>
      <c r="L183" s="392"/>
      <c r="M183" s="429"/>
      <c r="N183" s="416"/>
      <c r="O183" s="429"/>
      <c r="P183" s="416"/>
      <c r="Q183" s="428"/>
      <c r="R183" s="375"/>
      <c r="S183" s="287"/>
      <c r="U183" s="438"/>
      <c r="V183" s="355"/>
    </row>
    <row r="184" spans="1:28" ht="20.25" customHeight="1" x14ac:dyDescent="0.35">
      <c r="D184" s="428">
        <f>SUM(D176:D183)</f>
        <v>8697909</v>
      </c>
      <c r="E184" s="392"/>
      <c r="F184" s="428">
        <f>SUM(F176:F183)</f>
        <v>7559843</v>
      </c>
      <c r="G184" s="416"/>
      <c r="H184" s="455">
        <f>SUM(H176:H183)</f>
        <v>10546495</v>
      </c>
      <c r="I184" s="388"/>
      <c r="J184" s="428">
        <f>SUM(J176:J183)</f>
        <v>2323146</v>
      </c>
      <c r="K184" s="428">
        <f>SUM(K181:K183)</f>
        <v>3724233</v>
      </c>
      <c r="L184" s="392"/>
      <c r="M184" s="428">
        <f>SUM(M176:M183)</f>
        <v>1954271</v>
      </c>
      <c r="N184" s="392"/>
      <c r="O184" s="428">
        <f>SUM(O176:O183)</f>
        <v>4106100</v>
      </c>
      <c r="P184" s="416"/>
      <c r="Q184" s="428">
        <f>SUM(Q176:Q183)</f>
        <v>2266240</v>
      </c>
      <c r="R184" s="363"/>
      <c r="S184" s="287">
        <f>SUM(D184:R184)</f>
        <v>41178237</v>
      </c>
      <c r="U184" s="438"/>
      <c r="V184" s="355"/>
    </row>
    <row r="185" spans="1:28" ht="20.25" customHeight="1" x14ac:dyDescent="0.35">
      <c r="D185" s="428"/>
      <c r="E185" s="392">
        <f>SUM(E176:E184)</f>
        <v>1136.98</v>
      </c>
      <c r="F185" s="428"/>
      <c r="G185" s="392">
        <f>SUM(G176:G184)</f>
        <v>1123.8699999999999</v>
      </c>
      <c r="H185" s="428"/>
      <c r="I185" s="392">
        <f>SUM(I176:I184)</f>
        <v>1256.9000000000001</v>
      </c>
      <c r="J185" s="428"/>
      <c r="K185" s="428"/>
      <c r="L185" s="392">
        <f>SUM(L176:L184)</f>
        <v>1026.83</v>
      </c>
      <c r="M185" s="428"/>
      <c r="N185" s="392">
        <f>SUM(N176:N184)</f>
        <v>255.46</v>
      </c>
      <c r="O185" s="428"/>
      <c r="P185" s="392">
        <f>SUM(P176:P184)</f>
        <v>368.26</v>
      </c>
      <c r="Q185" s="428"/>
      <c r="R185" s="375">
        <f>SUM(R176:R184)</f>
        <v>203.25000000000003</v>
      </c>
      <c r="S185" s="287">
        <f>SUM(D185:R185)</f>
        <v>5371.55</v>
      </c>
      <c r="U185" s="442"/>
      <c r="V185" s="436"/>
    </row>
    <row r="187" spans="1:28" x14ac:dyDescent="0.35">
      <c r="J187" s="294">
        <f>J184+K184</f>
        <v>6047379</v>
      </c>
    </row>
    <row r="190" spans="1:28" ht="14.5" x14ac:dyDescent="0.35">
      <c r="J190" s="433"/>
      <c r="K190" s="433"/>
    </row>
    <row r="191" spans="1:28" ht="14.5" x14ac:dyDescent="0.35">
      <c r="J191" s="433"/>
      <c r="K191" s="433"/>
      <c r="L191" s="436"/>
    </row>
    <row r="192" spans="1:28" ht="15" x14ac:dyDescent="0.35">
      <c r="J192" s="119"/>
      <c r="K192" s="119"/>
      <c r="L192" s="355"/>
    </row>
    <row r="193" spans="1:29" ht="15" x14ac:dyDescent="0.35">
      <c r="J193" s="119"/>
      <c r="K193" s="119"/>
      <c r="L193" s="355"/>
    </row>
    <row r="194" spans="1:29" ht="15" x14ac:dyDescent="0.35">
      <c r="J194" s="119"/>
      <c r="K194" s="119"/>
      <c r="L194" s="355"/>
    </row>
    <row r="195" spans="1:29" ht="15" x14ac:dyDescent="0.35">
      <c r="J195" s="119"/>
      <c r="K195" s="119"/>
      <c r="L195" s="437"/>
    </row>
    <row r="196" spans="1:29" ht="15" x14ac:dyDescent="0.35">
      <c r="J196" s="119"/>
      <c r="K196" s="119"/>
      <c r="L196" s="355"/>
    </row>
    <row r="197" spans="1:29" s="349" customFormat="1" x14ac:dyDescent="0.35">
      <c r="A197" s="294"/>
      <c r="D197" s="294"/>
      <c r="F197" s="294"/>
      <c r="H197" s="294"/>
      <c r="J197" s="294"/>
      <c r="K197" s="294"/>
      <c r="L197" s="436"/>
      <c r="M197" s="294"/>
      <c r="O197" s="294"/>
      <c r="Q197" s="294"/>
      <c r="R197" s="377"/>
      <c r="S197" s="294"/>
      <c r="U197" s="294"/>
      <c r="W197" s="294"/>
      <c r="Y197" s="294"/>
      <c r="AA197" s="294"/>
      <c r="AB197" s="294"/>
      <c r="AC197" s="294"/>
    </row>
  </sheetData>
  <mergeCells count="119">
    <mergeCell ref="Z4:AA4"/>
    <mergeCell ref="AB4:AB5"/>
    <mergeCell ref="B5:D5"/>
    <mergeCell ref="E5:F5"/>
    <mergeCell ref="G5:H5"/>
    <mergeCell ref="I5:J5"/>
    <mergeCell ref="N5:O5"/>
    <mergeCell ref="A1:AB1"/>
    <mergeCell ref="A2:AB2"/>
    <mergeCell ref="A4:A5"/>
    <mergeCell ref="B4:H4"/>
    <mergeCell ref="I4:M4"/>
    <mergeCell ref="N4:O4"/>
    <mergeCell ref="P4:Q4"/>
    <mergeCell ref="R4:S4"/>
    <mergeCell ref="T4:U4"/>
    <mergeCell ref="V4:Y4"/>
    <mergeCell ref="K5:M5"/>
    <mergeCell ref="A24:A26"/>
    <mergeCell ref="A27:A28"/>
    <mergeCell ref="A29:A31"/>
    <mergeCell ref="A32:A33"/>
    <mergeCell ref="A34:A36"/>
    <mergeCell ref="A37:A38"/>
    <mergeCell ref="A7:A8"/>
    <mergeCell ref="A9:A11"/>
    <mergeCell ref="A12:A14"/>
    <mergeCell ref="A15:A16"/>
    <mergeCell ref="A17:A19"/>
    <mergeCell ref="A20:A23"/>
    <mergeCell ref="A56:A58"/>
    <mergeCell ref="A59:A61"/>
    <mergeCell ref="A62:A64"/>
    <mergeCell ref="A65:A67"/>
    <mergeCell ref="A68:A69"/>
    <mergeCell ref="A70:A72"/>
    <mergeCell ref="A39:A41"/>
    <mergeCell ref="A42:A44"/>
    <mergeCell ref="A45:A47"/>
    <mergeCell ref="A48:A49"/>
    <mergeCell ref="A50:A52"/>
    <mergeCell ref="A53:A55"/>
    <mergeCell ref="A94:A95"/>
    <mergeCell ref="A97:A99"/>
    <mergeCell ref="B97:F97"/>
    <mergeCell ref="G97:H97"/>
    <mergeCell ref="I97:Q97"/>
    <mergeCell ref="R97:W97"/>
    <mergeCell ref="T98:U98"/>
    <mergeCell ref="V98:W98"/>
    <mergeCell ref="A73:A75"/>
    <mergeCell ref="A76:A78"/>
    <mergeCell ref="A79:A81"/>
    <mergeCell ref="A82:A84"/>
    <mergeCell ref="A85:A87"/>
    <mergeCell ref="A88:A90"/>
    <mergeCell ref="X98:Y98"/>
    <mergeCell ref="Z98:AA98"/>
    <mergeCell ref="A100:A101"/>
    <mergeCell ref="A102:A103"/>
    <mergeCell ref="A104:A105"/>
    <mergeCell ref="A106:A107"/>
    <mergeCell ref="X97:Y97"/>
    <mergeCell ref="Z97:AA97"/>
    <mergeCell ref="AB97:AB98"/>
    <mergeCell ref="B98:D98"/>
    <mergeCell ref="E98:F98"/>
    <mergeCell ref="G98:H98"/>
    <mergeCell ref="I98:J98"/>
    <mergeCell ref="L98:M98"/>
    <mergeCell ref="N98:O98"/>
    <mergeCell ref="P98:Q98"/>
    <mergeCell ref="A120:A121"/>
    <mergeCell ref="A122:A123"/>
    <mergeCell ref="A124:A125"/>
    <mergeCell ref="A126:A127"/>
    <mergeCell ref="A128:A129"/>
    <mergeCell ref="A130:A131"/>
    <mergeCell ref="A108:A109"/>
    <mergeCell ref="A110:A111"/>
    <mergeCell ref="A112:A113"/>
    <mergeCell ref="A114:A115"/>
    <mergeCell ref="A116:A117"/>
    <mergeCell ref="A118:A119"/>
    <mergeCell ref="A146:A147"/>
    <mergeCell ref="A148:A149"/>
    <mergeCell ref="A150:A151"/>
    <mergeCell ref="A152:A153"/>
    <mergeCell ref="A154:A155"/>
    <mergeCell ref="A132:A133"/>
    <mergeCell ref="A134:A135"/>
    <mergeCell ref="A136:A137"/>
    <mergeCell ref="A138:A139"/>
    <mergeCell ref="A140:A141"/>
    <mergeCell ref="A142:A143"/>
    <mergeCell ref="O175:P175"/>
    <mergeCell ref="Q175:R175"/>
    <mergeCell ref="Y179:AA179"/>
    <mergeCell ref="A91:A93"/>
    <mergeCell ref="A160:A161"/>
    <mergeCell ref="D172:F172"/>
    <mergeCell ref="J172:M172"/>
    <mergeCell ref="Q172:S172"/>
    <mergeCell ref="D174:F174"/>
    <mergeCell ref="Y174:AA174"/>
    <mergeCell ref="D175:E175"/>
    <mergeCell ref="F175:G175"/>
    <mergeCell ref="H175:I175"/>
    <mergeCell ref="J175:L175"/>
    <mergeCell ref="M175:N175"/>
    <mergeCell ref="A156:A157"/>
    <mergeCell ref="A158:A159"/>
    <mergeCell ref="A162:A164"/>
    <mergeCell ref="B164:AA164"/>
    <mergeCell ref="B165:AA165"/>
    <mergeCell ref="D168:F168"/>
    <mergeCell ref="J168:M168"/>
    <mergeCell ref="Q168:S168"/>
    <mergeCell ref="A144:A145"/>
  </mergeCells>
  <printOptions horizontalCentered="1"/>
  <pageMargins left="0.25" right="0.25" top="0.16" bottom="0.12" header="0.18" footer="0.12"/>
  <pageSetup paperSize="9" scale="33" fitToHeight="0" orientation="landscape" horizontalDpi="360" verticalDpi="360" r:id="rId1"/>
  <rowBreaks count="1" manualBreakCount="1">
    <brk id="95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AB191"/>
  <sheetViews>
    <sheetView workbookViewId="0">
      <selection sqref="A1:AA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9" width="9.81640625" style="349" customWidth="1"/>
    <col min="10" max="10" width="18.453125" style="294" bestFit="1" customWidth="1"/>
    <col min="11" max="11" width="11.1796875" style="349" customWidth="1"/>
    <col min="12" max="12" width="18.453125" style="294" bestFit="1" customWidth="1"/>
    <col min="13" max="13" width="9.453125" style="349" customWidth="1"/>
    <col min="14" max="14" width="20.453125" style="294" customWidth="1"/>
    <col min="15" max="15" width="10" style="349" customWidth="1"/>
    <col min="16" max="16" width="21" style="294" bestFit="1" customWidth="1"/>
    <col min="17" max="17" width="10.453125" style="377" customWidth="1"/>
    <col min="18" max="18" width="21.453125" style="294" customWidth="1"/>
    <col min="19" max="19" width="10.453125" style="349" customWidth="1"/>
    <col min="20" max="20" width="19.453125" style="294" customWidth="1"/>
    <col min="21" max="21" width="9.453125" style="349" customWidth="1"/>
    <col min="22" max="22" width="16.453125" style="294" customWidth="1"/>
    <col min="23" max="23" width="9.453125" style="349" customWidth="1"/>
    <col min="24" max="24" width="18.453125" style="294" bestFit="1" customWidth="1"/>
    <col min="25" max="25" width="10.453125" style="349" customWidth="1"/>
    <col min="26" max="26" width="19.453125" style="294" customWidth="1"/>
    <col min="27" max="27" width="21.453125" style="294" customWidth="1"/>
    <col min="28" max="16384" width="9.1796875" style="294"/>
  </cols>
  <sheetData>
    <row r="1" spans="1:28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</row>
    <row r="2" spans="1:28" ht="15" x14ac:dyDescent="0.35">
      <c r="A2" s="1237" t="s">
        <v>281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</row>
    <row r="4" spans="1:28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4</v>
      </c>
      <c r="J4" s="1281"/>
      <c r="K4" s="1281"/>
      <c r="L4" s="1269"/>
      <c r="M4" s="1282" t="s">
        <v>266</v>
      </c>
      <c r="N4" s="1283"/>
      <c r="O4" s="1282" t="s">
        <v>5</v>
      </c>
      <c r="P4" s="1283"/>
      <c r="Q4" s="1282" t="s">
        <v>6</v>
      </c>
      <c r="R4" s="1283"/>
      <c r="S4" s="1268" t="s">
        <v>7</v>
      </c>
      <c r="T4" s="1269"/>
      <c r="U4" s="1282" t="s">
        <v>8</v>
      </c>
      <c r="V4" s="1284"/>
      <c r="W4" s="1284"/>
      <c r="X4" s="1283"/>
      <c r="Y4" s="1268" t="s">
        <v>7</v>
      </c>
      <c r="Z4" s="1269"/>
      <c r="AA4" s="1245" t="s">
        <v>9</v>
      </c>
    </row>
    <row r="5" spans="1:28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36" t="s">
        <v>268</v>
      </c>
      <c r="L5" s="1236"/>
      <c r="M5" s="1268" t="s">
        <v>269</v>
      </c>
      <c r="N5" s="1269"/>
      <c r="O5" s="363"/>
      <c r="P5" s="869" t="s">
        <v>192</v>
      </c>
      <c r="Q5" s="363"/>
      <c r="R5" s="869" t="s">
        <v>20</v>
      </c>
      <c r="S5" s="374"/>
      <c r="T5" s="863" t="s">
        <v>255</v>
      </c>
      <c r="U5" s="350"/>
      <c r="V5" s="339" t="s">
        <v>193</v>
      </c>
      <c r="W5" s="384"/>
      <c r="X5" s="863" t="s">
        <v>251</v>
      </c>
      <c r="Y5" s="374"/>
      <c r="Z5" s="869" t="s">
        <v>256</v>
      </c>
      <c r="AA5" s="1247"/>
    </row>
    <row r="6" spans="1:28" s="296" customFormat="1" ht="30.75" customHeight="1" x14ac:dyDescent="0.35">
      <c r="A6" s="875"/>
      <c r="B6" s="350" t="s">
        <v>26</v>
      </c>
      <c r="C6" s="350" t="s">
        <v>21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869" t="s">
        <v>27</v>
      </c>
      <c r="K6" s="363" t="s">
        <v>28</v>
      </c>
      <c r="L6" s="869" t="s">
        <v>27</v>
      </c>
      <c r="M6" s="363" t="s">
        <v>30</v>
      </c>
      <c r="N6" s="869" t="s">
        <v>27</v>
      </c>
      <c r="O6" s="363" t="s">
        <v>30</v>
      </c>
      <c r="P6" s="869" t="s">
        <v>27</v>
      </c>
      <c r="Q6" s="363" t="s">
        <v>31</v>
      </c>
      <c r="R6" s="869" t="s">
        <v>27</v>
      </c>
      <c r="S6" s="374" t="s">
        <v>30</v>
      </c>
      <c r="T6" s="863" t="s">
        <v>27</v>
      </c>
      <c r="U6" s="350" t="s">
        <v>30</v>
      </c>
      <c r="V6" s="873" t="s">
        <v>27</v>
      </c>
      <c r="W6" s="350" t="s">
        <v>32</v>
      </c>
      <c r="X6" s="863" t="s">
        <v>27</v>
      </c>
      <c r="Y6" s="374" t="s">
        <v>30</v>
      </c>
      <c r="Z6" s="869" t="s">
        <v>27</v>
      </c>
      <c r="AA6" s="864"/>
    </row>
    <row r="7" spans="1:28" ht="15" customHeight="1" x14ac:dyDescent="0.35">
      <c r="A7" s="1249">
        <v>44440</v>
      </c>
      <c r="B7" s="351"/>
      <c r="C7" s="351"/>
      <c r="D7" s="327"/>
      <c r="E7" s="348">
        <v>14.22</v>
      </c>
      <c r="F7" s="327">
        <v>108783</v>
      </c>
      <c r="G7" s="348"/>
      <c r="H7" s="297"/>
      <c r="I7" s="353">
        <v>18.940000000000001</v>
      </c>
      <c r="J7" s="297">
        <v>144891</v>
      </c>
      <c r="K7" s="353"/>
      <c r="L7" s="297"/>
      <c r="M7" s="353"/>
      <c r="N7" s="298"/>
      <c r="O7" s="366"/>
      <c r="P7" s="298"/>
      <c r="Q7" s="365">
        <v>15</v>
      </c>
      <c r="R7" s="298">
        <v>135000</v>
      </c>
      <c r="S7" s="366"/>
      <c r="T7" s="298"/>
      <c r="U7" s="385"/>
      <c r="V7" s="340"/>
      <c r="W7" s="385"/>
      <c r="X7" s="298"/>
      <c r="Y7" s="366"/>
      <c r="Z7" s="298"/>
      <c r="AA7" s="298"/>
    </row>
    <row r="8" spans="1:28" ht="15" customHeight="1" x14ac:dyDescent="0.35">
      <c r="A8" s="1251"/>
      <c r="B8" s="352"/>
      <c r="C8" s="352"/>
      <c r="D8" s="327"/>
      <c r="E8" s="348"/>
      <c r="F8" s="327"/>
      <c r="G8" s="348">
        <v>21.28</v>
      </c>
      <c r="H8" s="297">
        <v>162792</v>
      </c>
      <c r="I8" s="353"/>
      <c r="J8" s="297"/>
      <c r="K8" s="353"/>
      <c r="L8" s="297"/>
      <c r="M8" s="353"/>
      <c r="N8" s="298"/>
      <c r="O8" s="366"/>
      <c r="P8" s="298"/>
      <c r="Q8" s="365">
        <v>15</v>
      </c>
      <c r="R8" s="298">
        <v>135000</v>
      </c>
      <c r="S8" s="366"/>
      <c r="T8" s="298"/>
      <c r="U8" s="385"/>
      <c r="V8" s="340"/>
      <c r="W8" s="385"/>
      <c r="X8" s="298"/>
      <c r="Y8" s="366"/>
      <c r="Z8" s="298"/>
      <c r="AA8" s="298"/>
    </row>
    <row r="9" spans="1:28" ht="15" customHeight="1" x14ac:dyDescent="0.35">
      <c r="A9" s="1249">
        <v>44441</v>
      </c>
      <c r="B9" s="411"/>
      <c r="C9" s="411"/>
      <c r="D9" s="327"/>
      <c r="E9" s="348"/>
      <c r="F9" s="327"/>
      <c r="G9" s="348"/>
      <c r="H9" s="297"/>
      <c r="I9" s="353"/>
      <c r="J9" s="297"/>
      <c r="K9" s="353"/>
      <c r="L9" s="297"/>
      <c r="M9" s="353"/>
      <c r="N9" s="298"/>
      <c r="O9" s="366"/>
      <c r="P9" s="298"/>
      <c r="Q9" s="365">
        <v>15</v>
      </c>
      <c r="R9" s="298">
        <v>135000</v>
      </c>
      <c r="S9" s="366"/>
      <c r="T9" s="298"/>
      <c r="U9" s="385"/>
      <c r="V9" s="340"/>
      <c r="W9" s="385"/>
      <c r="X9" s="298"/>
      <c r="Y9" s="366"/>
      <c r="Z9" s="298"/>
      <c r="AA9" s="298"/>
    </row>
    <row r="10" spans="1:28" ht="15" customHeight="1" x14ac:dyDescent="0.35">
      <c r="A10" s="1250"/>
      <c r="B10" s="351"/>
      <c r="C10" s="351"/>
      <c r="D10" s="327"/>
      <c r="E10" s="348"/>
      <c r="F10" s="327"/>
      <c r="G10" s="348"/>
      <c r="H10" s="297"/>
      <c r="I10" s="353"/>
      <c r="J10" s="297"/>
      <c r="K10" s="353"/>
      <c r="L10" s="297"/>
      <c r="M10" s="353"/>
      <c r="N10" s="298"/>
      <c r="O10" s="366"/>
      <c r="P10" s="298"/>
      <c r="Q10" s="365">
        <v>15</v>
      </c>
      <c r="R10" s="298">
        <v>135000</v>
      </c>
      <c r="S10" s="366"/>
      <c r="T10" s="298"/>
      <c r="U10" s="385"/>
      <c r="V10" s="341"/>
      <c r="W10" s="386"/>
      <c r="X10" s="287"/>
      <c r="Y10" s="392"/>
      <c r="Z10" s="298"/>
      <c r="AA10" s="298"/>
      <c r="AB10" s="294" t="s">
        <v>153</v>
      </c>
    </row>
    <row r="11" spans="1:28" ht="15" customHeight="1" x14ac:dyDescent="0.35">
      <c r="A11" s="1251"/>
      <c r="B11" s="352"/>
      <c r="C11" s="352"/>
      <c r="D11" s="327"/>
      <c r="E11" s="348"/>
      <c r="F11" s="327"/>
      <c r="G11" s="348">
        <v>30</v>
      </c>
      <c r="H11" s="338">
        <v>270000</v>
      </c>
      <c r="I11" s="353"/>
      <c r="J11" s="297"/>
      <c r="K11" s="353"/>
      <c r="L11" s="297"/>
      <c r="M11" s="353"/>
      <c r="N11" s="298"/>
      <c r="O11" s="366">
        <v>40.56</v>
      </c>
      <c r="P11" s="298">
        <v>310284</v>
      </c>
      <c r="Q11" s="365">
        <v>15</v>
      </c>
      <c r="R11" s="298">
        <v>135000</v>
      </c>
      <c r="S11" s="366"/>
      <c r="T11" s="298"/>
      <c r="U11" s="385"/>
      <c r="V11" s="340"/>
      <c r="W11" s="385"/>
      <c r="X11" s="298"/>
      <c r="Y11" s="366"/>
      <c r="Z11" s="298"/>
      <c r="AA11" s="298"/>
    </row>
    <row r="12" spans="1:28" ht="15" customHeight="1" x14ac:dyDescent="0.35">
      <c r="A12" s="1249">
        <v>44442</v>
      </c>
      <c r="B12" s="353"/>
      <c r="C12" s="353"/>
      <c r="D12" s="327"/>
      <c r="E12" s="348"/>
      <c r="F12" s="327"/>
      <c r="G12" s="348"/>
      <c r="H12" s="297"/>
      <c r="I12" s="353"/>
      <c r="J12" s="297"/>
      <c r="K12" s="353"/>
      <c r="L12" s="297"/>
      <c r="M12" s="353"/>
      <c r="N12" s="298"/>
      <c r="O12" s="366"/>
      <c r="P12" s="298"/>
      <c r="Q12" s="365"/>
      <c r="R12" s="298"/>
      <c r="S12" s="366"/>
      <c r="T12" s="298"/>
      <c r="U12" s="385"/>
      <c r="V12" s="340"/>
      <c r="W12" s="385"/>
      <c r="X12" s="298"/>
      <c r="Y12" s="366"/>
      <c r="Z12" s="298"/>
      <c r="AA12" s="298"/>
    </row>
    <row r="13" spans="1:28" ht="15" customHeight="1" x14ac:dyDescent="0.35">
      <c r="A13" s="1250"/>
      <c r="B13" s="353"/>
      <c r="C13" s="353"/>
      <c r="D13" s="327"/>
      <c r="E13" s="348"/>
      <c r="F13" s="327"/>
      <c r="G13" s="348"/>
      <c r="H13" s="297"/>
      <c r="I13" s="353"/>
      <c r="J13" s="297"/>
      <c r="K13" s="353"/>
      <c r="L13" s="297"/>
      <c r="M13" s="353">
        <v>30.41</v>
      </c>
      <c r="N13" s="298">
        <v>232637</v>
      </c>
      <c r="O13" s="366"/>
      <c r="P13" s="298"/>
      <c r="Q13" s="365">
        <v>15</v>
      </c>
      <c r="R13" s="298">
        <v>135000</v>
      </c>
      <c r="S13" s="366"/>
      <c r="T13" s="298"/>
      <c r="U13" s="385"/>
      <c r="V13" s="340"/>
      <c r="W13" s="385"/>
      <c r="X13" s="298"/>
      <c r="Y13" s="366"/>
      <c r="Z13" s="298"/>
      <c r="AA13" s="298"/>
    </row>
    <row r="14" spans="1:28" ht="15" customHeight="1" x14ac:dyDescent="0.35">
      <c r="A14" s="1251"/>
      <c r="B14" s="353">
        <v>28.12</v>
      </c>
      <c r="C14" s="353"/>
      <c r="D14" s="327">
        <v>215118</v>
      </c>
      <c r="E14" s="348">
        <v>30.56</v>
      </c>
      <c r="F14" s="297">
        <v>233784</v>
      </c>
      <c r="G14" s="353">
        <v>30</v>
      </c>
      <c r="H14" s="338">
        <v>270000</v>
      </c>
      <c r="I14" s="353">
        <v>28.14</v>
      </c>
      <c r="J14" s="297">
        <v>215271</v>
      </c>
      <c r="K14" s="353"/>
      <c r="L14" s="297"/>
      <c r="M14" s="353">
        <v>22.39</v>
      </c>
      <c r="N14" s="298">
        <v>171284</v>
      </c>
      <c r="O14" s="366"/>
      <c r="P14" s="298"/>
      <c r="Q14" s="365">
        <v>15</v>
      </c>
      <c r="R14" s="298">
        <v>135000</v>
      </c>
      <c r="S14" s="366"/>
      <c r="T14" s="298"/>
      <c r="U14" s="385"/>
      <c r="V14" s="340"/>
      <c r="W14" s="385"/>
      <c r="X14" s="298"/>
      <c r="Y14" s="366"/>
      <c r="Z14" s="298"/>
      <c r="AA14" s="298"/>
    </row>
    <row r="15" spans="1:28" ht="15" customHeight="1" x14ac:dyDescent="0.35">
      <c r="A15" s="1249">
        <v>44443</v>
      </c>
      <c r="B15" s="353"/>
      <c r="C15" s="353"/>
      <c r="D15" s="327"/>
      <c r="E15" s="348"/>
      <c r="F15" s="327"/>
      <c r="G15" s="348"/>
      <c r="H15" s="297"/>
      <c r="I15" s="353"/>
      <c r="J15" s="297"/>
      <c r="K15" s="353"/>
      <c r="L15" s="297"/>
      <c r="M15" s="353"/>
      <c r="N15" s="298"/>
      <c r="O15" s="366"/>
      <c r="P15" s="298"/>
      <c r="Q15" s="365"/>
      <c r="R15" s="298"/>
      <c r="S15" s="366"/>
      <c r="T15" s="298"/>
      <c r="U15" s="385"/>
      <c r="V15" s="340"/>
      <c r="W15" s="385"/>
      <c r="X15" s="298"/>
      <c r="Y15" s="366"/>
      <c r="Z15" s="298"/>
      <c r="AA15" s="298"/>
    </row>
    <row r="16" spans="1:28" ht="15" customHeight="1" x14ac:dyDescent="0.35">
      <c r="A16" s="1251"/>
      <c r="B16" s="353"/>
      <c r="C16" s="353"/>
      <c r="D16" s="327"/>
      <c r="E16" s="348">
        <v>17.8</v>
      </c>
      <c r="F16" s="327">
        <v>136170</v>
      </c>
      <c r="G16" s="348"/>
      <c r="H16" s="297"/>
      <c r="I16" s="353">
        <v>18.829999999999998</v>
      </c>
      <c r="J16" s="297">
        <v>144050</v>
      </c>
      <c r="K16" s="353"/>
      <c r="L16" s="297"/>
      <c r="M16" s="353"/>
      <c r="N16" s="298"/>
      <c r="O16" s="366"/>
      <c r="P16" s="298"/>
      <c r="Q16" s="365">
        <v>15</v>
      </c>
      <c r="R16" s="298">
        <v>135000</v>
      </c>
      <c r="S16" s="366"/>
      <c r="T16" s="298"/>
      <c r="U16" s="385"/>
      <c r="V16" s="340"/>
      <c r="W16" s="385"/>
      <c r="X16" s="298"/>
      <c r="Y16" s="366"/>
      <c r="Z16" s="298"/>
      <c r="AA16" s="298"/>
    </row>
    <row r="17" spans="1:27" ht="15" customHeight="1" x14ac:dyDescent="0.35">
      <c r="A17" s="1249">
        <v>44444</v>
      </c>
      <c r="B17" s="353"/>
      <c r="C17" s="353"/>
      <c r="D17" s="327"/>
      <c r="E17" s="348"/>
      <c r="F17" s="327"/>
      <c r="G17" s="348"/>
      <c r="H17" s="297"/>
      <c r="I17" s="353"/>
      <c r="J17" s="297"/>
      <c r="K17" s="353"/>
      <c r="L17" s="297"/>
      <c r="M17" s="353"/>
      <c r="N17" s="298"/>
      <c r="O17" s="366"/>
      <c r="P17" s="298"/>
      <c r="Q17" s="365"/>
      <c r="R17" s="298"/>
      <c r="S17" s="366"/>
      <c r="T17" s="298"/>
      <c r="U17" s="385"/>
      <c r="V17" s="340"/>
      <c r="W17" s="385"/>
      <c r="X17" s="298"/>
      <c r="Y17" s="366"/>
      <c r="Z17" s="298"/>
      <c r="AA17" s="298"/>
    </row>
    <row r="18" spans="1:27" ht="15" customHeight="1" x14ac:dyDescent="0.35">
      <c r="A18" s="1250"/>
      <c r="B18" s="353"/>
      <c r="C18" s="353"/>
      <c r="D18" s="327"/>
      <c r="E18" s="348"/>
      <c r="F18" s="327"/>
      <c r="G18" s="348"/>
      <c r="H18" s="297"/>
      <c r="I18" s="353"/>
      <c r="J18" s="297"/>
      <c r="K18" s="353"/>
      <c r="L18" s="297"/>
      <c r="M18" s="353"/>
      <c r="N18" s="298"/>
      <c r="O18" s="366"/>
      <c r="P18" s="298"/>
      <c r="Q18" s="365"/>
      <c r="R18" s="298"/>
      <c r="S18" s="366"/>
      <c r="T18" s="298"/>
      <c r="U18" s="385"/>
      <c r="V18" s="340"/>
      <c r="W18" s="385"/>
      <c r="X18" s="298"/>
      <c r="Y18" s="366"/>
      <c r="Z18" s="298"/>
      <c r="AA18" s="298"/>
    </row>
    <row r="19" spans="1:27" ht="15" customHeight="1" x14ac:dyDescent="0.35">
      <c r="A19" s="1251"/>
      <c r="B19" s="353">
        <v>28.4</v>
      </c>
      <c r="C19" s="353"/>
      <c r="D19" s="327">
        <v>217260</v>
      </c>
      <c r="E19" s="348"/>
      <c r="F19" s="327"/>
      <c r="G19" s="348">
        <v>24.49</v>
      </c>
      <c r="H19" s="297">
        <v>187349</v>
      </c>
      <c r="I19" s="353"/>
      <c r="J19" s="297"/>
      <c r="K19" s="353"/>
      <c r="L19" s="297"/>
      <c r="M19" s="353"/>
      <c r="N19" s="298"/>
      <c r="O19" s="366"/>
      <c r="P19" s="298"/>
      <c r="Q19" s="365"/>
      <c r="R19" s="298"/>
      <c r="S19" s="366"/>
      <c r="T19" s="298"/>
      <c r="U19" s="385"/>
      <c r="V19" s="340"/>
      <c r="W19" s="385"/>
      <c r="X19" s="298"/>
      <c r="Y19" s="366"/>
      <c r="Z19" s="298"/>
      <c r="AA19" s="298"/>
    </row>
    <row r="20" spans="1:27" ht="15" customHeight="1" x14ac:dyDescent="0.35">
      <c r="A20" s="1249">
        <v>44445</v>
      </c>
      <c r="B20" s="353"/>
      <c r="C20" s="353"/>
      <c r="D20" s="327"/>
      <c r="E20" s="348"/>
      <c r="F20" s="327"/>
      <c r="G20" s="348"/>
      <c r="H20" s="297"/>
      <c r="I20" s="353">
        <v>31.04</v>
      </c>
      <c r="J20" s="297">
        <v>237456</v>
      </c>
      <c r="K20" s="353">
        <v>53.87</v>
      </c>
      <c r="L20" s="297">
        <v>277431</v>
      </c>
      <c r="M20" s="353"/>
      <c r="N20" s="298"/>
      <c r="O20" s="366"/>
      <c r="P20" s="298"/>
      <c r="Q20" s="365"/>
      <c r="R20" s="298"/>
      <c r="S20" s="366"/>
      <c r="T20" s="298"/>
      <c r="U20" s="385"/>
      <c r="V20" s="340"/>
      <c r="W20" s="385">
        <v>32.47</v>
      </c>
      <c r="X20" s="332">
        <v>292230</v>
      </c>
      <c r="Y20" s="366"/>
      <c r="Z20" s="298"/>
      <c r="AA20" s="298"/>
    </row>
    <row r="21" spans="1:27" ht="15" customHeight="1" x14ac:dyDescent="0.35">
      <c r="A21" s="1250"/>
      <c r="B21" s="353"/>
      <c r="C21" s="353"/>
      <c r="D21" s="327"/>
      <c r="E21" s="348"/>
      <c r="F21" s="327"/>
      <c r="G21" s="348"/>
      <c r="H21" s="297"/>
      <c r="I21" s="353"/>
      <c r="J21" s="297"/>
      <c r="K21" s="353"/>
      <c r="L21" s="297"/>
      <c r="M21" s="353"/>
      <c r="N21" s="298"/>
      <c r="O21" s="366"/>
      <c r="P21" s="298"/>
      <c r="Q21" s="365">
        <v>15</v>
      </c>
      <c r="R21" s="298">
        <v>135000</v>
      </c>
      <c r="S21" s="366"/>
      <c r="T21" s="298"/>
      <c r="U21" s="385"/>
      <c r="V21" s="868"/>
      <c r="W21" s="871"/>
      <c r="X21" s="867"/>
      <c r="Y21" s="365"/>
      <c r="Z21" s="298"/>
      <c r="AA21" s="298"/>
    </row>
    <row r="22" spans="1:27" ht="15" customHeight="1" x14ac:dyDescent="0.35">
      <c r="A22" s="1250"/>
      <c r="B22" s="353"/>
      <c r="C22" s="353"/>
      <c r="D22" s="327"/>
      <c r="E22" s="348"/>
      <c r="F22" s="327"/>
      <c r="G22" s="348"/>
      <c r="H22" s="297"/>
      <c r="I22" s="353"/>
      <c r="J22" s="297"/>
      <c r="K22" s="353"/>
      <c r="L22" s="297"/>
      <c r="M22" s="353"/>
      <c r="N22" s="298"/>
      <c r="O22" s="366"/>
      <c r="P22" s="298"/>
      <c r="Q22" s="365">
        <v>15</v>
      </c>
      <c r="R22" s="298">
        <v>135000</v>
      </c>
      <c r="S22" s="366"/>
      <c r="T22" s="298"/>
      <c r="U22" s="385"/>
      <c r="V22" s="868"/>
      <c r="W22" s="871"/>
      <c r="X22" s="867"/>
      <c r="Y22" s="365"/>
      <c r="Z22" s="298"/>
      <c r="AA22" s="298"/>
    </row>
    <row r="23" spans="1:27" ht="15" customHeight="1" x14ac:dyDescent="0.35">
      <c r="A23" s="1251"/>
      <c r="B23" s="353"/>
      <c r="C23" s="353"/>
      <c r="D23" s="327"/>
      <c r="E23" s="348"/>
      <c r="F23" s="327"/>
      <c r="G23" s="348"/>
      <c r="H23" s="297"/>
      <c r="I23" s="353"/>
      <c r="J23" s="297"/>
      <c r="K23" s="353">
        <v>51.49</v>
      </c>
      <c r="L23" s="297">
        <v>265174</v>
      </c>
      <c r="M23" s="353"/>
      <c r="N23" s="298"/>
      <c r="O23" s="366">
        <v>47.63</v>
      </c>
      <c r="P23" s="298">
        <v>364370</v>
      </c>
      <c r="Q23" s="365">
        <v>15</v>
      </c>
      <c r="R23" s="298">
        <v>135000</v>
      </c>
      <c r="S23" s="366"/>
      <c r="T23" s="298"/>
      <c r="U23" s="385"/>
      <c r="V23" s="340"/>
      <c r="W23" s="385"/>
      <c r="X23" s="298"/>
      <c r="Y23" s="366"/>
      <c r="Z23" s="298"/>
      <c r="AA23" s="298"/>
    </row>
    <row r="24" spans="1:27" ht="15" customHeight="1" x14ac:dyDescent="0.35">
      <c r="A24" s="1249">
        <v>44446</v>
      </c>
      <c r="B24" s="353"/>
      <c r="C24" s="353"/>
      <c r="D24" s="327"/>
      <c r="E24" s="348"/>
      <c r="F24" s="327"/>
      <c r="G24" s="348"/>
      <c r="H24" s="297"/>
      <c r="I24" s="353"/>
      <c r="J24" s="338"/>
      <c r="K24" s="353"/>
      <c r="L24" s="297"/>
      <c r="M24" s="353">
        <v>9.6999999999999993</v>
      </c>
      <c r="N24" s="298">
        <v>74205</v>
      </c>
      <c r="O24" s="366"/>
      <c r="P24" s="298"/>
      <c r="Q24" s="365"/>
      <c r="R24" s="298"/>
      <c r="S24" s="366"/>
      <c r="T24" s="298"/>
      <c r="U24" s="385"/>
      <c r="V24" s="340"/>
      <c r="W24" s="385"/>
      <c r="X24" s="298"/>
      <c r="Y24" s="366"/>
      <c r="Z24" s="298"/>
      <c r="AA24" s="298"/>
    </row>
    <row r="25" spans="1:27" ht="15" customHeight="1" x14ac:dyDescent="0.35">
      <c r="A25" s="1250"/>
      <c r="B25" s="353"/>
      <c r="C25" s="353"/>
      <c r="D25" s="327"/>
      <c r="E25" s="348"/>
      <c r="F25" s="327"/>
      <c r="G25" s="348"/>
      <c r="H25" s="297"/>
      <c r="I25" s="353"/>
      <c r="J25" s="297"/>
      <c r="K25" s="353"/>
      <c r="L25" s="297"/>
      <c r="M25" s="353"/>
      <c r="N25" s="298"/>
      <c r="O25" s="366"/>
      <c r="P25" s="298"/>
      <c r="Q25" s="365">
        <v>15</v>
      </c>
      <c r="R25" s="298">
        <v>135000</v>
      </c>
      <c r="S25" s="366"/>
      <c r="T25" s="298"/>
      <c r="U25" s="385"/>
      <c r="V25" s="340"/>
      <c r="W25" s="385"/>
      <c r="X25" s="298"/>
      <c r="Y25" s="366"/>
      <c r="Z25" s="298"/>
      <c r="AA25" s="298"/>
    </row>
    <row r="26" spans="1:27" ht="15" customHeight="1" x14ac:dyDescent="0.35">
      <c r="A26" s="1251"/>
      <c r="B26" s="353">
        <v>23.15</v>
      </c>
      <c r="C26" s="353"/>
      <c r="D26" s="327">
        <v>177098</v>
      </c>
      <c r="E26" s="348">
        <v>35.090000000000003</v>
      </c>
      <c r="F26" s="327">
        <v>268439</v>
      </c>
      <c r="G26" s="348"/>
      <c r="H26" s="297"/>
      <c r="I26" s="353">
        <v>21.69</v>
      </c>
      <c r="J26" s="297">
        <v>165929</v>
      </c>
      <c r="K26" s="353"/>
      <c r="L26" s="297"/>
      <c r="M26" s="353"/>
      <c r="N26" s="298"/>
      <c r="O26" s="366"/>
      <c r="P26" s="298"/>
      <c r="Q26" s="365">
        <v>15</v>
      </c>
      <c r="R26" s="298">
        <v>135000</v>
      </c>
      <c r="S26" s="366"/>
      <c r="T26" s="298"/>
      <c r="U26" s="385"/>
      <c r="V26" s="340"/>
      <c r="W26" s="385"/>
      <c r="X26" s="298"/>
      <c r="Y26" s="366"/>
      <c r="Z26" s="298"/>
      <c r="AA26" s="298"/>
    </row>
    <row r="27" spans="1:27" ht="15" customHeight="1" x14ac:dyDescent="0.35">
      <c r="A27" s="1249">
        <v>44447</v>
      </c>
      <c r="B27" s="353"/>
      <c r="C27" s="353"/>
      <c r="D27" s="327"/>
      <c r="E27" s="348"/>
      <c r="F27" s="327"/>
      <c r="G27" s="348"/>
      <c r="H27" s="297"/>
      <c r="I27" s="353"/>
      <c r="J27" s="297"/>
      <c r="K27" s="353"/>
      <c r="L27" s="297"/>
      <c r="M27" s="353"/>
      <c r="N27" s="298"/>
      <c r="O27" s="366"/>
      <c r="P27" s="298"/>
      <c r="Q27" s="365">
        <v>15</v>
      </c>
      <c r="R27" s="298">
        <v>135000</v>
      </c>
      <c r="S27" s="366"/>
      <c r="T27" s="298"/>
      <c r="U27" s="385"/>
      <c r="V27" s="340"/>
      <c r="W27" s="385"/>
      <c r="X27" s="298"/>
      <c r="Y27" s="366"/>
      <c r="Z27" s="298"/>
      <c r="AA27" s="298"/>
    </row>
    <row r="28" spans="1:27" ht="15" customHeight="1" x14ac:dyDescent="0.35">
      <c r="A28" s="1251"/>
      <c r="B28" s="353"/>
      <c r="C28" s="353"/>
      <c r="D28" s="327"/>
      <c r="E28" s="348"/>
      <c r="F28" s="327"/>
      <c r="G28" s="348"/>
      <c r="H28" s="297"/>
      <c r="I28" s="353">
        <v>20.09</v>
      </c>
      <c r="J28" s="297">
        <v>153689</v>
      </c>
      <c r="K28" s="353"/>
      <c r="L28" s="297"/>
      <c r="M28" s="353"/>
      <c r="N28" s="298"/>
      <c r="O28" s="366"/>
      <c r="P28" s="298"/>
      <c r="Q28" s="365">
        <v>15</v>
      </c>
      <c r="R28" s="298">
        <v>135000</v>
      </c>
      <c r="S28" s="366"/>
      <c r="T28" s="298"/>
      <c r="U28" s="385"/>
      <c r="V28" s="340"/>
      <c r="W28" s="385"/>
      <c r="X28" s="298"/>
      <c r="Y28" s="366"/>
      <c r="Z28" s="298"/>
      <c r="AA28" s="298"/>
    </row>
    <row r="29" spans="1:27" ht="15" customHeight="1" x14ac:dyDescent="0.35">
      <c r="A29" s="1249">
        <v>44448</v>
      </c>
      <c r="B29" s="353"/>
      <c r="C29" s="353"/>
      <c r="D29" s="327"/>
      <c r="E29" s="348"/>
      <c r="F29" s="450"/>
      <c r="G29" s="348"/>
      <c r="H29" s="297"/>
      <c r="I29" s="353"/>
      <c r="J29" s="297"/>
      <c r="K29" s="353"/>
      <c r="L29" s="297"/>
      <c r="M29" s="353"/>
      <c r="N29" s="298"/>
      <c r="O29" s="366"/>
      <c r="P29" s="298"/>
      <c r="Q29" s="365"/>
      <c r="R29" s="298"/>
      <c r="S29" s="366"/>
      <c r="T29" s="298"/>
      <c r="U29" s="385"/>
      <c r="V29" s="340"/>
      <c r="W29" s="385"/>
      <c r="X29" s="298"/>
      <c r="Y29" s="366"/>
      <c r="Z29" s="298"/>
      <c r="AA29" s="298"/>
    </row>
    <row r="30" spans="1:27" ht="15" customHeight="1" x14ac:dyDescent="0.35">
      <c r="A30" s="1250"/>
      <c r="B30" s="353"/>
      <c r="C30" s="353"/>
      <c r="D30" s="327"/>
      <c r="E30" s="348"/>
      <c r="F30" s="327"/>
      <c r="G30" s="348"/>
      <c r="H30" s="297"/>
      <c r="I30" s="353"/>
      <c r="J30" s="297"/>
      <c r="K30" s="353"/>
      <c r="L30" s="297"/>
      <c r="M30" s="353"/>
      <c r="N30" s="298"/>
      <c r="O30" s="366"/>
      <c r="P30" s="298"/>
      <c r="Q30" s="365">
        <v>15</v>
      </c>
      <c r="R30" s="298">
        <v>135000</v>
      </c>
      <c r="S30" s="366"/>
      <c r="T30" s="298"/>
      <c r="U30" s="385"/>
      <c r="V30" s="868"/>
      <c r="W30" s="871"/>
      <c r="X30" s="867"/>
      <c r="Y30" s="365"/>
      <c r="Z30" s="298"/>
      <c r="AA30" s="298"/>
    </row>
    <row r="31" spans="1:27" ht="15" customHeight="1" x14ac:dyDescent="0.35">
      <c r="A31" s="1251"/>
      <c r="B31" s="353">
        <v>28.52</v>
      </c>
      <c r="C31" s="353"/>
      <c r="D31" s="450">
        <v>218178</v>
      </c>
      <c r="E31" s="348">
        <v>31.93</v>
      </c>
      <c r="F31" s="327">
        <v>244265</v>
      </c>
      <c r="G31" s="348"/>
      <c r="H31" s="297"/>
      <c r="I31" s="353">
        <v>18.690000000000001</v>
      </c>
      <c r="J31" s="297">
        <v>142979</v>
      </c>
      <c r="K31" s="353"/>
      <c r="L31" s="297"/>
      <c r="M31" s="353"/>
      <c r="N31" s="298"/>
      <c r="O31" s="366"/>
      <c r="P31" s="298"/>
      <c r="Q31" s="365">
        <v>15</v>
      </c>
      <c r="R31" s="298">
        <v>135000</v>
      </c>
      <c r="S31" s="366"/>
      <c r="T31" s="298"/>
      <c r="U31" s="385"/>
      <c r="V31" s="340"/>
      <c r="W31" s="385"/>
      <c r="X31" s="298"/>
      <c r="Y31" s="366"/>
      <c r="Z31" s="298"/>
      <c r="AA31" s="298"/>
    </row>
    <row r="32" spans="1:27" ht="15" customHeight="1" x14ac:dyDescent="0.35">
      <c r="A32" s="1249">
        <v>44449</v>
      </c>
      <c r="B32" s="353">
        <v>19.940000000000001</v>
      </c>
      <c r="C32" s="353"/>
      <c r="D32" s="327">
        <v>152541</v>
      </c>
      <c r="E32" s="348"/>
      <c r="F32" s="327"/>
      <c r="G32" s="348"/>
      <c r="H32" s="297"/>
      <c r="I32" s="353"/>
      <c r="J32" s="297"/>
      <c r="K32" s="353"/>
      <c r="L32" s="297"/>
      <c r="M32" s="353"/>
      <c r="N32" s="298"/>
      <c r="O32" s="366"/>
      <c r="P32" s="298"/>
      <c r="Q32" s="365">
        <v>15</v>
      </c>
      <c r="R32" s="298">
        <v>135000</v>
      </c>
      <c r="S32" s="366"/>
      <c r="T32" s="298"/>
      <c r="U32" s="385"/>
      <c r="V32" s="340"/>
      <c r="W32" s="385"/>
      <c r="X32" s="298"/>
      <c r="Y32" s="366"/>
      <c r="Z32" s="298"/>
      <c r="AA32" s="298"/>
    </row>
    <row r="33" spans="1:27" ht="15" customHeight="1" x14ac:dyDescent="0.35">
      <c r="A33" s="1251"/>
      <c r="B33" s="353"/>
      <c r="C33" s="353"/>
      <c r="D33" s="327"/>
      <c r="E33" s="348">
        <v>33.67</v>
      </c>
      <c r="F33" s="327">
        <v>257576</v>
      </c>
      <c r="G33" s="348">
        <v>33.19</v>
      </c>
      <c r="H33" s="297">
        <v>253904</v>
      </c>
      <c r="I33" s="353"/>
      <c r="J33" s="297"/>
      <c r="K33" s="353"/>
      <c r="L33" s="297"/>
      <c r="M33" s="353"/>
      <c r="N33" s="298"/>
      <c r="O33" s="366"/>
      <c r="P33" s="298"/>
      <c r="Q33" s="365">
        <v>15</v>
      </c>
      <c r="R33" s="298">
        <v>135000</v>
      </c>
      <c r="S33" s="366"/>
      <c r="T33" s="298"/>
      <c r="U33" s="385"/>
      <c r="V33" s="340"/>
      <c r="W33" s="385"/>
      <c r="X33" s="298"/>
      <c r="Y33" s="366"/>
      <c r="Z33" s="298"/>
      <c r="AA33" s="298"/>
    </row>
    <row r="34" spans="1:27" ht="15" customHeight="1" x14ac:dyDescent="0.35">
      <c r="A34" s="1249">
        <v>44450</v>
      </c>
      <c r="B34" s="353"/>
      <c r="C34" s="353"/>
      <c r="D34" s="327"/>
      <c r="E34" s="348"/>
      <c r="F34" s="327"/>
      <c r="G34" s="348"/>
      <c r="H34" s="297"/>
      <c r="I34" s="353"/>
      <c r="J34" s="297"/>
      <c r="K34" s="353"/>
      <c r="L34" s="297"/>
      <c r="M34" s="353"/>
      <c r="N34" s="298"/>
      <c r="O34" s="366"/>
      <c r="P34" s="298"/>
      <c r="Q34" s="365"/>
      <c r="R34" s="298"/>
      <c r="S34" s="366"/>
      <c r="T34" s="298"/>
      <c r="U34" s="385"/>
      <c r="V34" s="340"/>
      <c r="W34" s="385"/>
      <c r="X34" s="298"/>
      <c r="Y34" s="366"/>
      <c r="Z34" s="298"/>
      <c r="AA34" s="298"/>
    </row>
    <row r="35" spans="1:27" ht="15" customHeight="1" x14ac:dyDescent="0.35">
      <c r="A35" s="1250"/>
      <c r="B35" s="353"/>
      <c r="C35" s="353"/>
      <c r="D35" s="327"/>
      <c r="E35" s="348"/>
      <c r="F35" s="327"/>
      <c r="G35" s="348"/>
      <c r="H35" s="297"/>
      <c r="I35" s="353"/>
      <c r="J35" s="297"/>
      <c r="K35" s="353"/>
      <c r="L35" s="297"/>
      <c r="M35" s="353"/>
      <c r="N35" s="298"/>
      <c r="O35" s="366"/>
      <c r="P35" s="298"/>
      <c r="Q35" s="365"/>
      <c r="R35" s="298"/>
      <c r="S35" s="366"/>
      <c r="T35" s="298"/>
      <c r="U35" s="385"/>
      <c r="V35" s="340"/>
      <c r="W35" s="385"/>
      <c r="X35" s="298"/>
      <c r="Y35" s="366"/>
      <c r="Z35" s="298"/>
      <c r="AA35" s="298"/>
    </row>
    <row r="36" spans="1:27" ht="15" customHeight="1" x14ac:dyDescent="0.35">
      <c r="A36" s="1251"/>
      <c r="B36" s="353">
        <v>20.57</v>
      </c>
      <c r="C36" s="353"/>
      <c r="D36" s="327">
        <v>157361</v>
      </c>
      <c r="E36" s="348">
        <v>28.86</v>
      </c>
      <c r="F36" s="327">
        <v>220779</v>
      </c>
      <c r="G36" s="348"/>
      <c r="H36" s="297"/>
      <c r="I36" s="353"/>
      <c r="J36" s="297"/>
      <c r="K36" s="353">
        <v>50.81</v>
      </c>
      <c r="L36" s="297">
        <v>261672</v>
      </c>
      <c r="M36" s="353"/>
      <c r="N36" s="298"/>
      <c r="O36" s="366"/>
      <c r="P36" s="298"/>
      <c r="Q36" s="365">
        <v>15</v>
      </c>
      <c r="R36" s="298">
        <v>135000</v>
      </c>
      <c r="S36" s="366">
        <v>39.46</v>
      </c>
      <c r="T36" s="298">
        <v>301869</v>
      </c>
      <c r="U36" s="385"/>
      <c r="V36" s="340"/>
      <c r="W36" s="385"/>
      <c r="X36" s="298"/>
      <c r="Y36" s="366"/>
      <c r="Z36" s="298"/>
      <c r="AA36" s="298"/>
    </row>
    <row r="37" spans="1:27" ht="15" customHeight="1" x14ac:dyDescent="0.35">
      <c r="A37" s="1249">
        <v>44451</v>
      </c>
      <c r="B37" s="353"/>
      <c r="C37" s="353"/>
      <c r="D37" s="327"/>
      <c r="E37" s="348"/>
      <c r="F37" s="327"/>
      <c r="G37" s="348"/>
      <c r="H37" s="297"/>
      <c r="I37" s="353"/>
      <c r="J37" s="297"/>
      <c r="K37" s="353"/>
      <c r="L37" s="297"/>
      <c r="M37" s="353"/>
      <c r="N37" s="298"/>
      <c r="O37" s="366"/>
      <c r="P37" s="298"/>
      <c r="Q37" s="365"/>
      <c r="R37" s="298"/>
      <c r="S37" s="366"/>
      <c r="T37" s="298"/>
      <c r="U37" s="385"/>
      <c r="V37" s="340"/>
      <c r="W37" s="385"/>
      <c r="X37" s="298"/>
      <c r="Y37" s="366"/>
      <c r="Z37" s="298"/>
      <c r="AA37" s="298"/>
    </row>
    <row r="38" spans="1:27" ht="15" customHeight="1" x14ac:dyDescent="0.35">
      <c r="A38" s="1251"/>
      <c r="B38" s="353">
        <v>17.18</v>
      </c>
      <c r="C38" s="353"/>
      <c r="D38" s="327">
        <v>131427</v>
      </c>
      <c r="E38" s="348">
        <v>17.649999999999999</v>
      </c>
      <c r="F38" s="327">
        <v>135023</v>
      </c>
      <c r="G38" s="348">
        <v>29.77</v>
      </c>
      <c r="H38" s="297">
        <v>227741</v>
      </c>
      <c r="I38" s="353"/>
      <c r="J38" s="297"/>
      <c r="K38" s="353"/>
      <c r="L38" s="297"/>
      <c r="M38" s="353"/>
      <c r="N38" s="298"/>
      <c r="O38" s="366"/>
      <c r="P38" s="298"/>
      <c r="Q38" s="365"/>
      <c r="R38" s="298"/>
      <c r="S38" s="366"/>
      <c r="T38" s="298"/>
      <c r="U38" s="385"/>
      <c r="V38" s="340"/>
      <c r="W38" s="385"/>
      <c r="X38" s="298"/>
      <c r="Y38" s="366"/>
      <c r="Z38" s="298"/>
      <c r="AA38" s="298"/>
    </row>
    <row r="39" spans="1:27" ht="15" customHeight="1" x14ac:dyDescent="0.35">
      <c r="A39" s="1249">
        <v>44452</v>
      </c>
      <c r="B39" s="353"/>
      <c r="C39" s="353"/>
      <c r="D39" s="327"/>
      <c r="E39" s="348"/>
      <c r="F39" s="327"/>
      <c r="G39" s="348"/>
      <c r="H39" s="297"/>
      <c r="I39" s="353"/>
      <c r="J39" s="297"/>
      <c r="K39" s="353"/>
      <c r="L39" s="297"/>
      <c r="M39" s="353"/>
      <c r="N39" s="298"/>
      <c r="O39" s="366"/>
      <c r="P39" s="298"/>
      <c r="Q39" s="365"/>
      <c r="R39" s="298"/>
      <c r="S39" s="366"/>
      <c r="T39" s="298"/>
      <c r="U39" s="385"/>
      <c r="V39" s="340"/>
      <c r="W39" s="385"/>
      <c r="X39" s="298"/>
      <c r="Y39" s="366"/>
      <c r="Z39" s="298"/>
      <c r="AA39" s="298"/>
    </row>
    <row r="40" spans="1:27" ht="15" customHeight="1" x14ac:dyDescent="0.35">
      <c r="A40" s="1250"/>
      <c r="B40" s="353"/>
      <c r="C40" s="353"/>
      <c r="D40" s="327"/>
      <c r="E40" s="348"/>
      <c r="F40" s="327"/>
      <c r="G40" s="348"/>
      <c r="H40" s="297"/>
      <c r="I40" s="353"/>
      <c r="J40" s="297"/>
      <c r="K40" s="353"/>
      <c r="L40" s="297"/>
      <c r="M40" s="353"/>
      <c r="N40" s="298"/>
      <c r="O40" s="366"/>
      <c r="P40" s="298"/>
      <c r="Q40" s="365">
        <v>15</v>
      </c>
      <c r="R40" s="298">
        <v>135000</v>
      </c>
      <c r="S40" s="366"/>
      <c r="T40" s="298"/>
      <c r="U40" s="385"/>
      <c r="V40" s="868"/>
      <c r="W40" s="871"/>
      <c r="X40" s="867"/>
      <c r="Y40" s="365"/>
      <c r="Z40" s="298"/>
      <c r="AA40" s="298"/>
    </row>
    <row r="41" spans="1:27" ht="15" customHeight="1" x14ac:dyDescent="0.35">
      <c r="A41" s="1251"/>
      <c r="B41" s="353">
        <v>16.91</v>
      </c>
      <c r="C41" s="353"/>
      <c r="D41" s="327">
        <v>129362</v>
      </c>
      <c r="E41" s="348"/>
      <c r="F41" s="327"/>
      <c r="G41" s="348"/>
      <c r="H41" s="297"/>
      <c r="I41" s="353"/>
      <c r="J41" s="297"/>
      <c r="K41" s="353"/>
      <c r="L41" s="297"/>
      <c r="M41" s="353"/>
      <c r="N41" s="298"/>
      <c r="O41" s="366"/>
      <c r="P41" s="298"/>
      <c r="Q41" s="365">
        <v>15</v>
      </c>
      <c r="R41" s="298">
        <v>135000</v>
      </c>
      <c r="S41" s="366"/>
      <c r="T41" s="298"/>
      <c r="U41" s="385"/>
      <c r="V41" s="340"/>
      <c r="W41" s="385">
        <v>28.53</v>
      </c>
      <c r="X41" s="298">
        <v>218255</v>
      </c>
      <c r="Y41" s="366">
        <v>12.54</v>
      </c>
      <c r="Z41" s="298">
        <v>95931</v>
      </c>
      <c r="AA41" s="298"/>
    </row>
    <row r="42" spans="1:27" ht="15" customHeight="1" x14ac:dyDescent="0.35">
      <c r="A42" s="1249">
        <v>44453</v>
      </c>
      <c r="B42" s="353"/>
      <c r="C42" s="353"/>
      <c r="D42" s="327"/>
      <c r="E42" s="348"/>
      <c r="F42" s="327"/>
      <c r="G42" s="348"/>
      <c r="H42" s="297"/>
      <c r="I42" s="353"/>
      <c r="J42" s="297"/>
      <c r="K42" s="353"/>
      <c r="L42" s="297"/>
      <c r="M42" s="353"/>
      <c r="N42" s="298"/>
      <c r="O42" s="366">
        <v>9.18</v>
      </c>
      <c r="P42" s="298">
        <v>70227</v>
      </c>
      <c r="Q42" s="365"/>
      <c r="R42" s="298"/>
      <c r="S42" s="366"/>
      <c r="T42" s="298"/>
      <c r="U42" s="385"/>
      <c r="V42" s="340"/>
      <c r="W42" s="385"/>
      <c r="X42" s="298"/>
      <c r="Y42" s="366"/>
      <c r="Z42" s="298"/>
      <c r="AA42" s="298"/>
    </row>
    <row r="43" spans="1:27" ht="15" customHeight="1" x14ac:dyDescent="0.35">
      <c r="A43" s="1250"/>
      <c r="B43" s="353"/>
      <c r="C43" s="353"/>
      <c r="D43" s="327"/>
      <c r="E43" s="348"/>
      <c r="F43" s="327"/>
      <c r="G43" s="348"/>
      <c r="H43" s="297"/>
      <c r="I43" s="353"/>
      <c r="J43" s="297"/>
      <c r="K43" s="353"/>
      <c r="L43" s="297"/>
      <c r="M43" s="353"/>
      <c r="N43" s="298"/>
      <c r="O43" s="366"/>
      <c r="P43" s="298"/>
      <c r="Q43" s="365"/>
      <c r="R43" s="298"/>
      <c r="S43" s="366"/>
      <c r="T43" s="298"/>
      <c r="U43" s="385"/>
      <c r="V43" s="868"/>
      <c r="W43" s="871"/>
      <c r="X43" s="867"/>
      <c r="Y43" s="365"/>
      <c r="Z43" s="298"/>
      <c r="AA43" s="298"/>
    </row>
    <row r="44" spans="1:27" ht="15" customHeight="1" x14ac:dyDescent="0.35">
      <c r="A44" s="1251"/>
      <c r="B44" s="353"/>
      <c r="C44" s="353"/>
      <c r="D44" s="327"/>
      <c r="E44" s="348">
        <v>23.74</v>
      </c>
      <c r="F44" s="327">
        <v>181611</v>
      </c>
      <c r="G44" s="348"/>
      <c r="H44" s="297"/>
      <c r="I44" s="353">
        <v>27.02</v>
      </c>
      <c r="J44" s="297">
        <v>206703</v>
      </c>
      <c r="K44" s="353">
        <v>51.21</v>
      </c>
      <c r="L44" s="297">
        <v>263732</v>
      </c>
      <c r="M44" s="353"/>
      <c r="N44" s="298"/>
      <c r="O44" s="366"/>
      <c r="P44" s="298"/>
      <c r="Q44" s="365">
        <v>15</v>
      </c>
      <c r="R44" s="298">
        <v>135000</v>
      </c>
      <c r="S44" s="366"/>
      <c r="T44" s="298"/>
      <c r="U44" s="385"/>
      <c r="V44" s="340"/>
      <c r="W44" s="385"/>
      <c r="X44" s="298"/>
      <c r="Y44" s="366"/>
      <c r="Z44" s="298"/>
      <c r="AA44" s="298"/>
    </row>
    <row r="45" spans="1:27" ht="15" customHeight="1" x14ac:dyDescent="0.35">
      <c r="A45" s="1249">
        <v>44454</v>
      </c>
      <c r="B45" s="353"/>
      <c r="C45" s="353"/>
      <c r="D45" s="327"/>
      <c r="E45" s="348"/>
      <c r="F45" s="327"/>
      <c r="G45" s="348"/>
      <c r="H45" s="297"/>
      <c r="I45" s="353"/>
      <c r="J45" s="297"/>
      <c r="K45" s="353"/>
      <c r="L45" s="297"/>
      <c r="M45" s="353"/>
      <c r="N45" s="298"/>
      <c r="O45" s="366"/>
      <c r="P45" s="298"/>
      <c r="Q45" s="365"/>
      <c r="R45" s="298"/>
      <c r="S45" s="366"/>
      <c r="T45" s="298"/>
      <c r="U45" s="385"/>
      <c r="V45" s="340"/>
      <c r="W45" s="385"/>
      <c r="X45" s="298"/>
      <c r="Y45" s="366"/>
      <c r="Z45" s="298"/>
      <c r="AA45" s="298"/>
    </row>
    <row r="46" spans="1:27" ht="15" customHeight="1" x14ac:dyDescent="0.35">
      <c r="A46" s="1250"/>
      <c r="B46" s="353"/>
      <c r="C46" s="353"/>
      <c r="D46" s="327"/>
      <c r="E46" s="348"/>
      <c r="F46" s="327"/>
      <c r="G46" s="348">
        <v>8.2799999999999994</v>
      </c>
      <c r="H46" s="297">
        <v>63342</v>
      </c>
      <c r="I46" s="353"/>
      <c r="J46" s="297"/>
      <c r="K46" s="353"/>
      <c r="L46" s="297"/>
      <c r="M46" s="353"/>
      <c r="N46" s="298"/>
      <c r="O46" s="366"/>
      <c r="P46" s="298"/>
      <c r="Q46" s="365"/>
      <c r="R46" s="298"/>
      <c r="S46" s="366"/>
      <c r="T46" s="298"/>
      <c r="U46" s="385"/>
      <c r="V46" s="340"/>
      <c r="W46" s="385"/>
      <c r="X46" s="298"/>
      <c r="Y46" s="366"/>
      <c r="Z46" s="298"/>
      <c r="AA46" s="298"/>
    </row>
    <row r="47" spans="1:27" ht="15" customHeight="1" x14ac:dyDescent="0.35">
      <c r="A47" s="1251"/>
      <c r="B47" s="353"/>
      <c r="C47" s="353"/>
      <c r="D47" s="327"/>
      <c r="E47" s="348">
        <v>28.14</v>
      </c>
      <c r="F47" s="327">
        <v>215271</v>
      </c>
      <c r="G47" s="348">
        <v>28.52</v>
      </c>
      <c r="H47" s="297">
        <v>218178</v>
      </c>
      <c r="I47" s="353"/>
      <c r="J47" s="297"/>
      <c r="K47" s="353"/>
      <c r="L47" s="297"/>
      <c r="M47" s="353"/>
      <c r="N47" s="298"/>
      <c r="O47" s="366">
        <v>38.72</v>
      </c>
      <c r="P47" s="298">
        <v>296208</v>
      </c>
      <c r="Q47" s="365">
        <v>15</v>
      </c>
      <c r="R47" s="298">
        <v>135000</v>
      </c>
      <c r="S47" s="366"/>
      <c r="T47" s="298"/>
      <c r="U47" s="385"/>
      <c r="V47" s="340"/>
      <c r="W47" s="385"/>
      <c r="X47" s="298"/>
      <c r="Y47" s="366"/>
      <c r="Z47" s="298"/>
      <c r="AA47" s="298"/>
    </row>
    <row r="48" spans="1:27" ht="15" customHeight="1" x14ac:dyDescent="0.35">
      <c r="A48" s="1249">
        <v>44455</v>
      </c>
      <c r="B48" s="353"/>
      <c r="C48" s="353"/>
      <c r="D48" s="327"/>
      <c r="E48" s="348"/>
      <c r="F48" s="327"/>
      <c r="G48" s="348"/>
      <c r="H48" s="338"/>
      <c r="I48" s="372"/>
      <c r="J48" s="297"/>
      <c r="K48" s="353"/>
      <c r="L48" s="297"/>
      <c r="M48" s="353"/>
      <c r="N48" s="298"/>
      <c r="O48" s="366"/>
      <c r="P48" s="298"/>
      <c r="Q48" s="365"/>
      <c r="R48" s="298"/>
      <c r="S48" s="366"/>
      <c r="T48" s="298"/>
      <c r="U48" s="385"/>
      <c r="V48" s="340"/>
      <c r="W48" s="385"/>
      <c r="X48" s="298"/>
      <c r="Y48" s="366"/>
      <c r="Z48" s="298"/>
      <c r="AA48" s="298"/>
    </row>
    <row r="49" spans="1:27" ht="15" customHeight="1" x14ac:dyDescent="0.35">
      <c r="A49" s="1251"/>
      <c r="B49" s="353">
        <v>17.82</v>
      </c>
      <c r="C49" s="353"/>
      <c r="D49" s="327">
        <v>136323</v>
      </c>
      <c r="E49" s="348">
        <v>28.37</v>
      </c>
      <c r="F49" s="327">
        <v>217031</v>
      </c>
      <c r="G49" s="348"/>
      <c r="H49" s="297"/>
      <c r="I49" s="353">
        <v>20.239999999999998</v>
      </c>
      <c r="J49" s="297">
        <v>154836</v>
      </c>
      <c r="K49" s="353"/>
      <c r="L49" s="297"/>
      <c r="M49" s="353"/>
      <c r="N49" s="298"/>
      <c r="O49" s="366"/>
      <c r="P49" s="298"/>
      <c r="Q49" s="365"/>
      <c r="R49" s="298"/>
      <c r="S49" s="366"/>
      <c r="T49" s="298"/>
      <c r="U49" s="385"/>
      <c r="V49" s="340"/>
      <c r="W49" s="385"/>
      <c r="X49" s="298"/>
      <c r="Y49" s="366"/>
      <c r="Z49" s="298"/>
      <c r="AA49" s="298"/>
    </row>
    <row r="50" spans="1:27" ht="15" customHeight="1" x14ac:dyDescent="0.35">
      <c r="A50" s="1249">
        <v>44456</v>
      </c>
      <c r="B50" s="353"/>
      <c r="C50" s="353"/>
      <c r="D50" s="327"/>
      <c r="E50" s="348"/>
      <c r="F50" s="327"/>
      <c r="G50" s="348"/>
      <c r="H50" s="297"/>
      <c r="I50" s="353"/>
      <c r="J50" s="297"/>
      <c r="K50" s="353"/>
      <c r="L50" s="297"/>
      <c r="M50" s="353"/>
      <c r="N50" s="298"/>
      <c r="O50" s="366"/>
      <c r="P50" s="298"/>
      <c r="Q50" s="365"/>
      <c r="R50" s="298"/>
      <c r="S50" s="366"/>
      <c r="T50" s="298"/>
      <c r="U50" s="385"/>
      <c r="V50" s="340"/>
      <c r="W50" s="385"/>
      <c r="X50" s="298"/>
      <c r="Y50" s="366"/>
      <c r="Z50" s="298"/>
      <c r="AA50" s="298"/>
    </row>
    <row r="51" spans="1:27" ht="15" customHeight="1" x14ac:dyDescent="0.35">
      <c r="A51" s="1250"/>
      <c r="B51" s="353"/>
      <c r="C51" s="353"/>
      <c r="D51" s="327"/>
      <c r="E51" s="348"/>
      <c r="F51" s="327"/>
      <c r="G51" s="348"/>
      <c r="H51" s="297"/>
      <c r="I51" s="353"/>
      <c r="J51" s="297"/>
      <c r="K51" s="353"/>
      <c r="L51" s="297"/>
      <c r="M51" s="353"/>
      <c r="N51" s="298"/>
      <c r="O51" s="366"/>
      <c r="P51" s="298"/>
      <c r="Q51" s="365">
        <v>15</v>
      </c>
      <c r="R51" s="298">
        <v>135000</v>
      </c>
      <c r="S51" s="366"/>
      <c r="T51" s="298"/>
      <c r="U51" s="385"/>
      <c r="V51" s="340"/>
      <c r="W51" s="385"/>
      <c r="X51" s="298"/>
      <c r="Y51" s="366"/>
      <c r="Z51" s="298"/>
      <c r="AA51" s="298"/>
    </row>
    <row r="52" spans="1:27" ht="15" customHeight="1" x14ac:dyDescent="0.35">
      <c r="A52" s="1251"/>
      <c r="B52" s="353">
        <v>15.98</v>
      </c>
      <c r="C52" s="353"/>
      <c r="D52" s="327">
        <v>122247</v>
      </c>
      <c r="E52" s="348">
        <v>14.38</v>
      </c>
      <c r="F52" s="327">
        <v>110007</v>
      </c>
      <c r="G52" s="348"/>
      <c r="H52" s="297"/>
      <c r="I52" s="353"/>
      <c r="J52" s="297"/>
      <c r="K52" s="353"/>
      <c r="L52" s="297"/>
      <c r="M52" s="353"/>
      <c r="N52" s="298"/>
      <c r="O52" s="366"/>
      <c r="P52" s="298"/>
      <c r="Q52" s="365">
        <v>15</v>
      </c>
      <c r="R52" s="298">
        <v>135000</v>
      </c>
      <c r="S52" s="366"/>
      <c r="T52" s="298"/>
      <c r="U52" s="385"/>
      <c r="V52" s="340"/>
      <c r="W52" s="385"/>
      <c r="X52" s="298"/>
      <c r="Y52" s="366"/>
      <c r="Z52" s="298"/>
      <c r="AA52" s="298"/>
    </row>
    <row r="53" spans="1:27" ht="15" customHeight="1" x14ac:dyDescent="0.35">
      <c r="A53" s="1249">
        <v>44457</v>
      </c>
      <c r="B53" s="353"/>
      <c r="C53" s="353"/>
      <c r="D53" s="327"/>
      <c r="E53" s="348"/>
      <c r="F53" s="327"/>
      <c r="G53" s="348"/>
      <c r="H53" s="297"/>
      <c r="I53" s="353"/>
      <c r="J53" s="297"/>
      <c r="K53" s="353"/>
      <c r="L53" s="297"/>
      <c r="M53" s="353"/>
      <c r="N53" s="298"/>
      <c r="O53" s="366"/>
      <c r="P53" s="298"/>
      <c r="Q53" s="365"/>
      <c r="R53" s="298"/>
      <c r="S53" s="366"/>
      <c r="T53" s="298"/>
      <c r="U53" s="385"/>
      <c r="V53" s="340"/>
      <c r="W53" s="385"/>
      <c r="X53" s="298"/>
      <c r="Y53" s="366"/>
      <c r="Z53" s="298"/>
      <c r="AA53" s="298"/>
    </row>
    <row r="54" spans="1:27" ht="15" customHeight="1" x14ac:dyDescent="0.35">
      <c r="A54" s="1250"/>
      <c r="B54" s="353"/>
      <c r="C54" s="353"/>
      <c r="D54" s="327"/>
      <c r="E54" s="348">
        <v>24.24</v>
      </c>
      <c r="F54" s="327">
        <v>185436</v>
      </c>
      <c r="G54" s="348"/>
      <c r="H54" s="297"/>
      <c r="I54" s="353"/>
      <c r="J54" s="297"/>
      <c r="K54" s="353"/>
      <c r="L54" s="297"/>
      <c r="M54" s="353"/>
      <c r="N54" s="298"/>
      <c r="O54" s="366"/>
      <c r="P54" s="298"/>
      <c r="Q54" s="365"/>
      <c r="R54" s="298"/>
      <c r="S54" s="366"/>
      <c r="T54" s="298"/>
      <c r="U54" s="385"/>
      <c r="V54" s="868"/>
      <c r="W54" s="871"/>
      <c r="X54" s="867"/>
      <c r="Y54" s="365"/>
      <c r="Z54" s="298"/>
      <c r="AA54" s="298"/>
    </row>
    <row r="55" spans="1:27" ht="15" customHeight="1" x14ac:dyDescent="0.35">
      <c r="A55" s="1251"/>
      <c r="B55" s="353">
        <v>13.89</v>
      </c>
      <c r="C55" s="353"/>
      <c r="D55" s="327">
        <v>106259</v>
      </c>
      <c r="E55" s="348"/>
      <c r="F55" s="327"/>
      <c r="G55" s="348">
        <v>30</v>
      </c>
      <c r="H55" s="338">
        <v>270000</v>
      </c>
      <c r="I55" s="353">
        <v>30.91</v>
      </c>
      <c r="J55" s="297">
        <v>236462</v>
      </c>
      <c r="K55" s="353">
        <v>58.69</v>
      </c>
      <c r="L55" s="297">
        <v>302254</v>
      </c>
      <c r="M55" s="353"/>
      <c r="N55" s="298"/>
      <c r="O55" s="366"/>
      <c r="P55" s="298"/>
      <c r="Q55" s="365">
        <v>15</v>
      </c>
      <c r="R55" s="298">
        <v>135000</v>
      </c>
      <c r="S55" s="366"/>
      <c r="T55" s="298"/>
      <c r="U55" s="385"/>
      <c r="V55" s="340"/>
      <c r="W55" s="385"/>
      <c r="X55" s="298"/>
      <c r="Y55" s="366"/>
      <c r="Z55" s="298"/>
      <c r="AA55" s="298"/>
    </row>
    <row r="56" spans="1:27" ht="15" customHeight="1" x14ac:dyDescent="0.35">
      <c r="A56" s="1249">
        <v>44458</v>
      </c>
      <c r="B56" s="353"/>
      <c r="C56" s="353"/>
      <c r="D56" s="327"/>
      <c r="E56" s="348"/>
      <c r="F56" s="327"/>
      <c r="G56" s="348"/>
      <c r="H56" s="297"/>
      <c r="I56" s="353"/>
      <c r="J56" s="297"/>
      <c r="K56" s="353"/>
      <c r="L56" s="297"/>
      <c r="M56" s="353"/>
      <c r="N56" s="298"/>
      <c r="O56" s="366"/>
      <c r="P56" s="298"/>
      <c r="Q56" s="365"/>
      <c r="R56" s="298"/>
      <c r="S56" s="366"/>
      <c r="T56" s="298"/>
      <c r="U56" s="385"/>
      <c r="V56" s="340"/>
      <c r="W56" s="385"/>
      <c r="X56" s="298"/>
      <c r="Y56" s="366"/>
      <c r="Z56" s="298"/>
      <c r="AA56" s="298"/>
    </row>
    <row r="57" spans="1:27" ht="15" customHeight="1" x14ac:dyDescent="0.35">
      <c r="A57" s="1250"/>
      <c r="B57" s="353"/>
      <c r="C57" s="353"/>
      <c r="D57" s="327"/>
      <c r="E57" s="348"/>
      <c r="F57" s="327"/>
      <c r="G57" s="348"/>
      <c r="H57" s="297"/>
      <c r="I57" s="353"/>
      <c r="J57" s="297"/>
      <c r="K57" s="353"/>
      <c r="L57" s="297"/>
      <c r="M57" s="353"/>
      <c r="N57" s="298"/>
      <c r="O57" s="366"/>
      <c r="P57" s="298"/>
      <c r="Q57" s="365"/>
      <c r="R57" s="298"/>
      <c r="S57" s="366"/>
      <c r="T57" s="298"/>
      <c r="U57" s="385"/>
      <c r="V57" s="868"/>
      <c r="W57" s="871"/>
      <c r="X57" s="867"/>
      <c r="Y57" s="365"/>
      <c r="Z57" s="298"/>
      <c r="AA57" s="298"/>
    </row>
    <row r="58" spans="1:27" ht="15" customHeight="1" x14ac:dyDescent="0.35">
      <c r="A58" s="1251"/>
      <c r="B58" s="353"/>
      <c r="C58" s="353"/>
      <c r="D58" s="327"/>
      <c r="E58" s="348">
        <v>18.89</v>
      </c>
      <c r="F58" s="327">
        <v>144509</v>
      </c>
      <c r="G58" s="348"/>
      <c r="H58" s="297"/>
      <c r="I58" s="353">
        <v>25.07</v>
      </c>
      <c r="J58" s="297">
        <v>191786</v>
      </c>
      <c r="K58" s="353"/>
      <c r="L58" s="297"/>
      <c r="M58" s="353"/>
      <c r="N58" s="298"/>
      <c r="O58" s="366"/>
      <c r="P58" s="298"/>
      <c r="Q58" s="365">
        <v>13.33</v>
      </c>
      <c r="R58" s="298">
        <v>120000</v>
      </c>
      <c r="S58" s="366">
        <v>25.47</v>
      </c>
      <c r="T58" s="298">
        <v>194846</v>
      </c>
      <c r="U58" s="385"/>
      <c r="V58" s="340"/>
      <c r="W58" s="385"/>
      <c r="X58" s="298"/>
      <c r="Y58" s="366"/>
      <c r="Z58" s="298"/>
      <c r="AA58" s="298"/>
    </row>
    <row r="59" spans="1:27" ht="15" customHeight="1" x14ac:dyDescent="0.35">
      <c r="A59" s="1249">
        <v>44459</v>
      </c>
      <c r="B59" s="353"/>
      <c r="C59" s="353"/>
      <c r="D59" s="327"/>
      <c r="E59" s="410"/>
      <c r="F59" s="327"/>
      <c r="G59" s="348"/>
      <c r="H59" s="297"/>
      <c r="I59" s="353"/>
      <c r="J59" s="297"/>
      <c r="K59" s="353"/>
      <c r="L59" s="297"/>
      <c r="M59" s="353"/>
      <c r="N59" s="298"/>
      <c r="O59" s="366"/>
      <c r="P59" s="298"/>
      <c r="Q59" s="365">
        <v>15</v>
      </c>
      <c r="R59" s="298">
        <v>135000</v>
      </c>
      <c r="S59" s="366"/>
      <c r="T59" s="298"/>
      <c r="U59" s="385"/>
      <c r="V59" s="340"/>
      <c r="W59" s="385"/>
      <c r="X59" s="298"/>
      <c r="Y59" s="366"/>
      <c r="Z59" s="298"/>
      <c r="AA59" s="298"/>
    </row>
    <row r="60" spans="1:27" ht="15" customHeight="1" x14ac:dyDescent="0.35">
      <c r="A60" s="1250"/>
      <c r="B60" s="353"/>
      <c r="C60" s="353"/>
      <c r="D60" s="327"/>
      <c r="E60" s="410"/>
      <c r="F60" s="327"/>
      <c r="G60" s="348"/>
      <c r="H60" s="297"/>
      <c r="I60" s="353"/>
      <c r="J60" s="297"/>
      <c r="K60" s="353"/>
      <c r="L60" s="297"/>
      <c r="M60" s="353"/>
      <c r="N60" s="298"/>
      <c r="O60" s="366"/>
      <c r="P60" s="298"/>
      <c r="Q60" s="365">
        <v>15</v>
      </c>
      <c r="R60" s="298">
        <v>135000</v>
      </c>
      <c r="S60" s="366"/>
      <c r="T60" s="298"/>
      <c r="U60" s="385"/>
      <c r="V60" s="340"/>
      <c r="W60" s="385">
        <v>30.17</v>
      </c>
      <c r="X60" s="298">
        <v>230801</v>
      </c>
      <c r="Y60" s="366"/>
      <c r="Z60" s="298"/>
      <c r="AA60" s="298"/>
    </row>
    <row r="61" spans="1:27" ht="15" customHeight="1" x14ac:dyDescent="0.35">
      <c r="A61" s="1251"/>
      <c r="B61" s="353">
        <v>24.21</v>
      </c>
      <c r="C61" s="353"/>
      <c r="D61" s="327">
        <v>185207</v>
      </c>
      <c r="E61" s="348">
        <v>17.21</v>
      </c>
      <c r="F61" s="327">
        <v>131657</v>
      </c>
      <c r="G61" s="348">
        <v>27.43</v>
      </c>
      <c r="H61" s="298">
        <v>209840</v>
      </c>
      <c r="I61" s="366">
        <v>22.84</v>
      </c>
      <c r="J61" s="297">
        <v>174726</v>
      </c>
      <c r="K61" s="353"/>
      <c r="L61" s="297"/>
      <c r="M61" s="353">
        <v>42.61</v>
      </c>
      <c r="N61" s="298">
        <v>325967</v>
      </c>
      <c r="O61" s="366">
        <v>10.14</v>
      </c>
      <c r="P61" s="298">
        <v>77571</v>
      </c>
      <c r="Q61" s="365">
        <v>15</v>
      </c>
      <c r="R61" s="298">
        <v>135000</v>
      </c>
      <c r="S61" s="366"/>
      <c r="T61" s="298"/>
      <c r="U61" s="385"/>
      <c r="V61" s="340"/>
      <c r="W61" s="385"/>
      <c r="X61" s="298"/>
      <c r="Y61" s="366"/>
      <c r="Z61" s="298"/>
      <c r="AA61" s="298"/>
    </row>
    <row r="62" spans="1:27" ht="15" customHeight="1" x14ac:dyDescent="0.35">
      <c r="A62" s="1249">
        <v>44460</v>
      </c>
      <c r="B62" s="353"/>
      <c r="C62" s="353"/>
      <c r="D62" s="327"/>
      <c r="E62" s="348"/>
      <c r="F62" s="327"/>
      <c r="G62" s="348"/>
      <c r="H62" s="298"/>
      <c r="I62" s="366"/>
      <c r="J62" s="297"/>
      <c r="K62" s="353"/>
      <c r="L62" s="297"/>
      <c r="M62" s="353"/>
      <c r="N62" s="298"/>
      <c r="O62" s="366"/>
      <c r="P62" s="298"/>
      <c r="Q62" s="365"/>
      <c r="R62" s="298"/>
      <c r="S62" s="366"/>
      <c r="T62" s="298"/>
      <c r="U62" s="385"/>
      <c r="V62" s="340"/>
      <c r="W62" s="385"/>
      <c r="X62" s="298"/>
      <c r="Y62" s="366"/>
      <c r="Z62" s="298"/>
      <c r="AA62" s="298"/>
    </row>
    <row r="63" spans="1:27" ht="15" customHeight="1" x14ac:dyDescent="0.35">
      <c r="A63" s="1250"/>
      <c r="B63" s="353"/>
      <c r="C63" s="353"/>
      <c r="D63" s="327"/>
      <c r="E63" s="348"/>
      <c r="F63" s="327"/>
      <c r="G63" s="348"/>
      <c r="H63" s="298"/>
      <c r="I63" s="366"/>
      <c r="J63" s="297"/>
      <c r="K63" s="353"/>
      <c r="L63" s="297"/>
      <c r="M63" s="353"/>
      <c r="N63" s="298"/>
      <c r="O63" s="366"/>
      <c r="P63" s="298"/>
      <c r="Q63" s="365">
        <v>15</v>
      </c>
      <c r="R63" s="298">
        <v>135000</v>
      </c>
      <c r="S63" s="366"/>
      <c r="T63" s="298"/>
      <c r="U63" s="385"/>
      <c r="V63" s="868"/>
      <c r="W63" s="871"/>
      <c r="X63" s="867"/>
      <c r="Y63" s="365"/>
      <c r="Z63" s="298"/>
      <c r="AA63" s="298"/>
    </row>
    <row r="64" spans="1:27" ht="15" customHeight="1" x14ac:dyDescent="0.35">
      <c r="A64" s="1251"/>
      <c r="B64" s="353"/>
      <c r="C64" s="353"/>
      <c r="D64" s="327"/>
      <c r="E64" s="348"/>
      <c r="F64" s="327"/>
      <c r="G64" s="348"/>
      <c r="H64" s="297"/>
      <c r="I64" s="353"/>
      <c r="J64" s="297"/>
      <c r="K64" s="353"/>
      <c r="L64" s="297"/>
      <c r="M64" s="353"/>
      <c r="N64" s="298"/>
      <c r="O64" s="366"/>
      <c r="P64" s="298"/>
      <c r="Q64" s="365"/>
      <c r="R64" s="298"/>
      <c r="S64" s="366"/>
      <c r="T64" s="298"/>
      <c r="U64" s="385"/>
      <c r="V64" s="340"/>
      <c r="W64" s="385"/>
      <c r="X64" s="298"/>
      <c r="Y64" s="366"/>
      <c r="Z64" s="298"/>
      <c r="AA64" s="298"/>
    </row>
    <row r="65" spans="1:27" ht="17.25" customHeight="1" x14ac:dyDescent="0.35">
      <c r="A65" s="1249">
        <v>44461</v>
      </c>
      <c r="B65" s="353"/>
      <c r="C65" s="353"/>
      <c r="D65" s="327"/>
      <c r="E65" s="348"/>
      <c r="F65" s="327"/>
      <c r="G65" s="348"/>
      <c r="H65" s="297"/>
      <c r="I65" s="353"/>
      <c r="J65" s="297"/>
      <c r="K65" s="353"/>
      <c r="L65" s="297"/>
      <c r="M65" s="353"/>
      <c r="N65" s="298"/>
      <c r="O65" s="366"/>
      <c r="P65" s="298"/>
      <c r="Q65" s="365"/>
      <c r="R65" s="298"/>
      <c r="S65" s="366"/>
      <c r="T65" s="298"/>
      <c r="U65" s="385"/>
      <c r="V65" s="340"/>
      <c r="W65" s="385"/>
      <c r="X65" s="298"/>
      <c r="Y65" s="366"/>
      <c r="Z65" s="298"/>
      <c r="AA65" s="298"/>
    </row>
    <row r="66" spans="1:27" ht="17.25" customHeight="1" x14ac:dyDescent="0.35">
      <c r="A66" s="1250"/>
      <c r="B66" s="353">
        <v>22.25</v>
      </c>
      <c r="C66" s="353"/>
      <c r="D66" s="327">
        <v>170213</v>
      </c>
      <c r="E66" s="348"/>
      <c r="F66" s="327"/>
      <c r="G66" s="348"/>
      <c r="H66" s="297"/>
      <c r="I66" s="353"/>
      <c r="J66" s="297"/>
      <c r="K66" s="353"/>
      <c r="L66" s="297"/>
      <c r="M66" s="353"/>
      <c r="N66" s="298"/>
      <c r="O66" s="366"/>
      <c r="P66" s="298"/>
      <c r="Q66" s="365"/>
      <c r="R66" s="298"/>
      <c r="S66" s="366"/>
      <c r="T66" s="298"/>
      <c r="U66" s="385"/>
      <c r="V66" s="340"/>
      <c r="W66" s="385"/>
      <c r="X66" s="298"/>
      <c r="Y66" s="366"/>
      <c r="Z66" s="298"/>
      <c r="AA66" s="298"/>
    </row>
    <row r="67" spans="1:27" ht="15" customHeight="1" x14ac:dyDescent="0.35">
      <c r="A67" s="1251"/>
      <c r="B67" s="353"/>
      <c r="C67" s="353"/>
      <c r="D67" s="327"/>
      <c r="E67" s="348"/>
      <c r="F67" s="327"/>
      <c r="G67" s="348"/>
      <c r="H67" s="297"/>
      <c r="I67" s="353">
        <v>31.27</v>
      </c>
      <c r="J67" s="297">
        <v>239216</v>
      </c>
      <c r="K67" s="353"/>
      <c r="L67" s="297"/>
      <c r="M67" s="353"/>
      <c r="N67" s="298"/>
      <c r="O67" s="366"/>
      <c r="P67" s="298"/>
      <c r="Q67" s="365"/>
      <c r="R67" s="298"/>
      <c r="S67" s="366">
        <v>24.2</v>
      </c>
      <c r="T67" s="298">
        <v>185130</v>
      </c>
      <c r="U67" s="385"/>
      <c r="V67" s="340"/>
      <c r="W67" s="385"/>
      <c r="X67" s="298"/>
      <c r="Y67" s="366"/>
      <c r="Z67" s="298"/>
      <c r="AA67" s="298"/>
    </row>
    <row r="68" spans="1:27" ht="15" customHeight="1" x14ac:dyDescent="0.35">
      <c r="A68" s="1249">
        <v>44462</v>
      </c>
      <c r="B68" s="353"/>
      <c r="C68" s="353"/>
      <c r="D68" s="327"/>
      <c r="E68" s="348"/>
      <c r="F68" s="327"/>
      <c r="G68" s="348"/>
      <c r="H68" s="297"/>
      <c r="I68" s="353"/>
      <c r="J68" s="297"/>
      <c r="K68" s="353"/>
      <c r="L68" s="297"/>
      <c r="M68" s="353"/>
      <c r="N68" s="298"/>
      <c r="O68" s="366"/>
      <c r="P68" s="298"/>
      <c r="Q68" s="365"/>
      <c r="R68" s="298"/>
      <c r="S68" s="366"/>
      <c r="T68" s="298"/>
      <c r="U68" s="385"/>
      <c r="V68" s="342"/>
      <c r="W68" s="387"/>
      <c r="X68" s="332"/>
      <c r="Y68" s="388"/>
      <c r="Z68" s="298"/>
      <c r="AA68" s="298"/>
    </row>
    <row r="69" spans="1:27" ht="15" customHeight="1" x14ac:dyDescent="0.35">
      <c r="A69" s="1251"/>
      <c r="B69" s="353"/>
      <c r="C69" s="353"/>
      <c r="D69" s="327"/>
      <c r="E69" s="348">
        <v>26.7</v>
      </c>
      <c r="F69" s="327">
        <v>204255</v>
      </c>
      <c r="G69" s="348"/>
      <c r="H69" s="297"/>
      <c r="I69" s="353">
        <v>21.24</v>
      </c>
      <c r="J69" s="297">
        <v>162486</v>
      </c>
      <c r="K69" s="353">
        <v>54.42</v>
      </c>
      <c r="L69" s="297">
        <v>280263</v>
      </c>
      <c r="M69" s="353"/>
      <c r="N69" s="298"/>
      <c r="O69" s="366">
        <v>27.49</v>
      </c>
      <c r="P69" s="298">
        <v>210299</v>
      </c>
      <c r="Q69" s="365"/>
      <c r="R69" s="298"/>
      <c r="S69" s="366">
        <v>11.29</v>
      </c>
      <c r="T69" s="298">
        <v>86369</v>
      </c>
      <c r="U69" s="385"/>
      <c r="V69" s="340"/>
      <c r="W69" s="385"/>
      <c r="X69" s="298"/>
      <c r="Y69" s="366"/>
      <c r="Z69" s="298"/>
      <c r="AA69" s="298"/>
    </row>
    <row r="70" spans="1:27" ht="15" customHeight="1" x14ac:dyDescent="0.35">
      <c r="A70" s="1249">
        <v>44463</v>
      </c>
      <c r="B70" s="353"/>
      <c r="C70" s="353"/>
      <c r="D70" s="327"/>
      <c r="E70" s="348"/>
      <c r="F70" s="327"/>
      <c r="G70" s="348"/>
      <c r="H70" s="297"/>
      <c r="I70" s="353"/>
      <c r="J70" s="297"/>
      <c r="K70" s="353"/>
      <c r="L70" s="297"/>
      <c r="M70" s="353"/>
      <c r="N70" s="298"/>
      <c r="O70" s="366"/>
      <c r="P70" s="298"/>
      <c r="Q70" s="365"/>
      <c r="R70" s="298"/>
      <c r="S70" s="366"/>
      <c r="T70" s="298"/>
      <c r="U70" s="385"/>
      <c r="V70" s="340"/>
      <c r="W70" s="385"/>
      <c r="X70" s="298"/>
      <c r="Y70" s="366"/>
      <c r="Z70" s="298"/>
      <c r="AA70" s="298"/>
    </row>
    <row r="71" spans="1:27" ht="15" customHeight="1" x14ac:dyDescent="0.35">
      <c r="A71" s="1250"/>
      <c r="B71" s="353"/>
      <c r="C71" s="353"/>
      <c r="D71" s="327"/>
      <c r="E71" s="348"/>
      <c r="F71" s="327"/>
      <c r="G71" s="348">
        <v>30</v>
      </c>
      <c r="H71" s="338">
        <v>270000</v>
      </c>
      <c r="I71" s="353"/>
      <c r="J71" s="297"/>
      <c r="K71" s="353"/>
      <c r="L71" s="297"/>
      <c r="M71" s="353"/>
      <c r="N71" s="298"/>
      <c r="O71" s="366"/>
      <c r="P71" s="298"/>
      <c r="Q71" s="365">
        <v>15</v>
      </c>
      <c r="R71" s="298">
        <v>135000</v>
      </c>
      <c r="S71" s="366"/>
      <c r="T71" s="298"/>
      <c r="U71" s="385"/>
      <c r="V71" s="868"/>
      <c r="W71" s="871"/>
      <c r="X71" s="867"/>
      <c r="Y71" s="365"/>
      <c r="Z71" s="298"/>
      <c r="AA71" s="298"/>
    </row>
    <row r="72" spans="1:27" ht="15" customHeight="1" x14ac:dyDescent="0.35">
      <c r="A72" s="1251"/>
      <c r="B72" s="353">
        <v>20.350000000000001</v>
      </c>
      <c r="C72" s="353"/>
      <c r="D72" s="327">
        <v>155678</v>
      </c>
      <c r="E72" s="348"/>
      <c r="F72" s="327"/>
      <c r="G72" s="348">
        <v>31.48</v>
      </c>
      <c r="H72" s="297">
        <v>240822</v>
      </c>
      <c r="I72" s="353">
        <v>24.45</v>
      </c>
      <c r="J72" s="297">
        <v>187043</v>
      </c>
      <c r="K72" s="353">
        <v>52.87</v>
      </c>
      <c r="L72" s="297">
        <v>272281</v>
      </c>
      <c r="M72" s="353"/>
      <c r="N72" s="298"/>
      <c r="O72" s="366"/>
      <c r="P72" s="298"/>
      <c r="Q72" s="365">
        <v>15</v>
      </c>
      <c r="R72" s="298">
        <v>135000</v>
      </c>
      <c r="S72" s="366"/>
      <c r="T72" s="298"/>
      <c r="U72" s="385"/>
      <c r="V72" s="340"/>
      <c r="W72" s="385"/>
      <c r="X72" s="298"/>
      <c r="Y72" s="366"/>
      <c r="Z72" s="298"/>
      <c r="AA72" s="298"/>
    </row>
    <row r="73" spans="1:27" ht="15" customHeight="1" x14ac:dyDescent="0.35">
      <c r="A73" s="1249">
        <v>44464</v>
      </c>
      <c r="B73" s="353"/>
      <c r="C73" s="353"/>
      <c r="D73" s="327"/>
      <c r="E73" s="348">
        <v>20.27</v>
      </c>
      <c r="F73" s="327">
        <v>155066</v>
      </c>
      <c r="G73" s="348"/>
      <c r="H73" s="297"/>
      <c r="I73" s="353"/>
      <c r="J73" s="297"/>
      <c r="K73" s="353"/>
      <c r="L73" s="327"/>
      <c r="M73" s="353"/>
      <c r="N73" s="298"/>
      <c r="O73" s="366"/>
      <c r="P73" s="298"/>
      <c r="Q73" s="365"/>
      <c r="R73" s="298"/>
      <c r="S73" s="366"/>
      <c r="T73" s="298"/>
      <c r="U73" s="385"/>
      <c r="V73" s="340"/>
      <c r="W73" s="385"/>
      <c r="X73" s="298"/>
      <c r="Y73" s="366"/>
      <c r="Z73" s="298"/>
      <c r="AA73" s="298"/>
    </row>
    <row r="74" spans="1:27" ht="15" customHeight="1" x14ac:dyDescent="0.35">
      <c r="A74" s="1250"/>
      <c r="B74" s="353"/>
      <c r="C74" s="353"/>
      <c r="D74" s="327"/>
      <c r="E74" s="348"/>
      <c r="F74" s="327"/>
      <c r="G74" s="348"/>
      <c r="H74" s="297"/>
      <c r="I74" s="353">
        <v>18.47</v>
      </c>
      <c r="J74" s="297">
        <v>141296</v>
      </c>
      <c r="K74" s="353"/>
      <c r="L74" s="297"/>
      <c r="M74" s="353"/>
      <c r="N74" s="298"/>
      <c r="O74" s="366"/>
      <c r="P74" s="298"/>
      <c r="Q74" s="365"/>
      <c r="R74" s="298"/>
      <c r="S74" s="366"/>
      <c r="T74" s="298"/>
      <c r="U74" s="385"/>
      <c r="V74" s="868"/>
      <c r="W74" s="871"/>
      <c r="X74" s="867"/>
      <c r="Y74" s="365"/>
      <c r="Z74" s="298"/>
      <c r="AA74" s="298"/>
    </row>
    <row r="75" spans="1:27" ht="15" customHeight="1" x14ac:dyDescent="0.35">
      <c r="A75" s="1251"/>
      <c r="B75" s="353">
        <v>15.48</v>
      </c>
      <c r="C75" s="353"/>
      <c r="D75" s="327">
        <v>118422</v>
      </c>
      <c r="E75" s="348"/>
      <c r="F75" s="327"/>
      <c r="G75" s="348"/>
      <c r="H75" s="338"/>
      <c r="I75" s="353"/>
      <c r="J75" s="297"/>
      <c r="K75" s="353"/>
      <c r="L75" s="297"/>
      <c r="M75" s="353"/>
      <c r="N75" s="298"/>
      <c r="O75" s="366"/>
      <c r="P75" s="298"/>
      <c r="Q75" s="365">
        <v>15</v>
      </c>
      <c r="R75" s="298">
        <v>135000</v>
      </c>
      <c r="S75" s="366"/>
      <c r="T75" s="298"/>
      <c r="U75" s="385"/>
      <c r="V75" s="340"/>
      <c r="W75" s="385"/>
      <c r="X75" s="298"/>
      <c r="Y75" s="366"/>
      <c r="Z75" s="298"/>
      <c r="AA75" s="298"/>
    </row>
    <row r="76" spans="1:27" ht="15" customHeight="1" x14ac:dyDescent="0.35">
      <c r="A76" s="1249">
        <v>44465</v>
      </c>
      <c r="B76" s="353"/>
      <c r="C76" s="353"/>
      <c r="D76" s="327"/>
      <c r="E76" s="348">
        <v>13.92</v>
      </c>
      <c r="F76" s="327">
        <v>106488</v>
      </c>
      <c r="G76" s="348"/>
      <c r="H76" s="297"/>
      <c r="I76" s="353"/>
      <c r="J76" s="297"/>
      <c r="K76" s="353"/>
      <c r="L76" s="297"/>
      <c r="M76" s="353"/>
      <c r="N76" s="298"/>
      <c r="O76" s="366"/>
      <c r="P76" s="298"/>
      <c r="Q76" s="365"/>
      <c r="R76" s="298"/>
      <c r="S76" s="366"/>
      <c r="T76" s="298"/>
      <c r="U76" s="385"/>
      <c r="V76" s="340"/>
      <c r="W76" s="385"/>
      <c r="X76" s="298"/>
      <c r="Y76" s="366"/>
      <c r="Z76" s="298"/>
      <c r="AA76" s="298"/>
    </row>
    <row r="77" spans="1:27" ht="15" customHeight="1" x14ac:dyDescent="0.35">
      <c r="A77" s="1250"/>
      <c r="B77" s="353"/>
      <c r="C77" s="353"/>
      <c r="D77" s="327"/>
      <c r="E77" s="348"/>
      <c r="F77" s="327"/>
      <c r="G77" s="348"/>
      <c r="H77" s="297"/>
      <c r="I77" s="353"/>
      <c r="J77" s="297"/>
      <c r="K77" s="353"/>
      <c r="L77" s="297"/>
      <c r="M77" s="353"/>
      <c r="N77" s="298"/>
      <c r="O77" s="366"/>
      <c r="P77" s="298"/>
      <c r="Q77" s="365"/>
      <c r="R77" s="298"/>
      <c r="S77" s="366"/>
      <c r="T77" s="298"/>
      <c r="U77" s="385"/>
      <c r="V77" s="868"/>
      <c r="W77" s="871"/>
      <c r="X77" s="867"/>
      <c r="Y77" s="365"/>
      <c r="Z77" s="298"/>
      <c r="AA77" s="298"/>
    </row>
    <row r="78" spans="1:27" ht="15" customHeight="1" x14ac:dyDescent="0.35">
      <c r="A78" s="1251"/>
      <c r="B78" s="353"/>
      <c r="C78" s="353"/>
      <c r="D78" s="327"/>
      <c r="E78" s="348"/>
      <c r="F78" s="327"/>
      <c r="G78" s="348"/>
      <c r="H78" s="297"/>
      <c r="I78" s="353"/>
      <c r="J78" s="297"/>
      <c r="K78" s="353"/>
      <c r="L78" s="297"/>
      <c r="M78" s="353"/>
      <c r="N78" s="298"/>
      <c r="O78" s="366"/>
      <c r="P78" s="298"/>
      <c r="Q78" s="365"/>
      <c r="R78" s="298"/>
      <c r="S78" s="366"/>
      <c r="T78" s="298"/>
      <c r="U78" s="385"/>
      <c r="V78" s="340"/>
      <c r="W78" s="385"/>
      <c r="X78" s="298"/>
      <c r="Y78" s="366"/>
      <c r="Z78" s="298"/>
      <c r="AA78" s="298"/>
    </row>
    <row r="79" spans="1:27" ht="15" customHeight="1" x14ac:dyDescent="0.35">
      <c r="A79" s="1249">
        <v>44466</v>
      </c>
      <c r="B79" s="353"/>
      <c r="C79" s="353"/>
      <c r="D79" s="327"/>
      <c r="E79" s="348"/>
      <c r="F79" s="327"/>
      <c r="G79" s="348"/>
      <c r="H79" s="297"/>
      <c r="I79" s="353"/>
      <c r="J79" s="297"/>
      <c r="K79" s="353"/>
      <c r="L79" s="297"/>
      <c r="M79" s="353"/>
      <c r="N79" s="298"/>
      <c r="O79" s="366"/>
      <c r="P79" s="298"/>
      <c r="Q79" s="365"/>
      <c r="R79" s="298"/>
      <c r="S79" s="366">
        <v>11.01</v>
      </c>
      <c r="T79" s="298">
        <v>84227</v>
      </c>
      <c r="U79" s="385"/>
      <c r="V79" s="340"/>
      <c r="W79" s="385"/>
      <c r="X79" s="298"/>
      <c r="Y79" s="366"/>
      <c r="Z79" s="298"/>
      <c r="AA79" s="298"/>
    </row>
    <row r="80" spans="1:27" ht="15" customHeight="1" x14ac:dyDescent="0.35">
      <c r="A80" s="1250"/>
      <c r="B80" s="353"/>
      <c r="C80" s="353"/>
      <c r="D80" s="327"/>
      <c r="E80" s="348"/>
      <c r="F80" s="327"/>
      <c r="G80" s="348"/>
      <c r="H80" s="297"/>
      <c r="I80" s="353"/>
      <c r="J80" s="297"/>
      <c r="K80" s="353"/>
      <c r="L80" s="297"/>
      <c r="M80" s="353">
        <v>9.6300000000000008</v>
      </c>
      <c r="N80" s="298">
        <v>73670</v>
      </c>
      <c r="O80" s="366"/>
      <c r="P80" s="298"/>
      <c r="Q80" s="365"/>
      <c r="R80" s="298"/>
      <c r="S80" s="366">
        <v>11</v>
      </c>
      <c r="T80" s="298">
        <v>84150</v>
      </c>
      <c r="U80" s="385"/>
      <c r="V80" s="340"/>
      <c r="W80" s="385"/>
      <c r="X80" s="298"/>
      <c r="Y80" s="366"/>
      <c r="Z80" s="298"/>
      <c r="AA80" s="298"/>
    </row>
    <row r="81" spans="1:27" ht="15" customHeight="1" x14ac:dyDescent="0.35">
      <c r="A81" s="1251"/>
      <c r="B81" s="353"/>
      <c r="C81" s="353"/>
      <c r="D81" s="327"/>
      <c r="E81" s="348">
        <v>16.07</v>
      </c>
      <c r="F81" s="327">
        <v>122936</v>
      </c>
      <c r="G81" s="348"/>
      <c r="H81" s="297"/>
      <c r="I81" s="353">
        <v>34.39</v>
      </c>
      <c r="J81" s="297">
        <v>263084</v>
      </c>
      <c r="K81" s="353"/>
      <c r="L81" s="297"/>
      <c r="M81" s="353">
        <v>23.83</v>
      </c>
      <c r="N81" s="298">
        <v>182300</v>
      </c>
      <c r="O81" s="366"/>
      <c r="P81" s="298"/>
      <c r="Q81" s="365"/>
      <c r="R81" s="298"/>
      <c r="S81" s="365">
        <v>8</v>
      </c>
      <c r="T81" s="298">
        <v>61200</v>
      </c>
      <c r="U81" s="385">
        <v>8.93</v>
      </c>
      <c r="V81" s="340">
        <v>68315</v>
      </c>
      <c r="W81" s="385">
        <v>32.61</v>
      </c>
      <c r="X81" s="298">
        <v>249467</v>
      </c>
      <c r="Y81" s="366"/>
      <c r="Z81" s="298"/>
      <c r="AA81" s="298"/>
    </row>
    <row r="82" spans="1:27" ht="15" customHeight="1" x14ac:dyDescent="0.35">
      <c r="A82" s="1249">
        <v>44467</v>
      </c>
      <c r="B82" s="353"/>
      <c r="C82" s="353"/>
      <c r="D82" s="327"/>
      <c r="E82" s="348"/>
      <c r="F82" s="327"/>
      <c r="G82" s="348"/>
      <c r="H82" s="297"/>
      <c r="I82" s="353"/>
      <c r="J82" s="297"/>
      <c r="K82" s="353"/>
      <c r="L82" s="297"/>
      <c r="M82" s="353"/>
      <c r="N82" s="298"/>
      <c r="O82" s="366"/>
      <c r="P82" s="298"/>
      <c r="Q82" s="365"/>
      <c r="R82" s="298"/>
      <c r="S82" s="366"/>
      <c r="T82" s="298"/>
      <c r="U82" s="385"/>
      <c r="V82" s="340"/>
      <c r="W82" s="385"/>
      <c r="X82" s="298"/>
      <c r="Y82" s="366"/>
      <c r="Z82" s="298"/>
      <c r="AA82" s="298"/>
    </row>
    <row r="83" spans="1:27" ht="15" customHeight="1" x14ac:dyDescent="0.35">
      <c r="A83" s="1250"/>
      <c r="B83" s="353"/>
      <c r="C83" s="353"/>
      <c r="D83" s="327"/>
      <c r="E83" s="348"/>
      <c r="F83" s="327"/>
      <c r="G83" s="348"/>
      <c r="H83" s="297"/>
      <c r="I83" s="353"/>
      <c r="J83" s="297"/>
      <c r="K83" s="353"/>
      <c r="L83" s="297"/>
      <c r="M83" s="353"/>
      <c r="N83" s="298"/>
      <c r="O83" s="366"/>
      <c r="P83" s="298"/>
      <c r="Q83" s="365">
        <v>15</v>
      </c>
      <c r="R83" s="298">
        <v>135000</v>
      </c>
      <c r="S83" s="366"/>
      <c r="T83" s="298"/>
      <c r="U83" s="385"/>
      <c r="V83" s="868"/>
      <c r="W83" s="871"/>
      <c r="X83" s="867"/>
      <c r="Y83" s="365"/>
      <c r="Z83" s="298"/>
      <c r="AA83" s="298"/>
    </row>
    <row r="84" spans="1:27" ht="15" customHeight="1" x14ac:dyDescent="0.35">
      <c r="A84" s="1251"/>
      <c r="B84" s="353">
        <v>33.92</v>
      </c>
      <c r="C84" s="353"/>
      <c r="D84" s="327">
        <v>259488</v>
      </c>
      <c r="E84" s="348">
        <v>15.98</v>
      </c>
      <c r="F84" s="327">
        <v>122247</v>
      </c>
      <c r="G84" s="348"/>
      <c r="H84" s="297"/>
      <c r="I84" s="353">
        <v>26.47</v>
      </c>
      <c r="J84" s="297">
        <v>202496</v>
      </c>
      <c r="K84" s="353"/>
      <c r="L84" s="297"/>
      <c r="M84" s="353"/>
      <c r="N84" s="298"/>
      <c r="O84" s="366"/>
      <c r="P84" s="298"/>
      <c r="Q84" s="365">
        <v>15</v>
      </c>
      <c r="R84" s="298">
        <v>135000</v>
      </c>
      <c r="S84" s="366"/>
      <c r="T84" s="298"/>
      <c r="U84" s="385"/>
      <c r="V84" s="340"/>
      <c r="W84" s="385"/>
      <c r="X84" s="298"/>
      <c r="Y84" s="366"/>
      <c r="Z84" s="298"/>
      <c r="AA84" s="298"/>
    </row>
    <row r="85" spans="1:27" ht="15" customHeight="1" x14ac:dyDescent="0.35">
      <c r="A85" s="1249">
        <v>44468</v>
      </c>
      <c r="B85" s="353"/>
      <c r="C85" s="353"/>
      <c r="D85" s="327"/>
      <c r="E85" s="348"/>
      <c r="F85" s="327"/>
      <c r="G85" s="348"/>
      <c r="H85" s="297"/>
      <c r="I85" s="353"/>
      <c r="J85" s="297"/>
      <c r="K85" s="353"/>
      <c r="L85" s="297"/>
      <c r="M85" s="353"/>
      <c r="N85" s="298"/>
      <c r="O85" s="366"/>
      <c r="P85" s="298"/>
      <c r="Q85" s="365">
        <v>15</v>
      </c>
      <c r="R85" s="298">
        <v>135000</v>
      </c>
      <c r="S85" s="366"/>
      <c r="T85" s="298"/>
      <c r="U85" s="385"/>
      <c r="V85" s="340"/>
      <c r="W85" s="385"/>
      <c r="X85" s="298"/>
      <c r="Y85" s="366"/>
      <c r="Z85" s="298"/>
      <c r="AA85" s="298"/>
    </row>
    <row r="86" spans="1:27" ht="15" customHeight="1" x14ac:dyDescent="0.35">
      <c r="A86" s="1250"/>
      <c r="B86" s="353"/>
      <c r="C86" s="353"/>
      <c r="D86" s="327"/>
      <c r="E86" s="348"/>
      <c r="F86" s="327"/>
      <c r="G86" s="348"/>
      <c r="H86" s="297"/>
      <c r="I86" s="353"/>
      <c r="J86" s="297"/>
      <c r="K86" s="353"/>
      <c r="L86" s="297"/>
      <c r="M86" s="353"/>
      <c r="N86" s="298"/>
      <c r="O86" s="366"/>
      <c r="P86" s="298"/>
      <c r="Q86" s="365">
        <v>15</v>
      </c>
      <c r="R86" s="298">
        <v>135000</v>
      </c>
      <c r="S86" s="366"/>
      <c r="T86" s="298"/>
      <c r="U86" s="385"/>
      <c r="V86" s="340"/>
      <c r="W86" s="385"/>
      <c r="X86" s="298"/>
      <c r="Y86" s="366"/>
      <c r="Z86" s="298"/>
      <c r="AA86" s="298"/>
    </row>
    <row r="87" spans="1:27" ht="15" customHeight="1" x14ac:dyDescent="0.35">
      <c r="A87" s="1251"/>
      <c r="B87" s="353"/>
      <c r="C87" s="353"/>
      <c r="D87" s="327"/>
      <c r="E87" s="348"/>
      <c r="F87" s="327"/>
      <c r="G87" s="348"/>
      <c r="H87" s="297"/>
      <c r="I87" s="353"/>
      <c r="J87" s="297"/>
      <c r="K87" s="353"/>
      <c r="L87" s="297"/>
      <c r="M87" s="353"/>
      <c r="N87" s="298"/>
      <c r="O87" s="366"/>
      <c r="P87" s="298"/>
      <c r="Q87" s="365">
        <v>15</v>
      </c>
      <c r="R87" s="298">
        <v>135000</v>
      </c>
      <c r="S87" s="366"/>
      <c r="T87" s="298"/>
      <c r="U87" s="385"/>
      <c r="V87" s="340"/>
      <c r="W87" s="385"/>
      <c r="X87" s="298"/>
      <c r="Y87" s="366"/>
      <c r="Z87" s="298"/>
      <c r="AA87" s="298"/>
    </row>
    <row r="88" spans="1:27" ht="15" customHeight="1" x14ac:dyDescent="0.35">
      <c r="A88" s="1249">
        <v>44469</v>
      </c>
      <c r="B88" s="353"/>
      <c r="C88" s="353"/>
      <c r="D88" s="327"/>
      <c r="E88" s="348"/>
      <c r="F88" s="327"/>
      <c r="G88" s="348">
        <v>29.13</v>
      </c>
      <c r="H88" s="297">
        <v>222845</v>
      </c>
      <c r="I88" s="353"/>
      <c r="J88" s="297"/>
      <c r="K88" s="353"/>
      <c r="L88" s="297"/>
      <c r="M88" s="353"/>
      <c r="N88" s="298"/>
      <c r="O88" s="366"/>
      <c r="P88" s="298"/>
      <c r="Q88" s="365"/>
      <c r="R88" s="298"/>
      <c r="S88" s="366"/>
      <c r="T88" s="298"/>
      <c r="U88" s="385"/>
      <c r="V88" s="340"/>
      <c r="W88" s="385"/>
      <c r="X88" s="298"/>
      <c r="Y88" s="366"/>
      <c r="Z88" s="298"/>
      <c r="AA88" s="298"/>
    </row>
    <row r="89" spans="1:27" ht="15" customHeight="1" x14ac:dyDescent="0.35">
      <c r="A89" s="1251"/>
      <c r="B89" s="353">
        <v>18.059999999999999</v>
      </c>
      <c r="C89" s="353"/>
      <c r="D89" s="327">
        <v>138159</v>
      </c>
      <c r="E89" s="348">
        <v>20.67</v>
      </c>
      <c r="F89" s="327">
        <v>158126</v>
      </c>
      <c r="G89" s="348"/>
      <c r="H89" s="297"/>
      <c r="I89" s="353">
        <v>41.74</v>
      </c>
      <c r="J89" s="297">
        <v>319311</v>
      </c>
      <c r="K89" s="353"/>
      <c r="L89" s="297"/>
      <c r="M89" s="353"/>
      <c r="N89" s="298"/>
      <c r="O89" s="366">
        <v>9.06</v>
      </c>
      <c r="P89" s="298">
        <v>69309</v>
      </c>
      <c r="Q89" s="365">
        <v>15</v>
      </c>
      <c r="R89" s="298">
        <v>135000</v>
      </c>
      <c r="S89" s="366"/>
      <c r="T89" s="298"/>
      <c r="U89" s="385"/>
      <c r="V89" s="340"/>
      <c r="W89" s="385"/>
      <c r="X89" s="298"/>
      <c r="Y89" s="366">
        <v>11.83</v>
      </c>
      <c r="Z89" s="298">
        <v>90653</v>
      </c>
      <c r="AA89" s="298"/>
    </row>
    <row r="90" spans="1:27" s="295" customFormat="1" ht="27" customHeight="1" x14ac:dyDescent="0.35">
      <c r="A90" s="1226" t="s">
        <v>113</v>
      </c>
      <c r="B90" s="354"/>
      <c r="C90" s="354"/>
      <c r="D90" s="293">
        <f>SUM(D7:D89)</f>
        <v>2790341</v>
      </c>
      <c r="E90" s="364"/>
      <c r="F90" s="293">
        <f>SUM(F7:F89)</f>
        <v>3659459</v>
      </c>
      <c r="G90" s="364"/>
      <c r="H90" s="293">
        <f>SUM(H7:H89)</f>
        <v>2866813</v>
      </c>
      <c r="I90" s="364"/>
      <c r="J90" s="293">
        <f>SUM(J7:J89)</f>
        <v>3683710</v>
      </c>
      <c r="K90" s="364"/>
      <c r="L90" s="293">
        <f>SUM(L7:L89)</f>
        <v>1922807</v>
      </c>
      <c r="M90" s="364"/>
      <c r="N90" s="293">
        <f>SUM(N7:N89)</f>
        <v>1060063</v>
      </c>
      <c r="O90" s="364"/>
      <c r="P90" s="293">
        <f>SUM(P7:P89)</f>
        <v>1398268</v>
      </c>
      <c r="Q90" s="354"/>
      <c r="R90" s="293">
        <f>SUM(R7:R89)</f>
        <v>5520000</v>
      </c>
      <c r="S90" s="364"/>
      <c r="T90" s="293">
        <f>SUM(T7:T89)</f>
        <v>997791</v>
      </c>
      <c r="U90" s="364"/>
      <c r="V90" s="293">
        <f>SUM(V7:V89)</f>
        <v>68315</v>
      </c>
      <c r="W90" s="364"/>
      <c r="X90" s="293">
        <f>SUM(X7:X89)</f>
        <v>990753</v>
      </c>
      <c r="Y90" s="364"/>
      <c r="Z90" s="293">
        <f>SUM(Z7:Z89)</f>
        <v>186584</v>
      </c>
      <c r="AA90" s="293">
        <f>SUM(D90:Z90)</f>
        <v>25144904</v>
      </c>
    </row>
    <row r="91" spans="1:27" s="295" customFormat="1" ht="34.5" customHeight="1" x14ac:dyDescent="0.35">
      <c r="A91" s="1226"/>
      <c r="B91" s="354">
        <f>SUM(B7:B90)</f>
        <v>364.75</v>
      </c>
      <c r="C91" s="354">
        <f>SUM(C7:C90)</f>
        <v>0</v>
      </c>
      <c r="D91" s="862"/>
      <c r="E91" s="354">
        <f>SUM(E7:E90)</f>
        <v>478.36</v>
      </c>
      <c r="F91" s="293"/>
      <c r="G91" s="354">
        <f>SUM(G7:G90)</f>
        <v>353.57</v>
      </c>
      <c r="H91" s="293"/>
      <c r="I91" s="354">
        <f>SUM(I7:I90)</f>
        <v>481.53</v>
      </c>
      <c r="J91" s="293"/>
      <c r="K91" s="354">
        <f>SUM(K7:K90)</f>
        <v>373.36000000000007</v>
      </c>
      <c r="L91" s="293"/>
      <c r="M91" s="354">
        <f>SUM(M7:M90)</f>
        <v>138.57</v>
      </c>
      <c r="N91" s="293"/>
      <c r="O91" s="354">
        <f>SUM(O7:O90)</f>
        <v>182.78000000000003</v>
      </c>
      <c r="P91" s="293"/>
      <c r="Q91" s="354">
        <f>SUM(Q7:Q90)</f>
        <v>613.32999999999993</v>
      </c>
      <c r="R91" s="293"/>
      <c r="S91" s="354">
        <f>SUM(S7:S90)</f>
        <v>130.43</v>
      </c>
      <c r="T91" s="293"/>
      <c r="U91" s="354">
        <f>SUM(U7:U90)</f>
        <v>8.93</v>
      </c>
      <c r="V91" s="293"/>
      <c r="W91" s="354">
        <f>SUM(W7:W90)</f>
        <v>123.78</v>
      </c>
      <c r="X91" s="293"/>
      <c r="Y91" s="354">
        <f>SUM(Y7:Y90)</f>
        <v>24.369999999999997</v>
      </c>
      <c r="Z91" s="293"/>
      <c r="AA91" s="364">
        <f>SUM(B91:Z91)</f>
        <v>3273.76</v>
      </c>
    </row>
    <row r="92" spans="1:27" ht="26.25" customHeight="1" thickBot="1" x14ac:dyDescent="0.4">
      <c r="A92" s="299"/>
      <c r="B92" s="355"/>
      <c r="C92" s="355"/>
      <c r="D92" s="299"/>
      <c r="E92" s="355"/>
      <c r="F92" s="299"/>
      <c r="G92" s="355"/>
      <c r="H92" s="299"/>
      <c r="I92" s="355"/>
      <c r="J92" s="299"/>
      <c r="K92" s="355"/>
      <c r="L92" s="299"/>
      <c r="M92" s="355"/>
      <c r="N92" s="299"/>
      <c r="O92" s="355"/>
      <c r="P92" s="299"/>
      <c r="Q92" s="378"/>
      <c r="R92" s="299"/>
      <c r="S92" s="355"/>
      <c r="T92" s="299"/>
      <c r="U92" s="355"/>
      <c r="V92" s="299"/>
      <c r="W92" s="355"/>
      <c r="X92" s="300"/>
      <c r="Y92" s="373"/>
      <c r="Z92" s="299"/>
      <c r="AA92" s="299"/>
    </row>
    <row r="93" spans="1:27" s="295" customFormat="1" ht="48" customHeight="1" thickBot="1" x14ac:dyDescent="0.4">
      <c r="A93" s="1245" t="s">
        <v>2</v>
      </c>
      <c r="B93" s="1261" t="s">
        <v>114</v>
      </c>
      <c r="C93" s="1262"/>
      <c r="D93" s="1262"/>
      <c r="E93" s="1262"/>
      <c r="F93" s="1263"/>
      <c r="G93" s="1264" t="s">
        <v>176</v>
      </c>
      <c r="H93" s="1264"/>
      <c r="I93" s="1265" t="s">
        <v>115</v>
      </c>
      <c r="J93" s="1266"/>
      <c r="K93" s="1266"/>
      <c r="L93" s="1266"/>
      <c r="M93" s="1266"/>
      <c r="N93" s="1266"/>
      <c r="O93" s="1266"/>
      <c r="P93" s="1267"/>
      <c r="Q93" s="1265" t="s">
        <v>116</v>
      </c>
      <c r="R93" s="1266"/>
      <c r="S93" s="1266"/>
      <c r="T93" s="1266"/>
      <c r="U93" s="1266"/>
      <c r="V93" s="1266"/>
      <c r="W93" s="1236" t="s">
        <v>223</v>
      </c>
      <c r="X93" s="1236"/>
      <c r="Y93" s="1270" t="s">
        <v>224</v>
      </c>
      <c r="Z93" s="1271"/>
      <c r="AA93" s="1272" t="s">
        <v>9</v>
      </c>
    </row>
    <row r="94" spans="1:27" s="295" customFormat="1" ht="15" customHeight="1" x14ac:dyDescent="0.35">
      <c r="A94" s="1246"/>
      <c r="B94" s="1268" t="s">
        <v>195</v>
      </c>
      <c r="C94" s="1281"/>
      <c r="D94" s="1269"/>
      <c r="E94" s="1268" t="s">
        <v>196</v>
      </c>
      <c r="F94" s="1269"/>
      <c r="G94" s="1268" t="s">
        <v>177</v>
      </c>
      <c r="H94" s="1269"/>
      <c r="I94" s="1268" t="s">
        <v>197</v>
      </c>
      <c r="J94" s="1269"/>
      <c r="K94" s="1268" t="s">
        <v>198</v>
      </c>
      <c r="L94" s="1269"/>
      <c r="M94" s="1268" t="s">
        <v>199</v>
      </c>
      <c r="N94" s="1269"/>
      <c r="O94" s="1268" t="s">
        <v>123</v>
      </c>
      <c r="P94" s="1269"/>
      <c r="Q94" s="374"/>
      <c r="R94" s="863" t="s">
        <v>238</v>
      </c>
      <c r="S94" s="1268" t="s">
        <v>211</v>
      </c>
      <c r="T94" s="1269"/>
      <c r="U94" s="1268" t="s">
        <v>201</v>
      </c>
      <c r="V94" s="1269"/>
      <c r="W94" s="1262" t="s">
        <v>249</v>
      </c>
      <c r="X94" s="1263"/>
      <c r="Y94" s="1274" t="s">
        <v>226</v>
      </c>
      <c r="Z94" s="1275"/>
      <c r="AA94" s="1285"/>
    </row>
    <row r="95" spans="1:27" s="295" customFormat="1" ht="15" customHeight="1" x14ac:dyDescent="0.35">
      <c r="A95" s="1247"/>
      <c r="B95" s="350" t="s">
        <v>21</v>
      </c>
      <c r="C95" s="350" t="s">
        <v>26</v>
      </c>
      <c r="D95" s="869" t="s">
        <v>27</v>
      </c>
      <c r="E95" s="363" t="s">
        <v>30</v>
      </c>
      <c r="F95" s="869" t="s">
        <v>27</v>
      </c>
      <c r="G95" s="390" t="s">
        <v>30</v>
      </c>
      <c r="H95" s="863" t="s">
        <v>27</v>
      </c>
      <c r="I95" s="374" t="s">
        <v>30</v>
      </c>
      <c r="J95" s="863" t="s">
        <v>27</v>
      </c>
      <c r="K95" s="374" t="s">
        <v>30</v>
      </c>
      <c r="L95" s="863" t="s">
        <v>27</v>
      </c>
      <c r="M95" s="374" t="s">
        <v>30</v>
      </c>
      <c r="N95" s="863" t="s">
        <v>27</v>
      </c>
      <c r="O95" s="374" t="s">
        <v>30</v>
      </c>
      <c r="P95" s="863" t="s">
        <v>27</v>
      </c>
      <c r="Q95" s="374" t="s">
        <v>30</v>
      </c>
      <c r="R95" s="863" t="s">
        <v>27</v>
      </c>
      <c r="S95" s="374" t="s">
        <v>30</v>
      </c>
      <c r="T95" s="863" t="s">
        <v>27</v>
      </c>
      <c r="U95" s="374" t="s">
        <v>30</v>
      </c>
      <c r="V95" s="863" t="s">
        <v>27</v>
      </c>
      <c r="W95" s="363" t="s">
        <v>228</v>
      </c>
      <c r="X95" s="869" t="s">
        <v>27</v>
      </c>
      <c r="Y95" s="363" t="s">
        <v>228</v>
      </c>
      <c r="Z95" s="876"/>
      <c r="AA95" s="334"/>
    </row>
    <row r="96" spans="1:27" s="295" customFormat="1" ht="15" customHeight="1" x14ac:dyDescent="0.35">
      <c r="A96" s="1243">
        <v>44440</v>
      </c>
      <c r="B96" s="353"/>
      <c r="C96" s="353"/>
      <c r="D96" s="867"/>
      <c r="E96" s="365"/>
      <c r="F96" s="867"/>
      <c r="G96" s="365">
        <v>14.34</v>
      </c>
      <c r="H96" s="867">
        <v>109700</v>
      </c>
      <c r="I96" s="453">
        <v>6.9099999999998545</v>
      </c>
      <c r="J96" s="454">
        <v>62069</v>
      </c>
      <c r="K96" s="375"/>
      <c r="L96" s="869"/>
      <c r="M96" s="365">
        <v>12.92</v>
      </c>
      <c r="N96" s="867">
        <v>98840</v>
      </c>
      <c r="O96" s="363"/>
      <c r="P96" s="337"/>
      <c r="Q96" s="375"/>
      <c r="R96" s="869"/>
      <c r="S96" s="363"/>
      <c r="T96" s="867"/>
      <c r="U96" s="365"/>
      <c r="V96" s="867"/>
      <c r="W96" s="365">
        <v>40.729999999999997</v>
      </c>
      <c r="X96" s="867">
        <v>415450</v>
      </c>
      <c r="Y96" s="365"/>
      <c r="Z96" s="867"/>
      <c r="AA96" s="869"/>
    </row>
    <row r="97" spans="1:27" ht="15" x14ac:dyDescent="0.35">
      <c r="A97" s="1244"/>
      <c r="B97" s="353"/>
      <c r="C97" s="353"/>
      <c r="D97" s="298"/>
      <c r="E97" s="366"/>
      <c r="F97" s="297"/>
      <c r="G97" s="353"/>
      <c r="H97" s="298"/>
      <c r="I97" s="366"/>
      <c r="J97" s="298"/>
      <c r="K97" s="366"/>
      <c r="L97" s="298"/>
      <c r="M97" s="366"/>
      <c r="N97" s="298"/>
      <c r="O97" s="366"/>
      <c r="P97" s="298"/>
      <c r="Q97" s="365"/>
      <c r="R97" s="298"/>
      <c r="S97" s="366">
        <v>38.19</v>
      </c>
      <c r="T97" s="298">
        <v>292154</v>
      </c>
      <c r="U97" s="366"/>
      <c r="V97" s="298"/>
      <c r="W97" s="366"/>
      <c r="X97" s="298"/>
      <c r="Y97" s="393"/>
      <c r="Z97" s="346"/>
      <c r="AA97" s="305"/>
    </row>
    <row r="98" spans="1:27" ht="15" customHeight="1" x14ac:dyDescent="0.35">
      <c r="A98" s="1243">
        <v>44441</v>
      </c>
      <c r="B98" s="353"/>
      <c r="C98" s="353"/>
      <c r="D98" s="305"/>
      <c r="E98" s="367"/>
      <c r="F98" s="887"/>
      <c r="G98" s="352"/>
      <c r="H98" s="305"/>
      <c r="I98" s="367"/>
      <c r="J98" s="305"/>
      <c r="K98" s="367"/>
      <c r="L98" s="305"/>
      <c r="M98" s="367"/>
      <c r="N98" s="305"/>
      <c r="O98" s="367"/>
      <c r="P98" s="305"/>
      <c r="Q98" s="379"/>
      <c r="R98" s="305"/>
      <c r="S98" s="367"/>
      <c r="T98" s="305"/>
      <c r="U98" s="367"/>
      <c r="V98" s="305"/>
      <c r="W98" s="367"/>
      <c r="X98" s="305"/>
      <c r="Y98" s="393"/>
      <c r="Z98" s="868"/>
      <c r="AA98" s="305"/>
    </row>
    <row r="99" spans="1:27" ht="15" customHeight="1" x14ac:dyDescent="0.35">
      <c r="A99" s="1244"/>
      <c r="B99" s="353"/>
      <c r="C99" s="353"/>
      <c r="D99" s="298"/>
      <c r="E99" s="366"/>
      <c r="F99" s="297"/>
      <c r="G99" s="353"/>
      <c r="H99" s="298"/>
      <c r="I99" s="366"/>
      <c r="J99" s="298"/>
      <c r="K99" s="366"/>
      <c r="L99" s="298"/>
      <c r="M99" s="366"/>
      <c r="N99" s="298"/>
      <c r="O99" s="366"/>
      <c r="P99" s="298"/>
      <c r="Q99" s="365"/>
      <c r="R99" s="298"/>
      <c r="S99" s="366"/>
      <c r="T99" s="298"/>
      <c r="U99" s="366"/>
      <c r="V99" s="298"/>
      <c r="W99" s="366"/>
      <c r="X99" s="298"/>
      <c r="Y99" s="385"/>
      <c r="Z99" s="868"/>
      <c r="AA99" s="298"/>
    </row>
    <row r="100" spans="1:27" ht="15" customHeight="1" x14ac:dyDescent="0.35">
      <c r="A100" s="1243">
        <v>44442</v>
      </c>
      <c r="B100" s="353"/>
      <c r="C100" s="353"/>
      <c r="D100" s="298"/>
      <c r="E100" s="366"/>
      <c r="F100" s="297"/>
      <c r="G100" s="353"/>
      <c r="H100" s="298"/>
      <c r="I100" s="366"/>
      <c r="J100" s="298"/>
      <c r="K100" s="366"/>
      <c r="L100" s="298"/>
      <c r="M100" s="366"/>
      <c r="N100" s="298"/>
      <c r="O100" s="366"/>
      <c r="P100" s="298"/>
      <c r="Q100" s="365"/>
      <c r="R100" s="298"/>
      <c r="S100" s="366"/>
      <c r="T100" s="298"/>
      <c r="U100" s="366"/>
      <c r="V100" s="298"/>
      <c r="W100" s="366"/>
      <c r="X100" s="298"/>
      <c r="Y100" s="385"/>
      <c r="Z100" s="868"/>
      <c r="AA100" s="298"/>
    </row>
    <row r="101" spans="1:27" ht="15" customHeight="1" x14ac:dyDescent="0.35">
      <c r="A101" s="1244"/>
      <c r="B101" s="353"/>
      <c r="C101" s="353"/>
      <c r="D101" s="298"/>
      <c r="E101" s="366">
        <v>26.7</v>
      </c>
      <c r="F101" s="297">
        <v>137505</v>
      </c>
      <c r="G101" s="353"/>
      <c r="H101" s="298"/>
      <c r="I101" s="366"/>
      <c r="J101" s="298"/>
      <c r="K101" s="366"/>
      <c r="L101" s="298"/>
      <c r="M101" s="366"/>
      <c r="N101" s="298"/>
      <c r="O101" s="366"/>
      <c r="P101" s="298"/>
      <c r="Q101" s="365"/>
      <c r="R101" s="298"/>
      <c r="S101" s="366"/>
      <c r="T101" s="298"/>
      <c r="U101" s="366"/>
      <c r="V101" s="298"/>
      <c r="W101" s="366"/>
      <c r="X101" s="298"/>
      <c r="Y101" s="385">
        <v>25.13</v>
      </c>
      <c r="Z101" s="868">
        <v>256330</v>
      </c>
      <c r="AA101" s="298"/>
    </row>
    <row r="102" spans="1:27" ht="15" customHeight="1" x14ac:dyDescent="0.35">
      <c r="A102" s="1243">
        <v>44443</v>
      </c>
      <c r="B102" s="353"/>
      <c r="C102" s="353"/>
      <c r="D102" s="298"/>
      <c r="E102" s="366"/>
      <c r="F102" s="297"/>
      <c r="G102" s="353"/>
      <c r="H102" s="298"/>
      <c r="I102" s="366"/>
      <c r="J102" s="298"/>
      <c r="K102" s="366"/>
      <c r="L102" s="298"/>
      <c r="M102" s="366"/>
      <c r="N102" s="298"/>
      <c r="O102" s="366"/>
      <c r="P102" s="298"/>
      <c r="Q102" s="365"/>
      <c r="R102" s="298"/>
      <c r="S102" s="366"/>
      <c r="T102" s="298"/>
      <c r="U102" s="366"/>
      <c r="V102" s="298"/>
      <c r="W102" s="366"/>
      <c r="X102" s="298"/>
      <c r="Y102" s="385"/>
      <c r="Z102" s="868"/>
      <c r="AA102" s="298"/>
    </row>
    <row r="103" spans="1:27" ht="15" customHeight="1" x14ac:dyDescent="0.35">
      <c r="A103" s="1244"/>
      <c r="B103" s="353"/>
      <c r="C103" s="353"/>
      <c r="D103" s="298"/>
      <c r="E103" s="366"/>
      <c r="F103" s="297"/>
      <c r="G103" s="353"/>
      <c r="H103" s="298"/>
      <c r="I103" s="366"/>
      <c r="J103" s="298"/>
      <c r="K103" s="366"/>
      <c r="L103" s="298"/>
      <c r="M103" s="366"/>
      <c r="N103" s="298"/>
      <c r="O103" s="366"/>
      <c r="P103" s="298"/>
      <c r="Q103" s="365"/>
      <c r="R103" s="298"/>
      <c r="S103" s="366"/>
      <c r="T103" s="298"/>
      <c r="U103" s="366"/>
      <c r="V103" s="298"/>
      <c r="W103" s="366"/>
      <c r="X103" s="298"/>
      <c r="Y103" s="385"/>
      <c r="Z103" s="868"/>
      <c r="AA103" s="298"/>
    </row>
    <row r="104" spans="1:27" ht="15" customHeight="1" x14ac:dyDescent="0.35">
      <c r="A104" s="1243">
        <v>44444</v>
      </c>
      <c r="B104" s="353"/>
      <c r="C104" s="353"/>
      <c r="D104" s="298"/>
      <c r="E104" s="366"/>
      <c r="F104" s="297"/>
      <c r="G104" s="353"/>
      <c r="H104" s="298"/>
      <c r="I104" s="366"/>
      <c r="J104" s="298"/>
      <c r="K104" s="366"/>
      <c r="L104" s="298"/>
      <c r="M104" s="366"/>
      <c r="N104" s="298"/>
      <c r="O104" s="366"/>
      <c r="P104" s="298"/>
      <c r="Q104" s="365"/>
      <c r="R104" s="298"/>
      <c r="S104" s="366"/>
      <c r="T104" s="298"/>
      <c r="U104" s="366"/>
      <c r="V104" s="298"/>
      <c r="W104" s="366"/>
      <c r="X104" s="298"/>
      <c r="Y104" s="385"/>
      <c r="Z104" s="868"/>
      <c r="AA104" s="298"/>
    </row>
    <row r="105" spans="1:27" ht="15" customHeight="1" x14ac:dyDescent="0.35">
      <c r="A105" s="1244"/>
      <c r="B105" s="353"/>
      <c r="C105" s="353"/>
      <c r="D105" s="298"/>
      <c r="E105" s="366"/>
      <c r="F105" s="297"/>
      <c r="G105" s="353"/>
      <c r="H105" s="298"/>
      <c r="I105" s="366"/>
      <c r="J105" s="298"/>
      <c r="K105" s="366"/>
      <c r="L105" s="298"/>
      <c r="M105" s="366"/>
      <c r="N105" s="298"/>
      <c r="O105" s="366"/>
      <c r="P105" s="298"/>
      <c r="Q105" s="365"/>
      <c r="R105" s="298"/>
      <c r="S105" s="366"/>
      <c r="T105" s="298"/>
      <c r="U105" s="366"/>
      <c r="V105" s="298"/>
      <c r="W105" s="366"/>
      <c r="X105" s="298"/>
      <c r="Y105" s="385"/>
      <c r="Z105" s="868"/>
      <c r="AA105" s="298"/>
    </row>
    <row r="106" spans="1:27" ht="15" customHeight="1" x14ac:dyDescent="0.35">
      <c r="A106" s="1243">
        <v>44445</v>
      </c>
      <c r="B106" s="353"/>
      <c r="C106" s="353"/>
      <c r="D106" s="298"/>
      <c r="E106" s="366"/>
      <c r="F106" s="297"/>
      <c r="G106" s="353"/>
      <c r="H106" s="298"/>
      <c r="I106" s="366"/>
      <c r="J106" s="298"/>
      <c r="K106" s="366"/>
      <c r="L106" s="298"/>
      <c r="M106" s="366"/>
      <c r="N106" s="298"/>
      <c r="O106" s="366"/>
      <c r="P106" s="298"/>
      <c r="Q106" s="365"/>
      <c r="R106" s="298"/>
      <c r="S106" s="366"/>
      <c r="T106" s="298"/>
      <c r="U106" s="366"/>
      <c r="V106" s="298"/>
      <c r="W106" s="366"/>
      <c r="X106" s="298"/>
      <c r="Y106" s="385"/>
      <c r="Z106" s="868"/>
      <c r="AA106" s="298"/>
    </row>
    <row r="107" spans="1:27" ht="15" customHeight="1" x14ac:dyDescent="0.35">
      <c r="A107" s="1244"/>
      <c r="B107" s="353"/>
      <c r="C107" s="353"/>
      <c r="D107" s="298"/>
      <c r="E107" s="366"/>
      <c r="F107" s="297"/>
      <c r="G107" s="353"/>
      <c r="H107" s="298"/>
      <c r="I107" s="366"/>
      <c r="J107" s="298"/>
      <c r="K107" s="366"/>
      <c r="L107" s="298"/>
      <c r="M107" s="366"/>
      <c r="N107" s="298"/>
      <c r="O107" s="366"/>
      <c r="P107" s="298"/>
      <c r="Q107" s="365"/>
      <c r="R107" s="298"/>
      <c r="S107" s="366"/>
      <c r="T107" s="298"/>
      <c r="U107" s="366"/>
      <c r="V107" s="298"/>
      <c r="W107" s="366"/>
      <c r="X107" s="298"/>
      <c r="Y107" s="385"/>
      <c r="Z107" s="868"/>
      <c r="AA107" s="298"/>
    </row>
    <row r="108" spans="1:27" ht="15" customHeight="1" x14ac:dyDescent="0.35">
      <c r="A108" s="1243">
        <v>44446</v>
      </c>
      <c r="B108" s="353"/>
      <c r="C108" s="353"/>
      <c r="D108" s="298"/>
      <c r="E108" s="366"/>
      <c r="F108" s="297"/>
      <c r="G108" s="353"/>
      <c r="H108" s="298"/>
      <c r="I108" s="366"/>
      <c r="J108" s="298"/>
      <c r="K108" s="366"/>
      <c r="L108" s="298"/>
      <c r="M108" s="366"/>
      <c r="N108" s="298"/>
      <c r="O108" s="366"/>
      <c r="P108" s="298"/>
      <c r="Q108" s="365"/>
      <c r="R108" s="298"/>
      <c r="S108" s="366">
        <v>29.23</v>
      </c>
      <c r="T108" s="298">
        <v>223610</v>
      </c>
      <c r="U108" s="366">
        <v>30.76</v>
      </c>
      <c r="V108" s="298">
        <v>235314</v>
      </c>
      <c r="W108" s="366"/>
      <c r="X108" s="298"/>
      <c r="Y108" s="385"/>
      <c r="Z108" s="868"/>
      <c r="AA108" s="298"/>
    </row>
    <row r="109" spans="1:27" ht="15" customHeight="1" x14ac:dyDescent="0.35">
      <c r="A109" s="1244"/>
      <c r="B109" s="353"/>
      <c r="C109" s="353"/>
      <c r="D109" s="298"/>
      <c r="E109" s="366"/>
      <c r="F109" s="297"/>
      <c r="G109" s="353"/>
      <c r="H109" s="298"/>
      <c r="I109" s="366">
        <v>14.6</v>
      </c>
      <c r="J109" s="298">
        <v>111690</v>
      </c>
      <c r="K109" s="366"/>
      <c r="L109" s="298"/>
      <c r="M109" s="366">
        <v>12.68</v>
      </c>
      <c r="N109" s="298">
        <v>97002</v>
      </c>
      <c r="O109" s="366">
        <v>10.11</v>
      </c>
      <c r="P109" s="298">
        <v>77342</v>
      </c>
      <c r="Q109" s="365"/>
      <c r="R109" s="298"/>
      <c r="S109" s="366"/>
      <c r="T109" s="298"/>
      <c r="U109" s="366"/>
      <c r="V109" s="298"/>
      <c r="W109" s="366"/>
      <c r="X109" s="298"/>
      <c r="Y109" s="385"/>
      <c r="Z109" s="868"/>
      <c r="AA109" s="298"/>
    </row>
    <row r="110" spans="1:27" ht="15" customHeight="1" x14ac:dyDescent="0.35">
      <c r="A110" s="1243">
        <v>44447</v>
      </c>
      <c r="B110" s="353"/>
      <c r="C110" s="353"/>
      <c r="D110" s="298"/>
      <c r="E110" s="366"/>
      <c r="F110" s="297"/>
      <c r="G110" s="353"/>
      <c r="H110" s="298"/>
      <c r="I110" s="366"/>
      <c r="J110" s="298"/>
      <c r="K110" s="366"/>
      <c r="L110" s="298"/>
      <c r="M110" s="366"/>
      <c r="N110" s="298"/>
      <c r="O110" s="366"/>
      <c r="P110" s="298"/>
      <c r="Q110" s="365"/>
      <c r="R110" s="298"/>
      <c r="S110" s="366"/>
      <c r="T110" s="298"/>
      <c r="U110" s="366"/>
      <c r="V110" s="298"/>
      <c r="W110" s="366"/>
      <c r="X110" s="298"/>
      <c r="Y110" s="385"/>
      <c r="Z110" s="868"/>
      <c r="AA110" s="298"/>
    </row>
    <row r="111" spans="1:27" ht="15" customHeight="1" x14ac:dyDescent="0.35">
      <c r="A111" s="1244"/>
      <c r="B111" s="353"/>
      <c r="C111" s="353"/>
      <c r="D111" s="298"/>
      <c r="E111" s="366">
        <v>49.99</v>
      </c>
      <c r="F111" s="297">
        <v>257449</v>
      </c>
      <c r="G111" s="353"/>
      <c r="H111" s="298"/>
      <c r="I111" s="366"/>
      <c r="J111" s="298"/>
      <c r="K111" s="366">
        <v>9.58</v>
      </c>
      <c r="L111" s="298">
        <v>73287</v>
      </c>
      <c r="M111" s="366"/>
      <c r="N111" s="298"/>
      <c r="O111" s="366"/>
      <c r="P111" s="298"/>
      <c r="Q111" s="365"/>
      <c r="R111" s="298"/>
      <c r="S111" s="366"/>
      <c r="T111" s="298"/>
      <c r="U111" s="366"/>
      <c r="V111" s="298"/>
      <c r="W111" s="366"/>
      <c r="X111" s="298"/>
      <c r="Y111" s="385"/>
      <c r="Z111" s="868"/>
      <c r="AA111" s="298"/>
    </row>
    <row r="112" spans="1:27" ht="15" customHeight="1" x14ac:dyDescent="0.35">
      <c r="A112" s="1243">
        <v>44448</v>
      </c>
      <c r="B112" s="353"/>
      <c r="C112" s="353"/>
      <c r="D112" s="298"/>
      <c r="E112" s="366"/>
      <c r="F112" s="297"/>
      <c r="G112" s="353"/>
      <c r="H112" s="298"/>
      <c r="I112" s="366"/>
      <c r="J112" s="298"/>
      <c r="K112" s="366"/>
      <c r="L112" s="298"/>
      <c r="M112" s="366"/>
      <c r="N112" s="298"/>
      <c r="O112" s="366"/>
      <c r="P112" s="298"/>
      <c r="Q112" s="365"/>
      <c r="R112" s="298"/>
      <c r="S112" s="366"/>
      <c r="T112" s="298"/>
      <c r="U112" s="366"/>
      <c r="V112" s="298"/>
      <c r="W112" s="366"/>
      <c r="X112" s="298"/>
      <c r="Y112" s="385"/>
      <c r="Z112" s="868"/>
      <c r="AA112" s="298"/>
    </row>
    <row r="113" spans="1:27" ht="15" customHeight="1" x14ac:dyDescent="0.35">
      <c r="A113" s="1244"/>
      <c r="B113" s="353"/>
      <c r="C113" s="353"/>
      <c r="D113" s="298"/>
      <c r="E113" s="366"/>
      <c r="F113" s="297"/>
      <c r="G113" s="353"/>
      <c r="H113" s="298"/>
      <c r="I113" s="366"/>
      <c r="J113" s="298"/>
      <c r="K113" s="366"/>
      <c r="L113" s="298"/>
      <c r="M113" s="366"/>
      <c r="N113" s="298"/>
      <c r="O113" s="366"/>
      <c r="P113" s="298"/>
      <c r="Q113" s="365"/>
      <c r="R113" s="298"/>
      <c r="S113" s="366"/>
      <c r="T113" s="298"/>
      <c r="U113" s="366"/>
      <c r="V113" s="298"/>
      <c r="W113" s="366"/>
      <c r="X113" s="298"/>
      <c r="Y113" s="385"/>
      <c r="Z113" s="868"/>
      <c r="AA113" s="298"/>
    </row>
    <row r="114" spans="1:27" ht="15" customHeight="1" x14ac:dyDescent="0.35">
      <c r="A114" s="1243">
        <v>44449</v>
      </c>
      <c r="B114" s="353"/>
      <c r="C114" s="353"/>
      <c r="D114" s="298"/>
      <c r="E114" s="366"/>
      <c r="F114" s="297"/>
      <c r="G114" s="353"/>
      <c r="H114" s="298"/>
      <c r="I114" s="366"/>
      <c r="J114" s="298"/>
      <c r="K114" s="366"/>
      <c r="L114" s="298"/>
      <c r="M114" s="366"/>
      <c r="N114" s="298"/>
      <c r="O114" s="366"/>
      <c r="P114" s="298"/>
      <c r="Q114" s="365"/>
      <c r="R114" s="298"/>
      <c r="S114" s="366"/>
      <c r="T114" s="298"/>
      <c r="U114" s="366"/>
      <c r="V114" s="298"/>
      <c r="W114" s="366"/>
      <c r="X114" s="298"/>
      <c r="Y114" s="385"/>
      <c r="Z114" s="868"/>
      <c r="AA114" s="298"/>
    </row>
    <row r="115" spans="1:27" ht="15" customHeight="1" x14ac:dyDescent="0.35">
      <c r="A115" s="1244"/>
      <c r="B115" s="353"/>
      <c r="C115" s="353"/>
      <c r="D115" s="298"/>
      <c r="E115" s="366"/>
      <c r="F115" s="297"/>
      <c r="G115" s="353"/>
      <c r="H115" s="298"/>
      <c r="I115" s="366"/>
      <c r="J115" s="298"/>
      <c r="K115" s="366"/>
      <c r="L115" s="298"/>
      <c r="M115" s="366"/>
      <c r="N115" s="298"/>
      <c r="O115" s="366"/>
      <c r="P115" s="298"/>
      <c r="Q115" s="365"/>
      <c r="R115" s="298"/>
      <c r="S115" s="366"/>
      <c r="T115" s="298"/>
      <c r="U115" s="366"/>
      <c r="V115" s="298"/>
      <c r="W115" s="366">
        <v>48.67</v>
      </c>
      <c r="X115" s="298">
        <v>496430</v>
      </c>
      <c r="Y115" s="385">
        <v>29.43</v>
      </c>
      <c r="Z115" s="868">
        <v>300190</v>
      </c>
      <c r="AA115" s="298"/>
    </row>
    <row r="116" spans="1:27" ht="15" customHeight="1" x14ac:dyDescent="0.35">
      <c r="A116" s="1243">
        <v>44450</v>
      </c>
      <c r="B116" s="353"/>
      <c r="C116" s="353"/>
      <c r="D116" s="298"/>
      <c r="E116" s="366"/>
      <c r="F116" s="297"/>
      <c r="G116" s="353"/>
      <c r="H116" s="298"/>
      <c r="I116" s="366"/>
      <c r="J116" s="298"/>
      <c r="K116" s="366"/>
      <c r="L116" s="298"/>
      <c r="M116" s="366"/>
      <c r="N116" s="298"/>
      <c r="O116" s="366"/>
      <c r="P116" s="298"/>
      <c r="Q116" s="365"/>
      <c r="R116" s="298"/>
      <c r="S116" s="366"/>
      <c r="T116" s="298"/>
      <c r="U116" s="366"/>
      <c r="V116" s="298"/>
      <c r="W116" s="366"/>
      <c r="X116" s="298"/>
      <c r="Y116" s="385"/>
      <c r="Z116" s="868"/>
      <c r="AA116" s="298"/>
    </row>
    <row r="117" spans="1:27" ht="15" customHeight="1" x14ac:dyDescent="0.35">
      <c r="A117" s="1244"/>
      <c r="B117" s="353">
        <v>50.82</v>
      </c>
      <c r="C117" s="353"/>
      <c r="D117" s="298">
        <v>261723</v>
      </c>
      <c r="E117" s="366"/>
      <c r="F117" s="297"/>
      <c r="G117" s="353"/>
      <c r="H117" s="298"/>
      <c r="I117" s="366"/>
      <c r="J117" s="298"/>
      <c r="K117" s="366"/>
      <c r="L117" s="298"/>
      <c r="M117" s="366"/>
      <c r="N117" s="298"/>
      <c r="O117" s="366"/>
      <c r="P117" s="298"/>
      <c r="Q117" s="365"/>
      <c r="R117" s="298"/>
      <c r="S117" s="366"/>
      <c r="T117" s="298"/>
      <c r="U117" s="366"/>
      <c r="V117" s="298"/>
      <c r="W117" s="366"/>
      <c r="X117" s="298"/>
      <c r="Y117" s="385"/>
      <c r="Z117" s="868"/>
      <c r="AA117" s="298"/>
    </row>
    <row r="118" spans="1:27" ht="15" customHeight="1" x14ac:dyDescent="0.35">
      <c r="A118" s="1243">
        <v>44451</v>
      </c>
      <c r="B118" s="353"/>
      <c r="C118" s="353"/>
      <c r="D118" s="298"/>
      <c r="E118" s="366"/>
      <c r="F118" s="297"/>
      <c r="G118" s="353"/>
      <c r="H118" s="298"/>
      <c r="I118" s="366"/>
      <c r="J118" s="298"/>
      <c r="K118" s="366"/>
      <c r="L118" s="298"/>
      <c r="M118" s="366"/>
      <c r="N118" s="298"/>
      <c r="O118" s="366"/>
      <c r="P118" s="298"/>
      <c r="Q118" s="365"/>
      <c r="R118" s="298"/>
      <c r="S118" s="366"/>
      <c r="T118" s="298"/>
      <c r="U118" s="366"/>
      <c r="V118" s="298"/>
      <c r="W118" s="366"/>
      <c r="X118" s="298"/>
      <c r="Y118" s="385"/>
      <c r="Z118" s="868"/>
      <c r="AA118" s="298"/>
    </row>
    <row r="119" spans="1:27" ht="15" customHeight="1" x14ac:dyDescent="0.35">
      <c r="A119" s="1244"/>
      <c r="B119" s="353"/>
      <c r="C119" s="353"/>
      <c r="D119" s="298"/>
      <c r="E119" s="366"/>
      <c r="F119" s="297"/>
      <c r="G119" s="353">
        <v>9.67</v>
      </c>
      <c r="H119" s="298">
        <v>73976</v>
      </c>
      <c r="I119" s="366"/>
      <c r="J119" s="298"/>
      <c r="K119" s="366">
        <v>11.79</v>
      </c>
      <c r="L119" s="298">
        <v>90194</v>
      </c>
      <c r="M119" s="366"/>
      <c r="N119" s="298"/>
      <c r="O119" s="366"/>
      <c r="P119" s="298"/>
      <c r="Q119" s="365"/>
      <c r="R119" s="298"/>
      <c r="S119" s="366"/>
      <c r="T119" s="298"/>
      <c r="U119" s="366"/>
      <c r="V119" s="298"/>
      <c r="W119" s="366"/>
      <c r="X119" s="298"/>
      <c r="Y119" s="385"/>
      <c r="Z119" s="868"/>
      <c r="AA119" s="298"/>
    </row>
    <row r="120" spans="1:27" ht="15" customHeight="1" x14ac:dyDescent="0.35">
      <c r="A120" s="1243">
        <v>44452</v>
      </c>
      <c r="B120" s="353"/>
      <c r="C120" s="353"/>
      <c r="D120" s="298"/>
      <c r="E120" s="366"/>
      <c r="F120" s="297"/>
      <c r="G120" s="353"/>
      <c r="H120" s="298"/>
      <c r="I120" s="366"/>
      <c r="J120" s="298"/>
      <c r="K120" s="366"/>
      <c r="L120" s="332"/>
      <c r="M120" s="388"/>
      <c r="N120" s="298"/>
      <c r="O120" s="366"/>
      <c r="P120" s="298"/>
      <c r="Q120" s="365"/>
      <c r="R120" s="298"/>
      <c r="S120" s="366"/>
      <c r="T120" s="298"/>
      <c r="U120" s="366"/>
      <c r="V120" s="298"/>
      <c r="W120" s="366"/>
      <c r="X120" s="298"/>
      <c r="Y120" s="385"/>
      <c r="Z120" s="868"/>
      <c r="AA120" s="298"/>
    </row>
    <row r="121" spans="1:27" ht="15" customHeight="1" x14ac:dyDescent="0.35">
      <c r="A121" s="1244"/>
      <c r="B121" s="353"/>
      <c r="C121" s="353"/>
      <c r="D121" s="298"/>
      <c r="E121" s="366">
        <v>58.53</v>
      </c>
      <c r="F121" s="297">
        <v>301430</v>
      </c>
      <c r="G121" s="353"/>
      <c r="H121" s="298"/>
      <c r="I121" s="366">
        <v>10.77</v>
      </c>
      <c r="J121" s="298">
        <v>82391</v>
      </c>
      <c r="K121" s="366"/>
      <c r="L121" s="298"/>
      <c r="M121" s="366">
        <v>14.05</v>
      </c>
      <c r="N121" s="298">
        <v>107483</v>
      </c>
      <c r="O121" s="366"/>
      <c r="P121" s="298"/>
      <c r="Q121" s="365"/>
      <c r="R121" s="298"/>
      <c r="S121" s="366"/>
      <c r="T121" s="298"/>
      <c r="U121" s="366"/>
      <c r="V121" s="298"/>
      <c r="W121" s="366"/>
      <c r="X121" s="298"/>
      <c r="Y121" s="385">
        <v>28.18</v>
      </c>
      <c r="Z121" s="868">
        <v>287440</v>
      </c>
      <c r="AA121" s="298"/>
    </row>
    <row r="122" spans="1:27" ht="15" customHeight="1" x14ac:dyDescent="0.35">
      <c r="A122" s="1243">
        <v>44453</v>
      </c>
      <c r="B122" s="353"/>
      <c r="C122" s="353"/>
      <c r="D122" s="298"/>
      <c r="E122" s="366"/>
      <c r="F122" s="297"/>
      <c r="G122" s="353"/>
      <c r="H122" s="298"/>
      <c r="I122" s="366"/>
      <c r="J122" s="298"/>
      <c r="K122" s="366"/>
      <c r="L122" s="298"/>
      <c r="M122" s="366"/>
      <c r="N122" s="298"/>
      <c r="O122" s="366"/>
      <c r="P122" s="298"/>
      <c r="Q122" s="365"/>
      <c r="R122" s="298"/>
      <c r="S122" s="366"/>
      <c r="T122" s="298"/>
      <c r="U122" s="366"/>
      <c r="V122" s="298"/>
      <c r="W122" s="366"/>
      <c r="X122" s="298"/>
      <c r="Y122" s="385"/>
      <c r="Z122" s="868"/>
      <c r="AA122" s="298"/>
    </row>
    <row r="123" spans="1:27" ht="15" customHeight="1" x14ac:dyDescent="0.35">
      <c r="A123" s="1244"/>
      <c r="B123" s="353"/>
      <c r="C123" s="353"/>
      <c r="D123" s="298"/>
      <c r="E123" s="366"/>
      <c r="F123" s="297"/>
      <c r="G123" s="353"/>
      <c r="H123" s="298"/>
      <c r="I123" s="366"/>
      <c r="J123" s="298"/>
      <c r="K123" s="366"/>
      <c r="L123" s="298"/>
      <c r="M123" s="366"/>
      <c r="N123" s="298"/>
      <c r="O123" s="366">
        <v>11.76</v>
      </c>
      <c r="P123" s="298">
        <v>89964</v>
      </c>
      <c r="Q123" s="365"/>
      <c r="R123" s="298"/>
      <c r="S123" s="366">
        <v>37.14</v>
      </c>
      <c r="T123" s="298">
        <v>284121</v>
      </c>
      <c r="U123" s="366"/>
      <c r="V123" s="298"/>
      <c r="W123" s="366"/>
      <c r="X123" s="298"/>
      <c r="Y123" s="385"/>
      <c r="Z123" s="868"/>
      <c r="AA123" s="298"/>
    </row>
    <row r="124" spans="1:27" ht="15" customHeight="1" x14ac:dyDescent="0.35">
      <c r="A124" s="1243">
        <v>44454</v>
      </c>
      <c r="B124" s="353"/>
      <c r="C124" s="353"/>
      <c r="D124" s="298"/>
      <c r="E124" s="366"/>
      <c r="F124" s="297"/>
      <c r="G124" s="353"/>
      <c r="H124" s="298"/>
      <c r="I124" s="366"/>
      <c r="J124" s="298"/>
      <c r="K124" s="366"/>
      <c r="L124" s="298"/>
      <c r="M124" s="366"/>
      <c r="N124" s="298"/>
      <c r="O124" s="366"/>
      <c r="P124" s="298"/>
      <c r="Q124" s="365"/>
      <c r="R124" s="298"/>
      <c r="S124" s="366"/>
      <c r="T124" s="298"/>
      <c r="U124" s="366"/>
      <c r="V124" s="298"/>
      <c r="W124" s="366"/>
      <c r="X124" s="298"/>
      <c r="Y124" s="385"/>
      <c r="Z124" s="868"/>
      <c r="AA124" s="298"/>
    </row>
    <row r="125" spans="1:27" ht="15" customHeight="1" x14ac:dyDescent="0.35">
      <c r="A125" s="1244"/>
      <c r="B125" s="353"/>
      <c r="C125" s="353"/>
      <c r="D125" s="298"/>
      <c r="E125" s="366"/>
      <c r="F125" s="297"/>
      <c r="G125" s="353"/>
      <c r="H125" s="298"/>
      <c r="I125" s="366"/>
      <c r="J125" s="298"/>
      <c r="K125" s="366"/>
      <c r="L125" s="298"/>
      <c r="M125" s="366"/>
      <c r="N125" s="298"/>
      <c r="O125" s="366"/>
      <c r="P125" s="298"/>
      <c r="Q125" s="365"/>
      <c r="R125" s="298"/>
      <c r="S125" s="366"/>
      <c r="T125" s="298"/>
      <c r="U125" s="366"/>
      <c r="V125" s="298"/>
      <c r="W125" s="388">
        <v>41.27</v>
      </c>
      <c r="X125" s="332">
        <v>420950</v>
      </c>
      <c r="Y125" s="385"/>
      <c r="Z125" s="868"/>
      <c r="AA125" s="298"/>
    </row>
    <row r="126" spans="1:27" ht="15" customHeight="1" x14ac:dyDescent="0.35">
      <c r="A126" s="1243">
        <v>44455</v>
      </c>
      <c r="B126" s="353"/>
      <c r="C126" s="353"/>
      <c r="D126" s="298"/>
      <c r="E126" s="366"/>
      <c r="F126" s="297"/>
      <c r="G126" s="353"/>
      <c r="H126" s="298"/>
      <c r="I126" s="366"/>
      <c r="J126" s="298"/>
      <c r="K126" s="366"/>
      <c r="L126" s="298"/>
      <c r="M126" s="366"/>
      <c r="N126" s="298"/>
      <c r="O126" s="366"/>
      <c r="P126" s="298"/>
      <c r="Q126" s="365"/>
      <c r="R126" s="298"/>
      <c r="S126" s="366"/>
      <c r="T126" s="298"/>
      <c r="U126" s="366"/>
      <c r="V126" s="298"/>
      <c r="W126" s="366"/>
      <c r="X126" s="298"/>
      <c r="Y126" s="385"/>
      <c r="Z126" s="868"/>
      <c r="AA126" s="298"/>
    </row>
    <row r="127" spans="1:27" ht="15" customHeight="1" x14ac:dyDescent="0.35">
      <c r="A127" s="1244"/>
      <c r="B127" s="353"/>
      <c r="C127" s="353"/>
      <c r="D127" s="298"/>
      <c r="E127" s="366">
        <v>40.19</v>
      </c>
      <c r="F127" s="297">
        <v>206979</v>
      </c>
      <c r="G127" s="353"/>
      <c r="H127" s="298"/>
      <c r="I127" s="366"/>
      <c r="J127" s="298"/>
      <c r="K127" s="366"/>
      <c r="L127" s="298"/>
      <c r="M127" s="366"/>
      <c r="N127" s="298"/>
      <c r="O127" s="388"/>
      <c r="P127" s="332"/>
      <c r="Q127" s="365"/>
      <c r="R127" s="298"/>
      <c r="S127" s="366"/>
      <c r="T127" s="298"/>
      <c r="U127" s="366"/>
      <c r="V127" s="298"/>
      <c r="W127" s="366"/>
      <c r="X127" s="298"/>
      <c r="Y127" s="385"/>
      <c r="Z127" s="868"/>
      <c r="AA127" s="298"/>
    </row>
    <row r="128" spans="1:27" ht="15" customHeight="1" x14ac:dyDescent="0.35">
      <c r="A128" s="1243">
        <v>44456</v>
      </c>
      <c r="B128" s="353"/>
      <c r="C128" s="353"/>
      <c r="D128" s="298"/>
      <c r="E128" s="366"/>
      <c r="F128" s="297"/>
      <c r="G128" s="353"/>
      <c r="H128" s="298"/>
      <c r="I128" s="366"/>
      <c r="J128" s="298"/>
      <c r="K128" s="366"/>
      <c r="L128" s="298"/>
      <c r="M128" s="366"/>
      <c r="N128" s="298"/>
      <c r="O128" s="366"/>
      <c r="P128" s="298"/>
      <c r="Q128" s="365"/>
      <c r="R128" s="298"/>
      <c r="S128" s="366"/>
      <c r="T128" s="298"/>
      <c r="U128" s="366">
        <v>31.65</v>
      </c>
      <c r="V128" s="298">
        <v>242123</v>
      </c>
      <c r="W128" s="366">
        <v>45.48</v>
      </c>
      <c r="X128" s="298">
        <v>463900</v>
      </c>
      <c r="Y128" s="385"/>
      <c r="Z128" s="868"/>
      <c r="AA128" s="298"/>
    </row>
    <row r="129" spans="1:27" ht="15" customHeight="1" x14ac:dyDescent="0.35">
      <c r="A129" s="1244"/>
      <c r="B129" s="353">
        <v>25.01</v>
      </c>
      <c r="C129" s="353"/>
      <c r="D129" s="298">
        <v>128802</v>
      </c>
      <c r="E129" s="366"/>
      <c r="F129" s="297"/>
      <c r="G129" s="353"/>
      <c r="H129" s="298"/>
      <c r="I129" s="366"/>
      <c r="J129" s="298"/>
      <c r="K129" s="366"/>
      <c r="L129" s="298"/>
      <c r="M129" s="366"/>
      <c r="N129" s="298"/>
      <c r="O129" s="366"/>
      <c r="P129" s="298"/>
      <c r="Q129" s="365">
        <v>42.65</v>
      </c>
      <c r="R129" s="298">
        <v>326273</v>
      </c>
      <c r="S129" s="366"/>
      <c r="T129" s="298"/>
      <c r="U129" s="366"/>
      <c r="V129" s="298"/>
      <c r="W129" s="366"/>
      <c r="X129" s="298"/>
      <c r="Y129" s="385">
        <v>18.27</v>
      </c>
      <c r="Z129" s="868">
        <v>186350</v>
      </c>
      <c r="AA129" s="298"/>
    </row>
    <row r="130" spans="1:27" ht="15" customHeight="1" x14ac:dyDescent="0.35">
      <c r="A130" s="1243">
        <v>44457</v>
      </c>
      <c r="B130" s="353"/>
      <c r="C130" s="353"/>
      <c r="D130" s="298"/>
      <c r="E130" s="366"/>
      <c r="F130" s="297"/>
      <c r="G130" s="353"/>
      <c r="H130" s="298"/>
      <c r="I130" s="366"/>
      <c r="J130" s="298"/>
      <c r="K130" s="366"/>
      <c r="L130" s="298"/>
      <c r="M130" s="366"/>
      <c r="N130" s="298"/>
      <c r="O130" s="366"/>
      <c r="P130" s="298"/>
      <c r="Q130" s="365"/>
      <c r="R130" s="298"/>
      <c r="S130" s="366"/>
      <c r="T130" s="298"/>
      <c r="U130" s="366"/>
      <c r="V130" s="298"/>
      <c r="W130" s="366"/>
      <c r="X130" s="298"/>
      <c r="Y130" s="385"/>
      <c r="Z130" s="868"/>
      <c r="AA130" s="298"/>
    </row>
    <row r="131" spans="1:27" ht="15" customHeight="1" x14ac:dyDescent="0.35">
      <c r="A131" s="1244"/>
      <c r="B131" s="353"/>
      <c r="C131" s="353"/>
      <c r="D131" s="298"/>
      <c r="E131" s="366"/>
      <c r="F131" s="297"/>
      <c r="G131" s="353"/>
      <c r="H131" s="298"/>
      <c r="I131" s="366"/>
      <c r="J131" s="298"/>
      <c r="K131" s="366"/>
      <c r="L131" s="298"/>
      <c r="M131" s="366"/>
      <c r="N131" s="298"/>
      <c r="O131" s="366"/>
      <c r="P131" s="298"/>
      <c r="Q131" s="365"/>
      <c r="R131" s="298"/>
      <c r="S131" s="366"/>
      <c r="T131" s="298"/>
      <c r="U131" s="366"/>
      <c r="V131" s="298"/>
      <c r="W131" s="366"/>
      <c r="X131" s="298"/>
      <c r="Y131" s="385"/>
      <c r="Z131" s="868"/>
      <c r="AA131" s="298"/>
    </row>
    <row r="132" spans="1:27" ht="15" customHeight="1" x14ac:dyDescent="0.35">
      <c r="A132" s="1243">
        <v>44458</v>
      </c>
      <c r="B132" s="353"/>
      <c r="C132" s="353"/>
      <c r="D132" s="298"/>
      <c r="E132" s="366"/>
      <c r="F132" s="297"/>
      <c r="G132" s="353"/>
      <c r="H132" s="298"/>
      <c r="I132" s="366"/>
      <c r="J132" s="298"/>
      <c r="K132" s="366"/>
      <c r="L132" s="298"/>
      <c r="M132" s="366"/>
      <c r="N132" s="298"/>
      <c r="O132" s="366"/>
      <c r="P132" s="298"/>
      <c r="Q132" s="365"/>
      <c r="R132" s="298"/>
      <c r="S132" s="366"/>
      <c r="T132" s="298"/>
      <c r="U132" s="366"/>
      <c r="V132" s="298"/>
      <c r="W132" s="366"/>
      <c r="X132" s="298"/>
      <c r="Y132" s="385"/>
      <c r="Z132" s="868"/>
      <c r="AA132" s="298"/>
    </row>
    <row r="133" spans="1:27" ht="15" customHeight="1" x14ac:dyDescent="0.35">
      <c r="A133" s="1244"/>
      <c r="B133" s="353"/>
      <c r="C133" s="353"/>
      <c r="D133" s="298"/>
      <c r="E133" s="366"/>
      <c r="F133" s="297"/>
      <c r="G133" s="353"/>
      <c r="H133" s="298"/>
      <c r="I133" s="366"/>
      <c r="J133" s="298"/>
      <c r="K133" s="366"/>
      <c r="L133" s="298"/>
      <c r="M133" s="366"/>
      <c r="N133" s="298"/>
      <c r="O133" s="366"/>
      <c r="P133" s="298"/>
      <c r="Q133" s="365"/>
      <c r="R133" s="298"/>
      <c r="S133" s="366"/>
      <c r="T133" s="298"/>
      <c r="U133" s="366"/>
      <c r="V133" s="298"/>
      <c r="W133" s="366"/>
      <c r="X133" s="298"/>
      <c r="Y133" s="385"/>
      <c r="Z133" s="868"/>
      <c r="AA133" s="298"/>
    </row>
    <row r="134" spans="1:27" ht="15" customHeight="1" x14ac:dyDescent="0.35">
      <c r="A134" s="1243">
        <v>44459</v>
      </c>
      <c r="B134" s="353"/>
      <c r="C134" s="353"/>
      <c r="D134" s="298"/>
      <c r="E134" s="366"/>
      <c r="F134" s="297"/>
      <c r="G134" s="353"/>
      <c r="H134" s="298"/>
      <c r="I134" s="366"/>
      <c r="J134" s="298"/>
      <c r="K134" s="366"/>
      <c r="L134" s="298"/>
      <c r="M134" s="366"/>
      <c r="N134" s="298"/>
      <c r="O134" s="366"/>
      <c r="P134" s="298"/>
      <c r="Q134" s="365"/>
      <c r="R134" s="298"/>
      <c r="S134" s="366"/>
      <c r="T134" s="298"/>
      <c r="U134" s="366"/>
      <c r="V134" s="298"/>
      <c r="W134" s="366"/>
      <c r="X134" s="298"/>
      <c r="Y134" s="385"/>
      <c r="Z134" s="868"/>
      <c r="AA134" s="298"/>
    </row>
    <row r="135" spans="1:27" ht="15" customHeight="1" x14ac:dyDescent="0.35">
      <c r="A135" s="1244"/>
      <c r="B135" s="353"/>
      <c r="C135" s="353"/>
      <c r="D135" s="298"/>
      <c r="E135" s="366">
        <v>34.82</v>
      </c>
      <c r="F135" s="297">
        <v>179323</v>
      </c>
      <c r="G135" s="353"/>
      <c r="H135" s="298"/>
      <c r="I135" s="366"/>
      <c r="J135" s="298"/>
      <c r="K135" s="366">
        <v>11.02</v>
      </c>
      <c r="L135" s="298">
        <v>84303</v>
      </c>
      <c r="M135" s="366"/>
      <c r="N135" s="298"/>
      <c r="O135" s="366"/>
      <c r="P135" s="298"/>
      <c r="Q135" s="365"/>
      <c r="R135" s="298"/>
      <c r="S135" s="366">
        <v>38.630000000000003</v>
      </c>
      <c r="T135" s="298">
        <v>295520</v>
      </c>
      <c r="U135" s="366"/>
      <c r="V135" s="298"/>
      <c r="W135" s="366"/>
      <c r="X135" s="298"/>
      <c r="Y135" s="385"/>
      <c r="Z135" s="868"/>
      <c r="AA135" s="298"/>
    </row>
    <row r="136" spans="1:27" ht="15" customHeight="1" x14ac:dyDescent="0.35">
      <c r="A136" s="1243">
        <v>44460</v>
      </c>
      <c r="B136" s="353"/>
      <c r="C136" s="353"/>
      <c r="D136" s="298"/>
      <c r="E136" s="366"/>
      <c r="F136" s="297"/>
      <c r="G136" s="353"/>
      <c r="H136" s="298"/>
      <c r="I136" s="366"/>
      <c r="J136" s="298"/>
      <c r="K136" s="366"/>
      <c r="L136" s="298"/>
      <c r="M136" s="366"/>
      <c r="N136" s="298"/>
      <c r="O136" s="366"/>
      <c r="P136" s="298"/>
      <c r="Q136" s="365"/>
      <c r="R136" s="298"/>
      <c r="S136" s="366"/>
      <c r="T136" s="298"/>
      <c r="U136" s="366"/>
      <c r="V136" s="298"/>
      <c r="W136" s="366"/>
      <c r="X136" s="298"/>
      <c r="Y136" s="385"/>
      <c r="Z136" s="868"/>
      <c r="AA136" s="298"/>
    </row>
    <row r="137" spans="1:27" ht="15" customHeight="1" x14ac:dyDescent="0.35">
      <c r="A137" s="1244"/>
      <c r="B137" s="353"/>
      <c r="C137" s="353"/>
      <c r="D137" s="298"/>
      <c r="E137" s="366"/>
      <c r="F137" s="297"/>
      <c r="G137" s="353">
        <v>14.3</v>
      </c>
      <c r="H137" s="298">
        <v>109395</v>
      </c>
      <c r="I137" s="366"/>
      <c r="J137" s="298"/>
      <c r="K137" s="366"/>
      <c r="L137" s="298"/>
      <c r="M137" s="366">
        <v>13.2</v>
      </c>
      <c r="N137" s="298">
        <v>100980</v>
      </c>
      <c r="O137" s="366"/>
      <c r="P137" s="298"/>
      <c r="Q137" s="365"/>
      <c r="R137" s="298"/>
      <c r="S137" s="366"/>
      <c r="T137" s="298"/>
      <c r="U137" s="366"/>
      <c r="V137" s="298"/>
      <c r="W137" s="366"/>
      <c r="X137" s="298"/>
      <c r="Y137" s="385"/>
      <c r="Z137" s="868"/>
      <c r="AA137" s="298"/>
    </row>
    <row r="138" spans="1:27" ht="15" customHeight="1" x14ac:dyDescent="0.35">
      <c r="A138" s="1243">
        <v>44461</v>
      </c>
      <c r="B138" s="353"/>
      <c r="C138" s="353"/>
      <c r="D138" s="298"/>
      <c r="E138" s="366"/>
      <c r="F138" s="297"/>
      <c r="G138" s="353"/>
      <c r="H138" s="298"/>
      <c r="I138" s="366"/>
      <c r="J138" s="298"/>
      <c r="K138" s="366"/>
      <c r="L138" s="298"/>
      <c r="M138" s="366"/>
      <c r="N138" s="298"/>
      <c r="O138" s="366"/>
      <c r="P138" s="298"/>
      <c r="Q138" s="365"/>
      <c r="R138" s="298"/>
      <c r="S138" s="366"/>
      <c r="T138" s="298"/>
      <c r="U138" s="366"/>
      <c r="V138" s="298"/>
      <c r="W138" s="366"/>
      <c r="X138" s="298"/>
      <c r="Y138" s="385"/>
      <c r="Z138" s="868"/>
      <c r="AA138" s="298"/>
    </row>
    <row r="139" spans="1:27" ht="18" customHeight="1" x14ac:dyDescent="0.35">
      <c r="A139" s="1244"/>
      <c r="B139" s="353"/>
      <c r="C139" s="353"/>
      <c r="D139" s="298"/>
      <c r="E139" s="366"/>
      <c r="F139" s="297"/>
      <c r="G139" s="353"/>
      <c r="H139" s="298"/>
      <c r="I139" s="366"/>
      <c r="J139" s="298"/>
      <c r="K139" s="366"/>
      <c r="L139" s="298"/>
      <c r="M139" s="366"/>
      <c r="N139" s="298"/>
      <c r="O139" s="366"/>
      <c r="P139" s="298"/>
      <c r="Q139" s="365"/>
      <c r="R139" s="298"/>
      <c r="S139" s="366"/>
      <c r="T139" s="298"/>
      <c r="U139" s="366"/>
      <c r="V139" s="298"/>
      <c r="W139" s="388">
        <v>40.770000000000003</v>
      </c>
      <c r="X139" s="332">
        <v>454590</v>
      </c>
      <c r="Y139" s="385"/>
      <c r="Z139" s="868"/>
      <c r="AA139" s="298"/>
    </row>
    <row r="140" spans="1:27" ht="15" customHeight="1" x14ac:dyDescent="0.35">
      <c r="A140" s="1243">
        <v>44462</v>
      </c>
      <c r="B140" s="353"/>
      <c r="C140" s="353"/>
      <c r="D140" s="298"/>
      <c r="E140" s="366"/>
      <c r="F140" s="297"/>
      <c r="G140" s="353"/>
      <c r="H140" s="298"/>
      <c r="I140" s="366"/>
      <c r="J140" s="298"/>
      <c r="K140" s="366"/>
      <c r="L140" s="298"/>
      <c r="M140" s="366"/>
      <c r="N140" s="298"/>
      <c r="O140" s="366"/>
      <c r="P140" s="298"/>
      <c r="Q140" s="365"/>
      <c r="R140" s="298"/>
      <c r="S140" s="366"/>
      <c r="T140" s="298"/>
      <c r="U140" s="366"/>
      <c r="V140" s="298"/>
      <c r="W140" s="366"/>
      <c r="X140" s="298"/>
      <c r="Y140" s="385"/>
      <c r="Z140" s="868"/>
      <c r="AA140" s="298"/>
    </row>
    <row r="141" spans="1:27" ht="15" customHeight="1" x14ac:dyDescent="0.35">
      <c r="A141" s="1244"/>
      <c r="B141" s="353"/>
      <c r="C141" s="353"/>
      <c r="D141" s="298"/>
      <c r="E141" s="366"/>
      <c r="F141" s="297"/>
      <c r="G141" s="353"/>
      <c r="H141" s="298"/>
      <c r="I141" s="366"/>
      <c r="J141" s="298"/>
      <c r="K141" s="366"/>
      <c r="L141" s="298"/>
      <c r="M141" s="366"/>
      <c r="N141" s="298"/>
      <c r="O141" s="366"/>
      <c r="P141" s="298"/>
      <c r="Q141" s="365"/>
      <c r="R141" s="298"/>
      <c r="S141" s="366"/>
      <c r="T141" s="298"/>
      <c r="U141" s="366"/>
      <c r="V141" s="298"/>
      <c r="W141" s="366"/>
      <c r="X141" s="298"/>
      <c r="Y141" s="385"/>
      <c r="Z141" s="868"/>
      <c r="AA141" s="298"/>
    </row>
    <row r="142" spans="1:27" ht="15" customHeight="1" x14ac:dyDescent="0.35">
      <c r="A142" s="1243">
        <v>44463</v>
      </c>
      <c r="B142" s="353"/>
      <c r="C142" s="353"/>
      <c r="D142" s="298"/>
      <c r="E142" s="366"/>
      <c r="F142" s="297"/>
      <c r="G142" s="353"/>
      <c r="H142" s="298"/>
      <c r="I142" s="366"/>
      <c r="J142" s="298"/>
      <c r="K142" s="366"/>
      <c r="L142" s="298"/>
      <c r="M142" s="366"/>
      <c r="N142" s="298"/>
      <c r="O142" s="366"/>
      <c r="P142" s="298"/>
      <c r="Q142" s="365"/>
      <c r="R142" s="298"/>
      <c r="S142" s="388"/>
      <c r="T142" s="332"/>
      <c r="U142" s="366"/>
      <c r="V142" s="298"/>
      <c r="W142" s="366"/>
      <c r="X142" s="298"/>
      <c r="Y142" s="385"/>
      <c r="Z142" s="868"/>
      <c r="AA142" s="298"/>
    </row>
    <row r="143" spans="1:27" ht="15" customHeight="1" x14ac:dyDescent="0.35">
      <c r="A143" s="1244"/>
      <c r="B143" s="353">
        <v>56.56</v>
      </c>
      <c r="C143" s="353"/>
      <c r="D143" s="298">
        <v>291284</v>
      </c>
      <c r="E143" s="366">
        <v>51.65</v>
      </c>
      <c r="F143" s="297">
        <v>265998</v>
      </c>
      <c r="G143" s="353"/>
      <c r="H143" s="298"/>
      <c r="I143" s="366"/>
      <c r="J143" s="298"/>
      <c r="K143" s="366">
        <v>8.81</v>
      </c>
      <c r="L143" s="298">
        <v>67397</v>
      </c>
      <c r="M143" s="366"/>
      <c r="N143" s="298"/>
      <c r="O143" s="366"/>
      <c r="P143" s="298"/>
      <c r="Q143" s="365"/>
      <c r="R143" s="298"/>
      <c r="S143" s="366"/>
      <c r="T143" s="298"/>
      <c r="U143" s="366"/>
      <c r="V143" s="298"/>
      <c r="W143" s="366"/>
      <c r="X143" s="298"/>
      <c r="Y143" s="385">
        <v>30.99</v>
      </c>
      <c r="Z143" s="868">
        <v>345540</v>
      </c>
      <c r="AA143" s="298"/>
    </row>
    <row r="144" spans="1:27" ht="15" customHeight="1" x14ac:dyDescent="0.35">
      <c r="A144" s="1243">
        <v>44464</v>
      </c>
      <c r="B144" s="353"/>
      <c r="C144" s="353"/>
      <c r="D144" s="298"/>
      <c r="E144" s="366">
        <v>41.56</v>
      </c>
      <c r="F144" s="297">
        <v>214034</v>
      </c>
      <c r="G144" s="353"/>
      <c r="H144" s="298"/>
      <c r="I144" s="366"/>
      <c r="J144" s="298"/>
      <c r="K144" s="366"/>
      <c r="L144" s="298"/>
      <c r="M144" s="366"/>
      <c r="N144" s="298"/>
      <c r="O144" s="366"/>
      <c r="P144" s="298"/>
      <c r="Q144" s="365"/>
      <c r="R144" s="298"/>
      <c r="S144" s="366"/>
      <c r="T144" s="298"/>
      <c r="U144" s="366"/>
      <c r="V144" s="298"/>
      <c r="W144" s="366">
        <v>31.06</v>
      </c>
      <c r="X144" s="298">
        <v>346320</v>
      </c>
      <c r="Y144" s="385"/>
      <c r="Z144" s="868"/>
      <c r="AA144" s="298"/>
    </row>
    <row r="145" spans="1:27" ht="15" customHeight="1" x14ac:dyDescent="0.35">
      <c r="A145" s="1244"/>
      <c r="B145" s="353"/>
      <c r="C145" s="353"/>
      <c r="D145" s="298"/>
      <c r="E145" s="366"/>
      <c r="F145" s="297"/>
      <c r="G145" s="353"/>
      <c r="H145" s="298"/>
      <c r="I145" s="366"/>
      <c r="J145" s="298"/>
      <c r="K145" s="366"/>
      <c r="L145" s="298"/>
      <c r="M145" s="366"/>
      <c r="N145" s="298"/>
      <c r="O145" s="366"/>
      <c r="P145" s="298"/>
      <c r="Q145" s="365"/>
      <c r="R145" s="298"/>
      <c r="S145" s="366"/>
      <c r="T145" s="298"/>
      <c r="U145" s="366"/>
      <c r="V145" s="298"/>
      <c r="W145" s="366"/>
      <c r="X145" s="298"/>
      <c r="Y145" s="385"/>
      <c r="Z145" s="868"/>
      <c r="AA145" s="298"/>
    </row>
    <row r="146" spans="1:27" ht="15" customHeight="1" x14ac:dyDescent="0.35">
      <c r="A146" s="1243">
        <v>44465</v>
      </c>
      <c r="B146" s="353"/>
      <c r="C146" s="353"/>
      <c r="D146" s="298"/>
      <c r="E146" s="366"/>
      <c r="F146" s="297"/>
      <c r="G146" s="353"/>
      <c r="H146" s="298"/>
      <c r="I146" s="366"/>
      <c r="J146" s="298"/>
      <c r="K146" s="366"/>
      <c r="L146" s="298"/>
      <c r="M146" s="366"/>
      <c r="N146" s="298"/>
      <c r="O146" s="366"/>
      <c r="P146" s="298"/>
      <c r="Q146" s="365"/>
      <c r="R146" s="298"/>
      <c r="S146" s="366"/>
      <c r="T146" s="298"/>
      <c r="U146" s="366"/>
      <c r="V146" s="298"/>
      <c r="W146" s="366"/>
      <c r="X146" s="298"/>
      <c r="Y146" s="385"/>
      <c r="Z146" s="868"/>
      <c r="AA146" s="298"/>
    </row>
    <row r="147" spans="1:27" ht="15" customHeight="1" x14ac:dyDescent="0.35">
      <c r="A147" s="1244"/>
      <c r="B147" s="353"/>
      <c r="C147" s="353"/>
      <c r="D147" s="298"/>
      <c r="E147" s="366"/>
      <c r="F147" s="297"/>
      <c r="G147" s="353"/>
      <c r="H147" s="298"/>
      <c r="I147" s="366"/>
      <c r="J147" s="298"/>
      <c r="K147" s="366"/>
      <c r="L147" s="298"/>
      <c r="M147" s="366"/>
      <c r="N147" s="298"/>
      <c r="O147" s="366"/>
      <c r="P147" s="298"/>
      <c r="Q147" s="365"/>
      <c r="R147" s="298"/>
      <c r="S147" s="366"/>
      <c r="T147" s="298"/>
      <c r="U147" s="366"/>
      <c r="V147" s="298"/>
      <c r="W147" s="366"/>
      <c r="X147" s="298"/>
      <c r="Y147" s="385"/>
      <c r="Z147" s="868"/>
      <c r="AA147" s="298"/>
    </row>
    <row r="148" spans="1:27" ht="15" customHeight="1" x14ac:dyDescent="0.35">
      <c r="A148" s="1243">
        <v>44466</v>
      </c>
      <c r="B148" s="353"/>
      <c r="C148" s="353"/>
      <c r="D148" s="298"/>
      <c r="E148" s="366"/>
      <c r="F148" s="297"/>
      <c r="G148" s="353">
        <v>13.8</v>
      </c>
      <c r="H148" s="298">
        <v>105570</v>
      </c>
      <c r="I148" s="366"/>
      <c r="J148" s="298"/>
      <c r="K148" s="366"/>
      <c r="L148" s="298"/>
      <c r="M148" s="366"/>
      <c r="N148" s="298"/>
      <c r="O148" s="366"/>
      <c r="P148" s="298"/>
      <c r="Q148" s="365"/>
      <c r="R148" s="298"/>
      <c r="S148" s="366"/>
      <c r="T148" s="298"/>
      <c r="U148" s="366"/>
      <c r="V148" s="298"/>
      <c r="W148" s="366"/>
      <c r="X148" s="298"/>
      <c r="Y148" s="385"/>
      <c r="Z148" s="868"/>
      <c r="AA148" s="298"/>
    </row>
    <row r="149" spans="1:27" ht="15" customHeight="1" x14ac:dyDescent="0.35">
      <c r="A149" s="1244"/>
      <c r="B149" s="352"/>
      <c r="C149" s="352"/>
      <c r="D149" s="298"/>
      <c r="E149" s="366"/>
      <c r="F149" s="297"/>
      <c r="G149" s="353"/>
      <c r="H149" s="298"/>
      <c r="I149" s="366"/>
      <c r="J149" s="298"/>
      <c r="K149" s="366"/>
      <c r="L149" s="298"/>
      <c r="M149" s="366">
        <v>6.5</v>
      </c>
      <c r="N149" s="298">
        <v>49730</v>
      </c>
      <c r="O149" s="366"/>
      <c r="P149" s="298"/>
      <c r="Q149" s="365"/>
      <c r="R149" s="298"/>
      <c r="S149" s="366"/>
      <c r="T149" s="298"/>
      <c r="U149" s="366"/>
      <c r="V149" s="298"/>
      <c r="W149" s="366"/>
      <c r="X149" s="298"/>
      <c r="Y149" s="385"/>
      <c r="Z149" s="868"/>
      <c r="AA149" s="298"/>
    </row>
    <row r="150" spans="1:27" ht="15" customHeight="1" x14ac:dyDescent="0.35">
      <c r="A150" s="1243">
        <v>44467</v>
      </c>
      <c r="B150" s="352">
        <v>52.64</v>
      </c>
      <c r="C150" s="352"/>
      <c r="D150" s="298">
        <v>271096</v>
      </c>
      <c r="E150" s="366"/>
      <c r="F150" s="297"/>
      <c r="G150" s="353"/>
      <c r="H150" s="298"/>
      <c r="I150" s="366"/>
      <c r="J150" s="298"/>
      <c r="K150" s="366"/>
      <c r="L150" s="298"/>
      <c r="M150" s="366"/>
      <c r="N150" s="298"/>
      <c r="O150" s="366">
        <v>10.31</v>
      </c>
      <c r="P150" s="298">
        <v>78872</v>
      </c>
      <c r="Q150" s="365"/>
      <c r="R150" s="298"/>
      <c r="S150" s="366"/>
      <c r="T150" s="298"/>
      <c r="U150" s="366"/>
      <c r="V150" s="298"/>
      <c r="W150" s="366"/>
      <c r="X150" s="298"/>
      <c r="Y150" s="385"/>
      <c r="Z150" s="868"/>
      <c r="AA150" s="298"/>
    </row>
    <row r="151" spans="1:27" ht="15" customHeight="1" x14ac:dyDescent="0.35">
      <c r="A151" s="1244"/>
      <c r="B151" s="352"/>
      <c r="C151" s="352"/>
      <c r="D151" s="298"/>
      <c r="E151" s="366"/>
      <c r="F151" s="297"/>
      <c r="G151" s="353"/>
      <c r="H151" s="298"/>
      <c r="I151" s="366"/>
      <c r="J151" s="298"/>
      <c r="K151" s="366"/>
      <c r="L151" s="298"/>
      <c r="M151" s="366"/>
      <c r="N151" s="298"/>
      <c r="O151" s="366"/>
      <c r="P151" s="298"/>
      <c r="Q151" s="365"/>
      <c r="R151" s="298"/>
      <c r="S151" s="366"/>
      <c r="T151" s="298"/>
      <c r="U151" s="366"/>
      <c r="V151" s="298"/>
      <c r="W151" s="366"/>
      <c r="X151" s="298"/>
      <c r="Y151" s="385">
        <v>36.33</v>
      </c>
      <c r="Z151" s="868">
        <v>277925</v>
      </c>
      <c r="AA151" s="298"/>
    </row>
    <row r="152" spans="1:27" ht="15" customHeight="1" x14ac:dyDescent="0.35">
      <c r="A152" s="1243">
        <v>44468</v>
      </c>
      <c r="B152" s="352"/>
      <c r="C152" s="352"/>
      <c r="D152" s="298"/>
      <c r="E152" s="366">
        <v>41.85</v>
      </c>
      <c r="F152" s="297">
        <v>215528</v>
      </c>
      <c r="G152" s="353"/>
      <c r="H152" s="298"/>
      <c r="I152" s="366">
        <v>14.12</v>
      </c>
      <c r="J152" s="298">
        <v>108018</v>
      </c>
      <c r="K152" s="366"/>
      <c r="L152" s="298"/>
      <c r="M152" s="366"/>
      <c r="N152" s="298"/>
      <c r="O152" s="366"/>
      <c r="P152" s="298"/>
      <c r="Q152" s="365"/>
      <c r="R152" s="298"/>
      <c r="S152" s="366"/>
      <c r="T152" s="298"/>
      <c r="U152" s="366"/>
      <c r="V152" s="298"/>
      <c r="W152" s="366"/>
      <c r="X152" s="298"/>
      <c r="Y152" s="385"/>
      <c r="Z152" s="868"/>
      <c r="AA152" s="298"/>
    </row>
    <row r="153" spans="1:27" ht="15" customHeight="1" x14ac:dyDescent="0.35">
      <c r="A153" s="1244"/>
      <c r="B153" s="352"/>
      <c r="C153" s="352"/>
      <c r="D153" s="298"/>
      <c r="E153" s="366"/>
      <c r="F153" s="297"/>
      <c r="G153" s="353"/>
      <c r="H153" s="298"/>
      <c r="I153" s="366">
        <v>14.7</v>
      </c>
      <c r="J153" s="298">
        <v>112455</v>
      </c>
      <c r="K153" s="366">
        <v>11.22</v>
      </c>
      <c r="L153" s="298">
        <v>85833</v>
      </c>
      <c r="M153" s="366"/>
      <c r="N153" s="298"/>
      <c r="O153" s="366"/>
      <c r="P153" s="298"/>
      <c r="Q153" s="365"/>
      <c r="R153" s="298"/>
      <c r="S153" s="366"/>
      <c r="T153" s="298"/>
      <c r="U153" s="366"/>
      <c r="V153" s="298"/>
      <c r="W153" s="366">
        <v>43.97</v>
      </c>
      <c r="X153" s="298">
        <v>490270</v>
      </c>
      <c r="Y153" s="385"/>
      <c r="Z153" s="868"/>
      <c r="AA153" s="298"/>
    </row>
    <row r="154" spans="1:27" ht="15" customHeight="1" x14ac:dyDescent="0.35">
      <c r="A154" s="1243">
        <v>44469</v>
      </c>
      <c r="B154" s="352"/>
      <c r="C154" s="352"/>
      <c r="D154" s="298"/>
      <c r="E154" s="366"/>
      <c r="F154" s="297"/>
      <c r="G154" s="353"/>
      <c r="H154" s="298"/>
      <c r="I154" s="366"/>
      <c r="J154" s="298"/>
      <c r="K154" s="366"/>
      <c r="L154" s="298"/>
      <c r="M154" s="366"/>
      <c r="N154" s="298"/>
      <c r="O154" s="366"/>
      <c r="P154" s="298"/>
      <c r="Q154" s="365"/>
      <c r="R154" s="298"/>
      <c r="S154" s="366"/>
      <c r="T154" s="298"/>
      <c r="U154" s="366"/>
      <c r="V154" s="298"/>
      <c r="W154" s="366"/>
      <c r="X154" s="298"/>
      <c r="Y154" s="385"/>
      <c r="Z154" s="868"/>
      <c r="AA154" s="298"/>
    </row>
    <row r="155" spans="1:27" ht="15" customHeight="1" x14ac:dyDescent="0.35">
      <c r="A155" s="1244"/>
      <c r="B155" s="352"/>
      <c r="C155" s="352"/>
      <c r="D155" s="298"/>
      <c r="E155" s="366"/>
      <c r="F155" s="297"/>
      <c r="G155" s="353"/>
      <c r="H155" s="298"/>
      <c r="I155" s="366"/>
      <c r="J155" s="298"/>
      <c r="K155" s="366"/>
      <c r="L155" s="298"/>
      <c r="M155" s="366"/>
      <c r="N155" s="298"/>
      <c r="O155" s="366"/>
      <c r="P155" s="298"/>
      <c r="Q155" s="365"/>
      <c r="R155" s="298"/>
      <c r="S155" s="366"/>
      <c r="T155" s="298"/>
      <c r="U155" s="366"/>
      <c r="V155" s="298"/>
      <c r="W155" s="366"/>
      <c r="X155" s="298"/>
      <c r="Y155" s="385"/>
      <c r="Z155" s="868"/>
      <c r="AA155" s="298"/>
    </row>
    <row r="156" spans="1:27" s="295" customFormat="1" ht="22" customHeight="1" x14ac:dyDescent="0.35">
      <c r="A156" s="1226" t="s">
        <v>113</v>
      </c>
      <c r="B156" s="354"/>
      <c r="C156" s="354"/>
      <c r="D156" s="293">
        <f>SUM(D96:D155)</f>
        <v>952905</v>
      </c>
      <c r="E156" s="364"/>
      <c r="F156" s="293">
        <f>SUM(F96:F155)</f>
        <v>1778246</v>
      </c>
      <c r="G156" s="364"/>
      <c r="H156" s="293">
        <f>SUM(H96:H155)</f>
        <v>398641</v>
      </c>
      <c r="I156" s="364"/>
      <c r="J156" s="293">
        <f>SUM(J96:J155)</f>
        <v>476623</v>
      </c>
      <c r="K156" s="364"/>
      <c r="L156" s="293">
        <f>SUM(L96:L155)</f>
        <v>401014</v>
      </c>
      <c r="M156" s="364"/>
      <c r="N156" s="293">
        <f>SUM(N96:N155)</f>
        <v>454035</v>
      </c>
      <c r="O156" s="364"/>
      <c r="P156" s="293">
        <f>SUM(P96:P155)</f>
        <v>246178</v>
      </c>
      <c r="Q156" s="354"/>
      <c r="R156" s="293">
        <f>SUM(R96:R155)</f>
        <v>326273</v>
      </c>
      <c r="S156" s="364"/>
      <c r="T156" s="293">
        <f>SUM(T96:T155)</f>
        <v>1095405</v>
      </c>
      <c r="U156" s="364"/>
      <c r="V156" s="293">
        <f>SUM(V96:V155)</f>
        <v>477437</v>
      </c>
      <c r="W156" s="364"/>
      <c r="X156" s="293">
        <f>SUM(X96:X155)</f>
        <v>3087910</v>
      </c>
      <c r="Y156" s="364"/>
      <c r="Z156" s="293">
        <f>SUM(Z96:Z155)</f>
        <v>1653775</v>
      </c>
      <c r="AA156" s="293">
        <f>SUM(B156:Z156)</f>
        <v>11348442</v>
      </c>
    </row>
    <row r="157" spans="1:27" s="295" customFormat="1" ht="22" customHeight="1" x14ac:dyDescent="0.35">
      <c r="A157" s="1226"/>
      <c r="B157" s="354">
        <f>SUM(B96:B156)</f>
        <v>185.02999999999997</v>
      </c>
      <c r="C157" s="354">
        <f>SUM(C96:C156)</f>
        <v>0</v>
      </c>
      <c r="D157" s="293"/>
      <c r="E157" s="354">
        <f>SUM(E96:E156)</f>
        <v>345.29</v>
      </c>
      <c r="F157" s="293"/>
      <c r="G157" s="354">
        <f>SUM(G96:G156)</f>
        <v>52.11</v>
      </c>
      <c r="H157" s="293"/>
      <c r="I157" s="354">
        <f>SUM(I96:I156)</f>
        <v>61.099999999999852</v>
      </c>
      <c r="J157" s="293"/>
      <c r="K157" s="354">
        <f>SUM(K96:K156)</f>
        <v>52.42</v>
      </c>
      <c r="L157" s="293"/>
      <c r="M157" s="354">
        <f>SUM(M96:M156)</f>
        <v>59.350000000000009</v>
      </c>
      <c r="N157" s="293"/>
      <c r="O157" s="354">
        <f>SUM(O96:O156)</f>
        <v>32.18</v>
      </c>
      <c r="P157" s="293"/>
      <c r="Q157" s="354">
        <f>SUM(Q96:Q156)</f>
        <v>42.65</v>
      </c>
      <c r="R157" s="293"/>
      <c r="S157" s="354">
        <f>SUM(S96:S156)</f>
        <v>143.19</v>
      </c>
      <c r="T157" s="293"/>
      <c r="U157" s="354">
        <f>SUM(U96:U156)</f>
        <v>62.41</v>
      </c>
      <c r="V157" s="293"/>
      <c r="W157" s="354">
        <f>SUM(W96:W156)</f>
        <v>291.95000000000005</v>
      </c>
      <c r="X157" s="293"/>
      <c r="Y157" s="354">
        <f>SUM(Y96:Y156)</f>
        <v>168.32999999999998</v>
      </c>
      <c r="Z157" s="293"/>
      <c r="AA157" s="364">
        <f>SUM(B157:Z157)</f>
        <v>1496.0099999999998</v>
      </c>
    </row>
    <row r="158" spans="1:27" ht="24" customHeight="1" x14ac:dyDescent="0.35">
      <c r="A158" s="1226"/>
      <c r="B158" s="1277"/>
      <c r="C158" s="1278"/>
      <c r="D158" s="1278"/>
      <c r="E158" s="1278"/>
      <c r="F158" s="1278"/>
      <c r="G158" s="1278"/>
      <c r="H158" s="1278"/>
      <c r="I158" s="1278"/>
      <c r="J158" s="1278"/>
      <c r="K158" s="1278"/>
      <c r="L158" s="1278"/>
      <c r="M158" s="1278"/>
      <c r="N158" s="1278"/>
      <c r="O158" s="1278"/>
      <c r="P158" s="1278"/>
      <c r="Q158" s="1278"/>
      <c r="R158" s="1278"/>
      <c r="S158" s="1278"/>
      <c r="T158" s="1278"/>
      <c r="U158" s="1278"/>
      <c r="V158" s="1278"/>
      <c r="W158" s="1278"/>
      <c r="X158" s="1278"/>
      <c r="Y158" s="1278"/>
      <c r="Z158" s="1279"/>
      <c r="AA158" s="394">
        <f>AA90+AA156</f>
        <v>36493346</v>
      </c>
    </row>
    <row r="159" spans="1:27" ht="24" customHeight="1" x14ac:dyDescent="0.35">
      <c r="A159" s="862"/>
      <c r="B159" s="1277"/>
      <c r="C159" s="1278"/>
      <c r="D159" s="1278"/>
      <c r="E159" s="1278"/>
      <c r="F159" s="1278"/>
      <c r="G159" s="1278"/>
      <c r="H159" s="1278"/>
      <c r="I159" s="1278"/>
      <c r="J159" s="1278"/>
      <c r="K159" s="1278"/>
      <c r="L159" s="1278"/>
      <c r="M159" s="1278"/>
      <c r="N159" s="1278"/>
      <c r="O159" s="1278"/>
      <c r="P159" s="1278"/>
      <c r="Q159" s="1278"/>
      <c r="R159" s="1278"/>
      <c r="S159" s="1278"/>
      <c r="T159" s="1278"/>
      <c r="U159" s="1278"/>
      <c r="V159" s="1278"/>
      <c r="W159" s="1278"/>
      <c r="X159" s="1278"/>
      <c r="Y159" s="1278"/>
      <c r="Z159" s="1279"/>
      <c r="AA159" s="412">
        <f>AA157+AA91</f>
        <v>4769.7700000000004</v>
      </c>
    </row>
    <row r="160" spans="1:27" ht="22" customHeight="1" x14ac:dyDescent="0.35">
      <c r="A160" s="331" t="s">
        <v>282</v>
      </c>
      <c r="B160" s="360"/>
      <c r="C160" s="360"/>
      <c r="D160" s="303"/>
      <c r="E160" s="368"/>
      <c r="F160" s="303"/>
      <c r="G160" s="368"/>
      <c r="H160" s="301"/>
      <c r="I160" s="359"/>
      <c r="J160" s="301"/>
      <c r="K160" s="359"/>
      <c r="L160" s="301"/>
      <c r="M160" s="359"/>
      <c r="N160" s="301"/>
      <c r="O160" s="359"/>
      <c r="P160" s="301"/>
      <c r="Q160" s="369"/>
      <c r="R160" s="301"/>
      <c r="S160" s="359"/>
      <c r="T160" s="301"/>
      <c r="U160" s="359"/>
      <c r="V160" s="301"/>
      <c r="W160" s="359"/>
      <c r="X160" s="301"/>
      <c r="Y160" s="359"/>
      <c r="Z160" s="301"/>
      <c r="AA160" s="301"/>
    </row>
    <row r="161" spans="1:27" ht="22" customHeight="1" x14ac:dyDescent="0.35">
      <c r="A161" s="331"/>
      <c r="B161" s="360"/>
      <c r="C161" s="360"/>
      <c r="D161" s="303"/>
      <c r="E161" s="368"/>
      <c r="F161" s="303"/>
      <c r="G161" s="368"/>
      <c r="H161" s="301"/>
      <c r="I161" s="359"/>
      <c r="J161" s="301"/>
      <c r="K161" s="359"/>
      <c r="L161" s="301"/>
      <c r="M161" s="359"/>
      <c r="N161" s="301"/>
      <c r="O161" s="359"/>
      <c r="P161" s="301"/>
      <c r="Q161" s="369"/>
      <c r="R161" s="301"/>
      <c r="S161" s="359"/>
      <c r="T161" s="301"/>
      <c r="U161" s="359"/>
      <c r="V161" s="301"/>
      <c r="W161" s="359"/>
      <c r="X161" s="301"/>
      <c r="Y161" s="359"/>
      <c r="Z161" s="301"/>
      <c r="AA161" s="301"/>
    </row>
    <row r="162" spans="1:27" ht="22" customHeight="1" x14ac:dyDescent="0.35">
      <c r="A162" s="331"/>
      <c r="B162" s="360"/>
      <c r="C162" s="360"/>
      <c r="D162" s="1239" t="s">
        <v>240</v>
      </c>
      <c r="E162" s="1239"/>
      <c r="F162" s="1239"/>
      <c r="G162" s="368"/>
      <c r="H162" s="301"/>
      <c r="I162" s="359"/>
      <c r="J162" s="1239" t="s">
        <v>258</v>
      </c>
      <c r="K162" s="1239"/>
      <c r="L162" s="1239"/>
      <c r="M162" s="359"/>
      <c r="N162" s="301"/>
      <c r="O162" s="359"/>
      <c r="P162" s="1239" t="s">
        <v>242</v>
      </c>
      <c r="Q162" s="1239"/>
      <c r="R162" s="1239"/>
      <c r="S162" s="359"/>
      <c r="T162" s="301"/>
      <c r="U162" s="359"/>
      <c r="V162" s="301"/>
      <c r="W162" s="359"/>
      <c r="X162" s="301"/>
      <c r="Y162" s="359"/>
      <c r="Z162" s="359"/>
      <c r="AA162" s="301"/>
    </row>
    <row r="163" spans="1:27" ht="22" customHeight="1" x14ac:dyDescent="0.35">
      <c r="A163" s="331"/>
      <c r="B163" s="360"/>
      <c r="C163" s="360"/>
      <c r="D163" s="303"/>
      <c r="E163" s="368"/>
      <c r="F163" s="303"/>
      <c r="G163" s="368"/>
      <c r="H163" s="301"/>
      <c r="I163" s="359"/>
      <c r="J163" s="301"/>
      <c r="K163" s="359"/>
      <c r="L163" s="301"/>
      <c r="M163" s="359"/>
      <c r="N163" s="301"/>
      <c r="O163" s="359"/>
      <c r="P163" s="301"/>
      <c r="Q163" s="369"/>
      <c r="R163" s="301"/>
      <c r="S163" s="359"/>
      <c r="T163" s="301"/>
      <c r="U163" s="359"/>
      <c r="V163" s="301"/>
      <c r="W163" s="359"/>
      <c r="X163" s="301"/>
      <c r="Y163" s="359"/>
      <c r="Z163" s="359"/>
      <c r="AA163" s="301"/>
    </row>
    <row r="164" spans="1:27" ht="22" customHeight="1" x14ac:dyDescent="0.35">
      <c r="A164" s="331"/>
      <c r="B164" s="360"/>
      <c r="C164" s="360"/>
      <c r="D164" s="303"/>
      <c r="E164" s="368"/>
      <c r="F164" s="303"/>
      <c r="G164" s="368"/>
      <c r="H164" s="301"/>
      <c r="I164" s="359"/>
      <c r="J164" s="301"/>
      <c r="K164" s="359"/>
      <c r="L164" s="301"/>
      <c r="M164" s="359"/>
      <c r="N164" s="301"/>
      <c r="O164" s="359"/>
      <c r="P164" s="301"/>
      <c r="Q164" s="369"/>
      <c r="R164" s="301"/>
      <c r="S164" s="359"/>
      <c r="T164" s="301"/>
      <c r="U164" s="359"/>
      <c r="V164" s="301"/>
      <c r="W164" s="359"/>
      <c r="X164" s="301"/>
      <c r="Y164" s="359"/>
      <c r="Z164" s="301"/>
      <c r="AA164" s="301"/>
    </row>
    <row r="165" spans="1:27" ht="22" customHeight="1" x14ac:dyDescent="0.35">
      <c r="A165" s="331"/>
      <c r="B165" s="360"/>
      <c r="C165" s="360"/>
      <c r="D165" s="303"/>
      <c r="E165" s="368"/>
      <c r="F165" s="303"/>
      <c r="G165" s="368"/>
      <c r="H165" s="301"/>
      <c r="I165" s="359"/>
      <c r="J165" s="301"/>
      <c r="K165" s="359"/>
      <c r="L165" s="301"/>
      <c r="M165" s="359"/>
      <c r="N165" s="301"/>
      <c r="O165" s="359"/>
      <c r="P165" s="301"/>
      <c r="Q165" s="369"/>
      <c r="R165" s="301"/>
      <c r="S165" s="359"/>
      <c r="T165" s="301"/>
      <c r="U165" s="359"/>
      <c r="V165" s="301"/>
      <c r="W165" s="359"/>
      <c r="X165" s="301"/>
      <c r="Y165" s="359"/>
      <c r="Z165" s="301"/>
      <c r="AA165" s="301"/>
    </row>
    <row r="166" spans="1:27" ht="22" customHeight="1" x14ac:dyDescent="0.35">
      <c r="A166" s="301"/>
      <c r="B166" s="359"/>
      <c r="C166" s="359"/>
      <c r="D166" s="1280" t="s">
        <v>231</v>
      </c>
      <c r="E166" s="1280"/>
      <c r="F166" s="1280"/>
      <c r="G166" s="359"/>
      <c r="H166" s="301"/>
      <c r="I166" s="359"/>
      <c r="J166" s="1280" t="s">
        <v>259</v>
      </c>
      <c r="K166" s="1280"/>
      <c r="L166" s="1280"/>
      <c r="M166" s="359"/>
      <c r="N166" s="301"/>
      <c r="O166" s="359"/>
      <c r="P166" s="1280" t="s">
        <v>244</v>
      </c>
      <c r="Q166" s="1280"/>
      <c r="R166" s="1280"/>
      <c r="S166" s="359"/>
      <c r="T166" s="301"/>
      <c r="U166" s="359"/>
      <c r="V166" s="301"/>
      <c r="W166" s="359"/>
      <c r="X166" s="301"/>
      <c r="Y166" s="359"/>
      <c r="Z166" s="359"/>
      <c r="AA166" s="301"/>
    </row>
    <row r="167" spans="1:27" ht="22" customHeight="1" x14ac:dyDescent="0.35">
      <c r="A167" s="301"/>
      <c r="B167" s="359"/>
      <c r="C167" s="359"/>
      <c r="D167" s="301"/>
      <c r="E167" s="359"/>
      <c r="F167" s="301"/>
      <c r="G167" s="359"/>
      <c r="H167" s="301"/>
      <c r="I167" s="359"/>
      <c r="J167" s="301"/>
      <c r="K167" s="359"/>
      <c r="L167" s="301"/>
      <c r="M167" s="359"/>
      <c r="N167" s="301"/>
      <c r="O167" s="359"/>
      <c r="P167" s="301"/>
      <c r="Q167" s="369"/>
      <c r="R167" s="301"/>
      <c r="S167" s="359"/>
      <c r="T167" s="301"/>
      <c r="U167" s="359"/>
      <c r="V167" s="359"/>
      <c r="W167" s="359"/>
      <c r="X167" s="301"/>
      <c r="Y167" s="359"/>
      <c r="Z167" s="359"/>
      <c r="AA167" s="301"/>
    </row>
    <row r="168" spans="1:27" ht="32.25" customHeight="1" x14ac:dyDescent="0.35">
      <c r="A168" s="324"/>
      <c r="B168" s="361"/>
      <c r="C168" s="361"/>
      <c r="D168" s="1238"/>
      <c r="E168" s="1238"/>
      <c r="F168" s="1238"/>
      <c r="G168" s="391"/>
      <c r="H168" s="301"/>
      <c r="I168" s="359"/>
      <c r="J168" s="301"/>
      <c r="K168" s="359"/>
      <c r="L168" s="301"/>
      <c r="M168" s="359"/>
      <c r="N168" s="301"/>
      <c r="O168" s="359"/>
      <c r="P168" s="301"/>
      <c r="Q168" s="369"/>
      <c r="R168" s="301"/>
      <c r="S168" s="359"/>
      <c r="T168" s="866"/>
      <c r="U168" s="369"/>
      <c r="V168" s="359"/>
      <c r="W168" s="359"/>
      <c r="X168" s="1239"/>
      <c r="Y168" s="1239"/>
      <c r="Z168" s="1239"/>
      <c r="AA168" s="866"/>
    </row>
    <row r="169" spans="1:27" ht="22" customHeight="1" x14ac:dyDescent="0.35">
      <c r="A169" s="301"/>
      <c r="B169" s="359"/>
      <c r="C169" s="359"/>
      <c r="D169" s="1240" t="s">
        <v>156</v>
      </c>
      <c r="E169" s="1240"/>
      <c r="F169" s="1240" t="s">
        <v>157</v>
      </c>
      <c r="G169" s="1240"/>
      <c r="H169" s="1240" t="s">
        <v>158</v>
      </c>
      <c r="I169" s="1240"/>
      <c r="J169" s="1240" t="s">
        <v>159</v>
      </c>
      <c r="K169" s="1240"/>
      <c r="L169" s="1240" t="s">
        <v>160</v>
      </c>
      <c r="M169" s="1240"/>
      <c r="N169" s="1240" t="s">
        <v>216</v>
      </c>
      <c r="O169" s="1240"/>
      <c r="P169" s="1240" t="s">
        <v>217</v>
      </c>
      <c r="Q169" s="1240"/>
      <c r="R169" s="298"/>
      <c r="S169" s="359"/>
      <c r="T169" s="301"/>
      <c r="U169" s="359"/>
      <c r="V169" s="359"/>
      <c r="W169" s="359"/>
      <c r="X169" s="301"/>
      <c r="Y169" s="359"/>
      <c r="Z169" s="301"/>
      <c r="AA169" s="301"/>
    </row>
    <row r="170" spans="1:27" ht="22" customHeight="1" x14ac:dyDescent="0.35">
      <c r="A170" s="301"/>
      <c r="B170" s="359"/>
      <c r="C170" s="359"/>
      <c r="D170" s="427">
        <v>2866813</v>
      </c>
      <c r="E170" s="365">
        <v>353.57</v>
      </c>
      <c r="F170" s="426">
        <v>1922807</v>
      </c>
      <c r="G170" s="366">
        <v>373.36000000000007</v>
      </c>
      <c r="H170" s="426">
        <v>1060063</v>
      </c>
      <c r="I170" s="366">
        <v>138.57</v>
      </c>
      <c r="J170" s="426">
        <v>246178</v>
      </c>
      <c r="K170" s="366">
        <v>32.18</v>
      </c>
      <c r="L170" s="426">
        <v>326273</v>
      </c>
      <c r="M170" s="366">
        <v>42.65</v>
      </c>
      <c r="N170" s="426">
        <v>3087910</v>
      </c>
      <c r="O170" s="366">
        <v>176.15</v>
      </c>
      <c r="P170" s="426">
        <v>1653775</v>
      </c>
      <c r="Q170" s="365">
        <v>101.01</v>
      </c>
      <c r="R170" s="298"/>
      <c r="S170" s="359"/>
      <c r="T170" s="438"/>
      <c r="U170" s="355"/>
      <c r="V170" s="359"/>
      <c r="W170" s="359"/>
      <c r="X170" s="301"/>
      <c r="Y170" s="359"/>
      <c r="Z170" s="301"/>
      <c r="AA170" s="301"/>
    </row>
    <row r="171" spans="1:27" ht="22" customHeight="1" x14ac:dyDescent="0.35">
      <c r="A171" s="301"/>
      <c r="B171" s="359"/>
      <c r="C171" s="359"/>
      <c r="D171" s="427">
        <v>3659459</v>
      </c>
      <c r="E171" s="365">
        <v>478.36</v>
      </c>
      <c r="F171" s="426">
        <v>3683710</v>
      </c>
      <c r="G171" s="366">
        <v>481.53</v>
      </c>
      <c r="H171" s="426">
        <v>1398268</v>
      </c>
      <c r="I171" s="366">
        <v>182.78000000000003</v>
      </c>
      <c r="J171" s="426">
        <v>454035</v>
      </c>
      <c r="K171" s="366">
        <v>59.350000000000009</v>
      </c>
      <c r="L171" s="426">
        <v>1095405</v>
      </c>
      <c r="M171" s="366">
        <v>143.19</v>
      </c>
      <c r="N171" s="426"/>
      <c r="O171" s="366">
        <v>115.85</v>
      </c>
      <c r="P171" s="426"/>
      <c r="Q171" s="365">
        <v>67.319999999999993</v>
      </c>
      <c r="R171" s="298"/>
      <c r="S171" s="359"/>
      <c r="T171" s="439"/>
      <c r="U171" s="436"/>
      <c r="V171" s="301"/>
      <c r="W171" s="359"/>
      <c r="X171" s="301"/>
      <c r="Y171" s="359"/>
      <c r="Z171" s="301"/>
      <c r="AA171" s="301"/>
    </row>
    <row r="172" spans="1:27" ht="22" customHeight="1" x14ac:dyDescent="0.35">
      <c r="A172" s="301"/>
      <c r="B172" s="359"/>
      <c r="C172" s="359"/>
      <c r="D172" s="427">
        <v>2790341</v>
      </c>
      <c r="E172" s="448">
        <v>364.75</v>
      </c>
      <c r="F172" s="426"/>
      <c r="G172" s="366"/>
      <c r="H172" s="452">
        <v>5520000</v>
      </c>
      <c r="I172" s="451">
        <v>613.32999999999993</v>
      </c>
      <c r="J172" s="426">
        <v>401014</v>
      </c>
      <c r="K172" s="366">
        <v>52.42</v>
      </c>
      <c r="L172" s="426">
        <v>477437</v>
      </c>
      <c r="M172" s="366">
        <v>62.41</v>
      </c>
      <c r="N172" s="426"/>
      <c r="O172" s="366"/>
      <c r="P172" s="432"/>
      <c r="Q172" s="354"/>
      <c r="R172" s="298"/>
      <c r="S172" s="359"/>
      <c r="T172" s="299"/>
      <c r="U172" s="355"/>
      <c r="V172" s="301"/>
      <c r="W172" s="359"/>
      <c r="X172" s="301"/>
      <c r="Y172" s="359"/>
      <c r="Z172" s="301"/>
      <c r="AA172" s="301"/>
    </row>
    <row r="173" spans="1:27" ht="22" customHeight="1" x14ac:dyDescent="0.35">
      <c r="A173" s="325"/>
      <c r="B173" s="362"/>
      <c r="C173" s="362"/>
      <c r="D173" s="426"/>
      <c r="E173" s="366"/>
      <c r="F173" s="430"/>
      <c r="G173" s="414"/>
      <c r="H173" s="427">
        <v>997791</v>
      </c>
      <c r="I173" s="365">
        <v>130.43</v>
      </c>
      <c r="J173" s="427">
        <v>476623</v>
      </c>
      <c r="K173" s="383">
        <v>61.099999999999852</v>
      </c>
      <c r="L173" s="427"/>
      <c r="M173" s="365"/>
      <c r="N173" s="426"/>
      <c r="O173" s="366"/>
      <c r="P173" s="430"/>
      <c r="Q173" s="415"/>
      <c r="R173" s="413"/>
      <c r="S173" s="376"/>
      <c r="T173" s="879"/>
      <c r="U173" s="440"/>
      <c r="V173" s="859"/>
      <c r="W173" s="380"/>
      <c r="X173" s="1237"/>
      <c r="Y173" s="1237"/>
      <c r="Z173" s="1237"/>
      <c r="AA173" s="880"/>
    </row>
    <row r="174" spans="1:27" ht="22" customHeight="1" x14ac:dyDescent="0.35">
      <c r="A174" s="301"/>
      <c r="B174" s="359"/>
      <c r="C174" s="359"/>
      <c r="D174" s="426"/>
      <c r="E174" s="449"/>
      <c r="F174" s="426"/>
      <c r="G174" s="366"/>
      <c r="H174" s="426">
        <v>68315</v>
      </c>
      <c r="I174" s="366">
        <v>8.93</v>
      </c>
      <c r="J174" s="426">
        <v>398641</v>
      </c>
      <c r="K174" s="366">
        <v>52.11</v>
      </c>
      <c r="L174" s="426"/>
      <c r="M174" s="366"/>
      <c r="N174" s="426"/>
      <c r="O174" s="366"/>
      <c r="P174" s="426"/>
      <c r="Q174" s="365"/>
      <c r="R174" s="298"/>
      <c r="S174" s="359"/>
      <c r="T174" s="438"/>
      <c r="U174" s="355"/>
      <c r="V174" s="301"/>
      <c r="W174" s="359"/>
      <c r="X174" s="301"/>
      <c r="Y174" s="359"/>
      <c r="Z174" s="301"/>
      <c r="AA174" s="301"/>
    </row>
    <row r="175" spans="1:27" ht="22" customHeight="1" x14ac:dyDescent="0.35">
      <c r="A175" s="301"/>
      <c r="B175" s="359"/>
      <c r="C175" s="359"/>
      <c r="D175" s="426"/>
      <c r="E175" s="366"/>
      <c r="F175" s="426"/>
      <c r="G175" s="366"/>
      <c r="H175" s="426">
        <v>990753</v>
      </c>
      <c r="I175" s="366">
        <v>123.78</v>
      </c>
      <c r="J175" s="426">
        <v>1778246</v>
      </c>
      <c r="K175" s="366">
        <v>345.29</v>
      </c>
      <c r="L175" s="426"/>
      <c r="M175" s="366"/>
      <c r="N175" s="426"/>
      <c r="O175" s="366"/>
      <c r="P175" s="426"/>
      <c r="Q175" s="365"/>
      <c r="R175" s="298"/>
      <c r="S175" s="359"/>
      <c r="T175" s="438"/>
      <c r="U175" s="355"/>
      <c r="V175" s="301"/>
      <c r="W175" s="359"/>
      <c r="X175" s="301"/>
      <c r="Y175" s="359"/>
      <c r="Z175" s="301"/>
      <c r="AA175" s="301"/>
    </row>
    <row r="176" spans="1:27" ht="24.75" customHeight="1" x14ac:dyDescent="0.35">
      <c r="A176" s="301"/>
      <c r="B176" s="359"/>
      <c r="C176" s="359"/>
      <c r="D176" s="426"/>
      <c r="E176" s="366"/>
      <c r="F176" s="426"/>
      <c r="G176" s="366"/>
      <c r="H176" s="426">
        <v>186584</v>
      </c>
      <c r="I176" s="366">
        <v>24.369999999999997</v>
      </c>
      <c r="J176" s="426">
        <v>952905</v>
      </c>
      <c r="K176" s="366">
        <v>185.02999999999997</v>
      </c>
      <c r="L176" s="426"/>
      <c r="M176" s="366"/>
      <c r="N176" s="426"/>
      <c r="O176" s="366"/>
      <c r="P176" s="426"/>
      <c r="Q176" s="365"/>
      <c r="R176" s="298"/>
      <c r="S176" s="359"/>
      <c r="T176" s="441"/>
      <c r="U176" s="437"/>
      <c r="V176" s="301"/>
      <c r="W176" s="359"/>
      <c r="X176" s="301"/>
      <c r="Y176" s="359"/>
      <c r="Z176" s="301"/>
      <c r="AA176" s="301"/>
    </row>
    <row r="177" spans="1:28" ht="20.25" customHeight="1" x14ac:dyDescent="0.35">
      <c r="D177" s="428"/>
      <c r="E177" s="392"/>
      <c r="F177" s="428"/>
      <c r="G177" s="392"/>
      <c r="H177" s="428"/>
      <c r="I177" s="392"/>
      <c r="J177" s="428"/>
      <c r="K177" s="392"/>
      <c r="L177" s="429"/>
      <c r="M177" s="416"/>
      <c r="N177" s="429"/>
      <c r="O177" s="416"/>
      <c r="P177" s="428"/>
      <c r="Q177" s="375"/>
      <c r="R177" s="287"/>
      <c r="T177" s="438"/>
      <c r="U177" s="355"/>
    </row>
    <row r="178" spans="1:28" ht="20.25" customHeight="1" x14ac:dyDescent="0.35">
      <c r="D178" s="429"/>
      <c r="E178" s="392">
        <f>SUM(E170:E177)</f>
        <v>1196.68</v>
      </c>
      <c r="F178" s="429"/>
      <c r="G178" s="416">
        <f>SUM(G170:G177)</f>
        <v>854.8900000000001</v>
      </c>
      <c r="H178" s="429"/>
      <c r="I178" s="416">
        <f>SUM(I170:I177)</f>
        <v>1222.1899999999998</v>
      </c>
      <c r="J178" s="429"/>
      <c r="K178" s="392">
        <f>SUM(K170:K177)</f>
        <v>787.47999999999979</v>
      </c>
      <c r="L178" s="429"/>
      <c r="M178" s="392">
        <f>SUM(M170:M177)</f>
        <v>248.25</v>
      </c>
      <c r="N178" s="429"/>
      <c r="O178" s="416">
        <v>292</v>
      </c>
      <c r="P178" s="429"/>
      <c r="Q178" s="363">
        <v>168.33</v>
      </c>
      <c r="R178" s="287">
        <f>SUM(E178:Q178)</f>
        <v>4769.82</v>
      </c>
      <c r="T178" s="438"/>
      <c r="U178" s="355"/>
    </row>
    <row r="179" spans="1:28" ht="20.25" customHeight="1" x14ac:dyDescent="0.35">
      <c r="D179" s="428">
        <f>SUM(D170:D178)</f>
        <v>9316613</v>
      </c>
      <c r="E179" s="392"/>
      <c r="F179" s="428">
        <f>SUM(F170:F178)</f>
        <v>5606517</v>
      </c>
      <c r="G179" s="392"/>
      <c r="H179" s="428">
        <f>SUM(H170:H178)</f>
        <v>10221774</v>
      </c>
      <c r="I179" s="392"/>
      <c r="J179" s="428">
        <f>SUM(J170:J178)</f>
        <v>4707642</v>
      </c>
      <c r="K179" s="392"/>
      <c r="L179" s="428">
        <f>SUM(L170:L178)</f>
        <v>1899115</v>
      </c>
      <c r="M179" s="392"/>
      <c r="N179" s="428">
        <f>SUM(N170:N178)</f>
        <v>3087910</v>
      </c>
      <c r="O179" s="392"/>
      <c r="P179" s="428">
        <f>SUM(P170:P178)</f>
        <v>1653775</v>
      </c>
      <c r="Q179" s="375"/>
      <c r="R179" s="287">
        <f>SUM(D179:Q179)</f>
        <v>36493346</v>
      </c>
      <c r="T179" s="442"/>
      <c r="U179" s="436"/>
    </row>
    <row r="184" spans="1:28" ht="14.5" x14ac:dyDescent="0.35">
      <c r="J184" s="433"/>
    </row>
    <row r="185" spans="1:28" ht="14.5" x14ac:dyDescent="0.35">
      <c r="J185" s="433"/>
      <c r="K185" s="436"/>
    </row>
    <row r="186" spans="1:28" ht="15" x14ac:dyDescent="0.35">
      <c r="J186" s="119"/>
      <c r="K186" s="355"/>
    </row>
    <row r="187" spans="1:28" ht="15" x14ac:dyDescent="0.35">
      <c r="J187" s="119"/>
      <c r="K187" s="355"/>
    </row>
    <row r="188" spans="1:28" ht="15" x14ac:dyDescent="0.35">
      <c r="J188" s="119"/>
      <c r="K188" s="355"/>
    </row>
    <row r="189" spans="1:28" ht="15" x14ac:dyDescent="0.35">
      <c r="J189" s="119"/>
      <c r="K189" s="437"/>
    </row>
    <row r="190" spans="1:28" ht="15" x14ac:dyDescent="0.35">
      <c r="J190" s="119"/>
      <c r="K190" s="355"/>
    </row>
    <row r="191" spans="1:28" s="349" customFormat="1" x14ac:dyDescent="0.35">
      <c r="A191" s="294"/>
      <c r="D191" s="294"/>
      <c r="F191" s="294"/>
      <c r="H191" s="294"/>
      <c r="J191" s="294"/>
      <c r="K191" s="436"/>
      <c r="L191" s="294"/>
      <c r="N191" s="294"/>
      <c r="P191" s="294"/>
      <c r="Q191" s="377"/>
      <c r="R191" s="294"/>
      <c r="T191" s="294"/>
      <c r="V191" s="294"/>
      <c r="X191" s="294"/>
      <c r="Z191" s="294"/>
      <c r="AA191" s="294"/>
      <c r="AB191" s="294"/>
    </row>
  </sheetData>
  <mergeCells count="117">
    <mergeCell ref="X173:Z173"/>
    <mergeCell ref="D168:F168"/>
    <mergeCell ref="X168:Z168"/>
    <mergeCell ref="D169:E169"/>
    <mergeCell ref="F169:G169"/>
    <mergeCell ref="H169:I169"/>
    <mergeCell ref="J169:K169"/>
    <mergeCell ref="L169:M169"/>
    <mergeCell ref="N169:O169"/>
    <mergeCell ref="P169:Q169"/>
    <mergeCell ref="B158:Z158"/>
    <mergeCell ref="B159:Z159"/>
    <mergeCell ref="D162:F162"/>
    <mergeCell ref="J162:L162"/>
    <mergeCell ref="P162:R162"/>
    <mergeCell ref="D166:F166"/>
    <mergeCell ref="J166:L166"/>
    <mergeCell ref="P166:R166"/>
    <mergeCell ref="A148:A149"/>
    <mergeCell ref="A150:A151"/>
    <mergeCell ref="A152:A153"/>
    <mergeCell ref="A154:A155"/>
    <mergeCell ref="A156:A158"/>
    <mergeCell ref="A138:A139"/>
    <mergeCell ref="A140:A141"/>
    <mergeCell ref="A142:A143"/>
    <mergeCell ref="A144:A145"/>
    <mergeCell ref="A146:A147"/>
    <mergeCell ref="A124:A125"/>
    <mergeCell ref="A126:A127"/>
    <mergeCell ref="A128:A129"/>
    <mergeCell ref="A130:A131"/>
    <mergeCell ref="A132:A133"/>
    <mergeCell ref="A134:A135"/>
    <mergeCell ref="A120:A121"/>
    <mergeCell ref="A122:A123"/>
    <mergeCell ref="A100:A101"/>
    <mergeCell ref="A102:A103"/>
    <mergeCell ref="A104:A105"/>
    <mergeCell ref="A106:A107"/>
    <mergeCell ref="A108:A109"/>
    <mergeCell ref="A110:A111"/>
    <mergeCell ref="A136:A137"/>
    <mergeCell ref="A96:A97"/>
    <mergeCell ref="A98:A99"/>
    <mergeCell ref="Q93:V93"/>
    <mergeCell ref="W93:X93"/>
    <mergeCell ref="Y93:Z93"/>
    <mergeCell ref="A112:A113"/>
    <mergeCell ref="A114:A115"/>
    <mergeCell ref="A116:A117"/>
    <mergeCell ref="A118:A119"/>
    <mergeCell ref="AA93:AA94"/>
    <mergeCell ref="B94:D94"/>
    <mergeCell ref="E94:F94"/>
    <mergeCell ref="G94:H94"/>
    <mergeCell ref="I94:J94"/>
    <mergeCell ref="K94:L94"/>
    <mergeCell ref="M94:N94"/>
    <mergeCell ref="A90:A91"/>
    <mergeCell ref="A93:A95"/>
    <mergeCell ref="B93:F93"/>
    <mergeCell ref="G93:H93"/>
    <mergeCell ref="I93:P93"/>
    <mergeCell ref="O94:P94"/>
    <mergeCell ref="S94:T94"/>
    <mergeCell ref="U94:V94"/>
    <mergeCell ref="W94:X94"/>
    <mergeCell ref="Y94:Z94"/>
    <mergeCell ref="A73:A75"/>
    <mergeCell ref="A76:A78"/>
    <mergeCell ref="A79:A81"/>
    <mergeCell ref="A82:A84"/>
    <mergeCell ref="A85:A87"/>
    <mergeCell ref="A88:A89"/>
    <mergeCell ref="A56:A58"/>
    <mergeCell ref="A59:A61"/>
    <mergeCell ref="A62:A64"/>
    <mergeCell ref="A65:A67"/>
    <mergeCell ref="A68:A69"/>
    <mergeCell ref="A70:A72"/>
    <mergeCell ref="A39:A41"/>
    <mergeCell ref="A42:A44"/>
    <mergeCell ref="A45:A47"/>
    <mergeCell ref="A48:A49"/>
    <mergeCell ref="A50:A52"/>
    <mergeCell ref="A53:A55"/>
    <mergeCell ref="A24:A26"/>
    <mergeCell ref="A27:A28"/>
    <mergeCell ref="A29:A31"/>
    <mergeCell ref="A32:A33"/>
    <mergeCell ref="A34:A36"/>
    <mergeCell ref="A37:A38"/>
    <mergeCell ref="A7:A8"/>
    <mergeCell ref="A9:A11"/>
    <mergeCell ref="A12:A14"/>
    <mergeCell ref="A15:A16"/>
    <mergeCell ref="A17:A19"/>
    <mergeCell ref="A20:A23"/>
    <mergeCell ref="Y4:Z4"/>
    <mergeCell ref="AA4:AA5"/>
    <mergeCell ref="B5:D5"/>
    <mergeCell ref="E5:F5"/>
    <mergeCell ref="G5:H5"/>
    <mergeCell ref="I5:J5"/>
    <mergeCell ref="K5:L5"/>
    <mergeCell ref="M5:N5"/>
    <mergeCell ref="A1:AA1"/>
    <mergeCell ref="A2:AA2"/>
    <mergeCell ref="A4:A5"/>
    <mergeCell ref="B4:H4"/>
    <mergeCell ref="I4:L4"/>
    <mergeCell ref="M4:N4"/>
    <mergeCell ref="O4:P4"/>
    <mergeCell ref="Q4:R4"/>
    <mergeCell ref="S4:T4"/>
    <mergeCell ref="U4:X4"/>
  </mergeCells>
  <printOptions horizontalCentered="1"/>
  <pageMargins left="0.25" right="0.25" top="0.16" bottom="0.12" header="0.18" footer="0.12"/>
  <pageSetup paperSize="9" scale="34" fitToHeight="0" orientation="landscape" horizontalDpi="360" verticalDpi="360" r:id="rId1"/>
  <rowBreaks count="1" manualBreakCount="1">
    <brk id="91" max="26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B194"/>
  <sheetViews>
    <sheetView workbookViewId="0">
      <selection sqref="A1:AA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9" width="9.81640625" style="349" customWidth="1"/>
    <col min="10" max="10" width="18.453125" style="294" bestFit="1" customWidth="1"/>
    <col min="11" max="11" width="11.1796875" style="349" customWidth="1"/>
    <col min="12" max="12" width="18.453125" style="294" bestFit="1" customWidth="1"/>
    <col min="13" max="13" width="9.453125" style="349" customWidth="1"/>
    <col min="14" max="14" width="20.453125" style="294" customWidth="1"/>
    <col min="15" max="15" width="10" style="349" customWidth="1"/>
    <col min="16" max="16" width="21" style="294" bestFit="1" customWidth="1"/>
    <col min="17" max="17" width="10.453125" style="377" customWidth="1"/>
    <col min="18" max="18" width="21.453125" style="294" customWidth="1"/>
    <col min="19" max="19" width="10.453125" style="349" customWidth="1"/>
    <col min="20" max="20" width="19.453125" style="294" customWidth="1"/>
    <col min="21" max="21" width="9.453125" style="349" customWidth="1"/>
    <col min="22" max="22" width="16.453125" style="294" customWidth="1"/>
    <col min="23" max="23" width="9.453125" style="349" customWidth="1"/>
    <col min="24" max="24" width="18.453125" style="294" bestFit="1" customWidth="1"/>
    <col min="25" max="25" width="10.453125" style="349" customWidth="1"/>
    <col min="26" max="26" width="19.453125" style="294" customWidth="1"/>
    <col min="27" max="27" width="21.453125" style="294" customWidth="1"/>
    <col min="28" max="16384" width="9.1796875" style="294"/>
  </cols>
  <sheetData>
    <row r="1" spans="1:28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</row>
    <row r="2" spans="1:28" ht="15" x14ac:dyDescent="0.35">
      <c r="A2" s="1237" t="s">
        <v>283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</row>
    <row r="4" spans="1:28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4</v>
      </c>
      <c r="J4" s="1281"/>
      <c r="K4" s="1281"/>
      <c r="L4" s="1269"/>
      <c r="M4" s="1282" t="s">
        <v>266</v>
      </c>
      <c r="N4" s="1283"/>
      <c r="O4" s="1282" t="s">
        <v>5</v>
      </c>
      <c r="P4" s="1283"/>
      <c r="Q4" s="1282" t="s">
        <v>6</v>
      </c>
      <c r="R4" s="1283"/>
      <c r="S4" s="1268" t="s">
        <v>7</v>
      </c>
      <c r="T4" s="1269"/>
      <c r="U4" s="1282" t="s">
        <v>8</v>
      </c>
      <c r="V4" s="1283"/>
      <c r="W4" s="1281"/>
      <c r="X4" s="1269"/>
      <c r="Y4" s="1268" t="s">
        <v>7</v>
      </c>
      <c r="Z4" s="1269"/>
      <c r="AA4" s="1245" t="s">
        <v>9</v>
      </c>
    </row>
    <row r="5" spans="1:28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36" t="s">
        <v>268</v>
      </c>
      <c r="L5" s="1236"/>
      <c r="M5" s="1268" t="s">
        <v>269</v>
      </c>
      <c r="N5" s="1269"/>
      <c r="O5" s="363"/>
      <c r="P5" s="869" t="s">
        <v>192</v>
      </c>
      <c r="Q5" s="363"/>
      <c r="R5" s="869" t="s">
        <v>20</v>
      </c>
      <c r="S5" s="374"/>
      <c r="T5" s="863" t="s">
        <v>255</v>
      </c>
      <c r="U5" s="350"/>
      <c r="V5" s="339" t="s">
        <v>193</v>
      </c>
      <c r="W5" s="384"/>
      <c r="X5" s="863" t="s">
        <v>251</v>
      </c>
      <c r="Y5" s="374"/>
      <c r="Z5" s="869" t="s">
        <v>284</v>
      </c>
      <c r="AA5" s="1247"/>
    </row>
    <row r="6" spans="1:28" s="296" customFormat="1" ht="30.75" customHeight="1" x14ac:dyDescent="0.35">
      <c r="A6" s="875"/>
      <c r="B6" s="350" t="s">
        <v>26</v>
      </c>
      <c r="C6" s="350" t="s">
        <v>21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869" t="s">
        <v>27</v>
      </c>
      <c r="K6" s="363" t="s">
        <v>28</v>
      </c>
      <c r="L6" s="869" t="s">
        <v>27</v>
      </c>
      <c r="M6" s="363" t="s">
        <v>30</v>
      </c>
      <c r="N6" s="869" t="s">
        <v>27</v>
      </c>
      <c r="O6" s="363" t="s">
        <v>30</v>
      </c>
      <c r="P6" s="869" t="s">
        <v>27</v>
      </c>
      <c r="Q6" s="363" t="s">
        <v>31</v>
      </c>
      <c r="R6" s="869" t="s">
        <v>27</v>
      </c>
      <c r="S6" s="374" t="s">
        <v>30</v>
      </c>
      <c r="T6" s="863" t="s">
        <v>27</v>
      </c>
      <c r="U6" s="350" t="s">
        <v>30</v>
      </c>
      <c r="V6" s="873" t="s">
        <v>27</v>
      </c>
      <c r="W6" s="350" t="s">
        <v>32</v>
      </c>
      <c r="X6" s="863" t="s">
        <v>27</v>
      </c>
      <c r="Y6" s="374" t="s">
        <v>30</v>
      </c>
      <c r="Z6" s="869" t="s">
        <v>27</v>
      </c>
      <c r="AA6" s="864"/>
    </row>
    <row r="7" spans="1:28" ht="15" customHeight="1" x14ac:dyDescent="0.35">
      <c r="A7" s="1249">
        <v>44409</v>
      </c>
      <c r="B7" s="351"/>
      <c r="C7" s="351"/>
      <c r="D7" s="327"/>
      <c r="E7" s="348">
        <v>20.05</v>
      </c>
      <c r="F7" s="327">
        <v>153383</v>
      </c>
      <c r="G7" s="348"/>
      <c r="H7" s="297"/>
      <c r="I7" s="353">
        <v>23.48</v>
      </c>
      <c r="J7" s="297">
        <v>179622</v>
      </c>
      <c r="K7" s="353"/>
      <c r="L7" s="297"/>
      <c r="M7" s="353"/>
      <c r="N7" s="298"/>
      <c r="O7" s="366">
        <v>29.22</v>
      </c>
      <c r="P7" s="298">
        <v>223533</v>
      </c>
      <c r="Q7" s="365"/>
      <c r="R7" s="298"/>
      <c r="S7" s="366"/>
      <c r="T7" s="298"/>
      <c r="U7" s="385"/>
      <c r="V7" s="340"/>
      <c r="W7" s="385"/>
      <c r="X7" s="298"/>
      <c r="Y7" s="366"/>
      <c r="Z7" s="298"/>
      <c r="AA7" s="298"/>
    </row>
    <row r="8" spans="1:28" ht="15" customHeight="1" x14ac:dyDescent="0.35">
      <c r="A8" s="1251"/>
      <c r="B8" s="352"/>
      <c r="C8" s="352"/>
      <c r="D8" s="327"/>
      <c r="E8" s="348"/>
      <c r="F8" s="327"/>
      <c r="G8" s="348"/>
      <c r="H8" s="297"/>
      <c r="I8" s="353"/>
      <c r="J8" s="297"/>
      <c r="K8" s="353"/>
      <c r="L8" s="297"/>
      <c r="M8" s="353"/>
      <c r="N8" s="298"/>
      <c r="O8" s="366"/>
      <c r="P8" s="298"/>
      <c r="Q8" s="365"/>
      <c r="R8" s="298"/>
      <c r="S8" s="366"/>
      <c r="T8" s="298"/>
      <c r="U8" s="385"/>
      <c r="V8" s="340"/>
      <c r="W8" s="385"/>
      <c r="X8" s="298"/>
      <c r="Y8" s="366"/>
      <c r="Z8" s="298"/>
      <c r="AA8" s="298"/>
    </row>
    <row r="9" spans="1:28" ht="15" customHeight="1" x14ac:dyDescent="0.35">
      <c r="A9" s="1249">
        <v>44410</v>
      </c>
      <c r="B9" s="411">
        <v>16.59</v>
      </c>
      <c r="C9" s="411"/>
      <c r="D9" s="327">
        <v>126914</v>
      </c>
      <c r="E9" s="348"/>
      <c r="F9" s="327"/>
      <c r="G9" s="348"/>
      <c r="H9" s="297"/>
      <c r="I9" s="353">
        <v>17.28</v>
      </c>
      <c r="J9" s="297">
        <v>132192</v>
      </c>
      <c r="K9" s="353"/>
      <c r="L9" s="297"/>
      <c r="M9" s="353"/>
      <c r="N9" s="298"/>
      <c r="O9" s="366"/>
      <c r="P9" s="298"/>
      <c r="Q9" s="365"/>
      <c r="R9" s="298"/>
      <c r="S9" s="366"/>
      <c r="T9" s="298"/>
      <c r="U9" s="385"/>
      <c r="V9" s="340"/>
      <c r="W9" s="385"/>
      <c r="X9" s="298"/>
      <c r="Y9" s="366"/>
      <c r="Z9" s="298"/>
      <c r="AA9" s="298"/>
    </row>
    <row r="10" spans="1:28" ht="15" customHeight="1" x14ac:dyDescent="0.35">
      <c r="A10" s="1250"/>
      <c r="B10" s="351"/>
      <c r="C10" s="351"/>
      <c r="D10" s="327"/>
      <c r="E10" s="348"/>
      <c r="F10" s="327"/>
      <c r="G10" s="348"/>
      <c r="H10" s="297"/>
      <c r="I10" s="353"/>
      <c r="J10" s="297"/>
      <c r="K10" s="353"/>
      <c r="L10" s="297"/>
      <c r="M10" s="353"/>
      <c r="N10" s="298"/>
      <c r="O10" s="366"/>
      <c r="P10" s="298"/>
      <c r="Q10" s="365">
        <v>15</v>
      </c>
      <c r="R10" s="298">
        <v>114750</v>
      </c>
      <c r="S10" s="366"/>
      <c r="T10" s="298"/>
      <c r="U10" s="385"/>
      <c r="V10" s="341"/>
      <c r="W10" s="386"/>
      <c r="X10" s="287"/>
      <c r="Y10" s="392"/>
      <c r="Z10" s="298"/>
      <c r="AA10" s="298"/>
      <c r="AB10" s="294" t="s">
        <v>153</v>
      </c>
    </row>
    <row r="11" spans="1:28" ht="15" customHeight="1" x14ac:dyDescent="0.35">
      <c r="A11" s="1251"/>
      <c r="B11" s="352">
        <v>30</v>
      </c>
      <c r="C11" s="352"/>
      <c r="D11" s="327">
        <v>229500</v>
      </c>
      <c r="E11" s="348">
        <v>19.46</v>
      </c>
      <c r="F11" s="327">
        <v>148869</v>
      </c>
      <c r="G11" s="348"/>
      <c r="H11" s="297"/>
      <c r="I11" s="353"/>
      <c r="J11" s="297"/>
      <c r="K11" s="353">
        <v>49.29</v>
      </c>
      <c r="L11" s="297">
        <v>253844</v>
      </c>
      <c r="M11" s="353">
        <v>48.68</v>
      </c>
      <c r="N11" s="298">
        <v>372402</v>
      </c>
      <c r="O11" s="366"/>
      <c r="P11" s="298"/>
      <c r="Q11" s="365">
        <v>15</v>
      </c>
      <c r="R11" s="298">
        <v>114750</v>
      </c>
      <c r="S11" s="366"/>
      <c r="T11" s="298"/>
      <c r="U11" s="385"/>
      <c r="V11" s="340"/>
      <c r="W11" s="385"/>
      <c r="X11" s="298"/>
      <c r="Y11" s="366"/>
      <c r="Z11" s="298"/>
      <c r="AA11" s="298"/>
    </row>
    <row r="12" spans="1:28" ht="15" customHeight="1" x14ac:dyDescent="0.35">
      <c r="A12" s="1249">
        <v>44411</v>
      </c>
      <c r="B12" s="353"/>
      <c r="C12" s="353"/>
      <c r="D12" s="327"/>
      <c r="E12" s="348"/>
      <c r="F12" s="327"/>
      <c r="G12" s="348"/>
      <c r="H12" s="297"/>
      <c r="I12" s="353">
        <v>30.99</v>
      </c>
      <c r="J12" s="297">
        <v>237074</v>
      </c>
      <c r="K12" s="353"/>
      <c r="L12" s="297"/>
      <c r="M12" s="353"/>
      <c r="N12" s="298"/>
      <c r="O12" s="366"/>
      <c r="P12" s="298"/>
      <c r="Q12" s="365">
        <v>15</v>
      </c>
      <c r="R12" s="298">
        <v>114750</v>
      </c>
      <c r="S12" s="366"/>
      <c r="T12" s="298"/>
      <c r="U12" s="385"/>
      <c r="V12" s="340"/>
      <c r="W12" s="385"/>
      <c r="X12" s="298"/>
      <c r="Y12" s="366"/>
      <c r="Z12" s="298"/>
      <c r="AA12" s="298"/>
    </row>
    <row r="13" spans="1:28" ht="15" customHeight="1" x14ac:dyDescent="0.35">
      <c r="A13" s="1250"/>
      <c r="B13" s="353"/>
      <c r="C13" s="353"/>
      <c r="D13" s="327"/>
      <c r="E13" s="348"/>
      <c r="F13" s="327"/>
      <c r="G13" s="348"/>
      <c r="H13" s="297"/>
      <c r="I13" s="353"/>
      <c r="J13" s="297"/>
      <c r="K13" s="353"/>
      <c r="L13" s="297"/>
      <c r="M13" s="353"/>
      <c r="N13" s="298"/>
      <c r="O13" s="366"/>
      <c r="P13" s="298"/>
      <c r="Q13" s="365">
        <v>15</v>
      </c>
      <c r="R13" s="298">
        <v>114750</v>
      </c>
      <c r="S13" s="366"/>
      <c r="T13" s="298"/>
      <c r="U13" s="385"/>
      <c r="V13" s="340"/>
      <c r="W13" s="385"/>
      <c r="X13" s="298"/>
      <c r="Y13" s="366"/>
      <c r="Z13" s="298"/>
      <c r="AA13" s="298"/>
    </row>
    <row r="14" spans="1:28" ht="15" customHeight="1" x14ac:dyDescent="0.35">
      <c r="A14" s="1251"/>
      <c r="B14" s="353"/>
      <c r="C14" s="353"/>
      <c r="D14" s="327"/>
      <c r="E14" s="348">
        <v>18.670000000000002</v>
      </c>
      <c r="F14" s="297">
        <v>142826</v>
      </c>
      <c r="G14" s="353">
        <v>27.44</v>
      </c>
      <c r="H14" s="297">
        <v>209916</v>
      </c>
      <c r="I14" s="353"/>
      <c r="J14" s="297"/>
      <c r="K14" s="353"/>
      <c r="L14" s="297"/>
      <c r="M14" s="353"/>
      <c r="N14" s="298"/>
      <c r="O14" s="366"/>
      <c r="P14" s="298"/>
      <c r="Q14" s="365">
        <v>15</v>
      </c>
      <c r="R14" s="298">
        <v>114750</v>
      </c>
      <c r="S14" s="366"/>
      <c r="T14" s="298"/>
      <c r="U14" s="385"/>
      <c r="V14" s="340"/>
      <c r="W14" s="385"/>
      <c r="X14" s="298"/>
      <c r="Y14" s="366"/>
      <c r="Z14" s="298"/>
      <c r="AA14" s="298"/>
    </row>
    <row r="15" spans="1:28" ht="15" customHeight="1" x14ac:dyDescent="0.35">
      <c r="A15" s="1249">
        <v>44412</v>
      </c>
      <c r="B15" s="353"/>
      <c r="C15" s="353"/>
      <c r="D15" s="327"/>
      <c r="E15" s="348">
        <v>20.34</v>
      </c>
      <c r="F15" s="327">
        <v>155601</v>
      </c>
      <c r="G15" s="348"/>
      <c r="H15" s="297"/>
      <c r="I15" s="353">
        <v>15.46</v>
      </c>
      <c r="J15" s="297">
        <v>118269</v>
      </c>
      <c r="K15" s="353">
        <v>14.56</v>
      </c>
      <c r="L15" s="297">
        <v>75000</v>
      </c>
      <c r="M15" s="353"/>
      <c r="N15" s="298"/>
      <c r="O15" s="366"/>
      <c r="P15" s="298"/>
      <c r="Q15" s="365">
        <v>15</v>
      </c>
      <c r="R15" s="298">
        <v>114750</v>
      </c>
      <c r="S15" s="366">
        <v>24.59</v>
      </c>
      <c r="T15" s="298">
        <v>188114</v>
      </c>
      <c r="U15" s="385"/>
      <c r="V15" s="340"/>
      <c r="W15" s="385"/>
      <c r="X15" s="298"/>
      <c r="Y15" s="366"/>
      <c r="Z15" s="298"/>
      <c r="AA15" s="298"/>
    </row>
    <row r="16" spans="1:28" ht="15" customHeight="1" x14ac:dyDescent="0.35">
      <c r="A16" s="1251"/>
      <c r="B16" s="353"/>
      <c r="C16" s="353"/>
      <c r="D16" s="327"/>
      <c r="E16" s="348"/>
      <c r="F16" s="327"/>
      <c r="G16" s="348"/>
      <c r="H16" s="297"/>
      <c r="I16" s="353"/>
      <c r="J16" s="297"/>
      <c r="K16" s="353"/>
      <c r="L16" s="297"/>
      <c r="M16" s="353"/>
      <c r="N16" s="298"/>
      <c r="O16" s="366"/>
      <c r="P16" s="298"/>
      <c r="Q16" s="365"/>
      <c r="R16" s="298"/>
      <c r="S16" s="366"/>
      <c r="T16" s="298"/>
      <c r="U16" s="385"/>
      <c r="V16" s="340"/>
      <c r="W16" s="385"/>
      <c r="X16" s="298"/>
      <c r="Y16" s="366"/>
      <c r="Z16" s="298"/>
      <c r="AA16" s="298"/>
    </row>
    <row r="17" spans="1:27" ht="15" customHeight="1" x14ac:dyDescent="0.35">
      <c r="A17" s="1249">
        <v>44413</v>
      </c>
      <c r="B17" s="353"/>
      <c r="C17" s="353"/>
      <c r="D17" s="327"/>
      <c r="E17" s="348"/>
      <c r="F17" s="327"/>
      <c r="G17" s="348"/>
      <c r="H17" s="297"/>
      <c r="I17" s="353"/>
      <c r="J17" s="297"/>
      <c r="K17" s="353"/>
      <c r="L17" s="297"/>
      <c r="M17" s="353"/>
      <c r="N17" s="298"/>
      <c r="O17" s="366"/>
      <c r="P17" s="298"/>
      <c r="Q17" s="365"/>
      <c r="R17" s="298"/>
      <c r="S17" s="366"/>
      <c r="T17" s="298"/>
      <c r="U17" s="385"/>
      <c r="V17" s="340"/>
      <c r="W17" s="385"/>
      <c r="X17" s="298"/>
      <c r="Y17" s="366"/>
      <c r="Z17" s="298"/>
      <c r="AA17" s="298"/>
    </row>
    <row r="18" spans="1:27" ht="15" customHeight="1" x14ac:dyDescent="0.35">
      <c r="A18" s="1250"/>
      <c r="B18" s="353"/>
      <c r="C18" s="353"/>
      <c r="D18" s="327"/>
      <c r="E18" s="348"/>
      <c r="F18" s="327"/>
      <c r="G18" s="348"/>
      <c r="H18" s="297"/>
      <c r="I18" s="353"/>
      <c r="J18" s="297"/>
      <c r="K18" s="353"/>
      <c r="L18" s="297"/>
      <c r="M18" s="353"/>
      <c r="N18" s="298"/>
      <c r="O18" s="366"/>
      <c r="P18" s="298"/>
      <c r="Q18" s="365">
        <v>15</v>
      </c>
      <c r="R18" s="298">
        <v>114750</v>
      </c>
      <c r="S18" s="366"/>
      <c r="T18" s="298"/>
      <c r="U18" s="385"/>
      <c r="V18" s="340"/>
      <c r="W18" s="385"/>
      <c r="X18" s="298"/>
      <c r="Y18" s="366"/>
      <c r="Z18" s="298"/>
      <c r="AA18" s="298"/>
    </row>
    <row r="19" spans="1:27" ht="15" customHeight="1" x14ac:dyDescent="0.35">
      <c r="A19" s="1251"/>
      <c r="B19" s="353"/>
      <c r="C19" s="353"/>
      <c r="D19" s="327"/>
      <c r="E19" s="348">
        <v>19.96</v>
      </c>
      <c r="F19" s="327">
        <v>152694</v>
      </c>
      <c r="G19" s="348"/>
      <c r="H19" s="297"/>
      <c r="I19" s="353">
        <v>20.420000000000002</v>
      </c>
      <c r="J19" s="297">
        <v>156213</v>
      </c>
      <c r="K19" s="353"/>
      <c r="L19" s="297"/>
      <c r="M19" s="353">
        <v>25.01</v>
      </c>
      <c r="N19" s="298">
        <v>191327</v>
      </c>
      <c r="O19" s="366">
        <v>12.17</v>
      </c>
      <c r="P19" s="298">
        <v>93101</v>
      </c>
      <c r="Q19" s="365">
        <v>15</v>
      </c>
      <c r="R19" s="298">
        <v>114750</v>
      </c>
      <c r="S19" s="366"/>
      <c r="T19" s="298"/>
      <c r="U19" s="385"/>
      <c r="V19" s="340"/>
      <c r="W19" s="385"/>
      <c r="X19" s="298"/>
      <c r="Y19" s="366"/>
      <c r="Z19" s="298"/>
      <c r="AA19" s="298"/>
    </row>
    <row r="20" spans="1:27" ht="15" customHeight="1" x14ac:dyDescent="0.35">
      <c r="A20" s="1249">
        <v>44414</v>
      </c>
      <c r="B20" s="353"/>
      <c r="C20" s="353"/>
      <c r="D20" s="327"/>
      <c r="E20" s="348">
        <v>20.78</v>
      </c>
      <c r="F20" s="327">
        <v>158967</v>
      </c>
      <c r="G20" s="348"/>
      <c r="H20" s="297"/>
      <c r="I20" s="353">
        <v>19.64</v>
      </c>
      <c r="J20" s="297">
        <v>150246</v>
      </c>
      <c r="K20" s="353"/>
      <c r="L20" s="297"/>
      <c r="M20" s="353"/>
      <c r="N20" s="298"/>
      <c r="O20" s="366"/>
      <c r="P20" s="298"/>
      <c r="Q20" s="365">
        <v>15</v>
      </c>
      <c r="R20" s="298">
        <v>114750</v>
      </c>
      <c r="S20" s="366"/>
      <c r="T20" s="298"/>
      <c r="U20" s="385"/>
      <c r="V20" s="340"/>
      <c r="W20" s="385"/>
      <c r="X20" s="298"/>
      <c r="Y20" s="366"/>
      <c r="Z20" s="298"/>
      <c r="AA20" s="298"/>
    </row>
    <row r="21" spans="1:27" ht="15" customHeight="1" x14ac:dyDescent="0.35">
      <c r="A21" s="1250"/>
      <c r="B21" s="353"/>
      <c r="C21" s="353"/>
      <c r="D21" s="327"/>
      <c r="E21" s="348"/>
      <c r="F21" s="327"/>
      <c r="G21" s="348"/>
      <c r="H21" s="297"/>
      <c r="I21" s="353"/>
      <c r="J21" s="297"/>
      <c r="K21" s="353"/>
      <c r="L21" s="297"/>
      <c r="M21" s="353"/>
      <c r="N21" s="298"/>
      <c r="O21" s="366"/>
      <c r="P21" s="298"/>
      <c r="Q21" s="365">
        <v>15</v>
      </c>
      <c r="R21" s="298">
        <v>114750</v>
      </c>
      <c r="S21" s="366"/>
      <c r="T21" s="298"/>
      <c r="U21" s="385"/>
      <c r="V21" s="868"/>
      <c r="W21" s="871"/>
      <c r="X21" s="867"/>
      <c r="Y21" s="365"/>
      <c r="Z21" s="298"/>
      <c r="AA21" s="298"/>
    </row>
    <row r="22" spans="1:27" ht="15" customHeight="1" x14ac:dyDescent="0.35">
      <c r="A22" s="1250"/>
      <c r="B22" s="353"/>
      <c r="C22" s="353"/>
      <c r="D22" s="327"/>
      <c r="E22" s="348"/>
      <c r="F22" s="327"/>
      <c r="G22" s="348"/>
      <c r="H22" s="297"/>
      <c r="I22" s="353"/>
      <c r="J22" s="297"/>
      <c r="K22" s="353"/>
      <c r="L22" s="297"/>
      <c r="M22" s="353"/>
      <c r="N22" s="298"/>
      <c r="O22" s="366"/>
      <c r="P22" s="298"/>
      <c r="Q22" s="365"/>
      <c r="R22" s="298"/>
      <c r="S22" s="366"/>
      <c r="T22" s="298"/>
      <c r="U22" s="385"/>
      <c r="V22" s="868"/>
      <c r="W22" s="871"/>
      <c r="X22" s="867"/>
      <c r="Y22" s="365"/>
      <c r="Z22" s="298"/>
      <c r="AA22" s="298"/>
    </row>
    <row r="23" spans="1:27" ht="15" customHeight="1" x14ac:dyDescent="0.35">
      <c r="A23" s="1251"/>
      <c r="B23" s="353"/>
      <c r="C23" s="353"/>
      <c r="D23" s="327"/>
      <c r="E23" s="348"/>
      <c r="F23" s="327"/>
      <c r="G23" s="348"/>
      <c r="H23" s="297"/>
      <c r="I23" s="353"/>
      <c r="J23" s="297"/>
      <c r="K23" s="353"/>
      <c r="L23" s="297"/>
      <c r="M23" s="353"/>
      <c r="N23" s="298"/>
      <c r="O23" s="366"/>
      <c r="P23" s="298"/>
      <c r="Q23" s="365"/>
      <c r="R23" s="298"/>
      <c r="S23" s="366"/>
      <c r="T23" s="298"/>
      <c r="U23" s="385"/>
      <c r="V23" s="340"/>
      <c r="W23" s="385"/>
      <c r="X23" s="298"/>
      <c r="Y23" s="366"/>
      <c r="Z23" s="298"/>
      <c r="AA23" s="298"/>
    </row>
    <row r="24" spans="1:27" ht="15" customHeight="1" x14ac:dyDescent="0.35">
      <c r="A24" s="1249">
        <v>44415</v>
      </c>
      <c r="B24" s="353">
        <v>33.49</v>
      </c>
      <c r="C24" s="353"/>
      <c r="D24" s="327">
        <v>301410</v>
      </c>
      <c r="E24" s="348"/>
      <c r="F24" s="327"/>
      <c r="G24" s="348"/>
      <c r="H24" s="297"/>
      <c r="I24" s="353">
        <v>8</v>
      </c>
      <c r="J24" s="446">
        <v>72000</v>
      </c>
      <c r="K24" s="353"/>
      <c r="L24" s="297"/>
      <c r="M24" s="353"/>
      <c r="N24" s="298"/>
      <c r="O24" s="366"/>
      <c r="P24" s="298"/>
      <c r="Q24" s="365">
        <v>15</v>
      </c>
      <c r="R24" s="298">
        <v>114750</v>
      </c>
      <c r="S24" s="366"/>
      <c r="T24" s="298"/>
      <c r="U24" s="385"/>
      <c r="V24" s="340"/>
      <c r="W24" s="385"/>
      <c r="X24" s="298"/>
      <c r="Y24" s="366"/>
      <c r="Z24" s="298"/>
      <c r="AA24" s="298"/>
    </row>
    <row r="25" spans="1:27" ht="15" customHeight="1" x14ac:dyDescent="0.35">
      <c r="A25" s="1250"/>
      <c r="B25" s="353"/>
      <c r="C25" s="353"/>
      <c r="D25" s="327"/>
      <c r="E25" s="348"/>
      <c r="F25" s="327"/>
      <c r="G25" s="348"/>
      <c r="H25" s="297"/>
      <c r="I25" s="353"/>
      <c r="J25" s="297"/>
      <c r="K25" s="353"/>
      <c r="L25" s="297"/>
      <c r="M25" s="353"/>
      <c r="N25" s="298"/>
      <c r="O25" s="366"/>
      <c r="P25" s="298"/>
      <c r="Q25" s="365"/>
      <c r="R25" s="298"/>
      <c r="S25" s="366"/>
      <c r="T25" s="298"/>
      <c r="U25" s="385"/>
      <c r="V25" s="340"/>
      <c r="W25" s="385"/>
      <c r="X25" s="298"/>
      <c r="Y25" s="366"/>
      <c r="Z25" s="298"/>
      <c r="AA25" s="298"/>
    </row>
    <row r="26" spans="1:27" ht="15" customHeight="1" x14ac:dyDescent="0.35">
      <c r="A26" s="1251"/>
      <c r="B26" s="353"/>
      <c r="C26" s="353"/>
      <c r="D26" s="327"/>
      <c r="E26" s="348"/>
      <c r="F26" s="327"/>
      <c r="G26" s="348"/>
      <c r="H26" s="297"/>
      <c r="I26" s="353"/>
      <c r="J26" s="297"/>
      <c r="K26" s="353"/>
      <c r="L26" s="297"/>
      <c r="M26" s="353"/>
      <c r="N26" s="298"/>
      <c r="O26" s="366"/>
      <c r="P26" s="298"/>
      <c r="Q26" s="365"/>
      <c r="R26" s="298"/>
      <c r="S26" s="366"/>
      <c r="T26" s="298"/>
      <c r="U26" s="385"/>
      <c r="V26" s="340"/>
      <c r="W26" s="385"/>
      <c r="X26" s="298"/>
      <c r="Y26" s="366"/>
      <c r="Z26" s="298"/>
      <c r="AA26" s="298"/>
    </row>
    <row r="27" spans="1:27" ht="15" customHeight="1" x14ac:dyDescent="0.35">
      <c r="A27" s="1249">
        <v>44416</v>
      </c>
      <c r="B27" s="353"/>
      <c r="C27" s="353"/>
      <c r="D27" s="327"/>
      <c r="E27" s="348"/>
      <c r="F27" s="327"/>
      <c r="G27" s="348"/>
      <c r="H27" s="297"/>
      <c r="I27" s="353"/>
      <c r="J27" s="297"/>
      <c r="K27" s="353"/>
      <c r="L27" s="297"/>
      <c r="M27" s="353"/>
      <c r="N27" s="298"/>
      <c r="O27" s="366"/>
      <c r="P27" s="298"/>
      <c r="Q27" s="365"/>
      <c r="R27" s="298"/>
      <c r="S27" s="366"/>
      <c r="T27" s="298"/>
      <c r="U27" s="385"/>
      <c r="V27" s="340"/>
      <c r="W27" s="385"/>
      <c r="X27" s="298"/>
      <c r="Y27" s="366"/>
      <c r="Z27" s="298"/>
      <c r="AA27" s="298"/>
    </row>
    <row r="28" spans="1:27" ht="15" customHeight="1" x14ac:dyDescent="0.35">
      <c r="A28" s="1251"/>
      <c r="B28" s="353"/>
      <c r="C28" s="353"/>
      <c r="D28" s="327"/>
      <c r="E28" s="348"/>
      <c r="F28" s="327"/>
      <c r="G28" s="348"/>
      <c r="H28" s="297"/>
      <c r="I28" s="353"/>
      <c r="J28" s="297"/>
      <c r="K28" s="353"/>
      <c r="L28" s="297"/>
      <c r="M28" s="353"/>
      <c r="N28" s="298"/>
      <c r="O28" s="366"/>
      <c r="P28" s="298"/>
      <c r="Q28" s="365"/>
      <c r="R28" s="298"/>
      <c r="S28" s="366"/>
      <c r="T28" s="298"/>
      <c r="U28" s="385"/>
      <c r="V28" s="340"/>
      <c r="W28" s="385"/>
      <c r="X28" s="298"/>
      <c r="Y28" s="366"/>
      <c r="Z28" s="298"/>
      <c r="AA28" s="298"/>
    </row>
    <row r="29" spans="1:27" ht="15" customHeight="1" x14ac:dyDescent="0.35">
      <c r="A29" s="1249">
        <v>44417</v>
      </c>
      <c r="B29" s="353"/>
      <c r="C29" s="353"/>
      <c r="D29" s="327"/>
      <c r="E29" s="348">
        <v>43.48</v>
      </c>
      <c r="F29" s="447">
        <v>391320</v>
      </c>
      <c r="G29" s="348"/>
      <c r="H29" s="297"/>
      <c r="I29" s="353">
        <v>37.33</v>
      </c>
      <c r="J29" s="297">
        <v>285575</v>
      </c>
      <c r="K29" s="353"/>
      <c r="L29" s="297"/>
      <c r="M29" s="353"/>
      <c r="N29" s="298"/>
      <c r="O29" s="366"/>
      <c r="P29" s="298"/>
      <c r="Q29" s="365">
        <v>15</v>
      </c>
      <c r="R29" s="298">
        <v>114750</v>
      </c>
      <c r="S29" s="366">
        <v>36.21</v>
      </c>
      <c r="T29" s="298">
        <v>277077</v>
      </c>
      <c r="U29" s="385"/>
      <c r="V29" s="340"/>
      <c r="W29" s="385"/>
      <c r="X29" s="298"/>
      <c r="Y29" s="366"/>
      <c r="Z29" s="298"/>
      <c r="AA29" s="298"/>
    </row>
    <row r="30" spans="1:27" ht="15" customHeight="1" x14ac:dyDescent="0.35">
      <c r="A30" s="1250"/>
      <c r="B30" s="353"/>
      <c r="C30" s="353"/>
      <c r="D30" s="327"/>
      <c r="E30" s="348"/>
      <c r="F30" s="327"/>
      <c r="G30" s="348"/>
      <c r="H30" s="297"/>
      <c r="I30" s="353"/>
      <c r="J30" s="297"/>
      <c r="K30" s="353"/>
      <c r="L30" s="297"/>
      <c r="M30" s="353"/>
      <c r="N30" s="298"/>
      <c r="O30" s="366"/>
      <c r="P30" s="298"/>
      <c r="Q30" s="365">
        <v>15</v>
      </c>
      <c r="R30" s="298">
        <v>114750</v>
      </c>
      <c r="S30" s="366"/>
      <c r="T30" s="298"/>
      <c r="U30" s="385"/>
      <c r="V30" s="868"/>
      <c r="W30" s="871"/>
      <c r="X30" s="867"/>
      <c r="Y30" s="365"/>
      <c r="Z30" s="298"/>
      <c r="AA30" s="298"/>
    </row>
    <row r="31" spans="1:27" ht="15" customHeight="1" x14ac:dyDescent="0.35">
      <c r="A31" s="1251"/>
      <c r="B31" s="353"/>
      <c r="C31" s="353">
        <v>32.78</v>
      </c>
      <c r="D31" s="447">
        <v>295020</v>
      </c>
      <c r="E31" s="348"/>
      <c r="F31" s="327"/>
      <c r="G31" s="348">
        <v>29.45</v>
      </c>
      <c r="H31" s="297">
        <v>225293</v>
      </c>
      <c r="I31" s="353"/>
      <c r="J31" s="297"/>
      <c r="K31" s="353">
        <v>48.88</v>
      </c>
      <c r="L31" s="297">
        <v>251732</v>
      </c>
      <c r="M31" s="353"/>
      <c r="N31" s="298"/>
      <c r="O31" s="366"/>
      <c r="P31" s="298"/>
      <c r="Q31" s="365">
        <v>15</v>
      </c>
      <c r="R31" s="298">
        <v>114750</v>
      </c>
      <c r="S31" s="366"/>
      <c r="T31" s="298"/>
      <c r="U31" s="385"/>
      <c r="V31" s="340"/>
      <c r="W31" s="385"/>
      <c r="X31" s="298"/>
      <c r="Y31" s="366">
        <v>11.8</v>
      </c>
      <c r="Z31" s="298">
        <v>90270</v>
      </c>
      <c r="AA31" s="298"/>
    </row>
    <row r="32" spans="1:27" ht="15" customHeight="1" x14ac:dyDescent="0.35">
      <c r="A32" s="1249">
        <v>44418</v>
      </c>
      <c r="B32" s="353"/>
      <c r="C32" s="353"/>
      <c r="D32" s="327"/>
      <c r="E32" s="348"/>
      <c r="F32" s="327"/>
      <c r="G32" s="348"/>
      <c r="H32" s="297"/>
      <c r="I32" s="353"/>
      <c r="J32" s="297"/>
      <c r="K32" s="353"/>
      <c r="L32" s="297"/>
      <c r="M32" s="353"/>
      <c r="N32" s="298"/>
      <c r="O32" s="366"/>
      <c r="P32" s="298"/>
      <c r="Q32" s="365">
        <v>15</v>
      </c>
      <c r="R32" s="298">
        <v>114750</v>
      </c>
      <c r="S32" s="366"/>
      <c r="T32" s="298"/>
      <c r="U32" s="385"/>
      <c r="V32" s="340"/>
      <c r="W32" s="385"/>
      <c r="X32" s="298"/>
      <c r="Y32" s="366"/>
      <c r="Z32" s="298"/>
      <c r="AA32" s="298"/>
    </row>
    <row r="33" spans="1:27" ht="15" customHeight="1" x14ac:dyDescent="0.35">
      <c r="A33" s="1251"/>
      <c r="B33" s="353"/>
      <c r="C33" s="353"/>
      <c r="D33" s="327"/>
      <c r="E33" s="348">
        <v>19.309999999999999</v>
      </c>
      <c r="F33" s="327">
        <v>147722</v>
      </c>
      <c r="G33" s="348"/>
      <c r="H33" s="297"/>
      <c r="I33" s="353"/>
      <c r="J33" s="297"/>
      <c r="K33" s="353">
        <v>49.96</v>
      </c>
      <c r="L33" s="297">
        <v>257294</v>
      </c>
      <c r="M33" s="353"/>
      <c r="N33" s="298"/>
      <c r="O33" s="366"/>
      <c r="P33" s="298"/>
      <c r="Q33" s="365">
        <v>15</v>
      </c>
      <c r="R33" s="298">
        <v>114750</v>
      </c>
      <c r="S33" s="366"/>
      <c r="T33" s="298"/>
      <c r="U33" s="385"/>
      <c r="V33" s="340"/>
      <c r="W33" s="385">
        <v>37</v>
      </c>
      <c r="X33" s="298">
        <v>283050</v>
      </c>
      <c r="Y33" s="366"/>
      <c r="Z33" s="298"/>
      <c r="AA33" s="298"/>
    </row>
    <row r="34" spans="1:27" ht="15" customHeight="1" x14ac:dyDescent="0.35">
      <c r="A34" s="1249">
        <v>44419</v>
      </c>
      <c r="B34" s="353"/>
      <c r="C34" s="353"/>
      <c r="D34" s="327"/>
      <c r="E34" s="348"/>
      <c r="F34" s="327"/>
      <c r="G34" s="348"/>
      <c r="H34" s="297"/>
      <c r="I34" s="353"/>
      <c r="J34" s="297"/>
      <c r="K34" s="353"/>
      <c r="L34" s="297"/>
      <c r="M34" s="353"/>
      <c r="N34" s="298"/>
      <c r="O34" s="366"/>
      <c r="P34" s="298"/>
      <c r="Q34" s="365">
        <v>15</v>
      </c>
      <c r="R34" s="298">
        <v>114750</v>
      </c>
      <c r="S34" s="366"/>
      <c r="T34" s="298"/>
      <c r="U34" s="385"/>
      <c r="V34" s="340"/>
      <c r="W34" s="385"/>
      <c r="X34" s="298"/>
      <c r="Y34" s="366"/>
      <c r="Z34" s="298"/>
      <c r="AA34" s="298"/>
    </row>
    <row r="35" spans="1:27" ht="15" customHeight="1" x14ac:dyDescent="0.35">
      <c r="A35" s="1250"/>
      <c r="B35" s="353"/>
      <c r="C35" s="353"/>
      <c r="D35" s="327"/>
      <c r="E35" s="348"/>
      <c r="F35" s="327"/>
      <c r="G35" s="348"/>
      <c r="H35" s="297"/>
      <c r="I35" s="353"/>
      <c r="J35" s="297"/>
      <c r="K35" s="353"/>
      <c r="L35" s="297"/>
      <c r="M35" s="353"/>
      <c r="N35" s="298"/>
      <c r="O35" s="366"/>
      <c r="P35" s="298"/>
      <c r="Q35" s="365"/>
      <c r="R35" s="298"/>
      <c r="S35" s="366"/>
      <c r="T35" s="298"/>
      <c r="U35" s="385"/>
      <c r="V35" s="340"/>
      <c r="W35" s="385"/>
      <c r="X35" s="298"/>
      <c r="Y35" s="366"/>
      <c r="Z35" s="298"/>
      <c r="AA35" s="298"/>
    </row>
    <row r="36" spans="1:27" ht="15" customHeight="1" x14ac:dyDescent="0.35">
      <c r="A36" s="1251"/>
      <c r="B36" s="353">
        <v>23.64</v>
      </c>
      <c r="C36" s="353"/>
      <c r="D36" s="327">
        <v>180846</v>
      </c>
      <c r="E36" s="348">
        <v>17.75</v>
      </c>
      <c r="F36" s="327">
        <v>135788</v>
      </c>
      <c r="G36" s="348"/>
      <c r="H36" s="297"/>
      <c r="I36" s="353">
        <v>42.17</v>
      </c>
      <c r="J36" s="297">
        <v>322601</v>
      </c>
      <c r="K36" s="353"/>
      <c r="L36" s="297"/>
      <c r="M36" s="353"/>
      <c r="N36" s="298"/>
      <c r="O36" s="366"/>
      <c r="P36" s="298"/>
      <c r="Q36" s="365"/>
      <c r="R36" s="298"/>
      <c r="S36" s="366"/>
      <c r="T36" s="298"/>
      <c r="U36" s="385"/>
      <c r="V36" s="340"/>
      <c r="W36" s="385"/>
      <c r="X36" s="298"/>
      <c r="Y36" s="366"/>
      <c r="Z36" s="298"/>
      <c r="AA36" s="298"/>
    </row>
    <row r="37" spans="1:27" ht="15" customHeight="1" x14ac:dyDescent="0.35">
      <c r="A37" s="1249">
        <v>44420</v>
      </c>
      <c r="B37" s="353"/>
      <c r="C37" s="353"/>
      <c r="D37" s="327"/>
      <c r="E37" s="348"/>
      <c r="F37" s="327"/>
      <c r="G37" s="348"/>
      <c r="H37" s="297"/>
      <c r="I37" s="353"/>
      <c r="J37" s="297"/>
      <c r="K37" s="353"/>
      <c r="L37" s="297"/>
      <c r="M37" s="353"/>
      <c r="N37" s="298"/>
      <c r="O37" s="366"/>
      <c r="P37" s="298"/>
      <c r="Q37" s="365">
        <v>15</v>
      </c>
      <c r="R37" s="298">
        <v>114750</v>
      </c>
      <c r="S37" s="366"/>
      <c r="T37" s="298"/>
      <c r="U37" s="385"/>
      <c r="V37" s="340"/>
      <c r="W37" s="385"/>
      <c r="X37" s="298"/>
      <c r="Y37" s="366"/>
      <c r="Z37" s="298"/>
      <c r="AA37" s="298"/>
    </row>
    <row r="38" spans="1:27" ht="15" customHeight="1" x14ac:dyDescent="0.35">
      <c r="A38" s="1251"/>
      <c r="B38" s="353">
        <v>14.31</v>
      </c>
      <c r="C38" s="353"/>
      <c r="D38" s="327">
        <v>109472</v>
      </c>
      <c r="E38" s="348">
        <v>20.92</v>
      </c>
      <c r="F38" s="327">
        <v>160038</v>
      </c>
      <c r="G38" s="348"/>
      <c r="H38" s="297"/>
      <c r="I38" s="353"/>
      <c r="J38" s="297"/>
      <c r="K38" s="353"/>
      <c r="L38" s="297"/>
      <c r="M38" s="353"/>
      <c r="N38" s="298"/>
      <c r="O38" s="366"/>
      <c r="P38" s="298"/>
      <c r="Q38" s="365">
        <v>15</v>
      </c>
      <c r="R38" s="298">
        <v>114750</v>
      </c>
      <c r="S38" s="366">
        <v>9.25</v>
      </c>
      <c r="T38" s="298">
        <v>70763</v>
      </c>
      <c r="U38" s="385">
        <v>11.01</v>
      </c>
      <c r="V38" s="340">
        <v>84227</v>
      </c>
      <c r="W38" s="385"/>
      <c r="X38" s="298"/>
      <c r="Y38" s="366"/>
      <c r="Z38" s="298"/>
      <c r="AA38" s="298"/>
    </row>
    <row r="39" spans="1:27" ht="15" customHeight="1" x14ac:dyDescent="0.35">
      <c r="A39" s="1249">
        <v>44421</v>
      </c>
      <c r="B39" s="353"/>
      <c r="C39" s="353"/>
      <c r="D39" s="327"/>
      <c r="E39" s="348"/>
      <c r="F39" s="327"/>
      <c r="G39" s="348"/>
      <c r="H39" s="297"/>
      <c r="I39" s="353"/>
      <c r="J39" s="297"/>
      <c r="K39" s="353"/>
      <c r="L39" s="297"/>
      <c r="M39" s="353"/>
      <c r="N39" s="298"/>
      <c r="O39" s="366"/>
      <c r="P39" s="298"/>
      <c r="Q39" s="365"/>
      <c r="R39" s="298"/>
      <c r="S39" s="366"/>
      <c r="T39" s="298"/>
      <c r="U39" s="385"/>
      <c r="V39" s="340"/>
      <c r="W39" s="385"/>
      <c r="X39" s="298"/>
      <c r="Y39" s="366"/>
      <c r="Z39" s="298"/>
      <c r="AA39" s="298"/>
    </row>
    <row r="40" spans="1:27" ht="15" customHeight="1" x14ac:dyDescent="0.35">
      <c r="A40" s="1250"/>
      <c r="B40" s="353"/>
      <c r="C40" s="353"/>
      <c r="D40" s="327"/>
      <c r="E40" s="348"/>
      <c r="F40" s="327"/>
      <c r="G40" s="348"/>
      <c r="H40" s="297"/>
      <c r="I40" s="353"/>
      <c r="J40" s="297"/>
      <c r="K40" s="353"/>
      <c r="L40" s="297"/>
      <c r="M40" s="353"/>
      <c r="N40" s="298"/>
      <c r="O40" s="366"/>
      <c r="P40" s="298"/>
      <c r="Q40" s="365">
        <v>15</v>
      </c>
      <c r="R40" s="298">
        <v>114750</v>
      </c>
      <c r="S40" s="366"/>
      <c r="T40" s="298"/>
      <c r="U40" s="385"/>
      <c r="V40" s="868"/>
      <c r="W40" s="871"/>
      <c r="X40" s="867"/>
      <c r="Y40" s="365"/>
      <c r="Z40" s="298"/>
      <c r="AA40" s="298"/>
    </row>
    <row r="41" spans="1:27" ht="15" customHeight="1" x14ac:dyDescent="0.35">
      <c r="A41" s="1251"/>
      <c r="B41" s="353">
        <v>17.510000000000002</v>
      </c>
      <c r="C41" s="353"/>
      <c r="D41" s="327">
        <v>133952</v>
      </c>
      <c r="E41" s="348"/>
      <c r="F41" s="327"/>
      <c r="G41" s="348"/>
      <c r="H41" s="297"/>
      <c r="I41" s="353">
        <v>23.17</v>
      </c>
      <c r="J41" s="297">
        <v>177251</v>
      </c>
      <c r="K41" s="353"/>
      <c r="L41" s="297"/>
      <c r="M41" s="353"/>
      <c r="N41" s="298"/>
      <c r="O41" s="366"/>
      <c r="P41" s="298"/>
      <c r="Q41" s="365">
        <v>15</v>
      </c>
      <c r="R41" s="298">
        <v>114750</v>
      </c>
      <c r="S41" s="366"/>
      <c r="T41" s="298"/>
      <c r="U41" s="385"/>
      <c r="V41" s="340"/>
      <c r="W41" s="385"/>
      <c r="X41" s="298"/>
      <c r="Y41" s="366"/>
      <c r="Z41" s="298"/>
      <c r="AA41" s="298"/>
    </row>
    <row r="42" spans="1:27" ht="15" customHeight="1" x14ac:dyDescent="0.35">
      <c r="A42" s="1249">
        <v>44422</v>
      </c>
      <c r="B42" s="353"/>
      <c r="C42" s="353"/>
      <c r="D42" s="327"/>
      <c r="E42" s="348"/>
      <c r="F42" s="327"/>
      <c r="G42" s="348"/>
      <c r="H42" s="297"/>
      <c r="I42" s="353"/>
      <c r="J42" s="297"/>
      <c r="K42" s="353"/>
      <c r="L42" s="297"/>
      <c r="M42" s="353"/>
      <c r="N42" s="298"/>
      <c r="O42" s="366"/>
      <c r="P42" s="298"/>
      <c r="Q42" s="365"/>
      <c r="R42" s="298"/>
      <c r="S42" s="366"/>
      <c r="T42" s="298"/>
      <c r="U42" s="385"/>
      <c r="V42" s="340"/>
      <c r="W42" s="385"/>
      <c r="X42" s="298"/>
      <c r="Y42" s="366"/>
      <c r="Z42" s="298"/>
      <c r="AA42" s="298"/>
    </row>
    <row r="43" spans="1:27" ht="15" customHeight="1" x14ac:dyDescent="0.35">
      <c r="A43" s="1250"/>
      <c r="B43" s="353"/>
      <c r="C43" s="353"/>
      <c r="D43" s="327"/>
      <c r="E43" s="348"/>
      <c r="F43" s="327"/>
      <c r="G43" s="348"/>
      <c r="H43" s="297"/>
      <c r="I43" s="353"/>
      <c r="J43" s="297"/>
      <c r="K43" s="353"/>
      <c r="L43" s="297"/>
      <c r="M43" s="353"/>
      <c r="N43" s="298"/>
      <c r="O43" s="366"/>
      <c r="P43" s="298"/>
      <c r="Q43" s="365">
        <v>15</v>
      </c>
      <c r="R43" s="298">
        <v>114750</v>
      </c>
      <c r="S43" s="366"/>
      <c r="T43" s="298"/>
      <c r="U43" s="385"/>
      <c r="V43" s="868"/>
      <c r="W43" s="871"/>
      <c r="X43" s="867"/>
      <c r="Y43" s="365"/>
      <c r="Z43" s="298"/>
      <c r="AA43" s="298"/>
    </row>
    <row r="44" spans="1:27" ht="15" customHeight="1" x14ac:dyDescent="0.35">
      <c r="A44" s="1251"/>
      <c r="B44" s="353">
        <v>11.05</v>
      </c>
      <c r="C44" s="353"/>
      <c r="D44" s="327">
        <v>84533</v>
      </c>
      <c r="E44" s="348">
        <v>31.34</v>
      </c>
      <c r="F44" s="327">
        <v>239751</v>
      </c>
      <c r="G44" s="348"/>
      <c r="H44" s="297"/>
      <c r="I44" s="353">
        <v>18.77</v>
      </c>
      <c r="J44" s="297">
        <v>143591</v>
      </c>
      <c r="K44" s="353"/>
      <c r="L44" s="297"/>
      <c r="M44" s="353"/>
      <c r="N44" s="298"/>
      <c r="O44" s="366"/>
      <c r="P44" s="298"/>
      <c r="Q44" s="365">
        <v>15</v>
      </c>
      <c r="R44" s="298">
        <v>114750</v>
      </c>
      <c r="S44" s="366"/>
      <c r="T44" s="298"/>
      <c r="U44" s="385"/>
      <c r="V44" s="340"/>
      <c r="W44" s="385"/>
      <c r="X44" s="298"/>
      <c r="Y44" s="366"/>
      <c r="Z44" s="298"/>
      <c r="AA44" s="298"/>
    </row>
    <row r="45" spans="1:27" ht="15" customHeight="1" x14ac:dyDescent="0.35">
      <c r="A45" s="1249">
        <v>44423</v>
      </c>
      <c r="B45" s="353"/>
      <c r="C45" s="353"/>
      <c r="D45" s="327"/>
      <c r="E45" s="348"/>
      <c r="F45" s="327"/>
      <c r="G45" s="348"/>
      <c r="H45" s="297"/>
      <c r="I45" s="353"/>
      <c r="J45" s="297"/>
      <c r="K45" s="353"/>
      <c r="L45" s="297"/>
      <c r="M45" s="353"/>
      <c r="N45" s="298"/>
      <c r="O45" s="366"/>
      <c r="P45" s="298"/>
      <c r="Q45" s="365"/>
      <c r="R45" s="298"/>
      <c r="S45" s="366"/>
      <c r="T45" s="298"/>
      <c r="U45" s="385"/>
      <c r="V45" s="340"/>
      <c r="W45" s="385"/>
      <c r="X45" s="298"/>
      <c r="Y45" s="366"/>
      <c r="Z45" s="298"/>
      <c r="AA45" s="298"/>
    </row>
    <row r="46" spans="1:27" ht="15" customHeight="1" x14ac:dyDescent="0.35">
      <c r="A46" s="1250"/>
      <c r="B46" s="353"/>
      <c r="C46" s="353"/>
      <c r="D46" s="327"/>
      <c r="E46" s="348"/>
      <c r="F46" s="327"/>
      <c r="G46" s="348"/>
      <c r="H46" s="297"/>
      <c r="I46" s="353"/>
      <c r="J46" s="297"/>
      <c r="K46" s="353"/>
      <c r="L46" s="297"/>
      <c r="M46" s="353"/>
      <c r="N46" s="298"/>
      <c r="O46" s="366"/>
      <c r="P46" s="298"/>
      <c r="Q46" s="365"/>
      <c r="R46" s="298"/>
      <c r="S46" s="366"/>
      <c r="T46" s="298"/>
      <c r="U46" s="385"/>
      <c r="V46" s="340"/>
      <c r="W46" s="385"/>
      <c r="X46" s="298"/>
      <c r="Y46" s="366"/>
      <c r="Z46" s="298"/>
      <c r="AA46" s="298"/>
    </row>
    <row r="47" spans="1:27" ht="15" customHeight="1" x14ac:dyDescent="0.35">
      <c r="A47" s="1251"/>
      <c r="B47" s="353"/>
      <c r="C47" s="353"/>
      <c r="D47" s="327"/>
      <c r="E47" s="348">
        <v>19.78</v>
      </c>
      <c r="F47" s="327">
        <v>151317</v>
      </c>
      <c r="G47" s="348">
        <v>32.229999999999997</v>
      </c>
      <c r="H47" s="297">
        <v>246560</v>
      </c>
      <c r="I47" s="353">
        <v>18.96</v>
      </c>
      <c r="J47" s="297">
        <v>145044</v>
      </c>
      <c r="K47" s="353"/>
      <c r="L47" s="297"/>
      <c r="M47" s="353"/>
      <c r="N47" s="298"/>
      <c r="O47" s="366">
        <v>37.72</v>
      </c>
      <c r="P47" s="298">
        <v>288558</v>
      </c>
      <c r="Q47" s="365"/>
      <c r="R47" s="298"/>
      <c r="S47" s="366"/>
      <c r="T47" s="298"/>
      <c r="U47" s="385"/>
      <c r="V47" s="340"/>
      <c r="W47" s="385"/>
      <c r="X47" s="298"/>
      <c r="Y47" s="366"/>
      <c r="Z47" s="298"/>
      <c r="AA47" s="298"/>
    </row>
    <row r="48" spans="1:27" ht="15" customHeight="1" x14ac:dyDescent="0.35">
      <c r="A48" s="1249">
        <v>44424</v>
      </c>
      <c r="B48" s="353"/>
      <c r="C48" s="353"/>
      <c r="D48" s="327"/>
      <c r="E48" s="348"/>
      <c r="F48" s="327"/>
      <c r="G48" s="348"/>
      <c r="H48" s="338"/>
      <c r="I48" s="372"/>
      <c r="J48" s="297"/>
      <c r="K48" s="353"/>
      <c r="L48" s="297"/>
      <c r="M48" s="353"/>
      <c r="N48" s="298"/>
      <c r="O48" s="366"/>
      <c r="P48" s="298"/>
      <c r="Q48" s="365"/>
      <c r="R48" s="298"/>
      <c r="S48" s="366"/>
      <c r="T48" s="298"/>
      <c r="U48" s="385"/>
      <c r="V48" s="340"/>
      <c r="W48" s="385"/>
      <c r="X48" s="298"/>
      <c r="Y48" s="366"/>
      <c r="Z48" s="298"/>
      <c r="AA48" s="298"/>
    </row>
    <row r="49" spans="1:27" ht="15" customHeight="1" x14ac:dyDescent="0.35">
      <c r="A49" s="1251"/>
      <c r="B49" s="353">
        <v>22.01</v>
      </c>
      <c r="C49" s="353"/>
      <c r="D49" s="327">
        <v>168377</v>
      </c>
      <c r="E49" s="348">
        <v>17.07</v>
      </c>
      <c r="F49" s="327">
        <v>130586</v>
      </c>
      <c r="G49" s="348"/>
      <c r="H49" s="297"/>
      <c r="I49" s="353">
        <v>29.51</v>
      </c>
      <c r="J49" s="297">
        <v>225752</v>
      </c>
      <c r="K49" s="353"/>
      <c r="L49" s="297"/>
      <c r="M49" s="353"/>
      <c r="N49" s="298"/>
      <c r="O49" s="366"/>
      <c r="P49" s="298"/>
      <c r="Q49" s="365"/>
      <c r="R49" s="298"/>
      <c r="S49" s="366"/>
      <c r="T49" s="298"/>
      <c r="U49" s="385"/>
      <c r="V49" s="340"/>
      <c r="W49" s="385">
        <v>34.33</v>
      </c>
      <c r="X49" s="298">
        <v>262625</v>
      </c>
      <c r="Y49" s="366"/>
      <c r="Z49" s="298"/>
      <c r="AA49" s="298"/>
    </row>
    <row r="50" spans="1:27" ht="15" customHeight="1" x14ac:dyDescent="0.35">
      <c r="A50" s="1249">
        <v>44425</v>
      </c>
      <c r="B50" s="353"/>
      <c r="C50" s="353"/>
      <c r="D50" s="327"/>
      <c r="E50" s="348">
        <v>16.45</v>
      </c>
      <c r="F50" s="327">
        <v>125843</v>
      </c>
      <c r="G50" s="348"/>
      <c r="H50" s="297"/>
      <c r="I50" s="353"/>
      <c r="J50" s="297"/>
      <c r="K50" s="353"/>
      <c r="L50" s="297"/>
      <c r="M50" s="353"/>
      <c r="N50" s="298"/>
      <c r="O50" s="366"/>
      <c r="P50" s="298"/>
      <c r="Q50" s="365"/>
      <c r="R50" s="298"/>
      <c r="S50" s="366"/>
      <c r="T50" s="298"/>
      <c r="U50" s="385"/>
      <c r="V50" s="340"/>
      <c r="W50" s="385"/>
      <c r="X50" s="298"/>
      <c r="Y50" s="366"/>
      <c r="Z50" s="298"/>
      <c r="AA50" s="298"/>
    </row>
    <row r="51" spans="1:27" ht="15" customHeight="1" x14ac:dyDescent="0.35">
      <c r="A51" s="1250"/>
      <c r="B51" s="353"/>
      <c r="C51" s="353"/>
      <c r="D51" s="327"/>
      <c r="E51" s="348"/>
      <c r="F51" s="327"/>
      <c r="G51" s="348"/>
      <c r="H51" s="297"/>
      <c r="I51" s="353"/>
      <c r="J51" s="297"/>
      <c r="K51" s="353"/>
      <c r="L51" s="297"/>
      <c r="M51" s="353"/>
      <c r="N51" s="298"/>
      <c r="O51" s="366"/>
      <c r="P51" s="298"/>
      <c r="Q51" s="365">
        <v>15</v>
      </c>
      <c r="R51" s="298">
        <v>114750</v>
      </c>
      <c r="S51" s="366"/>
      <c r="T51" s="298"/>
      <c r="U51" s="385"/>
      <c r="V51" s="340"/>
      <c r="W51" s="385"/>
      <c r="X51" s="298"/>
      <c r="Y51" s="366"/>
      <c r="Z51" s="298"/>
      <c r="AA51" s="298"/>
    </row>
    <row r="52" spans="1:27" ht="15" customHeight="1" x14ac:dyDescent="0.35">
      <c r="A52" s="1251"/>
      <c r="B52" s="353"/>
      <c r="C52" s="353"/>
      <c r="D52" s="327"/>
      <c r="E52" s="348"/>
      <c r="F52" s="327"/>
      <c r="G52" s="348"/>
      <c r="H52" s="297"/>
      <c r="I52" s="353"/>
      <c r="J52" s="297"/>
      <c r="K52" s="353"/>
      <c r="L52" s="297"/>
      <c r="M52" s="353"/>
      <c r="N52" s="298"/>
      <c r="O52" s="366"/>
      <c r="P52" s="298"/>
      <c r="Q52" s="365">
        <v>15</v>
      </c>
      <c r="R52" s="298">
        <v>114750</v>
      </c>
      <c r="S52" s="366"/>
      <c r="T52" s="298"/>
      <c r="U52" s="385"/>
      <c r="V52" s="340"/>
      <c r="W52" s="385"/>
      <c r="X52" s="298"/>
      <c r="Y52" s="366"/>
      <c r="Z52" s="298"/>
      <c r="AA52" s="298"/>
    </row>
    <row r="53" spans="1:27" ht="15" customHeight="1" x14ac:dyDescent="0.35">
      <c r="A53" s="1249">
        <v>44426</v>
      </c>
      <c r="B53" s="353">
        <v>19.63</v>
      </c>
      <c r="C53" s="353"/>
      <c r="D53" s="327">
        <v>150170</v>
      </c>
      <c r="E53" s="348">
        <v>13.88</v>
      </c>
      <c r="F53" s="327">
        <v>106182</v>
      </c>
      <c r="G53" s="348"/>
      <c r="H53" s="297"/>
      <c r="I53" s="353"/>
      <c r="J53" s="297"/>
      <c r="K53" s="353"/>
      <c r="L53" s="297"/>
      <c r="M53" s="353"/>
      <c r="N53" s="298"/>
      <c r="O53" s="366"/>
      <c r="P53" s="298"/>
      <c r="Q53" s="365"/>
      <c r="R53" s="298"/>
      <c r="S53" s="366"/>
      <c r="T53" s="298"/>
      <c r="U53" s="385"/>
      <c r="V53" s="340"/>
      <c r="W53" s="385"/>
      <c r="X53" s="298"/>
      <c r="Y53" s="366"/>
      <c r="Z53" s="298"/>
      <c r="AA53" s="298"/>
    </row>
    <row r="54" spans="1:27" ht="15" customHeight="1" x14ac:dyDescent="0.35">
      <c r="A54" s="1250"/>
      <c r="B54" s="353"/>
      <c r="C54" s="353"/>
      <c r="D54" s="327"/>
      <c r="E54" s="348"/>
      <c r="F54" s="327"/>
      <c r="G54" s="348"/>
      <c r="H54" s="297"/>
      <c r="I54" s="353"/>
      <c r="J54" s="297"/>
      <c r="K54" s="353"/>
      <c r="L54" s="297"/>
      <c r="M54" s="353"/>
      <c r="N54" s="298"/>
      <c r="O54" s="366"/>
      <c r="P54" s="298"/>
      <c r="Q54" s="365">
        <v>15</v>
      </c>
      <c r="R54" s="298">
        <v>135000</v>
      </c>
      <c r="S54" s="366"/>
      <c r="T54" s="298"/>
      <c r="U54" s="385"/>
      <c r="V54" s="868"/>
      <c r="W54" s="871"/>
      <c r="X54" s="867"/>
      <c r="Y54" s="365"/>
      <c r="Z54" s="298"/>
      <c r="AA54" s="298"/>
    </row>
    <row r="55" spans="1:27" ht="15" customHeight="1" x14ac:dyDescent="0.35">
      <c r="A55" s="1251"/>
      <c r="B55" s="353"/>
      <c r="C55" s="353"/>
      <c r="D55" s="327"/>
      <c r="E55" s="348"/>
      <c r="F55" s="327"/>
      <c r="G55" s="348"/>
      <c r="H55" s="297"/>
      <c r="I55" s="353">
        <v>30.05</v>
      </c>
      <c r="J55" s="297">
        <v>229883</v>
      </c>
      <c r="K55" s="353"/>
      <c r="L55" s="297"/>
      <c r="M55" s="353"/>
      <c r="N55" s="298"/>
      <c r="O55" s="366"/>
      <c r="P55" s="298"/>
      <c r="Q55" s="365">
        <v>15</v>
      </c>
      <c r="R55" s="298">
        <v>135000</v>
      </c>
      <c r="S55" s="366"/>
      <c r="T55" s="298"/>
      <c r="U55" s="385"/>
      <c r="V55" s="340"/>
      <c r="W55" s="385"/>
      <c r="X55" s="298"/>
      <c r="Y55" s="366"/>
      <c r="Z55" s="298"/>
      <c r="AA55" s="298"/>
    </row>
    <row r="56" spans="1:27" ht="15" customHeight="1" x14ac:dyDescent="0.35">
      <c r="A56" s="1249">
        <v>44427</v>
      </c>
      <c r="B56" s="353"/>
      <c r="C56" s="353"/>
      <c r="D56" s="327"/>
      <c r="E56" s="348"/>
      <c r="F56" s="327"/>
      <c r="G56" s="348"/>
      <c r="H56" s="297"/>
      <c r="I56" s="353"/>
      <c r="J56" s="297"/>
      <c r="K56" s="353"/>
      <c r="L56" s="297"/>
      <c r="M56" s="353"/>
      <c r="N56" s="298"/>
      <c r="O56" s="366"/>
      <c r="P56" s="298"/>
      <c r="Q56" s="365"/>
      <c r="R56" s="298"/>
      <c r="S56" s="366"/>
      <c r="T56" s="298"/>
      <c r="U56" s="385"/>
      <c r="V56" s="340"/>
      <c r="W56" s="385"/>
      <c r="X56" s="298"/>
      <c r="Y56" s="366"/>
      <c r="Z56" s="298"/>
      <c r="AA56" s="298"/>
    </row>
    <row r="57" spans="1:27" ht="15" customHeight="1" x14ac:dyDescent="0.35">
      <c r="A57" s="1250"/>
      <c r="B57" s="353"/>
      <c r="C57" s="353"/>
      <c r="D57" s="327"/>
      <c r="E57" s="348"/>
      <c r="F57" s="327"/>
      <c r="G57" s="348"/>
      <c r="H57" s="297"/>
      <c r="I57" s="353"/>
      <c r="J57" s="297"/>
      <c r="K57" s="353"/>
      <c r="L57" s="297"/>
      <c r="M57" s="353">
        <v>48.17</v>
      </c>
      <c r="N57" s="298">
        <v>368501</v>
      </c>
      <c r="O57" s="366"/>
      <c r="P57" s="298"/>
      <c r="Q57" s="365">
        <v>15</v>
      </c>
      <c r="R57" s="298">
        <v>135000</v>
      </c>
      <c r="S57" s="366"/>
      <c r="T57" s="298"/>
      <c r="U57" s="385"/>
      <c r="V57" s="868"/>
      <c r="W57" s="871"/>
      <c r="X57" s="867"/>
      <c r="Y57" s="365"/>
      <c r="Z57" s="298"/>
      <c r="AA57" s="298"/>
    </row>
    <row r="58" spans="1:27" ht="15" customHeight="1" x14ac:dyDescent="0.35">
      <c r="A58" s="1251"/>
      <c r="B58" s="353"/>
      <c r="C58" s="353"/>
      <c r="D58" s="327"/>
      <c r="E58" s="348">
        <v>20.9</v>
      </c>
      <c r="F58" s="327">
        <v>159885</v>
      </c>
      <c r="G58" s="348"/>
      <c r="H58" s="297"/>
      <c r="I58" s="353">
        <v>22.28</v>
      </c>
      <c r="J58" s="297">
        <v>170442</v>
      </c>
      <c r="K58" s="353">
        <v>50.82</v>
      </c>
      <c r="L58" s="297">
        <v>261723</v>
      </c>
      <c r="M58" s="353">
        <v>32.520000000000003</v>
      </c>
      <c r="N58" s="298">
        <v>248778</v>
      </c>
      <c r="O58" s="366">
        <v>10.65</v>
      </c>
      <c r="P58" s="298">
        <v>81473</v>
      </c>
      <c r="Q58" s="365">
        <v>15</v>
      </c>
      <c r="R58" s="298">
        <v>135000</v>
      </c>
      <c r="S58" s="366"/>
      <c r="T58" s="298"/>
      <c r="U58" s="385"/>
      <c r="V58" s="340"/>
      <c r="W58" s="385"/>
      <c r="X58" s="298"/>
      <c r="Y58" s="366"/>
      <c r="Z58" s="298"/>
      <c r="AA58" s="298"/>
    </row>
    <row r="59" spans="1:27" ht="15" customHeight="1" x14ac:dyDescent="0.35">
      <c r="A59" s="1249">
        <v>44428</v>
      </c>
      <c r="B59" s="353"/>
      <c r="C59" s="353"/>
      <c r="D59" s="327"/>
      <c r="E59" s="410"/>
      <c r="F59" s="327"/>
      <c r="G59" s="348"/>
      <c r="H59" s="297"/>
      <c r="I59" s="353"/>
      <c r="J59" s="297"/>
      <c r="K59" s="353"/>
      <c r="L59" s="297"/>
      <c r="M59" s="353"/>
      <c r="N59" s="298"/>
      <c r="O59" s="366"/>
      <c r="P59" s="298"/>
      <c r="Q59" s="365">
        <v>15</v>
      </c>
      <c r="R59" s="298">
        <v>135000</v>
      </c>
      <c r="S59" s="366"/>
      <c r="T59" s="298"/>
      <c r="U59" s="385"/>
      <c r="V59" s="340"/>
      <c r="W59" s="385"/>
      <c r="X59" s="298"/>
      <c r="Y59" s="366"/>
      <c r="Z59" s="298"/>
      <c r="AA59" s="298"/>
    </row>
    <row r="60" spans="1:27" ht="15" customHeight="1" x14ac:dyDescent="0.35">
      <c r="A60" s="1251"/>
      <c r="B60" s="353">
        <v>24.11</v>
      </c>
      <c r="C60" s="353"/>
      <c r="D60" s="327">
        <v>184442</v>
      </c>
      <c r="E60" s="348"/>
      <c r="F60" s="327"/>
      <c r="G60" s="348">
        <v>28.19</v>
      </c>
      <c r="H60" s="298">
        <v>215654</v>
      </c>
      <c r="I60" s="366"/>
      <c r="J60" s="297"/>
      <c r="K60" s="353">
        <v>61.62</v>
      </c>
      <c r="L60" s="297">
        <v>317343</v>
      </c>
      <c r="M60" s="353"/>
      <c r="N60" s="298"/>
      <c r="O60" s="366"/>
      <c r="P60" s="298"/>
      <c r="Q60" s="365">
        <v>15</v>
      </c>
      <c r="R60" s="298">
        <v>135000</v>
      </c>
      <c r="S60" s="366"/>
      <c r="T60" s="298"/>
      <c r="U60" s="385"/>
      <c r="V60" s="340"/>
      <c r="W60" s="385"/>
      <c r="X60" s="298"/>
      <c r="Y60" s="366"/>
      <c r="Z60" s="298"/>
      <c r="AA60" s="298"/>
    </row>
    <row r="61" spans="1:27" ht="15" customHeight="1" x14ac:dyDescent="0.35">
      <c r="A61" s="1249">
        <v>44429</v>
      </c>
      <c r="B61" s="353"/>
      <c r="C61" s="353"/>
      <c r="D61" s="327"/>
      <c r="E61" s="348"/>
      <c r="F61" s="327"/>
      <c r="G61" s="348"/>
      <c r="H61" s="298"/>
      <c r="I61" s="366"/>
      <c r="J61" s="297"/>
      <c r="K61" s="353"/>
      <c r="L61" s="297"/>
      <c r="M61" s="353"/>
      <c r="N61" s="298"/>
      <c r="O61" s="366"/>
      <c r="P61" s="298"/>
      <c r="Q61" s="365"/>
      <c r="R61" s="298"/>
      <c r="S61" s="366"/>
      <c r="T61" s="298"/>
      <c r="U61" s="385"/>
      <c r="V61" s="340"/>
      <c r="W61" s="385"/>
      <c r="X61" s="298"/>
      <c r="Y61" s="366"/>
      <c r="Z61" s="298"/>
      <c r="AA61" s="298"/>
    </row>
    <row r="62" spans="1:27" ht="15" customHeight="1" x14ac:dyDescent="0.35">
      <c r="A62" s="1250"/>
      <c r="B62" s="353"/>
      <c r="C62" s="353"/>
      <c r="D62" s="327"/>
      <c r="E62" s="348"/>
      <c r="F62" s="327"/>
      <c r="G62" s="348"/>
      <c r="H62" s="298"/>
      <c r="I62" s="366"/>
      <c r="J62" s="297"/>
      <c r="K62" s="353"/>
      <c r="L62" s="297"/>
      <c r="M62" s="353"/>
      <c r="N62" s="298"/>
      <c r="O62" s="366"/>
      <c r="P62" s="298"/>
      <c r="Q62" s="365"/>
      <c r="R62" s="298"/>
      <c r="S62" s="366"/>
      <c r="T62" s="298"/>
      <c r="U62" s="385"/>
      <c r="V62" s="868"/>
      <c r="W62" s="871"/>
      <c r="X62" s="867"/>
      <c r="Y62" s="365"/>
      <c r="Z62" s="298"/>
      <c r="AA62" s="298"/>
    </row>
    <row r="63" spans="1:27" ht="15" customHeight="1" x14ac:dyDescent="0.35">
      <c r="A63" s="1251"/>
      <c r="B63" s="353">
        <v>16.170000000000002</v>
      </c>
      <c r="C63" s="353"/>
      <c r="D63" s="327">
        <v>123701</v>
      </c>
      <c r="E63" s="348">
        <v>25.6</v>
      </c>
      <c r="F63" s="327">
        <v>195840</v>
      </c>
      <c r="G63" s="348"/>
      <c r="H63" s="297"/>
      <c r="I63" s="353">
        <v>38.130000000000003</v>
      </c>
      <c r="J63" s="297">
        <v>291695</v>
      </c>
      <c r="K63" s="353"/>
      <c r="L63" s="297"/>
      <c r="M63" s="353"/>
      <c r="N63" s="298"/>
      <c r="O63" s="366"/>
      <c r="P63" s="298"/>
      <c r="Q63" s="365">
        <v>15</v>
      </c>
      <c r="R63" s="298">
        <v>135000</v>
      </c>
      <c r="S63" s="366"/>
      <c r="T63" s="298"/>
      <c r="U63" s="385"/>
      <c r="V63" s="340"/>
      <c r="W63" s="385"/>
      <c r="X63" s="298"/>
      <c r="Y63" s="366"/>
      <c r="Z63" s="298"/>
      <c r="AA63" s="298"/>
    </row>
    <row r="64" spans="1:27" ht="17.25" customHeight="1" x14ac:dyDescent="0.35">
      <c r="A64" s="1249">
        <v>44430</v>
      </c>
      <c r="B64" s="353"/>
      <c r="C64" s="353"/>
      <c r="D64" s="327"/>
      <c r="E64" s="348"/>
      <c r="F64" s="327"/>
      <c r="G64" s="348"/>
      <c r="H64" s="297"/>
      <c r="I64" s="353"/>
      <c r="J64" s="297"/>
      <c r="K64" s="353"/>
      <c r="L64" s="297"/>
      <c r="M64" s="353"/>
      <c r="N64" s="298"/>
      <c r="O64" s="366"/>
      <c r="P64" s="298"/>
      <c r="Q64" s="365"/>
      <c r="R64" s="298"/>
      <c r="S64" s="366"/>
      <c r="T64" s="298"/>
      <c r="U64" s="385"/>
      <c r="V64" s="340"/>
      <c r="W64" s="385"/>
      <c r="X64" s="298"/>
      <c r="Y64" s="366"/>
      <c r="Z64" s="298"/>
      <c r="AA64" s="298"/>
    </row>
    <row r="65" spans="1:27" ht="17.25" customHeight="1" x14ac:dyDescent="0.35">
      <c r="A65" s="1250"/>
      <c r="B65" s="353"/>
      <c r="C65" s="353"/>
      <c r="D65" s="327"/>
      <c r="E65" s="348"/>
      <c r="F65" s="327"/>
      <c r="G65" s="348"/>
      <c r="H65" s="297"/>
      <c r="I65" s="353"/>
      <c r="J65" s="297"/>
      <c r="K65" s="353"/>
      <c r="L65" s="297"/>
      <c r="M65" s="353"/>
      <c r="N65" s="298"/>
      <c r="O65" s="366"/>
      <c r="P65" s="298"/>
      <c r="Q65" s="365"/>
      <c r="R65" s="298"/>
      <c r="S65" s="366"/>
      <c r="T65" s="298"/>
      <c r="U65" s="385"/>
      <c r="V65" s="340"/>
      <c r="W65" s="385"/>
      <c r="X65" s="298"/>
      <c r="Y65" s="366"/>
      <c r="Z65" s="298"/>
      <c r="AA65" s="298"/>
    </row>
    <row r="66" spans="1:27" ht="15" customHeight="1" x14ac:dyDescent="0.35">
      <c r="A66" s="1251"/>
      <c r="B66" s="353"/>
      <c r="C66" s="353"/>
      <c r="D66" s="327"/>
      <c r="E66" s="348">
        <v>22.03</v>
      </c>
      <c r="F66" s="327">
        <v>168530</v>
      </c>
      <c r="G66" s="348"/>
      <c r="H66" s="297"/>
      <c r="I66" s="353">
        <v>13.12</v>
      </c>
      <c r="J66" s="297">
        <v>100368</v>
      </c>
      <c r="K66" s="353"/>
      <c r="L66" s="297"/>
      <c r="M66" s="353"/>
      <c r="N66" s="298"/>
      <c r="O66" s="366"/>
      <c r="P66" s="298"/>
      <c r="Q66" s="365"/>
      <c r="R66" s="298"/>
      <c r="S66" s="366"/>
      <c r="T66" s="298"/>
      <c r="U66" s="385"/>
      <c r="V66" s="340"/>
      <c r="W66" s="385"/>
      <c r="X66" s="298"/>
      <c r="Y66" s="366"/>
      <c r="Z66" s="298"/>
      <c r="AA66" s="298"/>
    </row>
    <row r="67" spans="1:27" ht="15" customHeight="1" x14ac:dyDescent="0.35">
      <c r="A67" s="1249">
        <v>44431</v>
      </c>
      <c r="B67" s="353"/>
      <c r="C67" s="353"/>
      <c r="D67" s="327"/>
      <c r="E67" s="348"/>
      <c r="F67" s="327"/>
      <c r="G67" s="348"/>
      <c r="H67" s="297"/>
      <c r="I67" s="353"/>
      <c r="J67" s="297"/>
      <c r="K67" s="353"/>
      <c r="L67" s="297"/>
      <c r="M67" s="353"/>
      <c r="N67" s="298"/>
      <c r="O67" s="366"/>
      <c r="P67" s="298"/>
      <c r="Q67" s="365">
        <v>15</v>
      </c>
      <c r="R67" s="298">
        <v>135000</v>
      </c>
      <c r="S67" s="366"/>
      <c r="T67" s="298"/>
      <c r="U67" s="385"/>
      <c r="V67" s="342"/>
      <c r="W67" s="387"/>
      <c r="X67" s="332"/>
      <c r="Y67" s="388"/>
      <c r="Z67" s="298"/>
      <c r="AA67" s="298"/>
    </row>
    <row r="68" spans="1:27" ht="15" customHeight="1" x14ac:dyDescent="0.35">
      <c r="A68" s="1251"/>
      <c r="B68" s="353">
        <v>19.07</v>
      </c>
      <c r="C68" s="353"/>
      <c r="D68" s="327">
        <v>145886</v>
      </c>
      <c r="E68" s="348"/>
      <c r="F68" s="327"/>
      <c r="G68" s="348"/>
      <c r="H68" s="297"/>
      <c r="I68" s="353">
        <v>19.079999999999998</v>
      </c>
      <c r="J68" s="297">
        <v>145962</v>
      </c>
      <c r="K68" s="353"/>
      <c r="L68" s="297"/>
      <c r="M68" s="353"/>
      <c r="N68" s="298"/>
      <c r="O68" s="366"/>
      <c r="P68" s="298"/>
      <c r="Q68" s="365">
        <v>15</v>
      </c>
      <c r="R68" s="298">
        <v>135000</v>
      </c>
      <c r="S68" s="366"/>
      <c r="T68" s="298"/>
      <c r="U68" s="385"/>
      <c r="V68" s="340"/>
      <c r="W68" s="385">
        <v>28.22</v>
      </c>
      <c r="X68" s="298">
        <v>215883</v>
      </c>
      <c r="Y68" s="366"/>
      <c r="Z68" s="298"/>
      <c r="AA68" s="298"/>
    </row>
    <row r="69" spans="1:27" ht="15" customHeight="1" x14ac:dyDescent="0.35">
      <c r="A69" s="1249">
        <v>44432</v>
      </c>
      <c r="B69" s="353"/>
      <c r="C69" s="353"/>
      <c r="D69" s="327"/>
      <c r="E69" s="348"/>
      <c r="F69" s="327"/>
      <c r="G69" s="348"/>
      <c r="H69" s="297"/>
      <c r="I69" s="353"/>
      <c r="J69" s="297"/>
      <c r="K69" s="353"/>
      <c r="L69" s="297"/>
      <c r="M69" s="353"/>
      <c r="N69" s="298"/>
      <c r="O69" s="366"/>
      <c r="P69" s="298"/>
      <c r="Q69" s="365"/>
      <c r="R69" s="298"/>
      <c r="S69" s="366"/>
      <c r="T69" s="298"/>
      <c r="U69" s="385"/>
      <c r="V69" s="340"/>
      <c r="W69" s="385"/>
      <c r="X69" s="298"/>
      <c r="Y69" s="366"/>
      <c r="Z69" s="298"/>
      <c r="AA69" s="298"/>
    </row>
    <row r="70" spans="1:27" ht="15" customHeight="1" x14ac:dyDescent="0.35">
      <c r="A70" s="1250"/>
      <c r="B70" s="353">
        <v>17.84</v>
      </c>
      <c r="C70" s="353"/>
      <c r="D70" s="327">
        <v>136706</v>
      </c>
      <c r="E70" s="348"/>
      <c r="F70" s="327"/>
      <c r="G70" s="348"/>
      <c r="H70" s="297"/>
      <c r="I70" s="353"/>
      <c r="J70" s="297"/>
      <c r="K70" s="353"/>
      <c r="L70" s="297"/>
      <c r="M70" s="353"/>
      <c r="N70" s="298"/>
      <c r="O70" s="366"/>
      <c r="P70" s="298"/>
      <c r="Q70" s="365">
        <v>15</v>
      </c>
      <c r="R70" s="298">
        <v>135000</v>
      </c>
      <c r="S70" s="366"/>
      <c r="T70" s="298"/>
      <c r="U70" s="385"/>
      <c r="V70" s="868"/>
      <c r="W70" s="871"/>
      <c r="X70" s="867"/>
      <c r="Y70" s="365"/>
      <c r="Z70" s="298"/>
      <c r="AA70" s="298"/>
    </row>
    <row r="71" spans="1:27" ht="15" customHeight="1" x14ac:dyDescent="0.35">
      <c r="A71" s="1251"/>
      <c r="B71" s="353"/>
      <c r="C71" s="353"/>
      <c r="D71" s="327"/>
      <c r="E71" s="348">
        <v>19.63</v>
      </c>
      <c r="F71" s="327">
        <v>150170</v>
      </c>
      <c r="G71" s="348"/>
      <c r="H71" s="297"/>
      <c r="I71" s="353">
        <v>18.37</v>
      </c>
      <c r="J71" s="297">
        <v>140531</v>
      </c>
      <c r="K71" s="353"/>
      <c r="L71" s="297"/>
      <c r="M71" s="353"/>
      <c r="N71" s="298"/>
      <c r="O71" s="366"/>
      <c r="P71" s="298"/>
      <c r="Q71" s="365">
        <v>15</v>
      </c>
      <c r="R71" s="298">
        <v>135000</v>
      </c>
      <c r="S71" s="366">
        <v>40.119999999999997</v>
      </c>
      <c r="T71" s="298">
        <v>306918</v>
      </c>
      <c r="U71" s="385"/>
      <c r="V71" s="340"/>
      <c r="W71" s="385"/>
      <c r="X71" s="298"/>
      <c r="Y71" s="366"/>
      <c r="Z71" s="298"/>
      <c r="AA71" s="298"/>
    </row>
    <row r="72" spans="1:27" ht="15" customHeight="1" x14ac:dyDescent="0.35">
      <c r="A72" s="1249">
        <v>44433</v>
      </c>
      <c r="B72" s="353"/>
      <c r="C72" s="353"/>
      <c r="D72" s="327"/>
      <c r="E72" s="348"/>
      <c r="F72" s="327"/>
      <c r="G72" s="348"/>
      <c r="H72" s="297"/>
      <c r="I72" s="353"/>
      <c r="J72" s="297"/>
      <c r="K72" s="353"/>
      <c r="L72" s="327"/>
      <c r="M72" s="353"/>
      <c r="N72" s="298"/>
      <c r="O72" s="366"/>
      <c r="P72" s="298"/>
      <c r="Q72" s="365"/>
      <c r="R72" s="298"/>
      <c r="S72" s="366"/>
      <c r="T72" s="298"/>
      <c r="U72" s="385"/>
      <c r="V72" s="340"/>
      <c r="W72" s="385"/>
      <c r="X72" s="298"/>
      <c r="Y72" s="366"/>
      <c r="Z72" s="298"/>
      <c r="AA72" s="298"/>
    </row>
    <row r="73" spans="1:27" ht="15" customHeight="1" x14ac:dyDescent="0.35">
      <c r="A73" s="1250"/>
      <c r="B73" s="353"/>
      <c r="C73" s="353"/>
      <c r="D73" s="327"/>
      <c r="E73" s="348"/>
      <c r="F73" s="327"/>
      <c r="G73" s="348">
        <v>30.97</v>
      </c>
      <c r="H73" s="297">
        <v>236921</v>
      </c>
      <c r="I73" s="353"/>
      <c r="J73" s="297"/>
      <c r="K73" s="353"/>
      <c r="L73" s="297"/>
      <c r="M73" s="353"/>
      <c r="N73" s="298"/>
      <c r="O73" s="366"/>
      <c r="P73" s="298"/>
      <c r="Q73" s="365">
        <v>15</v>
      </c>
      <c r="R73" s="298">
        <v>135000</v>
      </c>
      <c r="S73" s="366"/>
      <c r="T73" s="298"/>
      <c r="U73" s="385"/>
      <c r="V73" s="868"/>
      <c r="W73" s="871"/>
      <c r="X73" s="867"/>
      <c r="Y73" s="365"/>
      <c r="Z73" s="298"/>
      <c r="AA73" s="298"/>
    </row>
    <row r="74" spans="1:27" ht="15" customHeight="1" x14ac:dyDescent="0.35">
      <c r="A74" s="1251"/>
      <c r="B74" s="353"/>
      <c r="C74" s="353"/>
      <c r="D74" s="327"/>
      <c r="E74" s="348">
        <v>14.59</v>
      </c>
      <c r="F74" s="327">
        <v>111614</v>
      </c>
      <c r="G74" s="348">
        <v>30</v>
      </c>
      <c r="H74" s="338">
        <v>270000</v>
      </c>
      <c r="I74" s="353"/>
      <c r="J74" s="297"/>
      <c r="K74" s="353"/>
      <c r="L74" s="297"/>
      <c r="M74" s="353">
        <v>9.4700000000000006</v>
      </c>
      <c r="N74" s="298">
        <v>72446</v>
      </c>
      <c r="O74" s="366"/>
      <c r="P74" s="298"/>
      <c r="Q74" s="365">
        <v>15</v>
      </c>
      <c r="R74" s="298">
        <v>135000</v>
      </c>
      <c r="S74" s="366"/>
      <c r="T74" s="298"/>
      <c r="U74" s="385"/>
      <c r="V74" s="340"/>
      <c r="W74" s="385"/>
      <c r="X74" s="298"/>
      <c r="Y74" s="366"/>
      <c r="Z74" s="298"/>
      <c r="AA74" s="298"/>
    </row>
    <row r="75" spans="1:27" ht="15" customHeight="1" x14ac:dyDescent="0.35">
      <c r="A75" s="1249">
        <v>44434</v>
      </c>
      <c r="B75" s="353"/>
      <c r="C75" s="353"/>
      <c r="D75" s="327"/>
      <c r="E75" s="348"/>
      <c r="F75" s="327"/>
      <c r="G75" s="348"/>
      <c r="H75" s="297"/>
      <c r="I75" s="353"/>
      <c r="J75" s="297"/>
      <c r="K75" s="353"/>
      <c r="L75" s="297"/>
      <c r="M75" s="353"/>
      <c r="N75" s="298"/>
      <c r="O75" s="366"/>
      <c r="P75" s="298"/>
      <c r="Q75" s="365"/>
      <c r="R75" s="298"/>
      <c r="S75" s="366"/>
      <c r="T75" s="298"/>
      <c r="U75" s="385"/>
      <c r="V75" s="340"/>
      <c r="W75" s="385"/>
      <c r="X75" s="298"/>
      <c r="Y75" s="366"/>
      <c r="Z75" s="298"/>
      <c r="AA75" s="298"/>
    </row>
    <row r="76" spans="1:27" ht="15" customHeight="1" x14ac:dyDescent="0.35">
      <c r="A76" s="1250"/>
      <c r="B76" s="353"/>
      <c r="C76" s="353"/>
      <c r="D76" s="327"/>
      <c r="E76" s="348"/>
      <c r="F76" s="327"/>
      <c r="G76" s="348"/>
      <c r="H76" s="297"/>
      <c r="I76" s="353"/>
      <c r="J76" s="297"/>
      <c r="K76" s="353"/>
      <c r="L76" s="297"/>
      <c r="M76" s="353"/>
      <c r="N76" s="298"/>
      <c r="O76" s="366"/>
      <c r="P76" s="298"/>
      <c r="Q76" s="365">
        <v>15</v>
      </c>
      <c r="R76" s="298">
        <v>135000</v>
      </c>
      <c r="S76" s="366"/>
      <c r="T76" s="298"/>
      <c r="U76" s="385"/>
      <c r="V76" s="868"/>
      <c r="W76" s="871"/>
      <c r="X76" s="867"/>
      <c r="Y76" s="365"/>
      <c r="Z76" s="298"/>
      <c r="AA76" s="298"/>
    </row>
    <row r="77" spans="1:27" ht="15" customHeight="1" x14ac:dyDescent="0.35">
      <c r="A77" s="1251"/>
      <c r="B77" s="353">
        <v>22.78</v>
      </c>
      <c r="C77" s="353"/>
      <c r="D77" s="327">
        <v>174267</v>
      </c>
      <c r="E77" s="348">
        <v>21.5</v>
      </c>
      <c r="F77" s="327">
        <v>164475</v>
      </c>
      <c r="G77" s="348"/>
      <c r="H77" s="297"/>
      <c r="I77" s="353">
        <v>32.75</v>
      </c>
      <c r="J77" s="297">
        <v>250538</v>
      </c>
      <c r="K77" s="353"/>
      <c r="L77" s="297"/>
      <c r="M77" s="353"/>
      <c r="N77" s="298"/>
      <c r="O77" s="366"/>
      <c r="P77" s="298"/>
      <c r="Q77" s="365">
        <v>15</v>
      </c>
      <c r="R77" s="298">
        <v>135000</v>
      </c>
      <c r="S77" s="366"/>
      <c r="T77" s="298"/>
      <c r="U77" s="385"/>
      <c r="V77" s="340"/>
      <c r="W77" s="385"/>
      <c r="X77" s="298"/>
      <c r="Y77" s="366"/>
      <c r="Z77" s="298"/>
      <c r="AA77" s="298"/>
    </row>
    <row r="78" spans="1:27" ht="15" customHeight="1" x14ac:dyDescent="0.35">
      <c r="A78" s="1249">
        <v>44435</v>
      </c>
      <c r="B78" s="353"/>
      <c r="C78" s="353"/>
      <c r="D78" s="327"/>
      <c r="E78" s="348"/>
      <c r="F78" s="327"/>
      <c r="G78" s="348"/>
      <c r="H78" s="297"/>
      <c r="I78" s="353"/>
      <c r="J78" s="297"/>
      <c r="K78" s="353"/>
      <c r="L78" s="297"/>
      <c r="M78" s="353"/>
      <c r="N78" s="298"/>
      <c r="O78" s="366"/>
      <c r="P78" s="298"/>
      <c r="Q78" s="365"/>
      <c r="R78" s="298"/>
      <c r="S78" s="366"/>
      <c r="T78" s="298"/>
      <c r="U78" s="385"/>
      <c r="V78" s="340"/>
      <c r="W78" s="385"/>
      <c r="X78" s="298"/>
      <c r="Y78" s="366"/>
      <c r="Z78" s="298"/>
      <c r="AA78" s="298"/>
    </row>
    <row r="79" spans="1:27" ht="15" customHeight="1" x14ac:dyDescent="0.35">
      <c r="A79" s="1250"/>
      <c r="B79" s="353"/>
      <c r="C79" s="353"/>
      <c r="D79" s="327"/>
      <c r="E79" s="348"/>
      <c r="F79" s="327"/>
      <c r="G79" s="348"/>
      <c r="H79" s="297"/>
      <c r="I79" s="353"/>
      <c r="J79" s="297"/>
      <c r="K79" s="353"/>
      <c r="L79" s="297"/>
      <c r="M79" s="353"/>
      <c r="N79" s="298"/>
      <c r="O79" s="366"/>
      <c r="P79" s="298"/>
      <c r="Q79" s="365">
        <v>15</v>
      </c>
      <c r="R79" s="298">
        <v>135000</v>
      </c>
      <c r="S79" s="366"/>
      <c r="T79" s="298"/>
      <c r="U79" s="385"/>
      <c r="V79" s="340"/>
      <c r="W79" s="385"/>
      <c r="X79" s="298"/>
      <c r="Y79" s="366"/>
      <c r="Z79" s="298"/>
      <c r="AA79" s="298"/>
    </row>
    <row r="80" spans="1:27" ht="15" customHeight="1" x14ac:dyDescent="0.35">
      <c r="A80" s="1251"/>
      <c r="B80" s="353"/>
      <c r="C80" s="353"/>
      <c r="D80" s="327"/>
      <c r="E80" s="348">
        <v>20.04</v>
      </c>
      <c r="F80" s="327">
        <v>153306</v>
      </c>
      <c r="G80" s="348"/>
      <c r="H80" s="297"/>
      <c r="I80" s="353">
        <v>18.420000000000002</v>
      </c>
      <c r="J80" s="297">
        <v>140913</v>
      </c>
      <c r="K80" s="353">
        <v>50.07</v>
      </c>
      <c r="L80" s="297">
        <v>257861</v>
      </c>
      <c r="M80" s="353"/>
      <c r="N80" s="298"/>
      <c r="O80" s="366"/>
      <c r="P80" s="298"/>
      <c r="Q80" s="365">
        <v>15</v>
      </c>
      <c r="R80" s="298">
        <v>135000</v>
      </c>
      <c r="S80" s="365"/>
      <c r="T80" s="298"/>
      <c r="U80" s="385"/>
      <c r="V80" s="340"/>
      <c r="W80" s="385"/>
      <c r="X80" s="298"/>
      <c r="Y80" s="366"/>
      <c r="Z80" s="298"/>
      <c r="AA80" s="298"/>
    </row>
    <row r="81" spans="1:27" ht="15" customHeight="1" x14ac:dyDescent="0.35">
      <c r="A81" s="1249">
        <v>44436</v>
      </c>
      <c r="B81" s="353"/>
      <c r="C81" s="353"/>
      <c r="D81" s="327"/>
      <c r="E81" s="348"/>
      <c r="F81" s="327"/>
      <c r="G81" s="348"/>
      <c r="H81" s="297"/>
      <c r="I81" s="353"/>
      <c r="J81" s="297"/>
      <c r="K81" s="353"/>
      <c r="L81" s="297"/>
      <c r="M81" s="353"/>
      <c r="N81" s="298"/>
      <c r="O81" s="366"/>
      <c r="P81" s="298"/>
      <c r="Q81" s="365"/>
      <c r="R81" s="298"/>
      <c r="S81" s="366"/>
      <c r="T81" s="298"/>
      <c r="U81" s="385"/>
      <c r="V81" s="340"/>
      <c r="W81" s="385"/>
      <c r="X81" s="298"/>
      <c r="Y81" s="366"/>
      <c r="Z81" s="298"/>
      <c r="AA81" s="298"/>
    </row>
    <row r="82" spans="1:27" ht="15" customHeight="1" x14ac:dyDescent="0.35">
      <c r="A82" s="1250"/>
      <c r="B82" s="353"/>
      <c r="C82" s="353"/>
      <c r="D82" s="327"/>
      <c r="E82" s="348"/>
      <c r="F82" s="327"/>
      <c r="G82" s="348"/>
      <c r="H82" s="297"/>
      <c r="I82" s="353"/>
      <c r="J82" s="297"/>
      <c r="K82" s="353"/>
      <c r="L82" s="297"/>
      <c r="M82" s="353"/>
      <c r="N82" s="298"/>
      <c r="O82" s="366"/>
      <c r="P82" s="298"/>
      <c r="Q82" s="365"/>
      <c r="R82" s="298"/>
      <c r="S82" s="366"/>
      <c r="T82" s="298"/>
      <c r="U82" s="385"/>
      <c r="V82" s="868"/>
      <c r="W82" s="871"/>
      <c r="X82" s="867"/>
      <c r="Y82" s="365"/>
      <c r="Z82" s="298"/>
      <c r="AA82" s="298"/>
    </row>
    <row r="83" spans="1:27" ht="15" customHeight="1" x14ac:dyDescent="0.35">
      <c r="A83" s="1251"/>
      <c r="B83" s="353">
        <v>24.96</v>
      </c>
      <c r="C83" s="353"/>
      <c r="D83" s="327">
        <v>190944</v>
      </c>
      <c r="E83" s="348">
        <v>20.85</v>
      </c>
      <c r="F83" s="327">
        <v>159503</v>
      </c>
      <c r="G83" s="348"/>
      <c r="H83" s="297"/>
      <c r="I83" s="353"/>
      <c r="J83" s="297"/>
      <c r="K83" s="353">
        <v>52.55</v>
      </c>
      <c r="L83" s="297">
        <v>270633</v>
      </c>
      <c r="M83" s="353"/>
      <c r="N83" s="298"/>
      <c r="O83" s="366"/>
      <c r="P83" s="298"/>
      <c r="Q83" s="365">
        <v>15</v>
      </c>
      <c r="R83" s="298">
        <v>135000</v>
      </c>
      <c r="S83" s="366"/>
      <c r="T83" s="298"/>
      <c r="U83" s="385"/>
      <c r="V83" s="340"/>
      <c r="W83" s="385"/>
      <c r="X83" s="298"/>
      <c r="Y83" s="366"/>
      <c r="Z83" s="298"/>
      <c r="AA83" s="298"/>
    </row>
    <row r="84" spans="1:27" ht="15" customHeight="1" x14ac:dyDescent="0.35">
      <c r="A84" s="1249">
        <v>44437</v>
      </c>
      <c r="B84" s="353"/>
      <c r="C84" s="353"/>
      <c r="D84" s="327"/>
      <c r="E84" s="348"/>
      <c r="F84" s="327"/>
      <c r="G84" s="348"/>
      <c r="H84" s="297"/>
      <c r="I84" s="353"/>
      <c r="J84" s="297"/>
      <c r="K84" s="353"/>
      <c r="L84" s="297"/>
      <c r="M84" s="353"/>
      <c r="N84" s="298"/>
      <c r="O84" s="366"/>
      <c r="P84" s="298"/>
      <c r="Q84" s="365"/>
      <c r="R84" s="298"/>
      <c r="S84" s="366"/>
      <c r="T84" s="298"/>
      <c r="U84" s="385"/>
      <c r="V84" s="340"/>
      <c r="W84" s="385"/>
      <c r="X84" s="298"/>
      <c r="Y84" s="366"/>
      <c r="Z84" s="298"/>
      <c r="AA84" s="298"/>
    </row>
    <row r="85" spans="1:27" ht="15" customHeight="1" x14ac:dyDescent="0.35">
      <c r="A85" s="1250"/>
      <c r="B85" s="353"/>
      <c r="C85" s="353"/>
      <c r="D85" s="327"/>
      <c r="E85" s="348"/>
      <c r="F85" s="327"/>
      <c r="G85" s="348"/>
      <c r="H85" s="297"/>
      <c r="I85" s="353"/>
      <c r="J85" s="297"/>
      <c r="K85" s="353"/>
      <c r="L85" s="297"/>
      <c r="M85" s="353"/>
      <c r="N85" s="298"/>
      <c r="O85" s="366"/>
      <c r="P85" s="298"/>
      <c r="Q85" s="365"/>
      <c r="R85" s="298"/>
      <c r="S85" s="366"/>
      <c r="T85" s="298"/>
      <c r="U85" s="385"/>
      <c r="V85" s="340"/>
      <c r="W85" s="385"/>
      <c r="X85" s="298"/>
      <c r="Y85" s="366"/>
      <c r="Z85" s="298"/>
      <c r="AA85" s="298"/>
    </row>
    <row r="86" spans="1:27" ht="15" customHeight="1" x14ac:dyDescent="0.35">
      <c r="A86" s="1251"/>
      <c r="B86" s="353">
        <v>18.98</v>
      </c>
      <c r="C86" s="353"/>
      <c r="D86" s="327">
        <v>145197</v>
      </c>
      <c r="E86" s="348">
        <v>16.600000000000001</v>
      </c>
      <c r="F86" s="327">
        <v>126990</v>
      </c>
      <c r="G86" s="348"/>
      <c r="H86" s="297"/>
      <c r="I86" s="353">
        <v>43.85</v>
      </c>
      <c r="J86" s="297">
        <v>335453</v>
      </c>
      <c r="K86" s="353"/>
      <c r="L86" s="297"/>
      <c r="M86" s="353"/>
      <c r="N86" s="298"/>
      <c r="O86" s="366"/>
      <c r="P86" s="298"/>
      <c r="Q86" s="365"/>
      <c r="R86" s="298"/>
      <c r="S86" s="366"/>
      <c r="T86" s="298"/>
      <c r="U86" s="385"/>
      <c r="V86" s="340"/>
      <c r="W86" s="385"/>
      <c r="X86" s="298"/>
      <c r="Y86" s="366"/>
      <c r="Z86" s="298"/>
      <c r="AA86" s="298"/>
    </row>
    <row r="87" spans="1:27" ht="15" customHeight="1" x14ac:dyDescent="0.35">
      <c r="A87" s="1249">
        <v>44438</v>
      </c>
      <c r="B87" s="353">
        <v>16.91</v>
      </c>
      <c r="C87" s="353"/>
      <c r="D87" s="327">
        <v>129362</v>
      </c>
      <c r="E87" s="348"/>
      <c r="F87" s="327"/>
      <c r="G87" s="348"/>
      <c r="H87" s="297"/>
      <c r="I87" s="353">
        <v>19.829999999999998</v>
      </c>
      <c r="J87" s="297">
        <v>151700</v>
      </c>
      <c r="K87" s="353"/>
      <c r="L87" s="297"/>
      <c r="M87" s="353"/>
      <c r="N87" s="298"/>
      <c r="O87" s="366"/>
      <c r="P87" s="298"/>
      <c r="Q87" s="365">
        <v>15</v>
      </c>
      <c r="R87" s="298">
        <v>135000</v>
      </c>
      <c r="S87" s="366"/>
      <c r="T87" s="298"/>
      <c r="U87" s="385"/>
      <c r="V87" s="340"/>
      <c r="W87" s="385"/>
      <c r="X87" s="298"/>
      <c r="Y87" s="366"/>
      <c r="Z87" s="298"/>
      <c r="AA87" s="298"/>
    </row>
    <row r="88" spans="1:27" ht="15" customHeight="1" x14ac:dyDescent="0.35">
      <c r="A88" s="1251"/>
      <c r="B88" s="353"/>
      <c r="C88" s="353"/>
      <c r="D88" s="327"/>
      <c r="E88" s="348"/>
      <c r="F88" s="327"/>
      <c r="G88" s="348"/>
      <c r="H88" s="297"/>
      <c r="I88" s="353"/>
      <c r="J88" s="297"/>
      <c r="K88" s="353"/>
      <c r="L88" s="297"/>
      <c r="M88" s="353"/>
      <c r="N88" s="298"/>
      <c r="O88" s="366">
        <v>35</v>
      </c>
      <c r="P88" s="298">
        <v>267750</v>
      </c>
      <c r="Q88" s="365">
        <v>15</v>
      </c>
      <c r="R88" s="298">
        <v>135000</v>
      </c>
      <c r="S88" s="366">
        <v>34.94</v>
      </c>
      <c r="T88" s="298">
        <v>267291</v>
      </c>
      <c r="U88" s="385"/>
      <c r="V88" s="340"/>
      <c r="W88" s="385"/>
      <c r="X88" s="298"/>
      <c r="Y88" s="366"/>
      <c r="Z88" s="298"/>
      <c r="AA88" s="298"/>
    </row>
    <row r="89" spans="1:27" ht="15" customHeight="1" x14ac:dyDescent="0.35">
      <c r="A89" s="1249">
        <v>44439</v>
      </c>
      <c r="B89" s="353"/>
      <c r="C89" s="353"/>
      <c r="D89" s="327"/>
      <c r="E89" s="348"/>
      <c r="F89" s="327"/>
      <c r="G89" s="348">
        <v>29.54</v>
      </c>
      <c r="H89" s="297">
        <v>225981</v>
      </c>
      <c r="I89" s="353"/>
      <c r="J89" s="297"/>
      <c r="K89" s="353"/>
      <c r="L89" s="297"/>
      <c r="M89" s="353"/>
      <c r="N89" s="298"/>
      <c r="O89" s="366"/>
      <c r="P89" s="298"/>
      <c r="Q89" s="365">
        <v>15</v>
      </c>
      <c r="R89" s="298">
        <v>135000</v>
      </c>
      <c r="S89" s="366"/>
      <c r="T89" s="298"/>
      <c r="U89" s="385"/>
      <c r="V89" s="340"/>
      <c r="W89" s="385"/>
      <c r="X89" s="298"/>
      <c r="Y89" s="366"/>
      <c r="Z89" s="298"/>
      <c r="AA89" s="298"/>
    </row>
    <row r="90" spans="1:27" ht="15" customHeight="1" x14ac:dyDescent="0.35">
      <c r="A90" s="1251"/>
      <c r="B90" s="353"/>
      <c r="C90" s="353"/>
      <c r="D90" s="327"/>
      <c r="E90" s="348">
        <v>31.54</v>
      </c>
      <c r="F90" s="327">
        <v>241281</v>
      </c>
      <c r="G90" s="348"/>
      <c r="H90" s="297"/>
      <c r="I90" s="353">
        <v>23.06</v>
      </c>
      <c r="J90" s="297">
        <v>176409</v>
      </c>
      <c r="K90" s="353"/>
      <c r="L90" s="297"/>
      <c r="M90" s="353">
        <v>8.89</v>
      </c>
      <c r="N90" s="298">
        <v>68009</v>
      </c>
      <c r="O90" s="366"/>
      <c r="P90" s="298"/>
      <c r="Q90" s="365">
        <v>15</v>
      </c>
      <c r="R90" s="298">
        <v>135000</v>
      </c>
      <c r="S90" s="366"/>
      <c r="T90" s="298"/>
      <c r="U90" s="385"/>
      <c r="V90" s="340"/>
      <c r="W90" s="385"/>
      <c r="X90" s="298"/>
      <c r="Y90" s="366"/>
      <c r="Z90" s="298"/>
      <c r="AA90" s="298"/>
    </row>
    <row r="91" spans="1:27" s="295" customFormat="1" ht="27" customHeight="1" x14ac:dyDescent="0.35">
      <c r="A91" s="1226" t="s">
        <v>113</v>
      </c>
      <c r="B91" s="354"/>
      <c r="C91" s="354"/>
      <c r="D91" s="293">
        <f>SUM(D7:D90)</f>
        <v>3010699</v>
      </c>
      <c r="E91" s="364"/>
      <c r="F91" s="293">
        <f>SUM(F7:F90)</f>
        <v>4132481</v>
      </c>
      <c r="G91" s="364"/>
      <c r="H91" s="293">
        <f>SUM(H7:H90)</f>
        <v>1630325</v>
      </c>
      <c r="I91" s="364"/>
      <c r="J91" s="293">
        <f>SUM(J7:J90)</f>
        <v>4479324</v>
      </c>
      <c r="K91" s="364"/>
      <c r="L91" s="293">
        <f>SUM(L7:L90)</f>
        <v>1945430</v>
      </c>
      <c r="M91" s="364"/>
      <c r="N91" s="293">
        <f>SUM(N7:N90)</f>
        <v>1321463</v>
      </c>
      <c r="O91" s="364"/>
      <c r="P91" s="293">
        <f>SUM(P7:P90)</f>
        <v>954415</v>
      </c>
      <c r="Q91" s="354"/>
      <c r="R91" s="293">
        <f>SUM(R7:R90)</f>
        <v>5838750</v>
      </c>
      <c r="S91" s="364"/>
      <c r="T91" s="293">
        <f>SUM(T7:T90)</f>
        <v>1110163</v>
      </c>
      <c r="U91" s="364"/>
      <c r="V91" s="293">
        <f>SUM(V7:V90)</f>
        <v>84227</v>
      </c>
      <c r="W91" s="364"/>
      <c r="X91" s="293">
        <f>SUM(X7:X90)</f>
        <v>761558</v>
      </c>
      <c r="Y91" s="364"/>
      <c r="Z91" s="293">
        <f>SUM(Z7:Z90)</f>
        <v>90270</v>
      </c>
      <c r="AA91" s="293">
        <f>SUM(D91:Z91)</f>
        <v>25359105</v>
      </c>
    </row>
    <row r="92" spans="1:27" s="295" customFormat="1" ht="34.5" customHeight="1" x14ac:dyDescent="0.35">
      <c r="A92" s="1226"/>
      <c r="B92" s="354">
        <f>SUM(B7:B91)</f>
        <v>349.05000000000007</v>
      </c>
      <c r="C92" s="354">
        <f>SUM(C7:C91)</f>
        <v>32.78</v>
      </c>
      <c r="D92" s="862"/>
      <c r="E92" s="354">
        <f>SUM(E7:E91)</f>
        <v>532.52</v>
      </c>
      <c r="F92" s="293"/>
      <c r="G92" s="354">
        <f>SUM(G7:G91)</f>
        <v>207.82</v>
      </c>
      <c r="H92" s="293"/>
      <c r="I92" s="354">
        <f>SUM(I7:I91)</f>
        <v>584.12</v>
      </c>
      <c r="J92" s="293"/>
      <c r="K92" s="354">
        <f>SUM(K7:K91)</f>
        <v>377.75</v>
      </c>
      <c r="L92" s="293"/>
      <c r="M92" s="354">
        <f>SUM(M7:M91)</f>
        <v>172.74</v>
      </c>
      <c r="N92" s="293"/>
      <c r="O92" s="354">
        <f>SUM(O7:O91)</f>
        <v>124.76</v>
      </c>
      <c r="P92" s="293"/>
      <c r="Q92" s="354">
        <f>SUM(Q7:Q91)</f>
        <v>705</v>
      </c>
      <c r="R92" s="293"/>
      <c r="S92" s="354">
        <f>SUM(S7:S91)</f>
        <v>145.10999999999999</v>
      </c>
      <c r="T92" s="293"/>
      <c r="U92" s="354">
        <f>SUM(U7:U91)</f>
        <v>11.01</v>
      </c>
      <c r="V92" s="293"/>
      <c r="W92" s="354">
        <f>SUM(W7:W91)</f>
        <v>99.55</v>
      </c>
      <c r="X92" s="293"/>
      <c r="Y92" s="354">
        <f>SUM(Y7:Y91)</f>
        <v>11.8</v>
      </c>
      <c r="Z92" s="293"/>
      <c r="AA92" s="364">
        <f>SUM(B92:Z92)</f>
        <v>3354.0100000000007</v>
      </c>
    </row>
    <row r="93" spans="1:27" ht="26.25" customHeight="1" thickBot="1" x14ac:dyDescent="0.4">
      <c r="A93" s="299"/>
      <c r="B93" s="355"/>
      <c r="C93" s="355"/>
      <c r="D93" s="299"/>
      <c r="E93" s="355"/>
      <c r="F93" s="299"/>
      <c r="G93" s="355"/>
      <c r="H93" s="299"/>
      <c r="I93" s="355"/>
      <c r="J93" s="299"/>
      <c r="K93" s="355"/>
      <c r="L93" s="299"/>
      <c r="M93" s="355"/>
      <c r="N93" s="299"/>
      <c r="O93" s="355"/>
      <c r="P93" s="299"/>
      <c r="Q93" s="378"/>
      <c r="R93" s="299"/>
      <c r="S93" s="355"/>
      <c r="T93" s="299"/>
      <c r="U93" s="355"/>
      <c r="V93" s="299"/>
      <c r="W93" s="355"/>
      <c r="X93" s="300"/>
      <c r="Y93" s="373"/>
      <c r="Z93" s="299"/>
      <c r="AA93" s="299"/>
    </row>
    <row r="94" spans="1:27" s="295" customFormat="1" ht="48" customHeight="1" thickBot="1" x14ac:dyDescent="0.4">
      <c r="A94" s="1245" t="s">
        <v>2</v>
      </c>
      <c r="B94" s="1261" t="s">
        <v>114</v>
      </c>
      <c r="C94" s="1262"/>
      <c r="D94" s="1262"/>
      <c r="E94" s="1262"/>
      <c r="F94" s="1263"/>
      <c r="G94" s="1264" t="s">
        <v>176</v>
      </c>
      <c r="H94" s="1264"/>
      <c r="I94" s="1265" t="s">
        <v>115</v>
      </c>
      <c r="J94" s="1266"/>
      <c r="K94" s="1266"/>
      <c r="L94" s="1266"/>
      <c r="M94" s="1266"/>
      <c r="N94" s="1266"/>
      <c r="O94" s="1266"/>
      <c r="P94" s="1267"/>
      <c r="Q94" s="1265" t="s">
        <v>116</v>
      </c>
      <c r="R94" s="1266"/>
      <c r="S94" s="1266"/>
      <c r="T94" s="1266"/>
      <c r="U94" s="1266"/>
      <c r="V94" s="1266"/>
      <c r="W94" s="1236" t="s">
        <v>223</v>
      </c>
      <c r="X94" s="1236"/>
      <c r="Y94" s="1270" t="s">
        <v>224</v>
      </c>
      <c r="Z94" s="1271"/>
      <c r="AA94" s="1272" t="s">
        <v>9</v>
      </c>
    </row>
    <row r="95" spans="1:27" s="295" customFormat="1" ht="15" customHeight="1" x14ac:dyDescent="0.35">
      <c r="A95" s="1246"/>
      <c r="B95" s="1268" t="s">
        <v>195</v>
      </c>
      <c r="C95" s="1281"/>
      <c r="D95" s="1269"/>
      <c r="E95" s="1268" t="s">
        <v>196</v>
      </c>
      <c r="F95" s="1269"/>
      <c r="G95" s="1268" t="s">
        <v>177</v>
      </c>
      <c r="H95" s="1269"/>
      <c r="I95" s="1268" t="s">
        <v>197</v>
      </c>
      <c r="J95" s="1269"/>
      <c r="K95" s="1268" t="s">
        <v>198</v>
      </c>
      <c r="L95" s="1269"/>
      <c r="M95" s="1268" t="s">
        <v>199</v>
      </c>
      <c r="N95" s="1269"/>
      <c r="O95" s="1268" t="s">
        <v>123</v>
      </c>
      <c r="P95" s="1269"/>
      <c r="Q95" s="374"/>
      <c r="R95" s="863" t="s">
        <v>238</v>
      </c>
      <c r="S95" s="1268" t="s">
        <v>211</v>
      </c>
      <c r="T95" s="1269"/>
      <c r="U95" s="1268" t="s">
        <v>201</v>
      </c>
      <c r="V95" s="1269"/>
      <c r="W95" s="1262" t="s">
        <v>249</v>
      </c>
      <c r="X95" s="1263"/>
      <c r="Y95" s="1274" t="s">
        <v>226</v>
      </c>
      <c r="Z95" s="1275"/>
      <c r="AA95" s="1285"/>
    </row>
    <row r="96" spans="1:27" s="295" customFormat="1" ht="15" customHeight="1" x14ac:dyDescent="0.35">
      <c r="A96" s="1247"/>
      <c r="B96" s="350" t="s">
        <v>21</v>
      </c>
      <c r="C96" s="350" t="s">
        <v>26</v>
      </c>
      <c r="D96" s="869" t="s">
        <v>27</v>
      </c>
      <c r="E96" s="363" t="s">
        <v>30</v>
      </c>
      <c r="F96" s="869" t="s">
        <v>27</v>
      </c>
      <c r="G96" s="390" t="s">
        <v>30</v>
      </c>
      <c r="H96" s="863" t="s">
        <v>27</v>
      </c>
      <c r="I96" s="374" t="s">
        <v>30</v>
      </c>
      <c r="J96" s="863" t="s">
        <v>27</v>
      </c>
      <c r="K96" s="374" t="s">
        <v>30</v>
      </c>
      <c r="L96" s="863" t="s">
        <v>27</v>
      </c>
      <c r="M96" s="374" t="s">
        <v>30</v>
      </c>
      <c r="N96" s="863" t="s">
        <v>27</v>
      </c>
      <c r="O96" s="374" t="s">
        <v>30</v>
      </c>
      <c r="P96" s="863" t="s">
        <v>27</v>
      </c>
      <c r="Q96" s="374" t="s">
        <v>30</v>
      </c>
      <c r="R96" s="863" t="s">
        <v>27</v>
      </c>
      <c r="S96" s="374" t="s">
        <v>30</v>
      </c>
      <c r="T96" s="863" t="s">
        <v>27</v>
      </c>
      <c r="U96" s="374" t="s">
        <v>30</v>
      </c>
      <c r="V96" s="863" t="s">
        <v>27</v>
      </c>
      <c r="W96" s="363" t="s">
        <v>228</v>
      </c>
      <c r="X96" s="869" t="s">
        <v>27</v>
      </c>
      <c r="Y96" s="363" t="s">
        <v>228</v>
      </c>
      <c r="Z96" s="876"/>
      <c r="AA96" s="334"/>
    </row>
    <row r="97" spans="1:27" s="295" customFormat="1" ht="15" customHeight="1" x14ac:dyDescent="0.35">
      <c r="A97" s="1243">
        <v>44409</v>
      </c>
      <c r="B97" s="353"/>
      <c r="C97" s="353"/>
      <c r="D97" s="867"/>
      <c r="E97" s="365"/>
      <c r="F97" s="867"/>
      <c r="G97" s="365"/>
      <c r="H97" s="867"/>
      <c r="I97" s="365"/>
      <c r="J97" s="337"/>
      <c r="K97" s="375"/>
      <c r="L97" s="869"/>
      <c r="M97" s="363"/>
      <c r="N97" s="869"/>
      <c r="O97" s="363"/>
      <c r="P97" s="337"/>
      <c r="Q97" s="375"/>
      <c r="R97" s="869"/>
      <c r="S97" s="363"/>
      <c r="T97" s="867"/>
      <c r="U97" s="365"/>
      <c r="V97" s="867"/>
      <c r="W97" s="365"/>
      <c r="X97" s="867"/>
      <c r="Y97" s="365"/>
      <c r="Z97" s="867"/>
      <c r="AA97" s="869"/>
    </row>
    <row r="98" spans="1:27" ht="15" x14ac:dyDescent="0.35">
      <c r="A98" s="1244"/>
      <c r="B98" s="353"/>
      <c r="C98" s="353"/>
      <c r="D98" s="298"/>
      <c r="E98" s="366"/>
      <c r="F98" s="297"/>
      <c r="G98" s="353"/>
      <c r="H98" s="298"/>
      <c r="I98" s="366"/>
      <c r="J98" s="298"/>
      <c r="K98" s="366"/>
      <c r="L98" s="298"/>
      <c r="M98" s="366"/>
      <c r="N98" s="298"/>
      <c r="O98" s="366"/>
      <c r="P98" s="298"/>
      <c r="Q98" s="365"/>
      <c r="R98" s="298"/>
      <c r="S98" s="366"/>
      <c r="T98" s="298"/>
      <c r="U98" s="366"/>
      <c r="V98" s="298"/>
      <c r="W98" s="366"/>
      <c r="X98" s="298"/>
      <c r="Y98" s="393"/>
      <c r="Z98" s="346"/>
      <c r="AA98" s="305"/>
    </row>
    <row r="99" spans="1:27" ht="15" customHeight="1" x14ac:dyDescent="0.35">
      <c r="A99" s="1243">
        <v>44410</v>
      </c>
      <c r="B99" s="353"/>
      <c r="C99" s="353"/>
      <c r="D99" s="305"/>
      <c r="E99" s="367"/>
      <c r="F99" s="887"/>
      <c r="G99" s="352"/>
      <c r="H99" s="305"/>
      <c r="I99" s="367"/>
      <c r="J99" s="305"/>
      <c r="K99" s="367"/>
      <c r="L99" s="305"/>
      <c r="M99" s="367"/>
      <c r="N99" s="305"/>
      <c r="O99" s="367"/>
      <c r="P99" s="305"/>
      <c r="Q99" s="379"/>
      <c r="R99" s="305"/>
      <c r="S99" s="367"/>
      <c r="T99" s="305"/>
      <c r="U99" s="367"/>
      <c r="V99" s="305"/>
      <c r="W99" s="367"/>
      <c r="X99" s="305"/>
      <c r="Y99" s="393"/>
      <c r="Z99" s="868"/>
      <c r="AA99" s="305"/>
    </row>
    <row r="100" spans="1:27" ht="15" customHeight="1" x14ac:dyDescent="0.35">
      <c r="A100" s="1244"/>
      <c r="B100" s="353"/>
      <c r="C100" s="353"/>
      <c r="D100" s="298"/>
      <c r="E100" s="366"/>
      <c r="F100" s="297"/>
      <c r="G100" s="353">
        <v>14.1</v>
      </c>
      <c r="H100" s="298">
        <v>107865</v>
      </c>
      <c r="I100" s="366"/>
      <c r="J100" s="298"/>
      <c r="K100" s="366"/>
      <c r="L100" s="298"/>
      <c r="M100" s="366">
        <v>13.8</v>
      </c>
      <c r="N100" s="298">
        <v>105570</v>
      </c>
      <c r="O100" s="366"/>
      <c r="P100" s="298"/>
      <c r="Q100" s="365"/>
      <c r="R100" s="298"/>
      <c r="S100" s="366"/>
      <c r="T100" s="298"/>
      <c r="U100" s="366"/>
      <c r="V100" s="298"/>
      <c r="W100" s="366">
        <v>33.700000000000003</v>
      </c>
      <c r="X100" s="298">
        <v>343740</v>
      </c>
      <c r="Y100" s="385"/>
      <c r="Z100" s="868"/>
      <c r="AA100" s="298"/>
    </row>
    <row r="101" spans="1:27" ht="15" customHeight="1" x14ac:dyDescent="0.35">
      <c r="A101" s="1243">
        <v>44411</v>
      </c>
      <c r="B101" s="353"/>
      <c r="C101" s="353"/>
      <c r="D101" s="298"/>
      <c r="E101" s="366"/>
      <c r="F101" s="297"/>
      <c r="G101" s="353"/>
      <c r="H101" s="298"/>
      <c r="I101" s="366"/>
      <c r="J101" s="298"/>
      <c r="K101" s="366"/>
      <c r="L101" s="298"/>
      <c r="M101" s="366"/>
      <c r="N101" s="298"/>
      <c r="O101" s="366"/>
      <c r="P101" s="298"/>
      <c r="Q101" s="365"/>
      <c r="R101" s="298"/>
      <c r="S101" s="366"/>
      <c r="T101" s="298"/>
      <c r="U101" s="366"/>
      <c r="V101" s="298"/>
      <c r="W101" s="366"/>
      <c r="X101" s="298"/>
      <c r="Y101" s="385"/>
      <c r="Z101" s="868"/>
      <c r="AA101" s="298"/>
    </row>
    <row r="102" spans="1:27" ht="15" customHeight="1" x14ac:dyDescent="0.35">
      <c r="A102" s="1244"/>
      <c r="B102" s="353"/>
      <c r="C102" s="353"/>
      <c r="D102" s="298"/>
      <c r="E102" s="366"/>
      <c r="F102" s="297"/>
      <c r="G102" s="353"/>
      <c r="H102" s="298"/>
      <c r="I102" s="366"/>
      <c r="J102" s="298"/>
      <c r="K102" s="366"/>
      <c r="L102" s="298"/>
      <c r="M102" s="366"/>
      <c r="N102" s="298"/>
      <c r="O102" s="366"/>
      <c r="P102" s="298"/>
      <c r="Q102" s="365"/>
      <c r="R102" s="298"/>
      <c r="S102" s="366"/>
      <c r="T102" s="298"/>
      <c r="U102" s="366"/>
      <c r="V102" s="298"/>
      <c r="W102" s="366"/>
      <c r="X102" s="298"/>
      <c r="Y102" s="385">
        <v>28.9</v>
      </c>
      <c r="Z102" s="868">
        <v>294780</v>
      </c>
      <c r="AA102" s="298"/>
    </row>
    <row r="103" spans="1:27" ht="15" customHeight="1" x14ac:dyDescent="0.35">
      <c r="A103" s="1243">
        <v>44412</v>
      </c>
      <c r="B103" s="353"/>
      <c r="C103" s="353"/>
      <c r="D103" s="298"/>
      <c r="E103" s="366">
        <v>41.54</v>
      </c>
      <c r="F103" s="297">
        <v>213931</v>
      </c>
      <c r="G103" s="353"/>
      <c r="H103" s="298"/>
      <c r="I103" s="366"/>
      <c r="J103" s="298"/>
      <c r="K103" s="366"/>
      <c r="L103" s="298"/>
      <c r="M103" s="366"/>
      <c r="N103" s="298"/>
      <c r="O103" s="366"/>
      <c r="P103" s="298"/>
      <c r="Q103" s="365"/>
      <c r="R103" s="298"/>
      <c r="S103" s="366"/>
      <c r="T103" s="298"/>
      <c r="U103" s="366"/>
      <c r="V103" s="298"/>
      <c r="W103" s="366"/>
      <c r="X103" s="298"/>
      <c r="Y103" s="385"/>
      <c r="Z103" s="868"/>
      <c r="AA103" s="298"/>
    </row>
    <row r="104" spans="1:27" ht="15" customHeight="1" x14ac:dyDescent="0.35">
      <c r="A104" s="1244"/>
      <c r="B104" s="353"/>
      <c r="C104" s="353"/>
      <c r="D104" s="298"/>
      <c r="E104" s="366"/>
      <c r="F104" s="297"/>
      <c r="G104" s="353"/>
      <c r="H104" s="298"/>
      <c r="I104" s="366"/>
      <c r="J104" s="298"/>
      <c r="K104" s="366"/>
      <c r="L104" s="298"/>
      <c r="M104" s="366"/>
      <c r="N104" s="298"/>
      <c r="O104" s="366"/>
      <c r="P104" s="298"/>
      <c r="Q104" s="365"/>
      <c r="R104" s="298"/>
      <c r="S104" s="366"/>
      <c r="T104" s="298"/>
      <c r="U104" s="366"/>
      <c r="V104" s="298"/>
      <c r="W104" s="366"/>
      <c r="X104" s="298"/>
      <c r="Y104" s="385"/>
      <c r="Z104" s="868"/>
      <c r="AA104" s="298"/>
    </row>
    <row r="105" spans="1:27" ht="15" customHeight="1" x14ac:dyDescent="0.35">
      <c r="A105" s="1243">
        <v>44413</v>
      </c>
      <c r="B105" s="353"/>
      <c r="C105" s="353"/>
      <c r="D105" s="298"/>
      <c r="E105" s="366"/>
      <c r="F105" s="297"/>
      <c r="G105" s="353"/>
      <c r="H105" s="298"/>
      <c r="I105" s="366"/>
      <c r="J105" s="298"/>
      <c r="K105" s="366"/>
      <c r="L105" s="298"/>
      <c r="M105" s="366"/>
      <c r="N105" s="298"/>
      <c r="O105" s="366"/>
      <c r="P105" s="298"/>
      <c r="Q105" s="365"/>
      <c r="R105" s="298"/>
      <c r="S105" s="366"/>
      <c r="T105" s="298"/>
      <c r="U105" s="366"/>
      <c r="V105" s="298"/>
      <c r="W105" s="366"/>
      <c r="X105" s="298"/>
      <c r="Y105" s="385"/>
      <c r="Z105" s="868"/>
      <c r="AA105" s="298"/>
    </row>
    <row r="106" spans="1:27" ht="15" customHeight="1" x14ac:dyDescent="0.35">
      <c r="A106" s="1244"/>
      <c r="B106" s="353"/>
      <c r="C106" s="353"/>
      <c r="D106" s="298"/>
      <c r="E106" s="366"/>
      <c r="F106" s="297"/>
      <c r="G106" s="353"/>
      <c r="H106" s="298"/>
      <c r="I106" s="366"/>
      <c r="J106" s="298"/>
      <c r="K106" s="366"/>
      <c r="L106" s="298"/>
      <c r="M106" s="366"/>
      <c r="N106" s="298"/>
      <c r="O106" s="366"/>
      <c r="P106" s="298"/>
      <c r="Q106" s="365"/>
      <c r="R106" s="298"/>
      <c r="S106" s="366"/>
      <c r="T106" s="298"/>
      <c r="U106" s="366"/>
      <c r="V106" s="298"/>
      <c r="W106" s="366"/>
      <c r="X106" s="298"/>
      <c r="Y106" s="385"/>
      <c r="Z106" s="868"/>
      <c r="AA106" s="298"/>
    </row>
    <row r="107" spans="1:27" ht="15" customHeight="1" x14ac:dyDescent="0.35">
      <c r="A107" s="1243">
        <v>44414</v>
      </c>
      <c r="B107" s="353"/>
      <c r="C107" s="353"/>
      <c r="D107" s="298"/>
      <c r="E107" s="366"/>
      <c r="F107" s="297"/>
      <c r="G107" s="353"/>
      <c r="H107" s="298"/>
      <c r="I107" s="366"/>
      <c r="J107" s="298"/>
      <c r="K107" s="366"/>
      <c r="L107" s="298"/>
      <c r="M107" s="366"/>
      <c r="N107" s="298"/>
      <c r="O107" s="366"/>
      <c r="P107" s="298"/>
      <c r="Q107" s="365"/>
      <c r="R107" s="298"/>
      <c r="S107" s="366">
        <v>24.3</v>
      </c>
      <c r="T107" s="298">
        <v>185895</v>
      </c>
      <c r="U107" s="366"/>
      <c r="V107" s="298"/>
      <c r="W107" s="366">
        <v>47.61</v>
      </c>
      <c r="X107" s="298">
        <v>485620</v>
      </c>
      <c r="Y107" s="385"/>
      <c r="Z107" s="868"/>
      <c r="AA107" s="298"/>
    </row>
    <row r="108" spans="1:27" ht="15" customHeight="1" x14ac:dyDescent="0.35">
      <c r="A108" s="1244"/>
      <c r="B108" s="353"/>
      <c r="C108" s="353"/>
      <c r="D108" s="298"/>
      <c r="E108" s="366"/>
      <c r="F108" s="297"/>
      <c r="G108" s="353"/>
      <c r="H108" s="298"/>
      <c r="I108" s="366"/>
      <c r="J108" s="298"/>
      <c r="K108" s="366"/>
      <c r="L108" s="298"/>
      <c r="M108" s="366"/>
      <c r="N108" s="298"/>
      <c r="O108" s="366"/>
      <c r="P108" s="298"/>
      <c r="Q108" s="365"/>
      <c r="R108" s="298"/>
      <c r="S108" s="366"/>
      <c r="T108" s="298"/>
      <c r="U108" s="366"/>
      <c r="V108" s="298"/>
      <c r="W108" s="366"/>
      <c r="X108" s="298"/>
      <c r="Y108" s="385"/>
      <c r="Z108" s="868"/>
      <c r="AA108" s="298"/>
    </row>
    <row r="109" spans="1:27" ht="15" customHeight="1" x14ac:dyDescent="0.35">
      <c r="A109" s="1243">
        <v>44415</v>
      </c>
      <c r="B109" s="353">
        <v>43.06</v>
      </c>
      <c r="C109" s="353"/>
      <c r="D109" s="298">
        <v>221759</v>
      </c>
      <c r="E109" s="366">
        <v>32.57</v>
      </c>
      <c r="F109" s="297">
        <v>167736</v>
      </c>
      <c r="G109" s="353"/>
      <c r="H109" s="298"/>
      <c r="I109" s="366"/>
      <c r="J109" s="298"/>
      <c r="K109" s="366"/>
      <c r="L109" s="298"/>
      <c r="M109" s="366"/>
      <c r="N109" s="298"/>
      <c r="O109" s="366"/>
      <c r="P109" s="298"/>
      <c r="Q109" s="365"/>
      <c r="R109" s="298"/>
      <c r="S109" s="366"/>
      <c r="T109" s="298"/>
      <c r="U109" s="366"/>
      <c r="V109" s="298"/>
      <c r="W109" s="366"/>
      <c r="X109" s="298"/>
      <c r="Y109" s="385"/>
      <c r="Z109" s="868"/>
      <c r="AA109" s="298"/>
    </row>
    <row r="110" spans="1:27" ht="15" customHeight="1" x14ac:dyDescent="0.35">
      <c r="A110" s="1244"/>
      <c r="B110" s="353"/>
      <c r="C110" s="353"/>
      <c r="D110" s="298"/>
      <c r="E110" s="366"/>
      <c r="F110" s="297"/>
      <c r="G110" s="353"/>
      <c r="H110" s="298"/>
      <c r="I110" s="366">
        <v>12.08</v>
      </c>
      <c r="J110" s="298">
        <v>92412</v>
      </c>
      <c r="K110" s="366">
        <v>10.7</v>
      </c>
      <c r="L110" s="298">
        <v>81855</v>
      </c>
      <c r="M110" s="366"/>
      <c r="N110" s="298"/>
      <c r="O110" s="366"/>
      <c r="P110" s="298"/>
      <c r="Q110" s="365"/>
      <c r="R110" s="298"/>
      <c r="S110" s="366"/>
      <c r="T110" s="298"/>
      <c r="U110" s="366"/>
      <c r="V110" s="298"/>
      <c r="W110" s="366"/>
      <c r="X110" s="298"/>
      <c r="Y110" s="385"/>
      <c r="Z110" s="868"/>
      <c r="AA110" s="298"/>
    </row>
    <row r="111" spans="1:27" ht="15" customHeight="1" x14ac:dyDescent="0.35">
      <c r="A111" s="1243">
        <v>44416</v>
      </c>
      <c r="B111" s="353"/>
      <c r="C111" s="353"/>
      <c r="D111" s="298"/>
      <c r="E111" s="366"/>
      <c r="F111" s="297"/>
      <c r="G111" s="353"/>
      <c r="H111" s="298"/>
      <c r="I111" s="366"/>
      <c r="J111" s="298"/>
      <c r="K111" s="366"/>
      <c r="L111" s="298"/>
      <c r="M111" s="366"/>
      <c r="N111" s="298"/>
      <c r="O111" s="366"/>
      <c r="P111" s="298"/>
      <c r="Q111" s="365"/>
      <c r="R111" s="298"/>
      <c r="S111" s="366"/>
      <c r="T111" s="298"/>
      <c r="U111" s="366"/>
      <c r="V111" s="298"/>
      <c r="W111" s="366"/>
      <c r="X111" s="298"/>
      <c r="Y111" s="385"/>
      <c r="Z111" s="868"/>
      <c r="AA111" s="298"/>
    </row>
    <row r="112" spans="1:27" ht="15" customHeight="1" x14ac:dyDescent="0.35">
      <c r="A112" s="1244"/>
      <c r="B112" s="353"/>
      <c r="C112" s="353"/>
      <c r="D112" s="298"/>
      <c r="E112" s="366"/>
      <c r="F112" s="297"/>
      <c r="G112" s="353"/>
      <c r="H112" s="298"/>
      <c r="I112" s="366"/>
      <c r="J112" s="298"/>
      <c r="K112" s="366"/>
      <c r="L112" s="298"/>
      <c r="M112" s="366"/>
      <c r="N112" s="298"/>
      <c r="O112" s="366"/>
      <c r="P112" s="298"/>
      <c r="Q112" s="365"/>
      <c r="R112" s="298"/>
      <c r="S112" s="366">
        <v>32.28</v>
      </c>
      <c r="T112" s="298">
        <v>246942</v>
      </c>
      <c r="U112" s="366"/>
      <c r="V112" s="298"/>
      <c r="W112" s="366"/>
      <c r="X112" s="298"/>
      <c r="Y112" s="385"/>
      <c r="Z112" s="868"/>
      <c r="AA112" s="298"/>
    </row>
    <row r="113" spans="1:27" ht="15" customHeight="1" x14ac:dyDescent="0.35">
      <c r="A113" s="1243">
        <v>44417</v>
      </c>
      <c r="B113" s="353"/>
      <c r="C113" s="353"/>
      <c r="D113" s="298"/>
      <c r="E113" s="366"/>
      <c r="F113" s="297"/>
      <c r="G113" s="353">
        <v>14.62</v>
      </c>
      <c r="H113" s="298">
        <v>111843</v>
      </c>
      <c r="I113" s="366"/>
      <c r="J113" s="298"/>
      <c r="K113" s="366"/>
      <c r="L113" s="298"/>
      <c r="M113" s="366"/>
      <c r="N113" s="298"/>
      <c r="O113" s="366"/>
      <c r="P113" s="298"/>
      <c r="Q113" s="365"/>
      <c r="R113" s="298"/>
      <c r="S113" s="366"/>
      <c r="T113" s="298"/>
      <c r="U113" s="366"/>
      <c r="V113" s="298"/>
      <c r="W113" s="366"/>
      <c r="X113" s="298"/>
      <c r="Y113" s="385"/>
      <c r="Z113" s="868"/>
      <c r="AA113" s="298"/>
    </row>
    <row r="114" spans="1:27" ht="15" customHeight="1" x14ac:dyDescent="0.35">
      <c r="A114" s="1244"/>
      <c r="B114" s="353"/>
      <c r="C114" s="353"/>
      <c r="D114" s="298"/>
      <c r="E114" s="366"/>
      <c r="F114" s="297"/>
      <c r="G114" s="353"/>
      <c r="H114" s="298"/>
      <c r="I114" s="366"/>
      <c r="J114" s="298"/>
      <c r="K114" s="366"/>
      <c r="L114" s="298"/>
      <c r="M114" s="366">
        <v>10.91</v>
      </c>
      <c r="N114" s="298">
        <v>83462</v>
      </c>
      <c r="O114" s="366"/>
      <c r="P114" s="298"/>
      <c r="Q114" s="365"/>
      <c r="R114" s="298"/>
      <c r="S114" s="366"/>
      <c r="T114" s="298"/>
      <c r="U114" s="366"/>
      <c r="V114" s="298"/>
      <c r="W114" s="366"/>
      <c r="X114" s="298"/>
      <c r="Y114" s="385"/>
      <c r="Z114" s="868"/>
      <c r="AA114" s="298"/>
    </row>
    <row r="115" spans="1:27" ht="15" customHeight="1" x14ac:dyDescent="0.35">
      <c r="A115" s="1243">
        <v>44418</v>
      </c>
      <c r="B115" s="353"/>
      <c r="C115" s="353"/>
      <c r="D115" s="298"/>
      <c r="E115" s="366"/>
      <c r="F115" s="297"/>
      <c r="G115" s="353"/>
      <c r="H115" s="298"/>
      <c r="I115" s="366"/>
      <c r="J115" s="298"/>
      <c r="K115" s="366"/>
      <c r="L115" s="298"/>
      <c r="M115" s="366"/>
      <c r="N115" s="298"/>
      <c r="O115" s="366"/>
      <c r="P115" s="298"/>
      <c r="Q115" s="365"/>
      <c r="R115" s="298"/>
      <c r="S115" s="366"/>
      <c r="T115" s="298"/>
      <c r="U115" s="366"/>
      <c r="V115" s="298"/>
      <c r="W115" s="366"/>
      <c r="X115" s="298"/>
      <c r="Y115" s="385"/>
      <c r="Z115" s="868"/>
      <c r="AA115" s="298"/>
    </row>
    <row r="116" spans="1:27" ht="15" customHeight="1" x14ac:dyDescent="0.35">
      <c r="A116" s="1244"/>
      <c r="B116" s="353"/>
      <c r="C116" s="353"/>
      <c r="D116" s="298"/>
      <c r="E116" s="366"/>
      <c r="F116" s="297"/>
      <c r="G116" s="353"/>
      <c r="H116" s="298"/>
      <c r="I116" s="366"/>
      <c r="J116" s="298"/>
      <c r="K116" s="366"/>
      <c r="L116" s="298"/>
      <c r="M116" s="366"/>
      <c r="N116" s="298"/>
      <c r="O116" s="366"/>
      <c r="P116" s="298"/>
      <c r="Q116" s="365"/>
      <c r="R116" s="298"/>
      <c r="S116" s="366"/>
      <c r="T116" s="298"/>
      <c r="U116" s="366"/>
      <c r="V116" s="298"/>
      <c r="W116" s="366"/>
      <c r="X116" s="298"/>
      <c r="Y116" s="385"/>
      <c r="Z116" s="868"/>
      <c r="AA116" s="298"/>
    </row>
    <row r="117" spans="1:27" ht="15" customHeight="1" x14ac:dyDescent="0.35">
      <c r="A117" s="1243">
        <v>44419</v>
      </c>
      <c r="B117" s="353"/>
      <c r="C117" s="353"/>
      <c r="D117" s="298"/>
      <c r="E117" s="366"/>
      <c r="F117" s="297"/>
      <c r="G117" s="353"/>
      <c r="H117" s="298"/>
      <c r="I117" s="366"/>
      <c r="J117" s="298"/>
      <c r="K117" s="366"/>
      <c r="L117" s="298"/>
      <c r="M117" s="366"/>
      <c r="N117" s="298"/>
      <c r="O117" s="366"/>
      <c r="P117" s="298"/>
      <c r="Q117" s="365"/>
      <c r="R117" s="298"/>
      <c r="S117" s="366"/>
      <c r="T117" s="298"/>
      <c r="U117" s="366"/>
      <c r="V117" s="298"/>
      <c r="W117" s="366"/>
      <c r="X117" s="298"/>
      <c r="Y117" s="385"/>
      <c r="Z117" s="868"/>
      <c r="AA117" s="298"/>
    </row>
    <row r="118" spans="1:27" ht="15" customHeight="1" x14ac:dyDescent="0.35">
      <c r="A118" s="1244"/>
      <c r="B118" s="353"/>
      <c r="C118" s="353"/>
      <c r="D118" s="298"/>
      <c r="E118" s="366"/>
      <c r="F118" s="297"/>
      <c r="G118" s="353"/>
      <c r="H118" s="298"/>
      <c r="I118" s="366"/>
      <c r="J118" s="298"/>
      <c r="K118" s="366"/>
      <c r="L118" s="298"/>
      <c r="M118" s="366"/>
      <c r="N118" s="298"/>
      <c r="O118" s="366"/>
      <c r="P118" s="298"/>
      <c r="Q118" s="365"/>
      <c r="R118" s="298"/>
      <c r="S118" s="366"/>
      <c r="T118" s="298"/>
      <c r="U118" s="366"/>
      <c r="V118" s="298"/>
      <c r="W118" s="366"/>
      <c r="X118" s="298"/>
      <c r="Y118" s="385"/>
      <c r="Z118" s="868"/>
      <c r="AA118" s="298"/>
    </row>
    <row r="119" spans="1:27" ht="15" customHeight="1" x14ac:dyDescent="0.35">
      <c r="A119" s="1243">
        <v>44420</v>
      </c>
      <c r="B119" s="353"/>
      <c r="C119" s="353"/>
      <c r="D119" s="298"/>
      <c r="E119" s="366"/>
      <c r="F119" s="297"/>
      <c r="G119" s="353"/>
      <c r="H119" s="298"/>
      <c r="I119" s="366"/>
      <c r="J119" s="298"/>
      <c r="K119" s="366"/>
      <c r="L119" s="298"/>
      <c r="M119" s="366"/>
      <c r="N119" s="298"/>
      <c r="O119" s="366"/>
      <c r="P119" s="298"/>
      <c r="Q119" s="365"/>
      <c r="R119" s="298"/>
      <c r="S119" s="366"/>
      <c r="T119" s="298"/>
      <c r="U119" s="366"/>
      <c r="V119" s="298"/>
      <c r="W119" s="366"/>
      <c r="X119" s="298"/>
      <c r="Y119" s="385"/>
      <c r="Z119" s="868"/>
      <c r="AA119" s="298"/>
    </row>
    <row r="120" spans="1:27" ht="15" customHeight="1" x14ac:dyDescent="0.35">
      <c r="A120" s="1244"/>
      <c r="B120" s="353"/>
      <c r="C120" s="353"/>
      <c r="D120" s="298"/>
      <c r="E120" s="366"/>
      <c r="F120" s="297"/>
      <c r="G120" s="353"/>
      <c r="H120" s="298"/>
      <c r="I120" s="366"/>
      <c r="J120" s="298"/>
      <c r="K120" s="366"/>
      <c r="L120" s="298"/>
      <c r="M120" s="366"/>
      <c r="N120" s="298"/>
      <c r="O120" s="366"/>
      <c r="P120" s="298"/>
      <c r="Q120" s="365"/>
      <c r="R120" s="298"/>
      <c r="S120" s="366">
        <v>35.49</v>
      </c>
      <c r="T120" s="298">
        <v>271499</v>
      </c>
      <c r="U120" s="366"/>
      <c r="V120" s="298"/>
      <c r="W120" s="366"/>
      <c r="X120" s="298"/>
      <c r="Y120" s="385">
        <v>26.75</v>
      </c>
      <c r="Z120" s="868">
        <v>272850</v>
      </c>
      <c r="AA120" s="298"/>
    </row>
    <row r="121" spans="1:27" ht="15" customHeight="1" x14ac:dyDescent="0.35">
      <c r="A121" s="1243">
        <v>44421</v>
      </c>
      <c r="B121" s="353"/>
      <c r="C121" s="353"/>
      <c r="D121" s="298"/>
      <c r="E121" s="366"/>
      <c r="F121" s="297"/>
      <c r="G121" s="353"/>
      <c r="H121" s="298"/>
      <c r="I121" s="366"/>
      <c r="J121" s="298"/>
      <c r="K121" s="366"/>
      <c r="L121" s="332"/>
      <c r="M121" s="388">
        <v>5.82</v>
      </c>
      <c r="N121" s="298">
        <v>44523</v>
      </c>
      <c r="O121" s="366"/>
      <c r="P121" s="298"/>
      <c r="Q121" s="365"/>
      <c r="R121" s="298"/>
      <c r="S121" s="366"/>
      <c r="T121" s="298"/>
      <c r="U121" s="366"/>
      <c r="V121" s="298"/>
      <c r="W121" s="366"/>
      <c r="X121" s="298"/>
      <c r="Y121" s="385"/>
      <c r="Z121" s="868"/>
      <c r="AA121" s="298"/>
    </row>
    <row r="122" spans="1:27" ht="15" customHeight="1" x14ac:dyDescent="0.35">
      <c r="A122" s="1244"/>
      <c r="B122" s="353">
        <v>33.15</v>
      </c>
      <c r="C122" s="353"/>
      <c r="D122" s="298">
        <v>170723</v>
      </c>
      <c r="E122" s="366">
        <v>54.37</v>
      </c>
      <c r="F122" s="297">
        <v>280006</v>
      </c>
      <c r="G122" s="353"/>
      <c r="H122" s="298"/>
      <c r="I122" s="366"/>
      <c r="J122" s="298"/>
      <c r="K122" s="366"/>
      <c r="L122" s="298"/>
      <c r="M122" s="366"/>
      <c r="N122" s="298"/>
      <c r="O122" s="366">
        <v>13.7</v>
      </c>
      <c r="P122" s="298">
        <v>104805</v>
      </c>
      <c r="Q122" s="365"/>
      <c r="R122" s="298"/>
      <c r="S122" s="366"/>
      <c r="T122" s="298"/>
      <c r="U122" s="366"/>
      <c r="V122" s="298"/>
      <c r="W122" s="366"/>
      <c r="X122" s="298"/>
      <c r="Y122" s="385"/>
      <c r="Z122" s="868"/>
      <c r="AA122" s="298"/>
    </row>
    <row r="123" spans="1:27" ht="15" customHeight="1" x14ac:dyDescent="0.35">
      <c r="A123" s="1243">
        <v>44422</v>
      </c>
      <c r="B123" s="353"/>
      <c r="C123" s="353"/>
      <c r="D123" s="298"/>
      <c r="E123" s="366"/>
      <c r="F123" s="297"/>
      <c r="G123" s="353"/>
      <c r="H123" s="298"/>
      <c r="I123" s="366"/>
      <c r="J123" s="298"/>
      <c r="K123" s="366"/>
      <c r="L123" s="298"/>
      <c r="M123" s="366"/>
      <c r="N123" s="298"/>
      <c r="O123" s="366"/>
      <c r="P123" s="298"/>
      <c r="Q123" s="365"/>
      <c r="R123" s="298"/>
      <c r="S123" s="366"/>
      <c r="T123" s="298"/>
      <c r="U123" s="366"/>
      <c r="V123" s="298"/>
      <c r="W123" s="366"/>
      <c r="X123" s="298"/>
      <c r="Y123" s="385"/>
      <c r="Z123" s="868"/>
      <c r="AA123" s="298"/>
    </row>
    <row r="124" spans="1:27" ht="15" customHeight="1" x14ac:dyDescent="0.35">
      <c r="A124" s="1244"/>
      <c r="B124" s="353"/>
      <c r="C124" s="353"/>
      <c r="D124" s="298"/>
      <c r="E124" s="366"/>
      <c r="F124" s="297"/>
      <c r="G124" s="353"/>
      <c r="H124" s="298"/>
      <c r="I124" s="366">
        <v>10.89</v>
      </c>
      <c r="J124" s="298">
        <v>83309</v>
      </c>
      <c r="K124" s="366"/>
      <c r="L124" s="298"/>
      <c r="M124" s="366"/>
      <c r="N124" s="298"/>
      <c r="O124" s="366"/>
      <c r="P124" s="298"/>
      <c r="Q124" s="365"/>
      <c r="R124" s="298"/>
      <c r="S124" s="366"/>
      <c r="T124" s="298"/>
      <c r="U124" s="366"/>
      <c r="V124" s="298"/>
      <c r="W124" s="366"/>
      <c r="X124" s="298"/>
      <c r="Y124" s="385"/>
      <c r="Z124" s="868"/>
      <c r="AA124" s="298"/>
    </row>
    <row r="125" spans="1:27" ht="15" customHeight="1" x14ac:dyDescent="0.35">
      <c r="A125" s="1243">
        <v>44423</v>
      </c>
      <c r="B125" s="353"/>
      <c r="C125" s="353"/>
      <c r="D125" s="298"/>
      <c r="E125" s="366"/>
      <c r="F125" s="297"/>
      <c r="G125" s="353"/>
      <c r="H125" s="298"/>
      <c r="I125" s="366"/>
      <c r="J125" s="298"/>
      <c r="K125" s="366"/>
      <c r="L125" s="298"/>
      <c r="M125" s="366"/>
      <c r="N125" s="298"/>
      <c r="O125" s="366"/>
      <c r="P125" s="298"/>
      <c r="Q125" s="365"/>
      <c r="R125" s="298"/>
      <c r="S125" s="366"/>
      <c r="T125" s="298"/>
      <c r="U125" s="366"/>
      <c r="V125" s="298"/>
      <c r="W125" s="366"/>
      <c r="X125" s="298"/>
      <c r="Y125" s="385"/>
      <c r="Z125" s="868"/>
      <c r="AA125" s="298"/>
    </row>
    <row r="126" spans="1:27" ht="15" customHeight="1" x14ac:dyDescent="0.35">
      <c r="A126" s="1244"/>
      <c r="B126" s="353"/>
      <c r="C126" s="353"/>
      <c r="D126" s="298"/>
      <c r="E126" s="366"/>
      <c r="F126" s="297"/>
      <c r="G126" s="353"/>
      <c r="H126" s="298"/>
      <c r="I126" s="366"/>
      <c r="J126" s="298"/>
      <c r="K126" s="366">
        <v>8.86</v>
      </c>
      <c r="L126" s="298">
        <v>67779</v>
      </c>
      <c r="M126" s="366"/>
      <c r="N126" s="298"/>
      <c r="O126" s="366"/>
      <c r="P126" s="298"/>
      <c r="Q126" s="365"/>
      <c r="R126" s="298"/>
      <c r="S126" s="366"/>
      <c r="T126" s="298"/>
      <c r="U126" s="366"/>
      <c r="V126" s="298"/>
      <c r="W126" s="366"/>
      <c r="X126" s="298"/>
      <c r="Y126" s="385"/>
      <c r="Z126" s="868"/>
      <c r="AA126" s="298"/>
    </row>
    <row r="127" spans="1:27" ht="15" customHeight="1" x14ac:dyDescent="0.35">
      <c r="A127" s="1243">
        <v>44424</v>
      </c>
      <c r="B127" s="353"/>
      <c r="C127" s="353"/>
      <c r="D127" s="298"/>
      <c r="E127" s="366"/>
      <c r="F127" s="297"/>
      <c r="G127" s="353"/>
      <c r="H127" s="298"/>
      <c r="I127" s="366"/>
      <c r="J127" s="298"/>
      <c r="K127" s="366"/>
      <c r="L127" s="298"/>
      <c r="M127" s="366"/>
      <c r="N127" s="298"/>
      <c r="O127" s="366"/>
      <c r="P127" s="298"/>
      <c r="Q127" s="365"/>
      <c r="R127" s="298"/>
      <c r="S127" s="366"/>
      <c r="T127" s="298"/>
      <c r="U127" s="366"/>
      <c r="V127" s="298"/>
      <c r="W127" s="366"/>
      <c r="X127" s="298"/>
      <c r="Y127" s="385"/>
      <c r="Z127" s="868"/>
      <c r="AA127" s="298"/>
    </row>
    <row r="128" spans="1:27" ht="15" customHeight="1" x14ac:dyDescent="0.35">
      <c r="A128" s="1244"/>
      <c r="B128" s="353"/>
      <c r="C128" s="353"/>
      <c r="D128" s="298"/>
      <c r="E128" s="366"/>
      <c r="F128" s="297"/>
      <c r="G128" s="353"/>
      <c r="H128" s="298"/>
      <c r="I128" s="366"/>
      <c r="J128" s="298"/>
      <c r="K128" s="366"/>
      <c r="L128" s="298"/>
      <c r="M128" s="366"/>
      <c r="N128" s="298"/>
      <c r="O128" s="388">
        <v>12.43</v>
      </c>
      <c r="P128" s="332">
        <v>95243</v>
      </c>
      <c r="Q128" s="365"/>
      <c r="R128" s="298"/>
      <c r="S128" s="366"/>
      <c r="T128" s="298"/>
      <c r="U128" s="366"/>
      <c r="V128" s="298"/>
      <c r="W128" s="366">
        <v>43.26</v>
      </c>
      <c r="X128" s="298">
        <v>441250</v>
      </c>
      <c r="Y128" s="385"/>
      <c r="Z128" s="868"/>
      <c r="AA128" s="298"/>
    </row>
    <row r="129" spans="1:27" ht="15" customHeight="1" x14ac:dyDescent="0.35">
      <c r="A129" s="1243">
        <v>44425</v>
      </c>
      <c r="B129" s="353"/>
      <c r="C129" s="353"/>
      <c r="D129" s="298"/>
      <c r="E129" s="366"/>
      <c r="F129" s="297"/>
      <c r="G129" s="353"/>
      <c r="H129" s="298"/>
      <c r="I129" s="366"/>
      <c r="J129" s="298"/>
      <c r="K129" s="366"/>
      <c r="L129" s="298"/>
      <c r="M129" s="366"/>
      <c r="N129" s="298"/>
      <c r="O129" s="366"/>
      <c r="P129" s="298"/>
      <c r="Q129" s="365"/>
      <c r="R129" s="298"/>
      <c r="S129" s="366"/>
      <c r="T129" s="298"/>
      <c r="U129" s="366"/>
      <c r="V129" s="298"/>
      <c r="W129" s="366">
        <v>31.84</v>
      </c>
      <c r="X129" s="298">
        <v>324770</v>
      </c>
      <c r="Y129" s="385"/>
      <c r="Z129" s="868"/>
      <c r="AA129" s="298"/>
    </row>
    <row r="130" spans="1:27" ht="15" customHeight="1" x14ac:dyDescent="0.35">
      <c r="A130" s="1244"/>
      <c r="B130" s="353"/>
      <c r="C130" s="353"/>
      <c r="D130" s="298"/>
      <c r="E130" s="366"/>
      <c r="F130" s="297"/>
      <c r="G130" s="353"/>
      <c r="H130" s="298"/>
      <c r="I130" s="366">
        <v>14.68</v>
      </c>
      <c r="J130" s="298">
        <v>112302</v>
      </c>
      <c r="K130" s="366"/>
      <c r="L130" s="298"/>
      <c r="M130" s="366"/>
      <c r="N130" s="298"/>
      <c r="O130" s="366">
        <v>12.66</v>
      </c>
      <c r="P130" s="298">
        <v>96849</v>
      </c>
      <c r="Q130" s="365"/>
      <c r="R130" s="298"/>
      <c r="S130" s="366"/>
      <c r="T130" s="298"/>
      <c r="U130" s="366"/>
      <c r="V130" s="298"/>
      <c r="W130" s="366"/>
      <c r="X130" s="298"/>
      <c r="Y130" s="385"/>
      <c r="Z130" s="868"/>
      <c r="AA130" s="298"/>
    </row>
    <row r="131" spans="1:27" ht="15" customHeight="1" x14ac:dyDescent="0.35">
      <c r="A131" s="1243">
        <v>44426</v>
      </c>
      <c r="B131" s="353"/>
      <c r="C131" s="353"/>
      <c r="D131" s="298"/>
      <c r="E131" s="366"/>
      <c r="F131" s="297"/>
      <c r="G131" s="353"/>
      <c r="H131" s="298"/>
      <c r="I131" s="366"/>
      <c r="J131" s="298"/>
      <c r="K131" s="366"/>
      <c r="L131" s="298"/>
      <c r="M131" s="366"/>
      <c r="N131" s="298"/>
      <c r="O131" s="366"/>
      <c r="P131" s="298"/>
      <c r="Q131" s="365"/>
      <c r="R131" s="298"/>
      <c r="S131" s="366"/>
      <c r="T131" s="298"/>
      <c r="U131" s="366"/>
      <c r="V131" s="298"/>
      <c r="W131" s="366"/>
      <c r="X131" s="298"/>
      <c r="Y131" s="385"/>
      <c r="Z131" s="868"/>
      <c r="AA131" s="298"/>
    </row>
    <row r="132" spans="1:27" ht="15" customHeight="1" x14ac:dyDescent="0.35">
      <c r="A132" s="1244"/>
      <c r="B132" s="353"/>
      <c r="C132" s="353"/>
      <c r="D132" s="298"/>
      <c r="E132" s="366">
        <v>52.89</v>
      </c>
      <c r="F132" s="297">
        <v>272384</v>
      </c>
      <c r="G132" s="353"/>
      <c r="H132" s="298"/>
      <c r="I132" s="366"/>
      <c r="J132" s="298"/>
      <c r="K132" s="366"/>
      <c r="L132" s="298"/>
      <c r="M132" s="366"/>
      <c r="N132" s="298"/>
      <c r="O132" s="366"/>
      <c r="P132" s="298"/>
      <c r="Q132" s="365"/>
      <c r="R132" s="298"/>
      <c r="S132" s="366">
        <v>25.5</v>
      </c>
      <c r="T132" s="298">
        <v>195075</v>
      </c>
      <c r="U132" s="366"/>
      <c r="V132" s="298"/>
      <c r="W132" s="366"/>
      <c r="X132" s="298"/>
      <c r="Y132" s="385"/>
      <c r="Z132" s="868"/>
      <c r="AA132" s="298"/>
    </row>
    <row r="133" spans="1:27" ht="15" customHeight="1" x14ac:dyDescent="0.35">
      <c r="A133" s="1243">
        <v>44427</v>
      </c>
      <c r="B133" s="353"/>
      <c r="C133" s="353"/>
      <c r="D133" s="298"/>
      <c r="E133" s="366"/>
      <c r="F133" s="297"/>
      <c r="G133" s="353"/>
      <c r="H133" s="298"/>
      <c r="I133" s="366"/>
      <c r="J133" s="298"/>
      <c r="K133" s="366"/>
      <c r="L133" s="298"/>
      <c r="M133" s="366"/>
      <c r="N133" s="298"/>
      <c r="O133" s="366"/>
      <c r="P133" s="298"/>
      <c r="Q133" s="365"/>
      <c r="R133" s="298"/>
      <c r="S133" s="366"/>
      <c r="T133" s="298"/>
      <c r="U133" s="366"/>
      <c r="V133" s="298"/>
      <c r="W133" s="366"/>
      <c r="X133" s="298"/>
      <c r="Y133" s="385"/>
      <c r="Z133" s="868"/>
      <c r="AA133" s="298"/>
    </row>
    <row r="134" spans="1:27" ht="15" customHeight="1" x14ac:dyDescent="0.35">
      <c r="A134" s="1244"/>
      <c r="B134" s="353">
        <v>44.41</v>
      </c>
      <c r="C134" s="353"/>
      <c r="D134" s="298">
        <v>228712</v>
      </c>
      <c r="E134" s="366">
        <v>40.24</v>
      </c>
      <c r="F134" s="297">
        <v>207240</v>
      </c>
      <c r="G134" s="353"/>
      <c r="H134" s="298"/>
      <c r="I134" s="366"/>
      <c r="J134" s="298"/>
      <c r="K134" s="366"/>
      <c r="L134" s="298"/>
      <c r="M134" s="366"/>
      <c r="N134" s="298"/>
      <c r="O134" s="366"/>
      <c r="P134" s="298"/>
      <c r="Q134" s="365"/>
      <c r="R134" s="298"/>
      <c r="S134" s="366"/>
      <c r="T134" s="298"/>
      <c r="U134" s="366"/>
      <c r="V134" s="298"/>
      <c r="W134" s="366"/>
      <c r="X134" s="298"/>
      <c r="Y134" s="385">
        <v>23.41</v>
      </c>
      <c r="Z134" s="868">
        <v>238780</v>
      </c>
      <c r="AA134" s="298"/>
    </row>
    <row r="135" spans="1:27" ht="15" customHeight="1" x14ac:dyDescent="0.35">
      <c r="A135" s="1243">
        <v>44428</v>
      </c>
      <c r="B135" s="353"/>
      <c r="C135" s="353"/>
      <c r="D135" s="298"/>
      <c r="E135" s="366"/>
      <c r="F135" s="297"/>
      <c r="G135" s="353"/>
      <c r="H135" s="298"/>
      <c r="I135" s="366"/>
      <c r="J135" s="298"/>
      <c r="K135" s="366"/>
      <c r="L135" s="298"/>
      <c r="M135" s="366"/>
      <c r="N135" s="298"/>
      <c r="O135" s="366"/>
      <c r="P135" s="298"/>
      <c r="Q135" s="365"/>
      <c r="R135" s="298"/>
      <c r="S135" s="366"/>
      <c r="T135" s="298"/>
      <c r="U135" s="366"/>
      <c r="V135" s="298"/>
      <c r="W135" s="366"/>
      <c r="X135" s="298"/>
      <c r="Y135" s="385"/>
      <c r="Z135" s="868"/>
      <c r="AA135" s="298"/>
    </row>
    <row r="136" spans="1:27" ht="15" customHeight="1" x14ac:dyDescent="0.35">
      <c r="A136" s="1244"/>
      <c r="B136" s="353"/>
      <c r="C136" s="353"/>
      <c r="D136" s="298"/>
      <c r="E136" s="366"/>
      <c r="F136" s="297"/>
      <c r="G136" s="353">
        <v>14.47</v>
      </c>
      <c r="H136" s="298">
        <v>110695</v>
      </c>
      <c r="I136" s="366"/>
      <c r="J136" s="298"/>
      <c r="K136" s="366"/>
      <c r="L136" s="298"/>
      <c r="M136" s="366">
        <v>12.71</v>
      </c>
      <c r="N136" s="298">
        <v>97232</v>
      </c>
      <c r="O136" s="366"/>
      <c r="P136" s="298"/>
      <c r="Q136" s="365"/>
      <c r="R136" s="298"/>
      <c r="S136" s="366"/>
      <c r="T136" s="298"/>
      <c r="U136" s="366"/>
      <c r="V136" s="298"/>
      <c r="W136" s="366">
        <v>33.090000000000003</v>
      </c>
      <c r="X136" s="298">
        <v>337520</v>
      </c>
      <c r="Y136" s="385"/>
      <c r="Z136" s="868"/>
      <c r="AA136" s="298"/>
    </row>
    <row r="137" spans="1:27" ht="15" customHeight="1" x14ac:dyDescent="0.35">
      <c r="A137" s="1243">
        <v>44429</v>
      </c>
      <c r="B137" s="353"/>
      <c r="C137" s="353"/>
      <c r="D137" s="298"/>
      <c r="E137" s="366"/>
      <c r="F137" s="297"/>
      <c r="G137" s="353"/>
      <c r="H137" s="298"/>
      <c r="I137" s="366"/>
      <c r="J137" s="298"/>
      <c r="K137" s="366"/>
      <c r="L137" s="298"/>
      <c r="M137" s="366"/>
      <c r="N137" s="298"/>
      <c r="O137" s="366"/>
      <c r="P137" s="298"/>
      <c r="Q137" s="365"/>
      <c r="R137" s="298"/>
      <c r="S137" s="366"/>
      <c r="T137" s="298"/>
      <c r="U137" s="366"/>
      <c r="V137" s="298"/>
      <c r="W137" s="366"/>
      <c r="X137" s="298"/>
      <c r="Y137" s="385"/>
      <c r="Z137" s="868"/>
      <c r="AA137" s="298"/>
    </row>
    <row r="138" spans="1:27" ht="15" customHeight="1" x14ac:dyDescent="0.35">
      <c r="A138" s="1244"/>
      <c r="B138" s="353"/>
      <c r="C138" s="353"/>
      <c r="D138" s="298"/>
      <c r="E138" s="366"/>
      <c r="F138" s="297"/>
      <c r="G138" s="353"/>
      <c r="H138" s="298"/>
      <c r="I138" s="366"/>
      <c r="J138" s="298"/>
      <c r="K138" s="366"/>
      <c r="L138" s="298"/>
      <c r="M138" s="366"/>
      <c r="N138" s="298"/>
      <c r="O138" s="366"/>
      <c r="P138" s="298"/>
      <c r="Q138" s="365"/>
      <c r="R138" s="298"/>
      <c r="S138" s="366"/>
      <c r="T138" s="298"/>
      <c r="U138" s="366"/>
      <c r="V138" s="298"/>
      <c r="W138" s="366"/>
      <c r="X138" s="298"/>
      <c r="Y138" s="385"/>
      <c r="Z138" s="868"/>
      <c r="AA138" s="298"/>
    </row>
    <row r="139" spans="1:27" ht="15" customHeight="1" x14ac:dyDescent="0.35">
      <c r="A139" s="1243">
        <v>44430</v>
      </c>
      <c r="B139" s="353"/>
      <c r="C139" s="353"/>
      <c r="D139" s="298"/>
      <c r="E139" s="366"/>
      <c r="F139" s="297"/>
      <c r="G139" s="353"/>
      <c r="H139" s="298"/>
      <c r="I139" s="366"/>
      <c r="J139" s="298"/>
      <c r="K139" s="366"/>
      <c r="L139" s="298"/>
      <c r="M139" s="366"/>
      <c r="N139" s="298"/>
      <c r="O139" s="366"/>
      <c r="P139" s="298"/>
      <c r="Q139" s="365"/>
      <c r="R139" s="298"/>
      <c r="S139" s="366"/>
      <c r="T139" s="298"/>
      <c r="U139" s="366"/>
      <c r="V139" s="298"/>
      <c r="W139" s="366"/>
      <c r="X139" s="298"/>
      <c r="Y139" s="385"/>
      <c r="Z139" s="868"/>
      <c r="AA139" s="298"/>
    </row>
    <row r="140" spans="1:27" ht="18" customHeight="1" x14ac:dyDescent="0.35">
      <c r="A140" s="1244"/>
      <c r="B140" s="353"/>
      <c r="C140" s="353"/>
      <c r="D140" s="298"/>
      <c r="E140" s="366"/>
      <c r="F140" s="297"/>
      <c r="G140" s="353"/>
      <c r="H140" s="298"/>
      <c r="I140" s="366"/>
      <c r="J140" s="298"/>
      <c r="K140" s="366"/>
      <c r="L140" s="298"/>
      <c r="M140" s="366"/>
      <c r="N140" s="298"/>
      <c r="O140" s="366"/>
      <c r="P140" s="298"/>
      <c r="Q140" s="365"/>
      <c r="R140" s="298"/>
      <c r="S140" s="366"/>
      <c r="T140" s="298"/>
      <c r="U140" s="366"/>
      <c r="V140" s="298"/>
      <c r="W140" s="366"/>
      <c r="X140" s="298"/>
      <c r="Y140" s="385"/>
      <c r="Z140" s="868"/>
      <c r="AA140" s="298"/>
    </row>
    <row r="141" spans="1:27" ht="15" customHeight="1" x14ac:dyDescent="0.35">
      <c r="A141" s="1243">
        <v>44431</v>
      </c>
      <c r="B141" s="353"/>
      <c r="C141" s="353"/>
      <c r="D141" s="298"/>
      <c r="E141" s="366"/>
      <c r="F141" s="297"/>
      <c r="G141" s="353"/>
      <c r="H141" s="298"/>
      <c r="I141" s="366"/>
      <c r="J141" s="298"/>
      <c r="K141" s="366"/>
      <c r="L141" s="298"/>
      <c r="M141" s="366"/>
      <c r="N141" s="298"/>
      <c r="O141" s="366"/>
      <c r="P141" s="298"/>
      <c r="Q141" s="365"/>
      <c r="R141" s="298"/>
      <c r="S141" s="366"/>
      <c r="T141" s="298"/>
      <c r="U141" s="366"/>
      <c r="V141" s="298"/>
      <c r="W141" s="366"/>
      <c r="X141" s="298"/>
      <c r="Y141" s="385"/>
      <c r="Z141" s="868"/>
      <c r="AA141" s="298"/>
    </row>
    <row r="142" spans="1:27" ht="15" customHeight="1" x14ac:dyDescent="0.35">
      <c r="A142" s="1244"/>
      <c r="B142" s="353"/>
      <c r="C142" s="353"/>
      <c r="D142" s="298"/>
      <c r="E142" s="366">
        <v>31.88</v>
      </c>
      <c r="F142" s="297">
        <v>164182</v>
      </c>
      <c r="G142" s="353"/>
      <c r="H142" s="298"/>
      <c r="I142" s="366"/>
      <c r="J142" s="298"/>
      <c r="K142" s="366"/>
      <c r="L142" s="298"/>
      <c r="M142" s="366"/>
      <c r="N142" s="298"/>
      <c r="O142" s="366"/>
      <c r="P142" s="298"/>
      <c r="Q142" s="365"/>
      <c r="R142" s="298"/>
      <c r="S142" s="366"/>
      <c r="T142" s="298"/>
      <c r="U142" s="366"/>
      <c r="V142" s="298"/>
      <c r="W142" s="366"/>
      <c r="X142" s="298"/>
      <c r="Y142" s="385"/>
      <c r="Z142" s="868"/>
      <c r="AA142" s="298"/>
    </row>
    <row r="143" spans="1:27" ht="15" customHeight="1" x14ac:dyDescent="0.35">
      <c r="A143" s="1243">
        <v>44432</v>
      </c>
      <c r="B143" s="353">
        <v>31.09</v>
      </c>
      <c r="C143" s="353"/>
      <c r="D143" s="298">
        <v>160114</v>
      </c>
      <c r="E143" s="366"/>
      <c r="F143" s="297"/>
      <c r="G143" s="353"/>
      <c r="H143" s="298"/>
      <c r="I143" s="366"/>
      <c r="J143" s="298"/>
      <c r="K143" s="366"/>
      <c r="L143" s="298"/>
      <c r="M143" s="366"/>
      <c r="N143" s="298"/>
      <c r="O143" s="366"/>
      <c r="P143" s="298"/>
      <c r="Q143" s="365"/>
      <c r="R143" s="298"/>
      <c r="S143" s="388"/>
      <c r="T143" s="332"/>
      <c r="U143" s="366"/>
      <c r="V143" s="298"/>
      <c r="W143" s="366"/>
      <c r="X143" s="298"/>
      <c r="Y143" s="385"/>
      <c r="Z143" s="868"/>
      <c r="AA143" s="298"/>
    </row>
    <row r="144" spans="1:27" ht="15" customHeight="1" x14ac:dyDescent="0.35">
      <c r="A144" s="1244"/>
      <c r="B144" s="353">
        <v>52.79</v>
      </c>
      <c r="C144" s="353"/>
      <c r="D144" s="298">
        <v>271869</v>
      </c>
      <c r="E144" s="366"/>
      <c r="F144" s="297"/>
      <c r="G144" s="353"/>
      <c r="H144" s="298"/>
      <c r="I144" s="366"/>
      <c r="J144" s="298"/>
      <c r="K144" s="366"/>
      <c r="L144" s="298"/>
      <c r="M144" s="366">
        <v>13.12</v>
      </c>
      <c r="N144" s="298">
        <v>100370</v>
      </c>
      <c r="O144" s="366"/>
      <c r="P144" s="298"/>
      <c r="Q144" s="365"/>
      <c r="R144" s="298"/>
      <c r="S144" s="366"/>
      <c r="T144" s="298"/>
      <c r="U144" s="366"/>
      <c r="V144" s="298"/>
      <c r="W144" s="366">
        <v>27.1</v>
      </c>
      <c r="X144" s="298">
        <v>276420</v>
      </c>
      <c r="Y144" s="385"/>
      <c r="Z144" s="868"/>
      <c r="AA144" s="298"/>
    </row>
    <row r="145" spans="1:27" ht="15" customHeight="1" x14ac:dyDescent="0.35">
      <c r="A145" s="1243">
        <v>44433</v>
      </c>
      <c r="B145" s="353"/>
      <c r="C145" s="353"/>
      <c r="D145" s="298"/>
      <c r="E145" s="366"/>
      <c r="F145" s="297"/>
      <c r="G145" s="353"/>
      <c r="H145" s="298"/>
      <c r="I145" s="366"/>
      <c r="J145" s="298"/>
      <c r="K145" s="366"/>
      <c r="L145" s="298"/>
      <c r="M145" s="366"/>
      <c r="N145" s="298"/>
      <c r="O145" s="366"/>
      <c r="P145" s="298"/>
      <c r="Q145" s="365"/>
      <c r="R145" s="298"/>
      <c r="S145" s="366"/>
      <c r="T145" s="298"/>
      <c r="U145" s="366"/>
      <c r="V145" s="298"/>
      <c r="W145" s="366"/>
      <c r="X145" s="298"/>
      <c r="Y145" s="385"/>
      <c r="Z145" s="868"/>
      <c r="AA145" s="298"/>
    </row>
    <row r="146" spans="1:27" ht="15" customHeight="1" x14ac:dyDescent="0.35">
      <c r="A146" s="1244"/>
      <c r="B146" s="353"/>
      <c r="C146" s="353"/>
      <c r="D146" s="298"/>
      <c r="E146" s="366"/>
      <c r="F146" s="297"/>
      <c r="G146" s="353">
        <v>12.44</v>
      </c>
      <c r="H146" s="298">
        <v>95166</v>
      </c>
      <c r="I146" s="366"/>
      <c r="J146" s="298"/>
      <c r="K146" s="366">
        <v>12.35</v>
      </c>
      <c r="L146" s="298">
        <v>94478</v>
      </c>
      <c r="M146" s="366"/>
      <c r="N146" s="298"/>
      <c r="O146" s="366"/>
      <c r="P146" s="298"/>
      <c r="Q146" s="365"/>
      <c r="R146" s="298"/>
      <c r="S146" s="366"/>
      <c r="T146" s="298"/>
      <c r="U146" s="366"/>
      <c r="V146" s="298"/>
      <c r="W146" s="366"/>
      <c r="X146" s="298"/>
      <c r="Y146" s="385"/>
      <c r="Z146" s="868"/>
      <c r="AA146" s="298"/>
    </row>
    <row r="147" spans="1:27" ht="15" customHeight="1" x14ac:dyDescent="0.35">
      <c r="A147" s="1243">
        <v>44434</v>
      </c>
      <c r="B147" s="353"/>
      <c r="C147" s="353"/>
      <c r="D147" s="298"/>
      <c r="E147" s="366"/>
      <c r="F147" s="297"/>
      <c r="G147" s="353"/>
      <c r="H147" s="298"/>
      <c r="I147" s="366"/>
      <c r="J147" s="298"/>
      <c r="K147" s="366"/>
      <c r="L147" s="298"/>
      <c r="M147" s="366"/>
      <c r="N147" s="298"/>
      <c r="O147" s="366"/>
      <c r="P147" s="298"/>
      <c r="Q147" s="365"/>
      <c r="R147" s="298"/>
      <c r="S147" s="366"/>
      <c r="T147" s="298"/>
      <c r="U147" s="366"/>
      <c r="V147" s="298"/>
      <c r="W147" s="366"/>
      <c r="X147" s="298"/>
      <c r="Y147" s="385"/>
      <c r="Z147" s="868"/>
      <c r="AA147" s="298"/>
    </row>
    <row r="148" spans="1:27" ht="15" customHeight="1" x14ac:dyDescent="0.35">
      <c r="A148" s="1244"/>
      <c r="B148" s="353">
        <v>50.9</v>
      </c>
      <c r="C148" s="353"/>
      <c r="D148" s="298">
        <v>262135</v>
      </c>
      <c r="E148" s="366">
        <v>51.69</v>
      </c>
      <c r="F148" s="297">
        <v>266204</v>
      </c>
      <c r="G148" s="353"/>
      <c r="H148" s="298"/>
      <c r="I148" s="366"/>
      <c r="J148" s="298"/>
      <c r="K148" s="366"/>
      <c r="L148" s="298"/>
      <c r="M148" s="366">
        <v>5.01</v>
      </c>
      <c r="N148" s="298">
        <v>38327</v>
      </c>
      <c r="O148" s="366">
        <v>15.18</v>
      </c>
      <c r="P148" s="298">
        <v>115521</v>
      </c>
      <c r="Q148" s="365"/>
      <c r="R148" s="298"/>
      <c r="S148" s="366"/>
      <c r="T148" s="298"/>
      <c r="U148" s="366"/>
      <c r="V148" s="298"/>
      <c r="W148" s="366"/>
      <c r="X148" s="298"/>
      <c r="Y148" s="385"/>
      <c r="Z148" s="868"/>
      <c r="AA148" s="298"/>
    </row>
    <row r="149" spans="1:27" ht="15" customHeight="1" x14ac:dyDescent="0.35">
      <c r="A149" s="1243">
        <v>44435</v>
      </c>
      <c r="B149" s="353"/>
      <c r="C149" s="353"/>
      <c r="D149" s="298"/>
      <c r="E149" s="366"/>
      <c r="F149" s="297"/>
      <c r="G149" s="353"/>
      <c r="H149" s="298"/>
      <c r="I149" s="366"/>
      <c r="J149" s="298"/>
      <c r="K149" s="366"/>
      <c r="L149" s="298"/>
      <c r="M149" s="366"/>
      <c r="N149" s="298"/>
      <c r="O149" s="366"/>
      <c r="P149" s="298"/>
      <c r="Q149" s="365"/>
      <c r="R149" s="298"/>
      <c r="S149" s="366"/>
      <c r="T149" s="298"/>
      <c r="U149" s="366"/>
      <c r="V149" s="298"/>
      <c r="W149" s="366"/>
      <c r="X149" s="298"/>
      <c r="Y149" s="385">
        <v>25.03</v>
      </c>
      <c r="Z149" s="868">
        <v>255310</v>
      </c>
      <c r="AA149" s="298"/>
    </row>
    <row r="150" spans="1:27" ht="15" customHeight="1" x14ac:dyDescent="0.35">
      <c r="A150" s="1244"/>
      <c r="B150" s="352"/>
      <c r="C150" s="352"/>
      <c r="D150" s="298"/>
      <c r="E150" s="366">
        <v>37.78</v>
      </c>
      <c r="F150" s="297">
        <v>194567</v>
      </c>
      <c r="G150" s="353"/>
      <c r="H150" s="298"/>
      <c r="I150" s="366"/>
      <c r="J150" s="298"/>
      <c r="K150" s="366"/>
      <c r="L150" s="298"/>
      <c r="M150" s="366"/>
      <c r="N150" s="298"/>
      <c r="O150" s="366"/>
      <c r="P150" s="298"/>
      <c r="Q150" s="365">
        <v>42.71</v>
      </c>
      <c r="R150" s="298">
        <v>326732</v>
      </c>
      <c r="S150" s="366"/>
      <c r="T150" s="298"/>
      <c r="U150" s="366"/>
      <c r="V150" s="298"/>
      <c r="W150" s="366">
        <v>47.8</v>
      </c>
      <c r="X150" s="298">
        <v>487560</v>
      </c>
      <c r="Y150" s="385"/>
      <c r="Z150" s="868"/>
      <c r="AA150" s="298"/>
    </row>
    <row r="151" spans="1:27" ht="15" customHeight="1" x14ac:dyDescent="0.35">
      <c r="A151" s="1243">
        <v>44436</v>
      </c>
      <c r="B151" s="352"/>
      <c r="C151" s="352"/>
      <c r="D151" s="298"/>
      <c r="E151" s="366"/>
      <c r="F151" s="297"/>
      <c r="G151" s="353"/>
      <c r="H151" s="298"/>
      <c r="I151" s="366"/>
      <c r="J151" s="298"/>
      <c r="K151" s="366"/>
      <c r="L151" s="298"/>
      <c r="M151" s="366"/>
      <c r="N151" s="298"/>
      <c r="O151" s="366"/>
      <c r="P151" s="298"/>
      <c r="Q151" s="365"/>
      <c r="R151" s="298"/>
      <c r="S151" s="366"/>
      <c r="T151" s="298"/>
      <c r="U151" s="366"/>
      <c r="V151" s="298"/>
      <c r="W151" s="366"/>
      <c r="X151" s="298"/>
      <c r="Y151" s="385"/>
      <c r="Z151" s="868"/>
      <c r="AA151" s="298"/>
    </row>
    <row r="152" spans="1:27" ht="15" customHeight="1" x14ac:dyDescent="0.35">
      <c r="A152" s="1244"/>
      <c r="B152" s="352"/>
      <c r="C152" s="352"/>
      <c r="D152" s="298"/>
      <c r="E152" s="366"/>
      <c r="F152" s="297"/>
      <c r="G152" s="353"/>
      <c r="H152" s="298"/>
      <c r="I152" s="366">
        <v>10.63</v>
      </c>
      <c r="J152" s="298">
        <v>81473</v>
      </c>
      <c r="K152" s="366"/>
      <c r="L152" s="298"/>
      <c r="M152" s="366"/>
      <c r="N152" s="298"/>
      <c r="O152" s="366"/>
      <c r="P152" s="298"/>
      <c r="Q152" s="365"/>
      <c r="R152" s="298"/>
      <c r="S152" s="366"/>
      <c r="T152" s="298"/>
      <c r="U152" s="366"/>
      <c r="V152" s="298"/>
      <c r="W152" s="366"/>
      <c r="X152" s="298"/>
      <c r="Y152" s="385"/>
      <c r="Z152" s="868"/>
      <c r="AA152" s="298"/>
    </row>
    <row r="153" spans="1:27" ht="15" customHeight="1" x14ac:dyDescent="0.35">
      <c r="A153" s="1243">
        <v>44437</v>
      </c>
      <c r="B153" s="352"/>
      <c r="C153" s="352"/>
      <c r="D153" s="298"/>
      <c r="E153" s="366"/>
      <c r="F153" s="297"/>
      <c r="G153" s="353"/>
      <c r="H153" s="298"/>
      <c r="I153" s="366"/>
      <c r="J153" s="298"/>
      <c r="K153" s="366"/>
      <c r="L153" s="298"/>
      <c r="M153" s="366"/>
      <c r="N153" s="298"/>
      <c r="O153" s="366"/>
      <c r="P153" s="298"/>
      <c r="Q153" s="365"/>
      <c r="R153" s="298"/>
      <c r="S153" s="366"/>
      <c r="T153" s="298"/>
      <c r="U153" s="366"/>
      <c r="V153" s="298"/>
      <c r="W153" s="366"/>
      <c r="X153" s="298"/>
      <c r="Y153" s="385"/>
      <c r="Z153" s="868"/>
      <c r="AA153" s="298"/>
    </row>
    <row r="154" spans="1:27" ht="15" customHeight="1" x14ac:dyDescent="0.35">
      <c r="A154" s="1244"/>
      <c r="B154" s="352"/>
      <c r="C154" s="352"/>
      <c r="D154" s="298"/>
      <c r="E154" s="366"/>
      <c r="F154" s="297"/>
      <c r="G154" s="353"/>
      <c r="H154" s="298"/>
      <c r="I154" s="366">
        <v>7.78</v>
      </c>
      <c r="J154" s="298">
        <v>59517</v>
      </c>
      <c r="K154" s="366"/>
      <c r="L154" s="298"/>
      <c r="M154" s="366"/>
      <c r="N154" s="298"/>
      <c r="O154" s="366">
        <v>10.210000000000001</v>
      </c>
      <c r="P154" s="298">
        <v>78107</v>
      </c>
      <c r="Q154" s="365"/>
      <c r="R154" s="298"/>
      <c r="S154" s="366"/>
      <c r="T154" s="298"/>
      <c r="U154" s="366"/>
      <c r="V154" s="298"/>
      <c r="W154" s="366"/>
      <c r="X154" s="298"/>
      <c r="Y154" s="385"/>
      <c r="Z154" s="868"/>
      <c r="AA154" s="298"/>
    </row>
    <row r="155" spans="1:27" ht="15" customHeight="1" x14ac:dyDescent="0.35">
      <c r="A155" s="1243">
        <v>44438</v>
      </c>
      <c r="B155" s="352"/>
      <c r="C155" s="352"/>
      <c r="D155" s="298"/>
      <c r="E155" s="366"/>
      <c r="F155" s="297"/>
      <c r="G155" s="353"/>
      <c r="H155" s="298"/>
      <c r="I155" s="366"/>
      <c r="J155" s="298"/>
      <c r="K155" s="366"/>
      <c r="L155" s="298"/>
      <c r="M155" s="366"/>
      <c r="N155" s="298"/>
      <c r="O155" s="366"/>
      <c r="P155" s="298"/>
      <c r="Q155" s="365"/>
      <c r="R155" s="298"/>
      <c r="S155" s="366"/>
      <c r="T155" s="298"/>
      <c r="U155" s="366"/>
      <c r="V155" s="298"/>
      <c r="W155" s="366"/>
      <c r="X155" s="298"/>
      <c r="Y155" s="385"/>
      <c r="Z155" s="868"/>
      <c r="AA155" s="298"/>
    </row>
    <row r="156" spans="1:27" ht="15" customHeight="1" x14ac:dyDescent="0.35">
      <c r="A156" s="1244"/>
      <c r="B156" s="352"/>
      <c r="C156" s="352"/>
      <c r="D156" s="298"/>
      <c r="E156" s="366"/>
      <c r="F156" s="297"/>
      <c r="G156" s="353"/>
      <c r="H156" s="298"/>
      <c r="I156" s="366"/>
      <c r="J156" s="298"/>
      <c r="K156" s="366"/>
      <c r="L156" s="298"/>
      <c r="M156" s="366"/>
      <c r="N156" s="298"/>
      <c r="O156" s="366"/>
      <c r="P156" s="298"/>
      <c r="Q156" s="365"/>
      <c r="R156" s="298"/>
      <c r="S156" s="366"/>
      <c r="T156" s="298"/>
      <c r="U156" s="366"/>
      <c r="V156" s="298"/>
      <c r="W156" s="366"/>
      <c r="X156" s="298"/>
      <c r="Y156" s="385"/>
      <c r="Z156" s="868"/>
      <c r="AA156" s="298"/>
    </row>
    <row r="157" spans="1:27" ht="15" customHeight="1" x14ac:dyDescent="0.35">
      <c r="A157" s="1243">
        <v>44439</v>
      </c>
      <c r="B157" s="352">
        <v>42.66</v>
      </c>
      <c r="C157" s="352"/>
      <c r="D157" s="298">
        <v>219699</v>
      </c>
      <c r="E157" s="366"/>
      <c r="F157" s="297"/>
      <c r="G157" s="353"/>
      <c r="H157" s="298"/>
      <c r="I157" s="366"/>
      <c r="J157" s="298"/>
      <c r="K157" s="366"/>
      <c r="L157" s="298"/>
      <c r="M157" s="366"/>
      <c r="N157" s="298"/>
      <c r="O157" s="366"/>
      <c r="P157" s="298"/>
      <c r="Q157" s="365"/>
      <c r="R157" s="298"/>
      <c r="S157" s="366"/>
      <c r="T157" s="298"/>
      <c r="U157" s="366"/>
      <c r="V157" s="298"/>
      <c r="W157" s="366">
        <v>27.94</v>
      </c>
      <c r="X157" s="298">
        <v>285000</v>
      </c>
      <c r="Y157" s="385"/>
      <c r="Z157" s="868"/>
      <c r="AA157" s="298"/>
    </row>
    <row r="158" spans="1:27" ht="15" customHeight="1" x14ac:dyDescent="0.35">
      <c r="A158" s="1244"/>
      <c r="B158" s="352"/>
      <c r="C158" s="352"/>
      <c r="D158" s="298"/>
      <c r="E158" s="366">
        <v>38.229999999999997</v>
      </c>
      <c r="F158" s="297">
        <v>196885</v>
      </c>
      <c r="G158" s="353"/>
      <c r="H158" s="298"/>
      <c r="I158" s="366"/>
      <c r="J158" s="298"/>
      <c r="K158" s="366"/>
      <c r="L158" s="298"/>
      <c r="M158" s="366"/>
      <c r="N158" s="298"/>
      <c r="O158" s="366"/>
      <c r="P158" s="298"/>
      <c r="Q158" s="365"/>
      <c r="R158" s="298"/>
      <c r="S158" s="366"/>
      <c r="T158" s="298"/>
      <c r="U158" s="366"/>
      <c r="V158" s="298"/>
      <c r="W158" s="366"/>
      <c r="X158" s="298"/>
      <c r="Y158" s="385"/>
      <c r="Z158" s="868"/>
      <c r="AA158" s="298"/>
    </row>
    <row r="159" spans="1:27" s="295" customFormat="1" ht="22" customHeight="1" x14ac:dyDescent="0.35">
      <c r="A159" s="1226" t="s">
        <v>113</v>
      </c>
      <c r="B159" s="354"/>
      <c r="C159" s="354"/>
      <c r="D159" s="293">
        <f>SUM(D97:D158)</f>
        <v>1535011</v>
      </c>
      <c r="E159" s="364"/>
      <c r="F159" s="293">
        <f>SUM(F97:F158)</f>
        <v>1963135</v>
      </c>
      <c r="G159" s="364"/>
      <c r="H159" s="293">
        <f>SUM(H97:H156)</f>
        <v>425569</v>
      </c>
      <c r="I159" s="364"/>
      <c r="J159" s="293">
        <f>SUM(J97:J156)</f>
        <v>429013</v>
      </c>
      <c r="K159" s="364"/>
      <c r="L159" s="293">
        <f>SUM(L97:L156)</f>
        <v>244112</v>
      </c>
      <c r="M159" s="364"/>
      <c r="N159" s="293">
        <f>SUM(N97:N156)</f>
        <v>469484</v>
      </c>
      <c r="O159" s="364"/>
      <c r="P159" s="293">
        <f>SUM(P97:P157)</f>
        <v>490525</v>
      </c>
      <c r="Q159" s="354"/>
      <c r="R159" s="293">
        <f>SUM(R97:R156)</f>
        <v>326732</v>
      </c>
      <c r="S159" s="364"/>
      <c r="T159" s="293">
        <f>SUM(T97:T156)</f>
        <v>899411</v>
      </c>
      <c r="U159" s="364"/>
      <c r="V159" s="293">
        <f>SUM(V97:V156)</f>
        <v>0</v>
      </c>
      <c r="W159" s="364"/>
      <c r="X159" s="293">
        <f>SUM(X97:X158)</f>
        <v>2981880</v>
      </c>
      <c r="Y159" s="364"/>
      <c r="Z159" s="293">
        <f>SUM(Z97:Z156)</f>
        <v>1061720</v>
      </c>
      <c r="AA159" s="293">
        <f>SUM(B159:Z159)</f>
        <v>10826592</v>
      </c>
    </row>
    <row r="160" spans="1:27" s="295" customFormat="1" ht="22" customHeight="1" x14ac:dyDescent="0.35">
      <c r="A160" s="1226"/>
      <c r="B160" s="354">
        <f>SUM(B97:B159)</f>
        <v>298.06</v>
      </c>
      <c r="C160" s="354">
        <f>SUM(C97:C159)</f>
        <v>0</v>
      </c>
      <c r="D160" s="293"/>
      <c r="E160" s="354">
        <f>SUM(E97:E159)</f>
        <v>381.19000000000005</v>
      </c>
      <c r="F160" s="293"/>
      <c r="G160" s="354">
        <f>SUM(G97:G159)</f>
        <v>55.629999999999995</v>
      </c>
      <c r="H160" s="293"/>
      <c r="I160" s="354">
        <f>SUM(I97:I159)</f>
        <v>56.06</v>
      </c>
      <c r="J160" s="293"/>
      <c r="K160" s="354">
        <f>SUM(K97:K159)</f>
        <v>31.909999999999997</v>
      </c>
      <c r="L160" s="293"/>
      <c r="M160" s="354">
        <f>SUM(M97:M159)</f>
        <v>61.37</v>
      </c>
      <c r="N160" s="293"/>
      <c r="O160" s="354">
        <f>SUM(O97:O159)</f>
        <v>64.180000000000007</v>
      </c>
      <c r="P160" s="293"/>
      <c r="Q160" s="354">
        <f>SUM(Q97:Q159)</f>
        <v>42.71</v>
      </c>
      <c r="R160" s="293"/>
      <c r="S160" s="354">
        <f>SUM(S97:S159)</f>
        <v>117.57</v>
      </c>
      <c r="T160" s="293"/>
      <c r="U160" s="354">
        <f>SUM(U97:U159)</f>
        <v>0</v>
      </c>
      <c r="V160" s="293"/>
      <c r="W160" s="354">
        <f>SUM(W97:W159)</f>
        <v>292.33999999999997</v>
      </c>
      <c r="X160" s="293"/>
      <c r="Y160" s="354">
        <f>SUM(Y97:Y159)</f>
        <v>104.09</v>
      </c>
      <c r="Z160" s="293"/>
      <c r="AA160" s="364">
        <f>SUM(B160:Z160)</f>
        <v>1505.11</v>
      </c>
    </row>
    <row r="161" spans="1:27" ht="24" customHeight="1" x14ac:dyDescent="0.35">
      <c r="A161" s="1226"/>
      <c r="B161" s="1277"/>
      <c r="C161" s="1278"/>
      <c r="D161" s="1278"/>
      <c r="E161" s="1278"/>
      <c r="F161" s="1278"/>
      <c r="G161" s="1278"/>
      <c r="H161" s="1278"/>
      <c r="I161" s="1278"/>
      <c r="J161" s="1278"/>
      <c r="K161" s="1278"/>
      <c r="L161" s="1278"/>
      <c r="M161" s="1278"/>
      <c r="N161" s="1278"/>
      <c r="O161" s="1278"/>
      <c r="P161" s="1278"/>
      <c r="Q161" s="1278"/>
      <c r="R161" s="1278"/>
      <c r="S161" s="1278"/>
      <c r="T161" s="1278"/>
      <c r="U161" s="1278"/>
      <c r="V161" s="1278"/>
      <c r="W161" s="1278"/>
      <c r="X161" s="1278"/>
      <c r="Y161" s="1278"/>
      <c r="Z161" s="1279"/>
      <c r="AA161" s="394">
        <f>AA91+AA159</f>
        <v>36185697</v>
      </c>
    </row>
    <row r="162" spans="1:27" ht="24" customHeight="1" x14ac:dyDescent="0.35">
      <c r="A162" s="862"/>
      <c r="B162" s="1277"/>
      <c r="C162" s="1278"/>
      <c r="D162" s="1278"/>
      <c r="E162" s="1278"/>
      <c r="F162" s="1278"/>
      <c r="G162" s="1278"/>
      <c r="H162" s="1278"/>
      <c r="I162" s="1278"/>
      <c r="J162" s="1278"/>
      <c r="K162" s="1278"/>
      <c r="L162" s="1278"/>
      <c r="M162" s="1278"/>
      <c r="N162" s="1278"/>
      <c r="O162" s="1278"/>
      <c r="P162" s="1278"/>
      <c r="Q162" s="1278"/>
      <c r="R162" s="1278"/>
      <c r="S162" s="1278"/>
      <c r="T162" s="1278"/>
      <c r="U162" s="1278"/>
      <c r="V162" s="1278"/>
      <c r="W162" s="1278"/>
      <c r="X162" s="1278"/>
      <c r="Y162" s="1278"/>
      <c r="Z162" s="1279"/>
      <c r="AA162" s="412">
        <f>AA160+AA92</f>
        <v>4859.1200000000008</v>
      </c>
    </row>
    <row r="163" spans="1:27" ht="22" customHeight="1" x14ac:dyDescent="0.35">
      <c r="A163" s="331" t="s">
        <v>285</v>
      </c>
      <c r="B163" s="360"/>
      <c r="C163" s="360"/>
      <c r="D163" s="303"/>
      <c r="E163" s="368"/>
      <c r="F163" s="303"/>
      <c r="G163" s="368"/>
      <c r="H163" s="301"/>
      <c r="I163" s="359"/>
      <c r="J163" s="301"/>
      <c r="K163" s="359"/>
      <c r="L163" s="301"/>
      <c r="M163" s="359"/>
      <c r="N163" s="301"/>
      <c r="O163" s="359"/>
      <c r="P163" s="301"/>
      <c r="Q163" s="369"/>
      <c r="R163" s="301"/>
      <c r="S163" s="359"/>
      <c r="T163" s="301"/>
      <c r="U163" s="359"/>
      <c r="V163" s="301"/>
      <c r="W163" s="359"/>
      <c r="X163" s="301"/>
      <c r="Y163" s="359"/>
      <c r="Z163" s="301"/>
      <c r="AA163" s="301"/>
    </row>
    <row r="164" spans="1:27" ht="22" customHeight="1" x14ac:dyDescent="0.35">
      <c r="A164" s="331"/>
      <c r="B164" s="360"/>
      <c r="C164" s="360"/>
      <c r="D164" s="303"/>
      <c r="E164" s="368"/>
      <c r="F164" s="303"/>
      <c r="G164" s="368"/>
      <c r="H164" s="301"/>
      <c r="I164" s="359"/>
      <c r="J164" s="301"/>
      <c r="K164" s="359"/>
      <c r="L164" s="301"/>
      <c r="M164" s="359"/>
      <c r="N164" s="301"/>
      <c r="O164" s="359"/>
      <c r="P164" s="301"/>
      <c r="Q164" s="369"/>
      <c r="R164" s="301"/>
      <c r="S164" s="359"/>
      <c r="T164" s="301"/>
      <c r="U164" s="359"/>
      <c r="V164" s="301"/>
      <c r="W164" s="359"/>
      <c r="X164" s="301"/>
      <c r="Y164" s="359"/>
      <c r="Z164" s="301"/>
      <c r="AA164" s="301"/>
    </row>
    <row r="165" spans="1:27" ht="22" customHeight="1" x14ac:dyDescent="0.35">
      <c r="A165" s="331"/>
      <c r="B165" s="360"/>
      <c r="C165" s="360"/>
      <c r="D165" s="1239" t="s">
        <v>240</v>
      </c>
      <c r="E165" s="1239"/>
      <c r="F165" s="1239"/>
      <c r="G165" s="368"/>
      <c r="H165" s="301"/>
      <c r="I165" s="359"/>
      <c r="J165" s="1239" t="s">
        <v>258</v>
      </c>
      <c r="K165" s="1239"/>
      <c r="L165" s="1239"/>
      <c r="M165" s="359"/>
      <c r="N165" s="301"/>
      <c r="O165" s="359"/>
      <c r="P165" s="1239" t="s">
        <v>242</v>
      </c>
      <c r="Q165" s="1239"/>
      <c r="R165" s="1239"/>
      <c r="S165" s="359"/>
      <c r="T165" s="301"/>
      <c r="U165" s="359"/>
      <c r="V165" s="301"/>
      <c r="W165" s="359"/>
      <c r="X165" s="301"/>
      <c r="Y165" s="359"/>
      <c r="Z165" s="301"/>
      <c r="AA165" s="301"/>
    </row>
    <row r="166" spans="1:27" ht="22" customHeight="1" x14ac:dyDescent="0.35">
      <c r="A166" s="331"/>
      <c r="B166" s="360"/>
      <c r="C166" s="360"/>
      <c r="D166" s="303"/>
      <c r="E166" s="368"/>
      <c r="F166" s="303"/>
      <c r="G166" s="368"/>
      <c r="H166" s="301"/>
      <c r="I166" s="359"/>
      <c r="J166" s="301"/>
      <c r="K166" s="359"/>
      <c r="L166" s="301"/>
      <c r="M166" s="359"/>
      <c r="N166" s="301"/>
      <c r="O166" s="359"/>
      <c r="P166" s="301"/>
      <c r="Q166" s="369"/>
      <c r="R166" s="301"/>
      <c r="S166" s="359"/>
      <c r="T166" s="301"/>
      <c r="U166" s="359"/>
      <c r="V166" s="301"/>
      <c r="W166" s="359"/>
      <c r="X166" s="301"/>
      <c r="Y166" s="359"/>
      <c r="Z166" s="301"/>
      <c r="AA166" s="301"/>
    </row>
    <row r="167" spans="1:27" ht="22" customHeight="1" x14ac:dyDescent="0.35">
      <c r="A167" s="331"/>
      <c r="B167" s="360"/>
      <c r="C167" s="360"/>
      <c r="D167" s="303"/>
      <c r="E167" s="368"/>
      <c r="F167" s="303"/>
      <c r="G167" s="368"/>
      <c r="H167" s="301"/>
      <c r="I167" s="359"/>
      <c r="J167" s="301"/>
      <c r="K167" s="359"/>
      <c r="L167" s="301"/>
      <c r="M167" s="359"/>
      <c r="N167" s="301"/>
      <c r="O167" s="359"/>
      <c r="P167" s="301"/>
      <c r="Q167" s="369"/>
      <c r="R167" s="301"/>
      <c r="S167" s="359"/>
      <c r="T167" s="301"/>
      <c r="U167" s="359"/>
      <c r="V167" s="301"/>
      <c r="W167" s="359"/>
      <c r="X167" s="301"/>
      <c r="Y167" s="359"/>
      <c r="Z167" s="301"/>
      <c r="AA167" s="301"/>
    </row>
    <row r="168" spans="1:27" ht="22" customHeight="1" x14ac:dyDescent="0.35">
      <c r="A168" s="331"/>
      <c r="B168" s="360"/>
      <c r="C168" s="360"/>
      <c r="D168" s="303"/>
      <c r="E168" s="368"/>
      <c r="F168" s="303"/>
      <c r="G168" s="368"/>
      <c r="H168" s="301"/>
      <c r="I168" s="359"/>
      <c r="J168" s="301"/>
      <c r="K168" s="359"/>
      <c r="L168" s="301"/>
      <c r="M168" s="359"/>
      <c r="N168" s="301"/>
      <c r="O168" s="359"/>
      <c r="P168" s="301"/>
      <c r="Q168" s="369"/>
      <c r="R168" s="301"/>
      <c r="S168" s="359"/>
      <c r="T168" s="301"/>
      <c r="U168" s="359"/>
      <c r="V168" s="301"/>
      <c r="W168" s="359"/>
      <c r="X168" s="301"/>
      <c r="Y168" s="359"/>
      <c r="Z168" s="301"/>
      <c r="AA168" s="301"/>
    </row>
    <row r="169" spans="1:27" ht="22" customHeight="1" x14ac:dyDescent="0.35">
      <c r="A169" s="301"/>
      <c r="B169" s="359"/>
      <c r="C169" s="359"/>
      <c r="D169" s="1280" t="s">
        <v>231</v>
      </c>
      <c r="E169" s="1280"/>
      <c r="F169" s="1280"/>
      <c r="G169" s="359"/>
      <c r="H169" s="301"/>
      <c r="I169" s="359"/>
      <c r="J169" s="1280" t="s">
        <v>259</v>
      </c>
      <c r="K169" s="1280"/>
      <c r="L169" s="1280"/>
      <c r="M169" s="359"/>
      <c r="N169" s="301"/>
      <c r="O169" s="359"/>
      <c r="P169" s="1280" t="s">
        <v>286</v>
      </c>
      <c r="Q169" s="1280"/>
      <c r="R169" s="1280"/>
      <c r="S169" s="359"/>
      <c r="T169" s="301"/>
      <c r="U169" s="359"/>
      <c r="V169" s="301"/>
      <c r="W169" s="359"/>
      <c r="X169" s="301"/>
      <c r="Y169" s="359"/>
      <c r="Z169" s="359"/>
      <c r="AA169" s="301"/>
    </row>
    <row r="170" spans="1:27" ht="22" customHeight="1" x14ac:dyDescent="0.35">
      <c r="A170" s="301"/>
      <c r="B170" s="359"/>
      <c r="C170" s="359"/>
      <c r="D170" s="301"/>
      <c r="E170" s="359"/>
      <c r="F170" s="301"/>
      <c r="G170" s="359"/>
      <c r="H170" s="301"/>
      <c r="I170" s="359"/>
      <c r="J170" s="301"/>
      <c r="K170" s="359"/>
      <c r="L170" s="301"/>
      <c r="M170" s="359"/>
      <c r="N170" s="301"/>
      <c r="O170" s="359"/>
      <c r="P170" s="301"/>
      <c r="Q170" s="369"/>
      <c r="R170" s="301"/>
      <c r="S170" s="359"/>
      <c r="T170" s="301"/>
      <c r="U170" s="359"/>
      <c r="V170" s="359"/>
      <c r="W170" s="359"/>
      <c r="X170" s="301"/>
      <c r="Y170" s="359"/>
      <c r="Z170" s="359"/>
      <c r="AA170" s="301"/>
    </row>
    <row r="171" spans="1:27" ht="32.25" customHeight="1" x14ac:dyDescent="0.35">
      <c r="A171" s="324"/>
      <c r="B171" s="361"/>
      <c r="C171" s="361"/>
      <c r="D171" s="1238"/>
      <c r="E171" s="1238"/>
      <c r="F171" s="1238"/>
      <c r="G171" s="391"/>
      <c r="H171" s="301"/>
      <c r="I171" s="359"/>
      <c r="J171" s="301"/>
      <c r="K171" s="359"/>
      <c r="L171" s="301"/>
      <c r="M171" s="359"/>
      <c r="N171" s="301"/>
      <c r="O171" s="359"/>
      <c r="P171" s="301"/>
      <c r="Q171" s="369"/>
      <c r="R171" s="301"/>
      <c r="S171" s="359"/>
      <c r="T171" s="866"/>
      <c r="U171" s="369"/>
      <c r="V171" s="359"/>
      <c r="W171" s="359"/>
      <c r="X171" s="1239"/>
      <c r="Y171" s="1239"/>
      <c r="Z171" s="1239"/>
      <c r="AA171" s="866"/>
    </row>
    <row r="172" spans="1:27" ht="22" customHeight="1" x14ac:dyDescent="0.35">
      <c r="A172" s="301"/>
      <c r="B172" s="359"/>
      <c r="C172" s="359"/>
      <c r="D172" s="1240" t="s">
        <v>156</v>
      </c>
      <c r="E172" s="1240"/>
      <c r="F172" s="1240" t="s">
        <v>157</v>
      </c>
      <c r="G172" s="1240"/>
      <c r="H172" s="1240" t="s">
        <v>158</v>
      </c>
      <c r="I172" s="1240"/>
      <c r="J172" s="1240" t="s">
        <v>159</v>
      </c>
      <c r="K172" s="1240"/>
      <c r="L172" s="1240" t="s">
        <v>160</v>
      </c>
      <c r="M172" s="1240"/>
      <c r="N172" s="1240" t="s">
        <v>216</v>
      </c>
      <c r="O172" s="1240"/>
      <c r="P172" s="1240" t="s">
        <v>217</v>
      </c>
      <c r="Q172" s="1240"/>
      <c r="R172" s="298"/>
      <c r="S172" s="359"/>
      <c r="T172" s="301"/>
      <c r="U172" s="359"/>
      <c r="V172" s="359"/>
      <c r="W172" s="359"/>
      <c r="X172" s="301"/>
      <c r="Y172" s="359"/>
      <c r="Z172" s="301"/>
      <c r="AA172" s="301"/>
    </row>
    <row r="173" spans="1:27" ht="22" customHeight="1" x14ac:dyDescent="0.35">
      <c r="A173" s="301"/>
      <c r="B173" s="359"/>
      <c r="C173" s="359"/>
      <c r="D173" s="427">
        <v>1630325</v>
      </c>
      <c r="E173" s="365">
        <v>207.82</v>
      </c>
      <c r="F173" s="426">
        <v>1945430</v>
      </c>
      <c r="G173" s="366">
        <v>377.75</v>
      </c>
      <c r="H173" s="426">
        <v>90270</v>
      </c>
      <c r="I173" s="366">
        <v>11.8</v>
      </c>
      <c r="J173" s="426">
        <v>490525</v>
      </c>
      <c r="K173" s="366">
        <v>64.180000000000007</v>
      </c>
      <c r="L173" s="426">
        <v>899411</v>
      </c>
      <c r="M173" s="366">
        <v>117.57</v>
      </c>
      <c r="N173" s="426">
        <v>2981880</v>
      </c>
      <c r="O173" s="366">
        <v>292.33999999999997</v>
      </c>
      <c r="P173" s="426">
        <v>1061720</v>
      </c>
      <c r="Q173" s="365">
        <v>104.09</v>
      </c>
      <c r="R173" s="298"/>
      <c r="S173" s="359"/>
      <c r="T173" s="438"/>
      <c r="U173" s="355"/>
      <c r="V173" s="359"/>
      <c r="W173" s="359"/>
      <c r="X173" s="301"/>
      <c r="Y173" s="359"/>
      <c r="Z173" s="301"/>
      <c r="AA173" s="301"/>
    </row>
    <row r="174" spans="1:27" ht="22" customHeight="1" x14ac:dyDescent="0.35">
      <c r="A174" s="301"/>
      <c r="B174" s="359"/>
      <c r="C174" s="359"/>
      <c r="D174" s="427">
        <v>4132481</v>
      </c>
      <c r="E174" s="365">
        <v>532.52</v>
      </c>
      <c r="F174" s="426">
        <v>4479324</v>
      </c>
      <c r="G174" s="366">
        <v>584.12</v>
      </c>
      <c r="H174" s="426">
        <v>761558</v>
      </c>
      <c r="I174" s="366">
        <v>99.55</v>
      </c>
      <c r="J174" s="426">
        <v>469484</v>
      </c>
      <c r="K174" s="366">
        <v>61.37</v>
      </c>
      <c r="L174" s="426">
        <v>326732</v>
      </c>
      <c r="M174" s="366">
        <v>42.71</v>
      </c>
      <c r="N174" s="426"/>
      <c r="O174" s="366"/>
      <c r="P174" s="426"/>
      <c r="Q174" s="365"/>
      <c r="R174" s="298"/>
      <c r="S174" s="359"/>
      <c r="T174" s="439"/>
      <c r="U174" s="436"/>
      <c r="V174" s="301"/>
      <c r="W174" s="359"/>
      <c r="X174" s="301"/>
      <c r="Y174" s="359"/>
      <c r="Z174" s="301"/>
      <c r="AA174" s="301"/>
    </row>
    <row r="175" spans="1:27" ht="22" customHeight="1" x14ac:dyDescent="0.35">
      <c r="A175" s="301"/>
      <c r="B175" s="359"/>
      <c r="C175" s="359"/>
      <c r="D175" s="427">
        <v>3010699</v>
      </c>
      <c r="E175" s="448">
        <v>32.78</v>
      </c>
      <c r="F175" s="426"/>
      <c r="G175" s="366"/>
      <c r="H175" s="426">
        <v>84227</v>
      </c>
      <c r="I175" s="366">
        <v>11.01</v>
      </c>
      <c r="J175" s="426">
        <v>244112</v>
      </c>
      <c r="K175" s="366">
        <v>31.909999999999997</v>
      </c>
      <c r="L175" s="426"/>
      <c r="M175" s="366"/>
      <c r="N175" s="426"/>
      <c r="O175" s="366"/>
      <c r="P175" s="432"/>
      <c r="Q175" s="354"/>
      <c r="R175" s="298"/>
      <c r="S175" s="359"/>
      <c r="T175" s="299"/>
      <c r="U175" s="355"/>
      <c r="V175" s="301"/>
      <c r="W175" s="359"/>
      <c r="X175" s="301"/>
      <c r="Y175" s="359"/>
      <c r="Z175" s="301"/>
      <c r="AA175" s="301"/>
    </row>
    <row r="176" spans="1:27" ht="22" customHeight="1" x14ac:dyDescent="0.35">
      <c r="A176" s="325"/>
      <c r="B176" s="362"/>
      <c r="C176" s="362"/>
      <c r="D176" s="426"/>
      <c r="E176" s="366">
        <v>349.05000000000007</v>
      </c>
      <c r="F176" s="430"/>
      <c r="G176" s="414"/>
      <c r="H176" s="427">
        <v>1110163</v>
      </c>
      <c r="I176" s="365">
        <v>145.10999999999999</v>
      </c>
      <c r="J176" s="427">
        <v>429013</v>
      </c>
      <c r="K176" s="383">
        <v>56.06</v>
      </c>
      <c r="L176" s="427"/>
      <c r="M176" s="365"/>
      <c r="N176" s="426"/>
      <c r="O176" s="366"/>
      <c r="P176" s="430"/>
      <c r="Q176" s="415"/>
      <c r="R176" s="413"/>
      <c r="S176" s="376"/>
      <c r="T176" s="879"/>
      <c r="U176" s="440"/>
      <c r="V176" s="859"/>
      <c r="W176" s="380"/>
      <c r="X176" s="1237"/>
      <c r="Y176" s="1237"/>
      <c r="Z176" s="1237"/>
      <c r="AA176" s="880"/>
    </row>
    <row r="177" spans="1:27" ht="22" customHeight="1" x14ac:dyDescent="0.35">
      <c r="A177" s="301"/>
      <c r="B177" s="359"/>
      <c r="C177" s="359"/>
      <c r="D177" s="426"/>
      <c r="E177" s="449">
        <v>43.48</v>
      </c>
      <c r="F177" s="426"/>
      <c r="G177" s="366"/>
      <c r="H177" s="426">
        <v>5838750</v>
      </c>
      <c r="I177" s="366">
        <v>330</v>
      </c>
      <c r="J177" s="426">
        <v>425569</v>
      </c>
      <c r="K177" s="366">
        <v>55.629999999999995</v>
      </c>
      <c r="L177" s="426"/>
      <c r="M177" s="366"/>
      <c r="N177" s="426"/>
      <c r="O177" s="366"/>
      <c r="P177" s="426"/>
      <c r="Q177" s="365"/>
      <c r="R177" s="298"/>
      <c r="S177" s="359"/>
      <c r="T177" s="438"/>
      <c r="U177" s="355"/>
      <c r="V177" s="301"/>
      <c r="W177" s="359"/>
      <c r="X177" s="301"/>
      <c r="Y177" s="359"/>
      <c r="Z177" s="301"/>
      <c r="AA177" s="301"/>
    </row>
    <row r="178" spans="1:27" ht="22" customHeight="1" x14ac:dyDescent="0.35">
      <c r="A178" s="301"/>
      <c r="B178" s="359"/>
      <c r="C178" s="359"/>
      <c r="D178" s="426"/>
      <c r="E178" s="366"/>
      <c r="F178" s="426"/>
      <c r="G178" s="366"/>
      <c r="H178" s="426"/>
      <c r="I178" s="366">
        <v>375</v>
      </c>
      <c r="J178" s="426">
        <v>1963135</v>
      </c>
      <c r="K178" s="366">
        <v>381.19</v>
      </c>
      <c r="L178" s="426"/>
      <c r="M178" s="366"/>
      <c r="N178" s="426"/>
      <c r="O178" s="366"/>
      <c r="P178" s="426"/>
      <c r="Q178" s="365"/>
      <c r="R178" s="298"/>
      <c r="S178" s="359"/>
      <c r="T178" s="438"/>
      <c r="U178" s="355"/>
      <c r="V178" s="301"/>
      <c r="W178" s="359"/>
      <c r="X178" s="301"/>
      <c r="Y178" s="359"/>
      <c r="Z178" s="301"/>
      <c r="AA178" s="301"/>
    </row>
    <row r="179" spans="1:27" ht="24.75" customHeight="1" x14ac:dyDescent="0.35">
      <c r="A179" s="301"/>
      <c r="B179" s="359"/>
      <c r="C179" s="359"/>
      <c r="D179" s="426"/>
      <c r="E179" s="366"/>
      <c r="F179" s="426"/>
      <c r="G179" s="366"/>
      <c r="H179" s="426">
        <v>954415</v>
      </c>
      <c r="I179" s="366">
        <v>124.76</v>
      </c>
      <c r="J179" s="426">
        <v>1535011</v>
      </c>
      <c r="K179" s="366">
        <v>298.06</v>
      </c>
      <c r="L179" s="426"/>
      <c r="M179" s="366"/>
      <c r="N179" s="426"/>
      <c r="O179" s="366"/>
      <c r="P179" s="426"/>
      <c r="Q179" s="365"/>
      <c r="R179" s="298"/>
      <c r="S179" s="359"/>
      <c r="T179" s="441"/>
      <c r="U179" s="437"/>
      <c r="V179" s="301"/>
      <c r="W179" s="359"/>
      <c r="X179" s="301"/>
      <c r="Y179" s="359"/>
      <c r="Z179" s="301"/>
      <c r="AA179" s="301"/>
    </row>
    <row r="180" spans="1:27" ht="20.25" customHeight="1" x14ac:dyDescent="0.35">
      <c r="D180" s="428"/>
      <c r="E180" s="392"/>
      <c r="F180" s="428"/>
      <c r="G180" s="392"/>
      <c r="H180" s="428">
        <v>1321463</v>
      </c>
      <c r="I180" s="392">
        <v>172.74</v>
      </c>
      <c r="J180" s="428"/>
      <c r="K180" s="392">
        <f>SUM(K173:K179)</f>
        <v>948.39999999999986</v>
      </c>
      <c r="L180" s="429"/>
      <c r="M180" s="416"/>
      <c r="N180" s="429"/>
      <c r="O180" s="416"/>
      <c r="P180" s="428"/>
      <c r="Q180" s="375"/>
      <c r="R180" s="287"/>
      <c r="T180" s="438"/>
      <c r="U180" s="355"/>
    </row>
    <row r="181" spans="1:27" ht="20.25" customHeight="1" x14ac:dyDescent="0.35">
      <c r="D181" s="429"/>
      <c r="E181" s="416">
        <f>SUM(E173:E180)</f>
        <v>1165.6500000000001</v>
      </c>
      <c r="F181" s="429"/>
      <c r="G181" s="416">
        <f>SUM(G173:G180)</f>
        <v>961.87</v>
      </c>
      <c r="H181" s="429"/>
      <c r="I181" s="416">
        <f>SUM(I173:I180)</f>
        <v>1269.97</v>
      </c>
      <c r="J181" s="429"/>
      <c r="K181" s="416"/>
      <c r="L181" s="429"/>
      <c r="M181" s="392">
        <f>SUM(M173:M180)</f>
        <v>160.28</v>
      </c>
      <c r="N181" s="429"/>
      <c r="O181" s="416"/>
      <c r="P181" s="429"/>
      <c r="Q181" s="363"/>
      <c r="R181" s="287"/>
      <c r="T181" s="438"/>
      <c r="U181" s="355"/>
    </row>
    <row r="182" spans="1:27" ht="20.25" customHeight="1" x14ac:dyDescent="0.35">
      <c r="D182" s="428">
        <f>SUM(D173:D181)</f>
        <v>8773505</v>
      </c>
      <c r="E182" s="392"/>
      <c r="F182" s="428">
        <f>SUM(F173:F181)</f>
        <v>6424754</v>
      </c>
      <c r="G182" s="392"/>
      <c r="H182" s="428">
        <f>SUM(H173:H181)</f>
        <v>10160846</v>
      </c>
      <c r="I182" s="392"/>
      <c r="J182" s="428">
        <f>SUM(J173:J181)</f>
        <v>5556849</v>
      </c>
      <c r="K182" s="392"/>
      <c r="L182" s="428">
        <f>SUM(L173:L181)</f>
        <v>1226143</v>
      </c>
      <c r="M182" s="392"/>
      <c r="N182" s="428">
        <f>SUM(N173:N181)</f>
        <v>2981880</v>
      </c>
      <c r="O182" s="392"/>
      <c r="P182" s="428">
        <f>SUM(P173:P181)</f>
        <v>1061720</v>
      </c>
      <c r="Q182" s="375"/>
      <c r="R182" s="287">
        <f>SUM(D182:Q182)</f>
        <v>36185697</v>
      </c>
      <c r="T182" s="442"/>
      <c r="U182" s="436"/>
    </row>
    <row r="187" spans="1:27" ht="14.5" x14ac:dyDescent="0.35">
      <c r="J187" s="433"/>
    </row>
    <row r="188" spans="1:27" ht="14.5" x14ac:dyDescent="0.35">
      <c r="J188" s="433"/>
      <c r="K188" s="436"/>
    </row>
    <row r="189" spans="1:27" ht="15" x14ac:dyDescent="0.35">
      <c r="J189" s="119"/>
      <c r="K189" s="355"/>
    </row>
    <row r="190" spans="1:27" ht="15" x14ac:dyDescent="0.35">
      <c r="J190" s="119"/>
      <c r="K190" s="355"/>
    </row>
    <row r="191" spans="1:27" ht="15" x14ac:dyDescent="0.35">
      <c r="J191" s="119"/>
      <c r="K191" s="355"/>
    </row>
    <row r="192" spans="1:27" ht="15" x14ac:dyDescent="0.35">
      <c r="J192" s="119"/>
      <c r="K192" s="437"/>
    </row>
    <row r="193" spans="1:28" ht="15" x14ac:dyDescent="0.35">
      <c r="J193" s="119"/>
      <c r="K193" s="355"/>
    </row>
    <row r="194" spans="1:28" s="349" customFormat="1" x14ac:dyDescent="0.35">
      <c r="A194" s="294"/>
      <c r="D194" s="294"/>
      <c r="F194" s="294"/>
      <c r="H194" s="294"/>
      <c r="J194" s="294"/>
      <c r="K194" s="436"/>
      <c r="L194" s="294"/>
      <c r="N194" s="294"/>
      <c r="P194" s="294"/>
      <c r="Q194" s="377"/>
      <c r="R194" s="294"/>
      <c r="T194" s="294"/>
      <c r="V194" s="294"/>
      <c r="X194" s="294"/>
      <c r="Z194" s="294"/>
      <c r="AA194" s="294"/>
      <c r="AB194" s="294"/>
    </row>
  </sheetData>
  <mergeCells count="120">
    <mergeCell ref="P172:Q172"/>
    <mergeCell ref="X176:Z176"/>
    <mergeCell ref="B161:Z161"/>
    <mergeCell ref="B162:Z162"/>
    <mergeCell ref="D171:F171"/>
    <mergeCell ref="X171:Z171"/>
    <mergeCell ref="D172:E172"/>
    <mergeCell ref="F172:G172"/>
    <mergeCell ref="H172:I172"/>
    <mergeCell ref="J172:K172"/>
    <mergeCell ref="L172:M172"/>
    <mergeCell ref="N172:O172"/>
    <mergeCell ref="D165:F165"/>
    <mergeCell ref="D169:F169"/>
    <mergeCell ref="J165:L165"/>
    <mergeCell ref="J169:L169"/>
    <mergeCell ref="P165:R165"/>
    <mergeCell ref="P169:R169"/>
    <mergeCell ref="A149:A150"/>
    <mergeCell ref="A151:A152"/>
    <mergeCell ref="A153:A154"/>
    <mergeCell ref="A155:A156"/>
    <mergeCell ref="A157:A158"/>
    <mergeCell ref="A159:A161"/>
    <mergeCell ref="A137:A138"/>
    <mergeCell ref="A139:A140"/>
    <mergeCell ref="A141:A142"/>
    <mergeCell ref="A143:A144"/>
    <mergeCell ref="A145:A146"/>
    <mergeCell ref="A147:A148"/>
    <mergeCell ref="A125:A126"/>
    <mergeCell ref="A127:A128"/>
    <mergeCell ref="A129:A130"/>
    <mergeCell ref="A131:A132"/>
    <mergeCell ref="A133:A134"/>
    <mergeCell ref="A135:A136"/>
    <mergeCell ref="A113:A114"/>
    <mergeCell ref="A115:A116"/>
    <mergeCell ref="A117:A118"/>
    <mergeCell ref="A119:A120"/>
    <mergeCell ref="A121:A122"/>
    <mergeCell ref="A123:A124"/>
    <mergeCell ref="A101:A102"/>
    <mergeCell ref="A103:A104"/>
    <mergeCell ref="A105:A106"/>
    <mergeCell ref="A107:A108"/>
    <mergeCell ref="A109:A110"/>
    <mergeCell ref="A111:A112"/>
    <mergeCell ref="S95:T95"/>
    <mergeCell ref="U95:V95"/>
    <mergeCell ref="W95:X95"/>
    <mergeCell ref="Y95:Z95"/>
    <mergeCell ref="A97:A98"/>
    <mergeCell ref="A99:A100"/>
    <mergeCell ref="Q94:V94"/>
    <mergeCell ref="W94:X94"/>
    <mergeCell ref="Y94:Z94"/>
    <mergeCell ref="AA94:AA95"/>
    <mergeCell ref="B95:D95"/>
    <mergeCell ref="E95:F95"/>
    <mergeCell ref="G95:H95"/>
    <mergeCell ref="I95:J95"/>
    <mergeCell ref="K95:L95"/>
    <mergeCell ref="M95:N95"/>
    <mergeCell ref="A89:A90"/>
    <mergeCell ref="A91:A92"/>
    <mergeCell ref="A94:A96"/>
    <mergeCell ref="B94:F94"/>
    <mergeCell ref="G94:H94"/>
    <mergeCell ref="I94:P94"/>
    <mergeCell ref="O95:P95"/>
    <mergeCell ref="A72:A74"/>
    <mergeCell ref="A75:A77"/>
    <mergeCell ref="A78:A80"/>
    <mergeCell ref="A81:A83"/>
    <mergeCell ref="A84:A86"/>
    <mergeCell ref="A87:A88"/>
    <mergeCell ref="A56:A58"/>
    <mergeCell ref="A59:A60"/>
    <mergeCell ref="A61:A63"/>
    <mergeCell ref="A64:A66"/>
    <mergeCell ref="A67:A68"/>
    <mergeCell ref="A69:A71"/>
    <mergeCell ref="A39:A41"/>
    <mergeCell ref="A42:A44"/>
    <mergeCell ref="A45:A47"/>
    <mergeCell ref="A48:A49"/>
    <mergeCell ref="A50:A52"/>
    <mergeCell ref="A53:A55"/>
    <mergeCell ref="A24:A26"/>
    <mergeCell ref="A27:A28"/>
    <mergeCell ref="A29:A31"/>
    <mergeCell ref="A32:A33"/>
    <mergeCell ref="A34:A36"/>
    <mergeCell ref="A37:A38"/>
    <mergeCell ref="A7:A8"/>
    <mergeCell ref="A9:A11"/>
    <mergeCell ref="A12:A14"/>
    <mergeCell ref="A15:A16"/>
    <mergeCell ref="A17:A19"/>
    <mergeCell ref="A20:A23"/>
    <mergeCell ref="A1:AA1"/>
    <mergeCell ref="A2:AA2"/>
    <mergeCell ref="A4:A5"/>
    <mergeCell ref="B4:H4"/>
    <mergeCell ref="I4:L4"/>
    <mergeCell ref="M4:N4"/>
    <mergeCell ref="O4:P4"/>
    <mergeCell ref="Q4:R4"/>
    <mergeCell ref="S4:T4"/>
    <mergeCell ref="U4:V4"/>
    <mergeCell ref="W4:X4"/>
    <mergeCell ref="Y4:Z4"/>
    <mergeCell ref="AA4:AA5"/>
    <mergeCell ref="B5:D5"/>
    <mergeCell ref="E5:F5"/>
    <mergeCell ref="G5:H5"/>
    <mergeCell ref="I5:J5"/>
    <mergeCell ref="K5:L5"/>
    <mergeCell ref="M5:N5"/>
  </mergeCells>
  <printOptions horizontalCentered="1"/>
  <pageMargins left="0.25" right="0.25" top="0.16" bottom="0.12" header="0.18" footer="0.12"/>
  <pageSetup paperSize="9" scale="34" fitToHeight="0" orientation="landscape" horizontalDpi="360" verticalDpi="360" r:id="rId1"/>
  <rowBreaks count="1" manualBreakCount="1">
    <brk id="92" max="26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G188"/>
  <sheetViews>
    <sheetView workbookViewId="0">
      <selection sqref="A1:AF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17.453125" style="294" customWidth="1"/>
    <col min="8" max="8" width="9.81640625" style="349" customWidth="1"/>
    <col min="9" max="9" width="17.81640625" style="294" customWidth="1"/>
    <col min="10" max="11" width="9.81640625" style="349" customWidth="1"/>
    <col min="12" max="12" width="18.453125" style="294" bestFit="1" customWidth="1"/>
    <col min="13" max="13" width="18.453125" style="294" customWidth="1"/>
    <col min="14" max="14" width="11.1796875" style="349" customWidth="1"/>
    <col min="15" max="15" width="18.453125" style="294" bestFit="1" customWidth="1"/>
    <col min="16" max="16" width="9.453125" style="349" customWidth="1"/>
    <col min="17" max="17" width="20.453125" style="294" customWidth="1"/>
    <col min="18" max="18" width="10" style="349" customWidth="1"/>
    <col min="19" max="19" width="21" style="294" bestFit="1" customWidth="1"/>
    <col min="20" max="20" width="10.453125" style="377" customWidth="1"/>
    <col min="21" max="21" width="21.453125" style="294" customWidth="1"/>
    <col min="22" max="22" width="10.453125" style="349" customWidth="1"/>
    <col min="23" max="23" width="19.453125" style="294" customWidth="1"/>
    <col min="24" max="25" width="9.453125" style="349" customWidth="1"/>
    <col min="26" max="26" width="16.453125" style="294" customWidth="1"/>
    <col min="27" max="28" width="9.453125" style="349" customWidth="1"/>
    <col min="29" max="29" width="18.453125" style="294" bestFit="1" customWidth="1"/>
    <col min="30" max="30" width="10.453125" style="349" customWidth="1"/>
    <col min="31" max="31" width="19.453125" style="294" customWidth="1"/>
    <col min="32" max="32" width="21.453125" style="294" customWidth="1"/>
    <col min="33" max="16384" width="9.1796875" style="294"/>
  </cols>
  <sheetData>
    <row r="1" spans="1:33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  <c r="AC1" s="1237"/>
      <c r="AD1" s="1237"/>
      <c r="AE1" s="1237"/>
      <c r="AF1" s="1237"/>
    </row>
    <row r="2" spans="1:33" ht="15" x14ac:dyDescent="0.35">
      <c r="A2" s="1237" t="s">
        <v>287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  <c r="AC2" s="1237"/>
      <c r="AD2" s="1237"/>
      <c r="AE2" s="1237"/>
      <c r="AF2" s="1237"/>
    </row>
    <row r="4" spans="1:33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81"/>
      <c r="I4" s="1269"/>
      <c r="J4" s="1268" t="s">
        <v>4</v>
      </c>
      <c r="K4" s="1281"/>
      <c r="L4" s="1281"/>
      <c r="M4" s="1281"/>
      <c r="N4" s="1281"/>
      <c r="O4" s="1269"/>
      <c r="P4" s="1282" t="s">
        <v>266</v>
      </c>
      <c r="Q4" s="1283"/>
      <c r="R4" s="1282" t="s">
        <v>5</v>
      </c>
      <c r="S4" s="1283"/>
      <c r="T4" s="1282" t="s">
        <v>6</v>
      </c>
      <c r="U4" s="1283"/>
      <c r="V4" s="1268" t="s">
        <v>7</v>
      </c>
      <c r="W4" s="1269"/>
      <c r="X4" s="1282" t="s">
        <v>8</v>
      </c>
      <c r="Y4" s="1284"/>
      <c r="Z4" s="1283"/>
      <c r="AA4" s="1268" t="s">
        <v>7</v>
      </c>
      <c r="AB4" s="1281"/>
      <c r="AC4" s="1269"/>
      <c r="AD4" s="1268" t="s">
        <v>7</v>
      </c>
      <c r="AE4" s="1269"/>
      <c r="AF4" s="1245" t="s">
        <v>9</v>
      </c>
    </row>
    <row r="5" spans="1:33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877"/>
      <c r="H5" s="1268" t="s">
        <v>267</v>
      </c>
      <c r="I5" s="1269"/>
      <c r="J5" s="1236" t="s">
        <v>190</v>
      </c>
      <c r="K5" s="1236"/>
      <c r="L5" s="1236"/>
      <c r="M5" s="869"/>
      <c r="N5" s="1236" t="s">
        <v>268</v>
      </c>
      <c r="O5" s="1236"/>
      <c r="P5" s="1268" t="s">
        <v>269</v>
      </c>
      <c r="Q5" s="1269"/>
      <c r="R5" s="363"/>
      <c r="S5" s="869" t="s">
        <v>192</v>
      </c>
      <c r="T5" s="363"/>
      <c r="U5" s="869" t="s">
        <v>20</v>
      </c>
      <c r="V5" s="374"/>
      <c r="W5" s="863" t="s">
        <v>255</v>
      </c>
      <c r="X5" s="350"/>
      <c r="Y5" s="350"/>
      <c r="Z5" s="339" t="s">
        <v>193</v>
      </c>
      <c r="AA5" s="384"/>
      <c r="AB5" s="384"/>
      <c r="AC5" s="863" t="s">
        <v>251</v>
      </c>
      <c r="AD5" s="374"/>
      <c r="AE5" s="869" t="s">
        <v>284</v>
      </c>
      <c r="AF5" s="1247"/>
    </row>
    <row r="6" spans="1:33" s="296" customFormat="1" ht="30.75" customHeight="1" x14ac:dyDescent="0.35">
      <c r="A6" s="875"/>
      <c r="B6" s="350" t="s">
        <v>26</v>
      </c>
      <c r="C6" s="350" t="s">
        <v>21</v>
      </c>
      <c r="D6" s="869" t="s">
        <v>27</v>
      </c>
      <c r="E6" s="363" t="s">
        <v>26</v>
      </c>
      <c r="F6" s="869" t="s">
        <v>27</v>
      </c>
      <c r="G6" s="873"/>
      <c r="H6" s="389" t="s">
        <v>30</v>
      </c>
      <c r="I6" s="874" t="s">
        <v>27</v>
      </c>
      <c r="J6" s="371" t="s">
        <v>30</v>
      </c>
      <c r="K6" s="371" t="s">
        <v>28</v>
      </c>
      <c r="L6" s="869" t="s">
        <v>27</v>
      </c>
      <c r="M6" s="869"/>
      <c r="N6" s="363" t="s">
        <v>28</v>
      </c>
      <c r="O6" s="869" t="s">
        <v>27</v>
      </c>
      <c r="P6" s="363" t="s">
        <v>30</v>
      </c>
      <c r="Q6" s="869" t="s">
        <v>27</v>
      </c>
      <c r="R6" s="363" t="s">
        <v>30</v>
      </c>
      <c r="S6" s="869" t="s">
        <v>27</v>
      </c>
      <c r="T6" s="363" t="s">
        <v>31</v>
      </c>
      <c r="U6" s="869" t="s">
        <v>27</v>
      </c>
      <c r="V6" s="374" t="s">
        <v>30</v>
      </c>
      <c r="W6" s="863" t="s">
        <v>27</v>
      </c>
      <c r="X6" s="350" t="s">
        <v>30</v>
      </c>
      <c r="Y6" s="350" t="s">
        <v>28</v>
      </c>
      <c r="Z6" s="873" t="s">
        <v>27</v>
      </c>
      <c r="AA6" s="350" t="s">
        <v>30</v>
      </c>
      <c r="AB6" s="350"/>
      <c r="AC6" s="863" t="s">
        <v>27</v>
      </c>
      <c r="AD6" s="374" t="s">
        <v>30</v>
      </c>
      <c r="AE6" s="869" t="s">
        <v>27</v>
      </c>
      <c r="AF6" s="864"/>
    </row>
    <row r="7" spans="1:33" ht="15" customHeight="1" x14ac:dyDescent="0.35">
      <c r="A7" s="1249">
        <v>44378</v>
      </c>
      <c r="B7" s="351"/>
      <c r="C7" s="351"/>
      <c r="D7" s="327"/>
      <c r="E7" s="348">
        <v>14.17</v>
      </c>
      <c r="F7" s="327">
        <v>108401</v>
      </c>
      <c r="G7" s="327"/>
      <c r="H7" s="348"/>
      <c r="I7" s="297"/>
      <c r="J7" s="353">
        <v>32.33</v>
      </c>
      <c r="K7" s="353"/>
      <c r="L7" s="297">
        <v>247325</v>
      </c>
      <c r="M7" s="297"/>
      <c r="N7" s="353"/>
      <c r="O7" s="297"/>
      <c r="P7" s="353"/>
      <c r="Q7" s="298"/>
      <c r="R7" s="366">
        <v>11.98</v>
      </c>
      <c r="S7" s="298">
        <v>91647</v>
      </c>
      <c r="T7" s="365">
        <v>15</v>
      </c>
      <c r="U7" s="298">
        <v>114750</v>
      </c>
      <c r="V7" s="366"/>
      <c r="W7" s="298"/>
      <c r="X7" s="385"/>
      <c r="Y7" s="385"/>
      <c r="Z7" s="340"/>
      <c r="AA7" s="385"/>
      <c r="AB7" s="385"/>
      <c r="AC7" s="298"/>
      <c r="AD7" s="366"/>
      <c r="AE7" s="298"/>
      <c r="AF7" s="298"/>
    </row>
    <row r="8" spans="1:33" ht="15" customHeight="1" x14ac:dyDescent="0.35">
      <c r="A8" s="1251"/>
      <c r="B8" s="352"/>
      <c r="C8" s="352"/>
      <c r="D8" s="327"/>
      <c r="E8" s="348"/>
      <c r="F8" s="327"/>
      <c r="G8" s="327"/>
      <c r="H8" s="348"/>
      <c r="I8" s="297"/>
      <c r="J8" s="353"/>
      <c r="K8" s="353"/>
      <c r="L8" s="297"/>
      <c r="M8" s="297"/>
      <c r="N8" s="353"/>
      <c r="O8" s="297"/>
      <c r="P8" s="353"/>
      <c r="Q8" s="298"/>
      <c r="R8" s="366"/>
      <c r="S8" s="298"/>
      <c r="T8" s="365">
        <v>15</v>
      </c>
      <c r="U8" s="298">
        <v>114750</v>
      </c>
      <c r="V8" s="366"/>
      <c r="W8" s="298"/>
      <c r="X8" s="385"/>
      <c r="Y8" s="385"/>
      <c r="Z8" s="340"/>
      <c r="AA8" s="385"/>
      <c r="AB8" s="385"/>
      <c r="AC8" s="298"/>
      <c r="AD8" s="366"/>
      <c r="AE8" s="298"/>
      <c r="AF8" s="298"/>
    </row>
    <row r="9" spans="1:33" ht="15" customHeight="1" x14ac:dyDescent="0.35">
      <c r="A9" s="1249">
        <v>44379</v>
      </c>
      <c r="B9" s="411">
        <v>32.76</v>
      </c>
      <c r="C9" s="411"/>
      <c r="D9" s="327">
        <v>250614</v>
      </c>
      <c r="E9" s="348">
        <v>24.97</v>
      </c>
      <c r="F9" s="327">
        <v>191021</v>
      </c>
      <c r="G9" s="327"/>
      <c r="H9" s="348">
        <v>16.010000000000002</v>
      </c>
      <c r="I9" s="297">
        <v>122477</v>
      </c>
      <c r="J9" s="353">
        <v>24.17</v>
      </c>
      <c r="K9" s="353"/>
      <c r="L9" s="297">
        <v>184901</v>
      </c>
      <c r="M9" s="297"/>
      <c r="N9" s="353"/>
      <c r="O9" s="297"/>
      <c r="P9" s="353"/>
      <c r="Q9" s="298"/>
      <c r="R9" s="366"/>
      <c r="S9" s="298"/>
      <c r="T9" s="365">
        <v>15</v>
      </c>
      <c r="U9" s="298">
        <v>114750</v>
      </c>
      <c r="V9" s="366"/>
      <c r="W9" s="298"/>
      <c r="X9" s="385"/>
      <c r="Y9" s="385"/>
      <c r="Z9" s="340"/>
      <c r="AA9" s="385"/>
      <c r="AB9" s="385"/>
      <c r="AC9" s="298"/>
      <c r="AD9" s="366"/>
      <c r="AE9" s="298"/>
      <c r="AF9" s="298"/>
    </row>
    <row r="10" spans="1:33" ht="15" customHeight="1" x14ac:dyDescent="0.35">
      <c r="A10" s="1250"/>
      <c r="B10" s="351"/>
      <c r="C10" s="351"/>
      <c r="D10" s="327"/>
      <c r="E10" s="348"/>
      <c r="F10" s="327"/>
      <c r="G10" s="327"/>
      <c r="H10" s="348"/>
      <c r="I10" s="297"/>
      <c r="J10" s="353"/>
      <c r="K10" s="353"/>
      <c r="L10" s="297"/>
      <c r="M10" s="297"/>
      <c r="N10" s="353"/>
      <c r="O10" s="297"/>
      <c r="P10" s="353"/>
      <c r="Q10" s="298"/>
      <c r="R10" s="366"/>
      <c r="S10" s="298"/>
      <c r="T10" s="365">
        <v>15</v>
      </c>
      <c r="U10" s="298">
        <v>114750</v>
      </c>
      <c r="V10" s="366"/>
      <c r="W10" s="298"/>
      <c r="X10" s="385"/>
      <c r="Y10" s="385"/>
      <c r="Z10" s="341"/>
      <c r="AA10" s="386"/>
      <c r="AB10" s="386"/>
      <c r="AC10" s="287"/>
      <c r="AD10" s="392"/>
      <c r="AE10" s="298"/>
      <c r="AF10" s="298"/>
      <c r="AG10" s="294" t="s">
        <v>153</v>
      </c>
    </row>
    <row r="11" spans="1:33" ht="15" customHeight="1" x14ac:dyDescent="0.35">
      <c r="A11" s="1251"/>
      <c r="B11" s="352"/>
      <c r="C11" s="352"/>
      <c r="D11" s="327"/>
      <c r="E11" s="348"/>
      <c r="F11" s="327"/>
      <c r="G11" s="327"/>
      <c r="H11" s="348"/>
      <c r="I11" s="297"/>
      <c r="J11" s="353"/>
      <c r="K11" s="353"/>
      <c r="L11" s="297"/>
      <c r="M11" s="297"/>
      <c r="N11" s="353"/>
      <c r="O11" s="297"/>
      <c r="P11" s="353"/>
      <c r="Q11" s="298"/>
      <c r="R11" s="366"/>
      <c r="S11" s="298"/>
      <c r="T11" s="365"/>
      <c r="U11" s="298"/>
      <c r="V11" s="366"/>
      <c r="W11" s="298"/>
      <c r="X11" s="385"/>
      <c r="Y11" s="385"/>
      <c r="Z11" s="340"/>
      <c r="AA11" s="385"/>
      <c r="AB11" s="385"/>
      <c r="AC11" s="298"/>
      <c r="AD11" s="366"/>
      <c r="AE11" s="298"/>
      <c r="AF11" s="298"/>
    </row>
    <row r="12" spans="1:33" ht="15" customHeight="1" x14ac:dyDescent="0.35">
      <c r="A12" s="1249">
        <v>44380</v>
      </c>
      <c r="B12" s="353"/>
      <c r="C12" s="353"/>
      <c r="D12" s="327"/>
      <c r="E12" s="348"/>
      <c r="F12" s="327"/>
      <c r="G12" s="327"/>
      <c r="H12" s="348"/>
      <c r="I12" s="297"/>
      <c r="J12" s="353"/>
      <c r="K12" s="353"/>
      <c r="L12" s="297"/>
      <c r="M12" s="297"/>
      <c r="N12" s="353"/>
      <c r="O12" s="297"/>
      <c r="P12" s="353"/>
      <c r="Q12" s="298"/>
      <c r="R12" s="366"/>
      <c r="S12" s="298"/>
      <c r="T12" s="365">
        <v>15.02</v>
      </c>
      <c r="U12" s="298">
        <v>114903</v>
      </c>
      <c r="V12" s="366"/>
      <c r="W12" s="298"/>
      <c r="X12" s="385"/>
      <c r="Y12" s="385"/>
      <c r="Z12" s="340"/>
      <c r="AA12" s="385"/>
      <c r="AB12" s="385"/>
      <c r="AC12" s="298"/>
      <c r="AD12" s="366"/>
      <c r="AE12" s="298"/>
      <c r="AF12" s="298"/>
    </row>
    <row r="13" spans="1:33" ht="15" customHeight="1" x14ac:dyDescent="0.35">
      <c r="A13" s="1251"/>
      <c r="B13" s="353"/>
      <c r="C13" s="353"/>
      <c r="D13" s="327"/>
      <c r="E13" s="348"/>
      <c r="F13" s="297"/>
      <c r="G13" s="297"/>
      <c r="H13" s="353"/>
      <c r="I13" s="297"/>
      <c r="J13" s="353"/>
      <c r="K13" s="353"/>
      <c r="L13" s="297"/>
      <c r="M13" s="297"/>
      <c r="N13" s="353"/>
      <c r="O13" s="297"/>
      <c r="P13" s="353"/>
      <c r="Q13" s="298"/>
      <c r="R13" s="366"/>
      <c r="S13" s="298"/>
      <c r="T13" s="365"/>
      <c r="U13" s="298"/>
      <c r="V13" s="366"/>
      <c r="W13" s="298"/>
      <c r="X13" s="385"/>
      <c r="Y13" s="385"/>
      <c r="Z13" s="340"/>
      <c r="AA13" s="385"/>
      <c r="AB13" s="385"/>
      <c r="AC13" s="298"/>
      <c r="AD13" s="366"/>
      <c r="AE13" s="298"/>
      <c r="AF13" s="298"/>
    </row>
    <row r="14" spans="1:33" ht="15" customHeight="1" x14ac:dyDescent="0.35">
      <c r="A14" s="1249">
        <v>44381</v>
      </c>
      <c r="B14" s="353">
        <v>18.100000000000001</v>
      </c>
      <c r="C14" s="353"/>
      <c r="D14" s="327">
        <v>138465</v>
      </c>
      <c r="E14" s="348">
        <v>22.79</v>
      </c>
      <c r="F14" s="327">
        <v>174344</v>
      </c>
      <c r="G14" s="327"/>
      <c r="H14" s="348"/>
      <c r="I14" s="297"/>
      <c r="J14" s="353">
        <v>43.01</v>
      </c>
      <c r="K14" s="353"/>
      <c r="L14" s="297">
        <v>329027</v>
      </c>
      <c r="M14" s="297"/>
      <c r="N14" s="353"/>
      <c r="O14" s="297"/>
      <c r="P14" s="353">
        <v>35.43</v>
      </c>
      <c r="Q14" s="298">
        <v>271040</v>
      </c>
      <c r="R14" s="366"/>
      <c r="S14" s="298"/>
      <c r="T14" s="365"/>
      <c r="U14" s="298"/>
      <c r="V14" s="366"/>
      <c r="W14" s="298"/>
      <c r="X14" s="385"/>
      <c r="Y14" s="385"/>
      <c r="Z14" s="340"/>
      <c r="AA14" s="385"/>
      <c r="AB14" s="385"/>
      <c r="AC14" s="298"/>
      <c r="AD14" s="366"/>
      <c r="AE14" s="298"/>
      <c r="AF14" s="298"/>
    </row>
    <row r="15" spans="1:33" ht="15" customHeight="1" x14ac:dyDescent="0.35">
      <c r="A15" s="1251"/>
      <c r="B15" s="353"/>
      <c r="C15" s="353"/>
      <c r="D15" s="327"/>
      <c r="E15" s="348"/>
      <c r="F15" s="327"/>
      <c r="G15" s="327"/>
      <c r="H15" s="348"/>
      <c r="I15" s="297"/>
      <c r="J15" s="353"/>
      <c r="K15" s="353"/>
      <c r="L15" s="297"/>
      <c r="M15" s="297"/>
      <c r="N15" s="353"/>
      <c r="O15" s="297"/>
      <c r="P15" s="353"/>
      <c r="Q15" s="298"/>
      <c r="R15" s="366"/>
      <c r="S15" s="298"/>
      <c r="T15" s="365"/>
      <c r="U15" s="298"/>
      <c r="V15" s="366"/>
      <c r="W15" s="298"/>
      <c r="X15" s="385"/>
      <c r="Y15" s="385"/>
      <c r="Z15" s="340"/>
      <c r="AA15" s="385"/>
      <c r="AB15" s="385"/>
      <c r="AC15" s="298"/>
      <c r="AD15" s="366"/>
      <c r="AE15" s="298"/>
      <c r="AF15" s="298"/>
    </row>
    <row r="16" spans="1:33" ht="15" customHeight="1" x14ac:dyDescent="0.35">
      <c r="A16" s="1249">
        <v>44382</v>
      </c>
      <c r="B16" s="353"/>
      <c r="C16" s="353"/>
      <c r="D16" s="327"/>
      <c r="E16" s="348"/>
      <c r="F16" s="327"/>
      <c r="G16" s="327"/>
      <c r="H16" s="348"/>
      <c r="I16" s="297"/>
      <c r="J16" s="353">
        <v>29.14</v>
      </c>
      <c r="K16" s="353"/>
      <c r="L16" s="297">
        <v>222921</v>
      </c>
      <c r="M16" s="297"/>
      <c r="N16" s="353">
        <v>52.93</v>
      </c>
      <c r="O16" s="297">
        <v>272590</v>
      </c>
      <c r="P16" s="353"/>
      <c r="Q16" s="298"/>
      <c r="R16" s="366"/>
      <c r="S16" s="298"/>
      <c r="T16" s="365">
        <v>15.03</v>
      </c>
      <c r="U16" s="298">
        <v>114979</v>
      </c>
      <c r="V16" s="366"/>
      <c r="W16" s="298"/>
      <c r="X16" s="385"/>
      <c r="Y16" s="385"/>
      <c r="Z16" s="340"/>
      <c r="AA16" s="385"/>
      <c r="AB16" s="385"/>
      <c r="AC16" s="298"/>
      <c r="AD16" s="366"/>
      <c r="AE16" s="298"/>
      <c r="AF16" s="298"/>
    </row>
    <row r="17" spans="1:32" ht="15" customHeight="1" x14ac:dyDescent="0.35">
      <c r="A17" s="1250"/>
      <c r="B17" s="353"/>
      <c r="C17" s="353"/>
      <c r="D17" s="327"/>
      <c r="E17" s="348"/>
      <c r="F17" s="327"/>
      <c r="G17" s="327"/>
      <c r="H17" s="348"/>
      <c r="I17" s="297"/>
      <c r="J17" s="353"/>
      <c r="K17" s="353"/>
      <c r="L17" s="297"/>
      <c r="M17" s="297"/>
      <c r="N17" s="353"/>
      <c r="O17" s="297"/>
      <c r="P17" s="353"/>
      <c r="Q17" s="298"/>
      <c r="R17" s="366"/>
      <c r="S17" s="298"/>
      <c r="T17" s="365">
        <v>15</v>
      </c>
      <c r="U17" s="298">
        <v>114750</v>
      </c>
      <c r="V17" s="366"/>
      <c r="W17" s="298"/>
      <c r="X17" s="385"/>
      <c r="Y17" s="385"/>
      <c r="Z17" s="340"/>
      <c r="AA17" s="385"/>
      <c r="AB17" s="385"/>
      <c r="AC17" s="298"/>
      <c r="AD17" s="366"/>
      <c r="AE17" s="298"/>
      <c r="AF17" s="298"/>
    </row>
    <row r="18" spans="1:32" ht="15" customHeight="1" x14ac:dyDescent="0.35">
      <c r="A18" s="1251"/>
      <c r="B18" s="353"/>
      <c r="C18" s="353"/>
      <c r="D18" s="327"/>
      <c r="E18" s="348"/>
      <c r="F18" s="327"/>
      <c r="G18" s="327"/>
      <c r="H18" s="348"/>
      <c r="I18" s="297"/>
      <c r="J18" s="353"/>
      <c r="K18" s="353"/>
      <c r="L18" s="297"/>
      <c r="M18" s="297"/>
      <c r="N18" s="353"/>
      <c r="O18" s="297"/>
      <c r="P18" s="353"/>
      <c r="Q18" s="298"/>
      <c r="R18" s="366"/>
      <c r="S18" s="298"/>
      <c r="T18" s="365">
        <v>15</v>
      </c>
      <c r="U18" s="298">
        <v>114750</v>
      </c>
      <c r="V18" s="366"/>
      <c r="W18" s="298"/>
      <c r="X18" s="385"/>
      <c r="Y18" s="385"/>
      <c r="Z18" s="340"/>
      <c r="AA18" s="385"/>
      <c r="AB18" s="385"/>
      <c r="AC18" s="298"/>
      <c r="AD18" s="366"/>
      <c r="AE18" s="298"/>
      <c r="AF18" s="298"/>
    </row>
    <row r="19" spans="1:32" ht="15" customHeight="1" x14ac:dyDescent="0.35">
      <c r="A19" s="1249">
        <v>44383</v>
      </c>
      <c r="B19" s="353"/>
      <c r="C19" s="353"/>
      <c r="D19" s="327"/>
      <c r="E19" s="348">
        <v>25.04</v>
      </c>
      <c r="F19" s="327">
        <v>191556</v>
      </c>
      <c r="G19" s="327"/>
      <c r="H19" s="348"/>
      <c r="I19" s="297"/>
      <c r="J19" s="353">
        <v>30</v>
      </c>
      <c r="K19" s="353"/>
      <c r="L19" s="297">
        <v>229500</v>
      </c>
      <c r="M19" s="297"/>
      <c r="N19" s="353">
        <v>40.81</v>
      </c>
      <c r="O19" s="297">
        <v>210170</v>
      </c>
      <c r="P19" s="353"/>
      <c r="Q19" s="298"/>
      <c r="R19" s="366"/>
      <c r="S19" s="298"/>
      <c r="T19" s="365">
        <v>15</v>
      </c>
      <c r="U19" s="298">
        <v>114750</v>
      </c>
      <c r="V19" s="366"/>
      <c r="W19" s="298"/>
      <c r="X19" s="385">
        <v>10.24</v>
      </c>
      <c r="Y19" s="385"/>
      <c r="Z19" s="340">
        <v>78336</v>
      </c>
      <c r="AA19" s="385">
        <v>29.87</v>
      </c>
      <c r="AB19" s="385"/>
      <c r="AC19" s="298">
        <v>228506</v>
      </c>
      <c r="AD19" s="366"/>
      <c r="AE19" s="298"/>
      <c r="AF19" s="298"/>
    </row>
    <row r="20" spans="1:32" ht="15" customHeight="1" x14ac:dyDescent="0.35">
      <c r="A20" s="1250"/>
      <c r="B20" s="353"/>
      <c r="C20" s="353"/>
      <c r="D20" s="327"/>
      <c r="E20" s="348"/>
      <c r="F20" s="327"/>
      <c r="G20" s="327"/>
      <c r="H20" s="348"/>
      <c r="I20" s="297"/>
      <c r="J20" s="353">
        <v>20.04</v>
      </c>
      <c r="K20" s="353"/>
      <c r="L20" s="297">
        <v>153306</v>
      </c>
      <c r="M20" s="297"/>
      <c r="N20" s="353"/>
      <c r="O20" s="297"/>
      <c r="P20" s="353"/>
      <c r="Q20" s="298"/>
      <c r="R20" s="366"/>
      <c r="S20" s="298"/>
      <c r="T20" s="365">
        <v>15</v>
      </c>
      <c r="U20" s="298">
        <v>114750</v>
      </c>
      <c r="V20" s="366"/>
      <c r="W20" s="298"/>
      <c r="X20" s="385"/>
      <c r="Y20" s="385"/>
      <c r="Z20" s="868"/>
      <c r="AA20" s="871"/>
      <c r="AB20" s="871"/>
      <c r="AC20" s="867"/>
      <c r="AD20" s="365"/>
      <c r="AE20" s="298"/>
      <c r="AF20" s="298"/>
    </row>
    <row r="21" spans="1:32" ht="15" customHeight="1" x14ac:dyDescent="0.35">
      <c r="A21" s="1250"/>
      <c r="B21" s="353"/>
      <c r="C21" s="353"/>
      <c r="D21" s="327"/>
      <c r="E21" s="348"/>
      <c r="F21" s="327"/>
      <c r="G21" s="327"/>
      <c r="H21" s="348"/>
      <c r="I21" s="297"/>
      <c r="J21" s="353"/>
      <c r="K21" s="353"/>
      <c r="L21" s="297"/>
      <c r="M21" s="297"/>
      <c r="N21" s="353"/>
      <c r="O21" s="297"/>
      <c r="P21" s="353"/>
      <c r="Q21" s="298"/>
      <c r="R21" s="366"/>
      <c r="S21" s="298"/>
      <c r="T21" s="365"/>
      <c r="U21" s="298"/>
      <c r="V21" s="366"/>
      <c r="W21" s="298"/>
      <c r="X21" s="385"/>
      <c r="Y21" s="385"/>
      <c r="Z21" s="868"/>
      <c r="AA21" s="871"/>
      <c r="AB21" s="871"/>
      <c r="AC21" s="867"/>
      <c r="AD21" s="365"/>
      <c r="AE21" s="298"/>
      <c r="AF21" s="298"/>
    </row>
    <row r="22" spans="1:32" ht="15" customHeight="1" x14ac:dyDescent="0.35">
      <c r="A22" s="1251"/>
      <c r="B22" s="353"/>
      <c r="C22" s="353"/>
      <c r="D22" s="327"/>
      <c r="E22" s="348"/>
      <c r="F22" s="327"/>
      <c r="G22" s="327"/>
      <c r="H22" s="348"/>
      <c r="I22" s="297"/>
      <c r="J22" s="353"/>
      <c r="K22" s="353"/>
      <c r="L22" s="297"/>
      <c r="M22" s="297"/>
      <c r="N22" s="353"/>
      <c r="O22" s="297"/>
      <c r="P22" s="353"/>
      <c r="Q22" s="298"/>
      <c r="R22" s="366"/>
      <c r="S22" s="298"/>
      <c r="T22" s="365"/>
      <c r="U22" s="298"/>
      <c r="V22" s="366"/>
      <c r="W22" s="298"/>
      <c r="X22" s="385"/>
      <c r="Y22" s="385"/>
      <c r="Z22" s="340"/>
      <c r="AA22" s="385"/>
      <c r="AB22" s="385"/>
      <c r="AC22" s="298"/>
      <c r="AD22" s="366"/>
      <c r="AE22" s="298"/>
      <c r="AF22" s="298"/>
    </row>
    <row r="23" spans="1:32" ht="15" customHeight="1" x14ac:dyDescent="0.35">
      <c r="A23" s="1249">
        <v>44384</v>
      </c>
      <c r="B23" s="353">
        <v>28.55</v>
      </c>
      <c r="C23" s="353"/>
      <c r="D23" s="327">
        <v>218408</v>
      </c>
      <c r="E23" s="348">
        <v>19.690000000000001</v>
      </c>
      <c r="F23" s="327">
        <v>150629</v>
      </c>
      <c r="G23" s="327"/>
      <c r="H23" s="348"/>
      <c r="I23" s="297"/>
      <c r="J23" s="353">
        <v>30.13</v>
      </c>
      <c r="K23" s="353"/>
      <c r="L23" s="297">
        <v>230495</v>
      </c>
      <c r="M23" s="297"/>
      <c r="N23" s="353"/>
      <c r="O23" s="297"/>
      <c r="P23" s="353"/>
      <c r="Q23" s="298"/>
      <c r="R23" s="366"/>
      <c r="S23" s="298"/>
      <c r="T23" s="365">
        <v>15</v>
      </c>
      <c r="U23" s="298">
        <v>114570</v>
      </c>
      <c r="V23" s="366"/>
      <c r="W23" s="298"/>
      <c r="X23" s="385"/>
      <c r="Y23" s="385"/>
      <c r="Z23" s="340"/>
      <c r="AA23" s="385"/>
      <c r="AB23" s="385"/>
      <c r="AC23" s="298"/>
      <c r="AD23" s="366"/>
      <c r="AE23" s="298"/>
      <c r="AF23" s="298"/>
    </row>
    <row r="24" spans="1:32" ht="15" customHeight="1" x14ac:dyDescent="0.35">
      <c r="A24" s="1250"/>
      <c r="B24" s="353">
        <v>29.63</v>
      </c>
      <c r="C24" s="353"/>
      <c r="D24" s="327">
        <v>226670</v>
      </c>
      <c r="E24" s="348"/>
      <c r="F24" s="327"/>
      <c r="G24" s="327"/>
      <c r="H24" s="348"/>
      <c r="I24" s="297"/>
      <c r="J24" s="353"/>
      <c r="K24" s="353"/>
      <c r="L24" s="297"/>
      <c r="M24" s="297"/>
      <c r="N24" s="353"/>
      <c r="O24" s="297"/>
      <c r="P24" s="353"/>
      <c r="Q24" s="298"/>
      <c r="R24" s="366"/>
      <c r="S24" s="298"/>
      <c r="T24" s="365">
        <v>15</v>
      </c>
      <c r="U24" s="298">
        <v>114750</v>
      </c>
      <c r="V24" s="366"/>
      <c r="W24" s="298"/>
      <c r="X24" s="385"/>
      <c r="Y24" s="385"/>
      <c r="Z24" s="340"/>
      <c r="AA24" s="385"/>
      <c r="AB24" s="385"/>
      <c r="AC24" s="298"/>
      <c r="AD24" s="366"/>
      <c r="AE24" s="298"/>
      <c r="AF24" s="298"/>
    </row>
    <row r="25" spans="1:32" ht="15" customHeight="1" x14ac:dyDescent="0.35">
      <c r="A25" s="1251"/>
      <c r="B25" s="353"/>
      <c r="C25" s="353"/>
      <c r="D25" s="327"/>
      <c r="E25" s="348"/>
      <c r="F25" s="327"/>
      <c r="G25" s="327"/>
      <c r="H25" s="348"/>
      <c r="I25" s="297"/>
      <c r="J25" s="353"/>
      <c r="K25" s="353"/>
      <c r="L25" s="297"/>
      <c r="M25" s="297"/>
      <c r="N25" s="353"/>
      <c r="O25" s="297"/>
      <c r="P25" s="353"/>
      <c r="Q25" s="298"/>
      <c r="R25" s="366"/>
      <c r="S25" s="298"/>
      <c r="T25" s="365">
        <v>15</v>
      </c>
      <c r="U25" s="298">
        <v>114750</v>
      </c>
      <c r="V25" s="366"/>
      <c r="W25" s="298"/>
      <c r="X25" s="385"/>
      <c r="Y25" s="385"/>
      <c r="Z25" s="340"/>
      <c r="AA25" s="385"/>
      <c r="AB25" s="385"/>
      <c r="AC25" s="298"/>
      <c r="AD25" s="366"/>
      <c r="AE25" s="298"/>
      <c r="AF25" s="298"/>
    </row>
    <row r="26" spans="1:32" ht="15" customHeight="1" x14ac:dyDescent="0.35">
      <c r="A26" s="1249">
        <v>44385</v>
      </c>
      <c r="B26" s="353"/>
      <c r="C26" s="353"/>
      <c r="D26" s="327"/>
      <c r="E26" s="348">
        <v>22.67</v>
      </c>
      <c r="F26" s="327">
        <v>173426</v>
      </c>
      <c r="G26" s="327"/>
      <c r="H26" s="348"/>
      <c r="I26" s="297"/>
      <c r="J26" s="353">
        <v>20.7</v>
      </c>
      <c r="K26" s="353"/>
      <c r="L26" s="297">
        <v>158355</v>
      </c>
      <c r="M26" s="297"/>
      <c r="N26" s="353"/>
      <c r="O26" s="297"/>
      <c r="P26" s="353"/>
      <c r="Q26" s="298"/>
      <c r="R26" s="366">
        <v>12.29</v>
      </c>
      <c r="S26" s="298">
        <v>94019</v>
      </c>
      <c r="T26" s="365">
        <v>15</v>
      </c>
      <c r="U26" s="298">
        <v>114750</v>
      </c>
      <c r="V26" s="366"/>
      <c r="W26" s="298"/>
      <c r="X26" s="385">
        <v>14.67</v>
      </c>
      <c r="Y26" s="385"/>
      <c r="Z26" s="340">
        <v>112228</v>
      </c>
      <c r="AA26" s="385"/>
      <c r="AB26" s="385"/>
      <c r="AC26" s="298"/>
      <c r="AD26" s="366"/>
      <c r="AE26" s="298"/>
      <c r="AF26" s="298"/>
    </row>
    <row r="27" spans="1:32" ht="15" customHeight="1" x14ac:dyDescent="0.35">
      <c r="A27" s="1251"/>
      <c r="B27" s="353"/>
      <c r="C27" s="353"/>
      <c r="D27" s="327"/>
      <c r="E27" s="348"/>
      <c r="F27" s="327"/>
      <c r="G27" s="327"/>
      <c r="H27" s="348"/>
      <c r="I27" s="297"/>
      <c r="J27" s="353"/>
      <c r="K27" s="353"/>
      <c r="L27" s="297"/>
      <c r="M27" s="297"/>
      <c r="N27" s="353"/>
      <c r="O27" s="297"/>
      <c r="P27" s="353"/>
      <c r="Q27" s="298"/>
      <c r="R27" s="366"/>
      <c r="S27" s="298"/>
      <c r="T27" s="365">
        <v>15</v>
      </c>
      <c r="U27" s="298">
        <v>114750</v>
      </c>
      <c r="V27" s="366"/>
      <c r="W27" s="298"/>
      <c r="X27" s="385">
        <v>14.6</v>
      </c>
      <c r="Y27" s="385"/>
      <c r="Z27" s="340">
        <v>111690</v>
      </c>
      <c r="AA27" s="385"/>
      <c r="AB27" s="385"/>
      <c r="AC27" s="298"/>
      <c r="AD27" s="366"/>
      <c r="AE27" s="298"/>
      <c r="AF27" s="298"/>
    </row>
    <row r="28" spans="1:32" ht="15" customHeight="1" x14ac:dyDescent="0.35">
      <c r="A28" s="1249">
        <v>44356</v>
      </c>
      <c r="B28" s="353"/>
      <c r="C28" s="353"/>
      <c r="D28" s="327"/>
      <c r="E28" s="348"/>
      <c r="F28" s="327"/>
      <c r="G28" s="327"/>
      <c r="H28" s="348"/>
      <c r="I28" s="297"/>
      <c r="J28" s="353">
        <v>23.46</v>
      </c>
      <c r="K28" s="353"/>
      <c r="L28" s="297">
        <v>179469</v>
      </c>
      <c r="M28" s="297"/>
      <c r="N28" s="353"/>
      <c r="O28" s="297"/>
      <c r="P28" s="353">
        <v>47.39</v>
      </c>
      <c r="Q28" s="298">
        <v>362534</v>
      </c>
      <c r="R28" s="366"/>
      <c r="S28" s="298"/>
      <c r="T28" s="365">
        <v>15</v>
      </c>
      <c r="U28" s="298">
        <v>114750</v>
      </c>
      <c r="V28" s="366"/>
      <c r="W28" s="298"/>
      <c r="X28" s="385"/>
      <c r="Y28" s="385"/>
      <c r="Z28" s="340"/>
      <c r="AA28" s="385"/>
      <c r="AB28" s="385"/>
      <c r="AC28" s="298"/>
      <c r="AD28" s="366"/>
      <c r="AE28" s="298"/>
      <c r="AF28" s="298"/>
    </row>
    <row r="29" spans="1:32" ht="15" customHeight="1" x14ac:dyDescent="0.35">
      <c r="A29" s="1250"/>
      <c r="B29" s="353"/>
      <c r="C29" s="353"/>
      <c r="D29" s="327"/>
      <c r="E29" s="348"/>
      <c r="F29" s="327"/>
      <c r="G29" s="327"/>
      <c r="H29" s="348"/>
      <c r="I29" s="297"/>
      <c r="J29" s="353"/>
      <c r="K29" s="353"/>
      <c r="L29" s="297"/>
      <c r="M29" s="297"/>
      <c r="N29" s="353"/>
      <c r="O29" s="297"/>
      <c r="P29" s="353"/>
      <c r="Q29" s="298"/>
      <c r="R29" s="366"/>
      <c r="S29" s="298"/>
      <c r="T29" s="365">
        <v>15</v>
      </c>
      <c r="U29" s="298">
        <v>114750</v>
      </c>
      <c r="V29" s="366"/>
      <c r="W29" s="298"/>
      <c r="X29" s="385"/>
      <c r="Y29" s="385"/>
      <c r="Z29" s="868"/>
      <c r="AA29" s="871"/>
      <c r="AB29" s="871"/>
      <c r="AC29" s="867"/>
      <c r="AD29" s="365"/>
      <c r="AE29" s="298"/>
      <c r="AF29" s="298"/>
    </row>
    <row r="30" spans="1:32" ht="15" customHeight="1" x14ac:dyDescent="0.35">
      <c r="A30" s="1251"/>
      <c r="B30" s="353"/>
      <c r="C30" s="353"/>
      <c r="D30" s="327"/>
      <c r="E30" s="348"/>
      <c r="F30" s="327"/>
      <c r="G30" s="327"/>
      <c r="H30" s="348"/>
      <c r="I30" s="297"/>
      <c r="J30" s="353"/>
      <c r="K30" s="353"/>
      <c r="L30" s="297"/>
      <c r="M30" s="297"/>
      <c r="N30" s="353"/>
      <c r="O30" s="297"/>
      <c r="P30" s="353"/>
      <c r="Q30" s="298"/>
      <c r="R30" s="366"/>
      <c r="S30" s="298"/>
      <c r="T30" s="365"/>
      <c r="U30" s="298"/>
      <c r="V30" s="366"/>
      <c r="W30" s="298"/>
      <c r="X30" s="385"/>
      <c r="Y30" s="385"/>
      <c r="Z30" s="340"/>
      <c r="AA30" s="385"/>
      <c r="AB30" s="385"/>
      <c r="AC30" s="298"/>
      <c r="AD30" s="366"/>
      <c r="AE30" s="298"/>
      <c r="AF30" s="298"/>
    </row>
    <row r="31" spans="1:32" ht="15" customHeight="1" x14ac:dyDescent="0.35">
      <c r="A31" s="1249">
        <v>44357</v>
      </c>
      <c r="B31" s="353">
        <v>25.79</v>
      </c>
      <c r="C31" s="353"/>
      <c r="D31" s="327">
        <v>197294</v>
      </c>
      <c r="E31" s="348">
        <v>24.54</v>
      </c>
      <c r="F31" s="327">
        <v>187731</v>
      </c>
      <c r="G31" s="327"/>
      <c r="H31" s="348"/>
      <c r="I31" s="297"/>
      <c r="J31" s="353">
        <v>14.05</v>
      </c>
      <c r="K31" s="353"/>
      <c r="L31" s="297">
        <v>107483</v>
      </c>
      <c r="M31" s="297"/>
      <c r="N31" s="353"/>
      <c r="O31" s="297"/>
      <c r="P31" s="353"/>
      <c r="Q31" s="298"/>
      <c r="R31" s="366"/>
      <c r="S31" s="298"/>
      <c r="T31" s="365">
        <v>15</v>
      </c>
      <c r="U31" s="298">
        <v>114750</v>
      </c>
      <c r="V31" s="366"/>
      <c r="W31" s="298"/>
      <c r="X31" s="385"/>
      <c r="Y31" s="385"/>
      <c r="Z31" s="340"/>
      <c r="AA31" s="385"/>
      <c r="AB31" s="385"/>
      <c r="AC31" s="298"/>
      <c r="AD31" s="366"/>
      <c r="AE31" s="298"/>
      <c r="AF31" s="298"/>
    </row>
    <row r="32" spans="1:32" ht="15" customHeight="1" x14ac:dyDescent="0.35">
      <c r="A32" s="1251"/>
      <c r="B32" s="353"/>
      <c r="C32" s="353"/>
      <c r="D32" s="327"/>
      <c r="E32" s="348"/>
      <c r="F32" s="327"/>
      <c r="G32" s="327"/>
      <c r="H32" s="348"/>
      <c r="I32" s="297"/>
      <c r="J32" s="353"/>
      <c r="K32" s="353"/>
      <c r="L32" s="297"/>
      <c r="M32" s="297"/>
      <c r="N32" s="353"/>
      <c r="O32" s="297"/>
      <c r="P32" s="353"/>
      <c r="Q32" s="298"/>
      <c r="R32" s="366"/>
      <c r="S32" s="298"/>
      <c r="T32" s="365"/>
      <c r="U32" s="298"/>
      <c r="V32" s="366"/>
      <c r="W32" s="298"/>
      <c r="X32" s="385"/>
      <c r="Y32" s="385"/>
      <c r="Z32" s="340"/>
      <c r="AA32" s="385"/>
      <c r="AB32" s="385"/>
      <c r="AC32" s="298"/>
      <c r="AD32" s="366"/>
      <c r="AE32" s="298"/>
      <c r="AF32" s="298"/>
    </row>
    <row r="33" spans="1:32" ht="15" customHeight="1" x14ac:dyDescent="0.35">
      <c r="A33" s="1249">
        <v>44388</v>
      </c>
      <c r="B33" s="353"/>
      <c r="C33" s="353"/>
      <c r="D33" s="327"/>
      <c r="E33" s="348">
        <v>21.26</v>
      </c>
      <c r="F33" s="327">
        <v>162639</v>
      </c>
      <c r="G33" s="327"/>
      <c r="H33" s="348"/>
      <c r="I33" s="297"/>
      <c r="J33" s="353"/>
      <c r="K33" s="353"/>
      <c r="L33" s="297"/>
      <c r="M33" s="297"/>
      <c r="N33" s="353"/>
      <c r="O33" s="297"/>
      <c r="P33" s="353">
        <v>39.44</v>
      </c>
      <c r="Q33" s="298">
        <v>301716</v>
      </c>
      <c r="R33" s="366"/>
      <c r="S33" s="298"/>
      <c r="T33" s="365"/>
      <c r="U33" s="298"/>
      <c r="V33" s="366"/>
      <c r="W33" s="298"/>
      <c r="X33" s="385"/>
      <c r="Y33" s="385"/>
      <c r="Z33" s="340"/>
      <c r="AA33" s="385"/>
      <c r="AB33" s="385"/>
      <c r="AC33" s="298"/>
      <c r="AD33" s="366"/>
      <c r="AE33" s="298"/>
      <c r="AF33" s="298"/>
    </row>
    <row r="34" spans="1:32" ht="15" customHeight="1" x14ac:dyDescent="0.35">
      <c r="A34" s="1250"/>
      <c r="B34" s="353"/>
      <c r="C34" s="353"/>
      <c r="D34" s="327"/>
      <c r="E34" s="348"/>
      <c r="F34" s="327"/>
      <c r="G34" s="327"/>
      <c r="H34" s="348"/>
      <c r="I34" s="297"/>
      <c r="J34" s="353"/>
      <c r="K34" s="353"/>
      <c r="L34" s="297"/>
      <c r="M34" s="297"/>
      <c r="N34" s="353"/>
      <c r="O34" s="297"/>
      <c r="P34" s="353"/>
      <c r="Q34" s="298"/>
      <c r="R34" s="366"/>
      <c r="S34" s="298"/>
      <c r="T34" s="365"/>
      <c r="U34" s="298"/>
      <c r="V34" s="366"/>
      <c r="W34" s="298"/>
      <c r="X34" s="385"/>
      <c r="Y34" s="385"/>
      <c r="Z34" s="340"/>
      <c r="AA34" s="385"/>
      <c r="AB34" s="385"/>
      <c r="AC34" s="298"/>
      <c r="AD34" s="366"/>
      <c r="AE34" s="298"/>
      <c r="AF34" s="298"/>
    </row>
    <row r="35" spans="1:32" ht="15" customHeight="1" x14ac:dyDescent="0.35">
      <c r="A35" s="1251"/>
      <c r="B35" s="353"/>
      <c r="C35" s="353"/>
      <c r="D35" s="327"/>
      <c r="E35" s="348"/>
      <c r="F35" s="327"/>
      <c r="G35" s="327"/>
      <c r="H35" s="348"/>
      <c r="I35" s="297"/>
      <c r="J35" s="353"/>
      <c r="K35" s="353"/>
      <c r="L35" s="297"/>
      <c r="M35" s="297"/>
      <c r="N35" s="353"/>
      <c r="O35" s="297"/>
      <c r="P35" s="353"/>
      <c r="Q35" s="298"/>
      <c r="R35" s="366"/>
      <c r="S35" s="298"/>
      <c r="T35" s="365"/>
      <c r="U35" s="298"/>
      <c r="V35" s="366"/>
      <c r="W35" s="298"/>
      <c r="X35" s="385"/>
      <c r="Y35" s="385"/>
      <c r="Z35" s="340"/>
      <c r="AA35" s="385"/>
      <c r="AB35" s="385"/>
      <c r="AC35" s="298"/>
      <c r="AD35" s="366"/>
      <c r="AE35" s="298"/>
      <c r="AF35" s="298"/>
    </row>
    <row r="36" spans="1:32" ht="15" customHeight="1" x14ac:dyDescent="0.35">
      <c r="A36" s="1249">
        <v>44389</v>
      </c>
      <c r="B36" s="353"/>
      <c r="C36" s="353"/>
      <c r="D36" s="327"/>
      <c r="E36" s="348">
        <v>16.850000000000001</v>
      </c>
      <c r="F36" s="327">
        <v>128903</v>
      </c>
      <c r="G36" s="327"/>
      <c r="H36" s="348">
        <v>28.91</v>
      </c>
      <c r="I36" s="297">
        <v>221162</v>
      </c>
      <c r="J36" s="353">
        <v>30.52</v>
      </c>
      <c r="K36" s="353"/>
      <c r="L36" s="297">
        <v>233478</v>
      </c>
      <c r="M36" s="297"/>
      <c r="N36" s="353"/>
      <c r="O36" s="297"/>
      <c r="P36" s="353"/>
      <c r="Q36" s="298"/>
      <c r="R36" s="366"/>
      <c r="S36" s="298"/>
      <c r="T36" s="365">
        <v>15</v>
      </c>
      <c r="U36" s="298">
        <v>114750</v>
      </c>
      <c r="V36" s="366"/>
      <c r="W36" s="298"/>
      <c r="X36" s="385"/>
      <c r="Y36" s="385"/>
      <c r="Z36" s="340"/>
      <c r="AA36" s="385"/>
      <c r="AB36" s="385"/>
      <c r="AC36" s="298"/>
      <c r="AD36" s="366"/>
      <c r="AE36" s="298"/>
      <c r="AF36" s="298"/>
    </row>
    <row r="37" spans="1:32" ht="15" customHeight="1" x14ac:dyDescent="0.35">
      <c r="A37" s="1251"/>
      <c r="B37" s="353"/>
      <c r="C37" s="353"/>
      <c r="D37" s="327"/>
      <c r="E37" s="348"/>
      <c r="F37" s="327"/>
      <c r="G37" s="327"/>
      <c r="H37" s="348"/>
      <c r="I37" s="297"/>
      <c r="J37" s="353"/>
      <c r="K37" s="353"/>
      <c r="L37" s="297"/>
      <c r="M37" s="297"/>
      <c r="N37" s="353"/>
      <c r="O37" s="297"/>
      <c r="P37" s="353"/>
      <c r="Q37" s="298"/>
      <c r="R37" s="366"/>
      <c r="S37" s="298"/>
      <c r="T37" s="365">
        <v>15</v>
      </c>
      <c r="U37" s="298">
        <v>114750</v>
      </c>
      <c r="V37" s="366"/>
      <c r="W37" s="298"/>
      <c r="X37" s="385"/>
      <c r="Y37" s="385"/>
      <c r="Z37" s="340"/>
      <c r="AA37" s="385"/>
      <c r="AB37" s="385"/>
      <c r="AC37" s="298"/>
      <c r="AD37" s="366"/>
      <c r="AE37" s="298"/>
      <c r="AF37" s="298"/>
    </row>
    <row r="38" spans="1:32" ht="15" customHeight="1" x14ac:dyDescent="0.35">
      <c r="A38" s="1249">
        <v>44390</v>
      </c>
      <c r="B38" s="353"/>
      <c r="C38" s="353"/>
      <c r="D38" s="327"/>
      <c r="E38" s="348">
        <v>19.55</v>
      </c>
      <c r="F38" s="327">
        <v>149558</v>
      </c>
      <c r="G38" s="327"/>
      <c r="H38" s="348"/>
      <c r="I38" s="297"/>
      <c r="J38" s="353">
        <v>23.89</v>
      </c>
      <c r="K38" s="353"/>
      <c r="L38" s="297">
        <v>182759</v>
      </c>
      <c r="M38" s="297"/>
      <c r="N38" s="353"/>
      <c r="O38" s="297"/>
      <c r="P38" s="353"/>
      <c r="Q38" s="298"/>
      <c r="R38" s="366"/>
      <c r="S38" s="298"/>
      <c r="T38" s="365">
        <v>15</v>
      </c>
      <c r="U38" s="298">
        <v>114750</v>
      </c>
      <c r="V38" s="366"/>
      <c r="W38" s="298"/>
      <c r="X38" s="385"/>
      <c r="Y38" s="385"/>
      <c r="Z38" s="340"/>
      <c r="AA38" s="385">
        <v>33.9</v>
      </c>
      <c r="AB38" s="385"/>
      <c r="AC38" s="298">
        <v>259335</v>
      </c>
      <c r="AD38" s="366"/>
      <c r="AE38" s="298"/>
      <c r="AF38" s="298"/>
    </row>
    <row r="39" spans="1:32" ht="15" customHeight="1" x14ac:dyDescent="0.35">
      <c r="A39" s="1250"/>
      <c r="B39" s="353"/>
      <c r="C39" s="353"/>
      <c r="D39" s="327"/>
      <c r="E39" s="348"/>
      <c r="F39" s="327"/>
      <c r="G39" s="327"/>
      <c r="H39" s="348"/>
      <c r="I39" s="297"/>
      <c r="J39" s="353"/>
      <c r="K39" s="353"/>
      <c r="L39" s="297"/>
      <c r="M39" s="297"/>
      <c r="N39" s="353"/>
      <c r="O39" s="297"/>
      <c r="P39" s="353"/>
      <c r="Q39" s="298"/>
      <c r="R39" s="366"/>
      <c r="S39" s="298"/>
      <c r="T39" s="365">
        <v>15</v>
      </c>
      <c r="U39" s="298">
        <v>114750</v>
      </c>
      <c r="V39" s="366"/>
      <c r="W39" s="298"/>
      <c r="X39" s="385"/>
      <c r="Y39" s="385"/>
      <c r="Z39" s="868"/>
      <c r="AA39" s="871"/>
      <c r="AB39" s="871"/>
      <c r="AC39" s="867"/>
      <c r="AD39" s="365"/>
      <c r="AE39" s="298"/>
      <c r="AF39" s="298"/>
    </row>
    <row r="40" spans="1:32" ht="15" customHeight="1" x14ac:dyDescent="0.35">
      <c r="A40" s="1251"/>
      <c r="B40" s="353"/>
      <c r="C40" s="353"/>
      <c r="D40" s="327"/>
      <c r="E40" s="348"/>
      <c r="F40" s="327"/>
      <c r="G40" s="327"/>
      <c r="H40" s="348"/>
      <c r="I40" s="297"/>
      <c r="J40" s="353"/>
      <c r="K40" s="353"/>
      <c r="L40" s="297"/>
      <c r="M40" s="297"/>
      <c r="N40" s="353"/>
      <c r="O40" s="297"/>
      <c r="P40" s="353"/>
      <c r="Q40" s="298"/>
      <c r="R40" s="366"/>
      <c r="S40" s="298"/>
      <c r="T40" s="365"/>
      <c r="U40" s="298"/>
      <c r="V40" s="366"/>
      <c r="W40" s="298"/>
      <c r="X40" s="385"/>
      <c r="Y40" s="385"/>
      <c r="Z40" s="340"/>
      <c r="AA40" s="385"/>
      <c r="AB40" s="385"/>
      <c r="AC40" s="298"/>
      <c r="AD40" s="366"/>
      <c r="AE40" s="298"/>
      <c r="AF40" s="298"/>
    </row>
    <row r="41" spans="1:32" ht="15" customHeight="1" x14ac:dyDescent="0.35">
      <c r="A41" s="1249">
        <v>44391</v>
      </c>
      <c r="B41" s="353"/>
      <c r="C41" s="353"/>
      <c r="D41" s="327"/>
      <c r="E41" s="348">
        <v>21.28</v>
      </c>
      <c r="F41" s="327">
        <v>162792</v>
      </c>
      <c r="G41" s="327"/>
      <c r="H41" s="348">
        <v>40</v>
      </c>
      <c r="I41" s="297">
        <v>306000</v>
      </c>
      <c r="J41" s="353">
        <v>20.67</v>
      </c>
      <c r="K41" s="353"/>
      <c r="L41" s="297">
        <v>158126</v>
      </c>
      <c r="M41" s="297"/>
      <c r="N41" s="353">
        <v>53.3</v>
      </c>
      <c r="O41" s="297">
        <v>274495</v>
      </c>
      <c r="P41" s="353"/>
      <c r="Q41" s="298"/>
      <c r="R41" s="366"/>
      <c r="S41" s="298"/>
      <c r="T41" s="365">
        <v>15</v>
      </c>
      <c r="U41" s="298">
        <v>114750</v>
      </c>
      <c r="V41" s="366"/>
      <c r="W41" s="298"/>
      <c r="X41" s="385"/>
      <c r="Y41" s="385"/>
      <c r="Z41" s="340"/>
      <c r="AA41" s="385"/>
      <c r="AB41" s="385"/>
      <c r="AC41" s="298"/>
      <c r="AD41" s="366"/>
      <c r="AE41" s="298"/>
      <c r="AF41" s="298"/>
    </row>
    <row r="42" spans="1:32" ht="15" customHeight="1" x14ac:dyDescent="0.35">
      <c r="A42" s="1250"/>
      <c r="B42" s="353"/>
      <c r="C42" s="353"/>
      <c r="D42" s="327"/>
      <c r="E42" s="348"/>
      <c r="F42" s="327"/>
      <c r="G42" s="327"/>
      <c r="H42" s="348"/>
      <c r="I42" s="297"/>
      <c r="J42" s="353"/>
      <c r="K42" s="353"/>
      <c r="L42" s="297"/>
      <c r="M42" s="297"/>
      <c r="N42" s="353">
        <v>50.04</v>
      </c>
      <c r="O42" s="297">
        <v>257706</v>
      </c>
      <c r="P42" s="353"/>
      <c r="Q42" s="298"/>
      <c r="R42" s="366"/>
      <c r="S42" s="298"/>
      <c r="T42" s="365">
        <v>15</v>
      </c>
      <c r="U42" s="298">
        <v>114750</v>
      </c>
      <c r="V42" s="366">
        <v>9.36</v>
      </c>
      <c r="W42" s="298">
        <v>71604</v>
      </c>
      <c r="X42" s="385"/>
      <c r="Y42" s="385"/>
      <c r="Z42" s="868"/>
      <c r="AA42" s="871"/>
      <c r="AB42" s="871"/>
      <c r="AC42" s="867"/>
      <c r="AD42" s="365"/>
      <c r="AE42" s="298"/>
      <c r="AF42" s="298"/>
    </row>
    <row r="43" spans="1:32" ht="15" customHeight="1" x14ac:dyDescent="0.35">
      <c r="A43" s="1251"/>
      <c r="B43" s="353"/>
      <c r="C43" s="353"/>
      <c r="D43" s="327"/>
      <c r="E43" s="348"/>
      <c r="F43" s="327"/>
      <c r="G43" s="327"/>
      <c r="H43" s="348"/>
      <c r="I43" s="297"/>
      <c r="J43" s="353"/>
      <c r="K43" s="353"/>
      <c r="L43" s="297"/>
      <c r="M43" s="297"/>
      <c r="N43" s="353"/>
      <c r="O43" s="297"/>
      <c r="P43" s="353"/>
      <c r="Q43" s="298"/>
      <c r="R43" s="366"/>
      <c r="S43" s="298"/>
      <c r="T43" s="365">
        <v>15</v>
      </c>
      <c r="U43" s="298">
        <v>114750</v>
      </c>
      <c r="V43" s="366"/>
      <c r="W43" s="298"/>
      <c r="X43" s="385"/>
      <c r="Y43" s="385"/>
      <c r="Z43" s="340"/>
      <c r="AA43" s="385"/>
      <c r="AB43" s="385"/>
      <c r="AC43" s="298"/>
      <c r="AD43" s="366"/>
      <c r="AE43" s="298"/>
      <c r="AF43" s="298"/>
    </row>
    <row r="44" spans="1:32" ht="15" customHeight="1" x14ac:dyDescent="0.35">
      <c r="A44" s="1249">
        <v>44392</v>
      </c>
      <c r="B44" s="353">
        <v>36.65</v>
      </c>
      <c r="C44" s="353"/>
      <c r="D44" s="327">
        <v>280373</v>
      </c>
      <c r="E44" s="348">
        <v>20.77</v>
      </c>
      <c r="F44" s="327">
        <v>158891</v>
      </c>
      <c r="G44" s="327"/>
      <c r="H44" s="348"/>
      <c r="I44" s="297"/>
      <c r="J44" s="353">
        <v>23.43</v>
      </c>
      <c r="K44" s="353"/>
      <c r="L44" s="297">
        <v>179240</v>
      </c>
      <c r="M44" s="297"/>
      <c r="N44" s="353"/>
      <c r="O44" s="297"/>
      <c r="P44" s="353"/>
      <c r="Q44" s="298"/>
      <c r="R44" s="366"/>
      <c r="S44" s="298"/>
      <c r="T44" s="365">
        <v>15</v>
      </c>
      <c r="U44" s="298">
        <v>114750</v>
      </c>
      <c r="V44" s="366"/>
      <c r="W44" s="298"/>
      <c r="X44" s="385"/>
      <c r="Y44" s="385"/>
      <c r="Z44" s="340"/>
      <c r="AA44" s="385"/>
      <c r="AB44" s="385"/>
      <c r="AC44" s="298"/>
      <c r="AD44" s="366"/>
      <c r="AE44" s="298"/>
      <c r="AF44" s="298"/>
    </row>
    <row r="45" spans="1:32" ht="15" customHeight="1" x14ac:dyDescent="0.35">
      <c r="A45" s="1250"/>
      <c r="B45" s="353"/>
      <c r="C45" s="353"/>
      <c r="D45" s="327"/>
      <c r="E45" s="348"/>
      <c r="F45" s="327"/>
      <c r="G45" s="327"/>
      <c r="H45" s="348"/>
      <c r="I45" s="297"/>
      <c r="J45" s="353"/>
      <c r="K45" s="353"/>
      <c r="L45" s="297"/>
      <c r="M45" s="297"/>
      <c r="N45" s="353"/>
      <c r="O45" s="297"/>
      <c r="P45" s="353"/>
      <c r="Q45" s="298"/>
      <c r="R45" s="366"/>
      <c r="S45" s="298"/>
      <c r="T45" s="365">
        <v>15</v>
      </c>
      <c r="U45" s="298">
        <v>114750</v>
      </c>
      <c r="V45" s="366"/>
      <c r="W45" s="298"/>
      <c r="X45" s="385"/>
      <c r="Y45" s="385"/>
      <c r="Z45" s="340"/>
      <c r="AA45" s="385"/>
      <c r="AB45" s="385"/>
      <c r="AC45" s="298"/>
      <c r="AD45" s="366"/>
      <c r="AE45" s="298"/>
      <c r="AF45" s="298"/>
    </row>
    <row r="46" spans="1:32" ht="15" customHeight="1" x14ac:dyDescent="0.35">
      <c r="A46" s="1251"/>
      <c r="B46" s="353"/>
      <c r="C46" s="353"/>
      <c r="D46" s="327"/>
      <c r="E46" s="348"/>
      <c r="F46" s="327"/>
      <c r="G46" s="327"/>
      <c r="H46" s="348"/>
      <c r="I46" s="297"/>
      <c r="J46" s="353"/>
      <c r="K46" s="353"/>
      <c r="L46" s="297"/>
      <c r="M46" s="297"/>
      <c r="N46" s="353"/>
      <c r="O46" s="297"/>
      <c r="P46" s="353"/>
      <c r="Q46" s="298"/>
      <c r="R46" s="366"/>
      <c r="S46" s="298"/>
      <c r="T46" s="365">
        <v>15</v>
      </c>
      <c r="U46" s="298">
        <v>114750</v>
      </c>
      <c r="V46" s="366"/>
      <c r="W46" s="298"/>
      <c r="X46" s="385"/>
      <c r="Y46" s="385"/>
      <c r="Z46" s="340"/>
      <c r="AA46" s="385"/>
      <c r="AB46" s="385"/>
      <c r="AC46" s="298"/>
      <c r="AD46" s="366"/>
      <c r="AE46" s="298"/>
      <c r="AF46" s="298"/>
    </row>
    <row r="47" spans="1:32" ht="15" customHeight="1" x14ac:dyDescent="0.35">
      <c r="A47" s="1249">
        <v>44393</v>
      </c>
      <c r="B47" s="353"/>
      <c r="C47" s="353"/>
      <c r="D47" s="327"/>
      <c r="E47" s="348">
        <v>22.29</v>
      </c>
      <c r="F47" s="327">
        <v>170519</v>
      </c>
      <c r="G47" s="327"/>
      <c r="H47" s="348"/>
      <c r="I47" s="338"/>
      <c r="J47" s="372">
        <v>22.21</v>
      </c>
      <c r="K47" s="372"/>
      <c r="L47" s="297">
        <v>169907</v>
      </c>
      <c r="M47" s="297"/>
      <c r="N47" s="353"/>
      <c r="O47" s="297"/>
      <c r="P47" s="353"/>
      <c r="Q47" s="298"/>
      <c r="R47" s="366"/>
      <c r="S47" s="298"/>
      <c r="T47" s="365">
        <v>15</v>
      </c>
      <c r="U47" s="298">
        <v>114750</v>
      </c>
      <c r="V47" s="366"/>
      <c r="W47" s="298"/>
      <c r="X47" s="385"/>
      <c r="Y47" s="385"/>
      <c r="Z47" s="340"/>
      <c r="AA47" s="385"/>
      <c r="AB47" s="385"/>
      <c r="AC47" s="298"/>
      <c r="AD47" s="366"/>
      <c r="AE47" s="298"/>
      <c r="AF47" s="298"/>
    </row>
    <row r="48" spans="1:32" ht="15" customHeight="1" x14ac:dyDescent="0.35">
      <c r="A48" s="1251"/>
      <c r="B48" s="353"/>
      <c r="C48" s="353"/>
      <c r="D48" s="327"/>
      <c r="E48" s="348"/>
      <c r="F48" s="327"/>
      <c r="G48" s="327"/>
      <c r="H48" s="348"/>
      <c r="I48" s="297"/>
      <c r="J48" s="353"/>
      <c r="K48" s="353"/>
      <c r="L48" s="297"/>
      <c r="M48" s="297"/>
      <c r="N48" s="353"/>
      <c r="O48" s="297"/>
      <c r="P48" s="353"/>
      <c r="Q48" s="298"/>
      <c r="R48" s="366"/>
      <c r="S48" s="298"/>
      <c r="T48" s="365">
        <v>15</v>
      </c>
      <c r="U48" s="298">
        <v>114750</v>
      </c>
      <c r="V48" s="366"/>
      <c r="W48" s="298"/>
      <c r="X48" s="385"/>
      <c r="Y48" s="385"/>
      <c r="Z48" s="340"/>
      <c r="AA48" s="385"/>
      <c r="AB48" s="385"/>
      <c r="AC48" s="298"/>
      <c r="AD48" s="366"/>
      <c r="AE48" s="298"/>
      <c r="AF48" s="298"/>
    </row>
    <row r="49" spans="1:32" ht="15" customHeight="1" x14ac:dyDescent="0.35">
      <c r="A49" s="1249">
        <v>44394</v>
      </c>
      <c r="B49" s="353">
        <v>23.63</v>
      </c>
      <c r="C49" s="353"/>
      <c r="D49" s="327">
        <v>180770</v>
      </c>
      <c r="E49" s="348">
        <v>21.39</v>
      </c>
      <c r="F49" s="327">
        <v>163634</v>
      </c>
      <c r="G49" s="327"/>
      <c r="H49" s="348"/>
      <c r="I49" s="297"/>
      <c r="J49" s="353">
        <v>19.03</v>
      </c>
      <c r="K49" s="353"/>
      <c r="L49" s="297">
        <v>145580</v>
      </c>
      <c r="M49" s="297"/>
      <c r="N49" s="353"/>
      <c r="O49" s="297"/>
      <c r="P49" s="353"/>
      <c r="Q49" s="298"/>
      <c r="R49" s="366"/>
      <c r="S49" s="298"/>
      <c r="T49" s="365">
        <v>15</v>
      </c>
      <c r="U49" s="298">
        <v>114750</v>
      </c>
      <c r="V49" s="366"/>
      <c r="W49" s="298"/>
      <c r="X49" s="385"/>
      <c r="Y49" s="385"/>
      <c r="Z49" s="340"/>
      <c r="AA49" s="385"/>
      <c r="AB49" s="385"/>
      <c r="AC49" s="298"/>
      <c r="AD49" s="366"/>
      <c r="AE49" s="298"/>
      <c r="AF49" s="298"/>
    </row>
    <row r="50" spans="1:32" ht="15" customHeight="1" x14ac:dyDescent="0.35">
      <c r="A50" s="1250"/>
      <c r="B50" s="353"/>
      <c r="C50" s="353"/>
      <c r="D50" s="327"/>
      <c r="E50" s="348"/>
      <c r="F50" s="327"/>
      <c r="G50" s="327"/>
      <c r="H50" s="348"/>
      <c r="I50" s="297"/>
      <c r="J50" s="353"/>
      <c r="K50" s="353"/>
      <c r="L50" s="297"/>
      <c r="M50" s="297"/>
      <c r="N50" s="353"/>
      <c r="O50" s="297"/>
      <c r="P50" s="353"/>
      <c r="Q50" s="298"/>
      <c r="R50" s="366"/>
      <c r="S50" s="298"/>
      <c r="T50" s="365">
        <v>15</v>
      </c>
      <c r="U50" s="298">
        <v>114750</v>
      </c>
      <c r="V50" s="366"/>
      <c r="W50" s="298"/>
      <c r="X50" s="385"/>
      <c r="Y50" s="385"/>
      <c r="Z50" s="340"/>
      <c r="AA50" s="385"/>
      <c r="AB50" s="385"/>
      <c r="AC50" s="298"/>
      <c r="AD50" s="366"/>
      <c r="AE50" s="298"/>
      <c r="AF50" s="298"/>
    </row>
    <row r="51" spans="1:32" ht="15" customHeight="1" x14ac:dyDescent="0.35">
      <c r="A51" s="1251"/>
      <c r="B51" s="353"/>
      <c r="C51" s="353"/>
      <c r="D51" s="327"/>
      <c r="E51" s="348"/>
      <c r="F51" s="327"/>
      <c r="G51" s="327"/>
      <c r="H51" s="348">
        <v>30.32</v>
      </c>
      <c r="I51" s="297">
        <v>231948</v>
      </c>
      <c r="J51" s="353"/>
      <c r="K51" s="353"/>
      <c r="L51" s="297"/>
      <c r="M51" s="297"/>
      <c r="N51" s="353"/>
      <c r="O51" s="297"/>
      <c r="P51" s="353"/>
      <c r="Q51" s="298"/>
      <c r="R51" s="366"/>
      <c r="S51" s="298"/>
      <c r="T51" s="365">
        <v>15</v>
      </c>
      <c r="U51" s="298">
        <v>114750</v>
      </c>
      <c r="V51" s="366"/>
      <c r="W51" s="298"/>
      <c r="X51" s="385"/>
      <c r="Y51" s="385"/>
      <c r="Z51" s="340"/>
      <c r="AA51" s="385"/>
      <c r="AB51" s="385"/>
      <c r="AC51" s="298"/>
      <c r="AD51" s="366"/>
      <c r="AE51" s="298"/>
      <c r="AF51" s="298"/>
    </row>
    <row r="52" spans="1:32" ht="15" customHeight="1" x14ac:dyDescent="0.35">
      <c r="A52" s="1249">
        <v>44395</v>
      </c>
      <c r="B52" s="353">
        <v>14.93</v>
      </c>
      <c r="C52" s="353"/>
      <c r="D52" s="327">
        <v>114215</v>
      </c>
      <c r="E52" s="348">
        <v>19.059999999999999</v>
      </c>
      <c r="F52" s="327">
        <v>145809</v>
      </c>
      <c r="G52" s="327"/>
      <c r="H52" s="348"/>
      <c r="I52" s="297"/>
      <c r="J52" s="353">
        <v>27.09</v>
      </c>
      <c r="K52" s="353"/>
      <c r="L52" s="297">
        <v>207162</v>
      </c>
      <c r="M52" s="297"/>
      <c r="N52" s="353"/>
      <c r="O52" s="297"/>
      <c r="P52" s="353"/>
      <c r="Q52" s="298"/>
      <c r="R52" s="366">
        <v>40.74</v>
      </c>
      <c r="S52" s="298">
        <v>311661</v>
      </c>
      <c r="T52" s="365"/>
      <c r="U52" s="298"/>
      <c r="V52" s="366"/>
      <c r="W52" s="298"/>
      <c r="X52" s="385">
        <v>8.86</v>
      </c>
      <c r="Y52" s="385"/>
      <c r="Z52" s="340">
        <v>67779</v>
      </c>
      <c r="AA52" s="385"/>
      <c r="AB52" s="385"/>
      <c r="AC52" s="298"/>
      <c r="AD52" s="366"/>
      <c r="AE52" s="298"/>
      <c r="AF52" s="298"/>
    </row>
    <row r="53" spans="1:32" ht="15" customHeight="1" x14ac:dyDescent="0.35">
      <c r="A53" s="1250"/>
      <c r="B53" s="353"/>
      <c r="C53" s="353"/>
      <c r="D53" s="327"/>
      <c r="E53" s="348"/>
      <c r="F53" s="327"/>
      <c r="G53" s="327"/>
      <c r="H53" s="348"/>
      <c r="I53" s="297"/>
      <c r="J53" s="353"/>
      <c r="K53" s="353"/>
      <c r="L53" s="297"/>
      <c r="M53" s="297"/>
      <c r="N53" s="353"/>
      <c r="O53" s="297"/>
      <c r="P53" s="353"/>
      <c r="Q53" s="298"/>
      <c r="R53" s="366"/>
      <c r="S53" s="298"/>
      <c r="T53" s="365"/>
      <c r="U53" s="298"/>
      <c r="V53" s="366"/>
      <c r="W53" s="298"/>
      <c r="X53" s="385"/>
      <c r="Y53" s="385"/>
      <c r="Z53" s="868"/>
      <c r="AA53" s="871"/>
      <c r="AB53" s="871"/>
      <c r="AC53" s="867"/>
      <c r="AD53" s="365"/>
      <c r="AE53" s="298"/>
      <c r="AF53" s="298"/>
    </row>
    <row r="54" spans="1:32" ht="15" customHeight="1" x14ac:dyDescent="0.35">
      <c r="A54" s="1251"/>
      <c r="B54" s="353"/>
      <c r="C54" s="353"/>
      <c r="D54" s="327"/>
      <c r="E54" s="348"/>
      <c r="F54" s="327"/>
      <c r="G54" s="327"/>
      <c r="H54" s="348"/>
      <c r="I54" s="297"/>
      <c r="J54" s="353"/>
      <c r="K54" s="353"/>
      <c r="L54" s="297"/>
      <c r="M54" s="297"/>
      <c r="N54" s="353"/>
      <c r="O54" s="297"/>
      <c r="P54" s="353"/>
      <c r="Q54" s="298"/>
      <c r="R54" s="366"/>
      <c r="S54" s="298"/>
      <c r="T54" s="365"/>
      <c r="U54" s="298"/>
      <c r="V54" s="366"/>
      <c r="W54" s="298"/>
      <c r="X54" s="385"/>
      <c r="Y54" s="385"/>
      <c r="Z54" s="340"/>
      <c r="AA54" s="385"/>
      <c r="AB54" s="385"/>
      <c r="AC54" s="298"/>
      <c r="AD54" s="366"/>
      <c r="AE54" s="298"/>
      <c r="AF54" s="298"/>
    </row>
    <row r="55" spans="1:32" ht="15" customHeight="1" x14ac:dyDescent="0.35">
      <c r="A55" s="1249">
        <v>44396</v>
      </c>
      <c r="B55" s="353">
        <v>10.26</v>
      </c>
      <c r="C55" s="353"/>
      <c r="D55" s="327">
        <v>78489</v>
      </c>
      <c r="E55" s="348"/>
      <c r="F55" s="327"/>
      <c r="G55" s="327"/>
      <c r="H55" s="348"/>
      <c r="I55" s="297"/>
      <c r="J55" s="353">
        <v>21.03</v>
      </c>
      <c r="K55" s="353"/>
      <c r="L55" s="297">
        <v>160880</v>
      </c>
      <c r="M55" s="297"/>
      <c r="N55" s="353"/>
      <c r="O55" s="297"/>
      <c r="P55" s="353"/>
      <c r="Q55" s="298"/>
      <c r="R55" s="366"/>
      <c r="S55" s="298"/>
      <c r="T55" s="365"/>
      <c r="U55" s="298"/>
      <c r="V55" s="366"/>
      <c r="W55" s="298"/>
      <c r="X55" s="385"/>
      <c r="Y55" s="385"/>
      <c r="Z55" s="340"/>
      <c r="AA55" s="385"/>
      <c r="AB55" s="385"/>
      <c r="AC55" s="298"/>
      <c r="AD55" s="366"/>
      <c r="AE55" s="298"/>
      <c r="AF55" s="298"/>
    </row>
    <row r="56" spans="1:32" ht="15" customHeight="1" x14ac:dyDescent="0.35">
      <c r="A56" s="1250"/>
      <c r="B56" s="353"/>
      <c r="C56" s="353"/>
      <c r="D56" s="327"/>
      <c r="E56" s="348"/>
      <c r="F56" s="327"/>
      <c r="G56" s="327"/>
      <c r="H56" s="348"/>
      <c r="I56" s="297"/>
      <c r="J56" s="353"/>
      <c r="K56" s="353"/>
      <c r="L56" s="297"/>
      <c r="M56" s="297"/>
      <c r="N56" s="353"/>
      <c r="O56" s="297"/>
      <c r="P56" s="353"/>
      <c r="Q56" s="298"/>
      <c r="R56" s="366"/>
      <c r="S56" s="298"/>
      <c r="T56" s="365">
        <v>15</v>
      </c>
      <c r="U56" s="298">
        <v>114750</v>
      </c>
      <c r="V56" s="366"/>
      <c r="W56" s="298"/>
      <c r="X56" s="385"/>
      <c r="Y56" s="385"/>
      <c r="Z56" s="868"/>
      <c r="AA56" s="871"/>
      <c r="AB56" s="871"/>
      <c r="AC56" s="867"/>
      <c r="AD56" s="365"/>
      <c r="AE56" s="298"/>
      <c r="AF56" s="298"/>
    </row>
    <row r="57" spans="1:32" ht="15" customHeight="1" x14ac:dyDescent="0.35">
      <c r="A57" s="1251"/>
      <c r="B57" s="353"/>
      <c r="C57" s="353"/>
      <c r="D57" s="327"/>
      <c r="E57" s="348"/>
      <c r="F57" s="327"/>
      <c r="G57" s="327"/>
      <c r="H57" s="348"/>
      <c r="I57" s="297"/>
      <c r="J57" s="353"/>
      <c r="K57" s="353"/>
      <c r="L57" s="297"/>
      <c r="M57" s="297"/>
      <c r="N57" s="353"/>
      <c r="O57" s="297"/>
      <c r="P57" s="353"/>
      <c r="Q57" s="298"/>
      <c r="R57" s="366"/>
      <c r="S57" s="298"/>
      <c r="T57" s="365">
        <v>15</v>
      </c>
      <c r="U57" s="298">
        <v>114750</v>
      </c>
      <c r="V57" s="366"/>
      <c r="W57" s="298"/>
      <c r="X57" s="385"/>
      <c r="Y57" s="385"/>
      <c r="Z57" s="340"/>
      <c r="AA57" s="385"/>
      <c r="AB57" s="385"/>
      <c r="AC57" s="298"/>
      <c r="AD57" s="366"/>
      <c r="AE57" s="298"/>
      <c r="AF57" s="298"/>
    </row>
    <row r="58" spans="1:32" ht="15" customHeight="1" x14ac:dyDescent="0.35">
      <c r="A58" s="1249">
        <v>44397</v>
      </c>
      <c r="B58" s="353"/>
      <c r="C58" s="353"/>
      <c r="D58" s="327"/>
      <c r="E58" s="410">
        <v>32.89</v>
      </c>
      <c r="F58" s="327">
        <v>251609</v>
      </c>
      <c r="G58" s="327"/>
      <c r="H58" s="348"/>
      <c r="I58" s="297"/>
      <c r="J58" s="353"/>
      <c r="K58" s="353"/>
      <c r="L58" s="297"/>
      <c r="M58" s="297"/>
      <c r="N58" s="353"/>
      <c r="O58" s="297"/>
      <c r="P58" s="353"/>
      <c r="Q58" s="298"/>
      <c r="R58" s="366"/>
      <c r="S58" s="298"/>
      <c r="T58" s="365"/>
      <c r="U58" s="298"/>
      <c r="V58" s="366"/>
      <c r="W58" s="298"/>
      <c r="X58" s="385"/>
      <c r="Y58" s="385"/>
      <c r="Z58" s="340"/>
      <c r="AA58" s="385"/>
      <c r="AB58" s="385"/>
      <c r="AC58" s="298"/>
      <c r="AD58" s="366"/>
      <c r="AE58" s="298"/>
      <c r="AF58" s="298"/>
    </row>
    <row r="59" spans="1:32" ht="15" customHeight="1" x14ac:dyDescent="0.35">
      <c r="A59" s="1251"/>
      <c r="B59" s="353"/>
      <c r="C59" s="353"/>
      <c r="D59" s="327"/>
      <c r="E59" s="348"/>
      <c r="F59" s="327"/>
      <c r="G59" s="327"/>
      <c r="H59" s="348"/>
      <c r="I59" s="298"/>
      <c r="J59" s="366"/>
      <c r="K59" s="366"/>
      <c r="L59" s="297"/>
      <c r="M59" s="297"/>
      <c r="N59" s="353"/>
      <c r="O59" s="297"/>
      <c r="P59" s="353"/>
      <c r="Q59" s="298"/>
      <c r="R59" s="366"/>
      <c r="S59" s="298"/>
      <c r="T59" s="365"/>
      <c r="U59" s="298"/>
      <c r="V59" s="366"/>
      <c r="W59" s="298"/>
      <c r="X59" s="385"/>
      <c r="Y59" s="385"/>
      <c r="Z59" s="340"/>
      <c r="AA59" s="385"/>
      <c r="AB59" s="385"/>
      <c r="AC59" s="298"/>
      <c r="AD59" s="366"/>
      <c r="AE59" s="298"/>
      <c r="AF59" s="298"/>
    </row>
    <row r="60" spans="1:32" ht="15" customHeight="1" x14ac:dyDescent="0.35">
      <c r="A60" s="1249">
        <v>44398</v>
      </c>
      <c r="B60" s="353"/>
      <c r="C60" s="353"/>
      <c r="D60" s="327"/>
      <c r="E60" s="348"/>
      <c r="F60" s="327"/>
      <c r="G60" s="327"/>
      <c r="H60" s="348"/>
      <c r="I60" s="298"/>
      <c r="J60" s="366"/>
      <c r="K60" s="366"/>
      <c r="L60" s="297"/>
      <c r="M60" s="297"/>
      <c r="N60" s="353"/>
      <c r="O60" s="297"/>
      <c r="P60" s="353"/>
      <c r="Q60" s="298"/>
      <c r="R60" s="366"/>
      <c r="S60" s="298"/>
      <c r="T60" s="365">
        <v>15</v>
      </c>
      <c r="U60" s="298">
        <v>114750</v>
      </c>
      <c r="V60" s="366"/>
      <c r="W60" s="298"/>
      <c r="X60" s="385">
        <v>12.62</v>
      </c>
      <c r="Y60" s="385"/>
      <c r="Z60" s="340">
        <v>96543</v>
      </c>
      <c r="AA60" s="385"/>
      <c r="AB60" s="385"/>
      <c r="AC60" s="298"/>
      <c r="AD60" s="366"/>
      <c r="AE60" s="298"/>
      <c r="AF60" s="298"/>
    </row>
    <row r="61" spans="1:32" ht="15" customHeight="1" x14ac:dyDescent="0.35">
      <c r="A61" s="1250"/>
      <c r="B61" s="353"/>
      <c r="C61" s="353"/>
      <c r="D61" s="327"/>
      <c r="E61" s="348"/>
      <c r="F61" s="327"/>
      <c r="G61" s="327"/>
      <c r="H61" s="348"/>
      <c r="I61" s="298"/>
      <c r="J61" s="366"/>
      <c r="K61" s="366"/>
      <c r="L61" s="297"/>
      <c r="M61" s="297"/>
      <c r="N61" s="353"/>
      <c r="O61" s="297"/>
      <c r="P61" s="353"/>
      <c r="Q61" s="298"/>
      <c r="R61" s="366"/>
      <c r="S61" s="298"/>
      <c r="T61" s="365">
        <v>15</v>
      </c>
      <c r="U61" s="298">
        <v>114750</v>
      </c>
      <c r="V61" s="366"/>
      <c r="W61" s="298"/>
      <c r="X61" s="385"/>
      <c r="Y61" s="385"/>
      <c r="Z61" s="868"/>
      <c r="AA61" s="871"/>
      <c r="AB61" s="871"/>
      <c r="AC61" s="867"/>
      <c r="AD61" s="365"/>
      <c r="AE61" s="298"/>
      <c r="AF61" s="298"/>
    </row>
    <row r="62" spans="1:32" ht="15" customHeight="1" x14ac:dyDescent="0.35">
      <c r="A62" s="1251"/>
      <c r="B62" s="353"/>
      <c r="C62" s="353"/>
      <c r="D62" s="327"/>
      <c r="E62" s="348"/>
      <c r="F62" s="327"/>
      <c r="G62" s="327"/>
      <c r="H62" s="348"/>
      <c r="I62" s="297"/>
      <c r="J62" s="353">
        <v>38.54</v>
      </c>
      <c r="K62" s="353"/>
      <c r="L62" s="297">
        <v>294831</v>
      </c>
      <c r="M62" s="297"/>
      <c r="N62" s="353"/>
      <c r="O62" s="297"/>
      <c r="P62" s="353"/>
      <c r="Q62" s="298"/>
      <c r="R62" s="366"/>
      <c r="S62" s="298"/>
      <c r="T62" s="365">
        <v>15</v>
      </c>
      <c r="U62" s="298">
        <v>114750</v>
      </c>
      <c r="V62" s="366"/>
      <c r="W62" s="298"/>
      <c r="X62" s="385"/>
      <c r="Y62" s="385"/>
      <c r="Z62" s="340"/>
      <c r="AA62" s="385"/>
      <c r="AB62" s="385"/>
      <c r="AC62" s="298"/>
      <c r="AD62" s="366"/>
      <c r="AE62" s="298"/>
      <c r="AF62" s="298"/>
    </row>
    <row r="63" spans="1:32" ht="17.25" customHeight="1" x14ac:dyDescent="0.35">
      <c r="A63" s="1249">
        <v>44399</v>
      </c>
      <c r="B63" s="353"/>
      <c r="C63" s="353"/>
      <c r="D63" s="327"/>
      <c r="E63" s="348">
        <v>31.31</v>
      </c>
      <c r="F63" s="327">
        <v>239522</v>
      </c>
      <c r="G63" s="327"/>
      <c r="H63" s="348"/>
      <c r="I63" s="297"/>
      <c r="J63" s="353">
        <v>19.82</v>
      </c>
      <c r="K63" s="353"/>
      <c r="L63" s="297">
        <v>151623</v>
      </c>
      <c r="M63" s="297"/>
      <c r="N63" s="353"/>
      <c r="O63" s="297"/>
      <c r="P63" s="353"/>
      <c r="Q63" s="298"/>
      <c r="R63" s="366">
        <v>10.51</v>
      </c>
      <c r="S63" s="298">
        <v>80402</v>
      </c>
      <c r="T63" s="365"/>
      <c r="U63" s="298"/>
      <c r="V63" s="366"/>
      <c r="W63" s="298"/>
      <c r="X63" s="385"/>
      <c r="Y63" s="385"/>
      <c r="Z63" s="340"/>
      <c r="AA63" s="385">
        <v>37.81</v>
      </c>
      <c r="AB63" s="385"/>
      <c r="AC63" s="298">
        <v>289247</v>
      </c>
      <c r="AD63" s="366"/>
      <c r="AE63" s="298"/>
      <c r="AF63" s="298"/>
    </row>
    <row r="64" spans="1:32" ht="17.25" customHeight="1" x14ac:dyDescent="0.35">
      <c r="A64" s="1250"/>
      <c r="B64" s="353"/>
      <c r="C64" s="353"/>
      <c r="D64" s="327"/>
      <c r="E64" s="348"/>
      <c r="F64" s="327"/>
      <c r="G64" s="327"/>
      <c r="H64" s="348"/>
      <c r="I64" s="297"/>
      <c r="J64" s="353"/>
      <c r="K64" s="353"/>
      <c r="L64" s="297"/>
      <c r="M64" s="297"/>
      <c r="N64" s="353"/>
      <c r="O64" s="297"/>
      <c r="P64" s="353"/>
      <c r="Q64" s="298"/>
      <c r="R64" s="366"/>
      <c r="S64" s="298"/>
      <c r="T64" s="365">
        <v>15</v>
      </c>
      <c r="U64" s="298">
        <v>114750</v>
      </c>
      <c r="V64" s="366"/>
      <c r="W64" s="298"/>
      <c r="X64" s="385"/>
      <c r="Y64" s="385"/>
      <c r="Z64" s="340"/>
      <c r="AA64" s="385"/>
      <c r="AB64" s="385"/>
      <c r="AC64" s="298"/>
      <c r="AD64" s="366"/>
      <c r="AE64" s="298"/>
      <c r="AF64" s="298"/>
    </row>
    <row r="65" spans="1:32" ht="15" customHeight="1" x14ac:dyDescent="0.35">
      <c r="A65" s="1251"/>
      <c r="B65" s="353"/>
      <c r="C65" s="353"/>
      <c r="D65" s="327"/>
      <c r="E65" s="348"/>
      <c r="F65" s="327"/>
      <c r="G65" s="327"/>
      <c r="H65" s="348"/>
      <c r="I65" s="297"/>
      <c r="J65" s="353"/>
      <c r="K65" s="353"/>
      <c r="L65" s="297"/>
      <c r="M65" s="297"/>
      <c r="N65" s="353"/>
      <c r="O65" s="297"/>
      <c r="P65" s="353"/>
      <c r="Q65" s="298"/>
      <c r="R65" s="366"/>
      <c r="S65" s="298"/>
      <c r="T65" s="365">
        <v>15</v>
      </c>
      <c r="U65" s="298">
        <v>114750</v>
      </c>
      <c r="V65" s="366"/>
      <c r="W65" s="298"/>
      <c r="X65" s="385"/>
      <c r="Y65" s="385"/>
      <c r="Z65" s="340"/>
      <c r="AA65" s="385"/>
      <c r="AB65" s="385"/>
      <c r="AC65" s="298"/>
      <c r="AD65" s="366"/>
      <c r="AE65" s="298"/>
      <c r="AF65" s="298"/>
    </row>
    <row r="66" spans="1:32" ht="15" customHeight="1" x14ac:dyDescent="0.35">
      <c r="A66" s="1249">
        <v>44400</v>
      </c>
      <c r="B66" s="353">
        <v>40.159999999999997</v>
      </c>
      <c r="C66" s="353"/>
      <c r="D66" s="327">
        <v>307224</v>
      </c>
      <c r="E66" s="348">
        <v>20.18</v>
      </c>
      <c r="F66" s="327">
        <v>154377</v>
      </c>
      <c r="G66" s="327"/>
      <c r="H66" s="348"/>
      <c r="I66" s="297"/>
      <c r="J66" s="353">
        <v>22.26</v>
      </c>
      <c r="K66" s="353"/>
      <c r="L66" s="297">
        <v>170289</v>
      </c>
      <c r="M66" s="297"/>
      <c r="N66" s="353"/>
      <c r="O66" s="297"/>
      <c r="P66" s="353">
        <v>42.83</v>
      </c>
      <c r="Q66" s="298">
        <v>327650</v>
      </c>
      <c r="R66" s="366">
        <v>40.880000000000003</v>
      </c>
      <c r="S66" s="298">
        <v>312732</v>
      </c>
      <c r="T66" s="365">
        <v>15</v>
      </c>
      <c r="U66" s="298">
        <v>114750</v>
      </c>
      <c r="V66" s="366"/>
      <c r="W66" s="298"/>
      <c r="X66" s="385"/>
      <c r="Y66" s="385"/>
      <c r="Z66" s="342"/>
      <c r="AA66" s="387"/>
      <c r="AB66" s="387"/>
      <c r="AC66" s="332"/>
      <c r="AD66" s="388"/>
      <c r="AE66" s="298"/>
      <c r="AF66" s="298"/>
    </row>
    <row r="67" spans="1:32" ht="15" customHeight="1" x14ac:dyDescent="0.35">
      <c r="A67" s="1251"/>
      <c r="B67" s="353"/>
      <c r="C67" s="353"/>
      <c r="D67" s="327"/>
      <c r="E67" s="348"/>
      <c r="F67" s="327"/>
      <c r="G67" s="327"/>
      <c r="H67" s="348"/>
      <c r="I67" s="297"/>
      <c r="J67" s="353"/>
      <c r="K67" s="353"/>
      <c r="L67" s="297"/>
      <c r="M67" s="297"/>
      <c r="N67" s="353"/>
      <c r="O67" s="297"/>
      <c r="P67" s="353"/>
      <c r="Q67" s="298"/>
      <c r="R67" s="366"/>
      <c r="S67" s="298"/>
      <c r="T67" s="365">
        <v>15</v>
      </c>
      <c r="U67" s="298">
        <v>114750</v>
      </c>
      <c r="V67" s="366"/>
      <c r="W67" s="298"/>
      <c r="X67" s="385"/>
      <c r="Y67" s="385"/>
      <c r="Z67" s="340"/>
      <c r="AA67" s="385"/>
      <c r="AB67" s="385"/>
      <c r="AC67" s="298"/>
      <c r="AD67" s="366"/>
      <c r="AE67" s="298"/>
      <c r="AF67" s="298"/>
    </row>
    <row r="68" spans="1:32" ht="15" customHeight="1" x14ac:dyDescent="0.35">
      <c r="A68" s="1249">
        <v>44401</v>
      </c>
      <c r="B68" s="353"/>
      <c r="C68" s="353"/>
      <c r="D68" s="327"/>
      <c r="E68" s="348">
        <v>7.63</v>
      </c>
      <c r="F68" s="327">
        <v>58370</v>
      </c>
      <c r="G68" s="327"/>
      <c r="H68" s="348">
        <v>15.86</v>
      </c>
      <c r="I68" s="297">
        <v>121329</v>
      </c>
      <c r="J68" s="353"/>
      <c r="K68" s="353"/>
      <c r="L68" s="297"/>
      <c r="M68" s="297"/>
      <c r="N68" s="353">
        <v>50.99</v>
      </c>
      <c r="O68" s="297">
        <v>262599</v>
      </c>
      <c r="P68" s="353"/>
      <c r="Q68" s="298"/>
      <c r="R68" s="366"/>
      <c r="S68" s="298"/>
      <c r="T68" s="365">
        <v>15</v>
      </c>
      <c r="U68" s="298">
        <v>114750</v>
      </c>
      <c r="V68" s="366"/>
      <c r="W68" s="298"/>
      <c r="X68" s="385"/>
      <c r="Y68" s="385"/>
      <c r="Z68" s="340"/>
      <c r="AA68" s="385"/>
      <c r="AB68" s="385"/>
      <c r="AC68" s="298"/>
      <c r="AD68" s="366"/>
      <c r="AE68" s="298"/>
      <c r="AF68" s="298"/>
    </row>
    <row r="69" spans="1:32" ht="15" customHeight="1" x14ac:dyDescent="0.35">
      <c r="A69" s="1250"/>
      <c r="B69" s="353"/>
      <c r="C69" s="353"/>
      <c r="D69" s="327"/>
      <c r="E69" s="348"/>
      <c r="F69" s="327"/>
      <c r="G69" s="327"/>
      <c r="H69" s="348">
        <v>29.08</v>
      </c>
      <c r="I69" s="297">
        <v>222462</v>
      </c>
      <c r="J69" s="353"/>
      <c r="K69" s="353"/>
      <c r="L69" s="297"/>
      <c r="M69" s="297"/>
      <c r="N69" s="353"/>
      <c r="O69" s="297"/>
      <c r="P69" s="353"/>
      <c r="Q69" s="298"/>
      <c r="R69" s="366"/>
      <c r="S69" s="298"/>
      <c r="T69" s="365">
        <v>15</v>
      </c>
      <c r="U69" s="298">
        <v>114750</v>
      </c>
      <c r="V69" s="366"/>
      <c r="W69" s="298"/>
      <c r="X69" s="385"/>
      <c r="Y69" s="385"/>
      <c r="Z69" s="868"/>
      <c r="AA69" s="871"/>
      <c r="AB69" s="871"/>
      <c r="AC69" s="867"/>
      <c r="AD69" s="365"/>
      <c r="AE69" s="298"/>
      <c r="AF69" s="298"/>
    </row>
    <row r="70" spans="1:32" ht="15" customHeight="1" x14ac:dyDescent="0.35">
      <c r="A70" s="1251"/>
      <c r="B70" s="353"/>
      <c r="C70" s="353"/>
      <c r="D70" s="327"/>
      <c r="E70" s="348"/>
      <c r="F70" s="327"/>
      <c r="G70" s="327"/>
      <c r="H70" s="348"/>
      <c r="I70" s="297"/>
      <c r="J70" s="353"/>
      <c r="K70" s="353"/>
      <c r="L70" s="297"/>
      <c r="M70" s="297"/>
      <c r="N70" s="353"/>
      <c r="O70" s="297"/>
      <c r="P70" s="353"/>
      <c r="Q70" s="298"/>
      <c r="R70" s="366"/>
      <c r="S70" s="298"/>
      <c r="T70" s="365"/>
      <c r="U70" s="298"/>
      <c r="V70" s="366"/>
      <c r="W70" s="298"/>
      <c r="X70" s="385"/>
      <c r="Y70" s="385"/>
      <c r="Z70" s="340"/>
      <c r="AA70" s="385"/>
      <c r="AB70" s="385"/>
      <c r="AC70" s="298"/>
      <c r="AD70" s="366"/>
      <c r="AE70" s="298"/>
      <c r="AF70" s="298"/>
    </row>
    <row r="71" spans="1:32" ht="15" customHeight="1" x14ac:dyDescent="0.35">
      <c r="A71" s="1249">
        <v>44402</v>
      </c>
      <c r="B71" s="353"/>
      <c r="C71" s="353"/>
      <c r="D71" s="327"/>
      <c r="E71" s="348">
        <v>31.55</v>
      </c>
      <c r="F71" s="327">
        <v>241358</v>
      </c>
      <c r="G71" s="327"/>
      <c r="H71" s="348"/>
      <c r="I71" s="297"/>
      <c r="J71" s="353">
        <v>34.61</v>
      </c>
      <c r="K71" s="353"/>
      <c r="L71" s="297">
        <v>264843</v>
      </c>
      <c r="M71" s="297"/>
      <c r="N71" s="353">
        <v>54.31</v>
      </c>
      <c r="O71" s="327">
        <v>279697</v>
      </c>
      <c r="P71" s="353"/>
      <c r="Q71" s="298"/>
      <c r="R71" s="366"/>
      <c r="S71" s="298"/>
      <c r="T71" s="365"/>
      <c r="U71" s="298"/>
      <c r="V71" s="366"/>
      <c r="W71" s="298"/>
      <c r="X71" s="385"/>
      <c r="Y71" s="385"/>
      <c r="Z71" s="340"/>
      <c r="AA71" s="385"/>
      <c r="AB71" s="385"/>
      <c r="AC71" s="298"/>
      <c r="AD71" s="366"/>
      <c r="AE71" s="298"/>
      <c r="AF71" s="298"/>
    </row>
    <row r="72" spans="1:32" ht="15" customHeight="1" x14ac:dyDescent="0.35">
      <c r="A72" s="1250"/>
      <c r="B72" s="353">
        <v>15.26</v>
      </c>
      <c r="C72" s="353"/>
      <c r="D72" s="327">
        <v>116739</v>
      </c>
      <c r="E72" s="348"/>
      <c r="F72" s="327"/>
      <c r="G72" s="327"/>
      <c r="H72" s="348"/>
      <c r="I72" s="297"/>
      <c r="J72" s="353"/>
      <c r="K72" s="353"/>
      <c r="L72" s="297"/>
      <c r="M72" s="297"/>
      <c r="N72" s="353"/>
      <c r="O72" s="297"/>
      <c r="P72" s="353"/>
      <c r="Q72" s="298"/>
      <c r="R72" s="366"/>
      <c r="S72" s="298"/>
      <c r="T72" s="365"/>
      <c r="U72" s="298"/>
      <c r="V72" s="366"/>
      <c r="W72" s="298"/>
      <c r="X72" s="385"/>
      <c r="Y72" s="385"/>
      <c r="Z72" s="868"/>
      <c r="AA72" s="871"/>
      <c r="AB72" s="871"/>
      <c r="AC72" s="867"/>
      <c r="AD72" s="365"/>
      <c r="AE72" s="298"/>
      <c r="AF72" s="298"/>
    </row>
    <row r="73" spans="1:32" ht="15" customHeight="1" x14ac:dyDescent="0.35">
      <c r="A73" s="1251"/>
      <c r="B73" s="353"/>
      <c r="C73" s="353"/>
      <c r="D73" s="327"/>
      <c r="E73" s="348"/>
      <c r="F73" s="327"/>
      <c r="G73" s="327"/>
      <c r="H73" s="348"/>
      <c r="I73" s="297"/>
      <c r="J73" s="353"/>
      <c r="K73" s="353"/>
      <c r="L73" s="297"/>
      <c r="M73" s="297"/>
      <c r="N73" s="353"/>
      <c r="O73" s="297"/>
      <c r="P73" s="353"/>
      <c r="Q73" s="298"/>
      <c r="R73" s="366"/>
      <c r="S73" s="298"/>
      <c r="T73" s="365"/>
      <c r="U73" s="298"/>
      <c r="V73" s="366"/>
      <c r="W73" s="298"/>
      <c r="X73" s="385"/>
      <c r="Y73" s="385"/>
      <c r="Z73" s="340"/>
      <c r="AA73" s="385"/>
      <c r="AB73" s="385"/>
      <c r="AC73" s="298"/>
      <c r="AD73" s="366"/>
      <c r="AE73" s="298"/>
      <c r="AF73" s="298"/>
    </row>
    <row r="74" spans="1:32" ht="15" customHeight="1" x14ac:dyDescent="0.35">
      <c r="A74" s="1249">
        <v>44403</v>
      </c>
      <c r="B74" s="353">
        <v>15.91</v>
      </c>
      <c r="C74" s="353"/>
      <c r="D74" s="327">
        <v>121712</v>
      </c>
      <c r="E74" s="348"/>
      <c r="F74" s="327"/>
      <c r="G74" s="327"/>
      <c r="H74" s="348"/>
      <c r="I74" s="297"/>
      <c r="J74" s="353">
        <v>26.09</v>
      </c>
      <c r="K74" s="353"/>
      <c r="L74" s="297">
        <v>199589</v>
      </c>
      <c r="M74" s="297"/>
      <c r="N74" s="353"/>
      <c r="O74" s="297"/>
      <c r="P74" s="353"/>
      <c r="Q74" s="298"/>
      <c r="R74" s="366"/>
      <c r="S74" s="298"/>
      <c r="T74" s="365">
        <v>15</v>
      </c>
      <c r="U74" s="298">
        <v>114750</v>
      </c>
      <c r="V74" s="366"/>
      <c r="W74" s="298"/>
      <c r="X74" s="385">
        <v>14.1</v>
      </c>
      <c r="Y74" s="385"/>
      <c r="Z74" s="340">
        <v>107860</v>
      </c>
      <c r="AA74" s="385"/>
      <c r="AB74" s="385"/>
      <c r="AC74" s="298"/>
      <c r="AD74" s="366"/>
      <c r="AE74" s="298"/>
      <c r="AF74" s="298"/>
    </row>
    <row r="75" spans="1:32" ht="15" customHeight="1" x14ac:dyDescent="0.35">
      <c r="A75" s="1250"/>
      <c r="B75" s="353"/>
      <c r="C75" s="353"/>
      <c r="D75" s="327"/>
      <c r="E75" s="348">
        <v>17.47</v>
      </c>
      <c r="F75" s="327">
        <v>133646</v>
      </c>
      <c r="G75" s="327"/>
      <c r="H75" s="348"/>
      <c r="I75" s="297"/>
      <c r="J75" s="353"/>
      <c r="K75" s="353"/>
      <c r="L75" s="297"/>
      <c r="M75" s="297"/>
      <c r="N75" s="353"/>
      <c r="O75" s="297"/>
      <c r="P75" s="353"/>
      <c r="Q75" s="298"/>
      <c r="R75" s="366"/>
      <c r="S75" s="298"/>
      <c r="T75" s="365">
        <v>15</v>
      </c>
      <c r="U75" s="298">
        <v>114750</v>
      </c>
      <c r="V75" s="366"/>
      <c r="W75" s="298"/>
      <c r="X75" s="385"/>
      <c r="Y75" s="385"/>
      <c r="Z75" s="868"/>
      <c r="AA75" s="871"/>
      <c r="AB75" s="871"/>
      <c r="AC75" s="867"/>
      <c r="AD75" s="365"/>
      <c r="AE75" s="298"/>
      <c r="AF75" s="298"/>
    </row>
    <row r="76" spans="1:32" ht="15" customHeight="1" x14ac:dyDescent="0.35">
      <c r="A76" s="1251"/>
      <c r="B76" s="353"/>
      <c r="C76" s="353"/>
      <c r="D76" s="327"/>
      <c r="E76" s="348"/>
      <c r="F76" s="327"/>
      <c r="G76" s="327"/>
      <c r="H76" s="348"/>
      <c r="I76" s="297"/>
      <c r="J76" s="353"/>
      <c r="K76" s="353"/>
      <c r="L76" s="297"/>
      <c r="M76" s="297"/>
      <c r="N76" s="353"/>
      <c r="O76" s="297"/>
      <c r="P76" s="353"/>
      <c r="Q76" s="298"/>
      <c r="R76" s="366"/>
      <c r="S76" s="298"/>
      <c r="T76" s="365"/>
      <c r="U76" s="298"/>
      <c r="V76" s="366"/>
      <c r="W76" s="298"/>
      <c r="X76" s="385"/>
      <c r="Y76" s="385"/>
      <c r="Z76" s="340"/>
      <c r="AA76" s="385"/>
      <c r="AB76" s="385"/>
      <c r="AC76" s="298"/>
      <c r="AD76" s="366"/>
      <c r="AE76" s="298"/>
      <c r="AF76" s="298"/>
    </row>
    <row r="77" spans="1:32" ht="15" customHeight="1" x14ac:dyDescent="0.35">
      <c r="A77" s="1249">
        <v>44404</v>
      </c>
      <c r="B77" s="353"/>
      <c r="C77" s="353"/>
      <c r="D77" s="327"/>
      <c r="E77" s="348"/>
      <c r="F77" s="327"/>
      <c r="G77" s="327"/>
      <c r="H77" s="348"/>
      <c r="I77" s="297"/>
      <c r="J77" s="353"/>
      <c r="K77" s="353"/>
      <c r="L77" s="297"/>
      <c r="M77" s="297"/>
      <c r="N77" s="353"/>
      <c r="O77" s="297"/>
      <c r="P77" s="353"/>
      <c r="Q77" s="298"/>
      <c r="R77" s="366">
        <v>34.43</v>
      </c>
      <c r="S77" s="298">
        <v>263390</v>
      </c>
      <c r="T77" s="365">
        <v>15</v>
      </c>
      <c r="U77" s="298">
        <v>114750</v>
      </c>
      <c r="V77" s="366"/>
      <c r="W77" s="298"/>
      <c r="X77" s="385"/>
      <c r="Y77" s="385"/>
      <c r="Z77" s="340"/>
      <c r="AA77" s="385"/>
      <c r="AB77" s="385"/>
      <c r="AC77" s="298"/>
      <c r="AD77" s="366"/>
      <c r="AE77" s="298"/>
      <c r="AF77" s="298"/>
    </row>
    <row r="78" spans="1:32" ht="15" customHeight="1" x14ac:dyDescent="0.35">
      <c r="A78" s="1250"/>
      <c r="B78" s="353"/>
      <c r="C78" s="353"/>
      <c r="D78" s="327"/>
      <c r="E78" s="348"/>
      <c r="F78" s="327"/>
      <c r="G78" s="327"/>
      <c r="H78" s="348"/>
      <c r="I78" s="297"/>
      <c r="J78" s="353"/>
      <c r="K78" s="353"/>
      <c r="L78" s="297"/>
      <c r="M78" s="297"/>
      <c r="N78" s="353"/>
      <c r="O78" s="297"/>
      <c r="P78" s="353"/>
      <c r="Q78" s="298"/>
      <c r="R78" s="366"/>
      <c r="S78" s="298"/>
      <c r="T78" s="365">
        <v>15</v>
      </c>
      <c r="U78" s="298">
        <v>114750</v>
      </c>
      <c r="V78" s="366"/>
      <c r="W78" s="298"/>
      <c r="X78" s="385"/>
      <c r="Y78" s="385"/>
      <c r="Z78" s="340"/>
      <c r="AA78" s="385"/>
      <c r="AB78" s="385"/>
      <c r="AC78" s="298"/>
      <c r="AD78" s="366"/>
      <c r="AE78" s="298"/>
      <c r="AF78" s="298"/>
    </row>
    <row r="79" spans="1:32" ht="15" customHeight="1" x14ac:dyDescent="0.35">
      <c r="A79" s="1251"/>
      <c r="B79" s="353"/>
      <c r="C79" s="353"/>
      <c r="D79" s="327"/>
      <c r="E79" s="348"/>
      <c r="F79" s="327"/>
      <c r="G79" s="327"/>
      <c r="H79" s="348"/>
      <c r="I79" s="297"/>
      <c r="J79" s="353"/>
      <c r="K79" s="353"/>
      <c r="L79" s="297"/>
      <c r="M79" s="297"/>
      <c r="N79" s="353"/>
      <c r="O79" s="297"/>
      <c r="P79" s="353"/>
      <c r="Q79" s="298"/>
      <c r="R79" s="366"/>
      <c r="S79" s="298"/>
      <c r="T79" s="365"/>
      <c r="U79" s="298"/>
      <c r="V79" s="365"/>
      <c r="W79" s="298"/>
      <c r="X79" s="385"/>
      <c r="Y79" s="385"/>
      <c r="Z79" s="340"/>
      <c r="AA79" s="385"/>
      <c r="AB79" s="385"/>
      <c r="AC79" s="298"/>
      <c r="AD79" s="366"/>
      <c r="AE79" s="298"/>
      <c r="AF79" s="298"/>
    </row>
    <row r="80" spans="1:32" ht="15" customHeight="1" x14ac:dyDescent="0.35">
      <c r="A80" s="1249">
        <v>44405</v>
      </c>
      <c r="B80" s="353">
        <v>27.25</v>
      </c>
      <c r="C80" s="353"/>
      <c r="D80" s="327">
        <v>208463</v>
      </c>
      <c r="E80" s="348">
        <v>28.88</v>
      </c>
      <c r="F80" s="327">
        <v>220932</v>
      </c>
      <c r="G80" s="327"/>
      <c r="H80" s="348"/>
      <c r="I80" s="297"/>
      <c r="J80" s="353">
        <v>36.31</v>
      </c>
      <c r="K80" s="353"/>
      <c r="L80" s="297">
        <v>277772</v>
      </c>
      <c r="M80" s="297"/>
      <c r="N80" s="353"/>
      <c r="O80" s="297"/>
      <c r="P80" s="353"/>
      <c r="Q80" s="298"/>
      <c r="R80" s="366"/>
      <c r="S80" s="298"/>
      <c r="T80" s="365">
        <v>15</v>
      </c>
      <c r="U80" s="298">
        <v>114750</v>
      </c>
      <c r="V80" s="366"/>
      <c r="W80" s="298"/>
      <c r="X80" s="385"/>
      <c r="Y80" s="385"/>
      <c r="Z80" s="340"/>
      <c r="AA80" s="385"/>
      <c r="AB80" s="385"/>
      <c r="AC80" s="298"/>
      <c r="AD80" s="366"/>
      <c r="AE80" s="298"/>
      <c r="AF80" s="298"/>
    </row>
    <row r="81" spans="1:32" ht="15" customHeight="1" x14ac:dyDescent="0.35">
      <c r="A81" s="1250"/>
      <c r="B81" s="353"/>
      <c r="C81" s="353"/>
      <c r="D81" s="327"/>
      <c r="E81" s="348"/>
      <c r="F81" s="327"/>
      <c r="G81" s="327"/>
      <c r="H81" s="348"/>
      <c r="I81" s="297"/>
      <c r="J81" s="353"/>
      <c r="K81" s="353"/>
      <c r="L81" s="297"/>
      <c r="M81" s="297"/>
      <c r="N81" s="353"/>
      <c r="O81" s="297"/>
      <c r="P81" s="353"/>
      <c r="Q81" s="298"/>
      <c r="R81" s="366"/>
      <c r="S81" s="298"/>
      <c r="T81" s="365">
        <v>15</v>
      </c>
      <c r="U81" s="298">
        <v>114750</v>
      </c>
      <c r="V81" s="366"/>
      <c r="W81" s="298"/>
      <c r="X81" s="385"/>
      <c r="Y81" s="385"/>
      <c r="Z81" s="868"/>
      <c r="AA81" s="871"/>
      <c r="AB81" s="871"/>
      <c r="AC81" s="867"/>
      <c r="AD81" s="365"/>
      <c r="AE81" s="298"/>
      <c r="AF81" s="298"/>
    </row>
    <row r="82" spans="1:32" ht="15" customHeight="1" x14ac:dyDescent="0.35">
      <c r="A82" s="1251"/>
      <c r="B82" s="353"/>
      <c r="C82" s="353"/>
      <c r="D82" s="327"/>
      <c r="E82" s="348"/>
      <c r="F82" s="327"/>
      <c r="G82" s="327"/>
      <c r="H82" s="348"/>
      <c r="I82" s="297"/>
      <c r="J82" s="353"/>
      <c r="K82" s="353"/>
      <c r="L82" s="297"/>
      <c r="M82" s="297"/>
      <c r="N82" s="353"/>
      <c r="O82" s="297"/>
      <c r="P82" s="353"/>
      <c r="Q82" s="298"/>
      <c r="R82" s="366"/>
      <c r="S82" s="298"/>
      <c r="T82" s="365"/>
      <c r="U82" s="298"/>
      <c r="V82" s="366"/>
      <c r="W82" s="298"/>
      <c r="X82" s="385"/>
      <c r="Y82" s="385"/>
      <c r="Z82" s="340"/>
      <c r="AA82" s="385"/>
      <c r="AB82" s="385"/>
      <c r="AC82" s="298"/>
      <c r="AD82" s="366"/>
      <c r="AE82" s="298"/>
      <c r="AF82" s="298"/>
    </row>
    <row r="83" spans="1:32" ht="15" customHeight="1" x14ac:dyDescent="0.35">
      <c r="A83" s="1249">
        <v>44406</v>
      </c>
      <c r="B83" s="353"/>
      <c r="C83" s="353"/>
      <c r="D83" s="327"/>
      <c r="E83" s="348">
        <v>17.41</v>
      </c>
      <c r="F83" s="327">
        <v>133187</v>
      </c>
      <c r="G83" s="327"/>
      <c r="H83" s="348">
        <v>27.56</v>
      </c>
      <c r="I83" s="297">
        <v>210834</v>
      </c>
      <c r="J83" s="353">
        <v>23.34</v>
      </c>
      <c r="K83" s="353"/>
      <c r="L83" s="297">
        <v>178551</v>
      </c>
      <c r="M83" s="297"/>
      <c r="N83" s="353"/>
      <c r="O83" s="297"/>
      <c r="P83" s="353">
        <v>11.61</v>
      </c>
      <c r="Q83" s="298">
        <v>88817</v>
      </c>
      <c r="R83" s="366"/>
      <c r="S83" s="298"/>
      <c r="T83" s="365">
        <v>15</v>
      </c>
      <c r="U83" s="298">
        <v>114750</v>
      </c>
      <c r="V83" s="366"/>
      <c r="W83" s="298"/>
      <c r="X83" s="385"/>
      <c r="Y83" s="385"/>
      <c r="Z83" s="340"/>
      <c r="AA83" s="385">
        <v>30.32</v>
      </c>
      <c r="AB83" s="385"/>
      <c r="AC83" s="298">
        <v>231948</v>
      </c>
      <c r="AD83" s="366"/>
      <c r="AE83" s="298"/>
      <c r="AF83" s="298"/>
    </row>
    <row r="84" spans="1:32" ht="15" customHeight="1" x14ac:dyDescent="0.35">
      <c r="A84" s="1250"/>
      <c r="B84" s="353"/>
      <c r="C84" s="353"/>
      <c r="D84" s="327"/>
      <c r="E84" s="348"/>
      <c r="F84" s="327"/>
      <c r="G84" s="327"/>
      <c r="H84" s="348"/>
      <c r="I84" s="297"/>
      <c r="J84" s="353"/>
      <c r="K84" s="353"/>
      <c r="L84" s="297"/>
      <c r="M84" s="297"/>
      <c r="N84" s="353"/>
      <c r="O84" s="297"/>
      <c r="P84" s="353"/>
      <c r="Q84" s="298"/>
      <c r="R84" s="366"/>
      <c r="S84" s="298"/>
      <c r="T84" s="365">
        <v>15</v>
      </c>
      <c r="U84" s="298">
        <v>114750</v>
      </c>
      <c r="V84" s="366"/>
      <c r="W84" s="298"/>
      <c r="X84" s="385"/>
      <c r="Y84" s="385"/>
      <c r="Z84" s="340"/>
      <c r="AA84" s="385"/>
      <c r="AB84" s="385"/>
      <c r="AC84" s="298"/>
      <c r="AD84" s="366"/>
      <c r="AE84" s="298"/>
      <c r="AF84" s="298"/>
    </row>
    <row r="85" spans="1:32" ht="15" customHeight="1" x14ac:dyDescent="0.35">
      <c r="A85" s="1251"/>
      <c r="B85" s="353"/>
      <c r="C85" s="353"/>
      <c r="D85" s="327"/>
      <c r="E85" s="348"/>
      <c r="F85" s="327"/>
      <c r="G85" s="327"/>
      <c r="H85" s="348"/>
      <c r="I85" s="297"/>
      <c r="J85" s="353"/>
      <c r="K85" s="353"/>
      <c r="L85" s="297"/>
      <c r="M85" s="297"/>
      <c r="N85" s="353"/>
      <c r="O85" s="297"/>
      <c r="P85" s="353"/>
      <c r="Q85" s="298"/>
      <c r="R85" s="366"/>
      <c r="S85" s="298"/>
      <c r="T85" s="365"/>
      <c r="U85" s="298"/>
      <c r="V85" s="366"/>
      <c r="W85" s="298"/>
      <c r="X85" s="385"/>
      <c r="Y85" s="385"/>
      <c r="Z85" s="340"/>
      <c r="AA85" s="385"/>
      <c r="AB85" s="385"/>
      <c r="AC85" s="298"/>
      <c r="AD85" s="366"/>
      <c r="AE85" s="298"/>
      <c r="AF85" s="298"/>
    </row>
    <row r="86" spans="1:32" ht="15" customHeight="1" x14ac:dyDescent="0.35">
      <c r="A86" s="1249">
        <v>44407</v>
      </c>
      <c r="B86" s="353"/>
      <c r="C86" s="353"/>
      <c r="D86" s="327"/>
      <c r="E86" s="348"/>
      <c r="F86" s="327"/>
      <c r="G86" s="327"/>
      <c r="H86" s="348"/>
      <c r="I86" s="297"/>
      <c r="J86" s="353">
        <v>14.39</v>
      </c>
      <c r="K86" s="353"/>
      <c r="L86" s="297">
        <v>110084</v>
      </c>
      <c r="M86" s="297"/>
      <c r="N86" s="353"/>
      <c r="O86" s="297"/>
      <c r="P86" s="353"/>
      <c r="Q86" s="298"/>
      <c r="R86" s="366"/>
      <c r="S86" s="298"/>
      <c r="T86" s="365">
        <v>15</v>
      </c>
      <c r="U86" s="298">
        <v>114750</v>
      </c>
      <c r="V86" s="366"/>
      <c r="W86" s="298"/>
      <c r="X86" s="385">
        <v>9.0500000000000007</v>
      </c>
      <c r="Y86" s="385"/>
      <c r="Z86" s="340">
        <v>69233</v>
      </c>
      <c r="AA86" s="385"/>
      <c r="AB86" s="385"/>
      <c r="AC86" s="298"/>
      <c r="AD86" s="366"/>
      <c r="AE86" s="298"/>
      <c r="AF86" s="298"/>
    </row>
    <row r="87" spans="1:32" ht="15" customHeight="1" x14ac:dyDescent="0.35">
      <c r="A87" s="1251"/>
      <c r="B87" s="353"/>
      <c r="C87" s="353"/>
      <c r="D87" s="327"/>
      <c r="E87" s="348"/>
      <c r="F87" s="327"/>
      <c r="G87" s="327"/>
      <c r="H87" s="348"/>
      <c r="I87" s="297"/>
      <c r="J87" s="353"/>
      <c r="K87" s="353"/>
      <c r="L87" s="297"/>
      <c r="M87" s="297"/>
      <c r="N87" s="353"/>
      <c r="O87" s="297"/>
      <c r="P87" s="353"/>
      <c r="Q87" s="298"/>
      <c r="R87" s="366"/>
      <c r="S87" s="298"/>
      <c r="T87" s="365">
        <v>15</v>
      </c>
      <c r="U87" s="298">
        <v>114750</v>
      </c>
      <c r="V87" s="366"/>
      <c r="W87" s="298"/>
      <c r="X87" s="385"/>
      <c r="Y87" s="385"/>
      <c r="Z87" s="340"/>
      <c r="AA87" s="385"/>
      <c r="AB87" s="385"/>
      <c r="AC87" s="298"/>
      <c r="AD87" s="366"/>
      <c r="AE87" s="298"/>
      <c r="AF87" s="298"/>
    </row>
    <row r="88" spans="1:32" ht="15" customHeight="1" x14ac:dyDescent="0.35">
      <c r="A88" s="1249">
        <v>44408</v>
      </c>
      <c r="B88" s="353">
        <v>18.489999999999998</v>
      </c>
      <c r="C88" s="353"/>
      <c r="D88" s="327">
        <v>141449</v>
      </c>
      <c r="E88" s="348">
        <v>19.690000000000001</v>
      </c>
      <c r="F88" s="327">
        <v>150629</v>
      </c>
      <c r="G88" s="327"/>
      <c r="H88" s="348"/>
      <c r="I88" s="297"/>
      <c r="J88" s="353">
        <v>30</v>
      </c>
      <c r="K88" s="353"/>
      <c r="L88" s="297">
        <v>229500</v>
      </c>
      <c r="M88" s="297"/>
      <c r="N88" s="353">
        <v>31.24</v>
      </c>
      <c r="O88" s="297">
        <v>160890</v>
      </c>
      <c r="P88" s="353">
        <v>8.15</v>
      </c>
      <c r="Q88" s="298">
        <v>62348</v>
      </c>
      <c r="R88" s="366"/>
      <c r="S88" s="298"/>
      <c r="T88" s="365">
        <v>15</v>
      </c>
      <c r="U88" s="298">
        <v>114750</v>
      </c>
      <c r="V88" s="366"/>
      <c r="W88" s="298"/>
      <c r="X88" s="385">
        <v>8.14</v>
      </c>
      <c r="Y88" s="385"/>
      <c r="Z88" s="340">
        <v>62271</v>
      </c>
      <c r="AA88" s="385"/>
      <c r="AB88" s="385"/>
      <c r="AC88" s="298"/>
      <c r="AD88" s="366"/>
      <c r="AE88" s="298"/>
      <c r="AF88" s="298"/>
    </row>
    <row r="89" spans="1:32" ht="15" customHeight="1" x14ac:dyDescent="0.35">
      <c r="A89" s="1251"/>
      <c r="B89" s="353"/>
      <c r="C89" s="353"/>
      <c r="D89" s="327"/>
      <c r="E89" s="348"/>
      <c r="F89" s="327"/>
      <c r="G89" s="327"/>
      <c r="H89" s="348"/>
      <c r="I89" s="297"/>
      <c r="J89" s="353">
        <v>21.82</v>
      </c>
      <c r="K89" s="353"/>
      <c r="L89" s="297">
        <v>166923</v>
      </c>
      <c r="M89" s="297"/>
      <c r="N89" s="353"/>
      <c r="O89" s="297"/>
      <c r="P89" s="353"/>
      <c r="Q89" s="298"/>
      <c r="R89" s="366"/>
      <c r="S89" s="298"/>
      <c r="T89" s="365"/>
      <c r="U89" s="298"/>
      <c r="V89" s="366"/>
      <c r="W89" s="298"/>
      <c r="X89" s="385"/>
      <c r="Y89" s="385"/>
      <c r="Z89" s="340"/>
      <c r="AA89" s="385"/>
      <c r="AB89" s="385"/>
      <c r="AC89" s="298"/>
      <c r="AD89" s="366"/>
      <c r="AE89" s="298"/>
      <c r="AF89" s="298"/>
    </row>
    <row r="90" spans="1:32" s="295" customFormat="1" ht="27" customHeight="1" x14ac:dyDescent="0.35">
      <c r="A90" s="1226" t="s">
        <v>113</v>
      </c>
      <c r="B90" s="354"/>
      <c r="C90" s="354"/>
      <c r="D90" s="293">
        <f>SUM(D7:D89)</f>
        <v>2580885</v>
      </c>
      <c r="E90" s="364"/>
      <c r="F90" s="293">
        <f>SUM(F7:F89)</f>
        <v>4003483</v>
      </c>
      <c r="G90" s="293"/>
      <c r="H90" s="364"/>
      <c r="I90" s="293">
        <f>SUM(I7:I89)</f>
        <v>1436212</v>
      </c>
      <c r="J90" s="364"/>
      <c r="K90" s="364"/>
      <c r="L90" s="293">
        <f>SUM(L7:L89)</f>
        <v>5523919</v>
      </c>
      <c r="M90" s="293"/>
      <c r="N90" s="364"/>
      <c r="O90" s="293">
        <f>SUM(O7:O89)</f>
        <v>1718147</v>
      </c>
      <c r="P90" s="364"/>
      <c r="Q90" s="293">
        <f>SUM(Q7:Q89)</f>
        <v>1414105</v>
      </c>
      <c r="R90" s="364"/>
      <c r="S90" s="293">
        <f>SUM(S7:S89)</f>
        <v>1153851</v>
      </c>
      <c r="T90" s="354"/>
      <c r="U90" s="293">
        <f>SUM(U7:U89)</f>
        <v>6311452</v>
      </c>
      <c r="V90" s="364"/>
      <c r="W90" s="293">
        <f>SUM(W7:W89)</f>
        <v>71604</v>
      </c>
      <c r="X90" s="364"/>
      <c r="Y90" s="364"/>
      <c r="Z90" s="293">
        <f>SUM(Z7:Z89)</f>
        <v>705940</v>
      </c>
      <c r="AA90" s="364"/>
      <c r="AB90" s="364"/>
      <c r="AC90" s="293">
        <f>SUM(AC7:AC89)</f>
        <v>1009036</v>
      </c>
      <c r="AD90" s="364"/>
      <c r="AE90" s="293">
        <f>SUM(AE7:AE89)</f>
        <v>0</v>
      </c>
      <c r="AF90" s="293">
        <f>SUM(D90:AE90)</f>
        <v>25928634</v>
      </c>
    </row>
    <row r="91" spans="1:32" s="295" customFormat="1" ht="34.5" customHeight="1" x14ac:dyDescent="0.35">
      <c r="A91" s="1226"/>
      <c r="B91" s="354">
        <f>SUM(B7:B90)</f>
        <v>337.37</v>
      </c>
      <c r="C91" s="354">
        <f>SUM(C7:C90)</f>
        <v>0</v>
      </c>
      <c r="D91" s="862"/>
      <c r="E91" s="354">
        <f>SUM(E7:E90)</f>
        <v>523.33000000000004</v>
      </c>
      <c r="F91" s="293"/>
      <c r="G91" s="293"/>
      <c r="H91" s="354">
        <f>SUM(H7:H90)</f>
        <v>187.74</v>
      </c>
      <c r="I91" s="293"/>
      <c r="J91" s="354">
        <f>SUM(J7:J90)</f>
        <v>722.08</v>
      </c>
      <c r="K91" s="354">
        <f>SUM(K7:K90)</f>
        <v>0</v>
      </c>
      <c r="L91" s="293"/>
      <c r="M91" s="293"/>
      <c r="N91" s="354">
        <f>SUM(N7:N90)</f>
        <v>333.62</v>
      </c>
      <c r="O91" s="293"/>
      <c r="P91" s="354">
        <f>SUM(P7:P90)</f>
        <v>184.85</v>
      </c>
      <c r="Q91" s="293"/>
      <c r="R91" s="354">
        <f>SUM(R7:R90)</f>
        <v>150.83000000000001</v>
      </c>
      <c r="S91" s="293"/>
      <c r="T91" s="354">
        <f>SUM(T7:T90)</f>
        <v>825.05</v>
      </c>
      <c r="U91" s="293"/>
      <c r="V91" s="354">
        <f>SUM(V7:V90)</f>
        <v>9.36</v>
      </c>
      <c r="W91" s="293"/>
      <c r="X91" s="354">
        <f>SUM(X7:X90)</f>
        <v>92.279999999999987</v>
      </c>
      <c r="Y91" s="354">
        <f>SUM(Y7:Y90)</f>
        <v>0</v>
      </c>
      <c r="Z91" s="293"/>
      <c r="AA91" s="354">
        <f>SUM(AA7:AA90)</f>
        <v>131.9</v>
      </c>
      <c r="AB91" s="354">
        <f>SUM(AB7:AB90)</f>
        <v>0</v>
      </c>
      <c r="AC91" s="293"/>
      <c r="AD91" s="354">
        <f>SUM(AD7:AD90)</f>
        <v>0</v>
      </c>
      <c r="AE91" s="293"/>
      <c r="AF91" s="364">
        <f>SUM(B91:AE91)</f>
        <v>3498.4100000000003</v>
      </c>
    </row>
    <row r="92" spans="1:32" ht="26.25" customHeight="1" thickBot="1" x14ac:dyDescent="0.4">
      <c r="A92" s="299"/>
      <c r="B92" s="355"/>
      <c r="C92" s="355"/>
      <c r="D92" s="299"/>
      <c r="E92" s="355"/>
      <c r="F92" s="299"/>
      <c r="G92" s="299"/>
      <c r="H92" s="355"/>
      <c r="I92" s="299"/>
      <c r="J92" s="355"/>
      <c r="K92" s="355"/>
      <c r="L92" s="299"/>
      <c r="M92" s="299"/>
      <c r="N92" s="355"/>
      <c r="O92" s="299"/>
      <c r="P92" s="355"/>
      <c r="Q92" s="299"/>
      <c r="R92" s="355"/>
      <c r="S92" s="299"/>
      <c r="T92" s="378"/>
      <c r="U92" s="299"/>
      <c r="V92" s="355"/>
      <c r="W92" s="299"/>
      <c r="X92" s="355"/>
      <c r="Y92" s="355"/>
      <c r="Z92" s="299"/>
      <c r="AA92" s="355"/>
      <c r="AB92" s="355"/>
      <c r="AC92" s="300"/>
      <c r="AD92" s="373"/>
      <c r="AE92" s="299"/>
      <c r="AF92" s="299"/>
    </row>
    <row r="93" spans="1:32" s="295" customFormat="1" ht="48" customHeight="1" thickBot="1" x14ac:dyDescent="0.4">
      <c r="A93" s="1245" t="s">
        <v>2</v>
      </c>
      <c r="B93" s="1261" t="s">
        <v>114</v>
      </c>
      <c r="C93" s="1262"/>
      <c r="D93" s="1262"/>
      <c r="E93" s="1262"/>
      <c r="F93" s="1263"/>
      <c r="G93" s="872"/>
      <c r="H93" s="1264" t="s">
        <v>176</v>
      </c>
      <c r="I93" s="1264"/>
      <c r="J93" s="1265" t="s">
        <v>115</v>
      </c>
      <c r="K93" s="1266"/>
      <c r="L93" s="1266"/>
      <c r="M93" s="1266"/>
      <c r="N93" s="1266"/>
      <c r="O93" s="1266"/>
      <c r="P93" s="1266"/>
      <c r="Q93" s="1266"/>
      <c r="R93" s="1266"/>
      <c r="S93" s="1267"/>
      <c r="T93" s="1265" t="s">
        <v>116</v>
      </c>
      <c r="U93" s="1266"/>
      <c r="V93" s="1266"/>
      <c r="W93" s="1266"/>
      <c r="X93" s="1266"/>
      <c r="Y93" s="1266"/>
      <c r="Z93" s="1266"/>
      <c r="AA93" s="1236" t="s">
        <v>223</v>
      </c>
      <c r="AB93" s="1236"/>
      <c r="AC93" s="1236"/>
      <c r="AD93" s="1270" t="s">
        <v>224</v>
      </c>
      <c r="AE93" s="1271"/>
      <c r="AF93" s="1272" t="s">
        <v>9</v>
      </c>
    </row>
    <row r="94" spans="1:32" s="295" customFormat="1" ht="15" customHeight="1" x14ac:dyDescent="0.35">
      <c r="A94" s="1246"/>
      <c r="B94" s="1268" t="s">
        <v>195</v>
      </c>
      <c r="C94" s="1281"/>
      <c r="D94" s="1269"/>
      <c r="E94" s="1268" t="s">
        <v>196</v>
      </c>
      <c r="F94" s="1269"/>
      <c r="G94" s="877"/>
      <c r="H94" s="1268" t="s">
        <v>177</v>
      </c>
      <c r="I94" s="1269"/>
      <c r="J94" s="1268" t="s">
        <v>197</v>
      </c>
      <c r="K94" s="1281"/>
      <c r="L94" s="1269"/>
      <c r="M94" s="877"/>
      <c r="N94" s="1268" t="s">
        <v>198</v>
      </c>
      <c r="O94" s="1269"/>
      <c r="P94" s="1268" t="s">
        <v>199</v>
      </c>
      <c r="Q94" s="1269"/>
      <c r="R94" s="1268" t="s">
        <v>123</v>
      </c>
      <c r="S94" s="1269"/>
      <c r="T94" s="374"/>
      <c r="U94" s="863" t="s">
        <v>238</v>
      </c>
      <c r="V94" s="1268" t="s">
        <v>211</v>
      </c>
      <c r="W94" s="1269"/>
      <c r="X94" s="1268" t="s">
        <v>201</v>
      </c>
      <c r="Y94" s="1281"/>
      <c r="Z94" s="1269"/>
      <c r="AA94" s="1261" t="s">
        <v>225</v>
      </c>
      <c r="AB94" s="1262"/>
      <c r="AC94" s="1263"/>
      <c r="AD94" s="1274" t="s">
        <v>226</v>
      </c>
      <c r="AE94" s="1275"/>
      <c r="AF94" s="1285"/>
    </row>
    <row r="95" spans="1:32" s="295" customFormat="1" ht="15" customHeight="1" x14ac:dyDescent="0.35">
      <c r="A95" s="1247"/>
      <c r="B95" s="350" t="s">
        <v>21</v>
      </c>
      <c r="C95" s="350" t="s">
        <v>26</v>
      </c>
      <c r="D95" s="869" t="s">
        <v>27</v>
      </c>
      <c r="E95" s="363" t="s">
        <v>30</v>
      </c>
      <c r="F95" s="869" t="s">
        <v>27</v>
      </c>
      <c r="G95" s="872"/>
      <c r="H95" s="390" t="s">
        <v>30</v>
      </c>
      <c r="I95" s="863" t="s">
        <v>27</v>
      </c>
      <c r="J95" s="374" t="s">
        <v>30</v>
      </c>
      <c r="K95" s="374"/>
      <c r="L95" s="863" t="s">
        <v>27</v>
      </c>
      <c r="M95" s="863"/>
      <c r="N95" s="374" t="s">
        <v>30</v>
      </c>
      <c r="O95" s="863" t="s">
        <v>27</v>
      </c>
      <c r="P95" s="374" t="s">
        <v>30</v>
      </c>
      <c r="Q95" s="863" t="s">
        <v>27</v>
      </c>
      <c r="R95" s="374" t="s">
        <v>30</v>
      </c>
      <c r="S95" s="863" t="s">
        <v>27</v>
      </c>
      <c r="T95" s="374" t="s">
        <v>30</v>
      </c>
      <c r="U95" s="863" t="s">
        <v>27</v>
      </c>
      <c r="V95" s="374" t="s">
        <v>30</v>
      </c>
      <c r="W95" s="863" t="s">
        <v>27</v>
      </c>
      <c r="X95" s="374" t="s">
        <v>30</v>
      </c>
      <c r="Y95" s="374" t="s">
        <v>288</v>
      </c>
      <c r="Z95" s="863" t="s">
        <v>27</v>
      </c>
      <c r="AA95" s="363" t="s">
        <v>30</v>
      </c>
      <c r="AB95" s="363" t="s">
        <v>228</v>
      </c>
      <c r="AC95" s="869" t="s">
        <v>27</v>
      </c>
      <c r="AD95" s="363"/>
      <c r="AE95" s="876"/>
      <c r="AF95" s="334"/>
    </row>
    <row r="96" spans="1:32" s="295" customFormat="1" ht="15" customHeight="1" x14ac:dyDescent="0.35">
      <c r="A96" s="1243">
        <v>44378</v>
      </c>
      <c r="B96" s="353"/>
      <c r="C96" s="353"/>
      <c r="D96" s="867"/>
      <c r="E96" s="365"/>
      <c r="F96" s="867"/>
      <c r="G96" s="867"/>
      <c r="H96" s="365"/>
      <c r="I96" s="867"/>
      <c r="J96" s="365"/>
      <c r="K96" s="365"/>
      <c r="L96" s="337"/>
      <c r="M96" s="337"/>
      <c r="N96" s="375"/>
      <c r="O96" s="869"/>
      <c r="P96" s="363"/>
      <c r="Q96" s="869"/>
      <c r="R96" s="363"/>
      <c r="S96" s="337"/>
      <c r="T96" s="375"/>
      <c r="U96" s="869"/>
      <c r="V96" s="363"/>
      <c r="W96" s="867"/>
      <c r="X96" s="365"/>
      <c r="Y96" s="365"/>
      <c r="Z96" s="867"/>
      <c r="AA96" s="365"/>
      <c r="AB96" s="365"/>
      <c r="AC96" s="867"/>
      <c r="AD96" s="365"/>
      <c r="AE96" s="867"/>
      <c r="AF96" s="869"/>
    </row>
    <row r="97" spans="1:32" ht="15" x14ac:dyDescent="0.35">
      <c r="A97" s="1244"/>
      <c r="B97" s="353"/>
      <c r="C97" s="353"/>
      <c r="D97" s="298"/>
      <c r="E97" s="366"/>
      <c r="F97" s="297"/>
      <c r="G97" s="297"/>
      <c r="H97" s="353"/>
      <c r="I97" s="298"/>
      <c r="J97" s="366"/>
      <c r="K97" s="366"/>
      <c r="L97" s="298"/>
      <c r="M97" s="298"/>
      <c r="N97" s="366"/>
      <c r="O97" s="298"/>
      <c r="P97" s="366"/>
      <c r="Q97" s="298"/>
      <c r="R97" s="366"/>
      <c r="S97" s="298"/>
      <c r="T97" s="365"/>
      <c r="U97" s="298"/>
      <c r="V97" s="366"/>
      <c r="W97" s="298"/>
      <c r="X97" s="366"/>
      <c r="Y97" s="366"/>
      <c r="Z97" s="298"/>
      <c r="AA97" s="366"/>
      <c r="AB97" s="366"/>
      <c r="AC97" s="298"/>
      <c r="AD97" s="393"/>
      <c r="AE97" s="346"/>
      <c r="AF97" s="305"/>
    </row>
    <row r="98" spans="1:32" ht="15" customHeight="1" x14ac:dyDescent="0.35">
      <c r="A98" s="1243">
        <v>44379</v>
      </c>
      <c r="B98" s="353"/>
      <c r="C98" s="353"/>
      <c r="D98" s="305"/>
      <c r="E98" s="367">
        <v>36.380000000000003</v>
      </c>
      <c r="F98" s="887">
        <v>187360</v>
      </c>
      <c r="G98" s="887"/>
      <c r="H98" s="352"/>
      <c r="I98" s="305"/>
      <c r="J98" s="367">
        <v>11.4</v>
      </c>
      <c r="K98" s="367"/>
      <c r="L98" s="305">
        <v>87210</v>
      </c>
      <c r="M98" s="305"/>
      <c r="N98" s="367"/>
      <c r="O98" s="305"/>
      <c r="P98" s="367"/>
      <c r="Q98" s="305"/>
      <c r="R98" s="367"/>
      <c r="S98" s="305"/>
      <c r="T98" s="379"/>
      <c r="U98" s="305"/>
      <c r="V98" s="367"/>
      <c r="W98" s="305"/>
      <c r="X98" s="367"/>
      <c r="Y98" s="367"/>
      <c r="Z98" s="305"/>
      <c r="AA98" s="367"/>
      <c r="AB98" s="367"/>
      <c r="AC98" s="305"/>
      <c r="AD98" s="393"/>
      <c r="AE98" s="868"/>
      <c r="AF98" s="305"/>
    </row>
    <row r="99" spans="1:32" ht="15" customHeight="1" x14ac:dyDescent="0.35">
      <c r="A99" s="1244"/>
      <c r="B99" s="353"/>
      <c r="C99" s="353"/>
      <c r="D99" s="298"/>
      <c r="E99" s="366"/>
      <c r="F99" s="297"/>
      <c r="G99" s="297"/>
      <c r="H99" s="353"/>
      <c r="I99" s="298"/>
      <c r="J99" s="366"/>
      <c r="K99" s="366"/>
      <c r="L99" s="298"/>
      <c r="M99" s="298"/>
      <c r="N99" s="366"/>
      <c r="O99" s="298"/>
      <c r="P99" s="366"/>
      <c r="Q99" s="298"/>
      <c r="R99" s="366"/>
      <c r="S99" s="298"/>
      <c r="T99" s="365"/>
      <c r="U99" s="298"/>
      <c r="V99" s="366"/>
      <c r="W99" s="298"/>
      <c r="X99" s="366"/>
      <c r="Y99" s="366"/>
      <c r="Z99" s="298"/>
      <c r="AA99" s="366"/>
      <c r="AB99" s="366"/>
      <c r="AC99" s="298"/>
      <c r="AD99" s="385"/>
      <c r="AE99" s="868"/>
      <c r="AF99" s="298"/>
    </row>
    <row r="100" spans="1:32" ht="15" customHeight="1" x14ac:dyDescent="0.35">
      <c r="A100" s="1243">
        <v>44380</v>
      </c>
      <c r="B100" s="353"/>
      <c r="C100" s="353"/>
      <c r="D100" s="298"/>
      <c r="E100" s="366"/>
      <c r="F100" s="297"/>
      <c r="G100" s="297"/>
      <c r="H100" s="353"/>
      <c r="I100" s="298"/>
      <c r="J100" s="366"/>
      <c r="K100" s="366"/>
      <c r="L100" s="298"/>
      <c r="M100" s="298"/>
      <c r="N100" s="366"/>
      <c r="O100" s="298"/>
      <c r="P100" s="366"/>
      <c r="Q100" s="298"/>
      <c r="R100" s="366"/>
      <c r="S100" s="298"/>
      <c r="T100" s="365"/>
      <c r="U100" s="298"/>
      <c r="V100" s="366"/>
      <c r="W100" s="298"/>
      <c r="X100" s="366"/>
      <c r="Y100" s="366"/>
      <c r="Z100" s="298"/>
      <c r="AA100" s="366"/>
      <c r="AB100" s="366"/>
      <c r="AC100" s="298"/>
      <c r="AD100" s="385"/>
      <c r="AE100" s="868"/>
      <c r="AF100" s="298"/>
    </row>
    <row r="101" spans="1:32" ht="15" customHeight="1" x14ac:dyDescent="0.35">
      <c r="A101" s="1244"/>
      <c r="B101" s="353"/>
      <c r="C101" s="353"/>
      <c r="D101" s="298"/>
      <c r="E101" s="366"/>
      <c r="F101" s="297"/>
      <c r="G101" s="297"/>
      <c r="H101" s="353"/>
      <c r="I101" s="298"/>
      <c r="J101" s="366"/>
      <c r="K101" s="366"/>
      <c r="L101" s="298"/>
      <c r="M101" s="298"/>
      <c r="N101" s="366"/>
      <c r="O101" s="298"/>
      <c r="P101" s="366"/>
      <c r="Q101" s="298"/>
      <c r="R101" s="366"/>
      <c r="S101" s="298"/>
      <c r="T101" s="365"/>
      <c r="U101" s="298"/>
      <c r="V101" s="366"/>
      <c r="W101" s="298"/>
      <c r="X101" s="366"/>
      <c r="Y101" s="366"/>
      <c r="Z101" s="298"/>
      <c r="AA101" s="366"/>
      <c r="AB101" s="366"/>
      <c r="AC101" s="298"/>
      <c r="AD101" s="385"/>
      <c r="AE101" s="868"/>
      <c r="AF101" s="298"/>
    </row>
    <row r="102" spans="1:32" ht="15" customHeight="1" x14ac:dyDescent="0.35">
      <c r="A102" s="1243">
        <v>44381</v>
      </c>
      <c r="B102" s="353"/>
      <c r="C102" s="353"/>
      <c r="D102" s="298"/>
      <c r="E102" s="366"/>
      <c r="F102" s="297"/>
      <c r="G102" s="297"/>
      <c r="H102" s="353"/>
      <c r="I102" s="298"/>
      <c r="J102" s="366"/>
      <c r="K102" s="366"/>
      <c r="L102" s="298"/>
      <c r="M102" s="298"/>
      <c r="N102" s="366"/>
      <c r="O102" s="298"/>
      <c r="P102" s="366"/>
      <c r="Q102" s="298"/>
      <c r="R102" s="366"/>
      <c r="S102" s="298"/>
      <c r="T102" s="365"/>
      <c r="U102" s="298"/>
      <c r="V102" s="366"/>
      <c r="W102" s="298"/>
      <c r="X102" s="366"/>
      <c r="Y102" s="366"/>
      <c r="Z102" s="298"/>
      <c r="AA102" s="366"/>
      <c r="AB102" s="366"/>
      <c r="AC102" s="298"/>
      <c r="AD102" s="385"/>
      <c r="AE102" s="868"/>
      <c r="AF102" s="298"/>
    </row>
    <row r="103" spans="1:32" ht="15" customHeight="1" x14ac:dyDescent="0.35">
      <c r="A103" s="1244"/>
      <c r="B103" s="353"/>
      <c r="C103" s="353"/>
      <c r="D103" s="298"/>
      <c r="E103" s="366"/>
      <c r="F103" s="297"/>
      <c r="G103" s="297"/>
      <c r="H103" s="353"/>
      <c r="I103" s="298"/>
      <c r="J103" s="366"/>
      <c r="K103" s="366"/>
      <c r="L103" s="298"/>
      <c r="M103" s="298"/>
      <c r="N103" s="366"/>
      <c r="O103" s="298"/>
      <c r="P103" s="366"/>
      <c r="Q103" s="298"/>
      <c r="R103" s="366"/>
      <c r="S103" s="298"/>
      <c r="T103" s="365"/>
      <c r="U103" s="298"/>
      <c r="V103" s="366"/>
      <c r="W103" s="298"/>
      <c r="X103" s="366"/>
      <c r="Y103" s="366"/>
      <c r="Z103" s="298"/>
      <c r="AA103" s="366"/>
      <c r="AB103" s="366"/>
      <c r="AC103" s="298"/>
      <c r="AD103" s="385"/>
      <c r="AE103" s="868"/>
      <c r="AF103" s="298"/>
    </row>
    <row r="104" spans="1:32" ht="15" customHeight="1" x14ac:dyDescent="0.35">
      <c r="A104" s="1243">
        <v>44382</v>
      </c>
      <c r="B104" s="353"/>
      <c r="C104" s="353"/>
      <c r="D104" s="298"/>
      <c r="E104" s="366"/>
      <c r="F104" s="297"/>
      <c r="G104" s="297"/>
      <c r="H104" s="353">
        <v>10.71</v>
      </c>
      <c r="I104" s="298">
        <v>81932</v>
      </c>
      <c r="J104" s="366"/>
      <c r="K104" s="366"/>
      <c r="L104" s="298"/>
      <c r="M104" s="298"/>
      <c r="N104" s="366"/>
      <c r="O104" s="298"/>
      <c r="P104" s="366">
        <v>14.6</v>
      </c>
      <c r="Q104" s="298">
        <v>111690</v>
      </c>
      <c r="R104" s="366"/>
      <c r="S104" s="298"/>
      <c r="T104" s="365"/>
      <c r="U104" s="298"/>
      <c r="V104" s="366"/>
      <c r="W104" s="298"/>
      <c r="X104" s="366"/>
      <c r="Y104" s="366"/>
      <c r="Z104" s="298"/>
      <c r="AA104" s="366"/>
      <c r="AB104" s="366">
        <v>32.090000000000003</v>
      </c>
      <c r="AC104" s="298">
        <v>327320</v>
      </c>
      <c r="AD104" s="385">
        <v>29.82</v>
      </c>
      <c r="AE104" s="868">
        <v>304160</v>
      </c>
      <c r="AF104" s="298"/>
    </row>
    <row r="105" spans="1:32" ht="15" customHeight="1" x14ac:dyDescent="0.35">
      <c r="A105" s="1244"/>
      <c r="B105" s="353"/>
      <c r="C105" s="353"/>
      <c r="D105" s="298"/>
      <c r="E105" s="366"/>
      <c r="F105" s="297"/>
      <c r="G105" s="297"/>
      <c r="H105" s="353"/>
      <c r="I105" s="298"/>
      <c r="J105" s="366"/>
      <c r="K105" s="366"/>
      <c r="L105" s="298"/>
      <c r="M105" s="298"/>
      <c r="N105" s="366"/>
      <c r="O105" s="298"/>
      <c r="P105" s="366"/>
      <c r="Q105" s="298"/>
      <c r="R105" s="366"/>
      <c r="S105" s="298"/>
      <c r="T105" s="365"/>
      <c r="U105" s="298"/>
      <c r="V105" s="366"/>
      <c r="W105" s="298"/>
      <c r="X105" s="366"/>
      <c r="Y105" s="366"/>
      <c r="Z105" s="298"/>
      <c r="AA105" s="366"/>
      <c r="AB105" s="366"/>
      <c r="AC105" s="298"/>
      <c r="AD105" s="385"/>
      <c r="AE105" s="868"/>
      <c r="AF105" s="298"/>
    </row>
    <row r="106" spans="1:32" ht="15" customHeight="1" x14ac:dyDescent="0.35">
      <c r="A106" s="1243">
        <v>44383</v>
      </c>
      <c r="B106" s="353">
        <v>47.95</v>
      </c>
      <c r="C106" s="353"/>
      <c r="D106" s="298">
        <v>246943</v>
      </c>
      <c r="E106" s="366">
        <v>24.27</v>
      </c>
      <c r="F106" s="297">
        <v>124991</v>
      </c>
      <c r="G106" s="297"/>
      <c r="H106" s="353"/>
      <c r="I106" s="298"/>
      <c r="J106" s="366"/>
      <c r="K106" s="366"/>
      <c r="L106" s="298"/>
      <c r="M106" s="298"/>
      <c r="N106" s="366"/>
      <c r="O106" s="298"/>
      <c r="P106" s="366"/>
      <c r="Q106" s="298"/>
      <c r="R106" s="366"/>
      <c r="S106" s="298"/>
      <c r="T106" s="365"/>
      <c r="U106" s="298"/>
      <c r="V106" s="366">
        <v>34.340000000000003</v>
      </c>
      <c r="W106" s="298">
        <v>262701</v>
      </c>
      <c r="X106" s="366">
        <v>35.39</v>
      </c>
      <c r="Y106" s="366"/>
      <c r="Z106" s="298">
        <v>270734</v>
      </c>
      <c r="AA106" s="366"/>
      <c r="AB106" s="366"/>
      <c r="AC106" s="298"/>
      <c r="AD106" s="385"/>
      <c r="AE106" s="868"/>
      <c r="AF106" s="298"/>
    </row>
    <row r="107" spans="1:32" ht="15" customHeight="1" x14ac:dyDescent="0.35">
      <c r="A107" s="1244"/>
      <c r="B107" s="353"/>
      <c r="C107" s="353"/>
      <c r="D107" s="298"/>
      <c r="E107" s="366"/>
      <c r="F107" s="297"/>
      <c r="G107" s="297"/>
      <c r="H107" s="353"/>
      <c r="I107" s="298"/>
      <c r="J107" s="366"/>
      <c r="K107" s="366"/>
      <c r="L107" s="298"/>
      <c r="M107" s="298"/>
      <c r="N107" s="366"/>
      <c r="O107" s="298"/>
      <c r="P107" s="366"/>
      <c r="Q107" s="298"/>
      <c r="R107" s="366"/>
      <c r="S107" s="298"/>
      <c r="T107" s="365"/>
      <c r="U107" s="298"/>
      <c r="V107" s="366"/>
      <c r="W107" s="298"/>
      <c r="X107" s="366"/>
      <c r="Y107" s="366"/>
      <c r="Z107" s="298"/>
      <c r="AA107" s="366"/>
      <c r="AB107" s="366"/>
      <c r="AC107" s="298"/>
      <c r="AD107" s="385"/>
      <c r="AE107" s="868"/>
      <c r="AF107" s="298"/>
    </row>
    <row r="108" spans="1:32" ht="15" customHeight="1" x14ac:dyDescent="0.35">
      <c r="A108" s="1243">
        <v>44384</v>
      </c>
      <c r="B108" s="353"/>
      <c r="C108" s="353"/>
      <c r="D108" s="298"/>
      <c r="E108" s="366"/>
      <c r="F108" s="297"/>
      <c r="G108" s="297"/>
      <c r="H108" s="353"/>
      <c r="I108" s="298"/>
      <c r="J108" s="366"/>
      <c r="K108" s="366"/>
      <c r="L108" s="298"/>
      <c r="M108" s="298"/>
      <c r="N108" s="366"/>
      <c r="O108" s="298"/>
      <c r="P108" s="366"/>
      <c r="Q108" s="298"/>
      <c r="R108" s="366">
        <v>11.08</v>
      </c>
      <c r="S108" s="298">
        <v>84762</v>
      </c>
      <c r="T108" s="365"/>
      <c r="U108" s="298"/>
      <c r="V108" s="366"/>
      <c r="W108" s="298"/>
      <c r="X108" s="366"/>
      <c r="Y108" s="366"/>
      <c r="Z108" s="298"/>
      <c r="AA108" s="366"/>
      <c r="AB108" s="366"/>
      <c r="AC108" s="298"/>
      <c r="AD108" s="385"/>
      <c r="AE108" s="868"/>
      <c r="AF108" s="298"/>
    </row>
    <row r="109" spans="1:32" ht="15" customHeight="1" x14ac:dyDescent="0.35">
      <c r="A109" s="1244"/>
      <c r="B109" s="353"/>
      <c r="C109" s="353"/>
      <c r="D109" s="298"/>
      <c r="E109" s="366"/>
      <c r="F109" s="297"/>
      <c r="G109" s="297"/>
      <c r="H109" s="353"/>
      <c r="I109" s="298"/>
      <c r="J109" s="366"/>
      <c r="K109" s="366"/>
      <c r="L109" s="298"/>
      <c r="M109" s="298"/>
      <c r="N109" s="366"/>
      <c r="O109" s="298"/>
      <c r="P109" s="366"/>
      <c r="Q109" s="298"/>
      <c r="R109" s="366"/>
      <c r="S109" s="298"/>
      <c r="T109" s="365"/>
      <c r="U109" s="298"/>
      <c r="V109" s="366"/>
      <c r="W109" s="298"/>
      <c r="X109" s="366"/>
      <c r="Y109" s="366"/>
      <c r="Z109" s="298"/>
      <c r="AA109" s="366"/>
      <c r="AB109" s="366"/>
      <c r="AC109" s="298"/>
      <c r="AD109" s="385"/>
      <c r="AE109" s="868"/>
      <c r="AF109" s="298"/>
    </row>
    <row r="110" spans="1:32" ht="15" customHeight="1" x14ac:dyDescent="0.35">
      <c r="A110" s="1243">
        <v>44385</v>
      </c>
      <c r="B110" s="353"/>
      <c r="C110" s="353"/>
      <c r="D110" s="298"/>
      <c r="E110" s="366"/>
      <c r="F110" s="297"/>
      <c r="G110" s="297"/>
      <c r="H110" s="353"/>
      <c r="I110" s="298"/>
      <c r="J110" s="366"/>
      <c r="K110" s="366"/>
      <c r="L110" s="298"/>
      <c r="M110" s="298"/>
      <c r="N110" s="366"/>
      <c r="O110" s="298"/>
      <c r="P110" s="366"/>
      <c r="Q110" s="298"/>
      <c r="R110" s="366"/>
      <c r="S110" s="298"/>
      <c r="T110" s="365"/>
      <c r="U110" s="298"/>
      <c r="V110" s="366"/>
      <c r="W110" s="298"/>
      <c r="X110" s="366"/>
      <c r="Y110" s="366"/>
      <c r="Z110" s="298"/>
      <c r="AA110" s="366"/>
      <c r="AB110" s="366"/>
      <c r="AC110" s="298"/>
      <c r="AD110" s="385"/>
      <c r="AE110" s="868"/>
      <c r="AF110" s="298"/>
    </row>
    <row r="111" spans="1:32" ht="15" customHeight="1" x14ac:dyDescent="0.35">
      <c r="A111" s="1244"/>
      <c r="B111" s="353"/>
      <c r="C111" s="353"/>
      <c r="D111" s="298"/>
      <c r="E111" s="366"/>
      <c r="F111" s="297"/>
      <c r="G111" s="297"/>
      <c r="H111" s="353"/>
      <c r="I111" s="298"/>
      <c r="J111" s="366"/>
      <c r="K111" s="366"/>
      <c r="L111" s="298"/>
      <c r="M111" s="298"/>
      <c r="N111" s="366"/>
      <c r="O111" s="298"/>
      <c r="P111" s="366"/>
      <c r="Q111" s="298"/>
      <c r="R111" s="366"/>
      <c r="S111" s="298"/>
      <c r="T111" s="365"/>
      <c r="U111" s="298"/>
      <c r="V111" s="366"/>
      <c r="W111" s="298"/>
      <c r="X111" s="366"/>
      <c r="Y111" s="366"/>
      <c r="Z111" s="298"/>
      <c r="AA111" s="366"/>
      <c r="AB111" s="366"/>
      <c r="AC111" s="298"/>
      <c r="AD111" s="385"/>
      <c r="AE111" s="868"/>
      <c r="AF111" s="298"/>
    </row>
    <row r="112" spans="1:32" ht="15" customHeight="1" x14ac:dyDescent="0.35">
      <c r="A112" s="1243">
        <v>44386</v>
      </c>
      <c r="B112" s="353"/>
      <c r="C112" s="353"/>
      <c r="D112" s="298"/>
      <c r="E112" s="366"/>
      <c r="F112" s="297"/>
      <c r="G112" s="297"/>
      <c r="H112" s="353"/>
      <c r="I112" s="298"/>
      <c r="J112" s="366"/>
      <c r="K112" s="366"/>
      <c r="L112" s="298"/>
      <c r="M112" s="298"/>
      <c r="N112" s="366"/>
      <c r="O112" s="298"/>
      <c r="P112" s="366"/>
      <c r="Q112" s="298"/>
      <c r="R112" s="366"/>
      <c r="S112" s="298"/>
      <c r="T112" s="365"/>
      <c r="U112" s="298"/>
      <c r="V112" s="366"/>
      <c r="W112" s="298"/>
      <c r="X112" s="366"/>
      <c r="Y112" s="366"/>
      <c r="Z112" s="298"/>
      <c r="AA112" s="366"/>
      <c r="AB112" s="366">
        <v>32.65</v>
      </c>
      <c r="AC112" s="298">
        <v>333030</v>
      </c>
      <c r="AD112" s="385"/>
      <c r="AE112" s="868"/>
      <c r="AF112" s="298"/>
    </row>
    <row r="113" spans="1:32" ht="15" customHeight="1" x14ac:dyDescent="0.35">
      <c r="A113" s="1244"/>
      <c r="B113" s="353"/>
      <c r="C113" s="353"/>
      <c r="D113" s="298"/>
      <c r="E113" s="366"/>
      <c r="F113" s="297"/>
      <c r="G113" s="297"/>
      <c r="H113" s="353"/>
      <c r="I113" s="298"/>
      <c r="J113" s="366"/>
      <c r="K113" s="366"/>
      <c r="L113" s="298"/>
      <c r="M113" s="298"/>
      <c r="N113" s="366"/>
      <c r="O113" s="298"/>
      <c r="P113" s="366"/>
      <c r="Q113" s="298"/>
      <c r="R113" s="366"/>
      <c r="S113" s="298"/>
      <c r="T113" s="365"/>
      <c r="U113" s="298"/>
      <c r="V113" s="366"/>
      <c r="W113" s="298"/>
      <c r="X113" s="366"/>
      <c r="Y113" s="366"/>
      <c r="Z113" s="298"/>
      <c r="AA113" s="366"/>
      <c r="AB113" s="366"/>
      <c r="AC113" s="298"/>
      <c r="AD113" s="385"/>
      <c r="AE113" s="868"/>
      <c r="AF113" s="298"/>
    </row>
    <row r="114" spans="1:32" ht="15" customHeight="1" x14ac:dyDescent="0.35">
      <c r="A114" s="1243">
        <v>44387</v>
      </c>
      <c r="B114" s="353"/>
      <c r="C114" s="353"/>
      <c r="D114" s="298"/>
      <c r="E114" s="366"/>
      <c r="F114" s="297"/>
      <c r="G114" s="297"/>
      <c r="H114" s="353"/>
      <c r="I114" s="298"/>
      <c r="J114" s="366"/>
      <c r="K114" s="366"/>
      <c r="L114" s="298"/>
      <c r="M114" s="298"/>
      <c r="N114" s="366"/>
      <c r="O114" s="298"/>
      <c r="P114" s="366"/>
      <c r="Q114" s="298"/>
      <c r="R114" s="366"/>
      <c r="S114" s="298"/>
      <c r="T114" s="365"/>
      <c r="U114" s="298"/>
      <c r="V114" s="366"/>
      <c r="W114" s="298"/>
      <c r="X114" s="366"/>
      <c r="Y114" s="366"/>
      <c r="Z114" s="298"/>
      <c r="AA114" s="366"/>
      <c r="AB114" s="366"/>
      <c r="AC114" s="298"/>
      <c r="AD114" s="385"/>
      <c r="AE114" s="868"/>
      <c r="AF114" s="298"/>
    </row>
    <row r="115" spans="1:32" ht="15" customHeight="1" x14ac:dyDescent="0.35">
      <c r="A115" s="1244"/>
      <c r="B115" s="353"/>
      <c r="C115" s="353"/>
      <c r="D115" s="298"/>
      <c r="E115" s="366"/>
      <c r="F115" s="297"/>
      <c r="G115" s="297"/>
      <c r="H115" s="353"/>
      <c r="I115" s="298"/>
      <c r="J115" s="366"/>
      <c r="K115" s="366"/>
      <c r="L115" s="298"/>
      <c r="M115" s="298"/>
      <c r="N115" s="366"/>
      <c r="O115" s="298"/>
      <c r="P115" s="366"/>
      <c r="Q115" s="298"/>
      <c r="R115" s="366"/>
      <c r="S115" s="298"/>
      <c r="T115" s="365"/>
      <c r="U115" s="298"/>
      <c r="V115" s="366"/>
      <c r="W115" s="298"/>
      <c r="X115" s="366"/>
      <c r="Y115" s="366"/>
      <c r="Z115" s="298"/>
      <c r="AA115" s="366"/>
      <c r="AB115" s="366"/>
      <c r="AC115" s="298"/>
      <c r="AD115" s="385"/>
      <c r="AE115" s="868"/>
      <c r="AF115" s="298"/>
    </row>
    <row r="116" spans="1:32" ht="15" customHeight="1" x14ac:dyDescent="0.35">
      <c r="A116" s="1243">
        <v>44388</v>
      </c>
      <c r="B116" s="353"/>
      <c r="C116" s="353"/>
      <c r="D116" s="298"/>
      <c r="E116" s="366"/>
      <c r="F116" s="297"/>
      <c r="G116" s="297"/>
      <c r="H116" s="353"/>
      <c r="I116" s="298"/>
      <c r="J116" s="366"/>
      <c r="K116" s="366"/>
      <c r="L116" s="298"/>
      <c r="M116" s="298"/>
      <c r="N116" s="366"/>
      <c r="O116" s="298"/>
      <c r="P116" s="366"/>
      <c r="Q116" s="298"/>
      <c r="R116" s="366"/>
      <c r="S116" s="298"/>
      <c r="T116" s="365"/>
      <c r="U116" s="298"/>
      <c r="V116" s="366"/>
      <c r="W116" s="298"/>
      <c r="X116" s="366"/>
      <c r="Y116" s="366"/>
      <c r="Z116" s="298"/>
      <c r="AA116" s="366"/>
      <c r="AB116" s="366"/>
      <c r="AC116" s="298"/>
      <c r="AD116" s="385"/>
      <c r="AE116" s="868"/>
      <c r="AF116" s="298"/>
    </row>
    <row r="117" spans="1:32" ht="15" customHeight="1" x14ac:dyDescent="0.35">
      <c r="A117" s="1244"/>
      <c r="B117" s="353"/>
      <c r="C117" s="353"/>
      <c r="D117" s="298"/>
      <c r="E117" s="366"/>
      <c r="F117" s="297"/>
      <c r="G117" s="297"/>
      <c r="H117" s="353"/>
      <c r="I117" s="298"/>
      <c r="J117" s="366"/>
      <c r="K117" s="366"/>
      <c r="L117" s="298"/>
      <c r="M117" s="298"/>
      <c r="N117" s="366"/>
      <c r="O117" s="298"/>
      <c r="P117" s="366"/>
      <c r="Q117" s="298"/>
      <c r="R117" s="366"/>
      <c r="S117" s="298"/>
      <c r="T117" s="365"/>
      <c r="U117" s="298"/>
      <c r="V117" s="366"/>
      <c r="W117" s="298"/>
      <c r="X117" s="366"/>
      <c r="Y117" s="366"/>
      <c r="Z117" s="298"/>
      <c r="AA117" s="366"/>
      <c r="AB117" s="366"/>
      <c r="AC117" s="298"/>
      <c r="AD117" s="385"/>
      <c r="AE117" s="868"/>
      <c r="AF117" s="298"/>
    </row>
    <row r="118" spans="1:32" ht="15" customHeight="1" x14ac:dyDescent="0.35">
      <c r="A118" s="1243">
        <v>44389</v>
      </c>
      <c r="B118" s="353"/>
      <c r="C118" s="353"/>
      <c r="D118" s="298"/>
      <c r="E118" s="366">
        <v>55.12</v>
      </c>
      <c r="F118" s="297">
        <v>283868</v>
      </c>
      <c r="G118" s="297"/>
      <c r="H118" s="353">
        <v>14.83</v>
      </c>
      <c r="I118" s="298">
        <v>113450</v>
      </c>
      <c r="J118" s="366"/>
      <c r="K118" s="366"/>
      <c r="L118" s="298"/>
      <c r="M118" s="298"/>
      <c r="N118" s="366"/>
      <c r="O118" s="298"/>
      <c r="P118" s="366">
        <v>12.37</v>
      </c>
      <c r="Q118" s="298">
        <v>94630</v>
      </c>
      <c r="R118" s="366"/>
      <c r="S118" s="298"/>
      <c r="T118" s="365"/>
      <c r="U118" s="298"/>
      <c r="V118" s="366"/>
      <c r="W118" s="298"/>
      <c r="X118" s="366"/>
      <c r="Y118" s="366"/>
      <c r="Z118" s="298"/>
      <c r="AA118" s="366"/>
      <c r="AB118" s="366"/>
      <c r="AC118" s="298"/>
      <c r="AD118" s="385"/>
      <c r="AE118" s="868"/>
      <c r="AF118" s="298"/>
    </row>
    <row r="119" spans="1:32" ht="15" customHeight="1" x14ac:dyDescent="0.35">
      <c r="A119" s="1244"/>
      <c r="B119" s="353"/>
      <c r="C119" s="353"/>
      <c r="D119" s="298"/>
      <c r="E119" s="366"/>
      <c r="F119" s="297"/>
      <c r="G119" s="297"/>
      <c r="H119" s="353"/>
      <c r="I119" s="298"/>
      <c r="J119" s="366"/>
      <c r="K119" s="366"/>
      <c r="L119" s="298"/>
      <c r="M119" s="298"/>
      <c r="N119" s="366"/>
      <c r="O119" s="298"/>
      <c r="P119" s="366"/>
      <c r="Q119" s="298"/>
      <c r="R119" s="366"/>
      <c r="S119" s="298"/>
      <c r="T119" s="365"/>
      <c r="U119" s="298"/>
      <c r="V119" s="366"/>
      <c r="W119" s="298"/>
      <c r="X119" s="366"/>
      <c r="Y119" s="366"/>
      <c r="Z119" s="298"/>
      <c r="AA119" s="366"/>
      <c r="AB119" s="366"/>
      <c r="AC119" s="298"/>
      <c r="AD119" s="385"/>
      <c r="AE119" s="868"/>
      <c r="AF119" s="298"/>
    </row>
    <row r="120" spans="1:32" ht="15" customHeight="1" x14ac:dyDescent="0.35">
      <c r="A120" s="1243">
        <v>44390</v>
      </c>
      <c r="B120" s="353"/>
      <c r="C120" s="353"/>
      <c r="D120" s="298"/>
      <c r="E120" s="366"/>
      <c r="F120" s="297"/>
      <c r="G120" s="297"/>
      <c r="H120" s="353"/>
      <c r="I120" s="298"/>
      <c r="J120" s="366"/>
      <c r="K120" s="366"/>
      <c r="L120" s="298"/>
      <c r="M120" s="298"/>
      <c r="N120" s="366"/>
      <c r="O120" s="332"/>
      <c r="P120" s="388"/>
      <c r="Q120" s="298"/>
      <c r="R120" s="366"/>
      <c r="S120" s="298"/>
      <c r="T120" s="365"/>
      <c r="U120" s="298"/>
      <c r="V120" s="366"/>
      <c r="W120" s="298"/>
      <c r="X120" s="366"/>
      <c r="Y120" s="366"/>
      <c r="Z120" s="298"/>
      <c r="AA120" s="366"/>
      <c r="AB120" s="366">
        <v>32.99</v>
      </c>
      <c r="AC120" s="298">
        <v>336500</v>
      </c>
      <c r="AD120" s="385"/>
      <c r="AE120" s="868"/>
      <c r="AF120" s="298"/>
    </row>
    <row r="121" spans="1:32" ht="15" customHeight="1" x14ac:dyDescent="0.35">
      <c r="A121" s="1244"/>
      <c r="B121" s="353"/>
      <c r="C121" s="353"/>
      <c r="D121" s="298"/>
      <c r="E121" s="366"/>
      <c r="F121" s="297"/>
      <c r="G121" s="297"/>
      <c r="H121" s="353"/>
      <c r="I121" s="298"/>
      <c r="J121" s="366"/>
      <c r="K121" s="366"/>
      <c r="L121" s="298"/>
      <c r="M121" s="298"/>
      <c r="N121" s="366"/>
      <c r="O121" s="298"/>
      <c r="P121" s="366"/>
      <c r="Q121" s="298"/>
      <c r="R121" s="366"/>
      <c r="S121" s="298"/>
      <c r="T121" s="365"/>
      <c r="U121" s="298"/>
      <c r="V121" s="366"/>
      <c r="W121" s="298"/>
      <c r="X121" s="366"/>
      <c r="Y121" s="366"/>
      <c r="Z121" s="298"/>
      <c r="AA121" s="366"/>
      <c r="AB121" s="366"/>
      <c r="AC121" s="298"/>
      <c r="AD121" s="385"/>
      <c r="AE121" s="868"/>
      <c r="AF121" s="298"/>
    </row>
    <row r="122" spans="1:32" ht="15" customHeight="1" x14ac:dyDescent="0.35">
      <c r="A122" s="1243">
        <v>44391</v>
      </c>
      <c r="B122" s="353">
        <v>42.38</v>
      </c>
      <c r="C122" s="353"/>
      <c r="D122" s="298">
        <v>218257</v>
      </c>
      <c r="E122" s="366"/>
      <c r="F122" s="297"/>
      <c r="G122" s="297"/>
      <c r="H122" s="353"/>
      <c r="I122" s="298"/>
      <c r="J122" s="366"/>
      <c r="K122" s="366"/>
      <c r="L122" s="298"/>
      <c r="M122" s="298"/>
      <c r="N122" s="366"/>
      <c r="O122" s="298"/>
      <c r="P122" s="366"/>
      <c r="Q122" s="298"/>
      <c r="R122" s="366"/>
      <c r="S122" s="298"/>
      <c r="T122" s="365"/>
      <c r="U122" s="298"/>
      <c r="V122" s="366"/>
      <c r="W122" s="298"/>
      <c r="X122" s="366"/>
      <c r="Y122" s="366"/>
      <c r="Z122" s="298"/>
      <c r="AA122" s="366"/>
      <c r="AB122" s="366"/>
      <c r="AC122" s="298"/>
      <c r="AD122" s="385"/>
      <c r="AE122" s="868"/>
      <c r="AF122" s="298"/>
    </row>
    <row r="123" spans="1:32" ht="15" customHeight="1" x14ac:dyDescent="0.35">
      <c r="A123" s="1244"/>
      <c r="B123" s="353"/>
      <c r="C123" s="353"/>
      <c r="D123" s="298"/>
      <c r="E123" s="366"/>
      <c r="F123" s="297"/>
      <c r="G123" s="297"/>
      <c r="H123" s="353"/>
      <c r="I123" s="298"/>
      <c r="J123" s="366"/>
      <c r="K123" s="366"/>
      <c r="L123" s="298"/>
      <c r="M123" s="298"/>
      <c r="N123" s="366"/>
      <c r="O123" s="298"/>
      <c r="P123" s="366"/>
      <c r="Q123" s="298"/>
      <c r="R123" s="366"/>
      <c r="S123" s="298"/>
      <c r="T123" s="365"/>
      <c r="U123" s="298"/>
      <c r="V123" s="366"/>
      <c r="W123" s="298"/>
      <c r="X123" s="366"/>
      <c r="Y123" s="366"/>
      <c r="Z123" s="298"/>
      <c r="AA123" s="366"/>
      <c r="AB123" s="366"/>
      <c r="AC123" s="298"/>
      <c r="AD123" s="385"/>
      <c r="AE123" s="868"/>
      <c r="AF123" s="298"/>
    </row>
    <row r="124" spans="1:32" ht="15" customHeight="1" x14ac:dyDescent="0.35">
      <c r="A124" s="1243">
        <v>44392</v>
      </c>
      <c r="B124" s="353"/>
      <c r="C124" s="353"/>
      <c r="D124" s="298"/>
      <c r="E124" s="366"/>
      <c r="F124" s="297"/>
      <c r="G124" s="297"/>
      <c r="H124" s="353"/>
      <c r="I124" s="298"/>
      <c r="J124" s="366"/>
      <c r="K124" s="366"/>
      <c r="L124" s="298"/>
      <c r="M124" s="298"/>
      <c r="N124" s="366"/>
      <c r="O124" s="298"/>
      <c r="P124" s="366"/>
      <c r="Q124" s="298"/>
      <c r="R124" s="366"/>
      <c r="S124" s="298"/>
      <c r="T124" s="365"/>
      <c r="U124" s="298"/>
      <c r="V124" s="366"/>
      <c r="W124" s="298"/>
      <c r="X124" s="366"/>
      <c r="Y124" s="366"/>
      <c r="Z124" s="298"/>
      <c r="AA124" s="366"/>
      <c r="AB124" s="366"/>
      <c r="AC124" s="298"/>
      <c r="AD124" s="385"/>
      <c r="AE124" s="868"/>
      <c r="AF124" s="298"/>
    </row>
    <row r="125" spans="1:32" ht="15" customHeight="1" x14ac:dyDescent="0.35">
      <c r="A125" s="1244"/>
      <c r="B125" s="353"/>
      <c r="C125" s="353"/>
      <c r="D125" s="298"/>
      <c r="E125" s="366"/>
      <c r="F125" s="297"/>
      <c r="G125" s="297"/>
      <c r="H125" s="353"/>
      <c r="I125" s="298"/>
      <c r="J125" s="366"/>
      <c r="K125" s="366"/>
      <c r="L125" s="298"/>
      <c r="M125" s="298"/>
      <c r="N125" s="366"/>
      <c r="O125" s="298"/>
      <c r="P125" s="366"/>
      <c r="Q125" s="298"/>
      <c r="R125" s="366"/>
      <c r="S125" s="298"/>
      <c r="T125" s="365"/>
      <c r="U125" s="298"/>
      <c r="V125" s="366"/>
      <c r="W125" s="298"/>
      <c r="X125" s="366"/>
      <c r="Y125" s="366"/>
      <c r="Z125" s="298"/>
      <c r="AA125" s="366"/>
      <c r="AB125" s="366"/>
      <c r="AC125" s="298"/>
      <c r="AD125" s="385"/>
      <c r="AE125" s="868"/>
      <c r="AF125" s="298"/>
    </row>
    <row r="126" spans="1:32" ht="15" customHeight="1" x14ac:dyDescent="0.35">
      <c r="A126" s="1243">
        <v>44393</v>
      </c>
      <c r="B126" s="353"/>
      <c r="C126" s="353"/>
      <c r="D126" s="298"/>
      <c r="E126" s="366">
        <v>36.03</v>
      </c>
      <c r="F126" s="297">
        <v>185550</v>
      </c>
      <c r="G126" s="297"/>
      <c r="H126" s="353"/>
      <c r="I126" s="298"/>
      <c r="J126" s="366"/>
      <c r="K126" s="366"/>
      <c r="L126" s="298"/>
      <c r="M126" s="298"/>
      <c r="N126" s="366"/>
      <c r="O126" s="298"/>
      <c r="P126" s="366">
        <v>11.41</v>
      </c>
      <c r="Q126" s="298">
        <v>87287</v>
      </c>
      <c r="R126" s="366"/>
      <c r="S126" s="298"/>
      <c r="T126" s="365"/>
      <c r="U126" s="298"/>
      <c r="V126" s="366"/>
      <c r="W126" s="298"/>
      <c r="X126" s="366"/>
      <c r="Y126" s="366"/>
      <c r="Z126" s="298"/>
      <c r="AA126" s="366"/>
      <c r="AB126" s="366"/>
      <c r="AC126" s="298"/>
      <c r="AD126" s="385"/>
      <c r="AE126" s="868"/>
      <c r="AF126" s="298"/>
    </row>
    <row r="127" spans="1:32" ht="15" customHeight="1" x14ac:dyDescent="0.35">
      <c r="A127" s="1244"/>
      <c r="B127" s="353"/>
      <c r="C127" s="353"/>
      <c r="D127" s="298"/>
      <c r="E127" s="366"/>
      <c r="F127" s="297"/>
      <c r="G127" s="297"/>
      <c r="H127" s="353"/>
      <c r="I127" s="298"/>
      <c r="J127" s="366"/>
      <c r="K127" s="366"/>
      <c r="L127" s="298"/>
      <c r="M127" s="298"/>
      <c r="N127" s="366"/>
      <c r="O127" s="298"/>
      <c r="P127" s="366"/>
      <c r="Q127" s="298"/>
      <c r="R127" s="366"/>
      <c r="S127" s="298"/>
      <c r="T127" s="365"/>
      <c r="U127" s="298"/>
      <c r="V127" s="366"/>
      <c r="W127" s="298"/>
      <c r="X127" s="366"/>
      <c r="Y127" s="366"/>
      <c r="Z127" s="298"/>
      <c r="AA127" s="366"/>
      <c r="AB127" s="366"/>
      <c r="AC127" s="298"/>
      <c r="AD127" s="385"/>
      <c r="AE127" s="868"/>
      <c r="AF127" s="298"/>
    </row>
    <row r="128" spans="1:32" ht="15" customHeight="1" x14ac:dyDescent="0.35">
      <c r="A128" s="1243">
        <v>44394</v>
      </c>
      <c r="B128" s="353"/>
      <c r="C128" s="353"/>
      <c r="D128" s="298"/>
      <c r="E128" s="366"/>
      <c r="F128" s="297"/>
      <c r="G128" s="297"/>
      <c r="H128" s="353"/>
      <c r="I128" s="298"/>
      <c r="J128" s="366">
        <v>9.9499999999999993</v>
      </c>
      <c r="K128" s="366"/>
      <c r="L128" s="298">
        <v>76118</v>
      </c>
      <c r="M128" s="298"/>
      <c r="N128" s="366"/>
      <c r="O128" s="298"/>
      <c r="P128" s="366"/>
      <c r="Q128" s="298"/>
      <c r="R128" s="366"/>
      <c r="S128" s="298"/>
      <c r="T128" s="365"/>
      <c r="U128" s="298"/>
      <c r="V128" s="366"/>
      <c r="W128" s="298"/>
      <c r="X128" s="366"/>
      <c r="Y128" s="366"/>
      <c r="Z128" s="298"/>
      <c r="AA128" s="366"/>
      <c r="AB128" s="366">
        <v>35.69</v>
      </c>
      <c r="AC128" s="298">
        <v>364040</v>
      </c>
      <c r="AD128" s="385"/>
      <c r="AE128" s="868"/>
      <c r="AF128" s="298"/>
    </row>
    <row r="129" spans="1:32" ht="15" customHeight="1" x14ac:dyDescent="0.35">
      <c r="A129" s="1244"/>
      <c r="B129" s="353"/>
      <c r="C129" s="353"/>
      <c r="D129" s="298"/>
      <c r="E129" s="366"/>
      <c r="F129" s="297"/>
      <c r="G129" s="297"/>
      <c r="H129" s="353"/>
      <c r="I129" s="298"/>
      <c r="J129" s="366"/>
      <c r="K129" s="366"/>
      <c r="L129" s="298"/>
      <c r="M129" s="298"/>
      <c r="N129" s="366"/>
      <c r="O129" s="298"/>
      <c r="P129" s="366"/>
      <c r="Q129" s="298"/>
      <c r="R129" s="366"/>
      <c r="S129" s="298"/>
      <c r="T129" s="365"/>
      <c r="U129" s="298"/>
      <c r="V129" s="366"/>
      <c r="W129" s="298"/>
      <c r="X129" s="366"/>
      <c r="Y129" s="366"/>
      <c r="Z129" s="298"/>
      <c r="AA129" s="366"/>
      <c r="AB129" s="366">
        <v>8.82</v>
      </c>
      <c r="AC129" s="298">
        <v>90000</v>
      </c>
      <c r="AD129" s="385"/>
      <c r="AE129" s="868"/>
      <c r="AF129" s="298"/>
    </row>
    <row r="130" spans="1:32" ht="15" customHeight="1" x14ac:dyDescent="0.35">
      <c r="A130" s="1243">
        <v>44395</v>
      </c>
      <c r="B130" s="353"/>
      <c r="C130" s="353"/>
      <c r="D130" s="298"/>
      <c r="E130" s="366"/>
      <c r="F130" s="297"/>
      <c r="G130" s="297"/>
      <c r="H130" s="353"/>
      <c r="I130" s="298"/>
      <c r="J130" s="366"/>
      <c r="K130" s="366"/>
      <c r="L130" s="298"/>
      <c r="M130" s="298"/>
      <c r="N130" s="366"/>
      <c r="O130" s="298"/>
      <c r="P130" s="366"/>
      <c r="Q130" s="298"/>
      <c r="R130" s="366"/>
      <c r="S130" s="298"/>
      <c r="T130" s="365"/>
      <c r="U130" s="298"/>
      <c r="V130" s="366"/>
      <c r="W130" s="298"/>
      <c r="X130" s="366"/>
      <c r="Y130" s="366"/>
      <c r="Z130" s="298"/>
      <c r="AA130" s="366"/>
      <c r="AB130" s="366"/>
      <c r="AC130" s="298"/>
      <c r="AD130" s="385"/>
      <c r="AE130" s="868"/>
      <c r="AF130" s="298"/>
    </row>
    <row r="131" spans="1:32" ht="15" customHeight="1" x14ac:dyDescent="0.35">
      <c r="A131" s="1244"/>
      <c r="B131" s="353"/>
      <c r="C131" s="353"/>
      <c r="D131" s="298"/>
      <c r="E131" s="366"/>
      <c r="F131" s="297"/>
      <c r="G131" s="297"/>
      <c r="H131" s="353"/>
      <c r="I131" s="298"/>
      <c r="J131" s="366"/>
      <c r="K131" s="366"/>
      <c r="L131" s="298"/>
      <c r="M131" s="298"/>
      <c r="N131" s="366"/>
      <c r="O131" s="298"/>
      <c r="P131" s="366"/>
      <c r="Q131" s="298"/>
      <c r="R131" s="366"/>
      <c r="S131" s="298"/>
      <c r="T131" s="365"/>
      <c r="U131" s="298"/>
      <c r="V131" s="366"/>
      <c r="W131" s="298"/>
      <c r="X131" s="366"/>
      <c r="Y131" s="366"/>
      <c r="Z131" s="298"/>
      <c r="AA131" s="366"/>
      <c r="AB131" s="366"/>
      <c r="AC131" s="298"/>
      <c r="AD131" s="385"/>
      <c r="AE131" s="868"/>
      <c r="AF131" s="298"/>
    </row>
    <row r="132" spans="1:32" ht="15" customHeight="1" x14ac:dyDescent="0.35">
      <c r="A132" s="1243">
        <v>44396</v>
      </c>
      <c r="B132" s="353"/>
      <c r="C132" s="353"/>
      <c r="D132" s="298"/>
      <c r="E132" s="366">
        <v>25.65</v>
      </c>
      <c r="F132" s="297">
        <v>132100</v>
      </c>
      <c r="G132" s="297"/>
      <c r="H132" s="353">
        <v>14.1</v>
      </c>
      <c r="I132" s="298">
        <v>107865</v>
      </c>
      <c r="J132" s="366"/>
      <c r="K132" s="366"/>
      <c r="L132" s="298"/>
      <c r="M132" s="298"/>
      <c r="N132" s="366"/>
      <c r="O132" s="298"/>
      <c r="P132" s="366">
        <v>8.01</v>
      </c>
      <c r="Q132" s="298">
        <v>61277</v>
      </c>
      <c r="R132" s="366">
        <v>10.29</v>
      </c>
      <c r="S132" s="298">
        <v>78719</v>
      </c>
      <c r="T132" s="365"/>
      <c r="U132" s="298"/>
      <c r="V132" s="366"/>
      <c r="W132" s="298"/>
      <c r="X132" s="366"/>
      <c r="Y132" s="366"/>
      <c r="Z132" s="298"/>
      <c r="AA132" s="366"/>
      <c r="AB132" s="366"/>
      <c r="AC132" s="298"/>
      <c r="AD132" s="385">
        <v>32.65</v>
      </c>
      <c r="AE132" s="868">
        <v>333030</v>
      </c>
      <c r="AF132" s="298"/>
    </row>
    <row r="133" spans="1:32" ht="15" customHeight="1" x14ac:dyDescent="0.35">
      <c r="A133" s="1244"/>
      <c r="B133" s="353"/>
      <c r="C133" s="353"/>
      <c r="D133" s="298"/>
      <c r="E133" s="366"/>
      <c r="F133" s="297"/>
      <c r="G133" s="297"/>
      <c r="H133" s="353"/>
      <c r="I133" s="298"/>
      <c r="J133" s="366"/>
      <c r="K133" s="366"/>
      <c r="L133" s="298"/>
      <c r="M133" s="298"/>
      <c r="N133" s="366"/>
      <c r="O133" s="298"/>
      <c r="P133" s="366"/>
      <c r="Q133" s="298"/>
      <c r="R133" s="366"/>
      <c r="S133" s="298"/>
      <c r="T133" s="365">
        <v>41.57</v>
      </c>
      <c r="U133" s="298">
        <v>318011</v>
      </c>
      <c r="V133" s="366"/>
      <c r="W133" s="298"/>
      <c r="X133" s="366"/>
      <c r="Y133" s="366"/>
      <c r="Z133" s="298"/>
      <c r="AA133" s="366"/>
      <c r="AB133" s="366"/>
      <c r="AC133" s="298"/>
      <c r="AD133" s="385"/>
      <c r="AE133" s="868"/>
      <c r="AF133" s="298"/>
    </row>
    <row r="134" spans="1:32" ht="15" customHeight="1" x14ac:dyDescent="0.35">
      <c r="A134" s="1243">
        <v>44397</v>
      </c>
      <c r="B134" s="353"/>
      <c r="C134" s="353"/>
      <c r="D134" s="298"/>
      <c r="E134" s="366"/>
      <c r="F134" s="297"/>
      <c r="G134" s="297"/>
      <c r="H134" s="353"/>
      <c r="I134" s="298"/>
      <c r="J134" s="366"/>
      <c r="K134" s="366"/>
      <c r="L134" s="298"/>
      <c r="M134" s="298"/>
      <c r="N134" s="366"/>
      <c r="O134" s="298"/>
      <c r="P134" s="366"/>
      <c r="Q134" s="298"/>
      <c r="R134" s="366"/>
      <c r="S134" s="298"/>
      <c r="T134" s="365"/>
      <c r="U134" s="298"/>
      <c r="V134" s="366"/>
      <c r="W134" s="298"/>
      <c r="X134" s="366"/>
      <c r="Y134" s="366"/>
      <c r="Z134" s="298"/>
      <c r="AA134" s="366"/>
      <c r="AB134" s="366"/>
      <c r="AC134" s="298"/>
      <c r="AD134" s="385"/>
      <c r="AE134" s="868"/>
      <c r="AF134" s="298"/>
    </row>
    <row r="135" spans="1:32" ht="15" customHeight="1" x14ac:dyDescent="0.35">
      <c r="A135" s="1244"/>
      <c r="B135" s="353"/>
      <c r="C135" s="353"/>
      <c r="D135" s="298"/>
      <c r="E135" s="366"/>
      <c r="F135" s="297"/>
      <c r="G135" s="297"/>
      <c r="H135" s="353"/>
      <c r="I135" s="298"/>
      <c r="J135" s="366"/>
      <c r="K135" s="366"/>
      <c r="L135" s="298"/>
      <c r="M135" s="298"/>
      <c r="N135" s="366"/>
      <c r="O135" s="298"/>
      <c r="P135" s="366"/>
      <c r="Q135" s="298"/>
      <c r="R135" s="366"/>
      <c r="S135" s="298"/>
      <c r="T135" s="365"/>
      <c r="U135" s="298"/>
      <c r="V135" s="366"/>
      <c r="W135" s="298"/>
      <c r="X135" s="366"/>
      <c r="Y135" s="366"/>
      <c r="Z135" s="298"/>
      <c r="AA135" s="366"/>
      <c r="AB135" s="366"/>
      <c r="AC135" s="298"/>
      <c r="AD135" s="385"/>
      <c r="AE135" s="868"/>
      <c r="AF135" s="298"/>
    </row>
    <row r="136" spans="1:32" ht="15" customHeight="1" x14ac:dyDescent="0.35">
      <c r="A136" s="1243">
        <v>44398</v>
      </c>
      <c r="B136" s="353"/>
      <c r="C136" s="353"/>
      <c r="D136" s="298"/>
      <c r="E136" s="366"/>
      <c r="F136" s="297"/>
      <c r="G136" s="297"/>
      <c r="H136" s="353"/>
      <c r="I136" s="298"/>
      <c r="J136" s="366"/>
      <c r="K136" s="366"/>
      <c r="L136" s="298"/>
      <c r="M136" s="298"/>
      <c r="N136" s="366"/>
      <c r="O136" s="298"/>
      <c r="P136" s="366"/>
      <c r="Q136" s="298"/>
      <c r="R136" s="366"/>
      <c r="S136" s="298"/>
      <c r="T136" s="365"/>
      <c r="U136" s="298"/>
      <c r="V136" s="366"/>
      <c r="W136" s="298"/>
      <c r="X136" s="366"/>
      <c r="Y136" s="366"/>
      <c r="Z136" s="298"/>
      <c r="AA136" s="366"/>
      <c r="AB136" s="366"/>
      <c r="AC136" s="298"/>
      <c r="AD136" s="385"/>
      <c r="AE136" s="868"/>
      <c r="AF136" s="298"/>
    </row>
    <row r="137" spans="1:32" ht="15" customHeight="1" x14ac:dyDescent="0.35">
      <c r="A137" s="1244"/>
      <c r="B137" s="353"/>
      <c r="C137" s="353"/>
      <c r="D137" s="298"/>
      <c r="E137" s="366"/>
      <c r="F137" s="297"/>
      <c r="G137" s="297"/>
      <c r="H137" s="353"/>
      <c r="I137" s="298"/>
      <c r="J137" s="366"/>
      <c r="K137" s="366"/>
      <c r="L137" s="298"/>
      <c r="M137" s="298"/>
      <c r="N137" s="366"/>
      <c r="O137" s="298"/>
      <c r="P137" s="366"/>
      <c r="Q137" s="298"/>
      <c r="R137" s="366"/>
      <c r="S137" s="298"/>
      <c r="T137" s="365"/>
      <c r="U137" s="298"/>
      <c r="V137" s="366"/>
      <c r="W137" s="298"/>
      <c r="X137" s="366"/>
      <c r="Y137" s="366"/>
      <c r="Z137" s="298"/>
      <c r="AA137" s="366"/>
      <c r="AB137" s="366"/>
      <c r="AC137" s="298"/>
      <c r="AD137" s="385"/>
      <c r="AE137" s="868"/>
      <c r="AF137" s="298"/>
    </row>
    <row r="138" spans="1:32" ht="15" customHeight="1" x14ac:dyDescent="0.35">
      <c r="A138" s="1243">
        <v>44399</v>
      </c>
      <c r="B138" s="353">
        <v>45.7</v>
      </c>
      <c r="C138" s="353"/>
      <c r="D138" s="298">
        <v>235355</v>
      </c>
      <c r="E138" s="366"/>
      <c r="F138" s="297"/>
      <c r="G138" s="297"/>
      <c r="H138" s="353">
        <v>13.46</v>
      </c>
      <c r="I138" s="298">
        <v>102969</v>
      </c>
      <c r="J138" s="366"/>
      <c r="K138" s="366"/>
      <c r="L138" s="298"/>
      <c r="M138" s="298"/>
      <c r="N138" s="366"/>
      <c r="O138" s="298"/>
      <c r="P138" s="366"/>
      <c r="Q138" s="298"/>
      <c r="R138" s="366"/>
      <c r="S138" s="298"/>
      <c r="T138" s="365"/>
      <c r="U138" s="298"/>
      <c r="V138" s="366"/>
      <c r="W138" s="298"/>
      <c r="X138" s="366"/>
      <c r="Y138" s="366"/>
      <c r="Z138" s="298"/>
      <c r="AA138" s="366"/>
      <c r="AB138" s="366"/>
      <c r="AC138" s="298"/>
      <c r="AD138" s="385"/>
      <c r="AE138" s="868"/>
      <c r="AF138" s="298"/>
    </row>
    <row r="139" spans="1:32" ht="18" customHeight="1" x14ac:dyDescent="0.35">
      <c r="A139" s="1244"/>
      <c r="B139" s="353"/>
      <c r="C139" s="353"/>
      <c r="D139" s="298"/>
      <c r="E139" s="366"/>
      <c r="F139" s="297"/>
      <c r="G139" s="297"/>
      <c r="H139" s="353"/>
      <c r="I139" s="298"/>
      <c r="J139" s="366"/>
      <c r="K139" s="366"/>
      <c r="L139" s="298"/>
      <c r="M139" s="298"/>
      <c r="N139" s="366"/>
      <c r="O139" s="298"/>
      <c r="P139" s="366"/>
      <c r="Q139" s="298"/>
      <c r="R139" s="366"/>
      <c r="S139" s="298"/>
      <c r="T139" s="365"/>
      <c r="U139" s="298"/>
      <c r="V139" s="366"/>
      <c r="W139" s="298"/>
      <c r="X139" s="366"/>
      <c r="Y139" s="366"/>
      <c r="Z139" s="298"/>
      <c r="AA139" s="366"/>
      <c r="AB139" s="366"/>
      <c r="AC139" s="298"/>
      <c r="AD139" s="385"/>
      <c r="AE139" s="868"/>
      <c r="AF139" s="298"/>
    </row>
    <row r="140" spans="1:32" ht="15" customHeight="1" x14ac:dyDescent="0.35">
      <c r="A140" s="1243">
        <v>44400</v>
      </c>
      <c r="B140" s="353"/>
      <c r="C140" s="353"/>
      <c r="D140" s="298"/>
      <c r="E140" s="366"/>
      <c r="F140" s="297"/>
      <c r="G140" s="297"/>
      <c r="H140" s="353">
        <v>13.7</v>
      </c>
      <c r="I140" s="298">
        <v>104805</v>
      </c>
      <c r="J140" s="366"/>
      <c r="K140" s="366"/>
      <c r="L140" s="298"/>
      <c r="M140" s="298"/>
      <c r="N140" s="366"/>
      <c r="O140" s="298"/>
      <c r="P140" s="366">
        <v>7.34</v>
      </c>
      <c r="Q140" s="298">
        <v>56151</v>
      </c>
      <c r="R140" s="366"/>
      <c r="S140" s="298"/>
      <c r="T140" s="365"/>
      <c r="U140" s="298"/>
      <c r="V140" s="366"/>
      <c r="W140" s="298"/>
      <c r="X140" s="366"/>
      <c r="Y140" s="366"/>
      <c r="Z140" s="298"/>
      <c r="AA140" s="366"/>
      <c r="AB140" s="366">
        <v>47.62</v>
      </c>
      <c r="AC140" s="298">
        <v>485747</v>
      </c>
      <c r="AD140" s="385">
        <v>14.97</v>
      </c>
      <c r="AE140" s="868">
        <v>152690</v>
      </c>
      <c r="AF140" s="298"/>
    </row>
    <row r="141" spans="1:32" ht="15" customHeight="1" x14ac:dyDescent="0.35">
      <c r="A141" s="1244"/>
      <c r="B141" s="353"/>
      <c r="C141" s="353"/>
      <c r="D141" s="298"/>
      <c r="E141" s="366"/>
      <c r="F141" s="297"/>
      <c r="G141" s="297"/>
      <c r="H141" s="353"/>
      <c r="I141" s="298"/>
      <c r="J141" s="366"/>
      <c r="K141" s="366"/>
      <c r="L141" s="298"/>
      <c r="M141" s="298"/>
      <c r="N141" s="366"/>
      <c r="O141" s="298"/>
      <c r="P141" s="366"/>
      <c r="Q141" s="298"/>
      <c r="R141" s="366"/>
      <c r="S141" s="298"/>
      <c r="T141" s="365"/>
      <c r="U141" s="298"/>
      <c r="V141" s="366"/>
      <c r="W141" s="298"/>
      <c r="X141" s="366"/>
      <c r="Y141" s="366"/>
      <c r="Z141" s="298"/>
      <c r="AA141" s="366"/>
      <c r="AB141" s="366"/>
      <c r="AC141" s="298"/>
      <c r="AD141" s="385"/>
      <c r="AE141" s="868"/>
      <c r="AF141" s="298"/>
    </row>
    <row r="142" spans="1:32" ht="15" customHeight="1" x14ac:dyDescent="0.35">
      <c r="A142" s="1243">
        <v>44401</v>
      </c>
      <c r="B142" s="353">
        <v>47.8</v>
      </c>
      <c r="C142" s="353"/>
      <c r="D142" s="298">
        <v>246170</v>
      </c>
      <c r="E142" s="366">
        <v>48.87</v>
      </c>
      <c r="F142" s="297">
        <v>251681</v>
      </c>
      <c r="G142" s="297"/>
      <c r="H142" s="353"/>
      <c r="I142" s="298"/>
      <c r="J142" s="366"/>
      <c r="K142" s="366"/>
      <c r="L142" s="298"/>
      <c r="M142" s="298"/>
      <c r="N142" s="366"/>
      <c r="O142" s="298"/>
      <c r="P142" s="366"/>
      <c r="Q142" s="298"/>
      <c r="R142" s="366"/>
      <c r="S142" s="298"/>
      <c r="T142" s="365"/>
      <c r="U142" s="298"/>
      <c r="V142" s="388">
        <v>28.02</v>
      </c>
      <c r="W142" s="332">
        <v>214353</v>
      </c>
      <c r="X142" s="366"/>
      <c r="Y142" s="366"/>
      <c r="Z142" s="298"/>
      <c r="AA142" s="366"/>
      <c r="AB142" s="366"/>
      <c r="AC142" s="298"/>
      <c r="AD142" s="385"/>
      <c r="AE142" s="868"/>
      <c r="AF142" s="298"/>
    </row>
    <row r="143" spans="1:32" ht="15" customHeight="1" x14ac:dyDescent="0.35">
      <c r="A143" s="1244"/>
      <c r="B143" s="353"/>
      <c r="C143" s="353"/>
      <c r="D143" s="298"/>
      <c r="E143" s="366"/>
      <c r="F143" s="297"/>
      <c r="G143" s="297"/>
      <c r="H143" s="353"/>
      <c r="I143" s="298"/>
      <c r="J143" s="366"/>
      <c r="K143" s="366"/>
      <c r="L143" s="298"/>
      <c r="M143" s="298"/>
      <c r="N143" s="366"/>
      <c r="O143" s="298"/>
      <c r="P143" s="366"/>
      <c r="Q143" s="298"/>
      <c r="R143" s="366"/>
      <c r="S143" s="298"/>
      <c r="T143" s="365"/>
      <c r="U143" s="298"/>
      <c r="V143" s="366"/>
      <c r="W143" s="298"/>
      <c r="X143" s="366"/>
      <c r="Y143" s="366"/>
      <c r="Z143" s="298"/>
      <c r="AA143" s="366"/>
      <c r="AB143" s="366"/>
      <c r="AC143" s="298"/>
      <c r="AD143" s="385"/>
      <c r="AE143" s="868"/>
      <c r="AF143" s="298"/>
    </row>
    <row r="144" spans="1:32" ht="15" customHeight="1" x14ac:dyDescent="0.35">
      <c r="A144" s="1243">
        <v>44402</v>
      </c>
      <c r="B144" s="353"/>
      <c r="C144" s="353"/>
      <c r="D144" s="298"/>
      <c r="E144" s="366"/>
      <c r="F144" s="297"/>
      <c r="G144" s="297"/>
      <c r="H144" s="353"/>
      <c r="I144" s="298"/>
      <c r="J144" s="366"/>
      <c r="K144" s="366"/>
      <c r="L144" s="298"/>
      <c r="M144" s="298"/>
      <c r="N144" s="366"/>
      <c r="O144" s="298"/>
      <c r="P144" s="366"/>
      <c r="Q144" s="298"/>
      <c r="R144" s="366"/>
      <c r="S144" s="298"/>
      <c r="T144" s="365"/>
      <c r="U144" s="298"/>
      <c r="V144" s="366"/>
      <c r="W144" s="298"/>
      <c r="X144" s="366"/>
      <c r="Y144" s="366"/>
      <c r="Z144" s="298"/>
      <c r="AA144" s="366"/>
      <c r="AB144" s="366"/>
      <c r="AC144" s="298"/>
      <c r="AD144" s="385"/>
      <c r="AE144" s="868"/>
      <c r="AF144" s="298"/>
    </row>
    <row r="145" spans="1:32" ht="15" customHeight="1" x14ac:dyDescent="0.35">
      <c r="A145" s="1244"/>
      <c r="B145" s="353"/>
      <c r="C145" s="353"/>
      <c r="D145" s="298"/>
      <c r="E145" s="366"/>
      <c r="F145" s="297"/>
      <c r="G145" s="297"/>
      <c r="H145" s="353"/>
      <c r="I145" s="298"/>
      <c r="J145" s="366"/>
      <c r="K145" s="366"/>
      <c r="L145" s="298"/>
      <c r="M145" s="298"/>
      <c r="N145" s="366"/>
      <c r="O145" s="298"/>
      <c r="P145" s="366"/>
      <c r="Q145" s="298"/>
      <c r="R145" s="366"/>
      <c r="S145" s="298"/>
      <c r="T145" s="365"/>
      <c r="U145" s="298"/>
      <c r="V145" s="366"/>
      <c r="W145" s="298"/>
      <c r="X145" s="366"/>
      <c r="Y145" s="366"/>
      <c r="Z145" s="298"/>
      <c r="AA145" s="366"/>
      <c r="AB145" s="366"/>
      <c r="AC145" s="298"/>
      <c r="AD145" s="385"/>
      <c r="AE145" s="868"/>
      <c r="AF145" s="298"/>
    </row>
    <row r="146" spans="1:32" ht="15" customHeight="1" x14ac:dyDescent="0.35">
      <c r="A146" s="1243">
        <v>44403</v>
      </c>
      <c r="B146" s="353"/>
      <c r="C146" s="353"/>
      <c r="D146" s="298"/>
      <c r="E146" s="366">
        <v>55.77</v>
      </c>
      <c r="F146" s="297">
        <v>287216</v>
      </c>
      <c r="G146" s="297"/>
      <c r="H146" s="353"/>
      <c r="I146" s="298"/>
      <c r="J146" s="366"/>
      <c r="K146" s="366"/>
      <c r="L146" s="298"/>
      <c r="M146" s="298"/>
      <c r="N146" s="366"/>
      <c r="O146" s="298"/>
      <c r="P146" s="366">
        <v>8</v>
      </c>
      <c r="Q146" s="298">
        <v>61200</v>
      </c>
      <c r="R146" s="366"/>
      <c r="S146" s="298"/>
      <c r="T146" s="365"/>
      <c r="U146" s="298"/>
      <c r="V146" s="366"/>
      <c r="W146" s="298"/>
      <c r="X146" s="366"/>
      <c r="Y146" s="366"/>
      <c r="Z146" s="298"/>
      <c r="AA146" s="366"/>
      <c r="AB146" s="366"/>
      <c r="AC146" s="298"/>
      <c r="AD146" s="385"/>
      <c r="AE146" s="868"/>
      <c r="AF146" s="298"/>
    </row>
    <row r="147" spans="1:32" ht="15" customHeight="1" x14ac:dyDescent="0.35">
      <c r="A147" s="1244"/>
      <c r="B147" s="353"/>
      <c r="C147" s="353"/>
      <c r="D147" s="298"/>
      <c r="E147" s="366"/>
      <c r="F147" s="297"/>
      <c r="G147" s="297"/>
      <c r="H147" s="353"/>
      <c r="I147" s="298"/>
      <c r="J147" s="366"/>
      <c r="K147" s="366"/>
      <c r="L147" s="298"/>
      <c r="M147" s="298"/>
      <c r="N147" s="366"/>
      <c r="O147" s="298"/>
      <c r="P147" s="366"/>
      <c r="Q147" s="298"/>
      <c r="R147" s="366"/>
      <c r="S147" s="298"/>
      <c r="T147" s="365"/>
      <c r="U147" s="298"/>
      <c r="V147" s="366"/>
      <c r="W147" s="298"/>
      <c r="X147" s="366"/>
      <c r="Y147" s="366"/>
      <c r="Z147" s="298"/>
      <c r="AA147" s="366"/>
      <c r="AB147" s="366"/>
      <c r="AC147" s="298"/>
      <c r="AD147" s="385"/>
      <c r="AE147" s="868"/>
      <c r="AF147" s="298"/>
    </row>
    <row r="148" spans="1:32" ht="15" customHeight="1" x14ac:dyDescent="0.35">
      <c r="A148" s="1243">
        <v>44404</v>
      </c>
      <c r="B148" s="353"/>
      <c r="C148" s="353"/>
      <c r="D148" s="298"/>
      <c r="E148" s="366"/>
      <c r="F148" s="297"/>
      <c r="G148" s="297"/>
      <c r="H148" s="353"/>
      <c r="I148" s="298"/>
      <c r="J148" s="366"/>
      <c r="K148" s="366"/>
      <c r="L148" s="298"/>
      <c r="M148" s="298"/>
      <c r="N148" s="366"/>
      <c r="O148" s="298"/>
      <c r="P148" s="366"/>
      <c r="Q148" s="298"/>
      <c r="R148" s="366"/>
      <c r="S148" s="298"/>
      <c r="T148" s="365"/>
      <c r="U148" s="298"/>
      <c r="V148" s="366"/>
      <c r="W148" s="298"/>
      <c r="X148" s="366"/>
      <c r="Y148" s="366"/>
      <c r="Z148" s="298"/>
      <c r="AA148" s="366"/>
      <c r="AB148" s="366"/>
      <c r="AC148" s="298"/>
      <c r="AD148" s="385"/>
      <c r="AE148" s="868"/>
      <c r="AF148" s="298"/>
    </row>
    <row r="149" spans="1:32" ht="15" customHeight="1" x14ac:dyDescent="0.35">
      <c r="A149" s="1244"/>
      <c r="B149" s="352"/>
      <c r="C149" s="352"/>
      <c r="D149" s="298"/>
      <c r="E149" s="366"/>
      <c r="F149" s="297"/>
      <c r="G149" s="297"/>
      <c r="H149" s="353"/>
      <c r="I149" s="298"/>
      <c r="J149" s="366"/>
      <c r="K149" s="366"/>
      <c r="L149" s="298"/>
      <c r="M149" s="298"/>
      <c r="N149" s="366"/>
      <c r="O149" s="298"/>
      <c r="P149" s="366"/>
      <c r="Q149" s="298"/>
      <c r="R149" s="366"/>
      <c r="S149" s="298"/>
      <c r="T149" s="365"/>
      <c r="U149" s="298"/>
      <c r="V149" s="366"/>
      <c r="W149" s="298"/>
      <c r="X149" s="366"/>
      <c r="Y149" s="366"/>
      <c r="Z149" s="298"/>
      <c r="AA149" s="366"/>
      <c r="AB149" s="366"/>
      <c r="AC149" s="298"/>
      <c r="AD149" s="385"/>
      <c r="AE149" s="868"/>
      <c r="AF149" s="298"/>
    </row>
    <row r="150" spans="1:32" ht="15" customHeight="1" x14ac:dyDescent="0.35">
      <c r="A150" s="1243">
        <v>44405</v>
      </c>
      <c r="B150" s="352"/>
      <c r="C150" s="352"/>
      <c r="D150" s="298"/>
      <c r="E150" s="366"/>
      <c r="F150" s="297"/>
      <c r="G150" s="297"/>
      <c r="H150" s="353"/>
      <c r="I150" s="298"/>
      <c r="J150" s="366"/>
      <c r="K150" s="366"/>
      <c r="L150" s="298"/>
      <c r="M150" s="298"/>
      <c r="N150" s="366"/>
      <c r="O150" s="298"/>
      <c r="P150" s="366"/>
      <c r="Q150" s="298"/>
      <c r="R150" s="366"/>
      <c r="S150" s="298"/>
      <c r="T150" s="365"/>
      <c r="U150" s="298"/>
      <c r="V150" s="366"/>
      <c r="W150" s="298"/>
      <c r="X150" s="366"/>
      <c r="Y150" s="366"/>
      <c r="Z150" s="298"/>
      <c r="AA150" s="366"/>
      <c r="AB150" s="366">
        <v>36.44</v>
      </c>
      <c r="AC150" s="298">
        <v>371690</v>
      </c>
      <c r="AD150" s="385"/>
      <c r="AE150" s="868"/>
      <c r="AF150" s="298"/>
    </row>
    <row r="151" spans="1:32" ht="15" customHeight="1" x14ac:dyDescent="0.35">
      <c r="A151" s="1244"/>
      <c r="B151" s="352"/>
      <c r="C151" s="352"/>
      <c r="D151" s="298"/>
      <c r="E151" s="366"/>
      <c r="F151" s="297"/>
      <c r="G151" s="297"/>
      <c r="H151" s="353"/>
      <c r="I151" s="298"/>
      <c r="J151" s="366"/>
      <c r="K151" s="366"/>
      <c r="L151" s="298"/>
      <c r="M151" s="298"/>
      <c r="N151" s="366"/>
      <c r="O151" s="298"/>
      <c r="P151" s="366"/>
      <c r="Q151" s="298"/>
      <c r="R151" s="366"/>
      <c r="S151" s="298"/>
      <c r="T151" s="365"/>
      <c r="U151" s="298"/>
      <c r="V151" s="366"/>
      <c r="W151" s="298"/>
      <c r="X151" s="366"/>
      <c r="Y151" s="366"/>
      <c r="Z151" s="298"/>
      <c r="AA151" s="366"/>
      <c r="AB151" s="366"/>
      <c r="AC151" s="298"/>
      <c r="AD151" s="385"/>
      <c r="AE151" s="868"/>
      <c r="AF151" s="298"/>
    </row>
    <row r="152" spans="1:32" ht="15" customHeight="1" x14ac:dyDescent="0.35">
      <c r="A152" s="1243">
        <v>44406</v>
      </c>
      <c r="B152" s="352"/>
      <c r="C152" s="352"/>
      <c r="D152" s="298"/>
      <c r="E152" s="366"/>
      <c r="F152" s="297"/>
      <c r="G152" s="297"/>
      <c r="H152" s="353"/>
      <c r="I152" s="298"/>
      <c r="J152" s="366">
        <v>11.36</v>
      </c>
      <c r="K152" s="366"/>
      <c r="L152" s="298">
        <v>86904</v>
      </c>
      <c r="M152" s="298"/>
      <c r="N152" s="366"/>
      <c r="O152" s="298"/>
      <c r="P152" s="366"/>
      <c r="Q152" s="298"/>
      <c r="R152" s="366"/>
      <c r="S152" s="298"/>
      <c r="T152" s="365"/>
      <c r="U152" s="298"/>
      <c r="V152" s="366"/>
      <c r="W152" s="298"/>
      <c r="X152" s="366"/>
      <c r="Y152" s="366"/>
      <c r="Z152" s="298"/>
      <c r="AA152" s="366"/>
      <c r="AB152" s="366"/>
      <c r="AC152" s="298"/>
      <c r="AD152" s="385"/>
      <c r="AE152" s="868"/>
      <c r="AF152" s="298"/>
    </row>
    <row r="153" spans="1:32" ht="15" customHeight="1" x14ac:dyDescent="0.35">
      <c r="A153" s="1244"/>
      <c r="B153" s="352"/>
      <c r="C153" s="352"/>
      <c r="D153" s="298"/>
      <c r="E153" s="366"/>
      <c r="F153" s="297"/>
      <c r="G153" s="297"/>
      <c r="H153" s="353"/>
      <c r="I153" s="298"/>
      <c r="J153" s="366"/>
      <c r="K153" s="366"/>
      <c r="L153" s="298"/>
      <c r="M153" s="298"/>
      <c r="N153" s="366"/>
      <c r="O153" s="298"/>
      <c r="P153" s="366"/>
      <c r="Q153" s="298"/>
      <c r="R153" s="366"/>
      <c r="S153" s="298"/>
      <c r="T153" s="365"/>
      <c r="U153" s="298"/>
      <c r="V153" s="366"/>
      <c r="W153" s="298"/>
      <c r="X153" s="366"/>
      <c r="Y153" s="366"/>
      <c r="Z153" s="298"/>
      <c r="AA153" s="366"/>
      <c r="AB153" s="366"/>
      <c r="AC153" s="298"/>
      <c r="AD153" s="385"/>
      <c r="AE153" s="868"/>
      <c r="AF153" s="298"/>
    </row>
    <row r="154" spans="1:32" ht="15" customHeight="1" x14ac:dyDescent="0.35">
      <c r="A154" s="1243">
        <v>44407</v>
      </c>
      <c r="B154" s="352">
        <v>51.29</v>
      </c>
      <c r="C154" s="352"/>
      <c r="D154" s="298">
        <v>264144</v>
      </c>
      <c r="E154" s="366">
        <v>37.57</v>
      </c>
      <c r="F154" s="297">
        <v>193486</v>
      </c>
      <c r="G154" s="297"/>
      <c r="H154" s="353"/>
      <c r="I154" s="298"/>
      <c r="J154" s="366"/>
      <c r="K154" s="366"/>
      <c r="L154" s="298"/>
      <c r="M154" s="298"/>
      <c r="N154" s="366"/>
      <c r="O154" s="298"/>
      <c r="P154" s="366"/>
      <c r="Q154" s="298"/>
      <c r="R154" s="366"/>
      <c r="S154" s="298"/>
      <c r="T154" s="365"/>
      <c r="U154" s="298"/>
      <c r="V154" s="366"/>
      <c r="W154" s="298"/>
      <c r="X154" s="366"/>
      <c r="Y154" s="366"/>
      <c r="Z154" s="298"/>
      <c r="AA154" s="366"/>
      <c r="AB154" s="366"/>
      <c r="AC154" s="298"/>
      <c r="AD154" s="385"/>
      <c r="AE154" s="868"/>
      <c r="AF154" s="298"/>
    </row>
    <row r="155" spans="1:32" ht="15" customHeight="1" x14ac:dyDescent="0.35">
      <c r="A155" s="1244"/>
      <c r="B155" s="352"/>
      <c r="C155" s="352"/>
      <c r="D155" s="298"/>
      <c r="E155" s="366"/>
      <c r="F155" s="297"/>
      <c r="G155" s="297"/>
      <c r="H155" s="353"/>
      <c r="I155" s="298"/>
      <c r="J155" s="366"/>
      <c r="K155" s="366"/>
      <c r="L155" s="298"/>
      <c r="M155" s="298"/>
      <c r="N155" s="366"/>
      <c r="O155" s="298"/>
      <c r="P155" s="366"/>
      <c r="Q155" s="298"/>
      <c r="R155" s="366"/>
      <c r="S155" s="298"/>
      <c r="T155" s="365"/>
      <c r="U155" s="298"/>
      <c r="V155" s="366"/>
      <c r="W155" s="298"/>
      <c r="X155" s="366"/>
      <c r="Y155" s="366"/>
      <c r="Z155" s="298"/>
      <c r="AA155" s="366"/>
      <c r="AB155" s="366"/>
      <c r="AC155" s="298"/>
      <c r="AD155" s="385"/>
      <c r="AE155" s="868"/>
      <c r="AF155" s="298"/>
    </row>
    <row r="156" spans="1:32" ht="15" customHeight="1" x14ac:dyDescent="0.35">
      <c r="A156" s="1243">
        <v>44408</v>
      </c>
      <c r="B156" s="352"/>
      <c r="C156" s="352"/>
      <c r="D156" s="298"/>
      <c r="E156" s="366"/>
      <c r="F156" s="297"/>
      <c r="G156" s="297"/>
      <c r="H156" s="353"/>
      <c r="I156" s="298"/>
      <c r="J156" s="366"/>
      <c r="K156" s="366"/>
      <c r="L156" s="298"/>
      <c r="M156" s="298"/>
      <c r="N156" s="366"/>
      <c r="O156" s="298"/>
      <c r="P156" s="366"/>
      <c r="Q156" s="298"/>
      <c r="R156" s="366">
        <v>9.17</v>
      </c>
      <c r="S156" s="298">
        <v>70151</v>
      </c>
      <c r="T156" s="365"/>
      <c r="U156" s="298"/>
      <c r="V156" s="366"/>
      <c r="W156" s="298"/>
      <c r="X156" s="366"/>
      <c r="Y156" s="366"/>
      <c r="Z156" s="298"/>
      <c r="AA156" s="366"/>
      <c r="AB156" s="366"/>
      <c r="AC156" s="298"/>
      <c r="AD156" s="385"/>
      <c r="AE156" s="868"/>
      <c r="AF156" s="298"/>
    </row>
    <row r="157" spans="1:32" ht="15" customHeight="1" x14ac:dyDescent="0.35">
      <c r="A157" s="1244"/>
      <c r="B157" s="352"/>
      <c r="C157" s="352"/>
      <c r="D157" s="298"/>
      <c r="E157" s="366"/>
      <c r="F157" s="297"/>
      <c r="G157" s="297"/>
      <c r="H157" s="353"/>
      <c r="I157" s="298"/>
      <c r="J157" s="366"/>
      <c r="K157" s="366"/>
      <c r="L157" s="298"/>
      <c r="M157" s="298"/>
      <c r="N157" s="366"/>
      <c r="O157" s="298"/>
      <c r="P157" s="366"/>
      <c r="Q157" s="298"/>
      <c r="R157" s="366"/>
      <c r="S157" s="298"/>
      <c r="T157" s="365"/>
      <c r="U157" s="298"/>
      <c r="V157" s="366"/>
      <c r="W157" s="298"/>
      <c r="X157" s="366"/>
      <c r="Y157" s="366"/>
      <c r="Z157" s="298"/>
      <c r="AA157" s="366"/>
      <c r="AB157" s="366"/>
      <c r="AC157" s="298"/>
      <c r="AD157" s="385"/>
      <c r="AE157" s="868"/>
      <c r="AF157" s="298"/>
    </row>
    <row r="158" spans="1:32" s="295" customFormat="1" ht="22" customHeight="1" x14ac:dyDescent="0.35">
      <c r="A158" s="1226" t="s">
        <v>113</v>
      </c>
      <c r="B158" s="354"/>
      <c r="C158" s="354"/>
      <c r="D158" s="293">
        <f>SUM(D96:D155)</f>
        <v>1210869</v>
      </c>
      <c r="E158" s="364"/>
      <c r="F158" s="293">
        <f>SUM(F96:F155)</f>
        <v>1646252</v>
      </c>
      <c r="G158" s="293"/>
      <c r="H158" s="364"/>
      <c r="I158" s="293">
        <f>SUM(I96:I155)</f>
        <v>511021</v>
      </c>
      <c r="J158" s="364"/>
      <c r="K158" s="364"/>
      <c r="L158" s="293">
        <f>SUM(L96:L155)</f>
        <v>250232</v>
      </c>
      <c r="M158" s="293"/>
      <c r="N158" s="364"/>
      <c r="O158" s="293">
        <f>SUM(O96:O155)</f>
        <v>0</v>
      </c>
      <c r="P158" s="364"/>
      <c r="Q158" s="293">
        <f>SUM(Q96:Q155)</f>
        <v>472235</v>
      </c>
      <c r="R158" s="364"/>
      <c r="S158" s="293">
        <f>SUM(S96:S156)</f>
        <v>233632</v>
      </c>
      <c r="T158" s="354"/>
      <c r="U158" s="293">
        <f>SUM(U96:U155)</f>
        <v>318011</v>
      </c>
      <c r="V158" s="364"/>
      <c r="W158" s="293">
        <f>SUM(W96:W155)</f>
        <v>477054</v>
      </c>
      <c r="X158" s="364"/>
      <c r="Y158" s="364"/>
      <c r="Z158" s="293">
        <f>SUM(Z96:Z155)</f>
        <v>270734</v>
      </c>
      <c r="AA158" s="364"/>
      <c r="AB158" s="364"/>
      <c r="AC158" s="293">
        <f>SUM(AC96:AC155)</f>
        <v>2308327</v>
      </c>
      <c r="AD158" s="364"/>
      <c r="AE158" s="293">
        <f>SUM(AE96:AE155)</f>
        <v>789880</v>
      </c>
      <c r="AF158" s="293">
        <f>SUM(B158:AE158)</f>
        <v>8488247</v>
      </c>
    </row>
    <row r="159" spans="1:32" s="295" customFormat="1" ht="22" customHeight="1" x14ac:dyDescent="0.35">
      <c r="A159" s="1226"/>
      <c r="B159" s="354">
        <f>SUM(B96:B158)</f>
        <v>235.12000000000003</v>
      </c>
      <c r="C159" s="354">
        <f>SUM(C96:C158)</f>
        <v>0</v>
      </c>
      <c r="D159" s="293"/>
      <c r="E159" s="354">
        <f>SUM(E96:E158)</f>
        <v>319.66000000000003</v>
      </c>
      <c r="F159" s="293"/>
      <c r="G159" s="293"/>
      <c r="H159" s="354">
        <f>SUM(H96:H158)</f>
        <v>66.8</v>
      </c>
      <c r="I159" s="293"/>
      <c r="J159" s="354">
        <f>SUM(J96:J158)</f>
        <v>32.71</v>
      </c>
      <c r="K159" s="354">
        <f>SUM(K96:K158)</f>
        <v>0</v>
      </c>
      <c r="L159" s="293"/>
      <c r="M159" s="293"/>
      <c r="N159" s="354">
        <f>SUM(N96:N158)</f>
        <v>0</v>
      </c>
      <c r="O159" s="293"/>
      <c r="P159" s="354">
        <f>SUM(P96:P158)</f>
        <v>61.72999999999999</v>
      </c>
      <c r="Q159" s="293"/>
      <c r="R159" s="354">
        <f>SUM(R96:R158)</f>
        <v>30.54</v>
      </c>
      <c r="S159" s="293"/>
      <c r="T159" s="354">
        <f>SUM(T96:T158)</f>
        <v>41.57</v>
      </c>
      <c r="U159" s="293"/>
      <c r="V159" s="354">
        <f>SUM(V96:V158)</f>
        <v>62.36</v>
      </c>
      <c r="W159" s="293"/>
      <c r="X159" s="354">
        <f>SUM(X96:X158)</f>
        <v>35.39</v>
      </c>
      <c r="Y159" s="354">
        <f>SUM(Y96:Y158)</f>
        <v>0</v>
      </c>
      <c r="Z159" s="293"/>
      <c r="AA159" s="354">
        <f>SUM(AA96:AA158)</f>
        <v>0</v>
      </c>
      <c r="AB159" s="354">
        <f>SUM(AB96:AB158)</f>
        <v>226.3</v>
      </c>
      <c r="AC159" s="293"/>
      <c r="AD159" s="354">
        <f>SUM(AD96:AD158)</f>
        <v>77.44</v>
      </c>
      <c r="AE159" s="293"/>
      <c r="AF159" s="364">
        <f>SUM(B159:AE159)</f>
        <v>1189.6200000000001</v>
      </c>
    </row>
    <row r="160" spans="1:32" ht="24" customHeight="1" x14ac:dyDescent="0.35">
      <c r="A160" s="1226"/>
      <c r="B160" s="1277"/>
      <c r="C160" s="1278"/>
      <c r="D160" s="1278"/>
      <c r="E160" s="1278"/>
      <c r="F160" s="1278"/>
      <c r="G160" s="1278"/>
      <c r="H160" s="1278"/>
      <c r="I160" s="1278"/>
      <c r="J160" s="1278"/>
      <c r="K160" s="1278"/>
      <c r="L160" s="1278"/>
      <c r="M160" s="1278"/>
      <c r="N160" s="1278"/>
      <c r="O160" s="1278"/>
      <c r="P160" s="1278"/>
      <c r="Q160" s="1278"/>
      <c r="R160" s="1278"/>
      <c r="S160" s="1278"/>
      <c r="T160" s="1278"/>
      <c r="U160" s="1278"/>
      <c r="V160" s="1278"/>
      <c r="W160" s="1278"/>
      <c r="X160" s="1278"/>
      <c r="Y160" s="1278"/>
      <c r="Z160" s="1278"/>
      <c r="AA160" s="1278"/>
      <c r="AB160" s="1278"/>
      <c r="AC160" s="1278"/>
      <c r="AD160" s="1278"/>
      <c r="AE160" s="1279"/>
      <c r="AF160" s="394">
        <f>AF90+AF158</f>
        <v>34416881</v>
      </c>
    </row>
    <row r="161" spans="1:32" ht="24" customHeight="1" x14ac:dyDescent="0.35">
      <c r="A161" s="862"/>
      <c r="B161" s="1277"/>
      <c r="C161" s="1278"/>
      <c r="D161" s="1278"/>
      <c r="E161" s="1278"/>
      <c r="F161" s="1278"/>
      <c r="G161" s="1278"/>
      <c r="H161" s="1278"/>
      <c r="I161" s="1278"/>
      <c r="J161" s="1278"/>
      <c r="K161" s="1278"/>
      <c r="L161" s="1278"/>
      <c r="M161" s="1278"/>
      <c r="N161" s="1278"/>
      <c r="O161" s="1278"/>
      <c r="P161" s="1278"/>
      <c r="Q161" s="1278"/>
      <c r="R161" s="1278"/>
      <c r="S161" s="1278"/>
      <c r="T161" s="1278"/>
      <c r="U161" s="1278"/>
      <c r="V161" s="1278"/>
      <c r="W161" s="1278"/>
      <c r="X161" s="1278"/>
      <c r="Y161" s="1278"/>
      <c r="Z161" s="1278"/>
      <c r="AA161" s="1278"/>
      <c r="AB161" s="1278"/>
      <c r="AC161" s="1278"/>
      <c r="AD161" s="1278"/>
      <c r="AE161" s="1279"/>
      <c r="AF161" s="412">
        <f>AF159+AF91</f>
        <v>4688.0300000000007</v>
      </c>
    </row>
    <row r="162" spans="1:32" ht="22" customHeight="1" x14ac:dyDescent="0.35">
      <c r="A162" s="331" t="s">
        <v>289</v>
      </c>
      <c r="B162" s="360"/>
      <c r="C162" s="360"/>
      <c r="D162" s="303"/>
      <c r="E162" s="368"/>
      <c r="F162" s="303"/>
      <c r="G162" s="303"/>
      <c r="H162" s="368"/>
      <c r="I162" s="301"/>
      <c r="J162" s="359"/>
      <c r="K162" s="359"/>
      <c r="L162" s="301"/>
      <c r="M162" s="301"/>
      <c r="N162" s="359"/>
      <c r="O162" s="301"/>
      <c r="P162" s="359"/>
      <c r="Q162" s="301"/>
      <c r="R162" s="359"/>
      <c r="S162" s="301"/>
      <c r="T162" s="369"/>
      <c r="U162" s="301"/>
      <c r="V162" s="359"/>
      <c r="W162" s="301"/>
      <c r="X162" s="359"/>
      <c r="Y162" s="359"/>
      <c r="Z162" s="301"/>
      <c r="AA162" s="359"/>
      <c r="AB162" s="359"/>
      <c r="AC162" s="301"/>
      <c r="AD162" s="359"/>
      <c r="AE162" s="301"/>
      <c r="AF162" s="301"/>
    </row>
    <row r="163" spans="1:32" ht="22" customHeight="1" x14ac:dyDescent="0.35">
      <c r="A163" s="301"/>
      <c r="B163" s="359"/>
      <c r="C163" s="359"/>
      <c r="D163" s="301"/>
      <c r="E163" s="359"/>
      <c r="F163" s="301"/>
      <c r="G163" s="301"/>
      <c r="H163" s="359"/>
      <c r="I163" s="301"/>
      <c r="J163" s="359"/>
      <c r="K163" s="359"/>
      <c r="L163" s="301"/>
      <c r="M163" s="301"/>
      <c r="N163" s="359"/>
      <c r="O163" s="301"/>
      <c r="P163" s="359"/>
      <c r="Q163" s="301"/>
      <c r="R163" s="359"/>
      <c r="S163" s="301"/>
      <c r="T163" s="369"/>
      <c r="U163" s="301"/>
      <c r="V163" s="359"/>
      <c r="W163" s="301"/>
      <c r="X163" s="359"/>
      <c r="Y163" s="359"/>
      <c r="Z163" s="301"/>
      <c r="AA163" s="359"/>
      <c r="AB163" s="359"/>
      <c r="AC163" s="301"/>
      <c r="AD163" s="359"/>
      <c r="AE163" s="301"/>
      <c r="AF163" s="301">
        <v>34416881</v>
      </c>
    </row>
    <row r="164" spans="1:32" ht="22" customHeight="1" x14ac:dyDescent="0.35">
      <c r="A164" s="301"/>
      <c r="B164" s="359"/>
      <c r="C164" s="359"/>
      <c r="D164" s="301"/>
      <c r="E164" s="359"/>
      <c r="F164" s="301"/>
      <c r="G164" s="301"/>
      <c r="H164" s="359"/>
      <c r="I164" s="301"/>
      <c r="J164" s="359"/>
      <c r="K164" s="359"/>
      <c r="L164" s="301"/>
      <c r="M164" s="301"/>
      <c r="N164" s="359"/>
      <c r="O164" s="301"/>
      <c r="P164" s="359"/>
      <c r="Q164" s="301"/>
      <c r="R164" s="359"/>
      <c r="S164" s="301"/>
      <c r="T164" s="369"/>
      <c r="U164" s="301"/>
      <c r="V164" s="359"/>
      <c r="W164" s="301"/>
      <c r="X164" s="359"/>
      <c r="Y164" s="359"/>
      <c r="Z164" s="359"/>
      <c r="AA164" s="359"/>
      <c r="AB164" s="359"/>
      <c r="AC164" s="301"/>
      <c r="AD164" s="359"/>
      <c r="AE164" s="301"/>
      <c r="AF164" s="301">
        <f>AF160-AF163</f>
        <v>0</v>
      </c>
    </row>
    <row r="165" spans="1:32" ht="32.25" customHeight="1" x14ac:dyDescent="0.35">
      <c r="A165" s="324"/>
      <c r="B165" s="361"/>
      <c r="C165" s="361"/>
      <c r="D165" s="1238"/>
      <c r="E165" s="1238"/>
      <c r="F165" s="1238"/>
      <c r="G165" s="865"/>
      <c r="H165" s="391"/>
      <c r="I165" s="301"/>
      <c r="J165" s="359"/>
      <c r="K165" s="359"/>
      <c r="L165" s="301"/>
      <c r="M165" s="301"/>
      <c r="N165" s="359"/>
      <c r="O165" s="301"/>
      <c r="P165" s="359"/>
      <c r="Q165" s="301"/>
      <c r="R165" s="359"/>
      <c r="S165" s="301"/>
      <c r="T165" s="369"/>
      <c r="U165" s="301"/>
      <c r="V165" s="359"/>
      <c r="W165" s="866"/>
      <c r="X165" s="369"/>
      <c r="Y165" s="369"/>
      <c r="Z165" s="359"/>
      <c r="AA165" s="359"/>
      <c r="AB165" s="359"/>
      <c r="AC165" s="1239"/>
      <c r="AD165" s="1239"/>
      <c r="AE165" s="1239"/>
      <c r="AF165" s="866"/>
    </row>
    <row r="166" spans="1:32" ht="22" customHeight="1" x14ac:dyDescent="0.35">
      <c r="A166" s="301"/>
      <c r="B166" s="359"/>
      <c r="C166" s="359"/>
      <c r="D166" s="1240" t="s">
        <v>156</v>
      </c>
      <c r="E166" s="1240"/>
      <c r="F166" s="1240" t="s">
        <v>157</v>
      </c>
      <c r="G166" s="1240"/>
      <c r="H166" s="1240"/>
      <c r="I166" s="1240" t="s">
        <v>158</v>
      </c>
      <c r="J166" s="1240"/>
      <c r="K166" s="366"/>
      <c r="L166" s="1240" t="s">
        <v>159</v>
      </c>
      <c r="M166" s="1240"/>
      <c r="N166" s="1240"/>
      <c r="O166" s="1240" t="s">
        <v>160</v>
      </c>
      <c r="P166" s="1240"/>
      <c r="Q166" s="1240" t="s">
        <v>216</v>
      </c>
      <c r="R166" s="1240"/>
      <c r="S166" s="1240" t="s">
        <v>217</v>
      </c>
      <c r="T166" s="1240"/>
      <c r="U166" s="298"/>
      <c r="V166" s="359"/>
      <c r="W166" s="301"/>
      <c r="X166" s="359"/>
      <c r="Y166" s="359"/>
      <c r="Z166" s="359"/>
      <c r="AA166" s="359"/>
      <c r="AB166" s="359"/>
      <c r="AC166" s="301"/>
      <c r="AD166" s="359"/>
      <c r="AE166" s="301"/>
      <c r="AF166" s="301"/>
    </row>
    <row r="167" spans="1:32" ht="22" customHeight="1" x14ac:dyDescent="0.35">
      <c r="A167" s="301"/>
      <c r="B167" s="359"/>
      <c r="C167" s="359"/>
      <c r="D167" s="427">
        <v>2580885</v>
      </c>
      <c r="E167" s="365">
        <v>337.37</v>
      </c>
      <c r="F167" s="426">
        <v>5523919</v>
      </c>
      <c r="G167" s="443">
        <v>722.08</v>
      </c>
      <c r="H167" s="366"/>
      <c r="I167" s="426">
        <v>1414105</v>
      </c>
      <c r="J167" s="366">
        <v>184.85</v>
      </c>
      <c r="K167" s="366"/>
      <c r="L167" s="426">
        <v>1210869</v>
      </c>
      <c r="M167" s="366">
        <v>235.12000000000003</v>
      </c>
      <c r="N167" s="366"/>
      <c r="O167" s="426">
        <v>270734</v>
      </c>
      <c r="P167" s="366">
        <v>35.39</v>
      </c>
      <c r="Q167" s="426">
        <v>2308327</v>
      </c>
      <c r="R167" s="366">
        <v>226.31</v>
      </c>
      <c r="S167" s="426">
        <v>789880</v>
      </c>
      <c r="T167" s="365">
        <v>77.44</v>
      </c>
      <c r="U167" s="298"/>
      <c r="V167" s="359"/>
      <c r="W167" s="438"/>
      <c r="X167" s="355"/>
      <c r="Y167" s="359"/>
      <c r="Z167" s="359"/>
      <c r="AA167" s="359"/>
      <c r="AB167" s="359"/>
      <c r="AC167" s="301"/>
      <c r="AD167" s="359"/>
      <c r="AE167" s="301"/>
      <c r="AF167" s="301"/>
    </row>
    <row r="168" spans="1:32" ht="22" customHeight="1" x14ac:dyDescent="0.35">
      <c r="A168" s="301"/>
      <c r="B168" s="359"/>
      <c r="C168" s="359"/>
      <c r="D168" s="427">
        <v>4003483</v>
      </c>
      <c r="E168" s="365">
        <v>523.33000000000004</v>
      </c>
      <c r="F168" s="426">
        <v>1718147</v>
      </c>
      <c r="G168" s="443"/>
      <c r="H168" s="366">
        <v>333.62</v>
      </c>
      <c r="I168" s="426">
        <v>1153851</v>
      </c>
      <c r="J168" s="366">
        <v>150.83000000000001</v>
      </c>
      <c r="K168" s="366"/>
      <c r="L168" s="426">
        <v>1646252</v>
      </c>
      <c r="M168" s="366">
        <v>319.66000000000003</v>
      </c>
      <c r="N168" s="366"/>
      <c r="O168" s="426">
        <v>477054</v>
      </c>
      <c r="P168" s="366">
        <v>62.36</v>
      </c>
      <c r="Q168" s="426"/>
      <c r="R168" s="366"/>
      <c r="S168" s="426"/>
      <c r="T168" s="365"/>
      <c r="U168" s="298"/>
      <c r="V168" s="359"/>
      <c r="W168" s="439"/>
      <c r="X168" s="436"/>
      <c r="Y168" s="359"/>
      <c r="Z168" s="301"/>
      <c r="AA168" s="359"/>
      <c r="AB168" s="359"/>
      <c r="AC168" s="301"/>
      <c r="AD168" s="359"/>
      <c r="AE168" s="301"/>
      <c r="AF168" s="301"/>
    </row>
    <row r="169" spans="1:32" ht="22" customHeight="1" x14ac:dyDescent="0.35">
      <c r="A169" s="301"/>
      <c r="B169" s="359"/>
      <c r="C169" s="359"/>
      <c r="D169" s="427">
        <v>1436212</v>
      </c>
      <c r="E169" s="365">
        <v>187.74</v>
      </c>
      <c r="F169" s="426"/>
      <c r="G169" s="443"/>
      <c r="H169" s="366"/>
      <c r="I169" s="426">
        <v>6311452</v>
      </c>
      <c r="J169" s="366">
        <v>825.05</v>
      </c>
      <c r="K169" s="366"/>
      <c r="L169" s="426">
        <v>511021</v>
      </c>
      <c r="M169" s="426"/>
      <c r="N169" s="366">
        <v>66.8</v>
      </c>
      <c r="O169" s="426">
        <v>318011</v>
      </c>
      <c r="P169" s="366">
        <v>41.57</v>
      </c>
      <c r="Q169" s="426"/>
      <c r="R169" s="366"/>
      <c r="S169" s="432"/>
      <c r="T169" s="354"/>
      <c r="U169" s="298"/>
      <c r="V169" s="359"/>
      <c r="W169" s="299"/>
      <c r="X169" s="355"/>
      <c r="Y169" s="359"/>
      <c r="Z169" s="301"/>
      <c r="AA169" s="359"/>
      <c r="AB169" s="359"/>
      <c r="AC169" s="301"/>
      <c r="AD169" s="359"/>
      <c r="AE169" s="301"/>
      <c r="AF169" s="301"/>
    </row>
    <row r="170" spans="1:32" ht="22" customHeight="1" x14ac:dyDescent="0.35">
      <c r="A170" s="325"/>
      <c r="B170" s="362"/>
      <c r="C170" s="362"/>
      <c r="D170" s="426"/>
      <c r="E170" s="366"/>
      <c r="F170" s="430"/>
      <c r="G170" s="444"/>
      <c r="H170" s="414"/>
      <c r="I170" s="427">
        <v>71604</v>
      </c>
      <c r="J170" s="365">
        <v>9.36</v>
      </c>
      <c r="K170" s="365"/>
      <c r="L170" s="427">
        <v>250232</v>
      </c>
      <c r="M170" s="427"/>
      <c r="N170" s="383">
        <v>32.71</v>
      </c>
      <c r="O170" s="427"/>
      <c r="P170" s="365"/>
      <c r="Q170" s="426"/>
      <c r="R170" s="366"/>
      <c r="S170" s="430"/>
      <c r="T170" s="415"/>
      <c r="U170" s="413"/>
      <c r="V170" s="376"/>
      <c r="W170" s="879"/>
      <c r="X170" s="440"/>
      <c r="Y170" s="381"/>
      <c r="Z170" s="859"/>
      <c r="AA170" s="380"/>
      <c r="AB170" s="380"/>
      <c r="AC170" s="1237"/>
      <c r="AD170" s="1237"/>
      <c r="AE170" s="1237"/>
      <c r="AF170" s="880"/>
    </row>
    <row r="171" spans="1:32" ht="22" customHeight="1" x14ac:dyDescent="0.35">
      <c r="A171" s="301"/>
      <c r="B171" s="359"/>
      <c r="C171" s="359"/>
      <c r="D171" s="426"/>
      <c r="E171" s="366"/>
      <c r="F171" s="426"/>
      <c r="G171" s="443"/>
      <c r="H171" s="366"/>
      <c r="I171" s="426">
        <v>705940</v>
      </c>
      <c r="J171" s="366">
        <v>92.279999999999987</v>
      </c>
      <c r="K171" s="366"/>
      <c r="L171" s="426">
        <v>472235</v>
      </c>
      <c r="M171" s="426"/>
      <c r="N171" s="366">
        <v>61.72999999999999</v>
      </c>
      <c r="O171" s="426"/>
      <c r="P171" s="366"/>
      <c r="Q171" s="426"/>
      <c r="R171" s="366"/>
      <c r="S171" s="426"/>
      <c r="T171" s="365"/>
      <c r="U171" s="298"/>
      <c r="V171" s="359"/>
      <c r="W171" s="438"/>
      <c r="X171" s="355"/>
      <c r="Y171" s="359"/>
      <c r="Z171" s="301"/>
      <c r="AA171" s="359"/>
      <c r="AB171" s="359"/>
      <c r="AC171" s="301"/>
      <c r="AD171" s="359"/>
      <c r="AE171" s="301"/>
      <c r="AF171" s="301"/>
    </row>
    <row r="172" spans="1:32" ht="22" customHeight="1" x14ac:dyDescent="0.35">
      <c r="A172" s="301"/>
      <c r="B172" s="359"/>
      <c r="C172" s="359"/>
      <c r="D172" s="426"/>
      <c r="E172" s="366"/>
      <c r="F172" s="426"/>
      <c r="G172" s="443"/>
      <c r="H172" s="366"/>
      <c r="I172" s="426">
        <v>1009036</v>
      </c>
      <c r="J172" s="366">
        <v>131.9</v>
      </c>
      <c r="K172" s="366"/>
      <c r="L172" s="426">
        <v>233632</v>
      </c>
      <c r="M172" s="426"/>
      <c r="N172" s="366">
        <v>30.54</v>
      </c>
      <c r="O172" s="426"/>
      <c r="P172" s="366"/>
      <c r="Q172" s="426"/>
      <c r="R172" s="366"/>
      <c r="S172" s="426"/>
      <c r="T172" s="365"/>
      <c r="U172" s="298"/>
      <c r="V172" s="359"/>
      <c r="W172" s="438"/>
      <c r="X172" s="355"/>
      <c r="Y172" s="359"/>
      <c r="Z172" s="301"/>
      <c r="AA172" s="359"/>
      <c r="AB172" s="359"/>
      <c r="AC172" s="301"/>
      <c r="AD172" s="359"/>
      <c r="AE172" s="301"/>
      <c r="AF172" s="301"/>
    </row>
    <row r="173" spans="1:32" ht="24.75" customHeight="1" x14ac:dyDescent="0.35">
      <c r="A173" s="301"/>
      <c r="B173" s="359"/>
      <c r="C173" s="359"/>
      <c r="D173" s="426"/>
      <c r="E173" s="366"/>
      <c r="F173" s="426"/>
      <c r="G173" s="443"/>
      <c r="H173" s="366"/>
      <c r="I173" s="426"/>
      <c r="J173" s="366"/>
      <c r="K173" s="366"/>
      <c r="L173" s="426"/>
      <c r="M173" s="426"/>
      <c r="N173" s="366"/>
      <c r="O173" s="426"/>
      <c r="P173" s="366"/>
      <c r="Q173" s="426"/>
      <c r="R173" s="366"/>
      <c r="S173" s="426"/>
      <c r="T173" s="365"/>
      <c r="U173" s="298"/>
      <c r="V173" s="359"/>
      <c r="W173" s="441"/>
      <c r="X173" s="437"/>
      <c r="Y173" s="359"/>
      <c r="Z173" s="301"/>
      <c r="AA173" s="359"/>
      <c r="AB173" s="359"/>
      <c r="AC173" s="301"/>
      <c r="AD173" s="359"/>
      <c r="AE173" s="301"/>
      <c r="AF173" s="301"/>
    </row>
    <row r="174" spans="1:32" ht="20.25" customHeight="1" x14ac:dyDescent="0.35">
      <c r="D174" s="428"/>
      <c r="E174" s="392"/>
      <c r="F174" s="428"/>
      <c r="G174" s="445"/>
      <c r="H174" s="392"/>
      <c r="I174" s="428"/>
      <c r="J174" s="392"/>
      <c r="K174" s="392"/>
      <c r="L174" s="428"/>
      <c r="M174" s="428"/>
      <c r="N174" s="392"/>
      <c r="O174" s="429"/>
      <c r="P174" s="416"/>
      <c r="Q174" s="429"/>
      <c r="R174" s="416"/>
      <c r="S174" s="428"/>
      <c r="T174" s="375"/>
      <c r="U174" s="287"/>
      <c r="W174" s="438"/>
      <c r="X174" s="355"/>
    </row>
    <row r="175" spans="1:32" ht="20.25" customHeight="1" x14ac:dyDescent="0.35">
      <c r="D175" s="429"/>
      <c r="E175" s="416">
        <f>SUM(E167:E174)</f>
        <v>1048.44</v>
      </c>
      <c r="F175" s="429"/>
      <c r="G175" s="416">
        <f>SUM(G167:G174)</f>
        <v>722.08</v>
      </c>
      <c r="H175" s="416">
        <f>SUM(H168:H174)</f>
        <v>333.62</v>
      </c>
      <c r="I175" s="429"/>
      <c r="J175" s="416">
        <f>SUM(J167:J174)</f>
        <v>1394.27</v>
      </c>
      <c r="K175" s="416"/>
      <c r="L175" s="429"/>
      <c r="M175" s="416">
        <f>SUM(M167:M174)</f>
        <v>554.78000000000009</v>
      </c>
      <c r="N175" s="416">
        <f>SUM(N169:N174)</f>
        <v>191.77999999999997</v>
      </c>
      <c r="O175" s="429"/>
      <c r="P175" s="392">
        <f>SUM(P167:P174)</f>
        <v>139.32</v>
      </c>
      <c r="Q175" s="429"/>
      <c r="R175" s="416">
        <f>SUM(R167:R174)</f>
        <v>226.31</v>
      </c>
      <c r="S175" s="429"/>
      <c r="T175" s="363">
        <f>SUM(T167:T174)</f>
        <v>77.44</v>
      </c>
      <c r="U175" s="287">
        <f>SUM(E175:T175)</f>
        <v>4688.04</v>
      </c>
      <c r="W175" s="438"/>
      <c r="X175" s="355"/>
    </row>
    <row r="176" spans="1:32" ht="20.25" customHeight="1" x14ac:dyDescent="0.35">
      <c r="D176" s="428">
        <f>SUM(D167:D175)</f>
        <v>8020580</v>
      </c>
      <c r="E176" s="392"/>
      <c r="F176" s="428">
        <f>SUM(F167:F175)</f>
        <v>7242066</v>
      </c>
      <c r="G176" s="428"/>
      <c r="H176" s="392"/>
      <c r="I176" s="428">
        <f>SUM(I167:I175)</f>
        <v>10665988</v>
      </c>
      <c r="J176" s="392"/>
      <c r="K176" s="392"/>
      <c r="L176" s="428">
        <f>SUM(L167:L175)</f>
        <v>4324241</v>
      </c>
      <c r="M176" s="428"/>
      <c r="N176" s="392"/>
      <c r="O176" s="428">
        <f>SUM(O167:O175)</f>
        <v>1065799</v>
      </c>
      <c r="P176" s="392"/>
      <c r="Q176" s="428">
        <f>SUM(Q167:Q175)</f>
        <v>2308327</v>
      </c>
      <c r="R176" s="392"/>
      <c r="S176" s="428">
        <f>SUM(S167:S175)</f>
        <v>789880</v>
      </c>
      <c r="T176" s="375"/>
      <c r="U176" s="287">
        <f>SUM(D176:T176)</f>
        <v>34416881</v>
      </c>
      <c r="W176" s="442"/>
      <c r="X176" s="436"/>
    </row>
    <row r="181" spans="1:33" ht="14.5" x14ac:dyDescent="0.35">
      <c r="L181" s="433"/>
      <c r="M181" s="433"/>
    </row>
    <row r="182" spans="1:33" ht="14.5" x14ac:dyDescent="0.35">
      <c r="L182" s="433"/>
      <c r="M182" s="433"/>
      <c r="N182" s="436"/>
    </row>
    <row r="183" spans="1:33" ht="15" x14ac:dyDescent="0.35">
      <c r="L183" s="119"/>
      <c r="M183" s="119"/>
      <c r="N183" s="355"/>
    </row>
    <row r="184" spans="1:33" ht="15" x14ac:dyDescent="0.35">
      <c r="L184" s="119"/>
      <c r="M184" s="119"/>
      <c r="N184" s="355"/>
    </row>
    <row r="185" spans="1:33" ht="15" x14ac:dyDescent="0.35">
      <c r="L185" s="119"/>
      <c r="M185" s="119"/>
      <c r="N185" s="355"/>
    </row>
    <row r="186" spans="1:33" ht="15" x14ac:dyDescent="0.35">
      <c r="L186" s="119"/>
      <c r="M186" s="119"/>
      <c r="N186" s="437"/>
    </row>
    <row r="187" spans="1:33" ht="15" x14ac:dyDescent="0.35">
      <c r="L187" s="119"/>
      <c r="M187" s="119"/>
      <c r="N187" s="355"/>
    </row>
    <row r="188" spans="1:33" s="349" customFormat="1" x14ac:dyDescent="0.35">
      <c r="A188" s="294"/>
      <c r="D188" s="294"/>
      <c r="F188" s="294"/>
      <c r="G188" s="294"/>
      <c r="I188" s="294"/>
      <c r="L188" s="294"/>
      <c r="M188" s="294"/>
      <c r="N188" s="436"/>
      <c r="O188" s="294"/>
      <c r="Q188" s="294"/>
      <c r="S188" s="294"/>
      <c r="T188" s="377"/>
      <c r="U188" s="294"/>
      <c r="W188" s="294"/>
      <c r="Z188" s="294"/>
      <c r="AC188" s="294"/>
      <c r="AE188" s="294"/>
      <c r="AF188" s="294"/>
      <c r="AG188" s="294"/>
    </row>
  </sheetData>
  <mergeCells count="114">
    <mergeCell ref="A1:AF1"/>
    <mergeCell ref="A2:AF2"/>
    <mergeCell ref="A4:A5"/>
    <mergeCell ref="B4:I4"/>
    <mergeCell ref="J4:O4"/>
    <mergeCell ref="P4:Q4"/>
    <mergeCell ref="R4:S4"/>
    <mergeCell ref="T4:U4"/>
    <mergeCell ref="V4:W4"/>
    <mergeCell ref="X4:Z4"/>
    <mergeCell ref="AA4:AC4"/>
    <mergeCell ref="AD4:AE4"/>
    <mergeCell ref="AF4:AF5"/>
    <mergeCell ref="B5:D5"/>
    <mergeCell ref="E5:F5"/>
    <mergeCell ref="H5:I5"/>
    <mergeCell ref="J5:L5"/>
    <mergeCell ref="N5:O5"/>
    <mergeCell ref="P5:Q5"/>
    <mergeCell ref="A23:A25"/>
    <mergeCell ref="A26:A27"/>
    <mergeCell ref="A28:A30"/>
    <mergeCell ref="A31:A32"/>
    <mergeCell ref="A33:A35"/>
    <mergeCell ref="A36:A37"/>
    <mergeCell ref="A7:A8"/>
    <mergeCell ref="A9:A11"/>
    <mergeCell ref="A12:A13"/>
    <mergeCell ref="A14:A15"/>
    <mergeCell ref="A16:A18"/>
    <mergeCell ref="A19:A22"/>
    <mergeCell ref="A55:A57"/>
    <mergeCell ref="A58:A59"/>
    <mergeCell ref="A60:A62"/>
    <mergeCell ref="A63:A65"/>
    <mergeCell ref="A66:A67"/>
    <mergeCell ref="A68:A70"/>
    <mergeCell ref="A38:A40"/>
    <mergeCell ref="A41:A43"/>
    <mergeCell ref="A44:A46"/>
    <mergeCell ref="A47:A48"/>
    <mergeCell ref="A49:A51"/>
    <mergeCell ref="A52:A54"/>
    <mergeCell ref="A90:A91"/>
    <mergeCell ref="A93:A95"/>
    <mergeCell ref="B93:F93"/>
    <mergeCell ref="H93:I93"/>
    <mergeCell ref="J93:S93"/>
    <mergeCell ref="T93:Z93"/>
    <mergeCell ref="V94:W94"/>
    <mergeCell ref="X94:Z94"/>
    <mergeCell ref="A71:A73"/>
    <mergeCell ref="A74:A76"/>
    <mergeCell ref="A77:A79"/>
    <mergeCell ref="A80:A82"/>
    <mergeCell ref="A83:A85"/>
    <mergeCell ref="A88:A89"/>
    <mergeCell ref="AA93:AC93"/>
    <mergeCell ref="AD93:AE93"/>
    <mergeCell ref="AF93:AF94"/>
    <mergeCell ref="B94:D94"/>
    <mergeCell ref="E94:F94"/>
    <mergeCell ref="H94:I94"/>
    <mergeCell ref="J94:L94"/>
    <mergeCell ref="N94:O94"/>
    <mergeCell ref="P94:Q94"/>
    <mergeCell ref="R94:S94"/>
    <mergeCell ref="A104:A105"/>
    <mergeCell ref="A106:A107"/>
    <mergeCell ref="A108:A109"/>
    <mergeCell ref="A110:A111"/>
    <mergeCell ref="A112:A113"/>
    <mergeCell ref="A114:A115"/>
    <mergeCell ref="AA94:AC94"/>
    <mergeCell ref="AD94:AE94"/>
    <mergeCell ref="A96:A97"/>
    <mergeCell ref="A98:A99"/>
    <mergeCell ref="A100:A101"/>
    <mergeCell ref="A102:A103"/>
    <mergeCell ref="A130:A131"/>
    <mergeCell ref="A132:A133"/>
    <mergeCell ref="A134:A135"/>
    <mergeCell ref="A136:A137"/>
    <mergeCell ref="A138:A139"/>
    <mergeCell ref="A116:A117"/>
    <mergeCell ref="A118:A119"/>
    <mergeCell ref="A120:A121"/>
    <mergeCell ref="A122:A123"/>
    <mergeCell ref="A124:A125"/>
    <mergeCell ref="A126:A127"/>
    <mergeCell ref="S166:T166"/>
    <mergeCell ref="AC170:AE170"/>
    <mergeCell ref="A86:A87"/>
    <mergeCell ref="A156:A157"/>
    <mergeCell ref="D166:E166"/>
    <mergeCell ref="F166:H166"/>
    <mergeCell ref="I166:J166"/>
    <mergeCell ref="L166:N166"/>
    <mergeCell ref="O166:P166"/>
    <mergeCell ref="Q166:R166"/>
    <mergeCell ref="A152:A153"/>
    <mergeCell ref="A154:A155"/>
    <mergeCell ref="A158:A160"/>
    <mergeCell ref="B160:AE160"/>
    <mergeCell ref="B161:AE161"/>
    <mergeCell ref="D165:F165"/>
    <mergeCell ref="AC165:AE165"/>
    <mergeCell ref="A140:A141"/>
    <mergeCell ref="A142:A143"/>
    <mergeCell ref="A144:A145"/>
    <mergeCell ref="A146:A147"/>
    <mergeCell ref="A148:A149"/>
    <mergeCell ref="A150:A151"/>
    <mergeCell ref="A128:A129"/>
  </mergeCells>
  <printOptions horizontalCentered="1"/>
  <pageMargins left="0.25" right="0.25" top="0.16" bottom="0.12" header="0.18" footer="0.12"/>
  <pageSetup paperSize="9" scale="30" fitToHeight="0" orientation="landscape" horizontalDpi="360" verticalDpi="360" r:id="rId1"/>
  <rowBreaks count="1" manualBreakCount="1">
    <brk id="91" max="1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E181"/>
  <sheetViews>
    <sheetView workbookViewId="0">
      <selection sqref="A1:AD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10" width="9.81640625" style="349" customWidth="1"/>
    <col min="11" max="11" width="18.453125" style="294" bestFit="1" customWidth="1"/>
    <col min="12" max="12" width="11.1796875" style="349" customWidth="1"/>
    <col min="13" max="13" width="18.453125" style="294" bestFit="1" customWidth="1"/>
    <col min="14" max="14" width="9.453125" style="349" customWidth="1"/>
    <col min="15" max="15" width="20.453125" style="294" customWidth="1"/>
    <col min="16" max="16" width="10" style="349" customWidth="1"/>
    <col min="17" max="17" width="21" style="294" bestFit="1" customWidth="1"/>
    <col min="18" max="18" width="10.453125" style="377" customWidth="1"/>
    <col min="19" max="19" width="21.453125" style="294" customWidth="1"/>
    <col min="20" max="20" width="10.453125" style="349" customWidth="1"/>
    <col min="21" max="21" width="19.453125" style="294" customWidth="1"/>
    <col min="22" max="23" width="9.453125" style="349" customWidth="1"/>
    <col min="24" max="24" width="16.453125" style="294" customWidth="1"/>
    <col min="25" max="26" width="9.453125" style="349" customWidth="1"/>
    <col min="27" max="27" width="18.453125" style="294" bestFit="1" customWidth="1"/>
    <col min="28" max="28" width="10.453125" style="349" customWidth="1"/>
    <col min="29" max="29" width="19.453125" style="294" customWidth="1"/>
    <col min="30" max="30" width="21.453125" style="294" customWidth="1"/>
    <col min="31" max="16384" width="9.1796875" style="294"/>
  </cols>
  <sheetData>
    <row r="1" spans="1:31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  <c r="AC1" s="1237"/>
      <c r="AD1" s="1237"/>
    </row>
    <row r="2" spans="1:31" ht="15" x14ac:dyDescent="0.35">
      <c r="A2" s="1237" t="s">
        <v>290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  <c r="AC2" s="1237"/>
      <c r="AD2" s="1237"/>
    </row>
    <row r="4" spans="1:31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4</v>
      </c>
      <c r="J4" s="1281"/>
      <c r="K4" s="1281"/>
      <c r="L4" s="1281"/>
      <c r="M4" s="1269"/>
      <c r="N4" s="1282" t="s">
        <v>266</v>
      </c>
      <c r="O4" s="1283"/>
      <c r="P4" s="1282" t="s">
        <v>5</v>
      </c>
      <c r="Q4" s="1283"/>
      <c r="R4" s="1282" t="s">
        <v>6</v>
      </c>
      <c r="S4" s="1283"/>
      <c r="T4" s="1268" t="s">
        <v>7</v>
      </c>
      <c r="U4" s="1269"/>
      <c r="V4" s="1282" t="s">
        <v>8</v>
      </c>
      <c r="W4" s="1284"/>
      <c r="X4" s="1283"/>
      <c r="Y4" s="1268" t="s">
        <v>7</v>
      </c>
      <c r="Z4" s="1281"/>
      <c r="AA4" s="1269"/>
      <c r="AB4" s="1268" t="s">
        <v>7</v>
      </c>
      <c r="AC4" s="1269"/>
      <c r="AD4" s="1245" t="s">
        <v>9</v>
      </c>
    </row>
    <row r="5" spans="1:31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36"/>
      <c r="L5" s="1236" t="s">
        <v>268</v>
      </c>
      <c r="M5" s="1236"/>
      <c r="N5" s="1268" t="s">
        <v>269</v>
      </c>
      <c r="O5" s="1269"/>
      <c r="P5" s="363"/>
      <c r="Q5" s="869" t="s">
        <v>192</v>
      </c>
      <c r="R5" s="363"/>
      <c r="S5" s="869" t="s">
        <v>20</v>
      </c>
      <c r="T5" s="374"/>
      <c r="U5" s="863" t="s">
        <v>255</v>
      </c>
      <c r="V5" s="350"/>
      <c r="W5" s="350"/>
      <c r="X5" s="339" t="s">
        <v>193</v>
      </c>
      <c r="Y5" s="384"/>
      <c r="Z5" s="384"/>
      <c r="AA5" s="863" t="s">
        <v>251</v>
      </c>
      <c r="AB5" s="374"/>
      <c r="AC5" s="869" t="s">
        <v>284</v>
      </c>
      <c r="AD5" s="1247"/>
    </row>
    <row r="6" spans="1:31" s="296" customFormat="1" ht="30.75" customHeight="1" x14ac:dyDescent="0.35">
      <c r="A6" s="875"/>
      <c r="B6" s="350" t="s">
        <v>26</v>
      </c>
      <c r="C6" s="350" t="s">
        <v>21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371" t="s">
        <v>28</v>
      </c>
      <c r="K6" s="869" t="s">
        <v>27</v>
      </c>
      <c r="L6" s="363" t="s">
        <v>28</v>
      </c>
      <c r="M6" s="869" t="s">
        <v>27</v>
      </c>
      <c r="N6" s="363" t="s">
        <v>30</v>
      </c>
      <c r="O6" s="869" t="s">
        <v>27</v>
      </c>
      <c r="P6" s="363" t="s">
        <v>30</v>
      </c>
      <c r="Q6" s="869" t="s">
        <v>27</v>
      </c>
      <c r="R6" s="363" t="s">
        <v>31</v>
      </c>
      <c r="S6" s="869" t="s">
        <v>27</v>
      </c>
      <c r="T6" s="374" t="s">
        <v>30</v>
      </c>
      <c r="U6" s="863" t="s">
        <v>27</v>
      </c>
      <c r="V6" s="350" t="s">
        <v>30</v>
      </c>
      <c r="W6" s="350" t="s">
        <v>28</v>
      </c>
      <c r="X6" s="873" t="s">
        <v>27</v>
      </c>
      <c r="Y6" s="350" t="s">
        <v>30</v>
      </c>
      <c r="Z6" s="350"/>
      <c r="AA6" s="863" t="s">
        <v>27</v>
      </c>
      <c r="AB6" s="374" t="s">
        <v>30</v>
      </c>
      <c r="AC6" s="869" t="s">
        <v>27</v>
      </c>
      <c r="AD6" s="864"/>
    </row>
    <row r="7" spans="1:31" ht="15" customHeight="1" x14ac:dyDescent="0.35">
      <c r="A7" s="1249">
        <v>44348</v>
      </c>
      <c r="B7" s="351">
        <v>17.190000000000001</v>
      </c>
      <c r="C7" s="351"/>
      <c r="D7" s="327">
        <v>131504</v>
      </c>
      <c r="E7" s="348"/>
      <c r="F7" s="327"/>
      <c r="G7" s="348">
        <v>15.96</v>
      </c>
      <c r="H7" s="297">
        <v>122094</v>
      </c>
      <c r="I7" s="353">
        <v>24.42</v>
      </c>
      <c r="J7" s="353"/>
      <c r="K7" s="297">
        <v>186813</v>
      </c>
      <c r="L7" s="353">
        <v>32.53</v>
      </c>
      <c r="M7" s="297">
        <v>167530</v>
      </c>
      <c r="N7" s="353"/>
      <c r="O7" s="298"/>
      <c r="P7" s="366"/>
      <c r="Q7" s="298"/>
      <c r="R7" s="365"/>
      <c r="S7" s="298"/>
      <c r="T7" s="366"/>
      <c r="U7" s="298"/>
      <c r="V7" s="385"/>
      <c r="W7" s="385"/>
      <c r="X7" s="340"/>
      <c r="Y7" s="385"/>
      <c r="Z7" s="385"/>
      <c r="AA7" s="298"/>
      <c r="AB7" s="366"/>
      <c r="AC7" s="298"/>
      <c r="AD7" s="298"/>
    </row>
    <row r="8" spans="1:31" ht="15" customHeight="1" x14ac:dyDescent="0.35">
      <c r="A8" s="1251"/>
      <c r="B8" s="352"/>
      <c r="C8" s="352"/>
      <c r="D8" s="327"/>
      <c r="E8" s="348"/>
      <c r="F8" s="327"/>
      <c r="G8" s="348"/>
      <c r="H8" s="297"/>
      <c r="I8" s="353"/>
      <c r="J8" s="353"/>
      <c r="K8" s="297"/>
      <c r="L8" s="353"/>
      <c r="M8" s="297"/>
      <c r="N8" s="353"/>
      <c r="O8" s="298"/>
      <c r="P8" s="366"/>
      <c r="Q8" s="298"/>
      <c r="R8" s="365"/>
      <c r="S8" s="298"/>
      <c r="T8" s="366"/>
      <c r="U8" s="298"/>
      <c r="V8" s="385"/>
      <c r="W8" s="385"/>
      <c r="X8" s="340"/>
      <c r="Y8" s="385"/>
      <c r="Z8" s="385"/>
      <c r="AA8" s="298"/>
      <c r="AB8" s="366"/>
      <c r="AC8" s="298"/>
      <c r="AD8" s="298"/>
    </row>
    <row r="9" spans="1:31" ht="15" customHeight="1" x14ac:dyDescent="0.35">
      <c r="A9" s="1249">
        <v>44349</v>
      </c>
      <c r="B9" s="411"/>
      <c r="C9" s="411"/>
      <c r="D9" s="327"/>
      <c r="E9" s="348">
        <v>18.23</v>
      </c>
      <c r="F9" s="327">
        <v>139460</v>
      </c>
      <c r="G9" s="348"/>
      <c r="H9" s="297"/>
      <c r="I9" s="353">
        <v>21.87</v>
      </c>
      <c r="J9" s="353"/>
      <c r="K9" s="297">
        <v>167306</v>
      </c>
      <c r="L9" s="353"/>
      <c r="M9" s="297"/>
      <c r="N9" s="353"/>
      <c r="O9" s="298"/>
      <c r="P9" s="366"/>
      <c r="Q9" s="298"/>
      <c r="R9" s="365">
        <v>15</v>
      </c>
      <c r="S9" s="298">
        <v>114750</v>
      </c>
      <c r="T9" s="366"/>
      <c r="U9" s="298"/>
      <c r="V9" s="385">
        <v>13.07</v>
      </c>
      <c r="W9" s="385"/>
      <c r="X9" s="340">
        <v>99986</v>
      </c>
      <c r="Y9" s="385"/>
      <c r="Z9" s="385"/>
      <c r="AA9" s="298"/>
      <c r="AB9" s="366"/>
      <c r="AC9" s="298"/>
      <c r="AD9" s="298"/>
    </row>
    <row r="10" spans="1:31" ht="15" customHeight="1" x14ac:dyDescent="0.35">
      <c r="A10" s="1250"/>
      <c r="B10" s="351"/>
      <c r="C10" s="351"/>
      <c r="D10" s="327"/>
      <c r="E10" s="348"/>
      <c r="F10" s="327"/>
      <c r="G10" s="348"/>
      <c r="H10" s="297"/>
      <c r="I10" s="353"/>
      <c r="J10" s="353"/>
      <c r="K10" s="297"/>
      <c r="L10" s="353"/>
      <c r="M10" s="297"/>
      <c r="N10" s="353"/>
      <c r="O10" s="298"/>
      <c r="P10" s="366"/>
      <c r="Q10" s="298"/>
      <c r="R10" s="365">
        <v>15</v>
      </c>
      <c r="S10" s="298">
        <v>114750</v>
      </c>
      <c r="T10" s="366"/>
      <c r="U10" s="298"/>
      <c r="V10" s="385"/>
      <c r="W10" s="385"/>
      <c r="X10" s="341"/>
      <c r="Y10" s="386"/>
      <c r="Z10" s="386"/>
      <c r="AA10" s="287"/>
      <c r="AB10" s="392"/>
      <c r="AC10" s="298"/>
      <c r="AD10" s="298"/>
      <c r="AE10" s="294" t="s">
        <v>153</v>
      </c>
    </row>
    <row r="11" spans="1:31" ht="15" customHeight="1" x14ac:dyDescent="0.35">
      <c r="A11" s="1251"/>
      <c r="B11" s="352"/>
      <c r="C11" s="352"/>
      <c r="D11" s="327"/>
      <c r="E11" s="348"/>
      <c r="F11" s="327"/>
      <c r="G11" s="348"/>
      <c r="H11" s="297"/>
      <c r="I11" s="353"/>
      <c r="J11" s="353"/>
      <c r="K11" s="297"/>
      <c r="L11" s="353"/>
      <c r="M11" s="297"/>
      <c r="N11" s="353"/>
      <c r="O11" s="298"/>
      <c r="P11" s="366"/>
      <c r="Q11" s="298"/>
      <c r="R11" s="365">
        <v>15</v>
      </c>
      <c r="S11" s="298">
        <v>114750</v>
      </c>
      <c r="T11" s="366"/>
      <c r="U11" s="298"/>
      <c r="V11" s="385"/>
      <c r="W11" s="385"/>
      <c r="X11" s="340"/>
      <c r="Y11" s="385"/>
      <c r="Z11" s="385"/>
      <c r="AA11" s="298"/>
      <c r="AB11" s="366"/>
      <c r="AC11" s="298"/>
      <c r="AD11" s="298"/>
    </row>
    <row r="12" spans="1:31" ht="15" customHeight="1" x14ac:dyDescent="0.35">
      <c r="A12" s="1249">
        <v>44350</v>
      </c>
      <c r="B12" s="353">
        <v>24.16</v>
      </c>
      <c r="C12" s="353"/>
      <c r="D12" s="327">
        <v>184824</v>
      </c>
      <c r="E12" s="348"/>
      <c r="F12" s="327"/>
      <c r="G12" s="348"/>
      <c r="H12" s="297"/>
      <c r="I12" s="353">
        <v>28.49</v>
      </c>
      <c r="J12" s="353"/>
      <c r="K12" s="297">
        <v>217949</v>
      </c>
      <c r="L12" s="353"/>
      <c r="M12" s="297"/>
      <c r="N12" s="353"/>
      <c r="O12" s="298"/>
      <c r="P12" s="366"/>
      <c r="Q12" s="298"/>
      <c r="R12" s="365">
        <v>15</v>
      </c>
      <c r="S12" s="298">
        <v>114750</v>
      </c>
      <c r="T12" s="366"/>
      <c r="U12" s="298"/>
      <c r="V12" s="385"/>
      <c r="W12" s="385"/>
      <c r="X12" s="340"/>
      <c r="Y12" s="385">
        <v>26.14</v>
      </c>
      <c r="Z12" s="385"/>
      <c r="AA12" s="298">
        <v>200000</v>
      </c>
      <c r="AB12" s="366"/>
      <c r="AC12" s="298"/>
      <c r="AD12" s="298"/>
    </row>
    <row r="13" spans="1:31" ht="15" customHeight="1" x14ac:dyDescent="0.35">
      <c r="A13" s="1251"/>
      <c r="B13" s="353"/>
      <c r="C13" s="353"/>
      <c r="D13" s="327"/>
      <c r="E13" s="348"/>
      <c r="F13" s="297"/>
      <c r="G13" s="353"/>
      <c r="H13" s="297"/>
      <c r="I13" s="353"/>
      <c r="J13" s="353"/>
      <c r="K13" s="297"/>
      <c r="L13" s="353"/>
      <c r="M13" s="297"/>
      <c r="N13" s="353"/>
      <c r="O13" s="298"/>
      <c r="P13" s="366"/>
      <c r="Q13" s="298"/>
      <c r="R13" s="365">
        <v>15</v>
      </c>
      <c r="S13" s="298">
        <v>114750</v>
      </c>
      <c r="T13" s="366"/>
      <c r="U13" s="298"/>
      <c r="V13" s="385"/>
      <c r="W13" s="385"/>
      <c r="X13" s="340"/>
      <c r="Y13" s="385"/>
      <c r="Z13" s="385"/>
      <c r="AA13" s="298"/>
      <c r="AB13" s="366"/>
      <c r="AC13" s="298"/>
      <c r="AD13" s="298"/>
    </row>
    <row r="14" spans="1:31" ht="15" customHeight="1" x14ac:dyDescent="0.35">
      <c r="A14" s="1249">
        <v>44351</v>
      </c>
      <c r="B14" s="353"/>
      <c r="C14" s="353"/>
      <c r="D14" s="327"/>
      <c r="E14" s="348"/>
      <c r="F14" s="327"/>
      <c r="G14" s="348"/>
      <c r="H14" s="297"/>
      <c r="I14" s="353">
        <v>25.45</v>
      </c>
      <c r="J14" s="353"/>
      <c r="K14" s="297">
        <v>194693</v>
      </c>
      <c r="L14" s="353"/>
      <c r="M14" s="297"/>
      <c r="N14" s="353"/>
      <c r="O14" s="298"/>
      <c r="P14" s="366"/>
      <c r="Q14" s="298"/>
      <c r="R14" s="365">
        <v>15</v>
      </c>
      <c r="S14" s="298">
        <v>114750</v>
      </c>
      <c r="T14" s="366"/>
      <c r="U14" s="298"/>
      <c r="V14" s="385"/>
      <c r="W14" s="385"/>
      <c r="X14" s="340"/>
      <c r="Y14" s="385"/>
      <c r="Z14" s="385"/>
      <c r="AA14" s="298"/>
      <c r="AB14" s="366"/>
      <c r="AC14" s="298"/>
      <c r="AD14" s="298"/>
    </row>
    <row r="15" spans="1:31" ht="15" customHeight="1" x14ac:dyDescent="0.35">
      <c r="A15" s="1251"/>
      <c r="B15" s="353"/>
      <c r="C15" s="353"/>
      <c r="D15" s="327"/>
      <c r="E15" s="348"/>
      <c r="F15" s="327"/>
      <c r="G15" s="348"/>
      <c r="H15" s="297"/>
      <c r="I15" s="353"/>
      <c r="J15" s="353"/>
      <c r="K15" s="297"/>
      <c r="L15" s="353"/>
      <c r="M15" s="297"/>
      <c r="N15" s="353"/>
      <c r="O15" s="298"/>
      <c r="P15" s="366"/>
      <c r="Q15" s="298"/>
      <c r="R15" s="365">
        <v>15</v>
      </c>
      <c r="S15" s="298">
        <v>114750</v>
      </c>
      <c r="T15" s="366"/>
      <c r="U15" s="298"/>
      <c r="V15" s="385"/>
      <c r="W15" s="385"/>
      <c r="X15" s="340"/>
      <c r="Y15" s="385"/>
      <c r="Z15" s="385"/>
      <c r="AA15" s="298"/>
      <c r="AB15" s="366"/>
      <c r="AC15" s="298"/>
      <c r="AD15" s="298"/>
    </row>
    <row r="16" spans="1:31" ht="15" customHeight="1" x14ac:dyDescent="0.35">
      <c r="A16" s="1249">
        <v>44352</v>
      </c>
      <c r="B16" s="353">
        <v>27.93</v>
      </c>
      <c r="C16" s="353"/>
      <c r="D16" s="327">
        <v>213665</v>
      </c>
      <c r="E16" s="348">
        <v>24.71</v>
      </c>
      <c r="F16" s="327">
        <v>189032</v>
      </c>
      <c r="G16" s="348">
        <v>15.85</v>
      </c>
      <c r="H16" s="297">
        <v>121253</v>
      </c>
      <c r="I16" s="353">
        <v>25.49</v>
      </c>
      <c r="J16" s="353"/>
      <c r="K16" s="297">
        <v>194999</v>
      </c>
      <c r="L16" s="353">
        <v>31.2</v>
      </c>
      <c r="M16" s="297">
        <v>160680</v>
      </c>
      <c r="N16" s="353">
        <v>45.87</v>
      </c>
      <c r="O16" s="298">
        <v>344786</v>
      </c>
      <c r="P16" s="366"/>
      <c r="Q16" s="298"/>
      <c r="R16" s="365">
        <v>15</v>
      </c>
      <c r="S16" s="298">
        <v>114750</v>
      </c>
      <c r="T16" s="366"/>
      <c r="U16" s="298"/>
      <c r="V16" s="385"/>
      <c r="W16" s="385"/>
      <c r="X16" s="340"/>
      <c r="Y16" s="385"/>
      <c r="Z16" s="385"/>
      <c r="AA16" s="298"/>
      <c r="AB16" s="366"/>
      <c r="AC16" s="298"/>
      <c r="AD16" s="298"/>
    </row>
    <row r="17" spans="1:30" ht="15" customHeight="1" x14ac:dyDescent="0.35">
      <c r="A17" s="1251"/>
      <c r="B17" s="353"/>
      <c r="C17" s="353"/>
      <c r="D17" s="327"/>
      <c r="E17" s="348"/>
      <c r="F17" s="327"/>
      <c r="G17" s="348"/>
      <c r="H17" s="297"/>
      <c r="I17" s="353"/>
      <c r="J17" s="353"/>
      <c r="K17" s="297"/>
      <c r="L17" s="353"/>
      <c r="M17" s="297"/>
      <c r="N17" s="353"/>
      <c r="O17" s="298"/>
      <c r="P17" s="366"/>
      <c r="Q17" s="298"/>
      <c r="R17" s="365"/>
      <c r="S17" s="298"/>
      <c r="T17" s="366"/>
      <c r="U17" s="298"/>
      <c r="V17" s="385"/>
      <c r="W17" s="385"/>
      <c r="X17" s="340"/>
      <c r="Y17" s="385"/>
      <c r="Z17" s="385"/>
      <c r="AA17" s="298"/>
      <c r="AB17" s="366"/>
      <c r="AC17" s="298"/>
      <c r="AD17" s="298"/>
    </row>
    <row r="18" spans="1:30" ht="15" customHeight="1" x14ac:dyDescent="0.35">
      <c r="A18" s="1249">
        <v>44353</v>
      </c>
      <c r="B18" s="353">
        <v>17.54</v>
      </c>
      <c r="C18" s="353"/>
      <c r="D18" s="327">
        <v>134181</v>
      </c>
      <c r="E18" s="348"/>
      <c r="F18" s="327"/>
      <c r="G18" s="348">
        <v>34.1</v>
      </c>
      <c r="H18" s="297">
        <v>260865</v>
      </c>
      <c r="I18" s="353"/>
      <c r="J18" s="353"/>
      <c r="K18" s="297"/>
      <c r="L18" s="353"/>
      <c r="M18" s="297"/>
      <c r="N18" s="353"/>
      <c r="O18" s="298"/>
      <c r="P18" s="366"/>
      <c r="Q18" s="298"/>
      <c r="R18" s="365"/>
      <c r="S18" s="298"/>
      <c r="T18" s="366"/>
      <c r="U18" s="298"/>
      <c r="V18" s="385">
        <v>11.54</v>
      </c>
      <c r="W18" s="385"/>
      <c r="X18" s="340">
        <v>88281</v>
      </c>
      <c r="Y18" s="385"/>
      <c r="Z18" s="385"/>
      <c r="AA18" s="298"/>
      <c r="AB18" s="366"/>
      <c r="AC18" s="298"/>
      <c r="AD18" s="298"/>
    </row>
    <row r="19" spans="1:30" ht="15" customHeight="1" x14ac:dyDescent="0.35">
      <c r="A19" s="1250"/>
      <c r="B19" s="353"/>
      <c r="C19" s="353"/>
      <c r="D19" s="327"/>
      <c r="E19" s="348"/>
      <c r="F19" s="327"/>
      <c r="G19" s="348"/>
      <c r="H19" s="297"/>
      <c r="I19" s="353"/>
      <c r="J19" s="353"/>
      <c r="K19" s="297"/>
      <c r="L19" s="353"/>
      <c r="M19" s="297"/>
      <c r="N19" s="353"/>
      <c r="O19" s="298"/>
      <c r="P19" s="366"/>
      <c r="Q19" s="298"/>
      <c r="R19" s="365"/>
      <c r="S19" s="298"/>
      <c r="T19" s="366"/>
      <c r="U19" s="298"/>
      <c r="V19" s="385"/>
      <c r="W19" s="385"/>
      <c r="X19" s="868"/>
      <c r="Y19" s="871"/>
      <c r="Z19" s="871"/>
      <c r="AA19" s="867"/>
      <c r="AB19" s="365"/>
      <c r="AC19" s="298"/>
      <c r="AD19" s="298"/>
    </row>
    <row r="20" spans="1:30" ht="15" customHeight="1" x14ac:dyDescent="0.35">
      <c r="A20" s="1250"/>
      <c r="B20" s="353"/>
      <c r="C20" s="353"/>
      <c r="D20" s="327"/>
      <c r="E20" s="348"/>
      <c r="F20" s="327"/>
      <c r="G20" s="348"/>
      <c r="H20" s="297"/>
      <c r="I20" s="353"/>
      <c r="J20" s="353"/>
      <c r="K20" s="297"/>
      <c r="L20" s="353"/>
      <c r="M20" s="297"/>
      <c r="N20" s="353"/>
      <c r="O20" s="298"/>
      <c r="P20" s="366"/>
      <c r="Q20" s="298"/>
      <c r="R20" s="365"/>
      <c r="S20" s="298"/>
      <c r="T20" s="366"/>
      <c r="U20" s="298"/>
      <c r="V20" s="385"/>
      <c r="W20" s="385"/>
      <c r="X20" s="868"/>
      <c r="Y20" s="871"/>
      <c r="Z20" s="871"/>
      <c r="AA20" s="867"/>
      <c r="AB20" s="365"/>
      <c r="AC20" s="298"/>
      <c r="AD20" s="298"/>
    </row>
    <row r="21" spans="1:30" ht="15" customHeight="1" x14ac:dyDescent="0.35">
      <c r="A21" s="1251"/>
      <c r="B21" s="353"/>
      <c r="C21" s="353"/>
      <c r="D21" s="327"/>
      <c r="E21" s="348"/>
      <c r="F21" s="327"/>
      <c r="G21" s="348"/>
      <c r="H21" s="297"/>
      <c r="I21" s="353"/>
      <c r="J21" s="353"/>
      <c r="K21" s="297"/>
      <c r="L21" s="353"/>
      <c r="M21" s="297"/>
      <c r="N21" s="353"/>
      <c r="O21" s="298"/>
      <c r="P21" s="366"/>
      <c r="Q21" s="298"/>
      <c r="R21" s="365"/>
      <c r="S21" s="298"/>
      <c r="T21" s="366"/>
      <c r="U21" s="298"/>
      <c r="V21" s="385"/>
      <c r="W21" s="385"/>
      <c r="X21" s="340"/>
      <c r="Y21" s="385"/>
      <c r="Z21" s="385"/>
      <c r="AA21" s="298"/>
      <c r="AB21" s="366"/>
      <c r="AC21" s="298"/>
      <c r="AD21" s="298"/>
    </row>
    <row r="22" spans="1:30" ht="15" customHeight="1" x14ac:dyDescent="0.35">
      <c r="A22" s="1249">
        <v>44354</v>
      </c>
      <c r="B22" s="353">
        <v>17.420000000000002</v>
      </c>
      <c r="C22" s="353"/>
      <c r="D22" s="327">
        <v>133263</v>
      </c>
      <c r="E22" s="348">
        <v>20.94</v>
      </c>
      <c r="F22" s="327">
        <v>160191</v>
      </c>
      <c r="G22" s="348"/>
      <c r="H22" s="297"/>
      <c r="I22" s="353"/>
      <c r="J22" s="353"/>
      <c r="K22" s="297"/>
      <c r="L22" s="353">
        <v>45.43</v>
      </c>
      <c r="M22" s="297">
        <v>233960</v>
      </c>
      <c r="N22" s="353"/>
      <c r="O22" s="298"/>
      <c r="P22" s="366">
        <v>9.1999999999999993</v>
      </c>
      <c r="Q22" s="298">
        <v>70380</v>
      </c>
      <c r="R22" s="365">
        <v>15</v>
      </c>
      <c r="S22" s="298">
        <v>114750</v>
      </c>
      <c r="T22" s="366"/>
      <c r="U22" s="298"/>
      <c r="V22" s="385"/>
      <c r="W22" s="385"/>
      <c r="X22" s="340"/>
      <c r="Y22" s="385">
        <v>37.58</v>
      </c>
      <c r="Z22" s="385"/>
      <c r="AA22" s="298">
        <v>287487</v>
      </c>
      <c r="AB22" s="366"/>
      <c r="AC22" s="298"/>
      <c r="AD22" s="298"/>
    </row>
    <row r="23" spans="1:30" ht="15" customHeight="1" x14ac:dyDescent="0.35">
      <c r="A23" s="1250"/>
      <c r="B23" s="353"/>
      <c r="C23" s="353"/>
      <c r="D23" s="327"/>
      <c r="E23" s="348"/>
      <c r="F23" s="327"/>
      <c r="G23" s="348"/>
      <c r="H23" s="297"/>
      <c r="I23" s="353"/>
      <c r="J23" s="353"/>
      <c r="K23" s="297"/>
      <c r="L23" s="353"/>
      <c r="M23" s="297"/>
      <c r="N23" s="353"/>
      <c r="O23" s="298"/>
      <c r="P23" s="366"/>
      <c r="Q23" s="298"/>
      <c r="R23" s="365">
        <v>15</v>
      </c>
      <c r="S23" s="298">
        <v>114750</v>
      </c>
      <c r="T23" s="366"/>
      <c r="U23" s="298"/>
      <c r="V23" s="385"/>
      <c r="W23" s="385"/>
      <c r="X23" s="340"/>
      <c r="Y23" s="385"/>
      <c r="Z23" s="385"/>
      <c r="AA23" s="298"/>
      <c r="AB23" s="366"/>
      <c r="AC23" s="298"/>
      <c r="AD23" s="298"/>
    </row>
    <row r="24" spans="1:30" ht="15" customHeight="1" x14ac:dyDescent="0.35">
      <c r="A24" s="1251"/>
      <c r="B24" s="353"/>
      <c r="C24" s="353"/>
      <c r="D24" s="327"/>
      <c r="E24" s="348"/>
      <c r="F24" s="327"/>
      <c r="G24" s="348"/>
      <c r="H24" s="297"/>
      <c r="I24" s="353"/>
      <c r="J24" s="353"/>
      <c r="K24" s="297"/>
      <c r="L24" s="353"/>
      <c r="M24" s="297"/>
      <c r="N24" s="353"/>
      <c r="O24" s="298"/>
      <c r="P24" s="366"/>
      <c r="Q24" s="298"/>
      <c r="R24" s="365">
        <v>15</v>
      </c>
      <c r="S24" s="298">
        <v>114750</v>
      </c>
      <c r="T24" s="366"/>
      <c r="U24" s="298"/>
      <c r="V24" s="385"/>
      <c r="W24" s="385"/>
      <c r="X24" s="340"/>
      <c r="Y24" s="385"/>
      <c r="Z24" s="385"/>
      <c r="AA24" s="298"/>
      <c r="AB24" s="366"/>
      <c r="AC24" s="298"/>
      <c r="AD24" s="298"/>
    </row>
    <row r="25" spans="1:30" ht="15" customHeight="1" x14ac:dyDescent="0.35">
      <c r="A25" s="1249">
        <v>44355</v>
      </c>
      <c r="B25" s="353"/>
      <c r="C25" s="353"/>
      <c r="D25" s="327"/>
      <c r="E25" s="348"/>
      <c r="F25" s="327"/>
      <c r="G25" s="348"/>
      <c r="H25" s="297"/>
      <c r="I25" s="353"/>
      <c r="J25" s="353"/>
      <c r="K25" s="297"/>
      <c r="L25" s="353">
        <v>53.75</v>
      </c>
      <c r="M25" s="297">
        <v>276810</v>
      </c>
      <c r="N25" s="353"/>
      <c r="O25" s="298"/>
      <c r="P25" s="366"/>
      <c r="Q25" s="298"/>
      <c r="R25" s="365">
        <v>15</v>
      </c>
      <c r="S25" s="298">
        <v>114750</v>
      </c>
      <c r="T25" s="366">
        <v>20.38</v>
      </c>
      <c r="U25" s="298">
        <v>155907</v>
      </c>
      <c r="V25" s="385"/>
      <c r="W25" s="385"/>
      <c r="X25" s="340"/>
      <c r="Y25" s="385"/>
      <c r="Z25" s="385"/>
      <c r="AA25" s="298"/>
      <c r="AB25" s="366">
        <v>12.63</v>
      </c>
      <c r="AC25" s="298">
        <v>96620</v>
      </c>
      <c r="AD25" s="298"/>
    </row>
    <row r="26" spans="1:30" ht="15" customHeight="1" x14ac:dyDescent="0.35">
      <c r="A26" s="1251"/>
      <c r="B26" s="353"/>
      <c r="C26" s="353"/>
      <c r="D26" s="327"/>
      <c r="E26" s="348"/>
      <c r="F26" s="327"/>
      <c r="G26" s="348"/>
      <c r="H26" s="297"/>
      <c r="I26" s="353"/>
      <c r="J26" s="353"/>
      <c r="K26" s="297"/>
      <c r="L26" s="353"/>
      <c r="M26" s="297"/>
      <c r="N26" s="353"/>
      <c r="O26" s="298"/>
      <c r="P26" s="366"/>
      <c r="Q26" s="298"/>
      <c r="R26" s="365">
        <v>15</v>
      </c>
      <c r="S26" s="298">
        <v>114750</v>
      </c>
      <c r="T26" s="366"/>
      <c r="U26" s="298"/>
      <c r="V26" s="385"/>
      <c r="W26" s="385"/>
      <c r="X26" s="340"/>
      <c r="Y26" s="385"/>
      <c r="Z26" s="385"/>
      <c r="AA26" s="298"/>
      <c r="AB26" s="366"/>
      <c r="AC26" s="298"/>
      <c r="AD26" s="298"/>
    </row>
    <row r="27" spans="1:30" ht="15" customHeight="1" x14ac:dyDescent="0.35">
      <c r="A27" s="1249">
        <v>44356</v>
      </c>
      <c r="B27" s="353"/>
      <c r="C27" s="353"/>
      <c r="D27" s="327"/>
      <c r="E27" s="348"/>
      <c r="F27" s="327"/>
      <c r="G27" s="348"/>
      <c r="H27" s="297"/>
      <c r="I27" s="353">
        <v>25.08</v>
      </c>
      <c r="J27" s="353"/>
      <c r="K27" s="297">
        <v>191862</v>
      </c>
      <c r="L27" s="353"/>
      <c r="M27" s="297"/>
      <c r="N27" s="353"/>
      <c r="O27" s="298"/>
      <c r="P27" s="366"/>
      <c r="Q27" s="298"/>
      <c r="R27" s="365">
        <v>15</v>
      </c>
      <c r="S27" s="298">
        <v>114750</v>
      </c>
      <c r="T27" s="366"/>
      <c r="U27" s="298"/>
      <c r="V27" s="385"/>
      <c r="W27" s="385"/>
      <c r="X27" s="340"/>
      <c r="Y27" s="385">
        <v>40.79</v>
      </c>
      <c r="Z27" s="385"/>
      <c r="AA27" s="298">
        <v>312044</v>
      </c>
      <c r="AB27" s="366"/>
      <c r="AC27" s="298"/>
      <c r="AD27" s="298"/>
    </row>
    <row r="28" spans="1:30" ht="15" customHeight="1" x14ac:dyDescent="0.35">
      <c r="A28" s="1250"/>
      <c r="B28" s="353"/>
      <c r="C28" s="353"/>
      <c r="D28" s="327"/>
      <c r="E28" s="348"/>
      <c r="F28" s="327"/>
      <c r="G28" s="348"/>
      <c r="H28" s="297"/>
      <c r="I28" s="353"/>
      <c r="J28" s="353"/>
      <c r="K28" s="297"/>
      <c r="L28" s="353"/>
      <c r="M28" s="297"/>
      <c r="N28" s="353"/>
      <c r="O28" s="298"/>
      <c r="P28" s="366"/>
      <c r="Q28" s="298"/>
      <c r="R28" s="365">
        <v>15</v>
      </c>
      <c r="S28" s="298">
        <v>114750</v>
      </c>
      <c r="T28" s="366"/>
      <c r="U28" s="298"/>
      <c r="V28" s="385"/>
      <c r="W28" s="385"/>
      <c r="X28" s="868"/>
      <c r="Y28" s="871"/>
      <c r="Z28" s="871"/>
      <c r="AA28" s="867"/>
      <c r="AB28" s="365"/>
      <c r="AC28" s="298"/>
      <c r="AD28" s="298"/>
    </row>
    <row r="29" spans="1:30" ht="15" customHeight="1" x14ac:dyDescent="0.35">
      <c r="A29" s="1251"/>
      <c r="B29" s="353"/>
      <c r="C29" s="353"/>
      <c r="D29" s="327"/>
      <c r="E29" s="348"/>
      <c r="F29" s="327"/>
      <c r="G29" s="348"/>
      <c r="H29" s="297"/>
      <c r="I29" s="353"/>
      <c r="J29" s="353"/>
      <c r="K29" s="297"/>
      <c r="L29" s="353"/>
      <c r="M29" s="297"/>
      <c r="N29" s="353"/>
      <c r="O29" s="298"/>
      <c r="P29" s="366"/>
      <c r="Q29" s="298"/>
      <c r="R29" s="365"/>
      <c r="S29" s="298"/>
      <c r="T29" s="366"/>
      <c r="U29" s="298"/>
      <c r="V29" s="385"/>
      <c r="W29" s="385"/>
      <c r="X29" s="340"/>
      <c r="Y29" s="385"/>
      <c r="Z29" s="385"/>
      <c r="AA29" s="298"/>
      <c r="AB29" s="366"/>
      <c r="AC29" s="298"/>
      <c r="AD29" s="298"/>
    </row>
    <row r="30" spans="1:30" ht="15" customHeight="1" x14ac:dyDescent="0.35">
      <c r="A30" s="1249">
        <v>44357</v>
      </c>
      <c r="B30" s="353"/>
      <c r="C30" s="353"/>
      <c r="D30" s="327"/>
      <c r="E30" s="348">
        <v>18.36</v>
      </c>
      <c r="F30" s="327">
        <v>140454</v>
      </c>
      <c r="G30" s="348"/>
      <c r="H30" s="297"/>
      <c r="I30" s="353">
        <v>29.09</v>
      </c>
      <c r="J30" s="353"/>
      <c r="K30" s="297">
        <v>222539</v>
      </c>
      <c r="L30" s="353"/>
      <c r="M30" s="297"/>
      <c r="N30" s="353"/>
      <c r="O30" s="298"/>
      <c r="P30" s="366"/>
      <c r="Q30" s="298"/>
      <c r="R30" s="365">
        <v>15</v>
      </c>
      <c r="S30" s="298">
        <v>114750</v>
      </c>
      <c r="T30" s="366"/>
      <c r="U30" s="298"/>
      <c r="V30" s="385"/>
      <c r="W30" s="385"/>
      <c r="X30" s="340"/>
      <c r="Y30" s="385"/>
      <c r="Z30" s="385"/>
      <c r="AA30" s="298"/>
      <c r="AB30" s="366"/>
      <c r="AC30" s="298"/>
      <c r="AD30" s="298"/>
    </row>
    <row r="31" spans="1:30" ht="15" customHeight="1" x14ac:dyDescent="0.35">
      <c r="A31" s="1251"/>
      <c r="B31" s="353"/>
      <c r="C31" s="353"/>
      <c r="D31" s="327"/>
      <c r="E31" s="348"/>
      <c r="F31" s="327"/>
      <c r="G31" s="348"/>
      <c r="H31" s="297"/>
      <c r="I31" s="353"/>
      <c r="J31" s="353"/>
      <c r="K31" s="297"/>
      <c r="L31" s="353"/>
      <c r="M31" s="297"/>
      <c r="N31" s="353"/>
      <c r="O31" s="298"/>
      <c r="P31" s="366"/>
      <c r="Q31" s="298"/>
      <c r="R31" s="365">
        <v>15</v>
      </c>
      <c r="S31" s="298">
        <v>114750</v>
      </c>
      <c r="T31" s="366"/>
      <c r="U31" s="298"/>
      <c r="V31" s="385"/>
      <c r="W31" s="385"/>
      <c r="X31" s="340"/>
      <c r="Y31" s="385"/>
      <c r="Z31" s="385"/>
      <c r="AA31" s="298"/>
      <c r="AB31" s="366"/>
      <c r="AC31" s="298"/>
      <c r="AD31" s="298"/>
    </row>
    <row r="32" spans="1:30" ht="15" customHeight="1" x14ac:dyDescent="0.35">
      <c r="A32" s="1249">
        <v>44358</v>
      </c>
      <c r="B32" s="353"/>
      <c r="C32" s="353"/>
      <c r="D32" s="327"/>
      <c r="E32" s="348"/>
      <c r="F32" s="327"/>
      <c r="G32" s="348">
        <v>32.46</v>
      </c>
      <c r="H32" s="297">
        <v>248319</v>
      </c>
      <c r="I32" s="353">
        <v>33.909999999999997</v>
      </c>
      <c r="J32" s="353"/>
      <c r="K32" s="297">
        <v>259412</v>
      </c>
      <c r="L32" s="353">
        <v>19.399999999999999</v>
      </c>
      <c r="M32" s="297">
        <v>100000</v>
      </c>
      <c r="N32" s="353"/>
      <c r="O32" s="298"/>
      <c r="P32" s="366"/>
      <c r="Q32" s="298"/>
      <c r="R32" s="365">
        <v>15</v>
      </c>
      <c r="S32" s="298">
        <v>114750</v>
      </c>
      <c r="T32" s="366"/>
      <c r="U32" s="298"/>
      <c r="V32" s="385"/>
      <c r="W32" s="385"/>
      <c r="X32" s="340"/>
      <c r="Y32" s="385"/>
      <c r="Z32" s="385"/>
      <c r="AA32" s="298"/>
      <c r="AB32" s="366"/>
      <c r="AC32" s="298"/>
      <c r="AD32" s="298"/>
    </row>
    <row r="33" spans="1:30" ht="15" customHeight="1" x14ac:dyDescent="0.35">
      <c r="A33" s="1250"/>
      <c r="B33" s="353"/>
      <c r="C33" s="353"/>
      <c r="D33" s="327"/>
      <c r="E33" s="348"/>
      <c r="F33" s="327"/>
      <c r="G33" s="348"/>
      <c r="H33" s="297"/>
      <c r="I33" s="353"/>
      <c r="J33" s="353"/>
      <c r="K33" s="297"/>
      <c r="L33" s="353"/>
      <c r="M33" s="297"/>
      <c r="N33" s="353"/>
      <c r="O33" s="298"/>
      <c r="P33" s="366"/>
      <c r="Q33" s="298"/>
      <c r="R33" s="365">
        <v>15</v>
      </c>
      <c r="S33" s="298">
        <v>114750</v>
      </c>
      <c r="T33" s="366"/>
      <c r="U33" s="298"/>
      <c r="V33" s="385"/>
      <c r="W33" s="385"/>
      <c r="X33" s="340"/>
      <c r="Y33" s="385"/>
      <c r="Z33" s="385"/>
      <c r="AA33" s="298"/>
      <c r="AB33" s="366"/>
      <c r="AC33" s="298"/>
      <c r="AD33" s="298"/>
    </row>
    <row r="34" spans="1:30" ht="15" customHeight="1" x14ac:dyDescent="0.35">
      <c r="A34" s="1251"/>
      <c r="B34" s="353"/>
      <c r="C34" s="353"/>
      <c r="D34" s="327"/>
      <c r="E34" s="348"/>
      <c r="F34" s="327"/>
      <c r="G34" s="348"/>
      <c r="H34" s="297"/>
      <c r="I34" s="353"/>
      <c r="J34" s="353"/>
      <c r="K34" s="297"/>
      <c r="L34" s="353"/>
      <c r="M34" s="297"/>
      <c r="N34" s="353"/>
      <c r="O34" s="298"/>
      <c r="P34" s="366"/>
      <c r="Q34" s="298"/>
      <c r="R34" s="365"/>
      <c r="S34" s="298"/>
      <c r="T34" s="366"/>
      <c r="U34" s="298"/>
      <c r="V34" s="385"/>
      <c r="W34" s="385"/>
      <c r="X34" s="340"/>
      <c r="Y34" s="385"/>
      <c r="Z34" s="385"/>
      <c r="AA34" s="298"/>
      <c r="AB34" s="366"/>
      <c r="AC34" s="298"/>
      <c r="AD34" s="298"/>
    </row>
    <row r="35" spans="1:30" ht="15" customHeight="1" x14ac:dyDescent="0.35">
      <c r="A35" s="1249">
        <v>44359</v>
      </c>
      <c r="B35" s="353"/>
      <c r="C35" s="353"/>
      <c r="D35" s="327"/>
      <c r="E35" s="348">
        <v>26.63</v>
      </c>
      <c r="F35" s="327">
        <v>203720</v>
      </c>
      <c r="G35" s="348"/>
      <c r="H35" s="297"/>
      <c r="I35" s="353">
        <v>28.96</v>
      </c>
      <c r="J35" s="353"/>
      <c r="K35" s="297">
        <v>221544</v>
      </c>
      <c r="L35" s="353"/>
      <c r="M35" s="297"/>
      <c r="N35" s="353"/>
      <c r="O35" s="298"/>
      <c r="P35" s="366"/>
      <c r="Q35" s="298"/>
      <c r="R35" s="365">
        <v>15</v>
      </c>
      <c r="S35" s="298">
        <v>114750</v>
      </c>
      <c r="T35" s="366"/>
      <c r="U35" s="298"/>
      <c r="V35" s="385">
        <v>12.16</v>
      </c>
      <c r="W35" s="385"/>
      <c r="X35" s="340">
        <v>93024</v>
      </c>
      <c r="Y35" s="385"/>
      <c r="Z35" s="385"/>
      <c r="AA35" s="298"/>
      <c r="AB35" s="366"/>
      <c r="AC35" s="298"/>
      <c r="AD35" s="298"/>
    </row>
    <row r="36" spans="1:30" ht="15" customHeight="1" x14ac:dyDescent="0.35">
      <c r="A36" s="1251"/>
      <c r="B36" s="353"/>
      <c r="C36" s="353"/>
      <c r="D36" s="327"/>
      <c r="E36" s="348"/>
      <c r="F36" s="327"/>
      <c r="G36" s="348"/>
      <c r="H36" s="297"/>
      <c r="I36" s="353"/>
      <c r="J36" s="353"/>
      <c r="K36" s="297"/>
      <c r="L36" s="353"/>
      <c r="M36" s="297"/>
      <c r="N36" s="353"/>
      <c r="O36" s="298"/>
      <c r="P36" s="366"/>
      <c r="Q36" s="298"/>
      <c r="R36" s="365">
        <v>15</v>
      </c>
      <c r="S36" s="298">
        <v>114750</v>
      </c>
      <c r="T36" s="366"/>
      <c r="U36" s="298"/>
      <c r="V36" s="385"/>
      <c r="W36" s="385"/>
      <c r="X36" s="340"/>
      <c r="Y36" s="385"/>
      <c r="Z36" s="385"/>
      <c r="AA36" s="298"/>
      <c r="AB36" s="366"/>
      <c r="AC36" s="298"/>
      <c r="AD36" s="298"/>
    </row>
    <row r="37" spans="1:30" ht="15" customHeight="1" x14ac:dyDescent="0.35">
      <c r="A37" s="1249">
        <v>44360</v>
      </c>
      <c r="B37" s="353"/>
      <c r="C37" s="353"/>
      <c r="D37" s="327"/>
      <c r="E37" s="348">
        <v>18.75</v>
      </c>
      <c r="F37" s="327">
        <v>143438</v>
      </c>
      <c r="G37" s="348"/>
      <c r="H37" s="297"/>
      <c r="I37" s="353">
        <v>22.18</v>
      </c>
      <c r="J37" s="353"/>
      <c r="K37" s="297">
        <v>169677</v>
      </c>
      <c r="L37" s="353"/>
      <c r="M37" s="297"/>
      <c r="N37" s="353"/>
      <c r="O37" s="298"/>
      <c r="P37" s="366"/>
      <c r="Q37" s="298"/>
      <c r="R37" s="365"/>
      <c r="S37" s="298"/>
      <c r="T37" s="366"/>
      <c r="U37" s="298"/>
      <c r="V37" s="385">
        <v>8.82</v>
      </c>
      <c r="W37" s="385"/>
      <c r="X37" s="340">
        <v>67473</v>
      </c>
      <c r="Y37" s="385"/>
      <c r="Z37" s="385"/>
      <c r="AA37" s="298"/>
      <c r="AB37" s="366"/>
      <c r="AC37" s="298"/>
      <c r="AD37" s="298"/>
    </row>
    <row r="38" spans="1:30" ht="15" customHeight="1" x14ac:dyDescent="0.35">
      <c r="A38" s="1250"/>
      <c r="B38" s="353"/>
      <c r="C38" s="353"/>
      <c r="D38" s="327"/>
      <c r="E38" s="348"/>
      <c r="F38" s="327"/>
      <c r="G38" s="348"/>
      <c r="H38" s="297"/>
      <c r="I38" s="353"/>
      <c r="J38" s="353"/>
      <c r="K38" s="297"/>
      <c r="L38" s="353"/>
      <c r="M38" s="297"/>
      <c r="N38" s="353"/>
      <c r="O38" s="298"/>
      <c r="P38" s="366"/>
      <c r="Q38" s="298"/>
      <c r="R38" s="365"/>
      <c r="S38" s="298"/>
      <c r="T38" s="366"/>
      <c r="U38" s="298"/>
      <c r="V38" s="385"/>
      <c r="W38" s="385"/>
      <c r="X38" s="868"/>
      <c r="Y38" s="871"/>
      <c r="Z38" s="871"/>
      <c r="AA38" s="867"/>
      <c r="AB38" s="365"/>
      <c r="AC38" s="298"/>
      <c r="AD38" s="298"/>
    </row>
    <row r="39" spans="1:30" ht="15" customHeight="1" x14ac:dyDescent="0.35">
      <c r="A39" s="1251"/>
      <c r="B39" s="353"/>
      <c r="C39" s="353"/>
      <c r="D39" s="327"/>
      <c r="E39" s="348"/>
      <c r="F39" s="327"/>
      <c r="G39" s="348"/>
      <c r="H39" s="297"/>
      <c r="I39" s="353"/>
      <c r="J39" s="353"/>
      <c r="K39" s="297"/>
      <c r="L39" s="353"/>
      <c r="M39" s="297"/>
      <c r="N39" s="353"/>
      <c r="O39" s="298"/>
      <c r="P39" s="366"/>
      <c r="Q39" s="298"/>
      <c r="R39" s="365"/>
      <c r="S39" s="298"/>
      <c r="T39" s="366"/>
      <c r="U39" s="298"/>
      <c r="V39" s="385"/>
      <c r="W39" s="385"/>
      <c r="X39" s="340"/>
      <c r="Y39" s="385"/>
      <c r="Z39" s="385"/>
      <c r="AA39" s="298"/>
      <c r="AB39" s="366"/>
      <c r="AC39" s="298"/>
      <c r="AD39" s="298"/>
    </row>
    <row r="40" spans="1:30" ht="15" customHeight="1" x14ac:dyDescent="0.35">
      <c r="A40" s="1249">
        <v>44361</v>
      </c>
      <c r="B40" s="353"/>
      <c r="C40" s="353"/>
      <c r="D40" s="327"/>
      <c r="E40" s="348">
        <v>22.8</v>
      </c>
      <c r="F40" s="327">
        <v>174420</v>
      </c>
      <c r="G40" s="348"/>
      <c r="H40" s="297"/>
      <c r="I40" s="353">
        <v>24.62</v>
      </c>
      <c r="J40" s="353"/>
      <c r="K40" s="297">
        <v>188343</v>
      </c>
      <c r="L40" s="353"/>
      <c r="M40" s="297"/>
      <c r="N40" s="353"/>
      <c r="O40" s="298"/>
      <c r="P40" s="366"/>
      <c r="Q40" s="298"/>
      <c r="R40" s="365">
        <v>15</v>
      </c>
      <c r="S40" s="298">
        <v>114750</v>
      </c>
      <c r="T40" s="366"/>
      <c r="U40" s="298"/>
      <c r="V40" s="385"/>
      <c r="W40" s="385"/>
      <c r="X40" s="340"/>
      <c r="Y40" s="385">
        <v>34.090000000000003</v>
      </c>
      <c r="Z40" s="385"/>
      <c r="AA40" s="298">
        <v>260789</v>
      </c>
      <c r="AB40" s="366"/>
      <c r="AC40" s="298"/>
      <c r="AD40" s="298"/>
    </row>
    <row r="41" spans="1:30" ht="15" customHeight="1" x14ac:dyDescent="0.35">
      <c r="A41" s="1250"/>
      <c r="B41" s="353"/>
      <c r="C41" s="353"/>
      <c r="D41" s="327"/>
      <c r="E41" s="348"/>
      <c r="F41" s="327"/>
      <c r="G41" s="348"/>
      <c r="H41" s="297"/>
      <c r="I41" s="353"/>
      <c r="J41" s="353"/>
      <c r="K41" s="297"/>
      <c r="L41" s="353"/>
      <c r="M41" s="297"/>
      <c r="N41" s="353"/>
      <c r="O41" s="298"/>
      <c r="P41" s="366"/>
      <c r="Q41" s="298"/>
      <c r="R41" s="365">
        <v>15</v>
      </c>
      <c r="S41" s="298">
        <v>114750</v>
      </c>
      <c r="T41" s="366"/>
      <c r="U41" s="298"/>
      <c r="V41" s="385"/>
      <c r="W41" s="385"/>
      <c r="X41" s="868"/>
      <c r="Y41" s="871"/>
      <c r="Z41" s="871"/>
      <c r="AA41" s="867"/>
      <c r="AB41" s="365"/>
      <c r="AC41" s="298"/>
      <c r="AD41" s="298"/>
    </row>
    <row r="42" spans="1:30" ht="15" customHeight="1" x14ac:dyDescent="0.35">
      <c r="A42" s="1251"/>
      <c r="B42" s="353"/>
      <c r="C42" s="353"/>
      <c r="D42" s="327"/>
      <c r="E42" s="348"/>
      <c r="F42" s="327"/>
      <c r="G42" s="348"/>
      <c r="H42" s="297"/>
      <c r="I42" s="353"/>
      <c r="J42" s="353"/>
      <c r="K42" s="297"/>
      <c r="L42" s="353"/>
      <c r="M42" s="297"/>
      <c r="N42" s="353"/>
      <c r="O42" s="298"/>
      <c r="P42" s="366"/>
      <c r="Q42" s="298"/>
      <c r="R42" s="365">
        <v>15</v>
      </c>
      <c r="S42" s="298">
        <v>114750</v>
      </c>
      <c r="T42" s="366"/>
      <c r="U42" s="298"/>
      <c r="V42" s="385"/>
      <c r="W42" s="385"/>
      <c r="X42" s="340"/>
      <c r="Y42" s="385"/>
      <c r="Z42" s="385"/>
      <c r="AA42" s="298"/>
      <c r="AB42" s="366"/>
      <c r="AC42" s="298"/>
      <c r="AD42" s="298"/>
    </row>
    <row r="43" spans="1:30" ht="15" customHeight="1" x14ac:dyDescent="0.35">
      <c r="A43" s="1249">
        <v>44362</v>
      </c>
      <c r="B43" s="353"/>
      <c r="C43" s="353"/>
      <c r="D43" s="327"/>
      <c r="E43" s="348">
        <v>15.66</v>
      </c>
      <c r="F43" s="327">
        <v>119799</v>
      </c>
      <c r="G43" s="348"/>
      <c r="H43" s="297"/>
      <c r="I43" s="353">
        <v>20</v>
      </c>
      <c r="J43" s="353"/>
      <c r="K43" s="297">
        <v>153000</v>
      </c>
      <c r="L43" s="353">
        <v>44.77</v>
      </c>
      <c r="M43" s="297">
        <v>230566</v>
      </c>
      <c r="N43" s="353"/>
      <c r="O43" s="298"/>
      <c r="P43" s="366"/>
      <c r="Q43" s="298"/>
      <c r="R43" s="365">
        <v>15</v>
      </c>
      <c r="S43" s="298">
        <v>114750</v>
      </c>
      <c r="T43" s="366">
        <v>40.31</v>
      </c>
      <c r="U43" s="298">
        <v>308372</v>
      </c>
      <c r="V43" s="385"/>
      <c r="W43" s="385"/>
      <c r="X43" s="340"/>
      <c r="Y43" s="385"/>
      <c r="Z43" s="385"/>
      <c r="AA43" s="298"/>
      <c r="AB43" s="366"/>
      <c r="AC43" s="298"/>
      <c r="AD43" s="298"/>
    </row>
    <row r="44" spans="1:30" ht="15" customHeight="1" x14ac:dyDescent="0.35">
      <c r="A44" s="1251"/>
      <c r="B44" s="353"/>
      <c r="C44" s="353"/>
      <c r="D44" s="327"/>
      <c r="E44" s="348"/>
      <c r="F44" s="327"/>
      <c r="G44" s="348"/>
      <c r="H44" s="297"/>
      <c r="I44" s="353">
        <v>20.83</v>
      </c>
      <c r="J44" s="353"/>
      <c r="K44" s="297">
        <v>159350</v>
      </c>
      <c r="L44" s="353"/>
      <c r="M44" s="297"/>
      <c r="N44" s="353"/>
      <c r="O44" s="298"/>
      <c r="P44" s="366"/>
      <c r="Q44" s="298"/>
      <c r="R44" s="365">
        <v>15</v>
      </c>
      <c r="S44" s="298">
        <v>114750</v>
      </c>
      <c r="T44" s="366"/>
      <c r="U44" s="298"/>
      <c r="V44" s="385"/>
      <c r="W44" s="385"/>
      <c r="X44" s="340"/>
      <c r="Y44" s="385"/>
      <c r="Z44" s="385"/>
      <c r="AA44" s="298"/>
      <c r="AB44" s="366"/>
      <c r="AC44" s="298"/>
      <c r="AD44" s="298"/>
    </row>
    <row r="45" spans="1:30" ht="15" customHeight="1" x14ac:dyDescent="0.35">
      <c r="A45" s="1249">
        <v>44363</v>
      </c>
      <c r="B45" s="353"/>
      <c r="C45" s="353"/>
      <c r="D45" s="327"/>
      <c r="E45" s="348">
        <v>16.350000000000001</v>
      </c>
      <c r="F45" s="327">
        <v>125078</v>
      </c>
      <c r="G45" s="348"/>
      <c r="H45" s="338"/>
      <c r="I45" s="372">
        <v>35</v>
      </c>
      <c r="J45" s="372"/>
      <c r="K45" s="297">
        <v>267750</v>
      </c>
      <c r="L45" s="353">
        <v>44.44</v>
      </c>
      <c r="M45" s="297">
        <v>228870</v>
      </c>
      <c r="N45" s="353"/>
      <c r="O45" s="298"/>
      <c r="P45" s="366"/>
      <c r="Q45" s="298"/>
      <c r="R45" s="365" t="s">
        <v>184</v>
      </c>
      <c r="S45" s="298">
        <v>114750</v>
      </c>
      <c r="T45" s="366"/>
      <c r="U45" s="298"/>
      <c r="V45" s="385"/>
      <c r="W45" s="385"/>
      <c r="X45" s="340"/>
      <c r="Y45" s="385"/>
      <c r="Z45" s="385"/>
      <c r="AA45" s="298"/>
      <c r="AB45" s="366"/>
      <c r="AC45" s="298"/>
      <c r="AD45" s="298"/>
    </row>
    <row r="46" spans="1:30" ht="15" customHeight="1" x14ac:dyDescent="0.35">
      <c r="A46" s="1251"/>
      <c r="B46" s="353"/>
      <c r="C46" s="353"/>
      <c r="D46" s="327"/>
      <c r="E46" s="348"/>
      <c r="F46" s="327"/>
      <c r="G46" s="348"/>
      <c r="H46" s="297"/>
      <c r="I46" s="353">
        <v>22.73</v>
      </c>
      <c r="J46" s="353"/>
      <c r="K46" s="297">
        <v>173885</v>
      </c>
      <c r="L46" s="353"/>
      <c r="M46" s="297"/>
      <c r="N46" s="353"/>
      <c r="O46" s="298"/>
      <c r="P46" s="366"/>
      <c r="Q46" s="298"/>
      <c r="R46" s="365">
        <v>15</v>
      </c>
      <c r="S46" s="298">
        <v>114750</v>
      </c>
      <c r="T46" s="366"/>
      <c r="U46" s="298"/>
      <c r="V46" s="385"/>
      <c r="W46" s="385"/>
      <c r="X46" s="340"/>
      <c r="Y46" s="385"/>
      <c r="Z46" s="385"/>
      <c r="AA46" s="298"/>
      <c r="AB46" s="366"/>
      <c r="AC46" s="298"/>
      <c r="AD46" s="298"/>
    </row>
    <row r="47" spans="1:30" ht="15" customHeight="1" x14ac:dyDescent="0.35">
      <c r="A47" s="1249">
        <v>44364</v>
      </c>
      <c r="B47" s="353">
        <v>27.06</v>
      </c>
      <c r="C47" s="353"/>
      <c r="D47" s="327">
        <v>207162</v>
      </c>
      <c r="E47" s="348">
        <v>10.94</v>
      </c>
      <c r="F47" s="327">
        <v>83691</v>
      </c>
      <c r="G47" s="348"/>
      <c r="H47" s="297"/>
      <c r="I47" s="353">
        <v>16.690000000000001</v>
      </c>
      <c r="J47" s="353"/>
      <c r="K47" s="297">
        <v>127679</v>
      </c>
      <c r="L47" s="353"/>
      <c r="M47" s="297"/>
      <c r="N47" s="353"/>
      <c r="O47" s="298"/>
      <c r="P47" s="366">
        <v>10</v>
      </c>
      <c r="Q47" s="298">
        <v>76500</v>
      </c>
      <c r="R47" s="365">
        <v>15</v>
      </c>
      <c r="S47" s="298">
        <v>114750</v>
      </c>
      <c r="T47" s="366"/>
      <c r="U47" s="298"/>
      <c r="V47" s="385"/>
      <c r="W47" s="385"/>
      <c r="X47" s="340"/>
      <c r="Y47" s="385"/>
      <c r="Z47" s="385"/>
      <c r="AA47" s="298"/>
      <c r="AB47" s="366"/>
      <c r="AC47" s="298"/>
      <c r="AD47" s="298"/>
    </row>
    <row r="48" spans="1:30" ht="15" customHeight="1" x14ac:dyDescent="0.35">
      <c r="A48" s="1250"/>
      <c r="B48" s="353">
        <v>31.8</v>
      </c>
      <c r="C48" s="353"/>
      <c r="D48" s="327">
        <v>243270</v>
      </c>
      <c r="E48" s="348"/>
      <c r="F48" s="327"/>
      <c r="G48" s="348"/>
      <c r="H48" s="297"/>
      <c r="I48" s="353"/>
      <c r="J48" s="353"/>
      <c r="K48" s="297"/>
      <c r="L48" s="353"/>
      <c r="M48" s="297"/>
      <c r="N48" s="353"/>
      <c r="O48" s="298"/>
      <c r="P48" s="366"/>
      <c r="Q48" s="298"/>
      <c r="R48" s="365">
        <v>15</v>
      </c>
      <c r="S48" s="298">
        <v>114750</v>
      </c>
      <c r="T48" s="366"/>
      <c r="U48" s="298"/>
      <c r="V48" s="385"/>
      <c r="W48" s="385"/>
      <c r="X48" s="340"/>
      <c r="Y48" s="385"/>
      <c r="Z48" s="385"/>
      <c r="AA48" s="298"/>
      <c r="AB48" s="366"/>
      <c r="AC48" s="298"/>
      <c r="AD48" s="298"/>
    </row>
    <row r="49" spans="1:30" ht="15" customHeight="1" x14ac:dyDescent="0.35">
      <c r="A49" s="1251"/>
      <c r="B49" s="353"/>
      <c r="C49" s="353"/>
      <c r="D49" s="327"/>
      <c r="E49" s="348"/>
      <c r="F49" s="327"/>
      <c r="G49" s="348"/>
      <c r="H49" s="297"/>
      <c r="I49" s="353"/>
      <c r="J49" s="353"/>
      <c r="K49" s="297"/>
      <c r="L49" s="353"/>
      <c r="M49" s="297"/>
      <c r="N49" s="353"/>
      <c r="O49" s="298"/>
      <c r="P49" s="366"/>
      <c r="Q49" s="298"/>
      <c r="R49" s="365">
        <v>15</v>
      </c>
      <c r="S49" s="298">
        <v>114750</v>
      </c>
      <c r="T49" s="366"/>
      <c r="U49" s="298"/>
      <c r="V49" s="385"/>
      <c r="W49" s="385"/>
      <c r="X49" s="340"/>
      <c r="Y49" s="385"/>
      <c r="Z49" s="385"/>
      <c r="AA49" s="298"/>
      <c r="AB49" s="366"/>
      <c r="AC49" s="298"/>
      <c r="AD49" s="298"/>
    </row>
    <row r="50" spans="1:30" ht="15" customHeight="1" x14ac:dyDescent="0.35">
      <c r="A50" s="1249">
        <v>44365</v>
      </c>
      <c r="B50" s="353"/>
      <c r="C50" s="353"/>
      <c r="D50" s="327"/>
      <c r="E50" s="348">
        <v>16.239999999999998</v>
      </c>
      <c r="F50" s="327">
        <v>124236</v>
      </c>
      <c r="G50" s="348"/>
      <c r="H50" s="297"/>
      <c r="I50" s="353">
        <v>30.86</v>
      </c>
      <c r="J50" s="353"/>
      <c r="K50" s="297">
        <v>236079</v>
      </c>
      <c r="L50" s="353"/>
      <c r="M50" s="297"/>
      <c r="N50" s="353"/>
      <c r="O50" s="298"/>
      <c r="P50" s="366"/>
      <c r="Q50" s="298"/>
      <c r="R50" s="365">
        <v>15</v>
      </c>
      <c r="S50" s="298">
        <v>114750</v>
      </c>
      <c r="T50" s="366"/>
      <c r="U50" s="298"/>
      <c r="V50" s="385"/>
      <c r="W50" s="385"/>
      <c r="X50" s="340"/>
      <c r="Y50" s="385"/>
      <c r="Z50" s="385"/>
      <c r="AA50" s="298"/>
      <c r="AB50" s="366"/>
      <c r="AC50" s="298"/>
      <c r="AD50" s="298"/>
    </row>
    <row r="51" spans="1:30" ht="15" customHeight="1" x14ac:dyDescent="0.35">
      <c r="A51" s="1250"/>
      <c r="B51" s="353"/>
      <c r="C51" s="353"/>
      <c r="D51" s="327"/>
      <c r="E51" s="348"/>
      <c r="F51" s="327"/>
      <c r="G51" s="348"/>
      <c r="H51" s="297"/>
      <c r="I51" s="353"/>
      <c r="J51" s="353"/>
      <c r="K51" s="297"/>
      <c r="L51" s="353"/>
      <c r="M51" s="297"/>
      <c r="N51" s="353"/>
      <c r="O51" s="298"/>
      <c r="P51" s="366"/>
      <c r="Q51" s="298"/>
      <c r="R51" s="365">
        <v>15</v>
      </c>
      <c r="S51" s="298">
        <v>114750</v>
      </c>
      <c r="T51" s="366"/>
      <c r="U51" s="298"/>
      <c r="V51" s="385"/>
      <c r="W51" s="385"/>
      <c r="X51" s="868"/>
      <c r="Y51" s="871"/>
      <c r="Z51" s="871"/>
      <c r="AA51" s="867"/>
      <c r="AB51" s="365"/>
      <c r="AC51" s="298"/>
      <c r="AD51" s="298"/>
    </row>
    <row r="52" spans="1:30" ht="15" customHeight="1" x14ac:dyDescent="0.35">
      <c r="A52" s="1251"/>
      <c r="B52" s="353"/>
      <c r="C52" s="353"/>
      <c r="D52" s="327"/>
      <c r="E52" s="348"/>
      <c r="F52" s="327"/>
      <c r="G52" s="348"/>
      <c r="H52" s="297"/>
      <c r="I52" s="353"/>
      <c r="J52" s="353"/>
      <c r="K52" s="297"/>
      <c r="L52" s="353"/>
      <c r="M52" s="297"/>
      <c r="N52" s="353"/>
      <c r="O52" s="298"/>
      <c r="P52" s="366"/>
      <c r="Q52" s="298"/>
      <c r="R52" s="365"/>
      <c r="S52" s="298"/>
      <c r="T52" s="366"/>
      <c r="U52" s="298"/>
      <c r="V52" s="385"/>
      <c r="W52" s="385"/>
      <c r="X52" s="340"/>
      <c r="Y52" s="385"/>
      <c r="Z52" s="385"/>
      <c r="AA52" s="298"/>
      <c r="AB52" s="366"/>
      <c r="AC52" s="298"/>
      <c r="AD52" s="298"/>
    </row>
    <row r="53" spans="1:30" ht="15" customHeight="1" x14ac:dyDescent="0.35">
      <c r="A53" s="1249">
        <v>44366</v>
      </c>
      <c r="B53" s="353"/>
      <c r="C53" s="353"/>
      <c r="D53" s="327"/>
      <c r="E53" s="348">
        <v>12.28</v>
      </c>
      <c r="F53" s="327">
        <v>93942</v>
      </c>
      <c r="G53" s="348"/>
      <c r="H53" s="297"/>
      <c r="I53" s="353">
        <v>30.11</v>
      </c>
      <c r="J53" s="353"/>
      <c r="K53" s="297">
        <v>230342</v>
      </c>
      <c r="L53" s="353"/>
      <c r="M53" s="297"/>
      <c r="N53" s="353"/>
      <c r="O53" s="298"/>
      <c r="P53" s="366"/>
      <c r="Q53" s="298"/>
      <c r="R53" s="365">
        <v>15</v>
      </c>
      <c r="S53" s="298">
        <v>114750</v>
      </c>
      <c r="T53" s="366"/>
      <c r="U53" s="298"/>
      <c r="V53" s="385"/>
      <c r="W53" s="385"/>
      <c r="X53" s="340"/>
      <c r="Y53" s="385"/>
      <c r="Z53" s="385"/>
      <c r="AA53" s="298"/>
      <c r="AB53" s="366"/>
      <c r="AC53" s="298"/>
      <c r="AD53" s="298"/>
    </row>
    <row r="54" spans="1:30" ht="15" customHeight="1" x14ac:dyDescent="0.35">
      <c r="A54" s="1250"/>
      <c r="B54" s="353"/>
      <c r="C54" s="353"/>
      <c r="D54" s="327"/>
      <c r="E54" s="348"/>
      <c r="F54" s="327"/>
      <c r="G54" s="348"/>
      <c r="H54" s="297"/>
      <c r="I54" s="353"/>
      <c r="J54" s="353"/>
      <c r="K54" s="297"/>
      <c r="L54" s="353"/>
      <c r="M54" s="297"/>
      <c r="N54" s="353"/>
      <c r="O54" s="298"/>
      <c r="P54" s="366"/>
      <c r="Q54" s="298"/>
      <c r="R54" s="365">
        <v>15</v>
      </c>
      <c r="S54" s="298">
        <v>114750</v>
      </c>
      <c r="T54" s="366"/>
      <c r="U54" s="298"/>
      <c r="V54" s="385"/>
      <c r="W54" s="385"/>
      <c r="X54" s="868"/>
      <c r="Y54" s="871"/>
      <c r="Z54" s="871"/>
      <c r="AA54" s="867"/>
      <c r="AB54" s="365"/>
      <c r="AC54" s="298"/>
      <c r="AD54" s="298"/>
    </row>
    <row r="55" spans="1:30" ht="15" customHeight="1" x14ac:dyDescent="0.35">
      <c r="A55" s="1251"/>
      <c r="B55" s="353"/>
      <c r="C55" s="353"/>
      <c r="D55" s="327"/>
      <c r="E55" s="348"/>
      <c r="F55" s="327"/>
      <c r="G55" s="348"/>
      <c r="H55" s="297"/>
      <c r="I55" s="353"/>
      <c r="J55" s="353"/>
      <c r="K55" s="297"/>
      <c r="L55" s="353"/>
      <c r="M55" s="297"/>
      <c r="N55" s="353"/>
      <c r="O55" s="298"/>
      <c r="P55" s="366"/>
      <c r="Q55" s="298"/>
      <c r="R55" s="365"/>
      <c r="S55" s="298"/>
      <c r="T55" s="366"/>
      <c r="U55" s="298"/>
      <c r="V55" s="385"/>
      <c r="W55" s="385"/>
      <c r="X55" s="340"/>
      <c r="Y55" s="385"/>
      <c r="Z55" s="385"/>
      <c r="AA55" s="298"/>
      <c r="AB55" s="366"/>
      <c r="AC55" s="298"/>
      <c r="AD55" s="298"/>
    </row>
    <row r="56" spans="1:30" ht="15" customHeight="1" x14ac:dyDescent="0.35">
      <c r="A56" s="1249">
        <v>44367</v>
      </c>
      <c r="B56" s="353">
        <v>16.5</v>
      </c>
      <c r="C56" s="353"/>
      <c r="D56" s="327">
        <v>126225</v>
      </c>
      <c r="E56" s="410">
        <v>17.36</v>
      </c>
      <c r="F56" s="327">
        <v>132804</v>
      </c>
      <c r="G56" s="348"/>
      <c r="H56" s="297"/>
      <c r="I56" s="353"/>
      <c r="J56" s="353"/>
      <c r="K56" s="297"/>
      <c r="L56" s="353"/>
      <c r="M56" s="297"/>
      <c r="N56" s="353"/>
      <c r="O56" s="298"/>
      <c r="P56" s="366"/>
      <c r="Q56" s="298"/>
      <c r="R56" s="365"/>
      <c r="S56" s="298"/>
      <c r="T56" s="366"/>
      <c r="U56" s="298"/>
      <c r="V56" s="385"/>
      <c r="W56" s="385"/>
      <c r="X56" s="340"/>
      <c r="Y56" s="385"/>
      <c r="Z56" s="385"/>
      <c r="AA56" s="298"/>
      <c r="AB56" s="366"/>
      <c r="AC56" s="298"/>
      <c r="AD56" s="298"/>
    </row>
    <row r="57" spans="1:30" ht="15" customHeight="1" x14ac:dyDescent="0.35">
      <c r="A57" s="1251"/>
      <c r="B57" s="353"/>
      <c r="C57" s="353"/>
      <c r="D57" s="327"/>
      <c r="E57" s="348">
        <v>20.399999999999999</v>
      </c>
      <c r="F57" s="327">
        <v>156060</v>
      </c>
      <c r="G57" s="348"/>
      <c r="H57" s="298"/>
      <c r="I57" s="366">
        <v>22.43</v>
      </c>
      <c r="J57" s="366"/>
      <c r="K57" s="297">
        <v>171590</v>
      </c>
      <c r="L57" s="353"/>
      <c r="M57" s="297"/>
      <c r="N57" s="353"/>
      <c r="O57" s="298"/>
      <c r="P57" s="366"/>
      <c r="Q57" s="298"/>
      <c r="R57" s="365"/>
      <c r="S57" s="298"/>
      <c r="T57" s="366"/>
      <c r="U57" s="298"/>
      <c r="V57" s="385"/>
      <c r="W57" s="385"/>
      <c r="X57" s="340"/>
      <c r="Y57" s="385"/>
      <c r="Z57" s="385"/>
      <c r="AA57" s="298"/>
      <c r="AB57" s="366"/>
      <c r="AC57" s="298"/>
      <c r="AD57" s="298"/>
    </row>
    <row r="58" spans="1:30" ht="15" customHeight="1" x14ac:dyDescent="0.35">
      <c r="A58" s="1249">
        <v>44368</v>
      </c>
      <c r="B58" s="353">
        <v>25.53</v>
      </c>
      <c r="C58" s="353"/>
      <c r="D58" s="327">
        <v>195305</v>
      </c>
      <c r="E58" s="348"/>
      <c r="F58" s="327"/>
      <c r="G58" s="348"/>
      <c r="H58" s="298"/>
      <c r="I58" s="366">
        <v>21.67</v>
      </c>
      <c r="J58" s="366"/>
      <c r="K58" s="297">
        <v>165776</v>
      </c>
      <c r="L58" s="353"/>
      <c r="M58" s="297"/>
      <c r="N58" s="353">
        <v>53.73</v>
      </c>
      <c r="O58" s="298">
        <v>411035</v>
      </c>
      <c r="P58" s="366">
        <v>9.8699999999999992</v>
      </c>
      <c r="Q58" s="298">
        <v>75506</v>
      </c>
      <c r="R58" s="365">
        <v>15</v>
      </c>
      <c r="S58" s="298">
        <v>114750</v>
      </c>
      <c r="T58" s="366"/>
      <c r="U58" s="298"/>
      <c r="V58" s="385"/>
      <c r="W58" s="385"/>
      <c r="X58" s="340"/>
      <c r="Y58" s="385">
        <v>39.479999999999997</v>
      </c>
      <c r="Z58" s="385"/>
      <c r="AA58" s="298">
        <v>302022</v>
      </c>
      <c r="AB58" s="366"/>
      <c r="AC58" s="298"/>
      <c r="AD58" s="298"/>
    </row>
    <row r="59" spans="1:30" ht="15" customHeight="1" x14ac:dyDescent="0.35">
      <c r="A59" s="1250"/>
      <c r="B59" s="353"/>
      <c r="C59" s="353"/>
      <c r="D59" s="327"/>
      <c r="E59" s="348"/>
      <c r="F59" s="327"/>
      <c r="G59" s="348"/>
      <c r="H59" s="298"/>
      <c r="I59" s="366"/>
      <c r="J59" s="366"/>
      <c r="K59" s="297"/>
      <c r="L59" s="353"/>
      <c r="M59" s="297"/>
      <c r="N59" s="353"/>
      <c r="O59" s="298"/>
      <c r="P59" s="366"/>
      <c r="Q59" s="298"/>
      <c r="R59" s="365">
        <v>15</v>
      </c>
      <c r="S59" s="298">
        <v>114750</v>
      </c>
      <c r="T59" s="366"/>
      <c r="U59" s="298"/>
      <c r="V59" s="385"/>
      <c r="W59" s="385"/>
      <c r="X59" s="868"/>
      <c r="Y59" s="871">
        <v>31.58</v>
      </c>
      <c r="Z59" s="871"/>
      <c r="AA59" s="867">
        <v>241587</v>
      </c>
      <c r="AB59" s="365"/>
      <c r="AC59" s="298"/>
      <c r="AD59" s="298"/>
    </row>
    <row r="60" spans="1:30" ht="15" customHeight="1" x14ac:dyDescent="0.35">
      <c r="A60" s="1251"/>
      <c r="B60" s="353"/>
      <c r="C60" s="353"/>
      <c r="D60" s="327"/>
      <c r="E60" s="348"/>
      <c r="F60" s="327"/>
      <c r="G60" s="348"/>
      <c r="H60" s="297"/>
      <c r="I60" s="353"/>
      <c r="J60" s="353"/>
      <c r="K60" s="297"/>
      <c r="L60" s="353"/>
      <c r="M60" s="297"/>
      <c r="N60" s="353"/>
      <c r="O60" s="298"/>
      <c r="P60" s="366"/>
      <c r="Q60" s="298"/>
      <c r="R60" s="365">
        <v>15</v>
      </c>
      <c r="S60" s="298">
        <v>114750</v>
      </c>
      <c r="T60" s="366"/>
      <c r="U60" s="298"/>
      <c r="V60" s="385"/>
      <c r="W60" s="385"/>
      <c r="X60" s="340"/>
      <c r="Y60" s="385"/>
      <c r="Z60" s="385"/>
      <c r="AA60" s="298"/>
      <c r="AB60" s="366"/>
      <c r="AC60" s="298"/>
      <c r="AD60" s="298"/>
    </row>
    <row r="61" spans="1:30" ht="17.25" customHeight="1" x14ac:dyDescent="0.35">
      <c r="A61" s="1249">
        <v>44369</v>
      </c>
      <c r="B61" s="353"/>
      <c r="C61" s="353"/>
      <c r="D61" s="327"/>
      <c r="E61" s="348">
        <v>13.83</v>
      </c>
      <c r="F61" s="327">
        <v>105800</v>
      </c>
      <c r="G61" s="348"/>
      <c r="H61" s="297"/>
      <c r="I61" s="353">
        <v>27.15</v>
      </c>
      <c r="J61" s="353"/>
      <c r="K61" s="297">
        <v>207698</v>
      </c>
      <c r="L61" s="353"/>
      <c r="M61" s="297"/>
      <c r="N61" s="353"/>
      <c r="O61" s="298"/>
      <c r="P61" s="366"/>
      <c r="Q61" s="298"/>
      <c r="R61" s="365">
        <v>15</v>
      </c>
      <c r="S61" s="298">
        <v>114750</v>
      </c>
      <c r="T61" s="366"/>
      <c r="U61" s="298"/>
      <c r="V61" s="385">
        <v>9.9499999999999993</v>
      </c>
      <c r="W61" s="385"/>
      <c r="X61" s="340">
        <v>76118</v>
      </c>
      <c r="Y61" s="385"/>
      <c r="Z61" s="385"/>
      <c r="AA61" s="298"/>
      <c r="AB61" s="366"/>
      <c r="AC61" s="298"/>
      <c r="AD61" s="298"/>
    </row>
    <row r="62" spans="1:30" ht="15" customHeight="1" x14ac:dyDescent="0.35">
      <c r="A62" s="1251"/>
      <c r="B62" s="353"/>
      <c r="C62" s="353"/>
      <c r="D62" s="327"/>
      <c r="E62" s="348"/>
      <c r="F62" s="327"/>
      <c r="G62" s="348"/>
      <c r="H62" s="297"/>
      <c r="I62" s="353"/>
      <c r="J62" s="353"/>
      <c r="K62" s="297"/>
      <c r="L62" s="353"/>
      <c r="M62" s="297"/>
      <c r="N62" s="353"/>
      <c r="O62" s="298"/>
      <c r="P62" s="366"/>
      <c r="Q62" s="298"/>
      <c r="R62" s="365">
        <v>15</v>
      </c>
      <c r="S62" s="298">
        <v>114750</v>
      </c>
      <c r="T62" s="366"/>
      <c r="U62" s="298"/>
      <c r="V62" s="385"/>
      <c r="W62" s="385"/>
      <c r="X62" s="340"/>
      <c r="Y62" s="385"/>
      <c r="Z62" s="385"/>
      <c r="AA62" s="298"/>
      <c r="AB62" s="366"/>
      <c r="AC62" s="298"/>
      <c r="AD62" s="298"/>
    </row>
    <row r="63" spans="1:30" ht="15" customHeight="1" x14ac:dyDescent="0.35">
      <c r="A63" s="1249">
        <v>44370</v>
      </c>
      <c r="B63" s="353"/>
      <c r="C63" s="353"/>
      <c r="D63" s="327"/>
      <c r="E63" s="348"/>
      <c r="F63" s="327"/>
      <c r="G63" s="348">
        <v>29.09</v>
      </c>
      <c r="H63" s="297">
        <v>222539</v>
      </c>
      <c r="I63" s="353">
        <v>18.72</v>
      </c>
      <c r="J63" s="353"/>
      <c r="K63" s="297">
        <v>143208</v>
      </c>
      <c r="L63" s="353"/>
      <c r="M63" s="297"/>
      <c r="N63" s="353"/>
      <c r="O63" s="298"/>
      <c r="P63" s="366"/>
      <c r="Q63" s="298"/>
      <c r="R63" s="365">
        <v>15</v>
      </c>
      <c r="S63" s="298">
        <v>114750</v>
      </c>
      <c r="T63" s="366"/>
      <c r="U63" s="298"/>
      <c r="V63" s="385"/>
      <c r="W63" s="385"/>
      <c r="X63" s="342"/>
      <c r="Y63" s="387"/>
      <c r="Z63" s="387"/>
      <c r="AA63" s="332"/>
      <c r="AB63" s="388"/>
      <c r="AC63" s="298"/>
      <c r="AD63" s="298"/>
    </row>
    <row r="64" spans="1:30" ht="15" customHeight="1" x14ac:dyDescent="0.35">
      <c r="A64" s="1251"/>
      <c r="B64" s="353"/>
      <c r="C64" s="353"/>
      <c r="D64" s="327"/>
      <c r="E64" s="348"/>
      <c r="F64" s="327"/>
      <c r="G64" s="348">
        <v>30</v>
      </c>
      <c r="H64" s="297">
        <v>229500</v>
      </c>
      <c r="I64" s="353"/>
      <c r="J64" s="353"/>
      <c r="K64" s="297"/>
      <c r="L64" s="353"/>
      <c r="M64" s="297"/>
      <c r="N64" s="353"/>
      <c r="O64" s="298"/>
      <c r="P64" s="366"/>
      <c r="Q64" s="298"/>
      <c r="R64" s="365">
        <v>15</v>
      </c>
      <c r="S64" s="298">
        <v>114750</v>
      </c>
      <c r="T64" s="366"/>
      <c r="U64" s="298"/>
      <c r="V64" s="385"/>
      <c r="W64" s="385"/>
      <c r="X64" s="340"/>
      <c r="Y64" s="385"/>
      <c r="Z64" s="385"/>
      <c r="AA64" s="298"/>
      <c r="AB64" s="366"/>
      <c r="AC64" s="298"/>
      <c r="AD64" s="298"/>
    </row>
    <row r="65" spans="1:30" ht="15" customHeight="1" x14ac:dyDescent="0.35">
      <c r="A65" s="1249">
        <v>44371</v>
      </c>
      <c r="B65" s="353">
        <v>28.7</v>
      </c>
      <c r="C65" s="353"/>
      <c r="D65" s="327">
        <v>219555</v>
      </c>
      <c r="E65" s="348">
        <v>24.35</v>
      </c>
      <c r="F65" s="327">
        <v>186278</v>
      </c>
      <c r="G65" s="348"/>
      <c r="H65" s="297"/>
      <c r="I65" s="353">
        <v>43.4</v>
      </c>
      <c r="J65" s="353"/>
      <c r="K65" s="297">
        <v>332010</v>
      </c>
      <c r="L65" s="353">
        <v>52.2</v>
      </c>
      <c r="M65" s="297">
        <v>268830</v>
      </c>
      <c r="N65" s="353"/>
      <c r="O65" s="298"/>
      <c r="P65" s="366"/>
      <c r="Q65" s="298"/>
      <c r="R65" s="365">
        <v>15</v>
      </c>
      <c r="S65" s="298">
        <v>114750</v>
      </c>
      <c r="T65" s="366"/>
      <c r="U65" s="298"/>
      <c r="V65" s="385"/>
      <c r="W65" s="385"/>
      <c r="X65" s="340"/>
      <c r="Y65" s="385"/>
      <c r="Z65" s="385"/>
      <c r="AA65" s="298"/>
      <c r="AB65" s="366"/>
      <c r="AC65" s="298"/>
      <c r="AD65" s="298"/>
    </row>
    <row r="66" spans="1:30" ht="15" customHeight="1" x14ac:dyDescent="0.35">
      <c r="A66" s="1250"/>
      <c r="B66" s="353"/>
      <c r="C66" s="353"/>
      <c r="D66" s="327"/>
      <c r="E66" s="348"/>
      <c r="F66" s="327"/>
      <c r="G66" s="348"/>
      <c r="H66" s="297"/>
      <c r="I66" s="353"/>
      <c r="J66" s="353"/>
      <c r="K66" s="297"/>
      <c r="L66" s="353"/>
      <c r="M66" s="297"/>
      <c r="N66" s="353"/>
      <c r="O66" s="298"/>
      <c r="P66" s="366"/>
      <c r="Q66" s="298"/>
      <c r="R66" s="365">
        <v>15</v>
      </c>
      <c r="S66" s="298">
        <v>114750</v>
      </c>
      <c r="T66" s="366"/>
      <c r="U66" s="298"/>
      <c r="V66" s="385"/>
      <c r="W66" s="385"/>
      <c r="X66" s="868"/>
      <c r="Y66" s="871"/>
      <c r="Z66" s="871"/>
      <c r="AA66" s="867"/>
      <c r="AB66" s="365"/>
      <c r="AC66" s="298"/>
      <c r="AD66" s="298"/>
    </row>
    <row r="67" spans="1:30" ht="15" customHeight="1" x14ac:dyDescent="0.35">
      <c r="A67" s="1251"/>
      <c r="B67" s="353"/>
      <c r="C67" s="353"/>
      <c r="D67" s="327"/>
      <c r="E67" s="348"/>
      <c r="F67" s="327"/>
      <c r="G67" s="348"/>
      <c r="H67" s="297"/>
      <c r="I67" s="353"/>
      <c r="J67" s="353"/>
      <c r="K67" s="297"/>
      <c r="L67" s="353"/>
      <c r="M67" s="297"/>
      <c r="N67" s="353"/>
      <c r="O67" s="298"/>
      <c r="P67" s="366"/>
      <c r="Q67" s="298"/>
      <c r="R67" s="365"/>
      <c r="S67" s="298"/>
      <c r="T67" s="366"/>
      <c r="U67" s="298"/>
      <c r="V67" s="385"/>
      <c r="W67" s="385"/>
      <c r="X67" s="340"/>
      <c r="Y67" s="385"/>
      <c r="Z67" s="385"/>
      <c r="AA67" s="298"/>
      <c r="AB67" s="366"/>
      <c r="AC67" s="298"/>
      <c r="AD67" s="298"/>
    </row>
    <row r="68" spans="1:30" ht="15" customHeight="1" x14ac:dyDescent="0.35">
      <c r="A68" s="1249">
        <v>44372</v>
      </c>
      <c r="B68" s="353"/>
      <c r="C68" s="353"/>
      <c r="D68" s="327"/>
      <c r="E68" s="348">
        <v>20.63</v>
      </c>
      <c r="F68" s="327">
        <v>157820</v>
      </c>
      <c r="G68" s="348"/>
      <c r="H68" s="297"/>
      <c r="I68" s="353"/>
      <c r="J68" s="353"/>
      <c r="K68" s="297"/>
      <c r="L68" s="353">
        <v>46.64</v>
      </c>
      <c r="M68" s="297">
        <v>240200</v>
      </c>
      <c r="N68" s="353"/>
      <c r="O68" s="298"/>
      <c r="P68" s="366">
        <v>8.52</v>
      </c>
      <c r="Q68" s="298">
        <v>65178</v>
      </c>
      <c r="R68" s="365">
        <v>15</v>
      </c>
      <c r="S68" s="298">
        <v>114750</v>
      </c>
      <c r="T68" s="366"/>
      <c r="U68" s="298"/>
      <c r="V68" s="385">
        <v>14.15</v>
      </c>
      <c r="W68" s="385"/>
      <c r="X68" s="340">
        <v>108248</v>
      </c>
      <c r="Y68" s="385"/>
      <c r="Z68" s="385"/>
      <c r="AA68" s="298"/>
      <c r="AB68" s="366"/>
      <c r="AC68" s="298"/>
      <c r="AD68" s="298"/>
    </row>
    <row r="69" spans="1:30" ht="15" customHeight="1" x14ac:dyDescent="0.35">
      <c r="A69" s="1250"/>
      <c r="B69" s="353"/>
      <c r="C69" s="353"/>
      <c r="D69" s="327"/>
      <c r="E69" s="348"/>
      <c r="F69" s="327"/>
      <c r="G69" s="348"/>
      <c r="H69" s="297"/>
      <c r="I69" s="353"/>
      <c r="J69" s="353"/>
      <c r="K69" s="297"/>
      <c r="L69" s="353"/>
      <c r="M69" s="297"/>
      <c r="N69" s="353"/>
      <c r="O69" s="298"/>
      <c r="P69" s="366"/>
      <c r="Q69" s="298"/>
      <c r="R69" s="365">
        <v>15</v>
      </c>
      <c r="S69" s="298">
        <v>114750</v>
      </c>
      <c r="T69" s="366"/>
      <c r="U69" s="298"/>
      <c r="V69" s="385"/>
      <c r="W69" s="385"/>
      <c r="X69" s="868"/>
      <c r="Y69" s="871"/>
      <c r="Z69" s="871"/>
      <c r="AA69" s="867"/>
      <c r="AB69" s="365"/>
      <c r="AC69" s="298"/>
      <c r="AD69" s="298"/>
    </row>
    <row r="70" spans="1:30" ht="15" customHeight="1" x14ac:dyDescent="0.35">
      <c r="A70" s="1251"/>
      <c r="B70" s="353"/>
      <c r="C70" s="353"/>
      <c r="D70" s="327"/>
      <c r="E70" s="348"/>
      <c r="F70" s="327"/>
      <c r="G70" s="348"/>
      <c r="H70" s="297"/>
      <c r="I70" s="353"/>
      <c r="J70" s="353"/>
      <c r="K70" s="297"/>
      <c r="L70" s="353"/>
      <c r="M70" s="297"/>
      <c r="N70" s="353"/>
      <c r="O70" s="298"/>
      <c r="P70" s="366"/>
      <c r="Q70" s="298"/>
      <c r="R70" s="365"/>
      <c r="S70" s="298"/>
      <c r="T70" s="366"/>
      <c r="U70" s="298"/>
      <c r="V70" s="385"/>
      <c r="W70" s="385"/>
      <c r="X70" s="340"/>
      <c r="Y70" s="385"/>
      <c r="Z70" s="385"/>
      <c r="AA70" s="298"/>
      <c r="AB70" s="366"/>
      <c r="AC70" s="298"/>
      <c r="AD70" s="298"/>
    </row>
    <row r="71" spans="1:30" ht="15" customHeight="1" x14ac:dyDescent="0.35">
      <c r="A71" s="1249">
        <v>44373</v>
      </c>
      <c r="B71" s="353">
        <v>19.8</v>
      </c>
      <c r="C71" s="353"/>
      <c r="D71" s="327">
        <v>151470</v>
      </c>
      <c r="E71" s="348"/>
      <c r="F71" s="327"/>
      <c r="G71" s="348"/>
      <c r="H71" s="297"/>
      <c r="I71" s="353">
        <v>15.2</v>
      </c>
      <c r="J71" s="353"/>
      <c r="K71" s="297">
        <v>116280</v>
      </c>
      <c r="L71" s="353"/>
      <c r="M71" s="297"/>
      <c r="N71" s="353"/>
      <c r="O71" s="298"/>
      <c r="P71" s="366"/>
      <c r="Q71" s="298"/>
      <c r="R71" s="365">
        <v>15</v>
      </c>
      <c r="S71" s="298">
        <v>114750</v>
      </c>
      <c r="T71" s="366"/>
      <c r="U71" s="298"/>
      <c r="V71" s="385"/>
      <c r="W71" s="385"/>
      <c r="X71" s="340"/>
      <c r="Y71" s="385"/>
      <c r="Z71" s="385"/>
      <c r="AA71" s="298"/>
      <c r="AB71" s="366"/>
      <c r="AC71" s="298"/>
      <c r="AD71" s="298"/>
    </row>
    <row r="72" spans="1:30" ht="15" customHeight="1" x14ac:dyDescent="0.35">
      <c r="A72" s="1250"/>
      <c r="B72" s="353"/>
      <c r="C72" s="353"/>
      <c r="D72" s="327"/>
      <c r="E72" s="348"/>
      <c r="F72" s="327"/>
      <c r="G72" s="348"/>
      <c r="H72" s="297"/>
      <c r="I72" s="353"/>
      <c r="J72" s="353"/>
      <c r="K72" s="297"/>
      <c r="L72" s="353"/>
      <c r="M72" s="297"/>
      <c r="N72" s="353"/>
      <c r="O72" s="298"/>
      <c r="P72" s="366"/>
      <c r="Q72" s="298"/>
      <c r="R72" s="365"/>
      <c r="S72" s="298"/>
      <c r="T72" s="366"/>
      <c r="U72" s="298"/>
      <c r="V72" s="385"/>
      <c r="W72" s="385"/>
      <c r="X72" s="868"/>
      <c r="Y72" s="871"/>
      <c r="Z72" s="871"/>
      <c r="AA72" s="867"/>
      <c r="AB72" s="365"/>
      <c r="AC72" s="298"/>
      <c r="AD72" s="298"/>
    </row>
    <row r="73" spans="1:30" ht="15" customHeight="1" x14ac:dyDescent="0.35">
      <c r="A73" s="1251"/>
      <c r="B73" s="353"/>
      <c r="C73" s="353"/>
      <c r="D73" s="327"/>
      <c r="E73" s="348"/>
      <c r="F73" s="327"/>
      <c r="G73" s="348"/>
      <c r="H73" s="297"/>
      <c r="I73" s="353"/>
      <c r="J73" s="353"/>
      <c r="K73" s="297"/>
      <c r="L73" s="353"/>
      <c r="M73" s="297"/>
      <c r="N73" s="353"/>
      <c r="O73" s="298"/>
      <c r="P73" s="366"/>
      <c r="Q73" s="298"/>
      <c r="R73" s="365"/>
      <c r="S73" s="298"/>
      <c r="T73" s="366"/>
      <c r="U73" s="298"/>
      <c r="V73" s="385"/>
      <c r="W73" s="385"/>
      <c r="X73" s="340"/>
      <c r="Y73" s="385"/>
      <c r="Z73" s="385"/>
      <c r="AA73" s="298"/>
      <c r="AB73" s="366"/>
      <c r="AC73" s="298"/>
      <c r="AD73" s="298"/>
    </row>
    <row r="74" spans="1:30" ht="15" customHeight="1" x14ac:dyDescent="0.35">
      <c r="A74" s="1249">
        <v>44374</v>
      </c>
      <c r="B74" s="353"/>
      <c r="C74" s="353"/>
      <c r="D74" s="327"/>
      <c r="E74" s="348">
        <v>21.81</v>
      </c>
      <c r="F74" s="327">
        <v>166847</v>
      </c>
      <c r="G74" s="348"/>
      <c r="H74" s="297"/>
      <c r="I74" s="353"/>
      <c r="J74" s="353"/>
      <c r="K74" s="297"/>
      <c r="L74" s="353"/>
      <c r="M74" s="297"/>
      <c r="N74" s="353"/>
      <c r="O74" s="298"/>
      <c r="P74" s="366"/>
      <c r="Q74" s="298"/>
      <c r="R74" s="365"/>
      <c r="S74" s="298"/>
      <c r="T74" s="366"/>
      <c r="U74" s="298"/>
      <c r="V74" s="385"/>
      <c r="W74" s="385"/>
      <c r="X74" s="340"/>
      <c r="Y74" s="385"/>
      <c r="Z74" s="385"/>
      <c r="AA74" s="298"/>
      <c r="AB74" s="366"/>
      <c r="AC74" s="298"/>
      <c r="AD74" s="298"/>
    </row>
    <row r="75" spans="1:30" ht="15" customHeight="1" x14ac:dyDescent="0.35">
      <c r="A75" s="1250"/>
      <c r="B75" s="353"/>
      <c r="C75" s="353"/>
      <c r="D75" s="327"/>
      <c r="E75" s="348"/>
      <c r="F75" s="327"/>
      <c r="G75" s="348"/>
      <c r="H75" s="297"/>
      <c r="I75" s="353"/>
      <c r="J75" s="353"/>
      <c r="K75" s="297"/>
      <c r="L75" s="353"/>
      <c r="M75" s="297"/>
      <c r="N75" s="353"/>
      <c r="O75" s="298"/>
      <c r="P75" s="366"/>
      <c r="Q75" s="298"/>
      <c r="R75" s="365"/>
      <c r="S75" s="298"/>
      <c r="T75" s="366"/>
      <c r="U75" s="298"/>
      <c r="V75" s="385"/>
      <c r="W75" s="385"/>
      <c r="X75" s="340"/>
      <c r="Y75" s="385"/>
      <c r="Z75" s="385"/>
      <c r="AA75" s="298"/>
      <c r="AB75" s="366"/>
      <c r="AC75" s="298"/>
      <c r="AD75" s="298"/>
    </row>
    <row r="76" spans="1:30" ht="15" customHeight="1" x14ac:dyDescent="0.35">
      <c r="A76" s="1251"/>
      <c r="B76" s="353"/>
      <c r="C76" s="353"/>
      <c r="D76" s="327"/>
      <c r="E76" s="348"/>
      <c r="F76" s="327"/>
      <c r="G76" s="348"/>
      <c r="H76" s="297"/>
      <c r="I76" s="353"/>
      <c r="J76" s="353"/>
      <c r="K76" s="297"/>
      <c r="L76" s="353"/>
      <c r="M76" s="297"/>
      <c r="N76" s="353"/>
      <c r="O76" s="298"/>
      <c r="P76" s="366"/>
      <c r="Q76" s="298"/>
      <c r="R76" s="365"/>
      <c r="S76" s="298"/>
      <c r="T76" s="365"/>
      <c r="U76" s="298"/>
      <c r="V76" s="385"/>
      <c r="W76" s="385"/>
      <c r="X76" s="340"/>
      <c r="Y76" s="385"/>
      <c r="Z76" s="385"/>
      <c r="AA76" s="298"/>
      <c r="AB76" s="366"/>
      <c r="AC76" s="298"/>
      <c r="AD76" s="298"/>
    </row>
    <row r="77" spans="1:30" ht="15" customHeight="1" x14ac:dyDescent="0.35">
      <c r="A77" s="1249">
        <v>44375</v>
      </c>
      <c r="B77" s="353"/>
      <c r="C77" s="353"/>
      <c r="D77" s="327"/>
      <c r="E77" s="348"/>
      <c r="F77" s="327"/>
      <c r="G77" s="348"/>
      <c r="H77" s="297"/>
      <c r="I77" s="353">
        <v>40.659999999999997</v>
      </c>
      <c r="J77" s="353"/>
      <c r="K77" s="297">
        <v>311049</v>
      </c>
      <c r="L77" s="353"/>
      <c r="M77" s="297"/>
      <c r="N77" s="353"/>
      <c r="O77" s="298"/>
      <c r="P77" s="366"/>
      <c r="Q77" s="298"/>
      <c r="R77" s="365">
        <v>15</v>
      </c>
      <c r="S77" s="298">
        <v>114750</v>
      </c>
      <c r="T77" s="366"/>
      <c r="U77" s="298"/>
      <c r="V77" s="385">
        <v>36.21</v>
      </c>
      <c r="W77" s="385"/>
      <c r="X77" s="340">
        <v>277007</v>
      </c>
      <c r="Y77" s="385"/>
      <c r="Z77" s="385"/>
      <c r="AA77" s="298"/>
      <c r="AB77" s="366"/>
      <c r="AC77" s="298"/>
      <c r="AD77" s="298"/>
    </row>
    <row r="78" spans="1:30" ht="15" customHeight="1" x14ac:dyDescent="0.35">
      <c r="A78" s="1250"/>
      <c r="B78" s="353"/>
      <c r="C78" s="353"/>
      <c r="D78" s="327"/>
      <c r="E78" s="348"/>
      <c r="F78" s="327"/>
      <c r="G78" s="348"/>
      <c r="H78" s="297"/>
      <c r="I78" s="353"/>
      <c r="J78" s="353"/>
      <c r="K78" s="297"/>
      <c r="L78" s="353"/>
      <c r="M78" s="297"/>
      <c r="N78" s="353"/>
      <c r="O78" s="298"/>
      <c r="P78" s="366"/>
      <c r="Q78" s="298"/>
      <c r="R78" s="365">
        <v>15</v>
      </c>
      <c r="S78" s="298">
        <v>114750</v>
      </c>
      <c r="T78" s="366"/>
      <c r="U78" s="298"/>
      <c r="V78" s="385"/>
      <c r="W78" s="385"/>
      <c r="X78" s="868"/>
      <c r="Y78" s="871"/>
      <c r="Z78" s="871"/>
      <c r="AA78" s="867"/>
      <c r="AB78" s="365"/>
      <c r="AC78" s="298"/>
      <c r="AD78" s="298"/>
    </row>
    <row r="79" spans="1:30" ht="15" customHeight="1" x14ac:dyDescent="0.35">
      <c r="A79" s="1251"/>
      <c r="B79" s="353"/>
      <c r="C79" s="353"/>
      <c r="D79" s="327"/>
      <c r="E79" s="348"/>
      <c r="F79" s="327"/>
      <c r="G79" s="348"/>
      <c r="H79" s="297"/>
      <c r="I79" s="353"/>
      <c r="J79" s="353"/>
      <c r="K79" s="297"/>
      <c r="L79" s="353"/>
      <c r="M79" s="297"/>
      <c r="N79" s="353"/>
      <c r="O79" s="298"/>
      <c r="P79" s="366"/>
      <c r="Q79" s="298"/>
      <c r="R79" s="365"/>
      <c r="S79" s="298"/>
      <c r="T79" s="366"/>
      <c r="U79" s="298"/>
      <c r="V79" s="385"/>
      <c r="W79" s="385"/>
      <c r="X79" s="340"/>
      <c r="Y79" s="385"/>
      <c r="Z79" s="385"/>
      <c r="AA79" s="298"/>
      <c r="AB79" s="366"/>
      <c r="AC79" s="298"/>
      <c r="AD79" s="298"/>
    </row>
    <row r="80" spans="1:30" ht="15" customHeight="1" x14ac:dyDescent="0.35">
      <c r="A80" s="1249">
        <v>44376</v>
      </c>
      <c r="B80" s="353">
        <v>25.61</v>
      </c>
      <c r="C80" s="353"/>
      <c r="D80" s="327">
        <v>195917</v>
      </c>
      <c r="E80" s="348">
        <v>30.05</v>
      </c>
      <c r="F80" s="327">
        <v>229883</v>
      </c>
      <c r="G80" s="348"/>
      <c r="H80" s="297"/>
      <c r="I80" s="353">
        <v>23.86</v>
      </c>
      <c r="J80" s="353"/>
      <c r="K80" s="297">
        <v>182529</v>
      </c>
      <c r="L80" s="353"/>
      <c r="M80" s="297"/>
      <c r="N80" s="353"/>
      <c r="O80" s="298"/>
      <c r="P80" s="366"/>
      <c r="Q80" s="298"/>
      <c r="R80" s="365">
        <v>15</v>
      </c>
      <c r="S80" s="298">
        <v>114750</v>
      </c>
      <c r="T80" s="366"/>
      <c r="U80" s="298"/>
      <c r="V80" s="385"/>
      <c r="W80" s="385"/>
      <c r="X80" s="340"/>
      <c r="Y80" s="385">
        <v>21.39</v>
      </c>
      <c r="Z80" s="385"/>
      <c r="AA80" s="298">
        <v>163634</v>
      </c>
      <c r="AB80" s="366"/>
      <c r="AC80" s="298"/>
      <c r="AD80" s="298"/>
    </row>
    <row r="81" spans="1:30" ht="15" customHeight="1" x14ac:dyDescent="0.35">
      <c r="A81" s="1250"/>
      <c r="B81" s="353"/>
      <c r="C81" s="353"/>
      <c r="D81" s="327"/>
      <c r="E81" s="348"/>
      <c r="F81" s="327"/>
      <c r="G81" s="348"/>
      <c r="H81" s="297"/>
      <c r="I81" s="353"/>
      <c r="J81" s="353"/>
      <c r="K81" s="297"/>
      <c r="L81" s="353"/>
      <c r="M81" s="297"/>
      <c r="N81" s="353"/>
      <c r="O81" s="298"/>
      <c r="P81" s="366"/>
      <c r="Q81" s="298"/>
      <c r="R81" s="365">
        <v>15</v>
      </c>
      <c r="S81" s="298">
        <v>114750</v>
      </c>
      <c r="T81" s="366"/>
      <c r="U81" s="298"/>
      <c r="V81" s="385"/>
      <c r="W81" s="385"/>
      <c r="X81" s="340"/>
      <c r="Y81" s="385"/>
      <c r="Z81" s="385"/>
      <c r="AA81" s="298"/>
      <c r="AB81" s="366"/>
      <c r="AC81" s="298"/>
      <c r="AD81" s="298"/>
    </row>
    <row r="82" spans="1:30" ht="15" customHeight="1" x14ac:dyDescent="0.35">
      <c r="A82" s="1251"/>
      <c r="B82" s="353"/>
      <c r="C82" s="353"/>
      <c r="D82" s="327"/>
      <c r="E82" s="348"/>
      <c r="F82" s="327"/>
      <c r="G82" s="348"/>
      <c r="H82" s="297"/>
      <c r="I82" s="353"/>
      <c r="J82" s="353"/>
      <c r="K82" s="297"/>
      <c r="L82" s="353"/>
      <c r="M82" s="297"/>
      <c r="N82" s="353"/>
      <c r="O82" s="298"/>
      <c r="P82" s="366"/>
      <c r="Q82" s="298"/>
      <c r="R82" s="365">
        <v>15</v>
      </c>
      <c r="S82" s="298">
        <v>114750</v>
      </c>
      <c r="T82" s="366"/>
      <c r="U82" s="298"/>
      <c r="V82" s="385"/>
      <c r="W82" s="385"/>
      <c r="X82" s="340"/>
      <c r="Y82" s="385"/>
      <c r="Z82" s="385"/>
      <c r="AA82" s="298"/>
      <c r="AB82" s="366"/>
      <c r="AC82" s="298"/>
      <c r="AD82" s="298"/>
    </row>
    <row r="83" spans="1:30" ht="15" customHeight="1" x14ac:dyDescent="0.35">
      <c r="A83" s="1249">
        <v>44377</v>
      </c>
      <c r="B83" s="353"/>
      <c r="C83" s="353"/>
      <c r="D83" s="327"/>
      <c r="E83" s="348">
        <v>16.600000000000001</v>
      </c>
      <c r="F83" s="327">
        <v>126990</v>
      </c>
      <c r="G83" s="348">
        <v>33.200000000000003</v>
      </c>
      <c r="H83" s="297">
        <v>253980</v>
      </c>
      <c r="I83" s="353"/>
      <c r="J83" s="353"/>
      <c r="K83" s="297"/>
      <c r="L83" s="353"/>
      <c r="M83" s="297"/>
      <c r="N83" s="353"/>
      <c r="O83" s="298"/>
      <c r="P83" s="366"/>
      <c r="Q83" s="298"/>
      <c r="R83" s="365">
        <v>15</v>
      </c>
      <c r="S83" s="298">
        <v>114750</v>
      </c>
      <c r="T83" s="366">
        <v>19.75</v>
      </c>
      <c r="U83" s="298">
        <v>151088</v>
      </c>
      <c r="V83" s="385"/>
      <c r="W83" s="385"/>
      <c r="X83" s="340"/>
      <c r="Y83" s="385"/>
      <c r="Z83" s="385"/>
      <c r="AA83" s="298"/>
      <c r="AB83" s="366"/>
      <c r="AC83" s="298"/>
      <c r="AD83" s="298"/>
    </row>
    <row r="84" spans="1:30" ht="15" customHeight="1" x14ac:dyDescent="0.35">
      <c r="A84" s="1251"/>
      <c r="B84" s="353"/>
      <c r="C84" s="353"/>
      <c r="D84" s="327"/>
      <c r="E84" s="348"/>
      <c r="F84" s="327"/>
      <c r="G84" s="348"/>
      <c r="H84" s="297"/>
      <c r="I84" s="353"/>
      <c r="J84" s="353"/>
      <c r="K84" s="297"/>
      <c r="L84" s="353"/>
      <c r="M84" s="297"/>
      <c r="N84" s="353"/>
      <c r="O84" s="298"/>
      <c r="P84" s="366"/>
      <c r="Q84" s="298"/>
      <c r="R84" s="365">
        <v>15</v>
      </c>
      <c r="S84" s="298">
        <v>114750</v>
      </c>
      <c r="T84" s="366"/>
      <c r="U84" s="298"/>
      <c r="V84" s="385"/>
      <c r="W84" s="385"/>
      <c r="X84" s="340"/>
      <c r="Y84" s="385"/>
      <c r="Z84" s="385"/>
      <c r="AA84" s="298"/>
      <c r="AB84" s="366"/>
      <c r="AC84" s="298"/>
      <c r="AD84" s="298"/>
    </row>
    <row r="85" spans="1:30" s="295" customFormat="1" ht="27" customHeight="1" x14ac:dyDescent="0.35">
      <c r="A85" s="1226" t="s">
        <v>113</v>
      </c>
      <c r="B85" s="354"/>
      <c r="C85" s="354"/>
      <c r="D85" s="293">
        <f>SUM(D7:D84)</f>
        <v>2136341</v>
      </c>
      <c r="E85" s="364"/>
      <c r="F85" s="293">
        <f>SUM(F7:F84)</f>
        <v>2959943</v>
      </c>
      <c r="G85" s="364"/>
      <c r="H85" s="293">
        <f>SUM(H7:H84)</f>
        <v>1458550</v>
      </c>
      <c r="I85" s="364"/>
      <c r="J85" s="364"/>
      <c r="K85" s="293">
        <f>SUM(K7:K84)</f>
        <v>5193362</v>
      </c>
      <c r="L85" s="364"/>
      <c r="M85" s="293">
        <f>SUM(M7:M84)</f>
        <v>1907446</v>
      </c>
      <c r="N85" s="364"/>
      <c r="O85" s="293">
        <f>SUM(O7:O84)</f>
        <v>755821</v>
      </c>
      <c r="P85" s="364"/>
      <c r="Q85" s="293">
        <f>SUM(Q7:Q84)</f>
        <v>287564</v>
      </c>
      <c r="R85" s="354"/>
      <c r="S85" s="293">
        <f>SUM(S7:S84)</f>
        <v>6196500</v>
      </c>
      <c r="T85" s="364"/>
      <c r="U85" s="293">
        <f>SUM(U7:U84)</f>
        <v>615367</v>
      </c>
      <c r="V85" s="364"/>
      <c r="W85" s="364"/>
      <c r="X85" s="293">
        <f>SUM(X7:X84)</f>
        <v>810137</v>
      </c>
      <c r="Y85" s="364"/>
      <c r="Z85" s="364"/>
      <c r="AA85" s="293">
        <f>SUM(AA7:AA84)</f>
        <v>1767563</v>
      </c>
      <c r="AB85" s="364"/>
      <c r="AC85" s="293">
        <f>SUM(AC7:AC84)</f>
        <v>96620</v>
      </c>
      <c r="AD85" s="293">
        <f>SUM(D85:AC85)</f>
        <v>24185214</v>
      </c>
    </row>
    <row r="86" spans="1:30" s="295" customFormat="1" ht="34.5" customHeight="1" x14ac:dyDescent="0.35">
      <c r="A86" s="1226"/>
      <c r="B86" s="354">
        <f>SUM(B7:B85)</f>
        <v>279.24</v>
      </c>
      <c r="C86" s="354">
        <f>SUM(C7:C85)</f>
        <v>0</v>
      </c>
      <c r="D86" s="862"/>
      <c r="E86" s="354">
        <f>SUM(E7:E85)</f>
        <v>386.92</v>
      </c>
      <c r="F86" s="293"/>
      <c r="G86" s="354">
        <f>SUM(G7:G85)</f>
        <v>190.66000000000003</v>
      </c>
      <c r="H86" s="293"/>
      <c r="I86" s="354">
        <f>SUM(I7:I85)</f>
        <v>678.87000000000012</v>
      </c>
      <c r="J86" s="354">
        <f>SUM(J7:J85)</f>
        <v>0</v>
      </c>
      <c r="K86" s="293"/>
      <c r="L86" s="354">
        <f>SUM(L7:L85)</f>
        <v>370.35999999999996</v>
      </c>
      <c r="M86" s="293"/>
      <c r="N86" s="354">
        <f>SUM(N7:N85)</f>
        <v>99.6</v>
      </c>
      <c r="O86" s="293"/>
      <c r="P86" s="354">
        <f>SUM(P7:P85)</f>
        <v>37.590000000000003</v>
      </c>
      <c r="Q86" s="293"/>
      <c r="R86" s="354">
        <f>SUM(R7:R85)</f>
        <v>795</v>
      </c>
      <c r="S86" s="293"/>
      <c r="T86" s="354">
        <f>SUM(T7:T85)</f>
        <v>80.44</v>
      </c>
      <c r="U86" s="293"/>
      <c r="V86" s="354">
        <f>SUM(V7:V85)</f>
        <v>105.9</v>
      </c>
      <c r="W86" s="354">
        <f>SUM(W7:W85)</f>
        <v>0</v>
      </c>
      <c r="X86" s="293"/>
      <c r="Y86" s="354">
        <f>SUM(Y7:Y85)</f>
        <v>231.04999999999995</v>
      </c>
      <c r="Z86" s="354">
        <f>SUM(Z7:Z85)</f>
        <v>0</v>
      </c>
      <c r="AA86" s="293"/>
      <c r="AB86" s="354">
        <f>SUM(AB7:AB85)</f>
        <v>12.63</v>
      </c>
      <c r="AC86" s="293"/>
      <c r="AD86" s="364">
        <f>SUM(B86:AC86)</f>
        <v>3268.26</v>
      </c>
    </row>
    <row r="87" spans="1:30" ht="26.25" customHeight="1" thickBot="1" x14ac:dyDescent="0.4">
      <c r="A87" s="299"/>
      <c r="B87" s="355"/>
      <c r="C87" s="355"/>
      <c r="D87" s="299"/>
      <c r="E87" s="355"/>
      <c r="F87" s="299"/>
      <c r="G87" s="355"/>
      <c r="H87" s="299"/>
      <c r="I87" s="355"/>
      <c r="J87" s="355"/>
      <c r="K87" s="299"/>
      <c r="L87" s="355"/>
      <c r="M87" s="299"/>
      <c r="N87" s="355"/>
      <c r="O87" s="299"/>
      <c r="P87" s="355"/>
      <c r="Q87" s="299"/>
      <c r="R87" s="378"/>
      <c r="S87" s="299"/>
      <c r="T87" s="355"/>
      <c r="U87" s="299"/>
      <c r="V87" s="355"/>
      <c r="W87" s="355"/>
      <c r="X87" s="299"/>
      <c r="Y87" s="355"/>
      <c r="Z87" s="355"/>
      <c r="AA87" s="300"/>
      <c r="AB87" s="373"/>
      <c r="AC87" s="299"/>
      <c r="AD87" s="299"/>
    </row>
    <row r="88" spans="1:30" s="295" customFormat="1" ht="48" customHeight="1" thickBot="1" x14ac:dyDescent="0.4">
      <c r="A88" s="1245" t="s">
        <v>2</v>
      </c>
      <c r="B88" s="1261" t="s">
        <v>114</v>
      </c>
      <c r="C88" s="1262"/>
      <c r="D88" s="1262"/>
      <c r="E88" s="1262"/>
      <c r="F88" s="1263"/>
      <c r="G88" s="1264" t="s">
        <v>176</v>
      </c>
      <c r="H88" s="1264"/>
      <c r="I88" s="1265" t="s">
        <v>115</v>
      </c>
      <c r="J88" s="1266"/>
      <c r="K88" s="1266"/>
      <c r="L88" s="1266"/>
      <c r="M88" s="1266"/>
      <c r="N88" s="1266"/>
      <c r="O88" s="1266"/>
      <c r="P88" s="1266"/>
      <c r="Q88" s="1267"/>
      <c r="R88" s="1265" t="s">
        <v>116</v>
      </c>
      <c r="S88" s="1266"/>
      <c r="T88" s="1266"/>
      <c r="U88" s="1266"/>
      <c r="V88" s="1266"/>
      <c r="W88" s="1266"/>
      <c r="X88" s="1266"/>
      <c r="Y88" s="1236" t="s">
        <v>223</v>
      </c>
      <c r="Z88" s="1236"/>
      <c r="AA88" s="1236"/>
      <c r="AB88" s="1270" t="s">
        <v>224</v>
      </c>
      <c r="AC88" s="1271"/>
      <c r="AD88" s="1272" t="s">
        <v>9</v>
      </c>
    </row>
    <row r="89" spans="1:30" s="295" customFormat="1" ht="15" customHeight="1" x14ac:dyDescent="0.35">
      <c r="A89" s="1246"/>
      <c r="B89" s="1268" t="s">
        <v>195</v>
      </c>
      <c r="C89" s="1281"/>
      <c r="D89" s="1269"/>
      <c r="E89" s="1268" t="s">
        <v>196</v>
      </c>
      <c r="F89" s="1269"/>
      <c r="G89" s="1268" t="s">
        <v>177</v>
      </c>
      <c r="H89" s="1269"/>
      <c r="I89" s="1268" t="s">
        <v>197</v>
      </c>
      <c r="J89" s="1281"/>
      <c r="K89" s="1269"/>
      <c r="L89" s="1268" t="s">
        <v>198</v>
      </c>
      <c r="M89" s="1269"/>
      <c r="N89" s="1268" t="s">
        <v>199</v>
      </c>
      <c r="O89" s="1269"/>
      <c r="P89" s="1268" t="s">
        <v>123</v>
      </c>
      <c r="Q89" s="1269"/>
      <c r="R89" s="374"/>
      <c r="S89" s="863" t="s">
        <v>238</v>
      </c>
      <c r="T89" s="1268" t="s">
        <v>211</v>
      </c>
      <c r="U89" s="1269"/>
      <c r="V89" s="1268" t="s">
        <v>201</v>
      </c>
      <c r="W89" s="1281"/>
      <c r="X89" s="1269"/>
      <c r="Y89" s="1261" t="s">
        <v>225</v>
      </c>
      <c r="Z89" s="1262"/>
      <c r="AA89" s="1263"/>
      <c r="AB89" s="1274" t="s">
        <v>226</v>
      </c>
      <c r="AC89" s="1275"/>
      <c r="AD89" s="1285"/>
    </row>
    <row r="90" spans="1:30" s="295" customFormat="1" ht="15" customHeight="1" x14ac:dyDescent="0.35">
      <c r="A90" s="1247"/>
      <c r="B90" s="350" t="s">
        <v>21</v>
      </c>
      <c r="C90" s="350" t="s">
        <v>26</v>
      </c>
      <c r="D90" s="869" t="s">
        <v>27</v>
      </c>
      <c r="E90" s="363" t="s">
        <v>30</v>
      </c>
      <c r="F90" s="869" t="s">
        <v>27</v>
      </c>
      <c r="G90" s="390" t="s">
        <v>30</v>
      </c>
      <c r="H90" s="863" t="s">
        <v>27</v>
      </c>
      <c r="I90" s="374" t="s">
        <v>30</v>
      </c>
      <c r="J90" s="374"/>
      <c r="K90" s="863" t="s">
        <v>27</v>
      </c>
      <c r="L90" s="374" t="s">
        <v>30</v>
      </c>
      <c r="M90" s="863" t="s">
        <v>27</v>
      </c>
      <c r="N90" s="374" t="s">
        <v>30</v>
      </c>
      <c r="O90" s="863" t="s">
        <v>27</v>
      </c>
      <c r="P90" s="374" t="s">
        <v>30</v>
      </c>
      <c r="Q90" s="863" t="s">
        <v>27</v>
      </c>
      <c r="R90" s="374" t="s">
        <v>30</v>
      </c>
      <c r="S90" s="863" t="s">
        <v>27</v>
      </c>
      <c r="T90" s="374" t="s">
        <v>30</v>
      </c>
      <c r="U90" s="863" t="s">
        <v>27</v>
      </c>
      <c r="V90" s="374" t="s">
        <v>30</v>
      </c>
      <c r="W90" s="374" t="s">
        <v>288</v>
      </c>
      <c r="X90" s="863" t="s">
        <v>27</v>
      </c>
      <c r="Y90" s="363" t="s">
        <v>30</v>
      </c>
      <c r="Z90" s="363" t="s">
        <v>228</v>
      </c>
      <c r="AA90" s="869" t="s">
        <v>27</v>
      </c>
      <c r="AB90" s="363"/>
      <c r="AC90" s="876"/>
      <c r="AD90" s="334"/>
    </row>
    <row r="91" spans="1:30" s="295" customFormat="1" ht="15" customHeight="1" x14ac:dyDescent="0.35">
      <c r="A91" s="1243">
        <v>44348</v>
      </c>
      <c r="B91" s="353"/>
      <c r="C91" s="353"/>
      <c r="D91" s="867"/>
      <c r="E91" s="365"/>
      <c r="F91" s="867"/>
      <c r="G91" s="365"/>
      <c r="H91" s="867"/>
      <c r="I91" s="365"/>
      <c r="J91" s="365"/>
      <c r="K91" s="337"/>
      <c r="L91" s="375"/>
      <c r="M91" s="869"/>
      <c r="N91" s="363"/>
      <c r="O91" s="869"/>
      <c r="P91" s="363"/>
      <c r="Q91" s="337"/>
      <c r="R91" s="375"/>
      <c r="S91" s="869"/>
      <c r="T91" s="363"/>
      <c r="U91" s="867"/>
      <c r="V91" s="365"/>
      <c r="W91" s="365"/>
      <c r="X91" s="867"/>
      <c r="Y91" s="365"/>
      <c r="Z91" s="365"/>
      <c r="AA91" s="867"/>
      <c r="AB91" s="365"/>
      <c r="AC91" s="867"/>
      <c r="AD91" s="869"/>
    </row>
    <row r="92" spans="1:30" ht="15" x14ac:dyDescent="0.35">
      <c r="A92" s="1244"/>
      <c r="B92" s="353"/>
      <c r="C92" s="353"/>
      <c r="D92" s="298"/>
      <c r="E92" s="366"/>
      <c r="F92" s="297"/>
      <c r="G92" s="353"/>
      <c r="H92" s="298"/>
      <c r="I92" s="366"/>
      <c r="J92" s="366"/>
      <c r="K92" s="298"/>
      <c r="L92" s="366"/>
      <c r="M92" s="298"/>
      <c r="N92" s="366"/>
      <c r="O92" s="298"/>
      <c r="P92" s="366"/>
      <c r="Q92" s="298"/>
      <c r="R92" s="365"/>
      <c r="S92" s="298"/>
      <c r="T92" s="366"/>
      <c r="U92" s="298"/>
      <c r="V92" s="366"/>
      <c r="W92" s="366"/>
      <c r="X92" s="298"/>
      <c r="Y92" s="366"/>
      <c r="Z92" s="366"/>
      <c r="AA92" s="298"/>
      <c r="AB92" s="393"/>
      <c r="AC92" s="346"/>
      <c r="AD92" s="305"/>
    </row>
    <row r="93" spans="1:30" ht="15" customHeight="1" x14ac:dyDescent="0.35">
      <c r="A93" s="1243">
        <v>44349</v>
      </c>
      <c r="B93" s="353"/>
      <c r="C93" s="353"/>
      <c r="D93" s="305"/>
      <c r="E93" s="367"/>
      <c r="F93" s="887"/>
      <c r="G93" s="352"/>
      <c r="H93" s="305"/>
      <c r="I93" s="367"/>
      <c r="J93" s="367"/>
      <c r="K93" s="305"/>
      <c r="L93" s="367"/>
      <c r="M93" s="305"/>
      <c r="N93" s="367">
        <v>14.45</v>
      </c>
      <c r="O93" s="305">
        <v>110543</v>
      </c>
      <c r="P93" s="367"/>
      <c r="Q93" s="305"/>
      <c r="R93" s="379"/>
      <c r="S93" s="305"/>
      <c r="T93" s="367"/>
      <c r="U93" s="305"/>
      <c r="V93" s="367"/>
      <c r="W93" s="367"/>
      <c r="X93" s="305"/>
      <c r="Y93" s="367"/>
      <c r="Z93" s="367"/>
      <c r="AA93" s="305"/>
      <c r="AB93" s="393"/>
      <c r="AC93" s="868"/>
      <c r="AD93" s="305"/>
    </row>
    <row r="94" spans="1:30" ht="15" customHeight="1" x14ac:dyDescent="0.35">
      <c r="A94" s="1244"/>
      <c r="B94" s="353"/>
      <c r="C94" s="353"/>
      <c r="D94" s="298"/>
      <c r="E94" s="366"/>
      <c r="F94" s="297"/>
      <c r="G94" s="353"/>
      <c r="H94" s="298"/>
      <c r="I94" s="366"/>
      <c r="J94" s="366"/>
      <c r="K94" s="298"/>
      <c r="L94" s="366"/>
      <c r="M94" s="298"/>
      <c r="N94" s="366"/>
      <c r="O94" s="298"/>
      <c r="P94" s="366"/>
      <c r="Q94" s="298"/>
      <c r="R94" s="365"/>
      <c r="S94" s="298"/>
      <c r="T94" s="366"/>
      <c r="U94" s="298"/>
      <c r="V94" s="366"/>
      <c r="W94" s="366"/>
      <c r="X94" s="298"/>
      <c r="Y94" s="366"/>
      <c r="Z94" s="366"/>
      <c r="AA94" s="298"/>
      <c r="AB94" s="385"/>
      <c r="AC94" s="868"/>
      <c r="AD94" s="298"/>
    </row>
    <row r="95" spans="1:30" ht="15" customHeight="1" x14ac:dyDescent="0.35">
      <c r="A95" s="1243">
        <v>44350</v>
      </c>
      <c r="B95" s="353"/>
      <c r="C95" s="353"/>
      <c r="D95" s="298"/>
      <c r="E95" s="366"/>
      <c r="F95" s="297"/>
      <c r="G95" s="353"/>
      <c r="H95" s="298"/>
      <c r="I95" s="366"/>
      <c r="J95" s="366"/>
      <c r="K95" s="298"/>
      <c r="L95" s="366"/>
      <c r="M95" s="298"/>
      <c r="N95" s="366"/>
      <c r="O95" s="298"/>
      <c r="P95" s="366"/>
      <c r="Q95" s="298"/>
      <c r="R95" s="365"/>
      <c r="S95" s="298"/>
      <c r="T95" s="366"/>
      <c r="U95" s="298"/>
      <c r="V95" s="366"/>
      <c r="W95" s="366"/>
      <c r="X95" s="298"/>
      <c r="Y95" s="366"/>
      <c r="Z95" s="366">
        <v>48.02</v>
      </c>
      <c r="AA95" s="298">
        <v>489800</v>
      </c>
      <c r="AB95" s="385">
        <v>28.7</v>
      </c>
      <c r="AC95" s="868">
        <v>292740</v>
      </c>
      <c r="AD95" s="298"/>
    </row>
    <row r="96" spans="1:30" ht="15" customHeight="1" x14ac:dyDescent="0.35">
      <c r="A96" s="1244"/>
      <c r="B96" s="353"/>
      <c r="C96" s="353"/>
      <c r="D96" s="298"/>
      <c r="E96" s="366"/>
      <c r="F96" s="297"/>
      <c r="G96" s="353"/>
      <c r="H96" s="298"/>
      <c r="I96" s="366"/>
      <c r="J96" s="366"/>
      <c r="K96" s="298"/>
      <c r="L96" s="366"/>
      <c r="M96" s="298"/>
      <c r="N96" s="366"/>
      <c r="O96" s="298"/>
      <c r="P96" s="366"/>
      <c r="Q96" s="298"/>
      <c r="R96" s="365"/>
      <c r="S96" s="298"/>
      <c r="T96" s="366"/>
      <c r="U96" s="298"/>
      <c r="V96" s="366"/>
      <c r="W96" s="366"/>
      <c r="X96" s="298"/>
      <c r="Y96" s="366"/>
      <c r="Z96" s="366"/>
      <c r="AA96" s="298"/>
      <c r="AB96" s="385"/>
      <c r="AC96" s="868"/>
      <c r="AD96" s="298"/>
    </row>
    <row r="97" spans="1:30" ht="15" customHeight="1" x14ac:dyDescent="0.35">
      <c r="A97" s="1243">
        <v>44351</v>
      </c>
      <c r="B97" s="353">
        <v>54.92</v>
      </c>
      <c r="C97" s="353"/>
      <c r="D97" s="298">
        <v>282840</v>
      </c>
      <c r="E97" s="366">
        <v>41.16</v>
      </c>
      <c r="F97" s="297">
        <v>211970</v>
      </c>
      <c r="G97" s="353"/>
      <c r="H97" s="298"/>
      <c r="I97" s="366"/>
      <c r="J97" s="366"/>
      <c r="K97" s="298"/>
      <c r="L97" s="366"/>
      <c r="M97" s="298"/>
      <c r="N97" s="366"/>
      <c r="O97" s="298"/>
      <c r="P97" s="366"/>
      <c r="Q97" s="298"/>
      <c r="R97" s="365"/>
      <c r="S97" s="298"/>
      <c r="T97" s="366"/>
      <c r="U97" s="298"/>
      <c r="V97" s="366"/>
      <c r="W97" s="366"/>
      <c r="X97" s="298"/>
      <c r="Y97" s="366"/>
      <c r="Z97" s="366"/>
      <c r="AA97" s="298"/>
      <c r="AB97" s="385"/>
      <c r="AC97" s="868"/>
      <c r="AD97" s="298"/>
    </row>
    <row r="98" spans="1:30" ht="15" customHeight="1" x14ac:dyDescent="0.35">
      <c r="A98" s="1244"/>
      <c r="B98" s="353"/>
      <c r="C98" s="353"/>
      <c r="D98" s="298"/>
      <c r="E98" s="366"/>
      <c r="F98" s="297"/>
      <c r="G98" s="353"/>
      <c r="H98" s="298"/>
      <c r="I98" s="366"/>
      <c r="J98" s="366"/>
      <c r="K98" s="298"/>
      <c r="L98" s="366"/>
      <c r="M98" s="298"/>
      <c r="N98" s="366"/>
      <c r="O98" s="298"/>
      <c r="P98" s="366"/>
      <c r="Q98" s="298"/>
      <c r="R98" s="365"/>
      <c r="S98" s="298"/>
      <c r="T98" s="366"/>
      <c r="U98" s="298"/>
      <c r="V98" s="366"/>
      <c r="W98" s="366"/>
      <c r="X98" s="298"/>
      <c r="Y98" s="366"/>
      <c r="Z98" s="366"/>
      <c r="AA98" s="298"/>
      <c r="AB98" s="385"/>
      <c r="AC98" s="868"/>
      <c r="AD98" s="298"/>
    </row>
    <row r="99" spans="1:30" ht="15" customHeight="1" x14ac:dyDescent="0.35">
      <c r="A99" s="1243">
        <v>44352</v>
      </c>
      <c r="B99" s="353"/>
      <c r="C99" s="353"/>
      <c r="D99" s="298"/>
      <c r="E99" s="366"/>
      <c r="F99" s="297"/>
      <c r="G99" s="353"/>
      <c r="H99" s="298"/>
      <c r="I99" s="366"/>
      <c r="J99" s="366"/>
      <c r="K99" s="298"/>
      <c r="L99" s="366"/>
      <c r="M99" s="298"/>
      <c r="N99" s="366"/>
      <c r="O99" s="298"/>
      <c r="P99" s="366"/>
      <c r="Q99" s="298"/>
      <c r="R99" s="365"/>
      <c r="S99" s="298"/>
      <c r="T99" s="366"/>
      <c r="U99" s="298"/>
      <c r="V99" s="366"/>
      <c r="W99" s="366"/>
      <c r="X99" s="298"/>
      <c r="Y99" s="366"/>
      <c r="Z99" s="366"/>
      <c r="AA99" s="298"/>
      <c r="AB99" s="385"/>
      <c r="AC99" s="868"/>
      <c r="AD99" s="298"/>
    </row>
    <row r="100" spans="1:30" ht="15" customHeight="1" x14ac:dyDescent="0.35">
      <c r="A100" s="1244"/>
      <c r="B100" s="353"/>
      <c r="C100" s="353"/>
      <c r="D100" s="298"/>
      <c r="E100" s="366"/>
      <c r="F100" s="297"/>
      <c r="G100" s="353"/>
      <c r="H100" s="298"/>
      <c r="I100" s="366"/>
      <c r="J100" s="366"/>
      <c r="K100" s="298"/>
      <c r="L100" s="366"/>
      <c r="M100" s="298"/>
      <c r="N100" s="366"/>
      <c r="O100" s="298"/>
      <c r="P100" s="366"/>
      <c r="Q100" s="298"/>
      <c r="R100" s="365"/>
      <c r="S100" s="298"/>
      <c r="T100" s="366"/>
      <c r="U100" s="298"/>
      <c r="V100" s="366"/>
      <c r="W100" s="366"/>
      <c r="X100" s="298"/>
      <c r="Y100" s="366"/>
      <c r="Z100" s="366"/>
      <c r="AA100" s="298"/>
      <c r="AB100" s="385"/>
      <c r="AC100" s="868"/>
      <c r="AD100" s="298"/>
    </row>
    <row r="101" spans="1:30" ht="15" customHeight="1" x14ac:dyDescent="0.35">
      <c r="A101" s="1243">
        <v>44353</v>
      </c>
      <c r="B101" s="353"/>
      <c r="C101" s="353"/>
      <c r="D101" s="298"/>
      <c r="E101" s="366"/>
      <c r="F101" s="297"/>
      <c r="G101" s="353"/>
      <c r="H101" s="298"/>
      <c r="I101" s="366"/>
      <c r="J101" s="366"/>
      <c r="K101" s="298"/>
      <c r="L101" s="366"/>
      <c r="M101" s="298"/>
      <c r="N101" s="366"/>
      <c r="O101" s="298"/>
      <c r="P101" s="366"/>
      <c r="Q101" s="298"/>
      <c r="R101" s="365"/>
      <c r="S101" s="298"/>
      <c r="T101" s="366"/>
      <c r="U101" s="298"/>
      <c r="V101" s="366"/>
      <c r="W101" s="366"/>
      <c r="X101" s="298"/>
      <c r="Y101" s="366"/>
      <c r="Z101" s="366"/>
      <c r="AA101" s="298"/>
      <c r="AB101" s="385"/>
      <c r="AC101" s="868"/>
      <c r="AD101" s="298"/>
    </row>
    <row r="102" spans="1:30" ht="15" customHeight="1" x14ac:dyDescent="0.35">
      <c r="A102" s="1244"/>
      <c r="B102" s="353"/>
      <c r="C102" s="353"/>
      <c r="D102" s="298"/>
      <c r="E102" s="366"/>
      <c r="F102" s="297"/>
      <c r="G102" s="353"/>
      <c r="H102" s="298"/>
      <c r="I102" s="366"/>
      <c r="J102" s="366"/>
      <c r="K102" s="298"/>
      <c r="L102" s="366"/>
      <c r="M102" s="298"/>
      <c r="N102" s="366"/>
      <c r="O102" s="298"/>
      <c r="P102" s="366"/>
      <c r="Q102" s="298"/>
      <c r="R102" s="365"/>
      <c r="S102" s="298"/>
      <c r="T102" s="366"/>
      <c r="U102" s="298"/>
      <c r="V102" s="366"/>
      <c r="W102" s="366"/>
      <c r="X102" s="298"/>
      <c r="Y102" s="366"/>
      <c r="Z102" s="366"/>
      <c r="AA102" s="298"/>
      <c r="AB102" s="385"/>
      <c r="AC102" s="868"/>
      <c r="AD102" s="298"/>
    </row>
    <row r="103" spans="1:30" ht="15" customHeight="1" x14ac:dyDescent="0.35">
      <c r="A103" s="1243">
        <v>44354</v>
      </c>
      <c r="B103" s="353"/>
      <c r="C103" s="353"/>
      <c r="D103" s="298"/>
      <c r="E103" s="366">
        <v>35.57</v>
      </c>
      <c r="F103" s="297">
        <v>183190</v>
      </c>
      <c r="G103" s="353">
        <v>14.08</v>
      </c>
      <c r="H103" s="298">
        <v>107710</v>
      </c>
      <c r="I103" s="366"/>
      <c r="J103" s="366"/>
      <c r="K103" s="298"/>
      <c r="L103" s="366"/>
      <c r="M103" s="298"/>
      <c r="N103" s="366">
        <v>13.08</v>
      </c>
      <c r="O103" s="298">
        <v>100000</v>
      </c>
      <c r="P103" s="366"/>
      <c r="Q103" s="298"/>
      <c r="R103" s="365"/>
      <c r="S103" s="298"/>
      <c r="T103" s="366">
        <v>34.1</v>
      </c>
      <c r="U103" s="298">
        <v>260865</v>
      </c>
      <c r="V103" s="366"/>
      <c r="W103" s="366"/>
      <c r="X103" s="298"/>
      <c r="Y103" s="366"/>
      <c r="Z103" s="366"/>
      <c r="AA103" s="298"/>
      <c r="AB103" s="385"/>
      <c r="AC103" s="868"/>
      <c r="AD103" s="298"/>
    </row>
    <row r="104" spans="1:30" ht="15" customHeight="1" x14ac:dyDescent="0.35">
      <c r="A104" s="1244"/>
      <c r="B104" s="353"/>
      <c r="C104" s="353"/>
      <c r="D104" s="298"/>
      <c r="E104" s="366"/>
      <c r="F104" s="297"/>
      <c r="G104" s="353"/>
      <c r="H104" s="298"/>
      <c r="I104" s="366"/>
      <c r="J104" s="366"/>
      <c r="K104" s="298"/>
      <c r="L104" s="366"/>
      <c r="M104" s="298"/>
      <c r="N104" s="366"/>
      <c r="O104" s="298"/>
      <c r="P104" s="366"/>
      <c r="Q104" s="298"/>
      <c r="R104" s="365"/>
      <c r="S104" s="298"/>
      <c r="T104" s="366"/>
      <c r="U104" s="298"/>
      <c r="V104" s="366"/>
      <c r="W104" s="366"/>
      <c r="X104" s="298"/>
      <c r="Y104" s="366"/>
      <c r="Z104" s="366"/>
      <c r="AA104" s="298"/>
      <c r="AB104" s="385"/>
      <c r="AC104" s="868"/>
      <c r="AD104" s="298"/>
    </row>
    <row r="105" spans="1:30" ht="15" customHeight="1" x14ac:dyDescent="0.35">
      <c r="A105" s="1243">
        <v>44355</v>
      </c>
      <c r="B105" s="353"/>
      <c r="C105" s="353"/>
      <c r="D105" s="298"/>
      <c r="E105" s="366"/>
      <c r="F105" s="297"/>
      <c r="G105" s="353"/>
      <c r="H105" s="298"/>
      <c r="I105" s="366"/>
      <c r="J105" s="366"/>
      <c r="K105" s="298"/>
      <c r="L105" s="366"/>
      <c r="M105" s="298"/>
      <c r="N105" s="366"/>
      <c r="O105" s="298"/>
      <c r="P105" s="366"/>
      <c r="Q105" s="298"/>
      <c r="R105" s="365"/>
      <c r="S105" s="298"/>
      <c r="T105" s="366">
        <v>39.89</v>
      </c>
      <c r="U105" s="298">
        <v>305159</v>
      </c>
      <c r="V105" s="366"/>
      <c r="W105" s="366"/>
      <c r="X105" s="298"/>
      <c r="Y105" s="366"/>
      <c r="Z105" s="366"/>
      <c r="AA105" s="298"/>
      <c r="AB105" s="385"/>
      <c r="AC105" s="868"/>
      <c r="AD105" s="298"/>
    </row>
    <row r="106" spans="1:30" ht="15" customHeight="1" x14ac:dyDescent="0.35">
      <c r="A106" s="1244"/>
      <c r="B106" s="353"/>
      <c r="C106" s="353"/>
      <c r="D106" s="298"/>
      <c r="E106" s="366"/>
      <c r="F106" s="297"/>
      <c r="G106" s="353"/>
      <c r="H106" s="298"/>
      <c r="I106" s="366"/>
      <c r="J106" s="366"/>
      <c r="K106" s="298"/>
      <c r="L106" s="366"/>
      <c r="M106" s="298"/>
      <c r="N106" s="366"/>
      <c r="O106" s="298"/>
      <c r="P106" s="366"/>
      <c r="Q106" s="298"/>
      <c r="R106" s="365"/>
      <c r="S106" s="298"/>
      <c r="T106" s="366"/>
      <c r="U106" s="298"/>
      <c r="V106" s="366"/>
      <c r="W106" s="366"/>
      <c r="X106" s="298"/>
      <c r="Y106" s="366"/>
      <c r="Z106" s="366"/>
      <c r="AA106" s="298"/>
      <c r="AB106" s="385"/>
      <c r="AC106" s="868"/>
      <c r="AD106" s="298"/>
    </row>
    <row r="107" spans="1:30" ht="15" customHeight="1" x14ac:dyDescent="0.35">
      <c r="A107" s="1243">
        <v>44356</v>
      </c>
      <c r="B107" s="353"/>
      <c r="C107" s="353"/>
      <c r="D107" s="298"/>
      <c r="E107" s="366"/>
      <c r="F107" s="297"/>
      <c r="G107" s="353"/>
      <c r="H107" s="298"/>
      <c r="I107" s="366">
        <v>11.37</v>
      </c>
      <c r="J107" s="366"/>
      <c r="K107" s="298">
        <v>86981</v>
      </c>
      <c r="L107" s="366"/>
      <c r="M107" s="298"/>
      <c r="N107" s="366"/>
      <c r="O107" s="298"/>
      <c r="P107" s="366"/>
      <c r="Q107" s="298"/>
      <c r="R107" s="365"/>
      <c r="S107" s="298"/>
      <c r="T107" s="366"/>
      <c r="U107" s="298"/>
      <c r="V107" s="366"/>
      <c r="W107" s="366"/>
      <c r="X107" s="298"/>
      <c r="Y107" s="366"/>
      <c r="Z107" s="366"/>
      <c r="AA107" s="298"/>
      <c r="AB107" s="385"/>
      <c r="AC107" s="868"/>
      <c r="AD107" s="298"/>
    </row>
    <row r="108" spans="1:30" ht="15" customHeight="1" x14ac:dyDescent="0.35">
      <c r="A108" s="1244"/>
      <c r="B108" s="353"/>
      <c r="C108" s="353"/>
      <c r="D108" s="298"/>
      <c r="E108" s="366"/>
      <c r="F108" s="297"/>
      <c r="G108" s="353"/>
      <c r="H108" s="298"/>
      <c r="I108" s="366"/>
      <c r="J108" s="366"/>
      <c r="K108" s="298"/>
      <c r="L108" s="366"/>
      <c r="M108" s="298"/>
      <c r="N108" s="366"/>
      <c r="O108" s="298"/>
      <c r="P108" s="366"/>
      <c r="Q108" s="298"/>
      <c r="R108" s="365"/>
      <c r="S108" s="298"/>
      <c r="T108" s="366"/>
      <c r="U108" s="298"/>
      <c r="V108" s="366"/>
      <c r="W108" s="366"/>
      <c r="X108" s="298"/>
      <c r="Y108" s="366"/>
      <c r="Z108" s="366"/>
      <c r="AA108" s="298"/>
      <c r="AB108" s="385"/>
      <c r="AC108" s="868"/>
      <c r="AD108" s="298"/>
    </row>
    <row r="109" spans="1:30" ht="15" customHeight="1" x14ac:dyDescent="0.35">
      <c r="A109" s="1243">
        <v>44357</v>
      </c>
      <c r="B109" s="353"/>
      <c r="C109" s="353"/>
      <c r="D109" s="298"/>
      <c r="E109" s="366"/>
      <c r="F109" s="297"/>
      <c r="G109" s="353">
        <v>12.98</v>
      </c>
      <c r="H109" s="298">
        <v>99297</v>
      </c>
      <c r="I109" s="366"/>
      <c r="J109" s="366"/>
      <c r="K109" s="298"/>
      <c r="L109" s="366"/>
      <c r="M109" s="298"/>
      <c r="N109" s="366"/>
      <c r="O109" s="298"/>
      <c r="P109" s="366"/>
      <c r="Q109" s="298"/>
      <c r="R109" s="365"/>
      <c r="S109" s="298"/>
      <c r="T109" s="366"/>
      <c r="U109" s="298"/>
      <c r="V109" s="366"/>
      <c r="W109" s="366"/>
      <c r="X109" s="298"/>
      <c r="Y109" s="366"/>
      <c r="Z109" s="366">
        <v>43.93</v>
      </c>
      <c r="AA109" s="298">
        <v>448090</v>
      </c>
      <c r="AB109" s="385"/>
      <c r="AC109" s="868"/>
      <c r="AD109" s="298"/>
    </row>
    <row r="110" spans="1:30" ht="15" customHeight="1" x14ac:dyDescent="0.35">
      <c r="A110" s="1244"/>
      <c r="B110" s="353"/>
      <c r="C110" s="353"/>
      <c r="D110" s="298"/>
      <c r="E110" s="366"/>
      <c r="F110" s="297"/>
      <c r="G110" s="353"/>
      <c r="H110" s="298"/>
      <c r="I110" s="366"/>
      <c r="J110" s="366"/>
      <c r="K110" s="298"/>
      <c r="L110" s="366"/>
      <c r="M110" s="298"/>
      <c r="N110" s="366"/>
      <c r="O110" s="298"/>
      <c r="P110" s="366"/>
      <c r="Q110" s="298"/>
      <c r="R110" s="365"/>
      <c r="S110" s="298"/>
      <c r="T110" s="366"/>
      <c r="U110" s="298"/>
      <c r="V110" s="366"/>
      <c r="W110" s="366"/>
      <c r="X110" s="298"/>
      <c r="Y110" s="366"/>
      <c r="Z110" s="366"/>
      <c r="AA110" s="298"/>
      <c r="AB110" s="385"/>
      <c r="AC110" s="868"/>
      <c r="AD110" s="298"/>
    </row>
    <row r="111" spans="1:30" ht="15" customHeight="1" x14ac:dyDescent="0.35">
      <c r="A111" s="1243">
        <v>44358</v>
      </c>
      <c r="B111" s="353"/>
      <c r="C111" s="353"/>
      <c r="D111" s="298"/>
      <c r="E111" s="366">
        <v>50.88</v>
      </c>
      <c r="F111" s="297">
        <v>262032</v>
      </c>
      <c r="G111" s="353">
        <v>11.49</v>
      </c>
      <c r="H111" s="298">
        <v>87899</v>
      </c>
      <c r="I111" s="366"/>
      <c r="J111" s="366"/>
      <c r="K111" s="298"/>
      <c r="L111" s="366"/>
      <c r="M111" s="298"/>
      <c r="N111" s="366"/>
      <c r="O111" s="298"/>
      <c r="P111" s="366">
        <v>9.1199999999999992</v>
      </c>
      <c r="Q111" s="298">
        <v>69768</v>
      </c>
      <c r="R111" s="365"/>
      <c r="S111" s="298"/>
      <c r="T111" s="366"/>
      <c r="U111" s="298"/>
      <c r="V111" s="366"/>
      <c r="W111" s="366"/>
      <c r="X111" s="298"/>
      <c r="Y111" s="366"/>
      <c r="Z111" s="366"/>
      <c r="AA111" s="298"/>
      <c r="AB111" s="385">
        <v>29.09</v>
      </c>
      <c r="AC111" s="868">
        <v>286520</v>
      </c>
      <c r="AD111" s="298"/>
    </row>
    <row r="112" spans="1:30" ht="15" customHeight="1" x14ac:dyDescent="0.35">
      <c r="A112" s="1244"/>
      <c r="B112" s="353"/>
      <c r="C112" s="353"/>
      <c r="D112" s="298"/>
      <c r="E112" s="366"/>
      <c r="F112" s="297"/>
      <c r="G112" s="353"/>
      <c r="H112" s="298"/>
      <c r="I112" s="366"/>
      <c r="J112" s="366"/>
      <c r="K112" s="298"/>
      <c r="L112" s="366"/>
      <c r="M112" s="298"/>
      <c r="N112" s="366"/>
      <c r="O112" s="298"/>
      <c r="P112" s="366"/>
      <c r="Q112" s="298"/>
      <c r="R112" s="365"/>
      <c r="S112" s="298"/>
      <c r="T112" s="366"/>
      <c r="U112" s="298"/>
      <c r="V112" s="366"/>
      <c r="W112" s="366"/>
      <c r="X112" s="298"/>
      <c r="Y112" s="366"/>
      <c r="Z112" s="366"/>
      <c r="AA112" s="298"/>
      <c r="AB112" s="385"/>
      <c r="AC112" s="868"/>
      <c r="AD112" s="298"/>
    </row>
    <row r="113" spans="1:30" ht="15" customHeight="1" x14ac:dyDescent="0.35">
      <c r="A113" s="1243">
        <v>44359</v>
      </c>
      <c r="B113" s="353">
        <v>54.12</v>
      </c>
      <c r="C113" s="353"/>
      <c r="D113" s="298">
        <v>278718</v>
      </c>
      <c r="E113" s="366">
        <v>48.1</v>
      </c>
      <c r="F113" s="297">
        <v>247715</v>
      </c>
      <c r="G113" s="353"/>
      <c r="H113" s="298"/>
      <c r="I113" s="366"/>
      <c r="J113" s="366"/>
      <c r="K113" s="298"/>
      <c r="L113" s="366"/>
      <c r="M113" s="298"/>
      <c r="N113" s="366"/>
      <c r="O113" s="298"/>
      <c r="P113" s="366"/>
      <c r="Q113" s="298"/>
      <c r="R113" s="365"/>
      <c r="S113" s="298"/>
      <c r="T113" s="366"/>
      <c r="U113" s="298"/>
      <c r="V113" s="366"/>
      <c r="W113" s="366"/>
      <c r="X113" s="298"/>
      <c r="Y113" s="366"/>
      <c r="Z113" s="366"/>
      <c r="AA113" s="298"/>
      <c r="AB113" s="385"/>
      <c r="AC113" s="868"/>
      <c r="AD113" s="298"/>
    </row>
    <row r="114" spans="1:30" ht="15" customHeight="1" x14ac:dyDescent="0.35">
      <c r="A114" s="1244"/>
      <c r="B114" s="353"/>
      <c r="C114" s="353"/>
      <c r="D114" s="298"/>
      <c r="E114" s="366"/>
      <c r="F114" s="297"/>
      <c r="G114" s="353"/>
      <c r="H114" s="298"/>
      <c r="I114" s="366"/>
      <c r="J114" s="366"/>
      <c r="K114" s="298"/>
      <c r="L114" s="366"/>
      <c r="M114" s="298"/>
      <c r="N114" s="366"/>
      <c r="O114" s="298"/>
      <c r="P114" s="366"/>
      <c r="Q114" s="298"/>
      <c r="R114" s="365"/>
      <c r="S114" s="298"/>
      <c r="T114" s="366"/>
      <c r="U114" s="298"/>
      <c r="V114" s="366"/>
      <c r="W114" s="366"/>
      <c r="X114" s="298"/>
      <c r="Y114" s="366"/>
      <c r="Z114" s="366"/>
      <c r="AA114" s="298"/>
      <c r="AB114" s="385"/>
      <c r="AC114" s="868"/>
      <c r="AD114" s="298"/>
    </row>
    <row r="115" spans="1:30" ht="15" customHeight="1" x14ac:dyDescent="0.35">
      <c r="A115" s="1243">
        <v>44360</v>
      </c>
      <c r="B115" s="353"/>
      <c r="C115" s="353"/>
      <c r="D115" s="298"/>
      <c r="E115" s="366"/>
      <c r="F115" s="297"/>
      <c r="G115" s="353"/>
      <c r="H115" s="298"/>
      <c r="I115" s="366"/>
      <c r="J115" s="366"/>
      <c r="K115" s="298"/>
      <c r="L115" s="366"/>
      <c r="M115" s="332"/>
      <c r="N115" s="388"/>
      <c r="O115" s="298"/>
      <c r="P115" s="366"/>
      <c r="Q115" s="298"/>
      <c r="R115" s="365"/>
      <c r="S115" s="298"/>
      <c r="T115" s="366"/>
      <c r="U115" s="298"/>
      <c r="V115" s="366"/>
      <c r="W115" s="366"/>
      <c r="X115" s="298"/>
      <c r="Y115" s="366"/>
      <c r="Z115" s="366"/>
      <c r="AA115" s="298"/>
      <c r="AB115" s="385"/>
      <c r="AC115" s="868"/>
      <c r="AD115" s="298"/>
    </row>
    <row r="116" spans="1:30" ht="15" customHeight="1" x14ac:dyDescent="0.35">
      <c r="A116" s="1244"/>
      <c r="B116" s="353"/>
      <c r="C116" s="353"/>
      <c r="D116" s="298"/>
      <c r="E116" s="366"/>
      <c r="F116" s="297"/>
      <c r="G116" s="353"/>
      <c r="H116" s="298"/>
      <c r="I116" s="366"/>
      <c r="J116" s="366"/>
      <c r="K116" s="298"/>
      <c r="L116" s="366"/>
      <c r="M116" s="298"/>
      <c r="N116" s="366"/>
      <c r="O116" s="298"/>
      <c r="P116" s="366"/>
      <c r="Q116" s="298"/>
      <c r="R116" s="365"/>
      <c r="S116" s="298"/>
      <c r="T116" s="366"/>
      <c r="U116" s="298"/>
      <c r="V116" s="366"/>
      <c r="W116" s="366"/>
      <c r="X116" s="298"/>
      <c r="Y116" s="366"/>
      <c r="Z116" s="366"/>
      <c r="AA116" s="298"/>
      <c r="AB116" s="385"/>
      <c r="AC116" s="868"/>
      <c r="AD116" s="298"/>
    </row>
    <row r="117" spans="1:30" ht="15" customHeight="1" x14ac:dyDescent="0.35">
      <c r="A117" s="1243">
        <v>44361</v>
      </c>
      <c r="B117" s="353"/>
      <c r="C117" s="353"/>
      <c r="D117" s="298"/>
      <c r="E117" s="366"/>
      <c r="F117" s="297"/>
      <c r="G117" s="353"/>
      <c r="H117" s="298"/>
      <c r="I117" s="366"/>
      <c r="J117" s="366"/>
      <c r="K117" s="298"/>
      <c r="L117" s="366"/>
      <c r="M117" s="298"/>
      <c r="N117" s="366"/>
      <c r="O117" s="298"/>
      <c r="P117" s="366"/>
      <c r="Q117" s="298"/>
      <c r="R117" s="365"/>
      <c r="S117" s="298"/>
      <c r="T117" s="366"/>
      <c r="U117" s="298"/>
      <c r="V117" s="366"/>
      <c r="W117" s="366"/>
      <c r="X117" s="298"/>
      <c r="Y117" s="366"/>
      <c r="Z117" s="366"/>
      <c r="AA117" s="298"/>
      <c r="AB117" s="385"/>
      <c r="AC117" s="868"/>
      <c r="AD117" s="298"/>
    </row>
    <row r="118" spans="1:30" ht="15" customHeight="1" x14ac:dyDescent="0.35">
      <c r="A118" s="1244"/>
      <c r="B118" s="353"/>
      <c r="C118" s="353"/>
      <c r="D118" s="298"/>
      <c r="E118" s="366"/>
      <c r="F118" s="297"/>
      <c r="G118" s="353"/>
      <c r="H118" s="298"/>
      <c r="I118" s="366"/>
      <c r="J118" s="366"/>
      <c r="K118" s="298"/>
      <c r="L118" s="366"/>
      <c r="M118" s="298"/>
      <c r="N118" s="366"/>
      <c r="O118" s="298"/>
      <c r="P118" s="366"/>
      <c r="Q118" s="298"/>
      <c r="R118" s="365"/>
      <c r="S118" s="298"/>
      <c r="T118" s="366"/>
      <c r="U118" s="298"/>
      <c r="V118" s="366"/>
      <c r="W118" s="366"/>
      <c r="X118" s="298"/>
      <c r="Y118" s="366"/>
      <c r="Z118" s="366"/>
      <c r="AA118" s="298"/>
      <c r="AB118" s="385"/>
      <c r="AC118" s="868"/>
      <c r="AD118" s="298"/>
    </row>
    <row r="119" spans="1:30" ht="15" customHeight="1" x14ac:dyDescent="0.35">
      <c r="A119" s="1243">
        <v>44362</v>
      </c>
      <c r="B119" s="353"/>
      <c r="C119" s="353"/>
      <c r="D119" s="298"/>
      <c r="E119" s="366"/>
      <c r="F119" s="297"/>
      <c r="G119" s="353"/>
      <c r="H119" s="298"/>
      <c r="I119" s="366"/>
      <c r="J119" s="366"/>
      <c r="K119" s="298"/>
      <c r="L119" s="366"/>
      <c r="M119" s="298"/>
      <c r="N119" s="366">
        <v>13.29</v>
      </c>
      <c r="O119" s="298">
        <v>101669</v>
      </c>
      <c r="P119" s="366"/>
      <c r="Q119" s="298"/>
      <c r="R119" s="365">
        <v>40.369999999999997</v>
      </c>
      <c r="S119" s="298">
        <v>308831</v>
      </c>
      <c r="T119" s="366"/>
      <c r="U119" s="298"/>
      <c r="V119" s="366"/>
      <c r="W119" s="366"/>
      <c r="X119" s="298"/>
      <c r="Y119" s="366"/>
      <c r="Z119" s="366">
        <v>46.12</v>
      </c>
      <c r="AA119" s="298">
        <v>470420</v>
      </c>
      <c r="AB119" s="385"/>
      <c r="AC119" s="868"/>
      <c r="AD119" s="298"/>
    </row>
    <row r="120" spans="1:30" ht="15" customHeight="1" x14ac:dyDescent="0.35">
      <c r="A120" s="1244"/>
      <c r="B120" s="353"/>
      <c r="C120" s="353"/>
      <c r="D120" s="298"/>
      <c r="E120" s="366"/>
      <c r="F120" s="297"/>
      <c r="G120" s="353"/>
      <c r="H120" s="298"/>
      <c r="I120" s="366"/>
      <c r="J120" s="366"/>
      <c r="K120" s="298"/>
      <c r="L120" s="366"/>
      <c r="M120" s="298"/>
      <c r="N120" s="366"/>
      <c r="O120" s="298"/>
      <c r="P120" s="366"/>
      <c r="Q120" s="298"/>
      <c r="R120" s="365"/>
      <c r="S120" s="298"/>
      <c r="T120" s="366"/>
      <c r="U120" s="298"/>
      <c r="V120" s="366"/>
      <c r="W120" s="366"/>
      <c r="X120" s="298"/>
      <c r="Y120" s="366"/>
      <c r="Z120" s="366"/>
      <c r="AA120" s="298"/>
      <c r="AB120" s="385"/>
      <c r="AC120" s="868"/>
      <c r="AD120" s="298"/>
    </row>
    <row r="121" spans="1:30" ht="15" customHeight="1" x14ac:dyDescent="0.35">
      <c r="A121" s="1243">
        <v>44363</v>
      </c>
      <c r="B121" s="353"/>
      <c r="C121" s="353"/>
      <c r="D121" s="298"/>
      <c r="E121" s="366">
        <v>38.79</v>
      </c>
      <c r="F121" s="297">
        <v>199769</v>
      </c>
      <c r="G121" s="353"/>
      <c r="H121" s="298"/>
      <c r="I121" s="366"/>
      <c r="J121" s="366"/>
      <c r="K121" s="298"/>
      <c r="L121" s="366"/>
      <c r="M121" s="298"/>
      <c r="N121" s="366"/>
      <c r="O121" s="298"/>
      <c r="P121" s="366"/>
      <c r="Q121" s="298"/>
      <c r="R121" s="365"/>
      <c r="S121" s="298"/>
      <c r="T121" s="366"/>
      <c r="U121" s="298"/>
      <c r="V121" s="366"/>
      <c r="W121" s="366"/>
      <c r="X121" s="298"/>
      <c r="Y121" s="366"/>
      <c r="Z121" s="366"/>
      <c r="AA121" s="298"/>
      <c r="AB121" s="385"/>
      <c r="AC121" s="868"/>
      <c r="AD121" s="298"/>
    </row>
    <row r="122" spans="1:30" ht="15" customHeight="1" x14ac:dyDescent="0.35">
      <c r="A122" s="1244"/>
      <c r="B122" s="353"/>
      <c r="C122" s="353"/>
      <c r="D122" s="298"/>
      <c r="E122" s="366"/>
      <c r="F122" s="297"/>
      <c r="G122" s="353"/>
      <c r="H122" s="298"/>
      <c r="I122" s="366"/>
      <c r="J122" s="366"/>
      <c r="K122" s="298"/>
      <c r="L122" s="366"/>
      <c r="M122" s="298"/>
      <c r="N122" s="366"/>
      <c r="O122" s="298"/>
      <c r="P122" s="366"/>
      <c r="Q122" s="298"/>
      <c r="R122" s="365"/>
      <c r="S122" s="298"/>
      <c r="T122" s="366"/>
      <c r="U122" s="298"/>
      <c r="V122" s="366"/>
      <c r="W122" s="366"/>
      <c r="X122" s="298"/>
      <c r="Y122" s="366"/>
      <c r="Z122" s="366"/>
      <c r="AA122" s="298"/>
      <c r="AB122" s="385"/>
      <c r="AC122" s="868"/>
      <c r="AD122" s="298"/>
    </row>
    <row r="123" spans="1:30" ht="15" customHeight="1" x14ac:dyDescent="0.35">
      <c r="A123" s="1243">
        <v>44364</v>
      </c>
      <c r="B123" s="353"/>
      <c r="C123" s="353"/>
      <c r="D123" s="298"/>
      <c r="E123" s="366"/>
      <c r="F123" s="297"/>
      <c r="G123" s="353"/>
      <c r="H123" s="298"/>
      <c r="I123" s="366">
        <v>14.03</v>
      </c>
      <c r="J123" s="366"/>
      <c r="K123" s="298">
        <v>107330</v>
      </c>
      <c r="L123" s="366"/>
      <c r="M123" s="298"/>
      <c r="N123" s="366"/>
      <c r="O123" s="298"/>
      <c r="P123" s="366"/>
      <c r="Q123" s="298"/>
      <c r="R123" s="365"/>
      <c r="S123" s="298"/>
      <c r="T123" s="366"/>
      <c r="U123" s="298"/>
      <c r="V123" s="366"/>
      <c r="W123" s="366"/>
      <c r="X123" s="298"/>
      <c r="Y123" s="366"/>
      <c r="Z123" s="366"/>
      <c r="AA123" s="298"/>
      <c r="AB123" s="385"/>
      <c r="AC123" s="868"/>
      <c r="AD123" s="298"/>
    </row>
    <row r="124" spans="1:30" ht="15" customHeight="1" x14ac:dyDescent="0.35">
      <c r="A124" s="1244"/>
      <c r="B124" s="353"/>
      <c r="C124" s="353"/>
      <c r="D124" s="298"/>
      <c r="E124" s="366"/>
      <c r="F124" s="297"/>
      <c r="G124" s="353"/>
      <c r="H124" s="298"/>
      <c r="I124" s="366"/>
      <c r="J124" s="366"/>
      <c r="K124" s="298"/>
      <c r="L124" s="366"/>
      <c r="M124" s="298"/>
      <c r="N124" s="366"/>
      <c r="O124" s="298"/>
      <c r="P124" s="366"/>
      <c r="Q124" s="298"/>
      <c r="R124" s="365"/>
      <c r="S124" s="298"/>
      <c r="T124" s="366"/>
      <c r="U124" s="298"/>
      <c r="V124" s="366"/>
      <c r="W124" s="366"/>
      <c r="X124" s="298"/>
      <c r="Y124" s="366"/>
      <c r="Z124" s="366"/>
      <c r="AA124" s="298"/>
      <c r="AB124" s="385"/>
      <c r="AC124" s="868"/>
      <c r="AD124" s="298"/>
    </row>
    <row r="125" spans="1:30" ht="15" customHeight="1" x14ac:dyDescent="0.35">
      <c r="A125" s="1243">
        <v>44365</v>
      </c>
      <c r="B125" s="353"/>
      <c r="C125" s="353"/>
      <c r="D125" s="298"/>
      <c r="E125" s="366"/>
      <c r="F125" s="297"/>
      <c r="G125" s="353"/>
      <c r="H125" s="298"/>
      <c r="I125" s="366"/>
      <c r="J125" s="366"/>
      <c r="K125" s="298"/>
      <c r="L125" s="366"/>
      <c r="M125" s="298"/>
      <c r="N125" s="366"/>
      <c r="O125" s="298"/>
      <c r="P125" s="366"/>
      <c r="Q125" s="298"/>
      <c r="R125" s="365"/>
      <c r="S125" s="298"/>
      <c r="T125" s="366"/>
      <c r="U125" s="298"/>
      <c r="V125" s="366"/>
      <c r="W125" s="366"/>
      <c r="X125" s="298"/>
      <c r="Y125" s="366"/>
      <c r="Z125" s="366"/>
      <c r="AA125" s="298"/>
      <c r="AB125" s="385">
        <v>24.74</v>
      </c>
      <c r="AC125" s="868">
        <v>252350</v>
      </c>
      <c r="AD125" s="298"/>
    </row>
    <row r="126" spans="1:30" ht="15" customHeight="1" x14ac:dyDescent="0.35">
      <c r="A126" s="1244"/>
      <c r="B126" s="353"/>
      <c r="C126" s="353"/>
      <c r="D126" s="298"/>
      <c r="E126" s="366"/>
      <c r="F126" s="297"/>
      <c r="G126" s="353"/>
      <c r="H126" s="298"/>
      <c r="I126" s="366"/>
      <c r="J126" s="366"/>
      <c r="K126" s="298"/>
      <c r="L126" s="366"/>
      <c r="M126" s="298"/>
      <c r="N126" s="366"/>
      <c r="O126" s="298"/>
      <c r="P126" s="366"/>
      <c r="Q126" s="298"/>
      <c r="R126" s="365"/>
      <c r="S126" s="298"/>
      <c r="T126" s="366"/>
      <c r="U126" s="298"/>
      <c r="V126" s="366"/>
      <c r="W126" s="366"/>
      <c r="X126" s="298"/>
      <c r="Y126" s="366"/>
      <c r="Z126" s="366"/>
      <c r="AA126" s="298"/>
      <c r="AB126" s="385"/>
      <c r="AC126" s="868"/>
      <c r="AD126" s="298"/>
    </row>
    <row r="127" spans="1:30" ht="15" customHeight="1" x14ac:dyDescent="0.35">
      <c r="A127" s="1243">
        <v>44366</v>
      </c>
      <c r="B127" s="353"/>
      <c r="C127" s="353"/>
      <c r="D127" s="298"/>
      <c r="E127" s="366"/>
      <c r="F127" s="297"/>
      <c r="G127" s="353"/>
      <c r="H127" s="298"/>
      <c r="I127" s="366"/>
      <c r="J127" s="366"/>
      <c r="K127" s="298"/>
      <c r="L127" s="366"/>
      <c r="M127" s="298"/>
      <c r="N127" s="366"/>
      <c r="O127" s="298"/>
      <c r="P127" s="366"/>
      <c r="Q127" s="298"/>
      <c r="R127" s="365"/>
      <c r="S127" s="298"/>
      <c r="T127" s="366"/>
      <c r="U127" s="298"/>
      <c r="V127" s="366"/>
      <c r="W127" s="366"/>
      <c r="X127" s="298"/>
      <c r="Y127" s="366"/>
      <c r="Z127" s="366">
        <v>40.74</v>
      </c>
      <c r="AA127" s="298">
        <v>415550</v>
      </c>
      <c r="AB127" s="385"/>
      <c r="AC127" s="868"/>
      <c r="AD127" s="298"/>
    </row>
    <row r="128" spans="1:30" ht="15" customHeight="1" x14ac:dyDescent="0.35">
      <c r="A128" s="1244"/>
      <c r="B128" s="353"/>
      <c r="C128" s="353"/>
      <c r="D128" s="298"/>
      <c r="E128" s="366"/>
      <c r="F128" s="297"/>
      <c r="G128" s="353"/>
      <c r="H128" s="298"/>
      <c r="I128" s="366"/>
      <c r="J128" s="366"/>
      <c r="K128" s="298"/>
      <c r="L128" s="366"/>
      <c r="M128" s="298"/>
      <c r="N128" s="366"/>
      <c r="O128" s="298"/>
      <c r="P128" s="366"/>
      <c r="Q128" s="298"/>
      <c r="R128" s="365"/>
      <c r="S128" s="298"/>
      <c r="T128" s="366"/>
      <c r="U128" s="298"/>
      <c r="V128" s="366"/>
      <c r="W128" s="366"/>
      <c r="X128" s="298"/>
      <c r="Y128" s="366"/>
      <c r="Z128" s="366"/>
      <c r="AA128" s="298"/>
      <c r="AB128" s="385"/>
      <c r="AC128" s="868"/>
      <c r="AD128" s="298"/>
    </row>
    <row r="129" spans="1:30" ht="15" customHeight="1" x14ac:dyDescent="0.35">
      <c r="A129" s="1243">
        <v>44367</v>
      </c>
      <c r="B129" s="353">
        <v>52.37</v>
      </c>
      <c r="C129" s="353"/>
      <c r="D129" s="298">
        <v>269706</v>
      </c>
      <c r="E129" s="366">
        <v>36.409999999999997</v>
      </c>
      <c r="F129" s="297">
        <v>187512</v>
      </c>
      <c r="G129" s="353"/>
      <c r="H129" s="298"/>
      <c r="I129" s="366"/>
      <c r="J129" s="366"/>
      <c r="K129" s="298"/>
      <c r="L129" s="366"/>
      <c r="M129" s="298"/>
      <c r="N129" s="366"/>
      <c r="O129" s="298"/>
      <c r="P129" s="366"/>
      <c r="Q129" s="298"/>
      <c r="R129" s="365"/>
      <c r="S129" s="298"/>
      <c r="T129" s="366"/>
      <c r="U129" s="298"/>
      <c r="V129" s="366"/>
      <c r="W129" s="366"/>
      <c r="X129" s="298"/>
      <c r="Y129" s="366"/>
      <c r="Z129" s="366"/>
      <c r="AA129" s="298"/>
      <c r="AB129" s="385"/>
      <c r="AC129" s="868"/>
      <c r="AD129" s="298"/>
    </row>
    <row r="130" spans="1:30" ht="15" customHeight="1" x14ac:dyDescent="0.35">
      <c r="A130" s="1244"/>
      <c r="B130" s="353"/>
      <c r="C130" s="353"/>
      <c r="D130" s="298"/>
      <c r="E130" s="366"/>
      <c r="F130" s="297"/>
      <c r="G130" s="353"/>
      <c r="H130" s="298"/>
      <c r="I130" s="366"/>
      <c r="J130" s="366"/>
      <c r="K130" s="298"/>
      <c r="L130" s="366"/>
      <c r="M130" s="298"/>
      <c r="N130" s="366"/>
      <c r="O130" s="298"/>
      <c r="P130" s="366"/>
      <c r="Q130" s="298"/>
      <c r="R130" s="365"/>
      <c r="S130" s="298"/>
      <c r="T130" s="366"/>
      <c r="U130" s="298"/>
      <c r="V130" s="366"/>
      <c r="W130" s="366"/>
      <c r="X130" s="298"/>
      <c r="Y130" s="366"/>
      <c r="Z130" s="366"/>
      <c r="AA130" s="298"/>
      <c r="AB130" s="385"/>
      <c r="AC130" s="868"/>
      <c r="AD130" s="298"/>
    </row>
    <row r="131" spans="1:30" ht="15" customHeight="1" x14ac:dyDescent="0.35">
      <c r="A131" s="1243">
        <v>44368</v>
      </c>
      <c r="B131" s="353">
        <v>52.66</v>
      </c>
      <c r="C131" s="353"/>
      <c r="D131" s="298">
        <v>271199</v>
      </c>
      <c r="E131" s="366"/>
      <c r="F131" s="297"/>
      <c r="G131" s="353"/>
      <c r="H131" s="298"/>
      <c r="I131" s="366"/>
      <c r="J131" s="366"/>
      <c r="K131" s="298"/>
      <c r="L131" s="366"/>
      <c r="M131" s="298"/>
      <c r="N131" s="366"/>
      <c r="O131" s="298"/>
      <c r="P131" s="366"/>
      <c r="Q131" s="298"/>
      <c r="R131" s="365"/>
      <c r="S131" s="298"/>
      <c r="T131" s="366"/>
      <c r="U131" s="298"/>
      <c r="V131" s="366"/>
      <c r="W131" s="366"/>
      <c r="X131" s="298"/>
      <c r="Y131" s="366"/>
      <c r="Z131" s="366"/>
      <c r="AA131" s="298"/>
      <c r="AB131" s="385"/>
      <c r="AC131" s="868"/>
      <c r="AD131" s="298"/>
    </row>
    <row r="132" spans="1:30" ht="15" customHeight="1" x14ac:dyDescent="0.35">
      <c r="A132" s="1244"/>
      <c r="B132" s="353"/>
      <c r="C132" s="353"/>
      <c r="D132" s="298"/>
      <c r="E132" s="366"/>
      <c r="F132" s="297"/>
      <c r="G132" s="353"/>
      <c r="H132" s="298"/>
      <c r="I132" s="366"/>
      <c r="J132" s="366"/>
      <c r="K132" s="298"/>
      <c r="L132" s="366"/>
      <c r="M132" s="298"/>
      <c r="N132" s="366"/>
      <c r="O132" s="298"/>
      <c r="P132" s="366"/>
      <c r="Q132" s="298"/>
      <c r="R132" s="365"/>
      <c r="S132" s="298"/>
      <c r="T132" s="366"/>
      <c r="U132" s="298"/>
      <c r="V132" s="366"/>
      <c r="W132" s="366"/>
      <c r="X132" s="298"/>
      <c r="Y132" s="366"/>
      <c r="Z132" s="366"/>
      <c r="AA132" s="298"/>
      <c r="AB132" s="385"/>
      <c r="AC132" s="868"/>
      <c r="AD132" s="298"/>
    </row>
    <row r="133" spans="1:30" ht="15" customHeight="1" x14ac:dyDescent="0.35">
      <c r="A133" s="1243">
        <v>44369</v>
      </c>
      <c r="B133" s="353"/>
      <c r="C133" s="353"/>
      <c r="D133" s="298"/>
      <c r="E133" s="366"/>
      <c r="F133" s="297"/>
      <c r="G133" s="353"/>
      <c r="H133" s="298"/>
      <c r="I133" s="366"/>
      <c r="J133" s="366"/>
      <c r="K133" s="298"/>
      <c r="L133" s="366"/>
      <c r="M133" s="298"/>
      <c r="N133" s="366"/>
      <c r="O133" s="298"/>
      <c r="P133" s="366"/>
      <c r="Q133" s="298"/>
      <c r="R133" s="365"/>
      <c r="S133" s="298"/>
      <c r="T133" s="366"/>
      <c r="U133" s="298"/>
      <c r="V133" s="366">
        <v>37.18</v>
      </c>
      <c r="W133" s="366"/>
      <c r="X133" s="298">
        <v>284427</v>
      </c>
      <c r="Y133" s="366"/>
      <c r="Z133" s="366"/>
      <c r="AA133" s="298"/>
      <c r="AB133" s="385"/>
      <c r="AC133" s="868"/>
      <c r="AD133" s="298"/>
    </row>
    <row r="134" spans="1:30" ht="18" customHeight="1" x14ac:dyDescent="0.35">
      <c r="A134" s="1244"/>
      <c r="B134" s="353"/>
      <c r="C134" s="353"/>
      <c r="D134" s="298"/>
      <c r="E134" s="366"/>
      <c r="F134" s="297"/>
      <c r="G134" s="353"/>
      <c r="H134" s="298"/>
      <c r="I134" s="366"/>
      <c r="J134" s="366"/>
      <c r="K134" s="298"/>
      <c r="L134" s="366"/>
      <c r="M134" s="298"/>
      <c r="N134" s="366"/>
      <c r="O134" s="298"/>
      <c r="P134" s="366"/>
      <c r="Q134" s="298"/>
      <c r="R134" s="365"/>
      <c r="S134" s="298"/>
      <c r="T134" s="366"/>
      <c r="U134" s="298"/>
      <c r="V134" s="366"/>
      <c r="W134" s="366"/>
      <c r="X134" s="298"/>
      <c r="Y134" s="366"/>
      <c r="Z134" s="366"/>
      <c r="AA134" s="298"/>
      <c r="AB134" s="385"/>
      <c r="AC134" s="868"/>
      <c r="AD134" s="298"/>
    </row>
    <row r="135" spans="1:30" ht="15" customHeight="1" x14ac:dyDescent="0.35">
      <c r="A135" s="1243">
        <v>44370</v>
      </c>
      <c r="B135" s="353"/>
      <c r="C135" s="353"/>
      <c r="D135" s="298"/>
      <c r="E135" s="366"/>
      <c r="F135" s="297"/>
      <c r="G135" s="353">
        <v>14.43</v>
      </c>
      <c r="H135" s="298">
        <v>110390</v>
      </c>
      <c r="I135" s="366"/>
      <c r="J135" s="366"/>
      <c r="K135" s="298"/>
      <c r="L135" s="366"/>
      <c r="M135" s="298"/>
      <c r="N135" s="366"/>
      <c r="O135" s="298"/>
      <c r="P135" s="366"/>
      <c r="Q135" s="298"/>
      <c r="R135" s="365"/>
      <c r="S135" s="298"/>
      <c r="T135" s="366">
        <v>24.08</v>
      </c>
      <c r="U135" s="298">
        <v>184212</v>
      </c>
      <c r="V135" s="366"/>
      <c r="W135" s="366"/>
      <c r="X135" s="298"/>
      <c r="Y135" s="366"/>
      <c r="Z135" s="366">
        <v>38.28</v>
      </c>
      <c r="AA135" s="298">
        <v>390460</v>
      </c>
      <c r="AB135" s="385"/>
      <c r="AC135" s="868"/>
      <c r="AD135" s="298"/>
    </row>
    <row r="136" spans="1:30" ht="15" customHeight="1" x14ac:dyDescent="0.35">
      <c r="A136" s="1244"/>
      <c r="B136" s="353"/>
      <c r="C136" s="353"/>
      <c r="D136" s="298"/>
      <c r="E136" s="366"/>
      <c r="F136" s="297"/>
      <c r="G136" s="353"/>
      <c r="H136" s="298"/>
      <c r="I136" s="366"/>
      <c r="J136" s="366"/>
      <c r="K136" s="298"/>
      <c r="L136" s="366"/>
      <c r="M136" s="298"/>
      <c r="N136" s="366"/>
      <c r="O136" s="298"/>
      <c r="P136" s="366"/>
      <c r="Q136" s="298"/>
      <c r="R136" s="365"/>
      <c r="S136" s="298"/>
      <c r="T136" s="366"/>
      <c r="U136" s="298"/>
      <c r="V136" s="366"/>
      <c r="W136" s="366"/>
      <c r="X136" s="298"/>
      <c r="Y136" s="366"/>
      <c r="Z136" s="366"/>
      <c r="AA136" s="298"/>
      <c r="AB136" s="385"/>
      <c r="AC136" s="868"/>
      <c r="AD136" s="298"/>
    </row>
    <row r="137" spans="1:30" ht="15" customHeight="1" x14ac:dyDescent="0.35">
      <c r="A137" s="1243">
        <v>44371</v>
      </c>
      <c r="B137" s="353"/>
      <c r="C137" s="353"/>
      <c r="D137" s="298"/>
      <c r="E137" s="366">
        <v>38.520000000000003</v>
      </c>
      <c r="F137" s="297">
        <v>198380</v>
      </c>
      <c r="G137" s="353"/>
      <c r="H137" s="298"/>
      <c r="I137" s="366"/>
      <c r="J137" s="366"/>
      <c r="K137" s="298"/>
      <c r="L137" s="366"/>
      <c r="M137" s="298"/>
      <c r="N137" s="366"/>
      <c r="O137" s="298"/>
      <c r="P137" s="366"/>
      <c r="Q137" s="298"/>
      <c r="R137" s="365"/>
      <c r="S137" s="298"/>
      <c r="T137" s="434"/>
      <c r="U137" s="435"/>
      <c r="V137" s="366"/>
      <c r="W137" s="366"/>
      <c r="X137" s="298"/>
      <c r="Y137" s="366"/>
      <c r="Z137" s="366"/>
      <c r="AA137" s="298"/>
      <c r="AB137" s="385"/>
      <c r="AC137" s="868"/>
      <c r="AD137" s="298"/>
    </row>
    <row r="138" spans="1:30" ht="15" customHeight="1" x14ac:dyDescent="0.35">
      <c r="A138" s="1244"/>
      <c r="B138" s="353"/>
      <c r="C138" s="353"/>
      <c r="D138" s="298"/>
      <c r="E138" s="366"/>
      <c r="F138" s="297"/>
      <c r="G138" s="353"/>
      <c r="H138" s="298"/>
      <c r="I138" s="366"/>
      <c r="J138" s="366"/>
      <c r="K138" s="298"/>
      <c r="L138" s="366"/>
      <c r="M138" s="298"/>
      <c r="N138" s="366"/>
      <c r="O138" s="298"/>
      <c r="P138" s="366"/>
      <c r="Q138" s="298"/>
      <c r="R138" s="365"/>
      <c r="S138" s="298"/>
      <c r="T138" s="366"/>
      <c r="U138" s="298"/>
      <c r="V138" s="366"/>
      <c r="W138" s="366"/>
      <c r="X138" s="298"/>
      <c r="Y138" s="366"/>
      <c r="Z138" s="366"/>
      <c r="AA138" s="298"/>
      <c r="AB138" s="385"/>
      <c r="AC138" s="868"/>
      <c r="AD138" s="298"/>
    </row>
    <row r="139" spans="1:30" ht="15" customHeight="1" x14ac:dyDescent="0.35">
      <c r="A139" s="1243">
        <v>44372</v>
      </c>
      <c r="B139" s="353"/>
      <c r="C139" s="353"/>
      <c r="D139" s="298"/>
      <c r="E139" s="366"/>
      <c r="F139" s="297"/>
      <c r="G139" s="353">
        <v>14.03</v>
      </c>
      <c r="H139" s="298">
        <v>107330</v>
      </c>
      <c r="I139" s="366"/>
      <c r="J139" s="366"/>
      <c r="K139" s="298"/>
      <c r="L139" s="366"/>
      <c r="M139" s="298"/>
      <c r="N139" s="366">
        <v>12.4</v>
      </c>
      <c r="O139" s="298">
        <v>94860</v>
      </c>
      <c r="P139" s="366"/>
      <c r="Q139" s="298"/>
      <c r="R139" s="365"/>
      <c r="S139" s="298"/>
      <c r="T139" s="366"/>
      <c r="U139" s="298"/>
      <c r="V139" s="366"/>
      <c r="W139" s="366"/>
      <c r="X139" s="298"/>
      <c r="Y139" s="366"/>
      <c r="Z139" s="366"/>
      <c r="AA139" s="298"/>
      <c r="AB139" s="385">
        <v>31.08</v>
      </c>
      <c r="AC139" s="868">
        <v>317020</v>
      </c>
      <c r="AD139" s="298"/>
    </row>
    <row r="140" spans="1:30" ht="15" customHeight="1" x14ac:dyDescent="0.35">
      <c r="A140" s="1244"/>
      <c r="B140" s="353"/>
      <c r="C140" s="353"/>
      <c r="D140" s="298"/>
      <c r="E140" s="366"/>
      <c r="F140" s="297"/>
      <c r="G140" s="353"/>
      <c r="H140" s="298"/>
      <c r="I140" s="366"/>
      <c r="J140" s="366"/>
      <c r="K140" s="298"/>
      <c r="L140" s="366"/>
      <c r="M140" s="298"/>
      <c r="N140" s="366"/>
      <c r="O140" s="298"/>
      <c r="P140" s="366"/>
      <c r="Q140" s="298"/>
      <c r="R140" s="365"/>
      <c r="S140" s="298"/>
      <c r="T140" s="366"/>
      <c r="U140" s="298"/>
      <c r="V140" s="366"/>
      <c r="W140" s="366"/>
      <c r="X140" s="298"/>
      <c r="Y140" s="366"/>
      <c r="Z140" s="366"/>
      <c r="AA140" s="298"/>
      <c r="AB140" s="385"/>
      <c r="AC140" s="868"/>
      <c r="AD140" s="298"/>
    </row>
    <row r="141" spans="1:30" ht="15" customHeight="1" x14ac:dyDescent="0.35">
      <c r="A141" s="1243">
        <v>44373</v>
      </c>
      <c r="B141" s="353"/>
      <c r="C141" s="353"/>
      <c r="D141" s="298"/>
      <c r="E141" s="366"/>
      <c r="F141" s="297"/>
      <c r="G141" s="353"/>
      <c r="H141" s="298"/>
      <c r="I141" s="366"/>
      <c r="J141" s="366"/>
      <c r="K141" s="298"/>
      <c r="L141" s="366"/>
      <c r="M141" s="298"/>
      <c r="N141" s="366"/>
      <c r="O141" s="298"/>
      <c r="P141" s="366"/>
      <c r="Q141" s="298"/>
      <c r="R141" s="365"/>
      <c r="S141" s="298"/>
      <c r="T141" s="366"/>
      <c r="U141" s="298"/>
      <c r="V141" s="366"/>
      <c r="W141" s="366"/>
      <c r="X141" s="298"/>
      <c r="Y141" s="366"/>
      <c r="Z141" s="366"/>
      <c r="AA141" s="298"/>
      <c r="AB141" s="385"/>
      <c r="AC141" s="868"/>
      <c r="AD141" s="298"/>
    </row>
    <row r="142" spans="1:30" ht="15" customHeight="1" x14ac:dyDescent="0.35">
      <c r="A142" s="1244"/>
      <c r="B142" s="353"/>
      <c r="C142" s="353"/>
      <c r="D142" s="298"/>
      <c r="E142" s="366"/>
      <c r="F142" s="297"/>
      <c r="G142" s="353"/>
      <c r="H142" s="298"/>
      <c r="I142" s="366"/>
      <c r="J142" s="366"/>
      <c r="K142" s="298"/>
      <c r="L142" s="366"/>
      <c r="M142" s="298"/>
      <c r="N142" s="366"/>
      <c r="O142" s="298"/>
      <c r="P142" s="366"/>
      <c r="Q142" s="298"/>
      <c r="R142" s="365"/>
      <c r="S142" s="298"/>
      <c r="T142" s="366"/>
      <c r="U142" s="298"/>
      <c r="V142" s="366"/>
      <c r="W142" s="366"/>
      <c r="X142" s="298"/>
      <c r="Y142" s="366"/>
      <c r="Z142" s="366"/>
      <c r="AA142" s="298"/>
      <c r="AB142" s="385"/>
      <c r="AC142" s="868"/>
      <c r="AD142" s="298"/>
    </row>
    <row r="143" spans="1:30" ht="15" customHeight="1" x14ac:dyDescent="0.35">
      <c r="A143" s="1243">
        <v>44374</v>
      </c>
      <c r="B143" s="353">
        <v>56.35</v>
      </c>
      <c r="C143" s="353"/>
      <c r="D143" s="298">
        <v>290200</v>
      </c>
      <c r="E143" s="366"/>
      <c r="F143" s="297"/>
      <c r="G143" s="353"/>
      <c r="H143" s="298"/>
      <c r="I143" s="366"/>
      <c r="J143" s="366"/>
      <c r="K143" s="298"/>
      <c r="L143" s="366"/>
      <c r="M143" s="298"/>
      <c r="N143" s="366"/>
      <c r="O143" s="298"/>
      <c r="P143" s="366"/>
      <c r="Q143" s="298"/>
      <c r="R143" s="365"/>
      <c r="S143" s="298"/>
      <c r="T143" s="366"/>
      <c r="U143" s="298"/>
      <c r="V143" s="366"/>
      <c r="W143" s="366"/>
      <c r="X143" s="298"/>
      <c r="Y143" s="366"/>
      <c r="Z143" s="366"/>
      <c r="AA143" s="298"/>
      <c r="AB143" s="385"/>
      <c r="AC143" s="868"/>
      <c r="AD143" s="298"/>
    </row>
    <row r="144" spans="1:30" ht="15" customHeight="1" x14ac:dyDescent="0.35">
      <c r="A144" s="1244"/>
      <c r="B144" s="352"/>
      <c r="C144" s="352"/>
      <c r="D144" s="298"/>
      <c r="E144" s="366"/>
      <c r="F144" s="297"/>
      <c r="G144" s="353"/>
      <c r="H144" s="298"/>
      <c r="I144" s="366"/>
      <c r="J144" s="366"/>
      <c r="K144" s="298"/>
      <c r="L144" s="366"/>
      <c r="M144" s="298"/>
      <c r="N144" s="366"/>
      <c r="O144" s="298"/>
      <c r="P144" s="366"/>
      <c r="Q144" s="298"/>
      <c r="R144" s="365"/>
      <c r="S144" s="298"/>
      <c r="T144" s="366"/>
      <c r="U144" s="298"/>
      <c r="V144" s="366"/>
      <c r="W144" s="366"/>
      <c r="X144" s="298"/>
      <c r="Y144" s="366"/>
      <c r="Z144" s="366"/>
      <c r="AA144" s="298"/>
      <c r="AB144" s="385"/>
      <c r="AC144" s="868"/>
      <c r="AD144" s="298"/>
    </row>
    <row r="145" spans="1:30" ht="15" customHeight="1" x14ac:dyDescent="0.35">
      <c r="A145" s="1243">
        <v>44375</v>
      </c>
      <c r="B145" s="352"/>
      <c r="C145" s="352"/>
      <c r="D145" s="298"/>
      <c r="E145" s="366">
        <v>32.35</v>
      </c>
      <c r="F145" s="297">
        <v>166603</v>
      </c>
      <c r="G145" s="353"/>
      <c r="H145" s="298"/>
      <c r="I145" s="366"/>
      <c r="J145" s="366"/>
      <c r="K145" s="298"/>
      <c r="L145" s="366"/>
      <c r="M145" s="298"/>
      <c r="N145" s="366"/>
      <c r="O145" s="298"/>
      <c r="P145" s="366"/>
      <c r="Q145" s="298"/>
      <c r="R145" s="365"/>
      <c r="S145" s="298"/>
      <c r="T145" s="366"/>
      <c r="U145" s="298"/>
      <c r="V145" s="366"/>
      <c r="W145" s="366"/>
      <c r="X145" s="298"/>
      <c r="Y145" s="366"/>
      <c r="Z145" s="366"/>
      <c r="AA145" s="298"/>
      <c r="AB145" s="385"/>
      <c r="AC145" s="868"/>
      <c r="AD145" s="298"/>
    </row>
    <row r="146" spans="1:30" ht="15" customHeight="1" x14ac:dyDescent="0.35">
      <c r="A146" s="1244"/>
      <c r="B146" s="352"/>
      <c r="C146" s="352"/>
      <c r="D146" s="298"/>
      <c r="E146" s="366"/>
      <c r="F146" s="297"/>
      <c r="G146" s="353"/>
      <c r="H146" s="298"/>
      <c r="I146" s="366"/>
      <c r="J146" s="366"/>
      <c r="K146" s="298"/>
      <c r="L146" s="366"/>
      <c r="M146" s="298"/>
      <c r="N146" s="366"/>
      <c r="O146" s="298"/>
      <c r="P146" s="366"/>
      <c r="Q146" s="298"/>
      <c r="R146" s="365"/>
      <c r="S146" s="298"/>
      <c r="T146" s="366"/>
      <c r="U146" s="298"/>
      <c r="V146" s="366"/>
      <c r="W146" s="366"/>
      <c r="X146" s="298"/>
      <c r="Y146" s="366"/>
      <c r="Z146" s="366"/>
      <c r="AA146" s="298"/>
      <c r="AB146" s="385"/>
      <c r="AC146" s="868"/>
      <c r="AD146" s="298"/>
    </row>
    <row r="147" spans="1:30" ht="15" customHeight="1" x14ac:dyDescent="0.35">
      <c r="A147" s="1243">
        <v>44376</v>
      </c>
      <c r="B147" s="352"/>
      <c r="C147" s="352"/>
      <c r="D147" s="298"/>
      <c r="E147" s="366"/>
      <c r="F147" s="297"/>
      <c r="G147" s="353">
        <v>14.7</v>
      </c>
      <c r="H147" s="298">
        <v>112455</v>
      </c>
      <c r="I147" s="366"/>
      <c r="J147" s="366"/>
      <c r="K147" s="298"/>
      <c r="L147" s="366"/>
      <c r="M147" s="298"/>
      <c r="N147" s="366"/>
      <c r="O147" s="298"/>
      <c r="P147" s="366"/>
      <c r="Q147" s="298"/>
      <c r="R147" s="365"/>
      <c r="S147" s="298"/>
      <c r="T147" s="366"/>
      <c r="U147" s="298"/>
      <c r="V147" s="366"/>
      <c r="W147" s="366"/>
      <c r="X147" s="298"/>
      <c r="Y147" s="366"/>
      <c r="Z147" s="366">
        <v>47.22</v>
      </c>
      <c r="AA147" s="298">
        <v>481640</v>
      </c>
      <c r="AB147" s="385"/>
      <c r="AC147" s="868"/>
      <c r="AD147" s="298"/>
    </row>
    <row r="148" spans="1:30" ht="15" customHeight="1" x14ac:dyDescent="0.35">
      <c r="A148" s="1244"/>
      <c r="B148" s="352"/>
      <c r="C148" s="352"/>
      <c r="D148" s="298"/>
      <c r="E148" s="366"/>
      <c r="F148" s="297"/>
      <c r="G148" s="353"/>
      <c r="H148" s="298"/>
      <c r="I148" s="366"/>
      <c r="J148" s="366"/>
      <c r="K148" s="298"/>
      <c r="L148" s="366"/>
      <c r="M148" s="298"/>
      <c r="N148" s="366"/>
      <c r="O148" s="298"/>
      <c r="P148" s="366"/>
      <c r="Q148" s="298"/>
      <c r="R148" s="365"/>
      <c r="S148" s="298"/>
      <c r="T148" s="366"/>
      <c r="U148" s="298"/>
      <c r="V148" s="366"/>
      <c r="W148" s="366"/>
      <c r="X148" s="298"/>
      <c r="Y148" s="366"/>
      <c r="Z148" s="366"/>
      <c r="AA148" s="298"/>
      <c r="AB148" s="385"/>
      <c r="AC148" s="868"/>
      <c r="AD148" s="298"/>
    </row>
    <row r="149" spans="1:30" ht="15" customHeight="1" x14ac:dyDescent="0.35">
      <c r="A149" s="1243">
        <v>44377</v>
      </c>
      <c r="B149" s="352"/>
      <c r="C149" s="352"/>
      <c r="D149" s="298"/>
      <c r="E149" s="366"/>
      <c r="F149" s="297"/>
      <c r="G149" s="353"/>
      <c r="H149" s="298"/>
      <c r="I149" s="366"/>
      <c r="J149" s="366"/>
      <c r="K149" s="298"/>
      <c r="L149" s="366">
        <v>10.73</v>
      </c>
      <c r="M149" s="298">
        <v>82085</v>
      </c>
      <c r="N149" s="366"/>
      <c r="O149" s="298"/>
      <c r="P149" s="366"/>
      <c r="Q149" s="298"/>
      <c r="R149" s="365"/>
      <c r="S149" s="298"/>
      <c r="T149" s="366"/>
      <c r="U149" s="298"/>
      <c r="V149" s="366"/>
      <c r="W149" s="366"/>
      <c r="X149" s="298"/>
      <c r="Y149" s="366"/>
      <c r="Z149" s="366"/>
      <c r="AA149" s="298"/>
      <c r="AB149" s="385"/>
      <c r="AC149" s="868"/>
      <c r="AD149" s="298"/>
    </row>
    <row r="150" spans="1:30" ht="15" customHeight="1" x14ac:dyDescent="0.35">
      <c r="A150" s="1244"/>
      <c r="B150" s="352"/>
      <c r="C150" s="352"/>
      <c r="D150" s="298"/>
      <c r="E150" s="366"/>
      <c r="F150" s="297"/>
      <c r="G150" s="353"/>
      <c r="H150" s="298"/>
      <c r="I150" s="366"/>
      <c r="J150" s="366"/>
      <c r="K150" s="298"/>
      <c r="L150" s="366"/>
      <c r="M150" s="298"/>
      <c r="N150" s="366"/>
      <c r="O150" s="298"/>
      <c r="P150" s="366"/>
      <c r="Q150" s="298"/>
      <c r="R150" s="365"/>
      <c r="S150" s="298"/>
      <c r="T150" s="366"/>
      <c r="U150" s="298"/>
      <c r="V150" s="366"/>
      <c r="W150" s="366"/>
      <c r="X150" s="298"/>
      <c r="Y150" s="366"/>
      <c r="Z150" s="366"/>
      <c r="AA150" s="298"/>
      <c r="AB150" s="385"/>
      <c r="AC150" s="868"/>
      <c r="AD150" s="298"/>
    </row>
    <row r="151" spans="1:30" s="295" customFormat="1" ht="22" customHeight="1" x14ac:dyDescent="0.35">
      <c r="A151" s="1226" t="s">
        <v>113</v>
      </c>
      <c r="B151" s="354"/>
      <c r="C151" s="354"/>
      <c r="D151" s="293">
        <f>SUM(D91:D150)</f>
        <v>1392663</v>
      </c>
      <c r="E151" s="364"/>
      <c r="F151" s="293">
        <f>SUM(F91:F150)</f>
        <v>1657171</v>
      </c>
      <c r="G151" s="364"/>
      <c r="H151" s="293">
        <f>SUM(H91:H150)</f>
        <v>625081</v>
      </c>
      <c r="I151" s="364"/>
      <c r="J151" s="364"/>
      <c r="K151" s="293">
        <f>SUM(K91:K150)</f>
        <v>194311</v>
      </c>
      <c r="L151" s="364"/>
      <c r="M151" s="293">
        <f>SUM(M91:M150)</f>
        <v>82085</v>
      </c>
      <c r="N151" s="364"/>
      <c r="O151" s="293">
        <f>SUM(O91:O150)</f>
        <v>407072</v>
      </c>
      <c r="P151" s="364"/>
      <c r="Q151" s="293">
        <f>SUM(Q91:Q150)</f>
        <v>69768</v>
      </c>
      <c r="R151" s="354"/>
      <c r="S151" s="293">
        <f>SUM(S91:S150)</f>
        <v>308831</v>
      </c>
      <c r="T151" s="364"/>
      <c r="U151" s="293">
        <f>SUM(U91:U150)</f>
        <v>750236</v>
      </c>
      <c r="V151" s="364"/>
      <c r="W151" s="364"/>
      <c r="X151" s="293">
        <f>SUM(X91:X150)</f>
        <v>284427</v>
      </c>
      <c r="Y151" s="364"/>
      <c r="Z151" s="364"/>
      <c r="AA151" s="293">
        <f>SUM(AA91:AA150)</f>
        <v>2695960</v>
      </c>
      <c r="AB151" s="364"/>
      <c r="AC151" s="293">
        <f>SUM(AC91:AC150)</f>
        <v>1148630</v>
      </c>
      <c r="AD151" s="293">
        <f>SUM(B151:AC151)</f>
        <v>9616235</v>
      </c>
    </row>
    <row r="152" spans="1:30" s="295" customFormat="1" ht="22" customHeight="1" x14ac:dyDescent="0.35">
      <c r="A152" s="1226"/>
      <c r="B152" s="354">
        <f>SUM(B91:B151)</f>
        <v>270.42</v>
      </c>
      <c r="C152" s="354">
        <f>SUM(C91:C151)</f>
        <v>0</v>
      </c>
      <c r="D152" s="293"/>
      <c r="E152" s="354">
        <f>SUM(E91:E151)</f>
        <v>321.77999999999997</v>
      </c>
      <c r="F152" s="293"/>
      <c r="G152" s="354">
        <f>SUM(G91:G151)</f>
        <v>81.710000000000008</v>
      </c>
      <c r="H152" s="293"/>
      <c r="I152" s="354">
        <f>SUM(I91:I151)</f>
        <v>25.4</v>
      </c>
      <c r="J152" s="354">
        <f>SUM(J91:J151)</f>
        <v>0</v>
      </c>
      <c r="K152" s="293"/>
      <c r="L152" s="354">
        <f>SUM(L91:L151)</f>
        <v>10.73</v>
      </c>
      <c r="M152" s="293"/>
      <c r="N152" s="354">
        <f>SUM(N91:N151)</f>
        <v>53.22</v>
      </c>
      <c r="O152" s="293"/>
      <c r="P152" s="354">
        <f>SUM(P91:P151)</f>
        <v>9.1199999999999992</v>
      </c>
      <c r="Q152" s="293"/>
      <c r="R152" s="354">
        <f>SUM(R91:R151)</f>
        <v>40.369999999999997</v>
      </c>
      <c r="S152" s="293"/>
      <c r="T152" s="354">
        <f>SUM(T91:T151)</f>
        <v>98.070000000000007</v>
      </c>
      <c r="U152" s="293"/>
      <c r="V152" s="354">
        <f>SUM(V91:V151)</f>
        <v>37.18</v>
      </c>
      <c r="W152" s="354">
        <f>SUM(W91:W151)</f>
        <v>0</v>
      </c>
      <c r="X152" s="293"/>
      <c r="Y152" s="354">
        <f>SUM(Y91:Y151)</f>
        <v>0</v>
      </c>
      <c r="Z152" s="354">
        <f>SUM(Z91:Z151)</f>
        <v>264.31</v>
      </c>
      <c r="AA152" s="293"/>
      <c r="AB152" s="354">
        <f>SUM(AB91:AB151)</f>
        <v>113.61</v>
      </c>
      <c r="AC152" s="293"/>
      <c r="AD152" s="364">
        <f>SUM(B152:AC152)</f>
        <v>1325.92</v>
      </c>
    </row>
    <row r="153" spans="1:30" ht="24" customHeight="1" x14ac:dyDescent="0.35">
      <c r="A153" s="1226"/>
      <c r="B153" s="1277"/>
      <c r="C153" s="1278"/>
      <c r="D153" s="1278"/>
      <c r="E153" s="1278"/>
      <c r="F153" s="1278"/>
      <c r="G153" s="1278"/>
      <c r="H153" s="1278"/>
      <c r="I153" s="1278"/>
      <c r="J153" s="1278"/>
      <c r="K153" s="1278"/>
      <c r="L153" s="1278"/>
      <c r="M153" s="1278"/>
      <c r="N153" s="1278"/>
      <c r="O153" s="1278"/>
      <c r="P153" s="1278"/>
      <c r="Q153" s="1278"/>
      <c r="R153" s="1278"/>
      <c r="S153" s="1278"/>
      <c r="T153" s="1278"/>
      <c r="U153" s="1278"/>
      <c r="V153" s="1278"/>
      <c r="W153" s="1278"/>
      <c r="X153" s="1278"/>
      <c r="Y153" s="1278"/>
      <c r="Z153" s="1278"/>
      <c r="AA153" s="1278"/>
      <c r="AB153" s="1278"/>
      <c r="AC153" s="1279"/>
      <c r="AD153" s="394">
        <f>AD85+AD151</f>
        <v>33801449</v>
      </c>
    </row>
    <row r="154" spans="1:30" ht="24" customHeight="1" x14ac:dyDescent="0.35">
      <c r="A154" s="862"/>
      <c r="B154" s="1277"/>
      <c r="C154" s="1278"/>
      <c r="D154" s="1278"/>
      <c r="E154" s="1278"/>
      <c r="F154" s="1278"/>
      <c r="G154" s="1278"/>
      <c r="H154" s="1278"/>
      <c r="I154" s="1278"/>
      <c r="J154" s="1278"/>
      <c r="K154" s="1278"/>
      <c r="L154" s="1278"/>
      <c r="M154" s="1278"/>
      <c r="N154" s="1278"/>
      <c r="O154" s="1278"/>
      <c r="P154" s="1278"/>
      <c r="Q154" s="1278"/>
      <c r="R154" s="1278"/>
      <c r="S154" s="1278"/>
      <c r="T154" s="1278"/>
      <c r="U154" s="1278"/>
      <c r="V154" s="1278"/>
      <c r="W154" s="1278"/>
      <c r="X154" s="1278"/>
      <c r="Y154" s="1278"/>
      <c r="Z154" s="1278"/>
      <c r="AA154" s="1278"/>
      <c r="AB154" s="1278"/>
      <c r="AC154" s="1279"/>
      <c r="AD154" s="412">
        <f>AD152+AD86</f>
        <v>4594.18</v>
      </c>
    </row>
    <row r="155" spans="1:30" ht="22" customHeight="1" x14ac:dyDescent="0.35">
      <c r="A155" s="331" t="s">
        <v>291</v>
      </c>
      <c r="B155" s="360"/>
      <c r="C155" s="360"/>
      <c r="D155" s="303"/>
      <c r="E155" s="368"/>
      <c r="F155" s="303"/>
      <c r="G155" s="368"/>
      <c r="H155" s="301"/>
      <c r="I155" s="359"/>
      <c r="J155" s="359"/>
      <c r="K155" s="301"/>
      <c r="L155" s="359"/>
      <c r="M155" s="301"/>
      <c r="N155" s="359"/>
      <c r="O155" s="301"/>
      <c r="P155" s="359"/>
      <c r="Q155" s="301"/>
      <c r="R155" s="369"/>
      <c r="S155" s="301"/>
      <c r="T155" s="359"/>
      <c r="U155" s="301"/>
      <c r="V155" s="359"/>
      <c r="W155" s="359"/>
      <c r="X155" s="301"/>
      <c r="Y155" s="359"/>
      <c r="Z155" s="359"/>
      <c r="AA155" s="301"/>
      <c r="AB155" s="359"/>
      <c r="AC155" s="301"/>
      <c r="AD155" s="301"/>
    </row>
    <row r="156" spans="1:30" ht="22" customHeight="1" x14ac:dyDescent="0.35">
      <c r="A156" s="301"/>
      <c r="B156" s="359"/>
      <c r="C156" s="359"/>
      <c r="D156" s="301"/>
      <c r="E156" s="359"/>
      <c r="F156" s="301"/>
      <c r="G156" s="359"/>
      <c r="H156" s="301"/>
      <c r="I156" s="359"/>
      <c r="J156" s="359"/>
      <c r="K156" s="301"/>
      <c r="L156" s="359"/>
      <c r="M156" s="301"/>
      <c r="N156" s="359"/>
      <c r="O156" s="301"/>
      <c r="P156" s="359"/>
      <c r="Q156" s="301"/>
      <c r="R156" s="369"/>
      <c r="S156" s="301"/>
      <c r="T156" s="359"/>
      <c r="U156" s="301"/>
      <c r="V156" s="359"/>
      <c r="W156" s="359"/>
      <c r="X156" s="301"/>
      <c r="Y156" s="359"/>
      <c r="Z156" s="359"/>
      <c r="AA156" s="301"/>
      <c r="AB156" s="359"/>
      <c r="AC156" s="301"/>
      <c r="AD156" s="301"/>
    </row>
    <row r="157" spans="1:30" ht="22" customHeight="1" x14ac:dyDescent="0.35">
      <c r="A157" s="301"/>
      <c r="B157" s="359"/>
      <c r="C157" s="359"/>
      <c r="D157" s="301"/>
      <c r="E157" s="359"/>
      <c r="F157" s="301"/>
      <c r="G157" s="359"/>
      <c r="H157" s="301"/>
      <c r="I157" s="359"/>
      <c r="J157" s="359"/>
      <c r="K157" s="301"/>
      <c r="L157" s="359"/>
      <c r="M157" s="301"/>
      <c r="N157" s="359"/>
      <c r="O157" s="301"/>
      <c r="P157" s="359"/>
      <c r="Q157" s="301"/>
      <c r="R157" s="369"/>
      <c r="S157" s="301"/>
      <c r="T157" s="359"/>
      <c r="U157" s="301"/>
      <c r="V157" s="359"/>
      <c r="W157" s="359"/>
      <c r="X157" s="359"/>
      <c r="Y157" s="359"/>
      <c r="Z157" s="359"/>
      <c r="AA157" s="301"/>
      <c r="AB157" s="359"/>
      <c r="AC157" s="301"/>
      <c r="AD157" s="301"/>
    </row>
    <row r="158" spans="1:30" ht="32.25" customHeight="1" x14ac:dyDescent="0.35">
      <c r="A158" s="324"/>
      <c r="B158" s="361"/>
      <c r="C158" s="361"/>
      <c r="D158" s="1238"/>
      <c r="E158" s="1238"/>
      <c r="F158" s="1238"/>
      <c r="G158" s="391"/>
      <c r="H158" s="301"/>
      <c r="I158" s="359"/>
      <c r="J158" s="359"/>
      <c r="K158" s="301"/>
      <c r="L158" s="359"/>
      <c r="M158" s="301"/>
      <c r="N158" s="359"/>
      <c r="O158" s="301"/>
      <c r="P158" s="359"/>
      <c r="Q158" s="301"/>
      <c r="R158" s="369"/>
      <c r="S158" s="301"/>
      <c r="T158" s="359"/>
      <c r="U158" s="866"/>
      <c r="V158" s="369"/>
      <c r="W158" s="369"/>
      <c r="X158" s="359"/>
      <c r="Y158" s="359"/>
      <c r="Z158" s="359"/>
      <c r="AA158" s="1239"/>
      <c r="AB158" s="1239"/>
      <c r="AC158" s="1239"/>
      <c r="AD158" s="866"/>
    </row>
    <row r="159" spans="1:30" ht="22" customHeight="1" x14ac:dyDescent="0.35">
      <c r="A159" s="301"/>
      <c r="B159" s="359"/>
      <c r="C159" s="359"/>
      <c r="D159" s="1240" t="s">
        <v>156</v>
      </c>
      <c r="E159" s="1240"/>
      <c r="F159" s="1240" t="s">
        <v>157</v>
      </c>
      <c r="G159" s="1240"/>
      <c r="H159" s="1240" t="s">
        <v>158</v>
      </c>
      <c r="I159" s="1240"/>
      <c r="J159" s="366"/>
      <c r="K159" s="1240" t="s">
        <v>159</v>
      </c>
      <c r="L159" s="1240"/>
      <c r="M159" s="1240" t="s">
        <v>160</v>
      </c>
      <c r="N159" s="1240"/>
      <c r="O159" s="1240" t="s">
        <v>216</v>
      </c>
      <c r="P159" s="1240"/>
      <c r="Q159" s="1240" t="s">
        <v>217</v>
      </c>
      <c r="R159" s="1240"/>
      <c r="S159" s="298"/>
      <c r="T159" s="359"/>
      <c r="U159" s="301"/>
      <c r="V159" s="359"/>
      <c r="W159" s="359"/>
      <c r="X159" s="359"/>
      <c r="Y159" s="359"/>
      <c r="Z159" s="359"/>
      <c r="AA159" s="301"/>
      <c r="AB159" s="359"/>
      <c r="AC159" s="301"/>
      <c r="AD159" s="301"/>
    </row>
    <row r="160" spans="1:30" ht="22" customHeight="1" x14ac:dyDescent="0.35">
      <c r="A160" s="301"/>
      <c r="B160" s="359"/>
      <c r="C160" s="359"/>
      <c r="D160" s="427"/>
      <c r="E160" s="365"/>
      <c r="F160" s="426"/>
      <c r="G160" s="366"/>
      <c r="H160" s="426"/>
      <c r="I160" s="366"/>
      <c r="J160" s="366"/>
      <c r="K160" s="426"/>
      <c r="L160" s="366"/>
      <c r="M160" s="426"/>
      <c r="N160" s="366"/>
      <c r="O160" s="426"/>
      <c r="P160" s="366"/>
      <c r="Q160" s="426"/>
      <c r="R160" s="365"/>
      <c r="S160" s="298"/>
      <c r="T160" s="359"/>
      <c r="U160" s="426">
        <v>1657171</v>
      </c>
      <c r="V160" s="366">
        <v>321.77999999999997</v>
      </c>
      <c r="W160" s="359"/>
      <c r="X160" s="359"/>
      <c r="Y160" s="359"/>
      <c r="Z160" s="359"/>
      <c r="AA160" s="301"/>
      <c r="AB160" s="359"/>
      <c r="AC160" s="301"/>
      <c r="AD160" s="301"/>
    </row>
    <row r="161" spans="1:30" ht="22" customHeight="1" x14ac:dyDescent="0.35">
      <c r="A161" s="301"/>
      <c r="B161" s="359"/>
      <c r="C161" s="359"/>
      <c r="D161" s="427">
        <v>2136341</v>
      </c>
      <c r="E161" s="365">
        <v>279.24</v>
      </c>
      <c r="F161" s="426">
        <v>5193362</v>
      </c>
      <c r="G161" s="366">
        <v>678.87000000000012</v>
      </c>
      <c r="H161" s="426">
        <v>755821</v>
      </c>
      <c r="I161" s="366">
        <v>99.6</v>
      </c>
      <c r="J161" s="366"/>
      <c r="K161" s="426">
        <v>69768</v>
      </c>
      <c r="L161" s="366">
        <v>9.1199999999999992</v>
      </c>
      <c r="M161" s="426">
        <v>284427</v>
      </c>
      <c r="N161" s="366">
        <v>37.18</v>
      </c>
      <c r="O161" s="426">
        <v>2695960</v>
      </c>
      <c r="P161" s="366">
        <v>264.31</v>
      </c>
      <c r="Q161" s="426">
        <v>1148630</v>
      </c>
      <c r="R161" s="365">
        <v>113.61</v>
      </c>
      <c r="S161" s="298"/>
      <c r="T161" s="359"/>
      <c r="U161" s="428">
        <v>1392663</v>
      </c>
      <c r="V161" s="392">
        <v>270.42</v>
      </c>
      <c r="W161" s="359"/>
      <c r="X161" s="301"/>
      <c r="Y161" s="359"/>
      <c r="Z161" s="359"/>
      <c r="AA161" s="301"/>
      <c r="AB161" s="359"/>
      <c r="AC161" s="301"/>
      <c r="AD161" s="301"/>
    </row>
    <row r="162" spans="1:30" ht="22" customHeight="1" x14ac:dyDescent="0.35">
      <c r="A162" s="301"/>
      <c r="B162" s="359"/>
      <c r="C162" s="359"/>
      <c r="D162" s="427">
        <v>2959943</v>
      </c>
      <c r="E162" s="365">
        <v>386.92</v>
      </c>
      <c r="F162" s="426">
        <v>1907446</v>
      </c>
      <c r="G162" s="366">
        <v>370.35999999999996</v>
      </c>
      <c r="H162" s="426">
        <v>287564</v>
      </c>
      <c r="I162" s="366">
        <v>37.590000000000003</v>
      </c>
      <c r="J162" s="366"/>
      <c r="K162" s="426">
        <v>407072</v>
      </c>
      <c r="L162" s="366">
        <v>53.22</v>
      </c>
      <c r="M162" s="426">
        <v>750236</v>
      </c>
      <c r="N162" s="366">
        <v>98.070000000000007</v>
      </c>
      <c r="O162" s="426"/>
      <c r="P162" s="366"/>
      <c r="Q162" s="432"/>
      <c r="R162" s="354"/>
      <c r="S162" s="298"/>
      <c r="T162" s="359"/>
      <c r="U162" s="301">
        <f>SUM(U160:U161)</f>
        <v>3049834</v>
      </c>
      <c r="V162" s="359">
        <f>SUM(V160:V161)</f>
        <v>592.20000000000005</v>
      </c>
      <c r="W162" s="359"/>
      <c r="X162" s="301"/>
      <c r="Y162" s="359"/>
      <c r="Z162" s="359"/>
      <c r="AA162" s="301"/>
      <c r="AB162" s="359"/>
      <c r="AC162" s="301"/>
      <c r="AD162" s="301"/>
    </row>
    <row r="163" spans="1:30" ht="22" customHeight="1" x14ac:dyDescent="0.35">
      <c r="A163" s="325"/>
      <c r="B163" s="362"/>
      <c r="C163" s="362"/>
      <c r="D163" s="426">
        <v>1458550</v>
      </c>
      <c r="E163" s="366">
        <v>190.66000000000003</v>
      </c>
      <c r="F163" s="430"/>
      <c r="G163" s="414"/>
      <c r="H163" s="427">
        <v>6196500</v>
      </c>
      <c r="I163" s="365">
        <v>795</v>
      </c>
      <c r="J163" s="365"/>
      <c r="K163" s="427">
        <v>82085</v>
      </c>
      <c r="L163" s="383">
        <v>10.73</v>
      </c>
      <c r="M163" s="427">
        <v>308831</v>
      </c>
      <c r="N163" s="365">
        <v>40.369999999999997</v>
      </c>
      <c r="O163" s="426"/>
      <c r="P163" s="366"/>
      <c r="Q163" s="430"/>
      <c r="R163" s="415"/>
      <c r="S163" s="413"/>
      <c r="T163" s="376"/>
      <c r="U163" s="880"/>
      <c r="V163" s="381"/>
      <c r="W163" s="381"/>
      <c r="X163" s="859"/>
      <c r="Y163" s="380"/>
      <c r="Z163" s="380"/>
      <c r="AA163" s="1237"/>
      <c r="AB163" s="1237"/>
      <c r="AC163" s="1237"/>
      <c r="AD163" s="880"/>
    </row>
    <row r="164" spans="1:30" ht="22" customHeight="1" x14ac:dyDescent="0.35">
      <c r="A164" s="301"/>
      <c r="B164" s="359"/>
      <c r="C164" s="359"/>
      <c r="D164" s="426"/>
      <c r="E164" s="366"/>
      <c r="F164" s="426"/>
      <c r="G164" s="366"/>
      <c r="H164" s="426">
        <v>615367</v>
      </c>
      <c r="I164" s="366">
        <v>80.44</v>
      </c>
      <c r="J164" s="366"/>
      <c r="K164" s="426">
        <v>194311</v>
      </c>
      <c r="L164" s="366">
        <v>25.4</v>
      </c>
      <c r="M164" s="426"/>
      <c r="N164" s="366"/>
      <c r="O164" s="426"/>
      <c r="P164" s="366"/>
      <c r="Q164" s="426"/>
      <c r="R164" s="365"/>
      <c r="S164" s="298"/>
      <c r="T164" s="359"/>
      <c r="U164" s="426">
        <v>69768</v>
      </c>
      <c r="V164" s="366">
        <v>9.1199999999999992</v>
      </c>
      <c r="W164" s="359"/>
      <c r="X164" s="301"/>
      <c r="Y164" s="359"/>
      <c r="Z164" s="359"/>
      <c r="AA164" s="301"/>
      <c r="AB164" s="359"/>
      <c r="AC164" s="301"/>
      <c r="AD164" s="301"/>
    </row>
    <row r="165" spans="1:30" ht="22" customHeight="1" x14ac:dyDescent="0.35">
      <c r="A165" s="301"/>
      <c r="B165" s="359"/>
      <c r="C165" s="359"/>
      <c r="D165" s="426"/>
      <c r="E165" s="366"/>
      <c r="F165" s="426"/>
      <c r="G165" s="366"/>
      <c r="H165" s="426">
        <v>810137</v>
      </c>
      <c r="I165" s="366">
        <v>105.9</v>
      </c>
      <c r="J165" s="366"/>
      <c r="K165" s="426">
        <v>625081</v>
      </c>
      <c r="L165" s="366">
        <v>81.710000000000008</v>
      </c>
      <c r="M165" s="426"/>
      <c r="N165" s="366"/>
      <c r="O165" s="426"/>
      <c r="P165" s="366"/>
      <c r="Q165" s="426"/>
      <c r="R165" s="365"/>
      <c r="S165" s="298"/>
      <c r="T165" s="359"/>
      <c r="U165" s="426">
        <v>407072</v>
      </c>
      <c r="V165" s="366">
        <v>53.22</v>
      </c>
      <c r="W165" s="359"/>
      <c r="X165" s="301"/>
      <c r="Y165" s="359"/>
      <c r="Z165" s="359"/>
      <c r="AA165" s="301"/>
      <c r="AB165" s="359"/>
      <c r="AC165" s="301"/>
      <c r="AD165" s="301"/>
    </row>
    <row r="166" spans="1:30" ht="24.75" customHeight="1" x14ac:dyDescent="0.35">
      <c r="A166" s="301"/>
      <c r="B166" s="359"/>
      <c r="C166" s="359"/>
      <c r="D166" s="426"/>
      <c r="E166" s="366"/>
      <c r="F166" s="426"/>
      <c r="G166" s="366"/>
      <c r="H166" s="426">
        <v>1767563</v>
      </c>
      <c r="I166" s="366">
        <v>231.04999999999995</v>
      </c>
      <c r="J166" s="366"/>
      <c r="K166" s="426">
        <v>1657171</v>
      </c>
      <c r="L166" s="366">
        <v>321.77999999999997</v>
      </c>
      <c r="M166" s="426"/>
      <c r="N166" s="366"/>
      <c r="O166" s="426"/>
      <c r="P166" s="366"/>
      <c r="Q166" s="426"/>
      <c r="R166" s="365"/>
      <c r="S166" s="298"/>
      <c r="T166" s="359"/>
      <c r="U166" s="427">
        <v>82085</v>
      </c>
      <c r="V166" s="383">
        <v>10.73</v>
      </c>
      <c r="W166" s="359"/>
      <c r="X166" s="301"/>
      <c r="Y166" s="359"/>
      <c r="Z166" s="359"/>
      <c r="AA166" s="301"/>
      <c r="AB166" s="359"/>
      <c r="AC166" s="301"/>
      <c r="AD166" s="301"/>
    </row>
    <row r="167" spans="1:30" ht="20.25" customHeight="1" x14ac:dyDescent="0.35">
      <c r="D167" s="428"/>
      <c r="E167" s="392"/>
      <c r="F167" s="428"/>
      <c r="G167" s="392"/>
      <c r="H167" s="428">
        <v>96620</v>
      </c>
      <c r="I167" s="392">
        <v>12.63</v>
      </c>
      <c r="J167" s="392"/>
      <c r="K167" s="428">
        <v>1392663</v>
      </c>
      <c r="L167" s="392">
        <v>270.42</v>
      </c>
      <c r="M167" s="429"/>
      <c r="N167" s="416"/>
      <c r="O167" s="429"/>
      <c r="P167" s="416"/>
      <c r="Q167" s="428"/>
      <c r="R167" s="375"/>
      <c r="S167" s="287"/>
      <c r="U167" s="426">
        <v>194311</v>
      </c>
      <c r="V167" s="366">
        <v>25.4</v>
      </c>
    </row>
    <row r="168" spans="1:30" ht="20.25" customHeight="1" x14ac:dyDescent="0.35">
      <c r="D168" s="429"/>
      <c r="E168" s="416">
        <f>SUM(E161:E167)</f>
        <v>856.82000000000016</v>
      </c>
      <c r="F168" s="429"/>
      <c r="G168" s="416"/>
      <c r="H168" s="429"/>
      <c r="I168" s="416">
        <f>SUM(I160:I167)</f>
        <v>1362.2100000000003</v>
      </c>
      <c r="J168" s="416"/>
      <c r="K168" s="429"/>
      <c r="L168" s="416"/>
      <c r="M168" s="429"/>
      <c r="N168" s="392">
        <f>SUM(N160:N167)</f>
        <v>175.62</v>
      </c>
      <c r="O168" s="429"/>
      <c r="P168" s="416"/>
      <c r="Q168" s="429"/>
      <c r="R168" s="363"/>
      <c r="S168" s="287"/>
      <c r="U168" s="426">
        <v>625081</v>
      </c>
      <c r="V168" s="366">
        <v>81.710000000000008</v>
      </c>
    </row>
    <row r="169" spans="1:30" ht="20.25" customHeight="1" x14ac:dyDescent="0.35">
      <c r="D169" s="428">
        <f>SUM(D160:D168)</f>
        <v>6554834</v>
      </c>
      <c r="E169" s="392"/>
      <c r="F169" s="428">
        <f>SUM(F160:F168)</f>
        <v>7100808</v>
      </c>
      <c r="G169" s="392"/>
      <c r="H169" s="428">
        <f>SUM(H160:H168)</f>
        <v>10529572</v>
      </c>
      <c r="I169" s="392"/>
      <c r="J169" s="392"/>
      <c r="K169" s="428">
        <f>SUM(K160:K168)</f>
        <v>4428151</v>
      </c>
      <c r="L169" s="392"/>
      <c r="M169" s="428">
        <f>SUM(M160:M168)</f>
        <v>1343494</v>
      </c>
      <c r="N169" s="392"/>
      <c r="O169" s="428">
        <f>SUM(O160:O168)</f>
        <v>2695960</v>
      </c>
      <c r="P169" s="392"/>
      <c r="Q169" s="428">
        <f>SUM(Q160:Q168)</f>
        <v>1148630</v>
      </c>
      <c r="R169" s="375"/>
      <c r="S169" s="287">
        <f>SUM(D169:R169)</f>
        <v>33801449</v>
      </c>
      <c r="U169" s="294">
        <f>SUM(U164:U168)</f>
        <v>1378317</v>
      </c>
      <c r="V169" s="349">
        <f>SUM(V164:V168)</f>
        <v>180.18</v>
      </c>
    </row>
    <row r="174" spans="1:30" ht="14.5" x14ac:dyDescent="0.35">
      <c r="K174" s="433"/>
    </row>
    <row r="175" spans="1:30" ht="14.5" x14ac:dyDescent="0.35">
      <c r="K175" s="433"/>
      <c r="L175" s="436"/>
    </row>
    <row r="176" spans="1:30" ht="15" x14ac:dyDescent="0.35">
      <c r="K176" s="119"/>
      <c r="L176" s="355"/>
    </row>
    <row r="177" spans="1:31" ht="15" x14ac:dyDescent="0.35">
      <c r="K177" s="119"/>
      <c r="L177" s="355"/>
    </row>
    <row r="178" spans="1:31" ht="15" x14ac:dyDescent="0.35">
      <c r="K178" s="119"/>
      <c r="L178" s="355"/>
    </row>
    <row r="179" spans="1:31" ht="15" x14ac:dyDescent="0.35">
      <c r="K179" s="119"/>
      <c r="L179" s="437"/>
    </row>
    <row r="180" spans="1:31" ht="15" x14ac:dyDescent="0.35">
      <c r="K180" s="119"/>
      <c r="L180" s="355"/>
    </row>
    <row r="181" spans="1:31" s="349" customFormat="1" x14ac:dyDescent="0.35">
      <c r="A181" s="294"/>
      <c r="D181" s="294"/>
      <c r="F181" s="294"/>
      <c r="H181" s="294"/>
      <c r="K181" s="294"/>
      <c r="L181" s="436"/>
      <c r="M181" s="294"/>
      <c r="O181" s="294"/>
      <c r="Q181" s="294"/>
      <c r="R181" s="377"/>
      <c r="S181" s="294"/>
      <c r="U181" s="294"/>
      <c r="X181" s="294"/>
      <c r="AA181" s="294"/>
      <c r="AC181" s="294"/>
      <c r="AD181" s="294"/>
      <c r="AE181" s="294"/>
    </row>
  </sheetData>
  <mergeCells count="112">
    <mergeCell ref="Q159:R159"/>
    <mergeCell ref="AA163:AC163"/>
    <mergeCell ref="A80:A82"/>
    <mergeCell ref="B153:AC153"/>
    <mergeCell ref="B154:AC154"/>
    <mergeCell ref="D158:F158"/>
    <mergeCell ref="AA158:AC158"/>
    <mergeCell ref="D159:E159"/>
    <mergeCell ref="F159:G159"/>
    <mergeCell ref="H159:I159"/>
    <mergeCell ref="K159:L159"/>
    <mergeCell ref="M159:N159"/>
    <mergeCell ref="O159:P159"/>
    <mergeCell ref="A143:A144"/>
    <mergeCell ref="A145:A146"/>
    <mergeCell ref="A147:A148"/>
    <mergeCell ref="A149:A150"/>
    <mergeCell ref="A151:A153"/>
    <mergeCell ref="A131:A132"/>
    <mergeCell ref="A133:A134"/>
    <mergeCell ref="A135:A136"/>
    <mergeCell ref="A137:A138"/>
    <mergeCell ref="A139:A140"/>
    <mergeCell ref="A141:A142"/>
    <mergeCell ref="A119:A120"/>
    <mergeCell ref="A121:A122"/>
    <mergeCell ref="A123:A124"/>
    <mergeCell ref="A125:A126"/>
    <mergeCell ref="A127:A128"/>
    <mergeCell ref="A129:A130"/>
    <mergeCell ref="A107:A108"/>
    <mergeCell ref="A109:A110"/>
    <mergeCell ref="A111:A112"/>
    <mergeCell ref="A113:A114"/>
    <mergeCell ref="A115:A116"/>
    <mergeCell ref="A117:A118"/>
    <mergeCell ref="A95:A96"/>
    <mergeCell ref="A97:A98"/>
    <mergeCell ref="A99:A100"/>
    <mergeCell ref="A101:A102"/>
    <mergeCell ref="A103:A104"/>
    <mergeCell ref="A105:A106"/>
    <mergeCell ref="T89:U89"/>
    <mergeCell ref="V89:X89"/>
    <mergeCell ref="Y89:AA89"/>
    <mergeCell ref="AB89:AC89"/>
    <mergeCell ref="A91:A92"/>
    <mergeCell ref="A93:A94"/>
    <mergeCell ref="R88:X88"/>
    <mergeCell ref="Y88:AA88"/>
    <mergeCell ref="AB88:AC88"/>
    <mergeCell ref="AD88:AD89"/>
    <mergeCell ref="B89:D89"/>
    <mergeCell ref="E89:F89"/>
    <mergeCell ref="G89:H89"/>
    <mergeCell ref="I89:K89"/>
    <mergeCell ref="L89:M89"/>
    <mergeCell ref="N89:O89"/>
    <mergeCell ref="A85:A86"/>
    <mergeCell ref="A88:A90"/>
    <mergeCell ref="B88:F88"/>
    <mergeCell ref="G88:H88"/>
    <mergeCell ref="I88:Q88"/>
    <mergeCell ref="P89:Q89"/>
    <mergeCell ref="A68:A70"/>
    <mergeCell ref="A71:A73"/>
    <mergeCell ref="A74:A76"/>
    <mergeCell ref="A77:A79"/>
    <mergeCell ref="A83:A84"/>
    <mergeCell ref="A53:A55"/>
    <mergeCell ref="A56:A57"/>
    <mergeCell ref="A58:A60"/>
    <mergeCell ref="A61:A62"/>
    <mergeCell ref="A63:A64"/>
    <mergeCell ref="A65:A67"/>
    <mergeCell ref="A37:A39"/>
    <mergeCell ref="A40:A42"/>
    <mergeCell ref="A43:A44"/>
    <mergeCell ref="A45:A46"/>
    <mergeCell ref="A47:A49"/>
    <mergeCell ref="A50:A52"/>
    <mergeCell ref="A22:A24"/>
    <mergeCell ref="A25:A26"/>
    <mergeCell ref="A27:A29"/>
    <mergeCell ref="A30:A31"/>
    <mergeCell ref="A32:A34"/>
    <mergeCell ref="A35:A36"/>
    <mergeCell ref="A7:A8"/>
    <mergeCell ref="A9:A11"/>
    <mergeCell ref="A12:A13"/>
    <mergeCell ref="A14:A15"/>
    <mergeCell ref="A16:A17"/>
    <mergeCell ref="A18:A21"/>
    <mergeCell ref="A1:AD1"/>
    <mergeCell ref="A2:AD2"/>
    <mergeCell ref="A4:A5"/>
    <mergeCell ref="B4:H4"/>
    <mergeCell ref="I4:M4"/>
    <mergeCell ref="N4:O4"/>
    <mergeCell ref="P4:Q4"/>
    <mergeCell ref="R4:S4"/>
    <mergeCell ref="T4:U4"/>
    <mergeCell ref="V4:X4"/>
    <mergeCell ref="Y4:AA4"/>
    <mergeCell ref="AB4:AC4"/>
    <mergeCell ref="AD4:AD5"/>
    <mergeCell ref="B5:D5"/>
    <mergeCell ref="E5:F5"/>
    <mergeCell ref="G5:H5"/>
    <mergeCell ref="I5:K5"/>
    <mergeCell ref="L5:M5"/>
    <mergeCell ref="N5:O5"/>
  </mergeCells>
  <printOptions horizontalCentered="1"/>
  <pageMargins left="0.25" right="0.25" top="0.16" bottom="0.12" header="0.18" footer="0.12"/>
  <pageSetup paperSize="9" scale="32" fitToHeight="0" orientation="landscape" horizontalDpi="360" verticalDpi="360" r:id="rId1"/>
  <rowBreaks count="1" manualBreakCount="1">
    <brk id="86" max="1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E183"/>
  <sheetViews>
    <sheetView workbookViewId="0">
      <selection sqref="A1:AD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10" width="9.81640625" style="349" customWidth="1"/>
    <col min="11" max="11" width="18.453125" style="294" bestFit="1" customWidth="1"/>
    <col min="12" max="12" width="11.1796875" style="349" customWidth="1"/>
    <col min="13" max="13" width="18.453125" style="294" bestFit="1" customWidth="1"/>
    <col min="14" max="14" width="9.453125" style="349" customWidth="1"/>
    <col min="15" max="15" width="20.453125" style="294" customWidth="1"/>
    <col min="16" max="16" width="10" style="349" customWidth="1"/>
    <col min="17" max="17" width="21" style="294" bestFit="1" customWidth="1"/>
    <col min="18" max="18" width="10.453125" style="377" customWidth="1"/>
    <col min="19" max="19" width="21.453125" style="294" customWidth="1"/>
    <col min="20" max="20" width="10.453125" style="349" customWidth="1"/>
    <col min="21" max="21" width="19.453125" style="294" customWidth="1"/>
    <col min="22" max="23" width="9.453125" style="349" customWidth="1"/>
    <col min="24" max="24" width="16.453125" style="294" customWidth="1"/>
    <col min="25" max="26" width="9.453125" style="349" customWidth="1"/>
    <col min="27" max="27" width="18.453125" style="294" bestFit="1" customWidth="1"/>
    <col min="28" max="28" width="10.453125" style="349" customWidth="1"/>
    <col min="29" max="29" width="19.453125" style="294" customWidth="1"/>
    <col min="30" max="30" width="21.453125" style="294" customWidth="1"/>
    <col min="31" max="16384" width="9.1796875" style="294"/>
  </cols>
  <sheetData>
    <row r="1" spans="1:31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  <c r="AC1" s="1237"/>
      <c r="AD1" s="1237"/>
    </row>
    <row r="2" spans="1:31" ht="15" x14ac:dyDescent="0.35">
      <c r="A2" s="1237" t="s">
        <v>292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  <c r="AC2" s="1237"/>
      <c r="AD2" s="1237"/>
    </row>
    <row r="4" spans="1:31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293</v>
      </c>
      <c r="J4" s="1281"/>
      <c r="K4" s="1281"/>
      <c r="L4" s="1281"/>
      <c r="M4" s="1269"/>
      <c r="N4" s="1282" t="s">
        <v>266</v>
      </c>
      <c r="O4" s="1283"/>
      <c r="P4" s="1282" t="s">
        <v>5</v>
      </c>
      <c r="Q4" s="1283"/>
      <c r="R4" s="1282" t="s">
        <v>6</v>
      </c>
      <c r="S4" s="1283"/>
      <c r="T4" s="1268" t="s">
        <v>7</v>
      </c>
      <c r="U4" s="1269"/>
      <c r="V4" s="1282" t="s">
        <v>8</v>
      </c>
      <c r="W4" s="1284"/>
      <c r="X4" s="1283"/>
      <c r="Y4" s="1268" t="s">
        <v>7</v>
      </c>
      <c r="Z4" s="1281"/>
      <c r="AA4" s="1269"/>
      <c r="AB4" s="1268" t="s">
        <v>7</v>
      </c>
      <c r="AC4" s="1269"/>
      <c r="AD4" s="1245" t="s">
        <v>9</v>
      </c>
    </row>
    <row r="5" spans="1:31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36"/>
      <c r="L5" s="1236" t="s">
        <v>268</v>
      </c>
      <c r="M5" s="1236"/>
      <c r="N5" s="1268" t="s">
        <v>269</v>
      </c>
      <c r="O5" s="1269"/>
      <c r="P5" s="363"/>
      <c r="Q5" s="869" t="s">
        <v>192</v>
      </c>
      <c r="R5" s="363"/>
      <c r="S5" s="869" t="s">
        <v>20</v>
      </c>
      <c r="T5" s="374"/>
      <c r="U5" s="863" t="s">
        <v>255</v>
      </c>
      <c r="V5" s="350"/>
      <c r="W5" s="350"/>
      <c r="X5" s="339" t="s">
        <v>193</v>
      </c>
      <c r="Y5" s="384"/>
      <c r="Z5" s="384"/>
      <c r="AA5" s="863" t="s">
        <v>251</v>
      </c>
      <c r="AB5" s="374"/>
      <c r="AC5" s="869" t="s">
        <v>284</v>
      </c>
      <c r="AD5" s="1247"/>
    </row>
    <row r="6" spans="1:31" s="296" customFormat="1" ht="30.75" customHeight="1" x14ac:dyDescent="0.35">
      <c r="A6" s="875"/>
      <c r="B6" s="350" t="s">
        <v>26</v>
      </c>
      <c r="C6" s="350" t="s">
        <v>21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371" t="s">
        <v>28</v>
      </c>
      <c r="K6" s="869" t="s">
        <v>27</v>
      </c>
      <c r="L6" s="363" t="s">
        <v>30</v>
      </c>
      <c r="M6" s="869" t="s">
        <v>27</v>
      </c>
      <c r="N6" s="363" t="s">
        <v>30</v>
      </c>
      <c r="O6" s="869" t="s">
        <v>27</v>
      </c>
      <c r="P6" s="363" t="s">
        <v>30</v>
      </c>
      <c r="Q6" s="869" t="s">
        <v>27</v>
      </c>
      <c r="R6" s="363" t="s">
        <v>31</v>
      </c>
      <c r="S6" s="869" t="s">
        <v>27</v>
      </c>
      <c r="T6" s="374" t="s">
        <v>30</v>
      </c>
      <c r="U6" s="863" t="s">
        <v>27</v>
      </c>
      <c r="V6" s="350" t="s">
        <v>30</v>
      </c>
      <c r="W6" s="350" t="s">
        <v>28</v>
      </c>
      <c r="X6" s="873" t="s">
        <v>27</v>
      </c>
      <c r="Y6" s="350" t="s">
        <v>30</v>
      </c>
      <c r="Z6" s="350"/>
      <c r="AA6" s="863" t="s">
        <v>27</v>
      </c>
      <c r="AB6" s="374" t="s">
        <v>30</v>
      </c>
      <c r="AC6" s="869" t="s">
        <v>27</v>
      </c>
      <c r="AD6" s="864"/>
    </row>
    <row r="7" spans="1:31" ht="15" customHeight="1" x14ac:dyDescent="0.35">
      <c r="A7" s="1249">
        <v>44317</v>
      </c>
      <c r="B7" s="351">
        <v>25.02</v>
      </c>
      <c r="C7" s="351"/>
      <c r="D7" s="327">
        <v>191403</v>
      </c>
      <c r="E7" s="348">
        <v>15</v>
      </c>
      <c r="F7" s="327">
        <v>114750</v>
      </c>
      <c r="G7" s="348"/>
      <c r="H7" s="297"/>
      <c r="I7" s="353">
        <v>44.92</v>
      </c>
      <c r="J7" s="353"/>
      <c r="K7" s="297">
        <v>343638</v>
      </c>
      <c r="L7" s="353"/>
      <c r="M7" s="297"/>
      <c r="N7" s="353">
        <v>9.8699999999999992</v>
      </c>
      <c r="O7" s="298">
        <v>75506</v>
      </c>
      <c r="P7" s="366"/>
      <c r="Q7" s="298"/>
      <c r="R7" s="365"/>
      <c r="S7" s="298"/>
      <c r="T7" s="366"/>
      <c r="U7" s="298"/>
      <c r="V7" s="385"/>
      <c r="W7" s="385"/>
      <c r="X7" s="340"/>
      <c r="Y7" s="385"/>
      <c r="Z7" s="385"/>
      <c r="AA7" s="298"/>
      <c r="AB7" s="366"/>
      <c r="AC7" s="298"/>
      <c r="AD7" s="298"/>
    </row>
    <row r="8" spans="1:31" ht="15" customHeight="1" x14ac:dyDescent="0.35">
      <c r="A8" s="1251"/>
      <c r="B8" s="352">
        <v>17.329999999999998</v>
      </c>
      <c r="C8" s="352"/>
      <c r="D8" s="327">
        <v>132575</v>
      </c>
      <c r="E8" s="348"/>
      <c r="F8" s="327"/>
      <c r="G8" s="348"/>
      <c r="H8" s="297"/>
      <c r="I8" s="353"/>
      <c r="J8" s="353"/>
      <c r="K8" s="297"/>
      <c r="L8" s="353"/>
      <c r="M8" s="297"/>
      <c r="N8" s="353"/>
      <c r="O8" s="298"/>
      <c r="P8" s="366"/>
      <c r="Q8" s="298"/>
      <c r="R8" s="365"/>
      <c r="S8" s="298"/>
      <c r="T8" s="366"/>
      <c r="U8" s="298"/>
      <c r="V8" s="385"/>
      <c r="W8" s="385"/>
      <c r="X8" s="340"/>
      <c r="Y8" s="385"/>
      <c r="Z8" s="385"/>
      <c r="AA8" s="298"/>
      <c r="AB8" s="366"/>
      <c r="AC8" s="298"/>
      <c r="AD8" s="298"/>
    </row>
    <row r="9" spans="1:31" ht="15" customHeight="1" x14ac:dyDescent="0.35">
      <c r="A9" s="1249">
        <v>44318</v>
      </c>
      <c r="B9" s="411"/>
      <c r="C9" s="411"/>
      <c r="D9" s="327"/>
      <c r="E9" s="348">
        <v>15.82</v>
      </c>
      <c r="F9" s="327">
        <v>121023</v>
      </c>
      <c r="G9" s="348"/>
      <c r="H9" s="297"/>
      <c r="I9" s="353">
        <v>23.9</v>
      </c>
      <c r="J9" s="353"/>
      <c r="K9" s="297">
        <v>182835</v>
      </c>
      <c r="L9" s="353"/>
      <c r="M9" s="297"/>
      <c r="N9" s="353"/>
      <c r="O9" s="298"/>
      <c r="P9" s="366">
        <v>9.58</v>
      </c>
      <c r="Q9" s="298">
        <v>73287</v>
      </c>
      <c r="R9" s="365"/>
      <c r="S9" s="298"/>
      <c r="T9" s="366"/>
      <c r="U9" s="298"/>
      <c r="V9" s="385">
        <v>11.03</v>
      </c>
      <c r="W9" s="385"/>
      <c r="X9" s="340">
        <v>84380</v>
      </c>
      <c r="Y9" s="385">
        <v>26.14</v>
      </c>
      <c r="Z9" s="385"/>
      <c r="AA9" s="298">
        <v>200000</v>
      </c>
      <c r="AB9" s="366"/>
      <c r="AC9" s="298"/>
      <c r="AD9" s="298"/>
    </row>
    <row r="10" spans="1:31" ht="15" customHeight="1" x14ac:dyDescent="0.35">
      <c r="A10" s="1250"/>
      <c r="B10" s="351"/>
      <c r="C10" s="351"/>
      <c r="D10" s="327"/>
      <c r="E10" s="348"/>
      <c r="F10" s="327"/>
      <c r="G10" s="348"/>
      <c r="H10" s="297"/>
      <c r="I10" s="353"/>
      <c r="J10" s="353"/>
      <c r="K10" s="297"/>
      <c r="L10" s="353"/>
      <c r="M10" s="297"/>
      <c r="N10" s="353"/>
      <c r="O10" s="298"/>
      <c r="P10" s="366"/>
      <c r="Q10" s="298"/>
      <c r="R10" s="365"/>
      <c r="S10" s="298"/>
      <c r="T10" s="366"/>
      <c r="U10" s="298"/>
      <c r="V10" s="385"/>
      <c r="W10" s="385"/>
      <c r="X10" s="341"/>
      <c r="Y10" s="386"/>
      <c r="Z10" s="386"/>
      <c r="AA10" s="287"/>
      <c r="AB10" s="392"/>
      <c r="AC10" s="298"/>
      <c r="AD10" s="298"/>
      <c r="AE10" s="294" t="s">
        <v>153</v>
      </c>
    </row>
    <row r="11" spans="1:31" ht="15" customHeight="1" x14ac:dyDescent="0.35">
      <c r="A11" s="1251"/>
      <c r="B11" s="352"/>
      <c r="C11" s="352"/>
      <c r="D11" s="327"/>
      <c r="E11" s="348"/>
      <c r="F11" s="327"/>
      <c r="G11" s="348"/>
      <c r="H11" s="297"/>
      <c r="I11" s="353"/>
      <c r="J11" s="353"/>
      <c r="K11" s="297"/>
      <c r="L11" s="353"/>
      <c r="M11" s="297"/>
      <c r="N11" s="353"/>
      <c r="O11" s="298"/>
      <c r="P11" s="366"/>
      <c r="Q11" s="298"/>
      <c r="R11" s="365"/>
      <c r="S11" s="298"/>
      <c r="T11" s="366"/>
      <c r="U11" s="298"/>
      <c r="V11" s="385"/>
      <c r="W11" s="385"/>
      <c r="X11" s="340"/>
      <c r="Y11" s="385"/>
      <c r="Z11" s="385"/>
      <c r="AA11" s="298"/>
      <c r="AB11" s="366"/>
      <c r="AC11" s="298"/>
      <c r="AD11" s="298"/>
    </row>
    <row r="12" spans="1:31" ht="15" customHeight="1" x14ac:dyDescent="0.35">
      <c r="A12" s="1249">
        <v>44319</v>
      </c>
      <c r="B12" s="353">
        <v>17.61</v>
      </c>
      <c r="C12" s="353"/>
      <c r="D12" s="327">
        <v>134946</v>
      </c>
      <c r="E12" s="348"/>
      <c r="F12" s="327"/>
      <c r="G12" s="348"/>
      <c r="H12" s="297"/>
      <c r="I12" s="353">
        <v>21.42</v>
      </c>
      <c r="J12" s="353"/>
      <c r="K12" s="297">
        <v>163863</v>
      </c>
      <c r="L12" s="353"/>
      <c r="M12" s="297"/>
      <c r="N12" s="353"/>
      <c r="O12" s="298"/>
      <c r="P12" s="366"/>
      <c r="Q12" s="298"/>
      <c r="R12" s="365">
        <v>15</v>
      </c>
      <c r="S12" s="298">
        <v>114750</v>
      </c>
      <c r="T12" s="366"/>
      <c r="U12" s="298"/>
      <c r="V12" s="385"/>
      <c r="W12" s="385"/>
      <c r="X12" s="340"/>
      <c r="Y12" s="385"/>
      <c r="Z12" s="385"/>
      <c r="AA12" s="298"/>
      <c r="AB12" s="366"/>
      <c r="AC12" s="298"/>
      <c r="AD12" s="298"/>
    </row>
    <row r="13" spans="1:31" ht="15" customHeight="1" x14ac:dyDescent="0.35">
      <c r="A13" s="1251"/>
      <c r="B13" s="353"/>
      <c r="C13" s="353"/>
      <c r="D13" s="327"/>
      <c r="E13" s="348"/>
      <c r="F13" s="297"/>
      <c r="G13" s="353"/>
      <c r="H13" s="297"/>
      <c r="I13" s="353"/>
      <c r="J13" s="353"/>
      <c r="K13" s="297"/>
      <c r="L13" s="353"/>
      <c r="M13" s="297"/>
      <c r="N13" s="353"/>
      <c r="O13" s="298"/>
      <c r="P13" s="366"/>
      <c r="Q13" s="298"/>
      <c r="R13" s="365">
        <v>15</v>
      </c>
      <c r="S13" s="298">
        <v>114750</v>
      </c>
      <c r="T13" s="366"/>
      <c r="U13" s="298"/>
      <c r="V13" s="385"/>
      <c r="W13" s="385"/>
      <c r="X13" s="340"/>
      <c r="Y13" s="385"/>
      <c r="Z13" s="385"/>
      <c r="AA13" s="298"/>
      <c r="AB13" s="366"/>
      <c r="AC13" s="298"/>
      <c r="AD13" s="298"/>
    </row>
    <row r="14" spans="1:31" ht="15" customHeight="1" x14ac:dyDescent="0.35">
      <c r="A14" s="1249">
        <v>44320</v>
      </c>
      <c r="B14" s="353"/>
      <c r="C14" s="353"/>
      <c r="D14" s="327"/>
      <c r="E14" s="348">
        <v>38.29</v>
      </c>
      <c r="F14" s="327">
        <v>292919</v>
      </c>
      <c r="G14" s="348"/>
      <c r="H14" s="297"/>
      <c r="I14" s="353">
        <v>33.14</v>
      </c>
      <c r="J14" s="353"/>
      <c r="K14" s="297">
        <v>253521</v>
      </c>
      <c r="L14" s="353"/>
      <c r="M14" s="297"/>
      <c r="N14" s="353"/>
      <c r="O14" s="298"/>
      <c r="P14" s="366"/>
      <c r="Q14" s="298"/>
      <c r="R14" s="365"/>
      <c r="S14" s="298"/>
      <c r="T14" s="366"/>
      <c r="U14" s="298"/>
      <c r="V14" s="385"/>
      <c r="W14" s="385"/>
      <c r="X14" s="340"/>
      <c r="Y14" s="385"/>
      <c r="Z14" s="385"/>
      <c r="AA14" s="298"/>
      <c r="AB14" s="366"/>
      <c r="AC14" s="298"/>
      <c r="AD14" s="298"/>
    </row>
    <row r="15" spans="1:31" ht="15" customHeight="1" x14ac:dyDescent="0.35">
      <c r="A15" s="1251"/>
      <c r="B15" s="353"/>
      <c r="C15" s="353"/>
      <c r="D15" s="327"/>
      <c r="E15" s="348"/>
      <c r="F15" s="327"/>
      <c r="G15" s="348"/>
      <c r="H15" s="297"/>
      <c r="I15" s="353"/>
      <c r="J15" s="353"/>
      <c r="K15" s="297"/>
      <c r="L15" s="353"/>
      <c r="M15" s="297"/>
      <c r="N15" s="353"/>
      <c r="O15" s="298"/>
      <c r="P15" s="366"/>
      <c r="Q15" s="298"/>
      <c r="R15" s="365"/>
      <c r="S15" s="298"/>
      <c r="T15" s="366"/>
      <c r="U15" s="298"/>
      <c r="V15" s="385"/>
      <c r="W15" s="385"/>
      <c r="X15" s="340"/>
      <c r="Y15" s="385"/>
      <c r="Z15" s="385"/>
      <c r="AA15" s="298"/>
      <c r="AB15" s="366"/>
      <c r="AC15" s="298"/>
      <c r="AD15" s="298"/>
    </row>
    <row r="16" spans="1:31" ht="15" customHeight="1" x14ac:dyDescent="0.35">
      <c r="A16" s="1249">
        <v>44321</v>
      </c>
      <c r="B16" s="353">
        <v>27.24</v>
      </c>
      <c r="C16" s="353"/>
      <c r="D16" s="327">
        <v>208386</v>
      </c>
      <c r="E16" s="348">
        <v>15.76</v>
      </c>
      <c r="F16" s="327">
        <v>120564</v>
      </c>
      <c r="G16" s="348"/>
      <c r="H16" s="297"/>
      <c r="I16" s="353">
        <v>19.260000000000002</v>
      </c>
      <c r="J16" s="353"/>
      <c r="K16" s="297">
        <v>147339</v>
      </c>
      <c r="L16" s="353"/>
      <c r="M16" s="297"/>
      <c r="N16" s="353"/>
      <c r="O16" s="298"/>
      <c r="P16" s="366"/>
      <c r="Q16" s="298"/>
      <c r="R16" s="365">
        <v>15</v>
      </c>
      <c r="S16" s="298">
        <v>114750</v>
      </c>
      <c r="T16" s="366"/>
      <c r="U16" s="298"/>
      <c r="V16" s="385"/>
      <c r="W16" s="385"/>
      <c r="X16" s="340"/>
      <c r="Y16" s="385"/>
      <c r="Z16" s="385"/>
      <c r="AA16" s="298"/>
      <c r="AB16" s="366"/>
      <c r="AC16" s="298"/>
      <c r="AD16" s="298"/>
    </row>
    <row r="17" spans="1:30" ht="15" customHeight="1" x14ac:dyDescent="0.35">
      <c r="A17" s="1251"/>
      <c r="B17" s="353"/>
      <c r="C17" s="353"/>
      <c r="D17" s="327"/>
      <c r="E17" s="348"/>
      <c r="F17" s="327"/>
      <c r="G17" s="348"/>
      <c r="H17" s="297"/>
      <c r="I17" s="353"/>
      <c r="J17" s="353"/>
      <c r="K17" s="297"/>
      <c r="L17" s="353"/>
      <c r="M17" s="297"/>
      <c r="N17" s="353"/>
      <c r="O17" s="298"/>
      <c r="P17" s="366"/>
      <c r="Q17" s="298"/>
      <c r="R17" s="365">
        <v>15</v>
      </c>
      <c r="S17" s="298">
        <v>114750</v>
      </c>
      <c r="T17" s="366"/>
      <c r="U17" s="298"/>
      <c r="V17" s="385"/>
      <c r="W17" s="385"/>
      <c r="X17" s="340"/>
      <c r="Y17" s="385"/>
      <c r="Z17" s="385"/>
      <c r="AA17" s="298"/>
      <c r="AB17" s="366"/>
      <c r="AC17" s="298"/>
      <c r="AD17" s="298"/>
    </row>
    <row r="18" spans="1:30" ht="15" customHeight="1" x14ac:dyDescent="0.35">
      <c r="A18" s="1249">
        <v>44322</v>
      </c>
      <c r="B18" s="353"/>
      <c r="C18" s="353"/>
      <c r="D18" s="327"/>
      <c r="E18" s="348">
        <v>17.98</v>
      </c>
      <c r="F18" s="327">
        <v>137547</v>
      </c>
      <c r="G18" s="348"/>
      <c r="H18" s="297"/>
      <c r="I18" s="353">
        <v>20.99</v>
      </c>
      <c r="J18" s="353"/>
      <c r="K18" s="297">
        <v>160574</v>
      </c>
      <c r="L18" s="353"/>
      <c r="M18" s="297"/>
      <c r="N18" s="353">
        <v>21.17</v>
      </c>
      <c r="O18" s="298">
        <v>161951</v>
      </c>
      <c r="P18" s="366">
        <v>22.84</v>
      </c>
      <c r="Q18" s="298">
        <v>174726</v>
      </c>
      <c r="R18" s="365">
        <v>15</v>
      </c>
      <c r="S18" s="298">
        <v>114750</v>
      </c>
      <c r="T18" s="366">
        <v>9.2799999999999994</v>
      </c>
      <c r="U18" s="298">
        <v>70992</v>
      </c>
      <c r="V18" s="385"/>
      <c r="W18" s="385"/>
      <c r="X18" s="340"/>
      <c r="Y18" s="385">
        <v>19.600000000000001</v>
      </c>
      <c r="Z18" s="385"/>
      <c r="AA18" s="298">
        <v>150000</v>
      </c>
      <c r="AB18" s="366"/>
      <c r="AC18" s="298"/>
      <c r="AD18" s="298"/>
    </row>
    <row r="19" spans="1:30" ht="15" customHeight="1" x14ac:dyDescent="0.35">
      <c r="A19" s="1250"/>
      <c r="B19" s="353"/>
      <c r="C19" s="353"/>
      <c r="D19" s="327"/>
      <c r="E19" s="348"/>
      <c r="F19" s="327"/>
      <c r="G19" s="348"/>
      <c r="H19" s="297"/>
      <c r="I19" s="353"/>
      <c r="J19" s="353"/>
      <c r="K19" s="297"/>
      <c r="L19" s="353"/>
      <c r="M19" s="297"/>
      <c r="N19" s="353"/>
      <c r="O19" s="298"/>
      <c r="P19" s="366"/>
      <c r="Q19" s="298"/>
      <c r="R19" s="365">
        <v>15</v>
      </c>
      <c r="S19" s="298">
        <v>114750</v>
      </c>
      <c r="T19" s="366"/>
      <c r="U19" s="298"/>
      <c r="V19" s="385"/>
      <c r="W19" s="385"/>
      <c r="X19" s="868"/>
      <c r="Y19" s="871"/>
      <c r="Z19" s="871"/>
      <c r="AA19" s="867"/>
      <c r="AB19" s="365"/>
      <c r="AC19" s="298"/>
      <c r="AD19" s="298"/>
    </row>
    <row r="20" spans="1:30" ht="15" customHeight="1" x14ac:dyDescent="0.35">
      <c r="A20" s="1250"/>
      <c r="B20" s="353"/>
      <c r="C20" s="353"/>
      <c r="D20" s="327"/>
      <c r="E20" s="348"/>
      <c r="F20" s="327"/>
      <c r="G20" s="348"/>
      <c r="H20" s="297"/>
      <c r="I20" s="353"/>
      <c r="J20" s="353"/>
      <c r="K20" s="297"/>
      <c r="L20" s="353"/>
      <c r="M20" s="297"/>
      <c r="N20" s="353"/>
      <c r="O20" s="298"/>
      <c r="P20" s="366"/>
      <c r="Q20" s="298"/>
      <c r="R20" s="365">
        <v>15</v>
      </c>
      <c r="S20" s="298">
        <v>114750</v>
      </c>
      <c r="T20" s="366"/>
      <c r="U20" s="298"/>
      <c r="V20" s="385"/>
      <c r="W20" s="385"/>
      <c r="X20" s="868"/>
      <c r="Y20" s="871"/>
      <c r="Z20" s="871"/>
      <c r="AA20" s="867"/>
      <c r="AB20" s="365"/>
      <c r="AC20" s="298"/>
      <c r="AD20" s="298"/>
    </row>
    <row r="21" spans="1:30" ht="15" customHeight="1" x14ac:dyDescent="0.35">
      <c r="A21" s="1251"/>
      <c r="B21" s="353"/>
      <c r="C21" s="353"/>
      <c r="D21" s="327"/>
      <c r="E21" s="348"/>
      <c r="F21" s="327"/>
      <c r="G21" s="348"/>
      <c r="H21" s="297"/>
      <c r="I21" s="353"/>
      <c r="J21" s="353"/>
      <c r="K21" s="297"/>
      <c r="L21" s="353"/>
      <c r="M21" s="297"/>
      <c r="N21" s="353"/>
      <c r="O21" s="298"/>
      <c r="P21" s="366"/>
      <c r="Q21" s="298"/>
      <c r="R21" s="365"/>
      <c r="S21" s="298"/>
      <c r="T21" s="366"/>
      <c r="U21" s="298"/>
      <c r="V21" s="385"/>
      <c r="W21" s="385"/>
      <c r="X21" s="340"/>
      <c r="Y21" s="385"/>
      <c r="Z21" s="385"/>
      <c r="AA21" s="298"/>
      <c r="AB21" s="366"/>
      <c r="AC21" s="298"/>
      <c r="AD21" s="298"/>
    </row>
    <row r="22" spans="1:30" ht="15" customHeight="1" x14ac:dyDescent="0.35">
      <c r="A22" s="1249">
        <v>44323</v>
      </c>
      <c r="B22" s="353">
        <v>33.08</v>
      </c>
      <c r="C22" s="353"/>
      <c r="D22" s="327">
        <v>253062</v>
      </c>
      <c r="E22" s="348">
        <v>19.260000000000002</v>
      </c>
      <c r="F22" s="327">
        <v>147339</v>
      </c>
      <c r="G22" s="348"/>
      <c r="H22" s="297"/>
      <c r="I22" s="353">
        <v>23.38</v>
      </c>
      <c r="J22" s="353"/>
      <c r="K22" s="297">
        <v>178857</v>
      </c>
      <c r="L22" s="353"/>
      <c r="M22" s="297"/>
      <c r="N22" s="353"/>
      <c r="O22" s="298"/>
      <c r="P22" s="366"/>
      <c r="Q22" s="298"/>
      <c r="R22" s="365">
        <v>15</v>
      </c>
      <c r="S22" s="298">
        <v>114750</v>
      </c>
      <c r="T22" s="366"/>
      <c r="U22" s="298"/>
      <c r="V22" s="385">
        <v>9.7899999999999991</v>
      </c>
      <c r="W22" s="385"/>
      <c r="X22" s="340">
        <v>74894</v>
      </c>
      <c r="Y22" s="385">
        <v>26.14</v>
      </c>
      <c r="Z22" s="385"/>
      <c r="AA22" s="298">
        <v>200000</v>
      </c>
      <c r="AB22" s="366"/>
      <c r="AC22" s="298"/>
      <c r="AD22" s="298"/>
    </row>
    <row r="23" spans="1:30" ht="15" customHeight="1" x14ac:dyDescent="0.35">
      <c r="A23" s="1251"/>
      <c r="B23" s="353"/>
      <c r="C23" s="353"/>
      <c r="D23" s="327"/>
      <c r="E23" s="348"/>
      <c r="F23" s="327"/>
      <c r="G23" s="348"/>
      <c r="H23" s="297"/>
      <c r="I23" s="353"/>
      <c r="J23" s="353"/>
      <c r="K23" s="297"/>
      <c r="L23" s="353"/>
      <c r="M23" s="297"/>
      <c r="N23" s="353"/>
      <c r="O23" s="298"/>
      <c r="P23" s="366"/>
      <c r="Q23" s="298"/>
      <c r="R23" s="365">
        <v>15</v>
      </c>
      <c r="S23" s="298">
        <v>114750</v>
      </c>
      <c r="T23" s="366"/>
      <c r="U23" s="298"/>
      <c r="V23" s="385"/>
      <c r="W23" s="385"/>
      <c r="X23" s="340"/>
      <c r="Y23" s="385"/>
      <c r="Z23" s="385"/>
      <c r="AA23" s="298"/>
      <c r="AB23" s="366"/>
      <c r="AC23" s="298"/>
      <c r="AD23" s="298"/>
    </row>
    <row r="24" spans="1:30" ht="15" customHeight="1" x14ac:dyDescent="0.35">
      <c r="A24" s="1249">
        <v>44324</v>
      </c>
      <c r="B24" s="353"/>
      <c r="C24" s="353"/>
      <c r="D24" s="327"/>
      <c r="E24" s="348"/>
      <c r="F24" s="327"/>
      <c r="G24" s="348"/>
      <c r="H24" s="297"/>
      <c r="I24" s="353"/>
      <c r="J24" s="353">
        <v>52.3</v>
      </c>
      <c r="K24" s="297">
        <v>269345</v>
      </c>
      <c r="L24" s="353"/>
      <c r="M24" s="297"/>
      <c r="N24" s="353"/>
      <c r="O24" s="298"/>
      <c r="P24" s="366"/>
      <c r="Q24" s="298"/>
      <c r="R24" s="365">
        <v>15</v>
      </c>
      <c r="S24" s="298">
        <v>114750</v>
      </c>
      <c r="T24" s="366"/>
      <c r="U24" s="298"/>
      <c r="V24" s="385"/>
      <c r="W24" s="385"/>
      <c r="X24" s="340"/>
      <c r="Y24" s="385"/>
      <c r="Z24" s="385"/>
      <c r="AA24" s="298"/>
      <c r="AB24" s="366"/>
      <c r="AC24" s="298"/>
      <c r="AD24" s="298"/>
    </row>
    <row r="25" spans="1:30" ht="15" customHeight="1" x14ac:dyDescent="0.35">
      <c r="A25" s="1251"/>
      <c r="B25" s="353"/>
      <c r="C25" s="353"/>
      <c r="D25" s="327"/>
      <c r="E25" s="348"/>
      <c r="F25" s="327"/>
      <c r="G25" s="348"/>
      <c r="H25" s="297"/>
      <c r="I25" s="353"/>
      <c r="J25" s="353"/>
      <c r="K25" s="297"/>
      <c r="L25" s="353"/>
      <c r="M25" s="297"/>
      <c r="N25" s="353"/>
      <c r="O25" s="298"/>
      <c r="P25" s="366"/>
      <c r="Q25" s="298"/>
      <c r="R25" s="365"/>
      <c r="S25" s="298"/>
      <c r="T25" s="366"/>
      <c r="U25" s="298"/>
      <c r="V25" s="385"/>
      <c r="W25" s="385"/>
      <c r="X25" s="340"/>
      <c r="Y25" s="385"/>
      <c r="Z25" s="385"/>
      <c r="AA25" s="298"/>
      <c r="AB25" s="366"/>
      <c r="AC25" s="298"/>
      <c r="AD25" s="298"/>
    </row>
    <row r="26" spans="1:30" ht="15" customHeight="1" x14ac:dyDescent="0.35">
      <c r="A26" s="1249">
        <v>44325</v>
      </c>
      <c r="B26" s="353"/>
      <c r="C26" s="353">
        <v>52.18</v>
      </c>
      <c r="D26" s="327">
        <v>268727</v>
      </c>
      <c r="E26" s="348">
        <v>27.82</v>
      </c>
      <c r="F26" s="327">
        <v>212823</v>
      </c>
      <c r="G26" s="348">
        <v>40</v>
      </c>
      <c r="H26" s="297">
        <v>306000</v>
      </c>
      <c r="I26" s="353">
        <v>49.59</v>
      </c>
      <c r="J26" s="353"/>
      <c r="K26" s="297">
        <v>379364</v>
      </c>
      <c r="L26" s="353"/>
      <c r="M26" s="297"/>
      <c r="N26" s="353"/>
      <c r="O26" s="298"/>
      <c r="P26" s="366"/>
      <c r="Q26" s="298"/>
      <c r="R26" s="365"/>
      <c r="S26" s="298"/>
      <c r="T26" s="366"/>
      <c r="U26" s="298"/>
      <c r="V26" s="385"/>
      <c r="W26" s="385"/>
      <c r="X26" s="340"/>
      <c r="Y26" s="385"/>
      <c r="Z26" s="385"/>
      <c r="AA26" s="298"/>
      <c r="AB26" s="366"/>
      <c r="AC26" s="298"/>
      <c r="AD26" s="298"/>
    </row>
    <row r="27" spans="1:30" ht="15" customHeight="1" x14ac:dyDescent="0.35">
      <c r="A27" s="1250"/>
      <c r="B27" s="353">
        <v>20.48</v>
      </c>
      <c r="C27" s="353"/>
      <c r="D27" s="327">
        <v>156672</v>
      </c>
      <c r="E27" s="348"/>
      <c r="F27" s="327"/>
      <c r="G27" s="348">
        <v>15.75</v>
      </c>
      <c r="H27" s="297">
        <v>120488</v>
      </c>
      <c r="I27" s="353"/>
      <c r="J27" s="353"/>
      <c r="K27" s="297"/>
      <c r="L27" s="353"/>
      <c r="M27" s="297"/>
      <c r="N27" s="353"/>
      <c r="O27" s="298"/>
      <c r="P27" s="366"/>
      <c r="Q27" s="298"/>
      <c r="R27" s="365"/>
      <c r="S27" s="298"/>
      <c r="T27" s="366"/>
      <c r="U27" s="298"/>
      <c r="V27" s="385"/>
      <c r="W27" s="385"/>
      <c r="X27" s="868"/>
      <c r="Y27" s="871"/>
      <c r="Z27" s="871"/>
      <c r="AA27" s="867"/>
      <c r="AB27" s="365"/>
      <c r="AC27" s="298"/>
      <c r="AD27" s="298"/>
    </row>
    <row r="28" spans="1:30" ht="15" customHeight="1" x14ac:dyDescent="0.35">
      <c r="A28" s="1251"/>
      <c r="B28" s="353"/>
      <c r="C28" s="353"/>
      <c r="D28" s="327"/>
      <c r="E28" s="348"/>
      <c r="F28" s="327"/>
      <c r="G28" s="348">
        <v>32.71</v>
      </c>
      <c r="H28" s="297">
        <v>250232</v>
      </c>
      <c r="I28" s="353"/>
      <c r="J28" s="353"/>
      <c r="K28" s="297"/>
      <c r="L28" s="353"/>
      <c r="M28" s="297"/>
      <c r="N28" s="353"/>
      <c r="O28" s="298"/>
      <c r="P28" s="366"/>
      <c r="Q28" s="298"/>
      <c r="R28" s="365"/>
      <c r="S28" s="298"/>
      <c r="T28" s="366"/>
      <c r="U28" s="298"/>
      <c r="V28" s="385"/>
      <c r="W28" s="385"/>
      <c r="X28" s="340"/>
      <c r="Y28" s="385"/>
      <c r="Z28" s="385"/>
      <c r="AA28" s="298"/>
      <c r="AB28" s="366"/>
      <c r="AC28" s="298"/>
      <c r="AD28" s="298"/>
    </row>
    <row r="29" spans="1:30" ht="15" customHeight="1" x14ac:dyDescent="0.35">
      <c r="A29" s="1249">
        <v>44326</v>
      </c>
      <c r="B29" s="353"/>
      <c r="C29" s="353"/>
      <c r="D29" s="327"/>
      <c r="E29" s="348">
        <v>17.23</v>
      </c>
      <c r="F29" s="327">
        <v>131810</v>
      </c>
      <c r="G29" s="348"/>
      <c r="H29" s="297"/>
      <c r="I29" s="353"/>
      <c r="J29" s="353"/>
      <c r="K29" s="297"/>
      <c r="L29" s="353"/>
      <c r="M29" s="297"/>
      <c r="N29" s="353">
        <v>10.4</v>
      </c>
      <c r="O29" s="298">
        <v>79560</v>
      </c>
      <c r="P29" s="366"/>
      <c r="Q29" s="298"/>
      <c r="R29" s="365">
        <v>15</v>
      </c>
      <c r="S29" s="298">
        <v>114750</v>
      </c>
      <c r="T29" s="366"/>
      <c r="U29" s="298"/>
      <c r="V29" s="385"/>
      <c r="W29" s="385"/>
      <c r="X29" s="340"/>
      <c r="Y29" s="385">
        <v>26.14</v>
      </c>
      <c r="Z29" s="385"/>
      <c r="AA29" s="298">
        <v>200000</v>
      </c>
      <c r="AB29" s="366"/>
      <c r="AC29" s="298"/>
      <c r="AD29" s="298"/>
    </row>
    <row r="30" spans="1:30" ht="15" customHeight="1" x14ac:dyDescent="0.35">
      <c r="A30" s="1251"/>
      <c r="B30" s="353"/>
      <c r="C30" s="353"/>
      <c r="D30" s="327"/>
      <c r="E30" s="348"/>
      <c r="F30" s="327"/>
      <c r="G30" s="348"/>
      <c r="H30" s="297"/>
      <c r="I30" s="353"/>
      <c r="J30" s="353"/>
      <c r="K30" s="297"/>
      <c r="L30" s="353"/>
      <c r="M30" s="297"/>
      <c r="N30" s="353"/>
      <c r="O30" s="298"/>
      <c r="P30" s="366"/>
      <c r="Q30" s="298"/>
      <c r="R30" s="365">
        <v>15</v>
      </c>
      <c r="S30" s="298">
        <v>114750</v>
      </c>
      <c r="T30" s="366"/>
      <c r="U30" s="298"/>
      <c r="V30" s="385"/>
      <c r="W30" s="385"/>
      <c r="X30" s="340"/>
      <c r="Y30" s="385"/>
      <c r="Z30" s="385"/>
      <c r="AA30" s="298"/>
      <c r="AB30" s="366"/>
      <c r="AC30" s="298"/>
      <c r="AD30" s="298"/>
    </row>
    <row r="31" spans="1:30" ht="15" customHeight="1" x14ac:dyDescent="0.35">
      <c r="A31" s="1249">
        <v>44327</v>
      </c>
      <c r="B31" s="353">
        <v>23.34</v>
      </c>
      <c r="C31" s="353"/>
      <c r="D31" s="327">
        <v>178551</v>
      </c>
      <c r="E31" s="348"/>
      <c r="F31" s="327"/>
      <c r="G31" s="348"/>
      <c r="H31" s="297"/>
      <c r="I31" s="353">
        <v>32.28</v>
      </c>
      <c r="J31" s="353"/>
      <c r="K31" s="297">
        <v>246942</v>
      </c>
      <c r="L31" s="353"/>
      <c r="M31" s="297"/>
      <c r="N31" s="353"/>
      <c r="O31" s="298"/>
      <c r="P31" s="366"/>
      <c r="Q31" s="298"/>
      <c r="R31" s="365">
        <v>15</v>
      </c>
      <c r="S31" s="298">
        <v>114750</v>
      </c>
      <c r="T31" s="366"/>
      <c r="U31" s="298"/>
      <c r="V31" s="385"/>
      <c r="W31" s="385"/>
      <c r="X31" s="340"/>
      <c r="Y31" s="385"/>
      <c r="Z31" s="385"/>
      <c r="AA31" s="298"/>
      <c r="AB31" s="366"/>
      <c r="AC31" s="298"/>
      <c r="AD31" s="298"/>
    </row>
    <row r="32" spans="1:30" ht="15" customHeight="1" x14ac:dyDescent="0.35">
      <c r="A32" s="1250"/>
      <c r="B32" s="353"/>
      <c r="C32" s="353"/>
      <c r="D32" s="327"/>
      <c r="E32" s="348"/>
      <c r="F32" s="327"/>
      <c r="G32" s="348"/>
      <c r="H32" s="297"/>
      <c r="I32" s="353"/>
      <c r="J32" s="353"/>
      <c r="K32" s="297"/>
      <c r="L32" s="353"/>
      <c r="M32" s="297"/>
      <c r="N32" s="353"/>
      <c r="O32" s="298"/>
      <c r="P32" s="366"/>
      <c r="Q32" s="298"/>
      <c r="R32" s="365">
        <v>15</v>
      </c>
      <c r="S32" s="298">
        <v>114750</v>
      </c>
      <c r="T32" s="366"/>
      <c r="U32" s="298"/>
      <c r="V32" s="385"/>
      <c r="W32" s="385"/>
      <c r="X32" s="340"/>
      <c r="Y32" s="385"/>
      <c r="Z32" s="385"/>
      <c r="AA32" s="298"/>
      <c r="AB32" s="366"/>
      <c r="AC32" s="298"/>
      <c r="AD32" s="298"/>
    </row>
    <row r="33" spans="1:30" ht="15" customHeight="1" x14ac:dyDescent="0.35">
      <c r="A33" s="1251"/>
      <c r="B33" s="353"/>
      <c r="C33" s="353"/>
      <c r="D33" s="327"/>
      <c r="E33" s="348"/>
      <c r="F33" s="327"/>
      <c r="G33" s="348"/>
      <c r="H33" s="297"/>
      <c r="I33" s="353"/>
      <c r="J33" s="353"/>
      <c r="K33" s="297"/>
      <c r="L33" s="353"/>
      <c r="M33" s="297"/>
      <c r="N33" s="353"/>
      <c r="O33" s="298"/>
      <c r="P33" s="366"/>
      <c r="Q33" s="298"/>
      <c r="R33" s="365">
        <v>15</v>
      </c>
      <c r="S33" s="298">
        <v>114750</v>
      </c>
      <c r="T33" s="366"/>
      <c r="U33" s="298"/>
      <c r="V33" s="385"/>
      <c r="W33" s="385"/>
      <c r="X33" s="340"/>
      <c r="Y33" s="385"/>
      <c r="Z33" s="385"/>
      <c r="AA33" s="298"/>
      <c r="AB33" s="366"/>
      <c r="AC33" s="298"/>
      <c r="AD33" s="298"/>
    </row>
    <row r="34" spans="1:30" ht="15" customHeight="1" x14ac:dyDescent="0.35">
      <c r="A34" s="1249">
        <v>44328</v>
      </c>
      <c r="B34" s="353">
        <v>11.78</v>
      </c>
      <c r="C34" s="353"/>
      <c r="D34" s="327">
        <v>90117</v>
      </c>
      <c r="E34" s="348">
        <v>33.31</v>
      </c>
      <c r="F34" s="327">
        <v>254822</v>
      </c>
      <c r="G34" s="348"/>
      <c r="H34" s="297"/>
      <c r="I34" s="353">
        <v>25.98</v>
      </c>
      <c r="J34" s="353"/>
      <c r="K34" s="297">
        <v>198747</v>
      </c>
      <c r="L34" s="353"/>
      <c r="M34" s="297"/>
      <c r="N34" s="353"/>
      <c r="O34" s="298"/>
      <c r="P34" s="366"/>
      <c r="Q34" s="298"/>
      <c r="R34" s="365">
        <v>15</v>
      </c>
      <c r="S34" s="298">
        <v>114750</v>
      </c>
      <c r="T34" s="366"/>
      <c r="U34" s="298"/>
      <c r="V34" s="385">
        <v>13.9</v>
      </c>
      <c r="W34" s="385"/>
      <c r="X34" s="340">
        <v>106335</v>
      </c>
      <c r="Y34" s="385"/>
      <c r="Z34" s="385"/>
      <c r="AA34" s="298"/>
      <c r="AB34" s="366"/>
      <c r="AC34" s="298"/>
      <c r="AD34" s="298"/>
    </row>
    <row r="35" spans="1:30" ht="15" customHeight="1" x14ac:dyDescent="0.35">
      <c r="A35" s="1251"/>
      <c r="B35" s="353"/>
      <c r="C35" s="353"/>
      <c r="D35" s="327"/>
      <c r="E35" s="348"/>
      <c r="F35" s="327"/>
      <c r="G35" s="348"/>
      <c r="H35" s="297"/>
      <c r="I35" s="353"/>
      <c r="J35" s="353"/>
      <c r="K35" s="297"/>
      <c r="L35" s="353"/>
      <c r="M35" s="297"/>
      <c r="N35" s="353"/>
      <c r="O35" s="298"/>
      <c r="P35" s="366"/>
      <c r="Q35" s="298"/>
      <c r="R35" s="365">
        <v>15</v>
      </c>
      <c r="S35" s="298">
        <v>114750</v>
      </c>
      <c r="T35" s="366"/>
      <c r="U35" s="298"/>
      <c r="V35" s="385"/>
      <c r="W35" s="385"/>
      <c r="X35" s="340"/>
      <c r="Y35" s="385"/>
      <c r="Z35" s="385"/>
      <c r="AA35" s="298"/>
      <c r="AB35" s="366"/>
      <c r="AC35" s="298"/>
      <c r="AD35" s="298"/>
    </row>
    <row r="36" spans="1:30" ht="15" customHeight="1" x14ac:dyDescent="0.35">
      <c r="A36" s="1249">
        <v>44329</v>
      </c>
      <c r="B36" s="353"/>
      <c r="C36" s="353"/>
      <c r="D36" s="327"/>
      <c r="E36" s="348"/>
      <c r="F36" s="327"/>
      <c r="G36" s="348"/>
      <c r="H36" s="297"/>
      <c r="I36" s="353"/>
      <c r="J36" s="353"/>
      <c r="K36" s="297"/>
      <c r="L36" s="353"/>
      <c r="M36" s="297"/>
      <c r="N36" s="353"/>
      <c r="O36" s="298"/>
      <c r="P36" s="366"/>
      <c r="Q36" s="298"/>
      <c r="R36" s="365"/>
      <c r="S36" s="298"/>
      <c r="T36" s="366"/>
      <c r="U36" s="298"/>
      <c r="V36" s="385"/>
      <c r="W36" s="385"/>
      <c r="X36" s="340"/>
      <c r="Y36" s="385"/>
      <c r="Z36" s="385"/>
      <c r="AA36" s="298"/>
      <c r="AB36" s="366"/>
      <c r="AC36" s="298"/>
      <c r="AD36" s="298"/>
    </row>
    <row r="37" spans="1:30" ht="15" customHeight="1" x14ac:dyDescent="0.35">
      <c r="A37" s="1250"/>
      <c r="B37" s="353"/>
      <c r="C37" s="353"/>
      <c r="D37" s="327"/>
      <c r="E37" s="348"/>
      <c r="F37" s="327"/>
      <c r="G37" s="348"/>
      <c r="H37" s="297"/>
      <c r="I37" s="353"/>
      <c r="J37" s="353"/>
      <c r="K37" s="297"/>
      <c r="L37" s="353"/>
      <c r="M37" s="297"/>
      <c r="N37" s="353"/>
      <c r="O37" s="298"/>
      <c r="P37" s="366"/>
      <c r="Q37" s="298"/>
      <c r="R37" s="365"/>
      <c r="S37" s="298"/>
      <c r="T37" s="366"/>
      <c r="U37" s="298"/>
      <c r="V37" s="385"/>
      <c r="W37" s="385"/>
      <c r="X37" s="868"/>
      <c r="Y37" s="871"/>
      <c r="Z37" s="871"/>
      <c r="AA37" s="867"/>
      <c r="AB37" s="365"/>
      <c r="AC37" s="298"/>
      <c r="AD37" s="298"/>
    </row>
    <row r="38" spans="1:30" ht="15" customHeight="1" x14ac:dyDescent="0.35">
      <c r="A38" s="1251"/>
      <c r="B38" s="353"/>
      <c r="C38" s="353"/>
      <c r="D38" s="327"/>
      <c r="E38" s="348"/>
      <c r="F38" s="327"/>
      <c r="G38" s="348"/>
      <c r="H38" s="297"/>
      <c r="I38" s="353"/>
      <c r="J38" s="353"/>
      <c r="K38" s="297"/>
      <c r="L38" s="353"/>
      <c r="M38" s="297"/>
      <c r="N38" s="353"/>
      <c r="O38" s="298"/>
      <c r="P38" s="366"/>
      <c r="Q38" s="298"/>
      <c r="R38" s="365"/>
      <c r="S38" s="298"/>
      <c r="T38" s="366"/>
      <c r="U38" s="298"/>
      <c r="V38" s="385"/>
      <c r="W38" s="385"/>
      <c r="X38" s="340"/>
      <c r="Y38" s="385"/>
      <c r="Z38" s="385"/>
      <c r="AA38" s="298"/>
      <c r="AB38" s="366"/>
      <c r="AC38" s="298"/>
      <c r="AD38" s="298"/>
    </row>
    <row r="39" spans="1:30" ht="15" customHeight="1" x14ac:dyDescent="0.35">
      <c r="A39" s="1249">
        <v>44330</v>
      </c>
      <c r="B39" s="353"/>
      <c r="C39" s="353"/>
      <c r="D39" s="327"/>
      <c r="E39" s="348"/>
      <c r="F39" s="327"/>
      <c r="G39" s="348"/>
      <c r="H39" s="297"/>
      <c r="I39" s="353"/>
      <c r="J39" s="353"/>
      <c r="K39" s="297"/>
      <c r="L39" s="353"/>
      <c r="M39" s="297"/>
      <c r="N39" s="353"/>
      <c r="O39" s="298"/>
      <c r="P39" s="366"/>
      <c r="Q39" s="298"/>
      <c r="R39" s="365"/>
      <c r="S39" s="298"/>
      <c r="T39" s="366"/>
      <c r="U39" s="298"/>
      <c r="V39" s="385"/>
      <c r="W39" s="385"/>
      <c r="X39" s="340"/>
      <c r="Y39" s="385"/>
      <c r="Z39" s="385"/>
      <c r="AA39" s="298"/>
      <c r="AB39" s="366"/>
      <c r="AC39" s="298"/>
      <c r="AD39" s="298"/>
    </row>
    <row r="40" spans="1:30" ht="15" customHeight="1" x14ac:dyDescent="0.35">
      <c r="A40" s="1250"/>
      <c r="B40" s="353"/>
      <c r="C40" s="353"/>
      <c r="D40" s="327"/>
      <c r="E40" s="348"/>
      <c r="F40" s="327"/>
      <c r="G40" s="348"/>
      <c r="H40" s="297"/>
      <c r="I40" s="353"/>
      <c r="J40" s="353"/>
      <c r="K40" s="297"/>
      <c r="L40" s="353"/>
      <c r="M40" s="297"/>
      <c r="N40" s="353"/>
      <c r="O40" s="298"/>
      <c r="P40" s="366"/>
      <c r="Q40" s="298"/>
      <c r="R40" s="365"/>
      <c r="S40" s="298"/>
      <c r="T40" s="366"/>
      <c r="U40" s="298"/>
      <c r="V40" s="385"/>
      <c r="W40" s="385"/>
      <c r="X40" s="868"/>
      <c r="Y40" s="871"/>
      <c r="Z40" s="871"/>
      <c r="AA40" s="867"/>
      <c r="AB40" s="365"/>
      <c r="AC40" s="298"/>
      <c r="AD40" s="298"/>
    </row>
    <row r="41" spans="1:30" ht="15" customHeight="1" x14ac:dyDescent="0.35">
      <c r="A41" s="1251"/>
      <c r="B41" s="353"/>
      <c r="C41" s="353"/>
      <c r="D41" s="327"/>
      <c r="E41" s="348"/>
      <c r="F41" s="327"/>
      <c r="G41" s="348"/>
      <c r="H41" s="297"/>
      <c r="I41" s="353"/>
      <c r="J41" s="353"/>
      <c r="K41" s="297"/>
      <c r="L41" s="353"/>
      <c r="M41" s="297"/>
      <c r="N41" s="353"/>
      <c r="O41" s="298"/>
      <c r="P41" s="366"/>
      <c r="Q41" s="298"/>
      <c r="R41" s="365"/>
      <c r="S41" s="298"/>
      <c r="T41" s="366"/>
      <c r="U41" s="298"/>
      <c r="V41" s="385"/>
      <c r="W41" s="385"/>
      <c r="X41" s="340"/>
      <c r="Y41" s="385"/>
      <c r="Z41" s="385"/>
      <c r="AA41" s="298"/>
      <c r="AB41" s="366"/>
      <c r="AC41" s="298"/>
      <c r="AD41" s="298"/>
    </row>
    <row r="42" spans="1:30" ht="15" customHeight="1" x14ac:dyDescent="0.35">
      <c r="A42" s="1249">
        <v>44331</v>
      </c>
      <c r="B42" s="353"/>
      <c r="C42" s="353"/>
      <c r="D42" s="327"/>
      <c r="E42" s="348"/>
      <c r="F42" s="327"/>
      <c r="G42" s="348"/>
      <c r="H42" s="297"/>
      <c r="I42" s="353"/>
      <c r="J42" s="353">
        <v>42.92</v>
      </c>
      <c r="K42" s="297">
        <v>221038</v>
      </c>
      <c r="L42" s="353">
        <v>15</v>
      </c>
      <c r="M42" s="297">
        <v>114750</v>
      </c>
      <c r="N42" s="353"/>
      <c r="O42" s="298"/>
      <c r="P42" s="366"/>
      <c r="Q42" s="298"/>
      <c r="R42" s="365"/>
      <c r="S42" s="298"/>
      <c r="T42" s="366"/>
      <c r="U42" s="298"/>
      <c r="V42" s="385"/>
      <c r="W42" s="385"/>
      <c r="X42" s="340"/>
      <c r="Y42" s="385"/>
      <c r="Z42" s="385"/>
      <c r="AA42" s="298"/>
      <c r="AB42" s="366"/>
      <c r="AC42" s="298"/>
      <c r="AD42" s="298"/>
    </row>
    <row r="43" spans="1:30" ht="15" customHeight="1" x14ac:dyDescent="0.35">
      <c r="A43" s="1251"/>
      <c r="B43" s="353"/>
      <c r="C43" s="353"/>
      <c r="D43" s="327"/>
      <c r="E43" s="348"/>
      <c r="F43" s="327"/>
      <c r="G43" s="348"/>
      <c r="H43" s="297"/>
      <c r="I43" s="353"/>
      <c r="J43" s="353"/>
      <c r="K43" s="297"/>
      <c r="L43" s="353"/>
      <c r="M43" s="297"/>
      <c r="N43" s="353"/>
      <c r="O43" s="298"/>
      <c r="P43" s="366"/>
      <c r="Q43" s="298"/>
      <c r="R43" s="365">
        <v>15</v>
      </c>
      <c r="S43" s="298">
        <v>114750</v>
      </c>
      <c r="T43" s="366"/>
      <c r="U43" s="298"/>
      <c r="V43" s="385"/>
      <c r="W43" s="385"/>
      <c r="X43" s="340"/>
      <c r="Y43" s="385"/>
      <c r="Z43" s="385"/>
      <c r="AA43" s="298"/>
      <c r="AB43" s="366"/>
      <c r="AC43" s="298"/>
      <c r="AD43" s="298"/>
    </row>
    <row r="44" spans="1:30" ht="15" customHeight="1" x14ac:dyDescent="0.35">
      <c r="A44" s="1249">
        <v>44332</v>
      </c>
      <c r="B44" s="353">
        <v>25.93</v>
      </c>
      <c r="C44" s="353"/>
      <c r="D44" s="327">
        <v>198365</v>
      </c>
      <c r="E44" s="348">
        <v>30.47</v>
      </c>
      <c r="F44" s="327">
        <v>233096</v>
      </c>
      <c r="G44" s="348"/>
      <c r="H44" s="338"/>
      <c r="I44" s="372">
        <v>41.55</v>
      </c>
      <c r="J44" s="372"/>
      <c r="K44" s="297">
        <v>317858</v>
      </c>
      <c r="L44" s="353"/>
      <c r="M44" s="297"/>
      <c r="N44" s="353"/>
      <c r="O44" s="298"/>
      <c r="P44" s="366"/>
      <c r="Q44" s="298"/>
      <c r="R44" s="365"/>
      <c r="S44" s="298"/>
      <c r="T44" s="366"/>
      <c r="U44" s="298"/>
      <c r="V44" s="385"/>
      <c r="W44" s="385"/>
      <c r="X44" s="340"/>
      <c r="Y44" s="385"/>
      <c r="Z44" s="385"/>
      <c r="AA44" s="298"/>
      <c r="AB44" s="366"/>
      <c r="AC44" s="298"/>
      <c r="AD44" s="298"/>
    </row>
    <row r="45" spans="1:30" ht="15" customHeight="1" x14ac:dyDescent="0.35">
      <c r="A45" s="1251"/>
      <c r="B45" s="353"/>
      <c r="C45" s="353"/>
      <c r="D45" s="327"/>
      <c r="E45" s="348"/>
      <c r="F45" s="327"/>
      <c r="G45" s="348"/>
      <c r="H45" s="297"/>
      <c r="I45" s="353"/>
      <c r="J45" s="353"/>
      <c r="K45" s="297"/>
      <c r="L45" s="353"/>
      <c r="M45" s="297"/>
      <c r="N45" s="353"/>
      <c r="O45" s="298"/>
      <c r="P45" s="366"/>
      <c r="Q45" s="298"/>
      <c r="R45" s="365"/>
      <c r="S45" s="298"/>
      <c r="T45" s="366"/>
      <c r="U45" s="298"/>
      <c r="V45" s="385"/>
      <c r="W45" s="385"/>
      <c r="X45" s="340"/>
      <c r="Y45" s="385"/>
      <c r="Z45" s="385"/>
      <c r="AA45" s="298"/>
      <c r="AB45" s="366"/>
      <c r="AC45" s="298"/>
      <c r="AD45" s="298"/>
    </row>
    <row r="46" spans="1:30" ht="15" customHeight="1" x14ac:dyDescent="0.35">
      <c r="A46" s="1249">
        <v>44333</v>
      </c>
      <c r="B46" s="353"/>
      <c r="C46" s="353"/>
      <c r="D46" s="327"/>
      <c r="E46" s="348"/>
      <c r="F46" s="327"/>
      <c r="G46" s="348">
        <v>29.73</v>
      </c>
      <c r="H46" s="297">
        <v>227435</v>
      </c>
      <c r="I46" s="353">
        <v>20.96</v>
      </c>
      <c r="J46" s="353"/>
      <c r="K46" s="297">
        <v>160344</v>
      </c>
      <c r="L46" s="353"/>
      <c r="M46" s="297"/>
      <c r="N46" s="353">
        <v>9.9700000000000006</v>
      </c>
      <c r="O46" s="298">
        <v>76271</v>
      </c>
      <c r="P46" s="366"/>
      <c r="Q46" s="298"/>
      <c r="R46" s="365">
        <v>15</v>
      </c>
      <c r="S46" s="298">
        <v>114750</v>
      </c>
      <c r="T46" s="366"/>
      <c r="U46" s="298"/>
      <c r="V46" s="385"/>
      <c r="W46" s="385"/>
      <c r="X46" s="340"/>
      <c r="Y46" s="385">
        <v>35.35</v>
      </c>
      <c r="Z46" s="385"/>
      <c r="AA46" s="298">
        <v>270428</v>
      </c>
      <c r="AB46" s="366"/>
      <c r="AC46" s="298"/>
      <c r="AD46" s="298"/>
    </row>
    <row r="47" spans="1:30" ht="15" customHeight="1" x14ac:dyDescent="0.35">
      <c r="A47" s="1251"/>
      <c r="B47" s="353"/>
      <c r="C47" s="353"/>
      <c r="D47" s="327"/>
      <c r="E47" s="348"/>
      <c r="F47" s="327"/>
      <c r="G47" s="348"/>
      <c r="H47" s="297"/>
      <c r="I47" s="353"/>
      <c r="J47" s="353"/>
      <c r="K47" s="297"/>
      <c r="L47" s="353"/>
      <c r="M47" s="297"/>
      <c r="N47" s="353"/>
      <c r="O47" s="298"/>
      <c r="P47" s="366"/>
      <c r="Q47" s="298"/>
      <c r="R47" s="365">
        <v>15</v>
      </c>
      <c r="S47" s="298">
        <v>114750</v>
      </c>
      <c r="T47" s="366"/>
      <c r="U47" s="298"/>
      <c r="V47" s="385"/>
      <c r="W47" s="385"/>
      <c r="X47" s="340"/>
      <c r="Y47" s="385"/>
      <c r="Z47" s="385"/>
      <c r="AA47" s="298"/>
      <c r="AB47" s="366"/>
      <c r="AC47" s="298"/>
      <c r="AD47" s="298"/>
    </row>
    <row r="48" spans="1:30" ht="15" customHeight="1" x14ac:dyDescent="0.35">
      <c r="A48" s="1249">
        <v>44334</v>
      </c>
      <c r="B48" s="353"/>
      <c r="C48" s="353">
        <v>43.52</v>
      </c>
      <c r="D48" s="327">
        <v>224128</v>
      </c>
      <c r="E48" s="348">
        <v>22.06</v>
      </c>
      <c r="F48" s="327">
        <v>168759</v>
      </c>
      <c r="G48" s="348"/>
      <c r="H48" s="297"/>
      <c r="I48" s="353">
        <v>18.5</v>
      </c>
      <c r="J48" s="353"/>
      <c r="K48" s="297">
        <v>141525</v>
      </c>
      <c r="L48" s="353"/>
      <c r="M48" s="297"/>
      <c r="N48" s="353"/>
      <c r="O48" s="298"/>
      <c r="P48" s="366">
        <v>26.14</v>
      </c>
      <c r="Q48" s="298">
        <v>200000</v>
      </c>
      <c r="R48" s="365">
        <v>15</v>
      </c>
      <c r="S48" s="298">
        <v>114750</v>
      </c>
      <c r="T48" s="366"/>
      <c r="U48" s="298"/>
      <c r="V48" s="385"/>
      <c r="W48" s="385"/>
      <c r="X48" s="340"/>
      <c r="Y48" s="385"/>
      <c r="Z48" s="385"/>
      <c r="AA48" s="298"/>
      <c r="AB48" s="366"/>
      <c r="AC48" s="298"/>
      <c r="AD48" s="298"/>
    </row>
    <row r="49" spans="1:30" ht="15" customHeight="1" x14ac:dyDescent="0.35">
      <c r="A49" s="1250"/>
      <c r="B49" s="353">
        <v>19.260000000000002</v>
      </c>
      <c r="C49" s="353"/>
      <c r="D49" s="327">
        <v>147339</v>
      </c>
      <c r="E49" s="348"/>
      <c r="F49" s="327"/>
      <c r="G49" s="348"/>
      <c r="H49" s="297"/>
      <c r="I49" s="353"/>
      <c r="J49" s="353"/>
      <c r="K49" s="297"/>
      <c r="L49" s="353"/>
      <c r="M49" s="297"/>
      <c r="N49" s="353"/>
      <c r="O49" s="298"/>
      <c r="P49" s="366"/>
      <c r="Q49" s="298"/>
      <c r="R49" s="365">
        <v>15</v>
      </c>
      <c r="S49" s="298">
        <v>114750</v>
      </c>
      <c r="T49" s="366"/>
      <c r="U49" s="298"/>
      <c r="V49" s="385"/>
      <c r="W49" s="385"/>
      <c r="X49" s="868"/>
      <c r="Y49" s="871"/>
      <c r="Z49" s="871"/>
      <c r="AA49" s="867"/>
      <c r="AB49" s="365"/>
      <c r="AC49" s="298"/>
      <c r="AD49" s="298"/>
    </row>
    <row r="50" spans="1:30" ht="15" customHeight="1" x14ac:dyDescent="0.35">
      <c r="A50" s="1251"/>
      <c r="B50" s="353"/>
      <c r="C50" s="353"/>
      <c r="D50" s="327"/>
      <c r="E50" s="348"/>
      <c r="F50" s="327"/>
      <c r="G50" s="348"/>
      <c r="H50" s="297"/>
      <c r="I50" s="353"/>
      <c r="J50" s="353"/>
      <c r="K50" s="297"/>
      <c r="L50" s="353"/>
      <c r="M50" s="297"/>
      <c r="N50" s="353"/>
      <c r="O50" s="298"/>
      <c r="P50" s="366"/>
      <c r="Q50" s="298"/>
      <c r="R50" s="365"/>
      <c r="S50" s="298"/>
      <c r="T50" s="366"/>
      <c r="U50" s="298"/>
      <c r="V50" s="385"/>
      <c r="W50" s="385"/>
      <c r="X50" s="340"/>
      <c r="Y50" s="385"/>
      <c r="Z50" s="385"/>
      <c r="AA50" s="298"/>
      <c r="AB50" s="366"/>
      <c r="AC50" s="298"/>
      <c r="AD50" s="298"/>
    </row>
    <row r="51" spans="1:30" ht="15" customHeight="1" x14ac:dyDescent="0.35">
      <c r="A51" s="1249">
        <v>44335</v>
      </c>
      <c r="B51" s="353"/>
      <c r="C51" s="353"/>
      <c r="D51" s="327"/>
      <c r="E51" s="348"/>
      <c r="F51" s="327"/>
      <c r="G51" s="348"/>
      <c r="H51" s="297"/>
      <c r="I51" s="353">
        <v>15.27</v>
      </c>
      <c r="J51" s="353"/>
      <c r="K51" s="297">
        <v>116816</v>
      </c>
      <c r="L51" s="353"/>
      <c r="M51" s="297"/>
      <c r="N51" s="353"/>
      <c r="O51" s="298"/>
      <c r="P51" s="366"/>
      <c r="Q51" s="298"/>
      <c r="R51" s="365">
        <v>15</v>
      </c>
      <c r="S51" s="298">
        <v>114750</v>
      </c>
      <c r="T51" s="366"/>
      <c r="U51" s="298"/>
      <c r="V51" s="385"/>
      <c r="W51" s="385"/>
      <c r="X51" s="340"/>
      <c r="Y51" s="385"/>
      <c r="Z51" s="385"/>
      <c r="AA51" s="298"/>
      <c r="AB51" s="366"/>
      <c r="AC51" s="298"/>
      <c r="AD51" s="298"/>
    </row>
    <row r="52" spans="1:30" ht="15" customHeight="1" x14ac:dyDescent="0.35">
      <c r="A52" s="1250"/>
      <c r="B52" s="353"/>
      <c r="C52" s="353"/>
      <c r="D52" s="327"/>
      <c r="E52" s="348"/>
      <c r="F52" s="327"/>
      <c r="G52" s="348"/>
      <c r="H52" s="297"/>
      <c r="I52" s="353"/>
      <c r="J52" s="353"/>
      <c r="K52" s="297"/>
      <c r="L52" s="353"/>
      <c r="M52" s="297"/>
      <c r="N52" s="353"/>
      <c r="O52" s="298"/>
      <c r="P52" s="366"/>
      <c r="Q52" s="298"/>
      <c r="R52" s="365">
        <v>15</v>
      </c>
      <c r="S52" s="298">
        <v>114750</v>
      </c>
      <c r="T52" s="366"/>
      <c r="U52" s="298"/>
      <c r="V52" s="385"/>
      <c r="W52" s="385"/>
      <c r="X52" s="868"/>
      <c r="Y52" s="871"/>
      <c r="Z52" s="871"/>
      <c r="AA52" s="867"/>
      <c r="AB52" s="365"/>
      <c r="AC52" s="298"/>
      <c r="AD52" s="298"/>
    </row>
    <row r="53" spans="1:30" ht="15" customHeight="1" x14ac:dyDescent="0.35">
      <c r="A53" s="1251"/>
      <c r="B53" s="353"/>
      <c r="C53" s="353"/>
      <c r="D53" s="327"/>
      <c r="E53" s="348"/>
      <c r="F53" s="327"/>
      <c r="G53" s="348"/>
      <c r="H53" s="297"/>
      <c r="I53" s="353"/>
      <c r="J53" s="353"/>
      <c r="K53" s="297"/>
      <c r="L53" s="353"/>
      <c r="M53" s="297"/>
      <c r="N53" s="353"/>
      <c r="O53" s="298"/>
      <c r="P53" s="366"/>
      <c r="Q53" s="298"/>
      <c r="R53" s="365"/>
      <c r="S53" s="298"/>
      <c r="T53" s="366"/>
      <c r="U53" s="298"/>
      <c r="V53" s="385"/>
      <c r="W53" s="385"/>
      <c r="X53" s="340"/>
      <c r="Y53" s="385"/>
      <c r="Z53" s="385"/>
      <c r="AA53" s="298"/>
      <c r="AB53" s="366"/>
      <c r="AC53" s="298"/>
      <c r="AD53" s="298"/>
    </row>
    <row r="54" spans="1:30" ht="15" customHeight="1" x14ac:dyDescent="0.35">
      <c r="A54" s="1249">
        <v>44336</v>
      </c>
      <c r="B54" s="353">
        <v>20.45</v>
      </c>
      <c r="C54" s="353"/>
      <c r="D54" s="327">
        <v>156443</v>
      </c>
      <c r="E54" s="410">
        <v>18.34</v>
      </c>
      <c r="F54" s="327">
        <v>140301</v>
      </c>
      <c r="G54" s="348"/>
      <c r="H54" s="297"/>
      <c r="I54" s="353">
        <v>17.41</v>
      </c>
      <c r="J54" s="353"/>
      <c r="K54" s="297">
        <v>133187</v>
      </c>
      <c r="L54" s="353"/>
      <c r="M54" s="297"/>
      <c r="N54" s="353">
        <v>43.9</v>
      </c>
      <c r="O54" s="298">
        <v>335835</v>
      </c>
      <c r="P54" s="366"/>
      <c r="Q54" s="298"/>
      <c r="R54" s="365">
        <v>15</v>
      </c>
      <c r="S54" s="298">
        <v>114750</v>
      </c>
      <c r="T54" s="366"/>
      <c r="U54" s="298"/>
      <c r="V54" s="385"/>
      <c r="W54" s="385"/>
      <c r="X54" s="340"/>
      <c r="Y54" s="385"/>
      <c r="Z54" s="385"/>
      <c r="AA54" s="298"/>
      <c r="AB54" s="366"/>
      <c r="AC54" s="298"/>
      <c r="AD54" s="298"/>
    </row>
    <row r="55" spans="1:30" ht="15" customHeight="1" x14ac:dyDescent="0.35">
      <c r="A55" s="1251"/>
      <c r="B55" s="353"/>
      <c r="C55" s="353"/>
      <c r="D55" s="327"/>
      <c r="E55" s="348"/>
      <c r="F55" s="327"/>
      <c r="G55" s="348"/>
      <c r="H55" s="298"/>
      <c r="I55" s="366"/>
      <c r="J55" s="366"/>
      <c r="K55" s="297"/>
      <c r="L55" s="353"/>
      <c r="M55" s="297"/>
      <c r="N55" s="353"/>
      <c r="O55" s="298"/>
      <c r="P55" s="366"/>
      <c r="Q55" s="298"/>
      <c r="R55" s="365">
        <v>15</v>
      </c>
      <c r="S55" s="298">
        <v>114750</v>
      </c>
      <c r="T55" s="366"/>
      <c r="U55" s="298"/>
      <c r="V55" s="385"/>
      <c r="W55" s="385"/>
      <c r="X55" s="340"/>
      <c r="Y55" s="385"/>
      <c r="Z55" s="385"/>
      <c r="AA55" s="298"/>
      <c r="AB55" s="366"/>
      <c r="AC55" s="298"/>
      <c r="AD55" s="298"/>
    </row>
    <row r="56" spans="1:30" ht="15" customHeight="1" x14ac:dyDescent="0.35">
      <c r="A56" s="1249">
        <v>44337</v>
      </c>
      <c r="B56" s="353"/>
      <c r="C56" s="353"/>
      <c r="D56" s="327"/>
      <c r="E56" s="348">
        <v>16.61</v>
      </c>
      <c r="F56" s="327">
        <v>127067</v>
      </c>
      <c r="G56" s="348"/>
      <c r="H56" s="298"/>
      <c r="I56" s="366">
        <v>15.99</v>
      </c>
      <c r="J56" s="366"/>
      <c r="K56" s="297">
        <v>122324</v>
      </c>
      <c r="L56" s="353">
        <v>15.81</v>
      </c>
      <c r="M56" s="297">
        <v>120947</v>
      </c>
      <c r="N56" s="353"/>
      <c r="O56" s="298"/>
      <c r="P56" s="366"/>
      <c r="Q56" s="298"/>
      <c r="R56" s="365">
        <v>15</v>
      </c>
      <c r="S56" s="298">
        <v>114750</v>
      </c>
      <c r="T56" s="366"/>
      <c r="U56" s="298"/>
      <c r="V56" s="385">
        <v>13.42</v>
      </c>
      <c r="W56" s="385"/>
      <c r="X56" s="340">
        <v>102663</v>
      </c>
      <c r="Y56" s="385"/>
      <c r="Z56" s="385"/>
      <c r="AA56" s="298"/>
      <c r="AB56" s="366">
        <v>11.43</v>
      </c>
      <c r="AC56" s="298">
        <v>87440</v>
      </c>
      <c r="AD56" s="298"/>
    </row>
    <row r="57" spans="1:30" ht="15" customHeight="1" x14ac:dyDescent="0.35">
      <c r="A57" s="1250"/>
      <c r="B57" s="353"/>
      <c r="C57" s="353"/>
      <c r="D57" s="327"/>
      <c r="E57" s="348"/>
      <c r="F57" s="327"/>
      <c r="G57" s="348"/>
      <c r="H57" s="298"/>
      <c r="I57" s="366"/>
      <c r="J57" s="366"/>
      <c r="K57" s="297"/>
      <c r="L57" s="353"/>
      <c r="M57" s="297"/>
      <c r="N57" s="353"/>
      <c r="O57" s="298"/>
      <c r="P57" s="366"/>
      <c r="Q57" s="298"/>
      <c r="R57" s="365">
        <v>15</v>
      </c>
      <c r="S57" s="298">
        <v>114750</v>
      </c>
      <c r="T57" s="366"/>
      <c r="U57" s="298"/>
      <c r="V57" s="385"/>
      <c r="W57" s="385"/>
      <c r="X57" s="868"/>
      <c r="Y57" s="871"/>
      <c r="Z57" s="871"/>
      <c r="AA57" s="867"/>
      <c r="AB57" s="365"/>
      <c r="AC57" s="298"/>
      <c r="AD57" s="298"/>
    </row>
    <row r="58" spans="1:30" ht="15" customHeight="1" x14ac:dyDescent="0.35">
      <c r="A58" s="1251"/>
      <c r="B58" s="353"/>
      <c r="C58" s="353"/>
      <c r="D58" s="327"/>
      <c r="E58" s="348"/>
      <c r="F58" s="327"/>
      <c r="G58" s="348"/>
      <c r="H58" s="297"/>
      <c r="I58" s="353"/>
      <c r="J58" s="353"/>
      <c r="K58" s="297"/>
      <c r="L58" s="353"/>
      <c r="M58" s="297"/>
      <c r="N58" s="353"/>
      <c r="O58" s="298"/>
      <c r="P58" s="366"/>
      <c r="Q58" s="298"/>
      <c r="R58" s="365">
        <v>15</v>
      </c>
      <c r="S58" s="298">
        <v>114750</v>
      </c>
      <c r="T58" s="366"/>
      <c r="U58" s="298"/>
      <c r="V58" s="385"/>
      <c r="W58" s="385"/>
      <c r="X58" s="340"/>
      <c r="Y58" s="385"/>
      <c r="Z58" s="385"/>
      <c r="AA58" s="298"/>
      <c r="AB58" s="366"/>
      <c r="AC58" s="298"/>
      <c r="AD58" s="298"/>
    </row>
    <row r="59" spans="1:30" ht="17.25" customHeight="1" x14ac:dyDescent="0.35">
      <c r="A59" s="1249">
        <v>44338</v>
      </c>
      <c r="B59" s="353">
        <v>24.08</v>
      </c>
      <c r="C59" s="353"/>
      <c r="D59" s="327">
        <v>184212</v>
      </c>
      <c r="E59" s="348">
        <v>12.9</v>
      </c>
      <c r="F59" s="327">
        <v>98685</v>
      </c>
      <c r="G59" s="348"/>
      <c r="H59" s="297"/>
      <c r="I59" s="353"/>
      <c r="J59" s="353"/>
      <c r="K59" s="297"/>
      <c r="L59" s="353"/>
      <c r="M59" s="297"/>
      <c r="N59" s="353"/>
      <c r="O59" s="298"/>
      <c r="P59" s="366"/>
      <c r="Q59" s="298"/>
      <c r="R59" s="365">
        <v>15</v>
      </c>
      <c r="S59" s="298">
        <v>114750</v>
      </c>
      <c r="T59" s="366"/>
      <c r="U59" s="298"/>
      <c r="V59" s="385"/>
      <c r="W59" s="385"/>
      <c r="X59" s="340"/>
      <c r="Y59" s="385"/>
      <c r="Z59" s="385"/>
      <c r="AA59" s="298"/>
      <c r="AB59" s="366"/>
      <c r="AC59" s="298"/>
      <c r="AD59" s="298"/>
    </row>
    <row r="60" spans="1:30" ht="15" customHeight="1" x14ac:dyDescent="0.35">
      <c r="A60" s="1251"/>
      <c r="B60" s="353"/>
      <c r="C60" s="353"/>
      <c r="D60" s="327"/>
      <c r="E60" s="348"/>
      <c r="F60" s="327"/>
      <c r="G60" s="348"/>
      <c r="H60" s="297"/>
      <c r="I60" s="353">
        <v>19</v>
      </c>
      <c r="J60" s="353"/>
      <c r="K60" s="297">
        <v>145350</v>
      </c>
      <c r="L60" s="353"/>
      <c r="M60" s="297"/>
      <c r="N60" s="353"/>
      <c r="O60" s="298"/>
      <c r="P60" s="366"/>
      <c r="Q60" s="298"/>
      <c r="R60" s="365">
        <v>15</v>
      </c>
      <c r="S60" s="298">
        <v>114750</v>
      </c>
      <c r="T60" s="366"/>
      <c r="U60" s="298"/>
      <c r="V60" s="385"/>
      <c r="W60" s="385"/>
      <c r="X60" s="340"/>
      <c r="Y60" s="385"/>
      <c r="Z60" s="385"/>
      <c r="AA60" s="298"/>
      <c r="AB60" s="366"/>
      <c r="AC60" s="298"/>
      <c r="AD60" s="298"/>
    </row>
    <row r="61" spans="1:30" ht="15" customHeight="1" x14ac:dyDescent="0.35">
      <c r="A61" s="1249">
        <v>44339</v>
      </c>
      <c r="B61" s="353"/>
      <c r="C61" s="353"/>
      <c r="D61" s="327"/>
      <c r="E61" s="348">
        <v>16.71</v>
      </c>
      <c r="F61" s="327">
        <v>127832</v>
      </c>
      <c r="G61" s="348"/>
      <c r="H61" s="297"/>
      <c r="I61" s="353">
        <v>21.3</v>
      </c>
      <c r="J61" s="353"/>
      <c r="K61" s="297">
        <v>162945</v>
      </c>
      <c r="L61" s="353"/>
      <c r="M61" s="297"/>
      <c r="N61" s="353"/>
      <c r="O61" s="298"/>
      <c r="P61" s="366"/>
      <c r="Q61" s="298"/>
      <c r="R61" s="365"/>
      <c r="S61" s="298"/>
      <c r="T61" s="366"/>
      <c r="U61" s="298"/>
      <c r="V61" s="385"/>
      <c r="W61" s="385"/>
      <c r="X61" s="342"/>
      <c r="Y61" s="387"/>
      <c r="Z61" s="387"/>
      <c r="AA61" s="332"/>
      <c r="AB61" s="388"/>
      <c r="AC61" s="298"/>
      <c r="AD61" s="298"/>
    </row>
    <row r="62" spans="1:30" ht="15" customHeight="1" x14ac:dyDescent="0.35">
      <c r="A62" s="1251"/>
      <c r="B62" s="353"/>
      <c r="C62" s="353"/>
      <c r="D62" s="327"/>
      <c r="E62" s="348"/>
      <c r="F62" s="327"/>
      <c r="G62" s="348"/>
      <c r="H62" s="297"/>
      <c r="I62" s="353"/>
      <c r="J62" s="353"/>
      <c r="K62" s="297"/>
      <c r="L62" s="353"/>
      <c r="M62" s="297"/>
      <c r="N62" s="353"/>
      <c r="O62" s="298"/>
      <c r="P62" s="366"/>
      <c r="Q62" s="298"/>
      <c r="R62" s="365"/>
      <c r="S62" s="298"/>
      <c r="T62" s="366"/>
      <c r="U62" s="298"/>
      <c r="V62" s="385"/>
      <c r="W62" s="385"/>
      <c r="X62" s="340"/>
      <c r="Y62" s="385"/>
      <c r="Z62" s="385"/>
      <c r="AA62" s="298"/>
      <c r="AB62" s="366"/>
      <c r="AC62" s="298"/>
      <c r="AD62" s="298"/>
    </row>
    <row r="63" spans="1:30" ht="15" customHeight="1" x14ac:dyDescent="0.35">
      <c r="A63" s="1249">
        <v>44340</v>
      </c>
      <c r="B63" s="353">
        <v>21.76</v>
      </c>
      <c r="C63" s="353"/>
      <c r="D63" s="327">
        <v>166464</v>
      </c>
      <c r="E63" s="348">
        <v>8.33</v>
      </c>
      <c r="F63" s="327">
        <v>63725</v>
      </c>
      <c r="G63" s="348">
        <v>32.229999999999997</v>
      </c>
      <c r="H63" s="297">
        <v>246560</v>
      </c>
      <c r="I63" s="353"/>
      <c r="J63" s="353"/>
      <c r="K63" s="297"/>
      <c r="L63" s="353"/>
      <c r="M63" s="297"/>
      <c r="N63" s="353"/>
      <c r="O63" s="298"/>
      <c r="P63" s="366"/>
      <c r="Q63" s="298"/>
      <c r="R63" s="365">
        <v>15</v>
      </c>
      <c r="S63" s="298">
        <v>114750</v>
      </c>
      <c r="T63" s="366">
        <v>20.58</v>
      </c>
      <c r="U63" s="298">
        <v>157437</v>
      </c>
      <c r="V63" s="385"/>
      <c r="W63" s="385"/>
      <c r="X63" s="340"/>
      <c r="Y63" s="385">
        <v>36.51</v>
      </c>
      <c r="Z63" s="385"/>
      <c r="AA63" s="298">
        <v>279302</v>
      </c>
      <c r="AB63" s="366"/>
      <c r="AC63" s="298"/>
      <c r="AD63" s="298"/>
    </row>
    <row r="64" spans="1:30" ht="15" customHeight="1" x14ac:dyDescent="0.35">
      <c r="A64" s="1250"/>
      <c r="B64" s="353"/>
      <c r="C64" s="353"/>
      <c r="D64" s="327"/>
      <c r="E64" s="348"/>
      <c r="F64" s="327"/>
      <c r="G64" s="348"/>
      <c r="H64" s="297"/>
      <c r="I64" s="353"/>
      <c r="J64" s="353"/>
      <c r="K64" s="297"/>
      <c r="L64" s="353"/>
      <c r="M64" s="297"/>
      <c r="N64" s="353"/>
      <c r="O64" s="298"/>
      <c r="P64" s="366"/>
      <c r="Q64" s="298"/>
      <c r="R64" s="365">
        <v>15</v>
      </c>
      <c r="S64" s="298">
        <v>114750</v>
      </c>
      <c r="T64" s="366"/>
      <c r="U64" s="298"/>
      <c r="V64" s="385"/>
      <c r="W64" s="385"/>
      <c r="X64" s="868"/>
      <c r="Y64" s="871"/>
      <c r="Z64" s="871"/>
      <c r="AA64" s="867"/>
      <c r="AB64" s="365"/>
      <c r="AC64" s="298"/>
      <c r="AD64" s="298"/>
    </row>
    <row r="65" spans="1:30" ht="15" customHeight="1" x14ac:dyDescent="0.35">
      <c r="A65" s="1251"/>
      <c r="B65" s="353"/>
      <c r="C65" s="353"/>
      <c r="D65" s="327"/>
      <c r="E65" s="348"/>
      <c r="F65" s="327"/>
      <c r="G65" s="348"/>
      <c r="H65" s="297"/>
      <c r="I65" s="353"/>
      <c r="J65" s="353"/>
      <c r="K65" s="297"/>
      <c r="L65" s="353"/>
      <c r="M65" s="297"/>
      <c r="N65" s="353"/>
      <c r="O65" s="298"/>
      <c r="P65" s="366"/>
      <c r="Q65" s="298"/>
      <c r="R65" s="365"/>
      <c r="S65" s="298"/>
      <c r="T65" s="366"/>
      <c r="U65" s="298"/>
      <c r="V65" s="385"/>
      <c r="W65" s="385"/>
      <c r="X65" s="340"/>
      <c r="Y65" s="385"/>
      <c r="Z65" s="385"/>
      <c r="AA65" s="298"/>
      <c r="AB65" s="366"/>
      <c r="AC65" s="298"/>
      <c r="AD65" s="298"/>
    </row>
    <row r="66" spans="1:30" ht="15" customHeight="1" x14ac:dyDescent="0.35">
      <c r="A66" s="1249">
        <v>44341</v>
      </c>
      <c r="B66" s="353">
        <v>19.21</v>
      </c>
      <c r="C66" s="353"/>
      <c r="D66" s="327">
        <v>146957</v>
      </c>
      <c r="E66" s="348"/>
      <c r="F66" s="327"/>
      <c r="G66" s="348"/>
      <c r="H66" s="297"/>
      <c r="I66" s="353">
        <v>35.33</v>
      </c>
      <c r="J66" s="353"/>
      <c r="K66" s="297">
        <v>270275</v>
      </c>
      <c r="L66" s="353"/>
      <c r="M66" s="297"/>
      <c r="N66" s="353"/>
      <c r="O66" s="298"/>
      <c r="P66" s="366"/>
      <c r="Q66" s="298"/>
      <c r="R66" s="365">
        <v>15</v>
      </c>
      <c r="S66" s="298">
        <v>114750</v>
      </c>
      <c r="T66" s="366"/>
      <c r="U66" s="298"/>
      <c r="V66" s="385"/>
      <c r="W66" s="385"/>
      <c r="X66" s="340"/>
      <c r="Y66" s="385"/>
      <c r="Z66" s="385"/>
      <c r="AA66" s="298"/>
      <c r="AB66" s="366"/>
      <c r="AC66" s="298"/>
      <c r="AD66" s="298"/>
    </row>
    <row r="67" spans="1:30" ht="15" customHeight="1" x14ac:dyDescent="0.35">
      <c r="A67" s="1250"/>
      <c r="B67" s="353"/>
      <c r="C67" s="353"/>
      <c r="D67" s="327"/>
      <c r="E67" s="348"/>
      <c r="F67" s="327"/>
      <c r="G67" s="348"/>
      <c r="H67" s="297"/>
      <c r="I67" s="353"/>
      <c r="J67" s="353"/>
      <c r="K67" s="297"/>
      <c r="L67" s="353"/>
      <c r="M67" s="297"/>
      <c r="N67" s="353"/>
      <c r="O67" s="298"/>
      <c r="P67" s="366"/>
      <c r="Q67" s="298"/>
      <c r="R67" s="365">
        <v>15</v>
      </c>
      <c r="S67" s="298">
        <v>114750</v>
      </c>
      <c r="T67" s="366"/>
      <c r="U67" s="298"/>
      <c r="V67" s="385"/>
      <c r="W67" s="385"/>
      <c r="X67" s="868"/>
      <c r="Y67" s="871"/>
      <c r="Z67" s="871"/>
      <c r="AA67" s="867"/>
      <c r="AB67" s="365"/>
      <c r="AC67" s="298"/>
      <c r="AD67" s="298"/>
    </row>
    <row r="68" spans="1:30" ht="15" customHeight="1" x14ac:dyDescent="0.35">
      <c r="A68" s="1251"/>
      <c r="B68" s="353"/>
      <c r="C68" s="353"/>
      <c r="D68" s="327"/>
      <c r="E68" s="348"/>
      <c r="F68" s="327"/>
      <c r="G68" s="348"/>
      <c r="H68" s="297"/>
      <c r="I68" s="353"/>
      <c r="J68" s="353"/>
      <c r="K68" s="297"/>
      <c r="L68" s="353"/>
      <c r="M68" s="297"/>
      <c r="N68" s="353"/>
      <c r="O68" s="298"/>
      <c r="P68" s="366"/>
      <c r="Q68" s="298"/>
      <c r="R68" s="365"/>
      <c r="S68" s="298"/>
      <c r="T68" s="366"/>
      <c r="U68" s="298"/>
      <c r="V68" s="385"/>
      <c r="W68" s="385"/>
      <c r="X68" s="340"/>
      <c r="Y68" s="385"/>
      <c r="Z68" s="385"/>
      <c r="AA68" s="298"/>
      <c r="AB68" s="366"/>
      <c r="AC68" s="298"/>
      <c r="AD68" s="298"/>
    </row>
    <row r="69" spans="1:30" ht="15" customHeight="1" x14ac:dyDescent="0.35">
      <c r="A69" s="1249">
        <v>44342</v>
      </c>
      <c r="B69" s="353"/>
      <c r="C69" s="353"/>
      <c r="D69" s="327"/>
      <c r="E69" s="348">
        <v>21.61</v>
      </c>
      <c r="F69" s="327">
        <v>165317</v>
      </c>
      <c r="G69" s="348"/>
      <c r="H69" s="297"/>
      <c r="I69" s="353"/>
      <c r="J69" s="353">
        <v>54.82</v>
      </c>
      <c r="K69" s="297">
        <v>282320</v>
      </c>
      <c r="L69" s="353"/>
      <c r="M69" s="297"/>
      <c r="N69" s="353"/>
      <c r="O69" s="298"/>
      <c r="P69" s="366"/>
      <c r="Q69" s="298"/>
      <c r="R69" s="365"/>
      <c r="S69" s="298"/>
      <c r="T69" s="366"/>
      <c r="U69" s="298"/>
      <c r="V69" s="385">
        <v>13.04</v>
      </c>
      <c r="W69" s="385"/>
      <c r="X69" s="340">
        <v>99756</v>
      </c>
      <c r="Y69" s="385"/>
      <c r="Z69" s="385"/>
      <c r="AA69" s="298"/>
      <c r="AB69" s="366"/>
      <c r="AC69" s="298"/>
      <c r="AD69" s="298"/>
    </row>
    <row r="70" spans="1:30" ht="15" customHeight="1" x14ac:dyDescent="0.35">
      <c r="A70" s="1250"/>
      <c r="B70" s="353"/>
      <c r="C70" s="353"/>
      <c r="D70" s="327"/>
      <c r="E70" s="348"/>
      <c r="F70" s="327"/>
      <c r="G70" s="348"/>
      <c r="H70" s="297"/>
      <c r="I70" s="353">
        <v>20.28</v>
      </c>
      <c r="J70" s="353"/>
      <c r="K70" s="297">
        <v>155142</v>
      </c>
      <c r="L70" s="353"/>
      <c r="M70" s="297"/>
      <c r="N70" s="353"/>
      <c r="O70" s="298"/>
      <c r="P70" s="366"/>
      <c r="Q70" s="298"/>
      <c r="R70" s="365"/>
      <c r="S70" s="298"/>
      <c r="T70" s="366"/>
      <c r="U70" s="298"/>
      <c r="V70" s="385"/>
      <c r="W70" s="385"/>
      <c r="X70" s="868"/>
      <c r="Y70" s="871"/>
      <c r="Z70" s="871"/>
      <c r="AA70" s="867"/>
      <c r="AB70" s="365"/>
      <c r="AC70" s="298"/>
      <c r="AD70" s="298"/>
    </row>
    <row r="71" spans="1:30" ht="15" customHeight="1" x14ac:dyDescent="0.35">
      <c r="A71" s="1251"/>
      <c r="B71" s="353"/>
      <c r="C71" s="353"/>
      <c r="D71" s="327"/>
      <c r="E71" s="348"/>
      <c r="F71" s="327"/>
      <c r="G71" s="348"/>
      <c r="H71" s="297"/>
      <c r="I71" s="353"/>
      <c r="J71" s="353"/>
      <c r="K71" s="297"/>
      <c r="L71" s="353"/>
      <c r="M71" s="297"/>
      <c r="N71" s="353"/>
      <c r="O71" s="298"/>
      <c r="P71" s="366"/>
      <c r="Q71" s="298"/>
      <c r="R71" s="365"/>
      <c r="S71" s="298"/>
      <c r="T71" s="366"/>
      <c r="U71" s="298"/>
      <c r="V71" s="385"/>
      <c r="W71" s="385"/>
      <c r="X71" s="340"/>
      <c r="Y71" s="385"/>
      <c r="Z71" s="385"/>
      <c r="AA71" s="298"/>
      <c r="AB71" s="366"/>
      <c r="AC71" s="298"/>
      <c r="AD71" s="298"/>
    </row>
    <row r="72" spans="1:30" ht="15" customHeight="1" x14ac:dyDescent="0.35">
      <c r="A72" s="1249">
        <v>44343</v>
      </c>
      <c r="B72" s="353"/>
      <c r="C72" s="353"/>
      <c r="D72" s="327"/>
      <c r="E72" s="348"/>
      <c r="F72" s="327"/>
      <c r="G72" s="348"/>
      <c r="H72" s="297"/>
      <c r="I72" s="353"/>
      <c r="J72" s="353"/>
      <c r="K72" s="297"/>
      <c r="L72" s="353"/>
      <c r="M72" s="297"/>
      <c r="N72" s="353"/>
      <c r="O72" s="298"/>
      <c r="P72" s="366"/>
      <c r="Q72" s="298"/>
      <c r="R72" s="365">
        <v>15</v>
      </c>
      <c r="S72" s="298">
        <v>114750</v>
      </c>
      <c r="T72" s="366"/>
      <c r="U72" s="298"/>
      <c r="V72" s="385"/>
      <c r="W72" s="385"/>
      <c r="X72" s="340"/>
      <c r="Y72" s="385"/>
      <c r="Z72" s="385"/>
      <c r="AA72" s="298"/>
      <c r="AB72" s="366"/>
      <c r="AC72" s="298"/>
      <c r="AD72" s="298"/>
    </row>
    <row r="73" spans="1:30" ht="15" customHeight="1" x14ac:dyDescent="0.35">
      <c r="A73" s="1250"/>
      <c r="B73" s="353"/>
      <c r="C73" s="353"/>
      <c r="D73" s="327"/>
      <c r="E73" s="348"/>
      <c r="F73" s="327"/>
      <c r="G73" s="348"/>
      <c r="H73" s="297"/>
      <c r="I73" s="353"/>
      <c r="J73" s="353"/>
      <c r="K73" s="297"/>
      <c r="L73" s="353"/>
      <c r="M73" s="297"/>
      <c r="N73" s="353"/>
      <c r="O73" s="298"/>
      <c r="P73" s="366"/>
      <c r="Q73" s="298"/>
      <c r="R73" s="365">
        <v>15</v>
      </c>
      <c r="S73" s="298">
        <v>114750</v>
      </c>
      <c r="T73" s="366"/>
      <c r="U73" s="298"/>
      <c r="V73" s="385"/>
      <c r="W73" s="385"/>
      <c r="X73" s="340"/>
      <c r="Y73" s="385"/>
      <c r="Z73" s="385"/>
      <c r="AA73" s="298"/>
      <c r="AB73" s="366"/>
      <c r="AC73" s="298"/>
      <c r="AD73" s="298"/>
    </row>
    <row r="74" spans="1:30" ht="15" customHeight="1" x14ac:dyDescent="0.35">
      <c r="A74" s="1251"/>
      <c r="B74" s="353"/>
      <c r="C74" s="353"/>
      <c r="D74" s="327"/>
      <c r="E74" s="348"/>
      <c r="F74" s="327"/>
      <c r="G74" s="348"/>
      <c r="H74" s="297"/>
      <c r="I74" s="353"/>
      <c r="J74" s="353"/>
      <c r="K74" s="297"/>
      <c r="L74" s="353"/>
      <c r="M74" s="297"/>
      <c r="N74" s="353"/>
      <c r="O74" s="298"/>
      <c r="P74" s="366"/>
      <c r="Q74" s="298"/>
      <c r="R74" s="365">
        <v>16.03</v>
      </c>
      <c r="S74" s="298">
        <v>122630</v>
      </c>
      <c r="T74" s="365"/>
      <c r="U74" s="298"/>
      <c r="V74" s="385"/>
      <c r="W74" s="385"/>
      <c r="X74" s="340"/>
      <c r="Y74" s="385"/>
      <c r="Z74" s="385"/>
      <c r="AA74" s="298"/>
      <c r="AB74" s="366"/>
      <c r="AC74" s="298"/>
      <c r="AD74" s="298"/>
    </row>
    <row r="75" spans="1:30" ht="15" customHeight="1" x14ac:dyDescent="0.35">
      <c r="A75" s="1249">
        <v>44344</v>
      </c>
      <c r="B75" s="353">
        <v>23.13</v>
      </c>
      <c r="C75" s="353"/>
      <c r="D75" s="327">
        <v>177098</v>
      </c>
      <c r="E75" s="348">
        <v>19.72</v>
      </c>
      <c r="F75" s="327">
        <v>150858</v>
      </c>
      <c r="G75" s="348"/>
      <c r="H75" s="297"/>
      <c r="I75" s="353">
        <v>40.19</v>
      </c>
      <c r="J75" s="353"/>
      <c r="K75" s="297">
        <v>307454</v>
      </c>
      <c r="L75" s="353"/>
      <c r="M75" s="297"/>
      <c r="N75" s="353"/>
      <c r="O75" s="298"/>
      <c r="P75" s="366"/>
      <c r="Q75" s="298"/>
      <c r="R75" s="365">
        <v>15</v>
      </c>
      <c r="S75" s="298">
        <v>114750</v>
      </c>
      <c r="T75" s="366"/>
      <c r="U75" s="298"/>
      <c r="V75" s="385"/>
      <c r="W75" s="385"/>
      <c r="X75" s="340"/>
      <c r="Y75" s="385"/>
      <c r="Z75" s="385"/>
      <c r="AA75" s="298"/>
      <c r="AB75" s="366"/>
      <c r="AC75" s="298"/>
      <c r="AD75" s="298"/>
    </row>
    <row r="76" spans="1:30" ht="15" customHeight="1" x14ac:dyDescent="0.35">
      <c r="A76" s="1250"/>
      <c r="B76" s="353"/>
      <c r="C76" s="353"/>
      <c r="D76" s="327"/>
      <c r="E76" s="348"/>
      <c r="F76" s="327"/>
      <c r="G76" s="348"/>
      <c r="H76" s="297"/>
      <c r="I76" s="353"/>
      <c r="J76" s="353"/>
      <c r="K76" s="297"/>
      <c r="L76" s="353"/>
      <c r="M76" s="297"/>
      <c r="N76" s="353"/>
      <c r="O76" s="298"/>
      <c r="P76" s="366"/>
      <c r="Q76" s="298"/>
      <c r="R76" s="365">
        <v>15</v>
      </c>
      <c r="S76" s="298">
        <v>114750</v>
      </c>
      <c r="T76" s="366"/>
      <c r="U76" s="298"/>
      <c r="V76" s="385"/>
      <c r="W76" s="385"/>
      <c r="X76" s="868"/>
      <c r="Y76" s="871"/>
      <c r="Z76" s="871"/>
      <c r="AA76" s="867"/>
      <c r="AB76" s="365"/>
      <c r="AC76" s="298"/>
      <c r="AD76" s="298"/>
    </row>
    <row r="77" spans="1:30" ht="15" customHeight="1" x14ac:dyDescent="0.35">
      <c r="A77" s="1251"/>
      <c r="B77" s="353"/>
      <c r="C77" s="353"/>
      <c r="D77" s="327"/>
      <c r="E77" s="348"/>
      <c r="F77" s="327"/>
      <c r="G77" s="348"/>
      <c r="H77" s="297"/>
      <c r="I77" s="353">
        <v>20.18</v>
      </c>
      <c r="J77" s="353"/>
      <c r="K77" s="297">
        <v>154377</v>
      </c>
      <c r="L77" s="353"/>
      <c r="M77" s="297"/>
      <c r="N77" s="353"/>
      <c r="O77" s="298"/>
      <c r="P77" s="366"/>
      <c r="Q77" s="298"/>
      <c r="R77" s="365"/>
      <c r="S77" s="298"/>
      <c r="T77" s="366"/>
      <c r="U77" s="298"/>
      <c r="V77" s="385"/>
      <c r="W77" s="385"/>
      <c r="X77" s="340"/>
      <c r="Y77" s="385"/>
      <c r="Z77" s="385"/>
      <c r="AA77" s="298"/>
      <c r="AB77" s="366"/>
      <c r="AC77" s="298"/>
      <c r="AD77" s="298"/>
    </row>
    <row r="78" spans="1:30" ht="15" customHeight="1" x14ac:dyDescent="0.35">
      <c r="A78" s="1249">
        <v>44345</v>
      </c>
      <c r="B78" s="353"/>
      <c r="C78" s="353"/>
      <c r="D78" s="327"/>
      <c r="E78" s="348">
        <v>17.05</v>
      </c>
      <c r="F78" s="327">
        <v>130433</v>
      </c>
      <c r="G78" s="348">
        <v>16.309999999999999</v>
      </c>
      <c r="H78" s="297">
        <v>124772</v>
      </c>
      <c r="I78" s="353"/>
      <c r="J78" s="353">
        <v>54.45</v>
      </c>
      <c r="K78" s="297">
        <v>280420</v>
      </c>
      <c r="L78" s="353">
        <v>40</v>
      </c>
      <c r="M78" s="297">
        <v>306000</v>
      </c>
      <c r="N78" s="353"/>
      <c r="O78" s="298"/>
      <c r="P78" s="366"/>
      <c r="Q78" s="298"/>
      <c r="R78" s="365">
        <v>15</v>
      </c>
      <c r="S78" s="298">
        <v>114750</v>
      </c>
      <c r="T78" s="366"/>
      <c r="U78" s="298"/>
      <c r="V78" s="385">
        <v>9.9600000000000009</v>
      </c>
      <c r="W78" s="385"/>
      <c r="X78" s="340">
        <v>76194</v>
      </c>
      <c r="Y78" s="385">
        <v>36.22</v>
      </c>
      <c r="Z78" s="385"/>
      <c r="AA78" s="298">
        <v>277083</v>
      </c>
      <c r="AB78" s="366"/>
      <c r="AC78" s="298"/>
      <c r="AD78" s="298"/>
    </row>
    <row r="79" spans="1:30" ht="15" customHeight="1" x14ac:dyDescent="0.35">
      <c r="A79" s="1251"/>
      <c r="B79" s="353"/>
      <c r="C79" s="353"/>
      <c r="D79" s="327"/>
      <c r="E79" s="348"/>
      <c r="F79" s="327"/>
      <c r="G79" s="348"/>
      <c r="H79" s="297"/>
      <c r="I79" s="353"/>
      <c r="J79" s="353"/>
      <c r="K79" s="297"/>
      <c r="L79" s="353"/>
      <c r="M79" s="297"/>
      <c r="N79" s="353"/>
      <c r="O79" s="298"/>
      <c r="P79" s="366"/>
      <c r="Q79" s="298"/>
      <c r="R79" s="365"/>
      <c r="S79" s="298"/>
      <c r="T79" s="366"/>
      <c r="U79" s="298"/>
      <c r="V79" s="385"/>
      <c r="W79" s="385"/>
      <c r="X79" s="340"/>
      <c r="Y79" s="385"/>
      <c r="Z79" s="385"/>
      <c r="AA79" s="298"/>
      <c r="AB79" s="366"/>
      <c r="AC79" s="298"/>
      <c r="AD79" s="298"/>
    </row>
    <row r="80" spans="1:30" ht="15" customHeight="1" x14ac:dyDescent="0.35">
      <c r="A80" s="1249">
        <v>44346</v>
      </c>
      <c r="B80" s="353"/>
      <c r="C80" s="353"/>
      <c r="D80" s="327"/>
      <c r="E80" s="348">
        <v>23.96</v>
      </c>
      <c r="F80" s="327">
        <v>183294</v>
      </c>
      <c r="G80" s="348">
        <v>29.69</v>
      </c>
      <c r="H80" s="297">
        <v>227129</v>
      </c>
      <c r="I80" s="353">
        <v>24.65</v>
      </c>
      <c r="J80" s="353"/>
      <c r="K80" s="297">
        <v>188573</v>
      </c>
      <c r="L80" s="353"/>
      <c r="M80" s="297"/>
      <c r="N80" s="353">
        <v>11.64</v>
      </c>
      <c r="O80" s="298">
        <v>89046</v>
      </c>
      <c r="P80" s="366">
        <v>9.07</v>
      </c>
      <c r="Q80" s="298">
        <v>69386</v>
      </c>
      <c r="R80" s="365"/>
      <c r="S80" s="298"/>
      <c r="T80" s="366">
        <v>32.93</v>
      </c>
      <c r="U80" s="298">
        <v>251915</v>
      </c>
      <c r="V80" s="385"/>
      <c r="W80" s="385"/>
      <c r="X80" s="340"/>
      <c r="Y80" s="385"/>
      <c r="Z80" s="385"/>
      <c r="AA80" s="298"/>
      <c r="AB80" s="366"/>
      <c r="AC80" s="298"/>
      <c r="AD80" s="298"/>
    </row>
    <row r="81" spans="1:30" ht="15" customHeight="1" x14ac:dyDescent="0.35">
      <c r="A81" s="1250"/>
      <c r="B81" s="353"/>
      <c r="C81" s="353"/>
      <c r="D81" s="327"/>
      <c r="E81" s="348"/>
      <c r="F81" s="327"/>
      <c r="G81" s="348"/>
      <c r="H81" s="297"/>
      <c r="I81" s="353"/>
      <c r="J81" s="353"/>
      <c r="K81" s="297"/>
      <c r="L81" s="353"/>
      <c r="M81" s="297"/>
      <c r="N81" s="353"/>
      <c r="O81" s="298"/>
      <c r="P81" s="366"/>
      <c r="Q81" s="298"/>
      <c r="R81" s="365"/>
      <c r="S81" s="298"/>
      <c r="T81" s="366"/>
      <c r="U81" s="298"/>
      <c r="V81" s="385"/>
      <c r="W81" s="385"/>
      <c r="X81" s="340"/>
      <c r="Y81" s="385"/>
      <c r="Z81" s="385"/>
      <c r="AA81" s="298"/>
      <c r="AB81" s="366"/>
      <c r="AC81" s="298"/>
      <c r="AD81" s="298"/>
    </row>
    <row r="82" spans="1:30" ht="15" customHeight="1" x14ac:dyDescent="0.35">
      <c r="A82" s="1249">
        <v>44347</v>
      </c>
      <c r="B82" s="353"/>
      <c r="C82" s="353"/>
      <c r="D82" s="327"/>
      <c r="E82" s="348">
        <v>21.04</v>
      </c>
      <c r="F82" s="327">
        <v>160956</v>
      </c>
      <c r="G82" s="348">
        <v>31.48</v>
      </c>
      <c r="H82" s="297">
        <v>240822</v>
      </c>
      <c r="I82" s="353">
        <v>20.41</v>
      </c>
      <c r="J82" s="353"/>
      <c r="K82" s="297">
        <v>156137</v>
      </c>
      <c r="L82" s="353"/>
      <c r="M82" s="297"/>
      <c r="N82" s="353"/>
      <c r="O82" s="298"/>
      <c r="P82" s="366"/>
      <c r="Q82" s="298"/>
      <c r="R82" s="365">
        <v>15</v>
      </c>
      <c r="S82" s="298">
        <v>114750</v>
      </c>
      <c r="T82" s="366"/>
      <c r="U82" s="298"/>
      <c r="V82" s="385"/>
      <c r="W82" s="385"/>
      <c r="X82" s="340"/>
      <c r="Y82" s="385"/>
      <c r="Z82" s="385"/>
      <c r="AA82" s="298"/>
      <c r="AB82" s="366"/>
      <c r="AC82" s="298"/>
      <c r="AD82" s="298"/>
    </row>
    <row r="83" spans="1:30" ht="15" customHeight="1" x14ac:dyDescent="0.35">
      <c r="A83" s="1250"/>
      <c r="B83" s="353"/>
      <c r="C83" s="353"/>
      <c r="D83" s="327"/>
      <c r="E83" s="348"/>
      <c r="F83" s="327"/>
      <c r="G83" s="348"/>
      <c r="H83" s="297"/>
      <c r="I83" s="353"/>
      <c r="J83" s="353"/>
      <c r="K83" s="297"/>
      <c r="L83" s="353"/>
      <c r="M83" s="297"/>
      <c r="N83" s="353"/>
      <c r="O83" s="298"/>
      <c r="P83" s="366"/>
      <c r="Q83" s="298"/>
      <c r="R83" s="365">
        <v>15</v>
      </c>
      <c r="S83" s="298">
        <v>114750</v>
      </c>
      <c r="T83" s="366"/>
      <c r="U83" s="298"/>
      <c r="V83" s="385"/>
      <c r="W83" s="385"/>
      <c r="X83" s="340"/>
      <c r="Y83" s="385"/>
      <c r="Z83" s="385"/>
      <c r="AA83" s="298"/>
      <c r="AB83" s="366"/>
      <c r="AC83" s="298"/>
      <c r="AD83" s="298"/>
    </row>
    <row r="84" spans="1:30" ht="15" customHeight="1" x14ac:dyDescent="0.35">
      <c r="A84" s="1250"/>
      <c r="B84" s="353"/>
      <c r="C84" s="353"/>
      <c r="D84" s="327"/>
      <c r="E84" s="348"/>
      <c r="F84" s="327"/>
      <c r="G84" s="348"/>
      <c r="H84" s="297"/>
      <c r="I84" s="353"/>
      <c r="J84" s="353"/>
      <c r="K84" s="297"/>
      <c r="L84" s="353"/>
      <c r="M84" s="297"/>
      <c r="N84" s="353"/>
      <c r="O84" s="298"/>
      <c r="P84" s="366"/>
      <c r="Q84" s="298"/>
      <c r="R84" s="365">
        <v>15</v>
      </c>
      <c r="S84" s="298">
        <v>114750</v>
      </c>
      <c r="T84" s="366"/>
      <c r="U84" s="298"/>
      <c r="V84" s="385"/>
      <c r="W84" s="385"/>
      <c r="X84" s="340"/>
      <c r="Y84" s="385"/>
      <c r="Z84" s="385"/>
      <c r="AA84" s="298"/>
      <c r="AB84" s="366"/>
      <c r="AC84" s="298"/>
      <c r="AD84" s="298"/>
    </row>
    <row r="85" spans="1:30" s="295" customFormat="1" ht="27" customHeight="1" x14ac:dyDescent="0.35">
      <c r="A85" s="1226" t="s">
        <v>113</v>
      </c>
      <c r="B85" s="354"/>
      <c r="C85" s="354"/>
      <c r="D85" s="293">
        <f>SUM(D7:D84)</f>
        <v>3015445</v>
      </c>
      <c r="E85" s="364"/>
      <c r="F85" s="293">
        <f>SUM(F7:F84)</f>
        <v>3283920</v>
      </c>
      <c r="G85" s="364"/>
      <c r="H85" s="293">
        <f>SUM(H7:H84)</f>
        <v>1743438</v>
      </c>
      <c r="I85" s="364"/>
      <c r="J85" s="364"/>
      <c r="K85" s="293">
        <f>SUM(K7:K84)</f>
        <v>5841110</v>
      </c>
      <c r="L85" s="364"/>
      <c r="M85" s="293">
        <f>SUM(M7:M84)</f>
        <v>541697</v>
      </c>
      <c r="N85" s="364"/>
      <c r="O85" s="293">
        <f>SUM(O7:O84)</f>
        <v>818169</v>
      </c>
      <c r="P85" s="364"/>
      <c r="Q85" s="293">
        <f>SUM(Q7:Q84)</f>
        <v>517399</v>
      </c>
      <c r="R85" s="354"/>
      <c r="S85" s="293">
        <f>SUM(S7:S84)</f>
        <v>5056880</v>
      </c>
      <c r="T85" s="364"/>
      <c r="U85" s="293">
        <f>SUM(U7:U84)</f>
        <v>480344</v>
      </c>
      <c r="V85" s="364"/>
      <c r="W85" s="364"/>
      <c r="X85" s="293">
        <f>SUM(X7:X84)</f>
        <v>544222</v>
      </c>
      <c r="Y85" s="364"/>
      <c r="Z85" s="364"/>
      <c r="AA85" s="293">
        <f>SUM(AA7:AA84)</f>
        <v>1576813</v>
      </c>
      <c r="AB85" s="364"/>
      <c r="AC85" s="293">
        <f>SUM(AC7:AC84)</f>
        <v>87440</v>
      </c>
      <c r="AD85" s="293">
        <f>SUM(D85:AC85)</f>
        <v>23506877</v>
      </c>
    </row>
    <row r="86" spans="1:30" s="295" customFormat="1" ht="34.5" customHeight="1" x14ac:dyDescent="0.35">
      <c r="A86" s="1226"/>
      <c r="B86" s="354">
        <f>SUM(B7:B85)</f>
        <v>329.69999999999993</v>
      </c>
      <c r="C86" s="354">
        <f>SUM(C7:C85)</f>
        <v>95.7</v>
      </c>
      <c r="D86" s="862"/>
      <c r="E86" s="354">
        <f>SUM(E7:E85)</f>
        <v>429.26999999999992</v>
      </c>
      <c r="F86" s="293"/>
      <c r="G86" s="354">
        <f>SUM(G7:G85)</f>
        <v>227.9</v>
      </c>
      <c r="H86" s="293"/>
      <c r="I86" s="354">
        <f>SUM(I7:I85)</f>
        <v>625.88</v>
      </c>
      <c r="J86" s="354">
        <f>SUM(J7:J85)</f>
        <v>204.49</v>
      </c>
      <c r="K86" s="293"/>
      <c r="L86" s="354">
        <f>SUM(L7:L85)</f>
        <v>70.81</v>
      </c>
      <c r="M86" s="293"/>
      <c r="N86" s="354">
        <f>SUM(N7:N85)</f>
        <v>106.95</v>
      </c>
      <c r="O86" s="293"/>
      <c r="P86" s="354">
        <f>SUM(P7:P85)</f>
        <v>67.63</v>
      </c>
      <c r="Q86" s="293"/>
      <c r="R86" s="354">
        <f>SUM(R7:R85)</f>
        <v>661.03</v>
      </c>
      <c r="S86" s="293"/>
      <c r="T86" s="354">
        <f>SUM(T7:T85)</f>
        <v>62.79</v>
      </c>
      <c r="U86" s="293"/>
      <c r="V86" s="354">
        <f>SUM(V7:V85)</f>
        <v>71.14</v>
      </c>
      <c r="W86" s="354">
        <f>SUM(W7:W85)</f>
        <v>0</v>
      </c>
      <c r="X86" s="293"/>
      <c r="Y86" s="354">
        <f>SUM(Y7:Y85)</f>
        <v>206.1</v>
      </c>
      <c r="Z86" s="354">
        <f>SUM(Z7:Z85)</f>
        <v>0</v>
      </c>
      <c r="AA86" s="293"/>
      <c r="AB86" s="354">
        <f>SUM(AB7:AB85)</f>
        <v>11.43</v>
      </c>
      <c r="AC86" s="293"/>
      <c r="AD86" s="364">
        <f>SUM(B86:AC86)</f>
        <v>3170.8199999999993</v>
      </c>
    </row>
    <row r="87" spans="1:30" ht="26.25" customHeight="1" thickBot="1" x14ac:dyDescent="0.4">
      <c r="A87" s="299"/>
      <c r="B87" s="355"/>
      <c r="C87" s="355"/>
      <c r="D87" s="299"/>
      <c r="E87" s="355"/>
      <c r="F87" s="299"/>
      <c r="G87" s="355"/>
      <c r="H87" s="299"/>
      <c r="I87" s="355"/>
      <c r="J87" s="355"/>
      <c r="K87" s="299"/>
      <c r="L87" s="355"/>
      <c r="M87" s="299"/>
      <c r="N87" s="355"/>
      <c r="O87" s="299"/>
      <c r="P87" s="355"/>
      <c r="Q87" s="299"/>
      <c r="R87" s="378"/>
      <c r="S87" s="299"/>
      <c r="T87" s="355"/>
      <c r="U87" s="299"/>
      <c r="V87" s="355"/>
      <c r="W87" s="355"/>
      <c r="X87" s="299"/>
      <c r="Y87" s="355"/>
      <c r="Z87" s="355"/>
      <c r="AA87" s="300"/>
      <c r="AB87" s="373"/>
      <c r="AC87" s="299"/>
      <c r="AD87" s="299"/>
    </row>
    <row r="88" spans="1:30" s="295" customFormat="1" ht="48" customHeight="1" thickBot="1" x14ac:dyDescent="0.4">
      <c r="A88" s="1245" t="s">
        <v>2</v>
      </c>
      <c r="B88" s="1261" t="s">
        <v>114</v>
      </c>
      <c r="C88" s="1262"/>
      <c r="D88" s="1262"/>
      <c r="E88" s="1262"/>
      <c r="F88" s="1263"/>
      <c r="G88" s="1264" t="s">
        <v>176</v>
      </c>
      <c r="H88" s="1264"/>
      <c r="I88" s="1265" t="s">
        <v>115</v>
      </c>
      <c r="J88" s="1266"/>
      <c r="K88" s="1266"/>
      <c r="L88" s="1266"/>
      <c r="M88" s="1266"/>
      <c r="N88" s="1266"/>
      <c r="O88" s="1266"/>
      <c r="P88" s="1266"/>
      <c r="Q88" s="1267"/>
      <c r="R88" s="1265" t="s">
        <v>116</v>
      </c>
      <c r="S88" s="1266"/>
      <c r="T88" s="1266"/>
      <c r="U88" s="1266"/>
      <c r="V88" s="1266"/>
      <c r="W88" s="1266"/>
      <c r="X88" s="1266"/>
      <c r="Y88" s="1236" t="s">
        <v>223</v>
      </c>
      <c r="Z88" s="1236"/>
      <c r="AA88" s="1236"/>
      <c r="AB88" s="1270" t="s">
        <v>224</v>
      </c>
      <c r="AC88" s="1271"/>
      <c r="AD88" s="1272" t="s">
        <v>9</v>
      </c>
    </row>
    <row r="89" spans="1:30" s="295" customFormat="1" ht="15" customHeight="1" x14ac:dyDescent="0.35">
      <c r="A89" s="1246"/>
      <c r="B89" s="1268" t="s">
        <v>195</v>
      </c>
      <c r="C89" s="1281"/>
      <c r="D89" s="1269"/>
      <c r="E89" s="1268" t="s">
        <v>196</v>
      </c>
      <c r="F89" s="1269"/>
      <c r="G89" s="1268" t="s">
        <v>177</v>
      </c>
      <c r="H89" s="1269"/>
      <c r="I89" s="1268" t="s">
        <v>197</v>
      </c>
      <c r="J89" s="1281"/>
      <c r="K89" s="1269"/>
      <c r="L89" s="1268" t="s">
        <v>198</v>
      </c>
      <c r="M89" s="1269"/>
      <c r="N89" s="1268" t="s">
        <v>199</v>
      </c>
      <c r="O89" s="1269"/>
      <c r="P89" s="1268" t="s">
        <v>123</v>
      </c>
      <c r="Q89" s="1269"/>
      <c r="R89" s="374"/>
      <c r="S89" s="863" t="s">
        <v>238</v>
      </c>
      <c r="T89" s="1268" t="s">
        <v>211</v>
      </c>
      <c r="U89" s="1269"/>
      <c r="V89" s="1268" t="s">
        <v>201</v>
      </c>
      <c r="W89" s="1281"/>
      <c r="X89" s="1269"/>
      <c r="Y89" s="1261" t="s">
        <v>225</v>
      </c>
      <c r="Z89" s="1262"/>
      <c r="AA89" s="1263"/>
      <c r="AB89" s="1274" t="s">
        <v>226</v>
      </c>
      <c r="AC89" s="1275"/>
      <c r="AD89" s="1285"/>
    </row>
    <row r="90" spans="1:30" s="295" customFormat="1" ht="15" customHeight="1" x14ac:dyDescent="0.35">
      <c r="A90" s="1247"/>
      <c r="B90" s="350" t="s">
        <v>21</v>
      </c>
      <c r="C90" s="350" t="s">
        <v>26</v>
      </c>
      <c r="D90" s="869" t="s">
        <v>27</v>
      </c>
      <c r="E90" s="363" t="s">
        <v>30</v>
      </c>
      <c r="F90" s="869" t="s">
        <v>27</v>
      </c>
      <c r="G90" s="390" t="s">
        <v>30</v>
      </c>
      <c r="H90" s="863" t="s">
        <v>27</v>
      </c>
      <c r="I90" s="374" t="s">
        <v>30</v>
      </c>
      <c r="J90" s="374"/>
      <c r="K90" s="863" t="s">
        <v>27</v>
      </c>
      <c r="L90" s="374" t="s">
        <v>30</v>
      </c>
      <c r="M90" s="863" t="s">
        <v>27</v>
      </c>
      <c r="N90" s="374" t="s">
        <v>30</v>
      </c>
      <c r="O90" s="863" t="s">
        <v>27</v>
      </c>
      <c r="P90" s="374" t="s">
        <v>30</v>
      </c>
      <c r="Q90" s="863" t="s">
        <v>27</v>
      </c>
      <c r="R90" s="374" t="s">
        <v>30</v>
      </c>
      <c r="S90" s="863" t="s">
        <v>27</v>
      </c>
      <c r="T90" s="374" t="s">
        <v>30</v>
      </c>
      <c r="U90" s="863" t="s">
        <v>27</v>
      </c>
      <c r="V90" s="374" t="s">
        <v>30</v>
      </c>
      <c r="W90" s="374" t="s">
        <v>288</v>
      </c>
      <c r="X90" s="863" t="s">
        <v>27</v>
      </c>
      <c r="Y90" s="363" t="s">
        <v>30</v>
      </c>
      <c r="Z90" s="363" t="s">
        <v>228</v>
      </c>
      <c r="AA90" s="869" t="s">
        <v>27</v>
      </c>
      <c r="AB90" s="363"/>
      <c r="AC90" s="876"/>
      <c r="AD90" s="334"/>
    </row>
    <row r="91" spans="1:30" s="295" customFormat="1" ht="15" customHeight="1" x14ac:dyDescent="0.35">
      <c r="A91" s="1243">
        <v>44317</v>
      </c>
      <c r="B91" s="353"/>
      <c r="C91" s="353"/>
      <c r="D91" s="867"/>
      <c r="E91" s="365"/>
      <c r="F91" s="867"/>
      <c r="G91" s="365"/>
      <c r="H91" s="867"/>
      <c r="I91" s="365"/>
      <c r="J91" s="365"/>
      <c r="K91" s="337"/>
      <c r="L91" s="375"/>
      <c r="M91" s="869"/>
      <c r="N91" s="363"/>
      <c r="O91" s="869"/>
      <c r="P91" s="363"/>
      <c r="Q91" s="337"/>
      <c r="R91" s="375"/>
      <c r="S91" s="869"/>
      <c r="T91" s="363"/>
      <c r="U91" s="867"/>
      <c r="V91" s="365"/>
      <c r="W91" s="365"/>
      <c r="X91" s="867"/>
      <c r="Y91" s="365"/>
      <c r="Z91" s="365"/>
      <c r="AA91" s="867"/>
      <c r="AB91" s="365"/>
      <c r="AC91" s="867"/>
      <c r="AD91" s="869"/>
    </row>
    <row r="92" spans="1:30" ht="15" x14ac:dyDescent="0.35">
      <c r="A92" s="1244"/>
      <c r="B92" s="353"/>
      <c r="C92" s="353"/>
      <c r="D92" s="298"/>
      <c r="E92" s="366"/>
      <c r="F92" s="297"/>
      <c r="G92" s="353"/>
      <c r="H92" s="298"/>
      <c r="I92" s="366"/>
      <c r="J92" s="366"/>
      <c r="K92" s="298"/>
      <c r="L92" s="366"/>
      <c r="M92" s="298"/>
      <c r="N92" s="366"/>
      <c r="O92" s="298"/>
      <c r="P92" s="366"/>
      <c r="Q92" s="298"/>
      <c r="R92" s="365"/>
      <c r="S92" s="298"/>
      <c r="T92" s="366"/>
      <c r="U92" s="298"/>
      <c r="V92" s="366"/>
      <c r="W92" s="366"/>
      <c r="X92" s="298"/>
      <c r="Y92" s="366"/>
      <c r="Z92" s="366"/>
      <c r="AA92" s="298"/>
      <c r="AB92" s="393"/>
      <c r="AC92" s="346"/>
      <c r="AD92" s="305"/>
    </row>
    <row r="93" spans="1:30" ht="15" customHeight="1" x14ac:dyDescent="0.35">
      <c r="A93" s="1243">
        <v>44318</v>
      </c>
      <c r="B93" s="353"/>
      <c r="C93" s="353"/>
      <c r="D93" s="305"/>
      <c r="E93" s="367"/>
      <c r="F93" s="887"/>
      <c r="G93" s="352"/>
      <c r="H93" s="305"/>
      <c r="I93" s="367"/>
      <c r="J93" s="367"/>
      <c r="K93" s="305"/>
      <c r="L93" s="367"/>
      <c r="M93" s="305"/>
      <c r="N93" s="367"/>
      <c r="O93" s="305"/>
      <c r="P93" s="367"/>
      <c r="Q93" s="305"/>
      <c r="R93" s="379"/>
      <c r="S93" s="305"/>
      <c r="T93" s="367"/>
      <c r="U93" s="305"/>
      <c r="V93" s="367"/>
      <c r="W93" s="367"/>
      <c r="X93" s="305"/>
      <c r="Y93" s="367"/>
      <c r="Z93" s="367"/>
      <c r="AA93" s="305"/>
      <c r="AB93" s="393"/>
      <c r="AC93" s="868"/>
      <c r="AD93" s="305"/>
    </row>
    <row r="94" spans="1:30" ht="15" customHeight="1" x14ac:dyDescent="0.35">
      <c r="A94" s="1244"/>
      <c r="B94" s="353"/>
      <c r="C94" s="353"/>
      <c r="D94" s="298"/>
      <c r="E94" s="366"/>
      <c r="F94" s="297"/>
      <c r="G94" s="353"/>
      <c r="H94" s="298"/>
      <c r="I94" s="366"/>
      <c r="J94" s="366"/>
      <c r="K94" s="298"/>
      <c r="L94" s="366"/>
      <c r="M94" s="298"/>
      <c r="N94" s="366"/>
      <c r="O94" s="298"/>
      <c r="P94" s="366"/>
      <c r="Q94" s="298"/>
      <c r="R94" s="365"/>
      <c r="S94" s="298"/>
      <c r="T94" s="366"/>
      <c r="U94" s="298"/>
      <c r="V94" s="366"/>
      <c r="W94" s="366"/>
      <c r="X94" s="298"/>
      <c r="Y94" s="366"/>
      <c r="Z94" s="366"/>
      <c r="AA94" s="298"/>
      <c r="AB94" s="385"/>
      <c r="AC94" s="868"/>
      <c r="AD94" s="298"/>
    </row>
    <row r="95" spans="1:30" ht="15" customHeight="1" x14ac:dyDescent="0.35">
      <c r="A95" s="1243">
        <v>44319</v>
      </c>
      <c r="B95" s="353">
        <v>56.61</v>
      </c>
      <c r="C95" s="353"/>
      <c r="D95" s="298">
        <v>291540</v>
      </c>
      <c r="E95" s="366"/>
      <c r="F95" s="297"/>
      <c r="G95" s="353"/>
      <c r="H95" s="298"/>
      <c r="I95" s="366"/>
      <c r="J95" s="366"/>
      <c r="K95" s="298"/>
      <c r="L95" s="366"/>
      <c r="M95" s="298"/>
      <c r="N95" s="366"/>
      <c r="O95" s="298"/>
      <c r="P95" s="366"/>
      <c r="Q95" s="298"/>
      <c r="R95" s="365"/>
      <c r="S95" s="298"/>
      <c r="T95" s="366">
        <v>41.55</v>
      </c>
      <c r="U95" s="298">
        <v>317858</v>
      </c>
      <c r="V95" s="366"/>
      <c r="W95" s="366"/>
      <c r="X95" s="298"/>
      <c r="Y95" s="366"/>
      <c r="Z95" s="366"/>
      <c r="AA95" s="298"/>
      <c r="AB95" s="385"/>
      <c r="AC95" s="868"/>
      <c r="AD95" s="298"/>
    </row>
    <row r="96" spans="1:30" ht="15" customHeight="1" x14ac:dyDescent="0.35">
      <c r="A96" s="1244"/>
      <c r="B96" s="353"/>
      <c r="C96" s="353"/>
      <c r="D96" s="298"/>
      <c r="E96" s="366"/>
      <c r="F96" s="297"/>
      <c r="G96" s="353"/>
      <c r="H96" s="298"/>
      <c r="I96" s="366"/>
      <c r="J96" s="366"/>
      <c r="K96" s="298"/>
      <c r="L96" s="366"/>
      <c r="M96" s="298"/>
      <c r="N96" s="366"/>
      <c r="O96" s="298"/>
      <c r="P96" s="366"/>
      <c r="Q96" s="298"/>
      <c r="R96" s="365"/>
      <c r="S96" s="298"/>
      <c r="T96" s="366"/>
      <c r="U96" s="298"/>
      <c r="V96" s="366"/>
      <c r="W96" s="366"/>
      <c r="X96" s="298"/>
      <c r="Y96" s="366"/>
      <c r="Z96" s="366"/>
      <c r="AA96" s="298"/>
      <c r="AB96" s="385"/>
      <c r="AC96" s="868"/>
      <c r="AD96" s="298"/>
    </row>
    <row r="97" spans="1:30" ht="15" customHeight="1" x14ac:dyDescent="0.35">
      <c r="A97" s="1243">
        <v>44320</v>
      </c>
      <c r="B97" s="353"/>
      <c r="C97" s="353"/>
      <c r="D97" s="298"/>
      <c r="E97" s="366">
        <v>49.81</v>
      </c>
      <c r="F97" s="297">
        <v>256520</v>
      </c>
      <c r="G97" s="353"/>
      <c r="H97" s="298"/>
      <c r="I97" s="366"/>
      <c r="J97" s="366"/>
      <c r="K97" s="298"/>
      <c r="L97" s="366"/>
      <c r="M97" s="298"/>
      <c r="N97" s="366"/>
      <c r="O97" s="298"/>
      <c r="P97" s="366"/>
      <c r="Q97" s="298"/>
      <c r="R97" s="365"/>
      <c r="S97" s="298"/>
      <c r="T97" s="366"/>
      <c r="U97" s="298"/>
      <c r="V97" s="366">
        <v>23.62</v>
      </c>
      <c r="W97" s="366"/>
      <c r="X97" s="298">
        <v>180693</v>
      </c>
      <c r="Y97" s="366"/>
      <c r="Z97" s="366"/>
      <c r="AA97" s="298"/>
      <c r="AB97" s="385"/>
      <c r="AC97" s="868"/>
      <c r="AD97" s="298"/>
    </row>
    <row r="98" spans="1:30" ht="15" customHeight="1" x14ac:dyDescent="0.35">
      <c r="A98" s="1244"/>
      <c r="B98" s="353"/>
      <c r="C98" s="353"/>
      <c r="D98" s="298"/>
      <c r="E98" s="366"/>
      <c r="F98" s="297"/>
      <c r="G98" s="353"/>
      <c r="H98" s="298"/>
      <c r="I98" s="366"/>
      <c r="J98" s="366"/>
      <c r="K98" s="298"/>
      <c r="L98" s="366"/>
      <c r="M98" s="298"/>
      <c r="N98" s="366"/>
      <c r="O98" s="298"/>
      <c r="P98" s="366"/>
      <c r="Q98" s="298"/>
      <c r="R98" s="365"/>
      <c r="S98" s="298"/>
      <c r="T98" s="366"/>
      <c r="U98" s="298"/>
      <c r="V98" s="366"/>
      <c r="W98" s="366"/>
      <c r="X98" s="298"/>
      <c r="Y98" s="366"/>
      <c r="Z98" s="366"/>
      <c r="AA98" s="298"/>
      <c r="AB98" s="385"/>
      <c r="AC98" s="868"/>
      <c r="AD98" s="298"/>
    </row>
    <row r="99" spans="1:30" ht="15" customHeight="1" x14ac:dyDescent="0.35">
      <c r="A99" s="1243">
        <v>44321</v>
      </c>
      <c r="B99" s="353"/>
      <c r="C99" s="353"/>
      <c r="D99" s="298"/>
      <c r="E99" s="366"/>
      <c r="F99" s="297"/>
      <c r="G99" s="353"/>
      <c r="H99" s="298"/>
      <c r="I99" s="366"/>
      <c r="J99" s="366"/>
      <c r="K99" s="298"/>
      <c r="L99" s="366"/>
      <c r="M99" s="298"/>
      <c r="N99" s="366"/>
      <c r="O99" s="298"/>
      <c r="P99" s="366"/>
      <c r="Q99" s="298"/>
      <c r="R99" s="365"/>
      <c r="S99" s="298"/>
      <c r="T99" s="366"/>
      <c r="U99" s="298"/>
      <c r="V99" s="366"/>
      <c r="W99" s="366"/>
      <c r="X99" s="298"/>
      <c r="Y99" s="366"/>
      <c r="Z99" s="366"/>
      <c r="AA99" s="298"/>
      <c r="AB99" s="385"/>
      <c r="AC99" s="868"/>
      <c r="AD99" s="298"/>
    </row>
    <row r="100" spans="1:30" ht="15" customHeight="1" x14ac:dyDescent="0.35">
      <c r="A100" s="1244"/>
      <c r="B100" s="353"/>
      <c r="C100" s="353"/>
      <c r="D100" s="298"/>
      <c r="E100" s="366"/>
      <c r="F100" s="297"/>
      <c r="G100" s="353"/>
      <c r="H100" s="298"/>
      <c r="I100" s="366"/>
      <c r="J100" s="366"/>
      <c r="K100" s="298"/>
      <c r="L100" s="366"/>
      <c r="M100" s="298"/>
      <c r="N100" s="366"/>
      <c r="O100" s="298"/>
      <c r="P100" s="366"/>
      <c r="Q100" s="298"/>
      <c r="R100" s="365"/>
      <c r="S100" s="298"/>
      <c r="T100" s="366"/>
      <c r="U100" s="298"/>
      <c r="V100" s="366"/>
      <c r="W100" s="366"/>
      <c r="X100" s="298"/>
      <c r="Y100" s="366"/>
      <c r="Z100" s="366"/>
      <c r="AA100" s="298"/>
      <c r="AB100" s="385"/>
      <c r="AC100" s="868"/>
      <c r="AD100" s="298"/>
    </row>
    <row r="101" spans="1:30" ht="15" customHeight="1" x14ac:dyDescent="0.35">
      <c r="A101" s="1243">
        <v>44322</v>
      </c>
      <c r="B101" s="353"/>
      <c r="C101" s="353"/>
      <c r="D101" s="298"/>
      <c r="E101" s="366"/>
      <c r="F101" s="297"/>
      <c r="G101" s="353"/>
      <c r="H101" s="298"/>
      <c r="I101" s="366"/>
      <c r="J101" s="366"/>
      <c r="K101" s="298"/>
      <c r="L101" s="366">
        <v>9.36</v>
      </c>
      <c r="M101" s="298">
        <v>71604</v>
      </c>
      <c r="N101" s="366"/>
      <c r="O101" s="298"/>
      <c r="P101" s="366"/>
      <c r="Q101" s="298"/>
      <c r="R101" s="365"/>
      <c r="S101" s="298"/>
      <c r="T101" s="366"/>
      <c r="U101" s="298"/>
      <c r="V101" s="366"/>
      <c r="W101" s="366"/>
      <c r="X101" s="298"/>
      <c r="Y101" s="366"/>
      <c r="Z101" s="366">
        <v>48.5</v>
      </c>
      <c r="AA101" s="298">
        <v>494700</v>
      </c>
      <c r="AB101" s="385"/>
      <c r="AC101" s="868"/>
      <c r="AD101" s="298"/>
    </row>
    <row r="102" spans="1:30" ht="15" customHeight="1" x14ac:dyDescent="0.35">
      <c r="A102" s="1244"/>
      <c r="B102" s="353"/>
      <c r="C102" s="353"/>
      <c r="D102" s="298"/>
      <c r="E102" s="366"/>
      <c r="F102" s="297"/>
      <c r="G102" s="353"/>
      <c r="H102" s="298"/>
      <c r="I102" s="366"/>
      <c r="J102" s="366"/>
      <c r="K102" s="298"/>
      <c r="L102" s="366"/>
      <c r="M102" s="298"/>
      <c r="N102" s="366"/>
      <c r="O102" s="298"/>
      <c r="P102" s="366"/>
      <c r="Q102" s="298"/>
      <c r="R102" s="365"/>
      <c r="S102" s="298"/>
      <c r="T102" s="366"/>
      <c r="U102" s="298"/>
      <c r="V102" s="366"/>
      <c r="W102" s="366"/>
      <c r="X102" s="298"/>
      <c r="Y102" s="366"/>
      <c r="Z102" s="366"/>
      <c r="AA102" s="298"/>
      <c r="AB102" s="385"/>
      <c r="AC102" s="868"/>
      <c r="AD102" s="298"/>
    </row>
    <row r="103" spans="1:30" ht="15" customHeight="1" x14ac:dyDescent="0.35">
      <c r="A103" s="1243">
        <v>44323</v>
      </c>
      <c r="B103" s="353"/>
      <c r="C103" s="353"/>
      <c r="D103" s="298"/>
      <c r="E103" s="366"/>
      <c r="F103" s="297"/>
      <c r="G103" s="353"/>
      <c r="H103" s="298"/>
      <c r="I103" s="366"/>
      <c r="J103" s="366"/>
      <c r="K103" s="298"/>
      <c r="L103" s="366"/>
      <c r="M103" s="298"/>
      <c r="N103" s="366">
        <v>4.58</v>
      </c>
      <c r="O103" s="298">
        <v>35040</v>
      </c>
      <c r="P103" s="366">
        <v>10.33</v>
      </c>
      <c r="Q103" s="298">
        <v>79020</v>
      </c>
      <c r="R103" s="365"/>
      <c r="S103" s="298"/>
      <c r="T103" s="366"/>
      <c r="U103" s="298"/>
      <c r="V103" s="366"/>
      <c r="W103" s="366"/>
      <c r="X103" s="298"/>
      <c r="Y103" s="366"/>
      <c r="Z103" s="366"/>
      <c r="AA103" s="298"/>
      <c r="AB103" s="385">
        <v>30.5</v>
      </c>
      <c r="AC103" s="868">
        <v>311100</v>
      </c>
      <c r="AD103" s="298"/>
    </row>
    <row r="104" spans="1:30" ht="15" customHeight="1" x14ac:dyDescent="0.35">
      <c r="A104" s="1244"/>
      <c r="B104" s="353"/>
      <c r="C104" s="353"/>
      <c r="D104" s="298"/>
      <c r="E104" s="366"/>
      <c r="F104" s="297"/>
      <c r="G104" s="353"/>
      <c r="H104" s="298"/>
      <c r="I104" s="366"/>
      <c r="J104" s="366"/>
      <c r="K104" s="298"/>
      <c r="L104" s="366"/>
      <c r="M104" s="298"/>
      <c r="N104" s="366"/>
      <c r="O104" s="298"/>
      <c r="P104" s="366"/>
      <c r="Q104" s="298"/>
      <c r="R104" s="365"/>
      <c r="S104" s="298"/>
      <c r="T104" s="366"/>
      <c r="U104" s="298"/>
      <c r="V104" s="366"/>
      <c r="W104" s="366"/>
      <c r="X104" s="298"/>
      <c r="Y104" s="366"/>
      <c r="Z104" s="366"/>
      <c r="AA104" s="298"/>
      <c r="AB104" s="385"/>
      <c r="AC104" s="868"/>
      <c r="AD104" s="298"/>
    </row>
    <row r="105" spans="1:30" ht="15" customHeight="1" x14ac:dyDescent="0.35">
      <c r="A105" s="1243">
        <v>44324</v>
      </c>
      <c r="B105" s="353"/>
      <c r="C105" s="353"/>
      <c r="D105" s="298"/>
      <c r="E105" s="366">
        <v>43.66</v>
      </c>
      <c r="F105" s="297">
        <v>224849</v>
      </c>
      <c r="G105" s="353"/>
      <c r="H105" s="298"/>
      <c r="I105" s="366"/>
      <c r="J105" s="366"/>
      <c r="K105" s="298"/>
      <c r="L105" s="366"/>
      <c r="M105" s="298"/>
      <c r="N105" s="366"/>
      <c r="O105" s="298"/>
      <c r="P105" s="366"/>
      <c r="Q105" s="298"/>
      <c r="R105" s="365"/>
      <c r="S105" s="298"/>
      <c r="T105" s="366"/>
      <c r="U105" s="298"/>
      <c r="V105" s="366"/>
      <c r="W105" s="366"/>
      <c r="X105" s="298"/>
      <c r="Y105" s="366"/>
      <c r="Z105" s="366"/>
      <c r="AA105" s="298"/>
      <c r="AB105" s="385"/>
      <c r="AC105" s="868"/>
      <c r="AD105" s="298"/>
    </row>
    <row r="106" spans="1:30" ht="15" customHeight="1" x14ac:dyDescent="0.35">
      <c r="A106" s="1244"/>
      <c r="B106" s="353"/>
      <c r="C106" s="353"/>
      <c r="D106" s="298"/>
      <c r="E106" s="366"/>
      <c r="F106" s="297"/>
      <c r="G106" s="353"/>
      <c r="H106" s="298"/>
      <c r="I106" s="366"/>
      <c r="J106" s="366"/>
      <c r="K106" s="298"/>
      <c r="L106" s="366"/>
      <c r="M106" s="298"/>
      <c r="N106" s="366"/>
      <c r="O106" s="298"/>
      <c r="P106" s="366"/>
      <c r="Q106" s="298"/>
      <c r="R106" s="365"/>
      <c r="S106" s="298"/>
      <c r="T106" s="366"/>
      <c r="U106" s="298"/>
      <c r="V106" s="366"/>
      <c r="W106" s="366"/>
      <c r="X106" s="298"/>
      <c r="Y106" s="366"/>
      <c r="Z106" s="366"/>
      <c r="AA106" s="298"/>
      <c r="AB106" s="385"/>
      <c r="AC106" s="868"/>
      <c r="AD106" s="298"/>
    </row>
    <row r="107" spans="1:30" ht="15" customHeight="1" x14ac:dyDescent="0.35">
      <c r="A107" s="1243">
        <v>44325</v>
      </c>
      <c r="B107" s="353"/>
      <c r="C107" s="353"/>
      <c r="D107" s="298"/>
      <c r="E107" s="366"/>
      <c r="F107" s="297"/>
      <c r="G107" s="353">
        <v>11.83</v>
      </c>
      <c r="H107" s="298">
        <v>90510</v>
      </c>
      <c r="I107" s="366"/>
      <c r="J107" s="366"/>
      <c r="K107" s="298"/>
      <c r="L107" s="366"/>
      <c r="M107" s="298"/>
      <c r="N107" s="366"/>
      <c r="O107" s="298"/>
      <c r="P107" s="366"/>
      <c r="Q107" s="298"/>
      <c r="R107" s="365"/>
      <c r="S107" s="298"/>
      <c r="T107" s="366"/>
      <c r="U107" s="298"/>
      <c r="V107" s="366"/>
      <c r="W107" s="366"/>
      <c r="X107" s="298"/>
      <c r="Y107" s="366"/>
      <c r="Z107" s="366"/>
      <c r="AA107" s="298"/>
      <c r="AB107" s="385"/>
      <c r="AC107" s="868"/>
      <c r="AD107" s="298"/>
    </row>
    <row r="108" spans="1:30" ht="15" customHeight="1" x14ac:dyDescent="0.35">
      <c r="A108" s="1244"/>
      <c r="B108" s="353"/>
      <c r="C108" s="353"/>
      <c r="D108" s="298"/>
      <c r="E108" s="366"/>
      <c r="F108" s="297"/>
      <c r="G108" s="353"/>
      <c r="H108" s="298"/>
      <c r="I108" s="366"/>
      <c r="J108" s="366"/>
      <c r="K108" s="298"/>
      <c r="L108" s="366"/>
      <c r="M108" s="298"/>
      <c r="N108" s="366"/>
      <c r="O108" s="298"/>
      <c r="P108" s="366"/>
      <c r="Q108" s="298"/>
      <c r="R108" s="365"/>
      <c r="S108" s="298"/>
      <c r="T108" s="366"/>
      <c r="U108" s="298"/>
      <c r="V108" s="366"/>
      <c r="W108" s="366"/>
      <c r="X108" s="298"/>
      <c r="Y108" s="366"/>
      <c r="Z108" s="366"/>
      <c r="AA108" s="298"/>
      <c r="AB108" s="385"/>
      <c r="AC108" s="868"/>
      <c r="AD108" s="298"/>
    </row>
    <row r="109" spans="1:30" ht="15" customHeight="1" x14ac:dyDescent="0.35">
      <c r="A109" s="1243">
        <v>44326</v>
      </c>
      <c r="B109" s="353"/>
      <c r="C109" s="353"/>
      <c r="D109" s="298"/>
      <c r="E109" s="366"/>
      <c r="F109" s="297"/>
      <c r="G109" s="353"/>
      <c r="H109" s="298"/>
      <c r="I109" s="366">
        <v>10.119999999999999</v>
      </c>
      <c r="J109" s="366"/>
      <c r="K109" s="298">
        <v>77418</v>
      </c>
      <c r="L109" s="366"/>
      <c r="M109" s="298"/>
      <c r="N109" s="366"/>
      <c r="O109" s="298"/>
      <c r="P109" s="366"/>
      <c r="Q109" s="298"/>
      <c r="R109" s="365"/>
      <c r="S109" s="298"/>
      <c r="T109" s="366">
        <v>41.17</v>
      </c>
      <c r="U109" s="298">
        <v>314951</v>
      </c>
      <c r="V109" s="366"/>
      <c r="W109" s="366"/>
      <c r="X109" s="298"/>
      <c r="Y109" s="366"/>
      <c r="Z109" s="366"/>
      <c r="AA109" s="298"/>
      <c r="AB109" s="385"/>
      <c r="AC109" s="868"/>
      <c r="AD109" s="298"/>
    </row>
    <row r="110" spans="1:30" ht="15" customHeight="1" x14ac:dyDescent="0.35">
      <c r="A110" s="1244"/>
      <c r="B110" s="353"/>
      <c r="C110" s="353"/>
      <c r="D110" s="298"/>
      <c r="E110" s="366"/>
      <c r="F110" s="297"/>
      <c r="G110" s="353"/>
      <c r="H110" s="298"/>
      <c r="I110" s="366"/>
      <c r="J110" s="366"/>
      <c r="K110" s="298"/>
      <c r="L110" s="366"/>
      <c r="M110" s="298"/>
      <c r="N110" s="366"/>
      <c r="O110" s="298"/>
      <c r="P110" s="366"/>
      <c r="Q110" s="298"/>
      <c r="R110" s="365"/>
      <c r="S110" s="298"/>
      <c r="T110" s="366"/>
      <c r="U110" s="298"/>
      <c r="V110" s="366"/>
      <c r="W110" s="366"/>
      <c r="X110" s="298"/>
      <c r="Y110" s="366"/>
      <c r="Z110" s="366"/>
      <c r="AA110" s="298"/>
      <c r="AB110" s="385"/>
      <c r="AC110" s="868"/>
      <c r="AD110" s="298"/>
    </row>
    <row r="111" spans="1:30" ht="15" customHeight="1" x14ac:dyDescent="0.35">
      <c r="A111" s="1243">
        <v>44327</v>
      </c>
      <c r="B111" s="353">
        <v>56.6</v>
      </c>
      <c r="C111" s="353"/>
      <c r="D111" s="298">
        <v>291490</v>
      </c>
      <c r="E111" s="366">
        <v>47.8</v>
      </c>
      <c r="F111" s="297">
        <v>246170</v>
      </c>
      <c r="G111" s="353"/>
      <c r="H111" s="298"/>
      <c r="I111" s="366"/>
      <c r="J111" s="366"/>
      <c r="K111" s="298"/>
      <c r="L111" s="366"/>
      <c r="M111" s="298"/>
      <c r="N111" s="366"/>
      <c r="O111" s="298"/>
      <c r="P111" s="366"/>
      <c r="Q111" s="298"/>
      <c r="R111" s="365"/>
      <c r="S111" s="298"/>
      <c r="T111" s="366"/>
      <c r="U111" s="298"/>
      <c r="V111" s="366"/>
      <c r="W111" s="366"/>
      <c r="X111" s="298"/>
      <c r="Y111" s="366"/>
      <c r="Z111" s="366"/>
      <c r="AA111" s="298"/>
      <c r="AB111" s="385"/>
      <c r="AC111" s="868"/>
      <c r="AD111" s="298"/>
    </row>
    <row r="112" spans="1:30" ht="15" customHeight="1" x14ac:dyDescent="0.35">
      <c r="A112" s="1244"/>
      <c r="B112" s="353"/>
      <c r="C112" s="353"/>
      <c r="D112" s="298"/>
      <c r="E112" s="366"/>
      <c r="F112" s="297"/>
      <c r="G112" s="353"/>
      <c r="H112" s="298"/>
      <c r="I112" s="366"/>
      <c r="J112" s="366"/>
      <c r="K112" s="298"/>
      <c r="L112" s="366"/>
      <c r="M112" s="298"/>
      <c r="N112" s="366"/>
      <c r="O112" s="298"/>
      <c r="P112" s="366"/>
      <c r="Q112" s="298"/>
      <c r="R112" s="365"/>
      <c r="S112" s="298"/>
      <c r="T112" s="366"/>
      <c r="U112" s="298"/>
      <c r="V112" s="366"/>
      <c r="W112" s="366"/>
      <c r="X112" s="298"/>
      <c r="Y112" s="366"/>
      <c r="Z112" s="366"/>
      <c r="AA112" s="298"/>
      <c r="AB112" s="385"/>
      <c r="AC112" s="868"/>
      <c r="AD112" s="298"/>
    </row>
    <row r="113" spans="1:30" ht="15" customHeight="1" x14ac:dyDescent="0.35">
      <c r="A113" s="1243">
        <v>44328</v>
      </c>
      <c r="B113" s="353"/>
      <c r="C113" s="353"/>
      <c r="D113" s="298"/>
      <c r="E113" s="366">
        <v>27.77</v>
      </c>
      <c r="F113" s="297">
        <v>143016</v>
      </c>
      <c r="G113" s="353"/>
      <c r="H113" s="298"/>
      <c r="I113" s="366"/>
      <c r="J113" s="366"/>
      <c r="K113" s="298"/>
      <c r="L113" s="366"/>
      <c r="M113" s="298"/>
      <c r="N113" s="366"/>
      <c r="O113" s="298"/>
      <c r="P113" s="366"/>
      <c r="Q113" s="298"/>
      <c r="R113" s="365"/>
      <c r="S113" s="298"/>
      <c r="T113" s="366"/>
      <c r="U113" s="298"/>
      <c r="V113" s="366"/>
      <c r="W113" s="366"/>
      <c r="X113" s="298"/>
      <c r="Y113" s="366"/>
      <c r="Z113" s="366">
        <v>50.12</v>
      </c>
      <c r="AA113" s="298">
        <v>511220</v>
      </c>
      <c r="AB113" s="385">
        <v>11.13</v>
      </c>
      <c r="AC113" s="868">
        <v>113530</v>
      </c>
      <c r="AD113" s="298"/>
    </row>
    <row r="114" spans="1:30" ht="15" customHeight="1" x14ac:dyDescent="0.35">
      <c r="A114" s="1244"/>
      <c r="B114" s="353"/>
      <c r="C114" s="353"/>
      <c r="D114" s="298"/>
      <c r="E114" s="366"/>
      <c r="F114" s="297"/>
      <c r="G114" s="353"/>
      <c r="H114" s="298"/>
      <c r="I114" s="366"/>
      <c r="J114" s="366"/>
      <c r="K114" s="298"/>
      <c r="L114" s="366"/>
      <c r="M114" s="298"/>
      <c r="N114" s="366"/>
      <c r="O114" s="298"/>
      <c r="P114" s="366"/>
      <c r="Q114" s="298"/>
      <c r="R114" s="365"/>
      <c r="S114" s="298"/>
      <c r="T114" s="366"/>
      <c r="U114" s="298"/>
      <c r="V114" s="366"/>
      <c r="W114" s="366"/>
      <c r="X114" s="298"/>
      <c r="Y114" s="366"/>
      <c r="Z114" s="366"/>
      <c r="AA114" s="298"/>
      <c r="AB114" s="385"/>
      <c r="AC114" s="868"/>
      <c r="AD114" s="298"/>
    </row>
    <row r="115" spans="1:30" ht="15" customHeight="1" x14ac:dyDescent="0.35">
      <c r="A115" s="1243">
        <v>44329</v>
      </c>
      <c r="B115" s="353"/>
      <c r="C115" s="353"/>
      <c r="D115" s="298"/>
      <c r="E115" s="366"/>
      <c r="F115" s="297"/>
      <c r="G115" s="353"/>
      <c r="H115" s="298"/>
      <c r="I115" s="366"/>
      <c r="J115" s="366"/>
      <c r="K115" s="298"/>
      <c r="L115" s="366"/>
      <c r="M115" s="332"/>
      <c r="N115" s="388"/>
      <c r="O115" s="298"/>
      <c r="P115" s="366"/>
      <c r="Q115" s="298"/>
      <c r="R115" s="365"/>
      <c r="S115" s="298"/>
      <c r="T115" s="366"/>
      <c r="U115" s="298"/>
      <c r="V115" s="366"/>
      <c r="W115" s="366"/>
      <c r="X115" s="298"/>
      <c r="Y115" s="366"/>
      <c r="Z115" s="366"/>
      <c r="AA115" s="298"/>
      <c r="AB115" s="385"/>
      <c r="AC115" s="868"/>
      <c r="AD115" s="298"/>
    </row>
    <row r="116" spans="1:30" ht="15" customHeight="1" x14ac:dyDescent="0.35">
      <c r="A116" s="1244"/>
      <c r="B116" s="353"/>
      <c r="C116" s="353"/>
      <c r="D116" s="298"/>
      <c r="E116" s="366"/>
      <c r="F116" s="297"/>
      <c r="G116" s="353"/>
      <c r="H116" s="298"/>
      <c r="I116" s="366"/>
      <c r="J116" s="366"/>
      <c r="K116" s="298"/>
      <c r="L116" s="366"/>
      <c r="M116" s="298"/>
      <c r="N116" s="366"/>
      <c r="O116" s="298"/>
      <c r="P116" s="366"/>
      <c r="Q116" s="298"/>
      <c r="R116" s="365"/>
      <c r="S116" s="298"/>
      <c r="T116" s="366"/>
      <c r="U116" s="298"/>
      <c r="V116" s="366"/>
      <c r="W116" s="366"/>
      <c r="X116" s="298"/>
      <c r="Y116" s="366"/>
      <c r="Z116" s="366"/>
      <c r="AA116" s="298"/>
      <c r="AB116" s="385"/>
      <c r="AC116" s="868"/>
      <c r="AD116" s="298"/>
    </row>
    <row r="117" spans="1:30" ht="15" customHeight="1" x14ac:dyDescent="0.35">
      <c r="A117" s="1243">
        <v>44330</v>
      </c>
      <c r="B117" s="353"/>
      <c r="C117" s="353"/>
      <c r="D117" s="298"/>
      <c r="E117" s="366"/>
      <c r="F117" s="297"/>
      <c r="G117" s="353"/>
      <c r="H117" s="298"/>
      <c r="I117" s="366"/>
      <c r="J117" s="366"/>
      <c r="K117" s="298"/>
      <c r="L117" s="366"/>
      <c r="M117" s="298"/>
      <c r="N117" s="366"/>
      <c r="O117" s="298"/>
      <c r="P117" s="366"/>
      <c r="Q117" s="298"/>
      <c r="R117" s="365"/>
      <c r="S117" s="298"/>
      <c r="T117" s="366"/>
      <c r="U117" s="298"/>
      <c r="V117" s="366"/>
      <c r="W117" s="366"/>
      <c r="X117" s="298"/>
      <c r="Y117" s="366"/>
      <c r="Z117" s="366"/>
      <c r="AA117" s="298"/>
      <c r="AB117" s="385"/>
      <c r="AC117" s="868"/>
      <c r="AD117" s="298"/>
    </row>
    <row r="118" spans="1:30" ht="15" customHeight="1" x14ac:dyDescent="0.35">
      <c r="A118" s="1244"/>
      <c r="B118" s="353"/>
      <c r="C118" s="353"/>
      <c r="D118" s="298"/>
      <c r="E118" s="366"/>
      <c r="F118" s="297"/>
      <c r="G118" s="353"/>
      <c r="H118" s="298"/>
      <c r="I118" s="366"/>
      <c r="J118" s="366"/>
      <c r="K118" s="298"/>
      <c r="L118" s="366"/>
      <c r="M118" s="298"/>
      <c r="N118" s="366"/>
      <c r="O118" s="298"/>
      <c r="P118" s="366"/>
      <c r="Q118" s="298"/>
      <c r="R118" s="365"/>
      <c r="S118" s="298"/>
      <c r="T118" s="366"/>
      <c r="U118" s="298"/>
      <c r="V118" s="366"/>
      <c r="W118" s="366"/>
      <c r="X118" s="298"/>
      <c r="Y118" s="366"/>
      <c r="Z118" s="366"/>
      <c r="AA118" s="298"/>
      <c r="AB118" s="385"/>
      <c r="AC118" s="868"/>
      <c r="AD118" s="298"/>
    </row>
    <row r="119" spans="1:30" ht="15" customHeight="1" x14ac:dyDescent="0.35">
      <c r="A119" s="1243">
        <v>44331</v>
      </c>
      <c r="B119" s="353"/>
      <c r="C119" s="353"/>
      <c r="D119" s="298"/>
      <c r="E119" s="366"/>
      <c r="F119" s="297"/>
      <c r="G119" s="353"/>
      <c r="H119" s="298"/>
      <c r="I119" s="366"/>
      <c r="J119" s="366"/>
      <c r="K119" s="298"/>
      <c r="L119" s="366"/>
      <c r="M119" s="298"/>
      <c r="N119" s="366"/>
      <c r="O119" s="298"/>
      <c r="P119" s="366"/>
      <c r="Q119" s="298"/>
      <c r="R119" s="365"/>
      <c r="S119" s="298"/>
      <c r="T119" s="366"/>
      <c r="U119" s="298"/>
      <c r="V119" s="366"/>
      <c r="W119" s="366"/>
      <c r="X119" s="298"/>
      <c r="Y119" s="366"/>
      <c r="Z119" s="366"/>
      <c r="AA119" s="298"/>
      <c r="AB119" s="385"/>
      <c r="AC119" s="868"/>
      <c r="AD119" s="298"/>
    </row>
    <row r="120" spans="1:30" ht="15" customHeight="1" x14ac:dyDescent="0.35">
      <c r="A120" s="1244"/>
      <c r="B120" s="353"/>
      <c r="C120" s="353"/>
      <c r="D120" s="298"/>
      <c r="E120" s="366"/>
      <c r="F120" s="297"/>
      <c r="G120" s="353"/>
      <c r="H120" s="298"/>
      <c r="I120" s="366"/>
      <c r="J120" s="366"/>
      <c r="K120" s="298"/>
      <c r="L120" s="366"/>
      <c r="M120" s="298"/>
      <c r="N120" s="366"/>
      <c r="O120" s="298"/>
      <c r="P120" s="366"/>
      <c r="Q120" s="298"/>
      <c r="R120" s="365"/>
      <c r="S120" s="298"/>
      <c r="T120" s="366"/>
      <c r="U120" s="298"/>
      <c r="V120" s="366"/>
      <c r="W120" s="366"/>
      <c r="X120" s="298"/>
      <c r="Y120" s="366"/>
      <c r="Z120" s="366"/>
      <c r="AA120" s="298"/>
      <c r="AB120" s="385"/>
      <c r="AC120" s="868"/>
      <c r="AD120" s="298"/>
    </row>
    <row r="121" spans="1:30" ht="15" customHeight="1" x14ac:dyDescent="0.35">
      <c r="A121" s="1243">
        <v>44332</v>
      </c>
      <c r="B121" s="353"/>
      <c r="C121" s="353"/>
      <c r="D121" s="298"/>
      <c r="E121" s="366"/>
      <c r="F121" s="297"/>
      <c r="G121" s="353"/>
      <c r="H121" s="298"/>
      <c r="I121" s="366"/>
      <c r="J121" s="366"/>
      <c r="K121" s="298"/>
      <c r="L121" s="366"/>
      <c r="M121" s="298"/>
      <c r="N121" s="366"/>
      <c r="O121" s="298"/>
      <c r="P121" s="366"/>
      <c r="Q121" s="298"/>
      <c r="R121" s="365"/>
      <c r="S121" s="298"/>
      <c r="T121" s="366"/>
      <c r="U121" s="298"/>
      <c r="V121" s="366"/>
      <c r="W121" s="366"/>
      <c r="X121" s="298"/>
      <c r="Y121" s="366"/>
      <c r="Z121" s="366"/>
      <c r="AA121" s="298"/>
      <c r="AB121" s="385"/>
      <c r="AC121" s="868"/>
      <c r="AD121" s="298"/>
    </row>
    <row r="122" spans="1:30" ht="15" customHeight="1" x14ac:dyDescent="0.35">
      <c r="A122" s="1244"/>
      <c r="B122" s="353"/>
      <c r="C122" s="353"/>
      <c r="D122" s="298"/>
      <c r="E122" s="366"/>
      <c r="F122" s="297"/>
      <c r="G122" s="353"/>
      <c r="H122" s="298"/>
      <c r="I122" s="366"/>
      <c r="J122" s="366"/>
      <c r="K122" s="298"/>
      <c r="L122" s="366"/>
      <c r="M122" s="298"/>
      <c r="N122" s="366"/>
      <c r="O122" s="298"/>
      <c r="P122" s="366"/>
      <c r="Q122" s="298"/>
      <c r="R122" s="365"/>
      <c r="S122" s="298"/>
      <c r="T122" s="366"/>
      <c r="U122" s="298"/>
      <c r="V122" s="366"/>
      <c r="W122" s="366"/>
      <c r="X122" s="298"/>
      <c r="Y122" s="366"/>
      <c r="Z122" s="366"/>
      <c r="AA122" s="298"/>
      <c r="AB122" s="385"/>
      <c r="AC122" s="868"/>
      <c r="AD122" s="298"/>
    </row>
    <row r="123" spans="1:30" ht="15" customHeight="1" x14ac:dyDescent="0.35">
      <c r="A123" s="1243">
        <v>44333</v>
      </c>
      <c r="B123" s="353"/>
      <c r="C123" s="353"/>
      <c r="D123" s="298"/>
      <c r="E123" s="366"/>
      <c r="F123" s="297"/>
      <c r="G123" s="353"/>
      <c r="H123" s="298"/>
      <c r="I123" s="366"/>
      <c r="J123" s="366"/>
      <c r="K123" s="298"/>
      <c r="L123" s="366"/>
      <c r="M123" s="298"/>
      <c r="N123" s="366">
        <v>14</v>
      </c>
      <c r="O123" s="298">
        <v>107100</v>
      </c>
      <c r="P123" s="366"/>
      <c r="Q123" s="298"/>
      <c r="R123" s="365"/>
      <c r="S123" s="298"/>
      <c r="T123" s="366">
        <v>34.380000000000003</v>
      </c>
      <c r="U123" s="298">
        <v>263007</v>
      </c>
      <c r="V123" s="366"/>
      <c r="W123" s="366"/>
      <c r="X123" s="298"/>
      <c r="Y123" s="366"/>
      <c r="Z123" s="366"/>
      <c r="AA123" s="298"/>
      <c r="AB123" s="385"/>
      <c r="AC123" s="868"/>
      <c r="AD123" s="298"/>
    </row>
    <row r="124" spans="1:30" ht="15" customHeight="1" x14ac:dyDescent="0.35">
      <c r="A124" s="1244"/>
      <c r="B124" s="353"/>
      <c r="C124" s="353"/>
      <c r="D124" s="298"/>
      <c r="E124" s="366"/>
      <c r="F124" s="297"/>
      <c r="G124" s="353"/>
      <c r="H124" s="298"/>
      <c r="I124" s="366"/>
      <c r="J124" s="366"/>
      <c r="K124" s="298"/>
      <c r="L124" s="366"/>
      <c r="M124" s="298"/>
      <c r="N124" s="366"/>
      <c r="O124" s="298"/>
      <c r="P124" s="366"/>
      <c r="Q124" s="298"/>
      <c r="R124" s="365"/>
      <c r="S124" s="298"/>
      <c r="T124" s="366"/>
      <c r="U124" s="298"/>
      <c r="V124" s="366"/>
      <c r="W124" s="366"/>
      <c r="X124" s="298"/>
      <c r="Y124" s="366"/>
      <c r="Z124" s="366"/>
      <c r="AA124" s="298"/>
      <c r="AB124" s="385"/>
      <c r="AC124" s="868"/>
      <c r="AD124" s="298"/>
    </row>
    <row r="125" spans="1:30" ht="15" customHeight="1" x14ac:dyDescent="0.35">
      <c r="A125" s="1243">
        <v>44334</v>
      </c>
      <c r="B125" s="353"/>
      <c r="C125" s="353"/>
      <c r="D125" s="298"/>
      <c r="E125" s="366">
        <v>36.68</v>
      </c>
      <c r="F125" s="297">
        <v>188900</v>
      </c>
      <c r="G125" s="353"/>
      <c r="H125" s="298"/>
      <c r="I125" s="366"/>
      <c r="J125" s="366"/>
      <c r="K125" s="298"/>
      <c r="L125" s="366"/>
      <c r="M125" s="298"/>
      <c r="N125" s="366"/>
      <c r="O125" s="298"/>
      <c r="P125" s="366"/>
      <c r="Q125" s="298"/>
      <c r="R125" s="365"/>
      <c r="S125" s="298"/>
      <c r="T125" s="366"/>
      <c r="U125" s="298"/>
      <c r="V125" s="366"/>
      <c r="W125" s="366"/>
      <c r="X125" s="298"/>
      <c r="Y125" s="366"/>
      <c r="Z125" s="366"/>
      <c r="AA125" s="298"/>
      <c r="AB125" s="385"/>
      <c r="AC125" s="868"/>
      <c r="AD125" s="298"/>
    </row>
    <row r="126" spans="1:30" ht="15" customHeight="1" x14ac:dyDescent="0.35">
      <c r="A126" s="1244"/>
      <c r="B126" s="353"/>
      <c r="C126" s="353"/>
      <c r="D126" s="298"/>
      <c r="E126" s="366"/>
      <c r="F126" s="297"/>
      <c r="G126" s="353"/>
      <c r="H126" s="298"/>
      <c r="I126" s="366"/>
      <c r="J126" s="366"/>
      <c r="K126" s="298"/>
      <c r="L126" s="366"/>
      <c r="M126" s="298"/>
      <c r="N126" s="366"/>
      <c r="O126" s="298"/>
      <c r="P126" s="366"/>
      <c r="Q126" s="298"/>
      <c r="R126" s="365"/>
      <c r="S126" s="298"/>
      <c r="T126" s="366"/>
      <c r="U126" s="298"/>
      <c r="V126" s="366"/>
      <c r="W126" s="366"/>
      <c r="X126" s="298"/>
      <c r="Y126" s="366"/>
      <c r="Z126" s="366"/>
      <c r="AA126" s="298"/>
      <c r="AB126" s="385"/>
      <c r="AC126" s="868"/>
      <c r="AD126" s="298"/>
    </row>
    <row r="127" spans="1:30" ht="15" customHeight="1" x14ac:dyDescent="0.35">
      <c r="A127" s="1243">
        <v>44335</v>
      </c>
      <c r="B127" s="353">
        <v>53.96</v>
      </c>
      <c r="C127" s="353"/>
      <c r="D127" s="298">
        <v>277894</v>
      </c>
      <c r="E127" s="366"/>
      <c r="F127" s="297"/>
      <c r="G127" s="353"/>
      <c r="H127" s="298"/>
      <c r="I127" s="366"/>
      <c r="J127" s="366"/>
      <c r="K127" s="298"/>
      <c r="L127" s="366"/>
      <c r="M127" s="298"/>
      <c r="N127" s="366"/>
      <c r="O127" s="298"/>
      <c r="P127" s="366"/>
      <c r="Q127" s="298"/>
      <c r="R127" s="365">
        <v>42.36</v>
      </c>
      <c r="S127" s="298">
        <v>324284</v>
      </c>
      <c r="T127" s="366"/>
      <c r="U127" s="298"/>
      <c r="V127" s="366"/>
      <c r="W127" s="366"/>
      <c r="X127" s="298"/>
      <c r="Y127" s="366"/>
      <c r="Z127" s="366"/>
      <c r="AA127" s="298"/>
      <c r="AB127" s="385"/>
      <c r="AC127" s="868"/>
      <c r="AD127" s="298"/>
    </row>
    <row r="128" spans="1:30" ht="15" customHeight="1" x14ac:dyDescent="0.35">
      <c r="A128" s="1244"/>
      <c r="B128" s="353"/>
      <c r="C128" s="353"/>
      <c r="D128" s="298"/>
      <c r="E128" s="366"/>
      <c r="F128" s="297"/>
      <c r="G128" s="353"/>
      <c r="H128" s="298"/>
      <c r="I128" s="366"/>
      <c r="J128" s="366"/>
      <c r="K128" s="298"/>
      <c r="L128" s="366"/>
      <c r="M128" s="298"/>
      <c r="N128" s="366"/>
      <c r="O128" s="298"/>
      <c r="P128" s="366"/>
      <c r="Q128" s="298"/>
      <c r="R128" s="365"/>
      <c r="S128" s="298"/>
      <c r="T128" s="366"/>
      <c r="U128" s="298"/>
      <c r="V128" s="366"/>
      <c r="W128" s="366"/>
      <c r="X128" s="298"/>
      <c r="Y128" s="366"/>
      <c r="Z128" s="366"/>
      <c r="AA128" s="298"/>
      <c r="AB128" s="385"/>
      <c r="AC128" s="868"/>
      <c r="AD128" s="298"/>
    </row>
    <row r="129" spans="1:30" ht="15" customHeight="1" x14ac:dyDescent="0.35">
      <c r="A129" s="1243">
        <v>44336</v>
      </c>
      <c r="B129" s="353"/>
      <c r="C129" s="353"/>
      <c r="D129" s="298"/>
      <c r="E129" s="366"/>
      <c r="F129" s="297"/>
      <c r="G129" s="353"/>
      <c r="H129" s="298"/>
      <c r="I129" s="366"/>
      <c r="J129" s="366"/>
      <c r="K129" s="298"/>
      <c r="L129" s="366"/>
      <c r="M129" s="298"/>
      <c r="N129" s="366"/>
      <c r="O129" s="298"/>
      <c r="P129" s="366"/>
      <c r="Q129" s="298"/>
      <c r="R129" s="365"/>
      <c r="S129" s="298"/>
      <c r="T129" s="366"/>
      <c r="U129" s="298"/>
      <c r="V129" s="366"/>
      <c r="W129" s="366"/>
      <c r="X129" s="298"/>
      <c r="Y129" s="366"/>
      <c r="Z129" s="366">
        <v>38.24</v>
      </c>
      <c r="AA129" s="298">
        <v>390050</v>
      </c>
      <c r="AB129" s="385">
        <v>31.03</v>
      </c>
      <c r="AC129" s="868">
        <v>316500</v>
      </c>
      <c r="AD129" s="298"/>
    </row>
    <row r="130" spans="1:30" ht="15" customHeight="1" x14ac:dyDescent="0.35">
      <c r="A130" s="1244"/>
      <c r="B130" s="353"/>
      <c r="C130" s="353"/>
      <c r="D130" s="298"/>
      <c r="E130" s="366"/>
      <c r="F130" s="297"/>
      <c r="G130" s="353"/>
      <c r="H130" s="298"/>
      <c r="I130" s="366"/>
      <c r="J130" s="366"/>
      <c r="K130" s="298"/>
      <c r="L130" s="366"/>
      <c r="M130" s="298"/>
      <c r="N130" s="366"/>
      <c r="O130" s="298"/>
      <c r="P130" s="366"/>
      <c r="Q130" s="298"/>
      <c r="R130" s="365"/>
      <c r="S130" s="298"/>
      <c r="T130" s="366"/>
      <c r="U130" s="298"/>
      <c r="V130" s="366"/>
      <c r="W130" s="366"/>
      <c r="X130" s="298"/>
      <c r="Y130" s="366"/>
      <c r="Z130" s="366"/>
      <c r="AA130" s="298"/>
      <c r="AB130" s="385"/>
      <c r="AC130" s="868"/>
      <c r="AD130" s="298"/>
    </row>
    <row r="131" spans="1:30" ht="15" customHeight="1" x14ac:dyDescent="0.35">
      <c r="A131" s="1243">
        <v>44337</v>
      </c>
      <c r="B131" s="353"/>
      <c r="C131" s="353"/>
      <c r="D131" s="298"/>
      <c r="E131" s="366">
        <v>28.4</v>
      </c>
      <c r="F131" s="297">
        <v>146260</v>
      </c>
      <c r="G131" s="353"/>
      <c r="H131" s="298"/>
      <c r="I131" s="366"/>
      <c r="J131" s="366"/>
      <c r="K131" s="298"/>
      <c r="L131" s="366"/>
      <c r="M131" s="298"/>
      <c r="N131" s="366">
        <v>8.44</v>
      </c>
      <c r="O131" s="298">
        <v>64566</v>
      </c>
      <c r="P131" s="366"/>
      <c r="Q131" s="298"/>
      <c r="R131" s="365"/>
      <c r="S131" s="298"/>
      <c r="T131" s="366"/>
      <c r="U131" s="298"/>
      <c r="V131" s="366">
        <v>39.200000000000003</v>
      </c>
      <c r="W131" s="366"/>
      <c r="X131" s="298">
        <v>299880</v>
      </c>
      <c r="Y131" s="366"/>
      <c r="Z131" s="366"/>
      <c r="AA131" s="298"/>
      <c r="AB131" s="385"/>
      <c r="AC131" s="868"/>
      <c r="AD131" s="298"/>
    </row>
    <row r="132" spans="1:30" ht="15" customHeight="1" x14ac:dyDescent="0.35">
      <c r="A132" s="1244"/>
      <c r="B132" s="353"/>
      <c r="C132" s="353"/>
      <c r="D132" s="298"/>
      <c r="E132" s="366"/>
      <c r="F132" s="297"/>
      <c r="G132" s="353"/>
      <c r="H132" s="298"/>
      <c r="I132" s="366"/>
      <c r="J132" s="366"/>
      <c r="K132" s="298"/>
      <c r="L132" s="366"/>
      <c r="M132" s="298"/>
      <c r="N132" s="366"/>
      <c r="O132" s="298"/>
      <c r="P132" s="366"/>
      <c r="Q132" s="298"/>
      <c r="R132" s="365"/>
      <c r="S132" s="298"/>
      <c r="T132" s="366"/>
      <c r="U132" s="298"/>
      <c r="V132" s="366"/>
      <c r="W132" s="366"/>
      <c r="X132" s="298"/>
      <c r="Y132" s="366"/>
      <c r="Z132" s="366"/>
      <c r="AA132" s="298"/>
      <c r="AB132" s="385"/>
      <c r="AC132" s="868"/>
      <c r="AD132" s="298"/>
    </row>
    <row r="133" spans="1:30" ht="15" customHeight="1" x14ac:dyDescent="0.35">
      <c r="A133" s="1243">
        <v>44338</v>
      </c>
      <c r="B133" s="353"/>
      <c r="C133" s="353"/>
      <c r="D133" s="298"/>
      <c r="E133" s="366"/>
      <c r="F133" s="297"/>
      <c r="G133" s="353"/>
      <c r="H133" s="298"/>
      <c r="I133" s="366"/>
      <c r="J133" s="366"/>
      <c r="K133" s="298"/>
      <c r="L133" s="366"/>
      <c r="M133" s="298"/>
      <c r="N133" s="366"/>
      <c r="O133" s="298"/>
      <c r="P133" s="366"/>
      <c r="Q133" s="298"/>
      <c r="R133" s="365"/>
      <c r="S133" s="298"/>
      <c r="T133" s="366"/>
      <c r="U133" s="298"/>
      <c r="V133" s="366"/>
      <c r="W133" s="366"/>
      <c r="X133" s="298"/>
      <c r="Y133" s="366"/>
      <c r="Z133" s="366"/>
      <c r="AA133" s="298"/>
      <c r="AB133" s="385"/>
      <c r="AC133" s="868"/>
      <c r="AD133" s="298"/>
    </row>
    <row r="134" spans="1:30" ht="18" customHeight="1" x14ac:dyDescent="0.35">
      <c r="A134" s="1244"/>
      <c r="B134" s="353"/>
      <c r="C134" s="353"/>
      <c r="D134" s="298"/>
      <c r="E134" s="366"/>
      <c r="F134" s="297"/>
      <c r="G134" s="353"/>
      <c r="H134" s="298"/>
      <c r="I134" s="366"/>
      <c r="J134" s="366"/>
      <c r="K134" s="298"/>
      <c r="L134" s="366"/>
      <c r="M134" s="298"/>
      <c r="N134" s="366"/>
      <c r="O134" s="298"/>
      <c r="P134" s="366"/>
      <c r="Q134" s="298"/>
      <c r="R134" s="365"/>
      <c r="S134" s="298"/>
      <c r="T134" s="366"/>
      <c r="U134" s="298"/>
      <c r="V134" s="366"/>
      <c r="W134" s="366"/>
      <c r="X134" s="298"/>
      <c r="Y134" s="366"/>
      <c r="Z134" s="366"/>
      <c r="AA134" s="298"/>
      <c r="AB134" s="385"/>
      <c r="AC134" s="868"/>
      <c r="AD134" s="298"/>
    </row>
    <row r="135" spans="1:30" ht="15" customHeight="1" x14ac:dyDescent="0.35">
      <c r="A135" s="1243">
        <v>44339</v>
      </c>
      <c r="B135" s="353"/>
      <c r="C135" s="353"/>
      <c r="D135" s="298"/>
      <c r="E135" s="366"/>
      <c r="F135" s="297"/>
      <c r="G135" s="353"/>
      <c r="H135" s="298"/>
      <c r="I135" s="366"/>
      <c r="J135" s="366"/>
      <c r="K135" s="298"/>
      <c r="L135" s="366"/>
      <c r="M135" s="298"/>
      <c r="N135" s="366"/>
      <c r="O135" s="298"/>
      <c r="P135" s="366"/>
      <c r="Q135" s="298"/>
      <c r="R135" s="365"/>
      <c r="S135" s="298"/>
      <c r="T135" s="366"/>
      <c r="U135" s="298"/>
      <c r="V135" s="366"/>
      <c r="W135" s="366"/>
      <c r="X135" s="298"/>
      <c r="Y135" s="366"/>
      <c r="Z135" s="366"/>
      <c r="AA135" s="298"/>
      <c r="AB135" s="385"/>
      <c r="AC135" s="868"/>
      <c r="AD135" s="298"/>
    </row>
    <row r="136" spans="1:30" ht="15" customHeight="1" x14ac:dyDescent="0.35">
      <c r="A136" s="1244"/>
      <c r="B136" s="353"/>
      <c r="C136" s="353"/>
      <c r="D136" s="298"/>
      <c r="E136" s="366"/>
      <c r="F136" s="297"/>
      <c r="G136" s="353"/>
      <c r="H136" s="298"/>
      <c r="I136" s="366"/>
      <c r="J136" s="366"/>
      <c r="K136" s="298"/>
      <c r="L136" s="366"/>
      <c r="M136" s="298"/>
      <c r="N136" s="366"/>
      <c r="O136" s="298"/>
      <c r="P136" s="366"/>
      <c r="Q136" s="298"/>
      <c r="R136" s="365"/>
      <c r="S136" s="298"/>
      <c r="T136" s="366"/>
      <c r="U136" s="298"/>
      <c r="V136" s="366"/>
      <c r="W136" s="366"/>
      <c r="X136" s="298"/>
      <c r="Y136" s="366"/>
      <c r="Z136" s="366"/>
      <c r="AA136" s="298"/>
      <c r="AB136" s="385"/>
      <c r="AC136" s="868"/>
      <c r="AD136" s="298"/>
    </row>
    <row r="137" spans="1:30" ht="15" customHeight="1" x14ac:dyDescent="0.35">
      <c r="A137" s="1243">
        <v>44340</v>
      </c>
      <c r="B137" s="353"/>
      <c r="C137" s="353"/>
      <c r="D137" s="298"/>
      <c r="E137" s="366">
        <v>29.68</v>
      </c>
      <c r="F137" s="297">
        <v>152850</v>
      </c>
      <c r="G137" s="353">
        <v>11.46</v>
      </c>
      <c r="H137" s="298">
        <v>87669</v>
      </c>
      <c r="I137" s="366"/>
      <c r="J137" s="366"/>
      <c r="K137" s="298"/>
      <c r="L137" s="366"/>
      <c r="M137" s="298"/>
      <c r="N137" s="366">
        <v>12.85</v>
      </c>
      <c r="O137" s="298">
        <v>98303</v>
      </c>
      <c r="P137" s="366"/>
      <c r="Q137" s="298"/>
      <c r="R137" s="365"/>
      <c r="S137" s="298"/>
      <c r="T137" s="434">
        <v>51.27</v>
      </c>
      <c r="U137" s="435">
        <v>461430</v>
      </c>
      <c r="V137" s="366"/>
      <c r="W137" s="366"/>
      <c r="X137" s="298"/>
      <c r="Y137" s="366"/>
      <c r="Z137" s="366">
        <v>32.33</v>
      </c>
      <c r="AA137" s="298">
        <v>329770</v>
      </c>
      <c r="AB137" s="385"/>
      <c r="AC137" s="868"/>
      <c r="AD137" s="298"/>
    </row>
    <row r="138" spans="1:30" ht="15" customHeight="1" x14ac:dyDescent="0.35">
      <c r="A138" s="1244"/>
      <c r="B138" s="353"/>
      <c r="C138" s="353"/>
      <c r="D138" s="298"/>
      <c r="E138" s="366"/>
      <c r="F138" s="297"/>
      <c r="G138" s="353"/>
      <c r="H138" s="298"/>
      <c r="I138" s="366"/>
      <c r="J138" s="366"/>
      <c r="K138" s="298"/>
      <c r="L138" s="366"/>
      <c r="M138" s="298"/>
      <c r="N138" s="366"/>
      <c r="O138" s="298"/>
      <c r="P138" s="366"/>
      <c r="Q138" s="298"/>
      <c r="R138" s="365"/>
      <c r="S138" s="298"/>
      <c r="T138" s="366"/>
      <c r="U138" s="298"/>
      <c r="V138" s="366"/>
      <c r="W138" s="366"/>
      <c r="X138" s="298"/>
      <c r="Y138" s="366"/>
      <c r="Z138" s="366"/>
      <c r="AA138" s="298"/>
      <c r="AB138" s="385"/>
      <c r="AC138" s="868"/>
      <c r="AD138" s="298"/>
    </row>
    <row r="139" spans="1:30" ht="15" customHeight="1" x14ac:dyDescent="0.35">
      <c r="A139" s="1243">
        <v>44341</v>
      </c>
      <c r="B139" s="353"/>
      <c r="C139" s="353"/>
      <c r="D139" s="298"/>
      <c r="E139" s="366">
        <v>49.4</v>
      </c>
      <c r="F139" s="297">
        <v>254410</v>
      </c>
      <c r="G139" s="353"/>
      <c r="H139" s="298"/>
      <c r="I139" s="366"/>
      <c r="J139" s="366"/>
      <c r="K139" s="298"/>
      <c r="L139" s="366"/>
      <c r="M139" s="298"/>
      <c r="N139" s="366"/>
      <c r="O139" s="298"/>
      <c r="P139" s="366"/>
      <c r="Q139" s="298"/>
      <c r="R139" s="365"/>
      <c r="S139" s="298"/>
      <c r="T139" s="366">
        <v>18</v>
      </c>
      <c r="U139" s="298">
        <v>137700</v>
      </c>
      <c r="V139" s="366"/>
      <c r="W139" s="366"/>
      <c r="X139" s="298"/>
      <c r="Y139" s="366"/>
      <c r="Z139" s="366"/>
      <c r="AA139" s="298"/>
      <c r="AB139" s="385"/>
      <c r="AC139" s="868"/>
      <c r="AD139" s="298"/>
    </row>
    <row r="140" spans="1:30" ht="15" customHeight="1" x14ac:dyDescent="0.35">
      <c r="A140" s="1244"/>
      <c r="B140" s="353"/>
      <c r="C140" s="353"/>
      <c r="D140" s="298"/>
      <c r="E140" s="366"/>
      <c r="F140" s="297"/>
      <c r="G140" s="353"/>
      <c r="H140" s="298"/>
      <c r="I140" s="366"/>
      <c r="J140" s="366"/>
      <c r="K140" s="298"/>
      <c r="L140" s="366"/>
      <c r="M140" s="298"/>
      <c r="N140" s="366"/>
      <c r="O140" s="298"/>
      <c r="P140" s="366"/>
      <c r="Q140" s="298"/>
      <c r="R140" s="365"/>
      <c r="S140" s="298"/>
      <c r="T140" s="366"/>
      <c r="U140" s="298"/>
      <c r="V140" s="366"/>
      <c r="W140" s="366"/>
      <c r="X140" s="298"/>
      <c r="Y140" s="366"/>
      <c r="Z140" s="366"/>
      <c r="AA140" s="298"/>
      <c r="AB140" s="385"/>
      <c r="AC140" s="868"/>
      <c r="AD140" s="298"/>
    </row>
    <row r="141" spans="1:30" ht="15" customHeight="1" x14ac:dyDescent="0.35">
      <c r="A141" s="1243">
        <v>44342</v>
      </c>
      <c r="B141" s="353">
        <v>51.38</v>
      </c>
      <c r="C141" s="353"/>
      <c r="D141" s="298">
        <v>264610</v>
      </c>
      <c r="E141" s="366"/>
      <c r="F141" s="297"/>
      <c r="G141" s="353"/>
      <c r="H141" s="298"/>
      <c r="I141" s="366"/>
      <c r="J141" s="366"/>
      <c r="K141" s="298"/>
      <c r="L141" s="366"/>
      <c r="M141" s="298"/>
      <c r="N141" s="366"/>
      <c r="O141" s="298"/>
      <c r="P141" s="366"/>
      <c r="Q141" s="298"/>
      <c r="R141" s="365"/>
      <c r="S141" s="298"/>
      <c r="T141" s="366"/>
      <c r="U141" s="298"/>
      <c r="V141" s="366"/>
      <c r="W141" s="366"/>
      <c r="X141" s="298"/>
      <c r="Y141" s="366"/>
      <c r="Z141" s="366"/>
      <c r="AA141" s="298"/>
      <c r="AB141" s="385"/>
      <c r="AC141" s="868"/>
      <c r="AD141" s="298"/>
    </row>
    <row r="142" spans="1:30" ht="15" customHeight="1" x14ac:dyDescent="0.35">
      <c r="A142" s="1244"/>
      <c r="B142" s="353"/>
      <c r="C142" s="353"/>
      <c r="D142" s="298"/>
      <c r="E142" s="366"/>
      <c r="F142" s="297"/>
      <c r="G142" s="353"/>
      <c r="H142" s="298"/>
      <c r="I142" s="366"/>
      <c r="J142" s="366"/>
      <c r="K142" s="298"/>
      <c r="L142" s="366"/>
      <c r="M142" s="298"/>
      <c r="N142" s="366"/>
      <c r="O142" s="298"/>
      <c r="P142" s="366"/>
      <c r="Q142" s="298"/>
      <c r="R142" s="365"/>
      <c r="S142" s="298"/>
      <c r="T142" s="366"/>
      <c r="U142" s="298"/>
      <c r="V142" s="366"/>
      <c r="W142" s="366"/>
      <c r="X142" s="298"/>
      <c r="Y142" s="366"/>
      <c r="Z142" s="366"/>
      <c r="AA142" s="298"/>
      <c r="AB142" s="385"/>
      <c r="AC142" s="868"/>
      <c r="AD142" s="298"/>
    </row>
    <row r="143" spans="1:30" ht="15" customHeight="1" x14ac:dyDescent="0.35">
      <c r="A143" s="1243">
        <v>44343</v>
      </c>
      <c r="B143" s="353">
        <v>48.03</v>
      </c>
      <c r="C143" s="353"/>
      <c r="D143" s="298">
        <v>247355</v>
      </c>
      <c r="E143" s="366"/>
      <c r="F143" s="297"/>
      <c r="G143" s="353"/>
      <c r="H143" s="298"/>
      <c r="I143" s="366"/>
      <c r="J143" s="366"/>
      <c r="K143" s="298"/>
      <c r="L143" s="366"/>
      <c r="M143" s="298"/>
      <c r="N143" s="366">
        <v>14.08</v>
      </c>
      <c r="O143" s="298">
        <v>107712</v>
      </c>
      <c r="P143" s="366"/>
      <c r="Q143" s="298"/>
      <c r="R143" s="365"/>
      <c r="S143" s="298"/>
      <c r="T143" s="366"/>
      <c r="U143" s="298"/>
      <c r="V143" s="366"/>
      <c r="W143" s="366"/>
      <c r="X143" s="298"/>
      <c r="Y143" s="366"/>
      <c r="Z143" s="366"/>
      <c r="AA143" s="298"/>
      <c r="AB143" s="385">
        <v>30.91</v>
      </c>
      <c r="AC143" s="868">
        <v>315280</v>
      </c>
      <c r="AD143" s="298"/>
    </row>
    <row r="144" spans="1:30" ht="15" customHeight="1" x14ac:dyDescent="0.35">
      <c r="A144" s="1244"/>
      <c r="B144" s="352"/>
      <c r="C144" s="352"/>
      <c r="D144" s="298"/>
      <c r="E144" s="366"/>
      <c r="F144" s="297"/>
      <c r="G144" s="353"/>
      <c r="H144" s="298"/>
      <c r="I144" s="366"/>
      <c r="J144" s="366"/>
      <c r="K144" s="298"/>
      <c r="L144" s="366"/>
      <c r="M144" s="298"/>
      <c r="N144" s="366"/>
      <c r="O144" s="298"/>
      <c r="P144" s="366"/>
      <c r="Q144" s="298"/>
      <c r="R144" s="365"/>
      <c r="S144" s="298"/>
      <c r="T144" s="366"/>
      <c r="U144" s="298"/>
      <c r="V144" s="366"/>
      <c r="W144" s="366"/>
      <c r="X144" s="298"/>
      <c r="Y144" s="366"/>
      <c r="Z144" s="366"/>
      <c r="AA144" s="298"/>
      <c r="AB144" s="385"/>
      <c r="AC144" s="868"/>
      <c r="AD144" s="298"/>
    </row>
    <row r="145" spans="1:30" ht="15" customHeight="1" x14ac:dyDescent="0.35">
      <c r="A145" s="1243">
        <v>44344</v>
      </c>
      <c r="B145" s="352"/>
      <c r="C145" s="352"/>
      <c r="D145" s="298"/>
      <c r="E145" s="366">
        <v>33.33</v>
      </c>
      <c r="F145" s="297">
        <v>171650</v>
      </c>
      <c r="G145" s="353"/>
      <c r="H145" s="298"/>
      <c r="I145" s="366"/>
      <c r="J145" s="366"/>
      <c r="K145" s="298"/>
      <c r="L145" s="366"/>
      <c r="M145" s="298"/>
      <c r="N145" s="366"/>
      <c r="O145" s="298"/>
      <c r="P145" s="366"/>
      <c r="Q145" s="298"/>
      <c r="R145" s="365"/>
      <c r="S145" s="298"/>
      <c r="T145" s="366"/>
      <c r="U145" s="298"/>
      <c r="V145" s="366"/>
      <c r="W145" s="366"/>
      <c r="X145" s="298"/>
      <c r="Y145" s="366"/>
      <c r="Z145" s="366"/>
      <c r="AA145" s="298"/>
      <c r="AB145" s="385"/>
      <c r="AC145" s="868"/>
      <c r="AD145" s="298"/>
    </row>
    <row r="146" spans="1:30" ht="15" customHeight="1" x14ac:dyDescent="0.35">
      <c r="A146" s="1244"/>
      <c r="B146" s="352"/>
      <c r="C146" s="352"/>
      <c r="D146" s="298"/>
      <c r="E146" s="366"/>
      <c r="F146" s="297"/>
      <c r="G146" s="353"/>
      <c r="H146" s="298"/>
      <c r="I146" s="366"/>
      <c r="J146" s="366"/>
      <c r="K146" s="298"/>
      <c r="L146" s="366"/>
      <c r="M146" s="298"/>
      <c r="N146" s="366"/>
      <c r="O146" s="298"/>
      <c r="P146" s="366"/>
      <c r="Q146" s="298"/>
      <c r="R146" s="365"/>
      <c r="S146" s="298"/>
      <c r="T146" s="366"/>
      <c r="U146" s="298"/>
      <c r="V146" s="366"/>
      <c r="W146" s="366"/>
      <c r="X146" s="298"/>
      <c r="Y146" s="366"/>
      <c r="Z146" s="366"/>
      <c r="AA146" s="298"/>
      <c r="AB146" s="385"/>
      <c r="AC146" s="868"/>
      <c r="AD146" s="298"/>
    </row>
    <row r="147" spans="1:30" ht="15" customHeight="1" x14ac:dyDescent="0.35">
      <c r="A147" s="1243">
        <v>44345</v>
      </c>
      <c r="B147" s="352"/>
      <c r="C147" s="352"/>
      <c r="D147" s="298"/>
      <c r="E147" s="366"/>
      <c r="F147" s="297"/>
      <c r="G147" s="353"/>
      <c r="H147" s="298"/>
      <c r="I147" s="366"/>
      <c r="J147" s="366"/>
      <c r="K147" s="298"/>
      <c r="L147" s="366"/>
      <c r="M147" s="298"/>
      <c r="N147" s="366"/>
      <c r="O147" s="298"/>
      <c r="P147" s="366"/>
      <c r="Q147" s="298"/>
      <c r="R147" s="365"/>
      <c r="S147" s="298"/>
      <c r="T147" s="366"/>
      <c r="U147" s="298"/>
      <c r="V147" s="366"/>
      <c r="W147" s="366"/>
      <c r="X147" s="298"/>
      <c r="Y147" s="366"/>
      <c r="Z147" s="366"/>
      <c r="AA147" s="298"/>
      <c r="AB147" s="385"/>
      <c r="AC147" s="868"/>
      <c r="AD147" s="298"/>
    </row>
    <row r="148" spans="1:30" ht="15" customHeight="1" x14ac:dyDescent="0.35">
      <c r="A148" s="1244"/>
      <c r="B148" s="352"/>
      <c r="C148" s="352"/>
      <c r="D148" s="298"/>
      <c r="E148" s="366"/>
      <c r="F148" s="297"/>
      <c r="G148" s="353"/>
      <c r="H148" s="298"/>
      <c r="I148" s="366"/>
      <c r="J148" s="366"/>
      <c r="K148" s="298"/>
      <c r="L148" s="366"/>
      <c r="M148" s="298"/>
      <c r="N148" s="366"/>
      <c r="O148" s="298"/>
      <c r="P148" s="366"/>
      <c r="Q148" s="298"/>
      <c r="R148" s="365"/>
      <c r="S148" s="298"/>
      <c r="T148" s="366"/>
      <c r="U148" s="298"/>
      <c r="V148" s="366"/>
      <c r="W148" s="366"/>
      <c r="X148" s="298"/>
      <c r="Y148" s="366"/>
      <c r="Z148" s="366"/>
      <c r="AA148" s="298"/>
      <c r="AB148" s="385"/>
      <c r="AC148" s="868"/>
      <c r="AD148" s="298"/>
    </row>
    <row r="149" spans="1:30" ht="15" customHeight="1" x14ac:dyDescent="0.35">
      <c r="A149" s="1243">
        <v>44346</v>
      </c>
      <c r="B149" s="352"/>
      <c r="C149" s="352"/>
      <c r="D149" s="298"/>
      <c r="E149" s="366"/>
      <c r="F149" s="297"/>
      <c r="G149" s="353"/>
      <c r="H149" s="298"/>
      <c r="I149" s="366"/>
      <c r="J149" s="366"/>
      <c r="K149" s="298"/>
      <c r="L149" s="366"/>
      <c r="M149" s="298"/>
      <c r="N149" s="366"/>
      <c r="O149" s="298"/>
      <c r="P149" s="366"/>
      <c r="Q149" s="298"/>
      <c r="R149" s="365"/>
      <c r="S149" s="298"/>
      <c r="T149" s="366">
        <v>36.82</v>
      </c>
      <c r="U149" s="298">
        <v>281673</v>
      </c>
      <c r="V149" s="366"/>
      <c r="W149" s="366"/>
      <c r="X149" s="298"/>
      <c r="Y149" s="366"/>
      <c r="Z149" s="366"/>
      <c r="AA149" s="298"/>
      <c r="AB149" s="385"/>
      <c r="AC149" s="868"/>
      <c r="AD149" s="298"/>
    </row>
    <row r="150" spans="1:30" ht="15" customHeight="1" x14ac:dyDescent="0.35">
      <c r="A150" s="1244"/>
      <c r="B150" s="352"/>
      <c r="C150" s="352"/>
      <c r="D150" s="298"/>
      <c r="E150" s="366"/>
      <c r="F150" s="297"/>
      <c r="G150" s="353"/>
      <c r="H150" s="298"/>
      <c r="I150" s="366"/>
      <c r="J150" s="366"/>
      <c r="K150" s="298"/>
      <c r="L150" s="366"/>
      <c r="M150" s="298"/>
      <c r="N150" s="366"/>
      <c r="O150" s="298"/>
      <c r="P150" s="366"/>
      <c r="Q150" s="298"/>
      <c r="R150" s="365"/>
      <c r="S150" s="298"/>
      <c r="T150" s="366"/>
      <c r="U150" s="298"/>
      <c r="V150" s="366"/>
      <c r="W150" s="366"/>
      <c r="X150" s="298"/>
      <c r="Y150" s="366"/>
      <c r="Z150" s="366"/>
      <c r="AA150" s="298"/>
      <c r="AB150" s="385"/>
      <c r="AC150" s="868"/>
      <c r="AD150" s="298"/>
    </row>
    <row r="151" spans="1:30" ht="15" customHeight="1" x14ac:dyDescent="0.35">
      <c r="A151" s="1243">
        <v>44347</v>
      </c>
      <c r="B151" s="352"/>
      <c r="C151" s="352"/>
      <c r="D151" s="298"/>
      <c r="E151" s="366">
        <v>29.31</v>
      </c>
      <c r="F151" s="297">
        <v>150950</v>
      </c>
      <c r="G151" s="353"/>
      <c r="H151" s="298"/>
      <c r="I151" s="366"/>
      <c r="J151" s="366"/>
      <c r="K151" s="298"/>
      <c r="L151" s="366"/>
      <c r="M151" s="298"/>
      <c r="N151" s="366"/>
      <c r="O151" s="298"/>
      <c r="P151" s="366"/>
      <c r="Q151" s="298"/>
      <c r="R151" s="365"/>
      <c r="S151" s="298"/>
      <c r="T151" s="366"/>
      <c r="U151" s="298"/>
      <c r="V151" s="366"/>
      <c r="W151" s="366"/>
      <c r="X151" s="298"/>
      <c r="Y151" s="366"/>
      <c r="Z151" s="366">
        <v>52.67</v>
      </c>
      <c r="AA151" s="298">
        <v>537230</v>
      </c>
      <c r="AB151" s="385"/>
      <c r="AC151" s="868"/>
      <c r="AD151" s="298"/>
    </row>
    <row r="152" spans="1:30" s="425" customFormat="1" ht="15" customHeight="1" x14ac:dyDescent="0.35">
      <c r="A152" s="1244"/>
      <c r="B152" s="417"/>
      <c r="C152" s="417"/>
      <c r="D152" s="418"/>
      <c r="E152" s="419"/>
      <c r="F152" s="420"/>
      <c r="G152" s="421"/>
      <c r="H152" s="418"/>
      <c r="I152" s="419"/>
      <c r="J152" s="419"/>
      <c r="K152" s="418"/>
      <c r="L152" s="419"/>
      <c r="M152" s="418"/>
      <c r="N152" s="419"/>
      <c r="O152" s="418"/>
      <c r="P152" s="419"/>
      <c r="Q152" s="418"/>
      <c r="R152" s="422"/>
      <c r="S152" s="418"/>
      <c r="T152" s="419"/>
      <c r="U152" s="418"/>
      <c r="V152" s="419"/>
      <c r="W152" s="419"/>
      <c r="X152" s="418"/>
      <c r="Y152" s="419"/>
      <c r="Z152" s="419"/>
      <c r="AA152" s="418"/>
      <c r="AB152" s="423"/>
      <c r="AC152" s="424"/>
      <c r="AD152" s="418"/>
    </row>
    <row r="153" spans="1:30" s="295" customFormat="1" ht="22" customHeight="1" x14ac:dyDescent="0.35">
      <c r="A153" s="1226" t="s">
        <v>113</v>
      </c>
      <c r="B153" s="354"/>
      <c r="C153" s="354"/>
      <c r="D153" s="293">
        <f>SUM(D91:D152)</f>
        <v>1372889</v>
      </c>
      <c r="E153" s="364"/>
      <c r="F153" s="293">
        <f>SUM(F91:F152)</f>
        <v>1935575</v>
      </c>
      <c r="G153" s="364"/>
      <c r="H153" s="293">
        <f>SUM(H91:H152)</f>
        <v>178179</v>
      </c>
      <c r="I153" s="364"/>
      <c r="J153" s="364"/>
      <c r="K153" s="293">
        <f>SUM(K91:K152)</f>
        <v>77418</v>
      </c>
      <c r="L153" s="364"/>
      <c r="M153" s="293">
        <f>SUM(M91:M152)</f>
        <v>71604</v>
      </c>
      <c r="N153" s="364"/>
      <c r="O153" s="293">
        <f>SUM(O91:O152)</f>
        <v>412721</v>
      </c>
      <c r="P153" s="364"/>
      <c r="Q153" s="293">
        <f>SUM(Q91:Q152)</f>
        <v>79020</v>
      </c>
      <c r="R153" s="354"/>
      <c r="S153" s="293">
        <f>SUM(S91:S152)</f>
        <v>324284</v>
      </c>
      <c r="T153" s="364"/>
      <c r="U153" s="293">
        <f>SUM(U91:U152)</f>
        <v>1776619</v>
      </c>
      <c r="V153" s="364"/>
      <c r="W153" s="364"/>
      <c r="X153" s="293">
        <f>SUM(X91:X152)</f>
        <v>480573</v>
      </c>
      <c r="Y153" s="364"/>
      <c r="Z153" s="364"/>
      <c r="AA153" s="293">
        <f>SUM(AA91:AA152)</f>
        <v>2262970</v>
      </c>
      <c r="AB153" s="364"/>
      <c r="AC153" s="293">
        <f>SUM(AC91:AC152)</f>
        <v>1056410</v>
      </c>
      <c r="AD153" s="293">
        <f>SUM(B153:AC153)</f>
        <v>10028262</v>
      </c>
    </row>
    <row r="154" spans="1:30" s="295" customFormat="1" ht="22" customHeight="1" x14ac:dyDescent="0.35">
      <c r="A154" s="1226"/>
      <c r="B154" s="354">
        <f>SUM(B91:B153)</f>
        <v>266.58000000000004</v>
      </c>
      <c r="C154" s="354">
        <f>SUM(C91:C153)</f>
        <v>0</v>
      </c>
      <c r="D154" s="293"/>
      <c r="E154" s="354">
        <f>SUM(E91:E153)</f>
        <v>375.84</v>
      </c>
      <c r="F154" s="293"/>
      <c r="G154" s="354">
        <f>SUM(G91:G153)</f>
        <v>23.29</v>
      </c>
      <c r="H154" s="293"/>
      <c r="I154" s="354">
        <f>SUM(I91:I153)</f>
        <v>10.119999999999999</v>
      </c>
      <c r="J154" s="354">
        <f>SUM(J91:J153)</f>
        <v>0</v>
      </c>
      <c r="K154" s="293"/>
      <c r="L154" s="354">
        <f>SUM(L91:L153)</f>
        <v>9.36</v>
      </c>
      <c r="M154" s="293"/>
      <c r="N154" s="354">
        <f>SUM(N91:N153)</f>
        <v>53.949999999999996</v>
      </c>
      <c r="O154" s="293"/>
      <c r="P154" s="354">
        <f>SUM(P91:P153)</f>
        <v>10.33</v>
      </c>
      <c r="Q154" s="293"/>
      <c r="R154" s="354">
        <f>SUM(R91:R153)</f>
        <v>42.36</v>
      </c>
      <c r="S154" s="293"/>
      <c r="T154" s="354">
        <f>SUM(T91:T153)</f>
        <v>223.19</v>
      </c>
      <c r="U154" s="293"/>
      <c r="V154" s="354">
        <f>SUM(V91:V153)</f>
        <v>62.820000000000007</v>
      </c>
      <c r="W154" s="354">
        <f>SUM(W91:W153)</f>
        <v>0</v>
      </c>
      <c r="X154" s="293"/>
      <c r="Y154" s="354">
        <f>SUM(Y91:Y153)</f>
        <v>0</v>
      </c>
      <c r="Z154" s="354">
        <f>SUM(Z91:Z153)</f>
        <v>221.86</v>
      </c>
      <c r="AA154" s="293"/>
      <c r="AB154" s="354">
        <f>SUM(AB91:AB153)</f>
        <v>103.57</v>
      </c>
      <c r="AC154" s="293"/>
      <c r="AD154" s="364">
        <f>SUM(B154:AC154)</f>
        <v>1403.2700000000002</v>
      </c>
    </row>
    <row r="155" spans="1:30" ht="24" customHeight="1" x14ac:dyDescent="0.35">
      <c r="A155" s="1226"/>
      <c r="B155" s="1277"/>
      <c r="C155" s="1278"/>
      <c r="D155" s="1278"/>
      <c r="E155" s="1278"/>
      <c r="F155" s="1278"/>
      <c r="G155" s="1278"/>
      <c r="H155" s="1278"/>
      <c r="I155" s="1278"/>
      <c r="J155" s="1278"/>
      <c r="K155" s="1278"/>
      <c r="L155" s="1278"/>
      <c r="M155" s="1278"/>
      <c r="N155" s="1278"/>
      <c r="O155" s="1278"/>
      <c r="P155" s="1278"/>
      <c r="Q155" s="1278"/>
      <c r="R155" s="1278"/>
      <c r="S155" s="1278"/>
      <c r="T155" s="1278"/>
      <c r="U155" s="1278"/>
      <c r="V155" s="1278"/>
      <c r="W155" s="1278"/>
      <c r="X155" s="1278"/>
      <c r="Y155" s="1278"/>
      <c r="Z155" s="1278"/>
      <c r="AA155" s="1278"/>
      <c r="AB155" s="1278"/>
      <c r="AC155" s="1279"/>
      <c r="AD155" s="394">
        <f>AD85+AD153</f>
        <v>33535139</v>
      </c>
    </row>
    <row r="156" spans="1:30" ht="24" customHeight="1" x14ac:dyDescent="0.35">
      <c r="A156" s="862"/>
      <c r="B156" s="1277"/>
      <c r="C156" s="1278"/>
      <c r="D156" s="1278"/>
      <c r="E156" s="1278"/>
      <c r="F156" s="1278"/>
      <c r="G156" s="1278"/>
      <c r="H156" s="1278"/>
      <c r="I156" s="1278"/>
      <c r="J156" s="1278"/>
      <c r="K156" s="1278"/>
      <c r="L156" s="1278"/>
      <c r="M156" s="1278"/>
      <c r="N156" s="1278"/>
      <c r="O156" s="1278"/>
      <c r="P156" s="1278"/>
      <c r="Q156" s="1278"/>
      <c r="R156" s="1278"/>
      <c r="S156" s="1278"/>
      <c r="T156" s="1278"/>
      <c r="U156" s="1278"/>
      <c r="V156" s="1278"/>
      <c r="W156" s="1278"/>
      <c r="X156" s="1278"/>
      <c r="Y156" s="1278"/>
      <c r="Z156" s="1278"/>
      <c r="AA156" s="1278"/>
      <c r="AB156" s="1278"/>
      <c r="AC156" s="1279"/>
      <c r="AD156" s="412">
        <f>AD154+AD86</f>
        <v>4574.0899999999992</v>
      </c>
    </row>
    <row r="157" spans="1:30" ht="22" customHeight="1" x14ac:dyDescent="0.35">
      <c r="A157" s="331" t="s">
        <v>291</v>
      </c>
      <c r="B157" s="360"/>
      <c r="C157" s="360"/>
      <c r="D157" s="303"/>
      <c r="E157" s="368"/>
      <c r="F157" s="303"/>
      <c r="G157" s="368"/>
      <c r="H157" s="301"/>
      <c r="I157" s="359"/>
      <c r="J157" s="359"/>
      <c r="K157" s="301"/>
      <c r="L157" s="359"/>
      <c r="M157" s="301"/>
      <c r="N157" s="359"/>
      <c r="O157" s="301"/>
      <c r="P157" s="359"/>
      <c r="Q157" s="301"/>
      <c r="R157" s="369"/>
      <c r="S157" s="301"/>
      <c r="T157" s="359"/>
      <c r="U157" s="301"/>
      <c r="V157" s="359"/>
      <c r="W157" s="359"/>
      <c r="X157" s="301"/>
      <c r="Y157" s="359"/>
      <c r="Z157" s="359"/>
      <c r="AA157" s="301"/>
      <c r="AB157" s="359"/>
      <c r="AC157" s="301"/>
      <c r="AD157" s="301"/>
    </row>
    <row r="158" spans="1:30" ht="22" customHeight="1" x14ac:dyDescent="0.35">
      <c r="A158" s="301"/>
      <c r="B158" s="359"/>
      <c r="C158" s="359"/>
      <c r="D158" s="301"/>
      <c r="E158" s="359"/>
      <c r="F158" s="301"/>
      <c r="G158" s="359"/>
      <c r="H158" s="301"/>
      <c r="I158" s="359"/>
      <c r="J158" s="359"/>
      <c r="K158" s="301"/>
      <c r="L158" s="359"/>
      <c r="M158" s="301"/>
      <c r="N158" s="359"/>
      <c r="O158" s="301"/>
      <c r="P158" s="359"/>
      <c r="Q158" s="301"/>
      <c r="R158" s="369"/>
      <c r="S158" s="301"/>
      <c r="T158" s="359"/>
      <c r="U158" s="301"/>
      <c r="V158" s="359"/>
      <c r="W158" s="359"/>
      <c r="X158" s="301"/>
      <c r="Y158" s="359"/>
      <c r="Z158" s="359"/>
      <c r="AA158" s="301"/>
      <c r="AB158" s="359"/>
      <c r="AC158" s="301"/>
      <c r="AD158" s="301"/>
    </row>
    <row r="159" spans="1:30" ht="22" customHeight="1" x14ac:dyDescent="0.35">
      <c r="A159" s="301"/>
      <c r="B159" s="359"/>
      <c r="C159" s="359"/>
      <c r="D159" s="301"/>
      <c r="E159" s="359"/>
      <c r="F159" s="301"/>
      <c r="G159" s="359"/>
      <c r="H159" s="301"/>
      <c r="I159" s="359"/>
      <c r="J159" s="359"/>
      <c r="K159" s="301"/>
      <c r="L159" s="359"/>
      <c r="M159" s="301"/>
      <c r="N159" s="359"/>
      <c r="O159" s="301"/>
      <c r="P159" s="359"/>
      <c r="Q159" s="301"/>
      <c r="R159" s="369"/>
      <c r="S159" s="301"/>
      <c r="T159" s="359"/>
      <c r="U159" s="301"/>
      <c r="V159" s="359"/>
      <c r="W159" s="359"/>
      <c r="X159" s="359"/>
      <c r="Y159" s="359"/>
      <c r="Z159" s="359"/>
      <c r="AA159" s="301"/>
      <c r="AB159" s="359"/>
      <c r="AC159" s="301"/>
      <c r="AD159" s="301"/>
    </row>
    <row r="160" spans="1:30" ht="32.25" customHeight="1" x14ac:dyDescent="0.35">
      <c r="A160" s="324"/>
      <c r="B160" s="361"/>
      <c r="C160" s="361"/>
      <c r="D160" s="1238"/>
      <c r="E160" s="1238"/>
      <c r="F160" s="1238"/>
      <c r="G160" s="391"/>
      <c r="H160" s="301"/>
      <c r="I160" s="359"/>
      <c r="J160" s="359"/>
      <c r="K160" s="301"/>
      <c r="L160" s="359"/>
      <c r="M160" s="301"/>
      <c r="N160" s="359"/>
      <c r="O160" s="301"/>
      <c r="P160" s="359"/>
      <c r="Q160" s="301"/>
      <c r="R160" s="369"/>
      <c r="S160" s="301"/>
      <c r="T160" s="359"/>
      <c r="U160" s="866"/>
      <c r="V160" s="369"/>
      <c r="W160" s="369"/>
      <c r="X160" s="359"/>
      <c r="Y160" s="359"/>
      <c r="Z160" s="359"/>
      <c r="AA160" s="1239"/>
      <c r="AB160" s="1239"/>
      <c r="AC160" s="1239"/>
      <c r="AD160" s="866"/>
    </row>
    <row r="161" spans="1:30" ht="22" customHeight="1" x14ac:dyDescent="0.35">
      <c r="A161" s="301"/>
      <c r="B161" s="359"/>
      <c r="C161" s="359"/>
      <c r="D161" s="1240" t="s">
        <v>156</v>
      </c>
      <c r="E161" s="1240"/>
      <c r="F161" s="1240" t="s">
        <v>157</v>
      </c>
      <c r="G161" s="1240"/>
      <c r="H161" s="1240" t="s">
        <v>158</v>
      </c>
      <c r="I161" s="1240"/>
      <c r="J161" s="366"/>
      <c r="K161" s="1240" t="s">
        <v>159</v>
      </c>
      <c r="L161" s="1240"/>
      <c r="M161" s="1240" t="s">
        <v>160</v>
      </c>
      <c r="N161" s="1240"/>
      <c r="O161" s="1240" t="s">
        <v>216</v>
      </c>
      <c r="P161" s="1240"/>
      <c r="Q161" s="1240" t="s">
        <v>217</v>
      </c>
      <c r="R161" s="1240"/>
      <c r="S161" s="298"/>
      <c r="T161" s="359"/>
      <c r="U161" s="301"/>
      <c r="V161" s="359"/>
      <c r="W161" s="359"/>
      <c r="X161" s="359"/>
      <c r="Y161" s="359"/>
      <c r="Z161" s="359"/>
      <c r="AA161" s="301"/>
      <c r="AB161" s="359"/>
      <c r="AC161" s="301"/>
      <c r="AD161" s="301"/>
    </row>
    <row r="162" spans="1:30" ht="22" customHeight="1" x14ac:dyDescent="0.35">
      <c r="A162" s="301"/>
      <c r="B162" s="359"/>
      <c r="C162" s="359"/>
      <c r="D162" s="427">
        <v>3015445</v>
      </c>
      <c r="E162" s="365">
        <v>329.69999999999993</v>
      </c>
      <c r="F162" s="426">
        <v>5841110</v>
      </c>
      <c r="G162" s="366">
        <v>625.88</v>
      </c>
      <c r="H162" s="426">
        <v>818169</v>
      </c>
      <c r="I162" s="366">
        <v>106.95</v>
      </c>
      <c r="J162" s="366"/>
      <c r="K162" s="426">
        <v>79020</v>
      </c>
      <c r="L162" s="366">
        <v>10.33</v>
      </c>
      <c r="M162" s="426">
        <v>480573</v>
      </c>
      <c r="N162" s="366">
        <v>62.820000000000007</v>
      </c>
      <c r="O162" s="426">
        <v>2262970</v>
      </c>
      <c r="P162" s="366"/>
      <c r="Q162" s="426">
        <v>1056410</v>
      </c>
      <c r="R162" s="365"/>
      <c r="S162" s="298"/>
      <c r="T162" s="359"/>
      <c r="U162" s="301"/>
      <c r="V162" s="359"/>
      <c r="W162" s="359"/>
      <c r="X162" s="359"/>
      <c r="Y162" s="359"/>
      <c r="Z162" s="359"/>
      <c r="AA162" s="301"/>
      <c r="AB162" s="359"/>
      <c r="AC162" s="301"/>
      <c r="AD162" s="301"/>
    </row>
    <row r="163" spans="1:30" ht="22" customHeight="1" x14ac:dyDescent="0.35">
      <c r="A163" s="301"/>
      <c r="B163" s="359"/>
      <c r="C163" s="359"/>
      <c r="D163" s="427"/>
      <c r="E163" s="365">
        <v>95.7</v>
      </c>
      <c r="F163" s="426"/>
      <c r="G163" s="366">
        <v>204.49</v>
      </c>
      <c r="H163" s="426">
        <v>517399</v>
      </c>
      <c r="I163" s="366">
        <v>67.63</v>
      </c>
      <c r="J163" s="366"/>
      <c r="K163" s="426">
        <v>412721</v>
      </c>
      <c r="L163" s="366">
        <v>53.949999999999996</v>
      </c>
      <c r="M163" s="426">
        <v>1776619</v>
      </c>
      <c r="N163" s="366">
        <v>223.19</v>
      </c>
      <c r="O163" s="426"/>
      <c r="P163" s="366"/>
      <c r="Q163" s="426"/>
      <c r="R163" s="365"/>
      <c r="S163" s="298"/>
      <c r="T163" s="359"/>
      <c r="U163" s="301"/>
      <c r="V163" s="359"/>
      <c r="W163" s="359"/>
      <c r="X163" s="301"/>
      <c r="Y163" s="359"/>
      <c r="Z163" s="359"/>
      <c r="AA163" s="301"/>
      <c r="AB163" s="359"/>
      <c r="AC163" s="301"/>
      <c r="AD163" s="301"/>
    </row>
    <row r="164" spans="1:30" ht="22" customHeight="1" x14ac:dyDescent="0.35">
      <c r="A164" s="301"/>
      <c r="B164" s="359"/>
      <c r="C164" s="359"/>
      <c r="D164" s="427">
        <v>3283920</v>
      </c>
      <c r="E164" s="365">
        <v>429.26999999999992</v>
      </c>
      <c r="F164" s="426">
        <v>541697</v>
      </c>
      <c r="G164" s="366">
        <v>70.81</v>
      </c>
      <c r="H164" s="426">
        <v>5056880</v>
      </c>
      <c r="I164" s="366">
        <v>661.03</v>
      </c>
      <c r="J164" s="366"/>
      <c r="K164" s="426">
        <v>71604</v>
      </c>
      <c r="L164" s="366">
        <v>9.36</v>
      </c>
      <c r="M164" s="426">
        <v>324284</v>
      </c>
      <c r="N164" s="366">
        <v>42.36</v>
      </c>
      <c r="O164" s="426"/>
      <c r="P164" s="366"/>
      <c r="Q164" s="432"/>
      <c r="R164" s="354"/>
      <c r="S164" s="298"/>
      <c r="T164" s="359"/>
      <c r="U164" s="301"/>
      <c r="V164" s="359"/>
      <c r="W164" s="359"/>
      <c r="X164" s="301"/>
      <c r="Y164" s="359"/>
      <c r="Z164" s="359"/>
      <c r="AA164" s="301"/>
      <c r="AB164" s="359"/>
      <c r="AC164" s="301"/>
      <c r="AD164" s="301"/>
    </row>
    <row r="165" spans="1:30" ht="22" customHeight="1" x14ac:dyDescent="0.35">
      <c r="A165" s="325"/>
      <c r="B165" s="362"/>
      <c r="C165" s="362"/>
      <c r="D165" s="426">
        <v>1743438</v>
      </c>
      <c r="E165" s="366">
        <v>227.9</v>
      </c>
      <c r="F165" s="430"/>
      <c r="G165" s="414"/>
      <c r="H165" s="427">
        <v>480344</v>
      </c>
      <c r="I165" s="365">
        <v>62.79</v>
      </c>
      <c r="J165" s="365"/>
      <c r="K165" s="427">
        <v>77418</v>
      </c>
      <c r="L165" s="383">
        <v>10.119999999999999</v>
      </c>
      <c r="M165" s="431"/>
      <c r="N165" s="354"/>
      <c r="O165" s="426"/>
      <c r="P165" s="366"/>
      <c r="Q165" s="430"/>
      <c r="R165" s="415"/>
      <c r="S165" s="413"/>
      <c r="T165" s="376"/>
      <c r="U165" s="880"/>
      <c r="V165" s="381"/>
      <c r="W165" s="381"/>
      <c r="X165" s="859"/>
      <c r="Y165" s="380"/>
      <c r="Z165" s="380"/>
      <c r="AA165" s="1237"/>
      <c r="AB165" s="1237"/>
      <c r="AC165" s="1237"/>
      <c r="AD165" s="880"/>
    </row>
    <row r="166" spans="1:30" ht="22" customHeight="1" x14ac:dyDescent="0.35">
      <c r="A166" s="301"/>
      <c r="B166" s="359"/>
      <c r="C166" s="359"/>
      <c r="D166" s="426"/>
      <c r="E166" s="366"/>
      <c r="F166" s="426"/>
      <c r="G166" s="366"/>
      <c r="H166" s="426">
        <v>544222</v>
      </c>
      <c r="I166" s="366">
        <v>71.14</v>
      </c>
      <c r="J166" s="366"/>
      <c r="K166" s="426">
        <v>178179</v>
      </c>
      <c r="L166" s="366">
        <v>23.29</v>
      </c>
      <c r="M166" s="426"/>
      <c r="N166" s="366"/>
      <c r="O166" s="426"/>
      <c r="P166" s="366"/>
      <c r="Q166" s="426"/>
      <c r="R166" s="365"/>
      <c r="S166" s="298"/>
      <c r="T166" s="359"/>
      <c r="U166" s="301"/>
      <c r="V166" s="359"/>
      <c r="W166" s="359"/>
      <c r="X166" s="301"/>
      <c r="Y166" s="359"/>
      <c r="Z166" s="359"/>
      <c r="AA166" s="301"/>
      <c r="AB166" s="359"/>
      <c r="AC166" s="301"/>
      <c r="AD166" s="301"/>
    </row>
    <row r="167" spans="1:30" ht="22" customHeight="1" x14ac:dyDescent="0.35">
      <c r="A167" s="301"/>
      <c r="B167" s="359"/>
      <c r="C167" s="359"/>
      <c r="D167" s="426"/>
      <c r="E167" s="366"/>
      <c r="F167" s="426"/>
      <c r="G167" s="366"/>
      <c r="H167" s="426">
        <v>1576813</v>
      </c>
      <c r="I167" s="366">
        <v>206.1</v>
      </c>
      <c r="J167" s="366"/>
      <c r="K167" s="426">
        <v>1935575</v>
      </c>
      <c r="L167" s="366">
        <v>375.84</v>
      </c>
      <c r="M167" s="426"/>
      <c r="N167" s="366"/>
      <c r="O167" s="426"/>
      <c r="P167" s="366"/>
      <c r="Q167" s="426"/>
      <c r="R167" s="365"/>
      <c r="S167" s="298"/>
      <c r="T167" s="359"/>
      <c r="U167" s="301"/>
      <c r="V167" s="359"/>
      <c r="W167" s="359"/>
      <c r="X167" s="301"/>
      <c r="Y167" s="359"/>
      <c r="Z167" s="359"/>
      <c r="AA167" s="301"/>
      <c r="AB167" s="359"/>
      <c r="AC167" s="301"/>
      <c r="AD167" s="301"/>
    </row>
    <row r="168" spans="1:30" ht="15" x14ac:dyDescent="0.35">
      <c r="A168" s="301"/>
      <c r="B168" s="359"/>
      <c r="C168" s="359"/>
      <c r="D168" s="426"/>
      <c r="E168" s="366"/>
      <c r="F168" s="426"/>
      <c r="G168" s="366"/>
      <c r="H168" s="426">
        <v>87440</v>
      </c>
      <c r="I168" s="366">
        <v>11.43</v>
      </c>
      <c r="J168" s="366"/>
      <c r="K168" s="426">
        <v>1372889</v>
      </c>
      <c r="L168" s="366">
        <v>266.58000000000004</v>
      </c>
      <c r="M168" s="426"/>
      <c r="N168" s="366"/>
      <c r="O168" s="426"/>
      <c r="P168" s="366"/>
      <c r="Q168" s="426"/>
      <c r="R168" s="365"/>
      <c r="S168" s="298"/>
      <c r="T168" s="359"/>
      <c r="U168" s="301">
        <f>+X169</f>
        <v>0</v>
      </c>
      <c r="V168" s="359"/>
      <c r="W168" s="359"/>
      <c r="X168" s="301"/>
      <c r="Y168" s="359"/>
      <c r="Z168" s="359"/>
      <c r="AA168" s="301"/>
      <c r="AB168" s="359"/>
      <c r="AC168" s="301"/>
      <c r="AD168" s="301"/>
    </row>
    <row r="169" spans="1:30" x14ac:dyDescent="0.35">
      <c r="D169" s="428"/>
      <c r="E169" s="392"/>
      <c r="F169" s="428"/>
      <c r="G169" s="392"/>
      <c r="H169" s="428"/>
      <c r="I169" s="392"/>
      <c r="J169" s="392"/>
      <c r="K169" s="428"/>
      <c r="L169" s="392">
        <f>SUM(L167:L168)</f>
        <v>642.42000000000007</v>
      </c>
      <c r="M169" s="429"/>
      <c r="N169" s="416"/>
      <c r="O169" s="429"/>
      <c r="P169" s="416"/>
      <c r="Q169" s="428"/>
      <c r="R169" s="375"/>
      <c r="S169" s="287"/>
    </row>
    <row r="170" spans="1:30" x14ac:dyDescent="0.35">
      <c r="D170" s="429"/>
      <c r="E170" s="416"/>
      <c r="F170" s="429"/>
      <c r="G170" s="416"/>
      <c r="H170" s="429"/>
      <c r="I170" s="416">
        <f>SUM(I162:I169)</f>
        <v>1187.07</v>
      </c>
      <c r="J170" s="416"/>
      <c r="K170" s="429"/>
      <c r="L170" s="416"/>
      <c r="M170" s="429"/>
      <c r="N170" s="416">
        <f>SUM(N162:N169)</f>
        <v>328.37</v>
      </c>
      <c r="O170" s="429"/>
      <c r="P170" s="416">
        <v>221.86</v>
      </c>
      <c r="Q170" s="429"/>
      <c r="R170" s="363">
        <v>103.57</v>
      </c>
      <c r="S170" s="287"/>
    </row>
    <row r="171" spans="1:30" x14ac:dyDescent="0.35">
      <c r="D171" s="428">
        <f>SUM(D162:D170)</f>
        <v>8042803</v>
      </c>
      <c r="E171" s="392"/>
      <c r="F171" s="428">
        <f>SUM(F162:F170)</f>
        <v>6382807</v>
      </c>
      <c r="G171" s="392"/>
      <c r="H171" s="428">
        <f>SUM(H162:H170)</f>
        <v>9081267</v>
      </c>
      <c r="I171" s="392"/>
      <c r="J171" s="392"/>
      <c r="K171" s="428">
        <f>SUM(K162:K170)</f>
        <v>4127406</v>
      </c>
      <c r="L171" s="392"/>
      <c r="M171" s="428">
        <f>SUM(M162:M170)</f>
        <v>2581476</v>
      </c>
      <c r="N171" s="392"/>
      <c r="O171" s="428">
        <f>SUM(O162:O170)</f>
        <v>2262970</v>
      </c>
      <c r="P171" s="392"/>
      <c r="Q171" s="428">
        <f>SUM(Q162:Q170)</f>
        <v>1056410</v>
      </c>
      <c r="R171" s="375"/>
      <c r="S171" s="287">
        <f>SUM(D171:R171)</f>
        <v>33535139</v>
      </c>
    </row>
    <row r="176" spans="1:30" ht="14.5" x14ac:dyDescent="0.35">
      <c r="K176" s="433"/>
    </row>
    <row r="177" spans="1:31" ht="14.5" x14ac:dyDescent="0.35">
      <c r="K177" s="433"/>
      <c r="L177" s="436"/>
    </row>
    <row r="178" spans="1:31" ht="15" x14ac:dyDescent="0.35">
      <c r="K178" s="119"/>
      <c r="L178" s="355"/>
    </row>
    <row r="179" spans="1:31" ht="15" x14ac:dyDescent="0.35">
      <c r="K179" s="119"/>
      <c r="L179" s="355"/>
    </row>
    <row r="180" spans="1:31" ht="15" x14ac:dyDescent="0.35">
      <c r="K180" s="119"/>
      <c r="L180" s="355"/>
    </row>
    <row r="181" spans="1:31" ht="15" x14ac:dyDescent="0.35">
      <c r="K181" s="119"/>
      <c r="L181" s="437"/>
    </row>
    <row r="182" spans="1:31" ht="15" x14ac:dyDescent="0.35">
      <c r="K182" s="119"/>
      <c r="L182" s="355"/>
    </row>
    <row r="183" spans="1:31" s="349" customFormat="1" x14ac:dyDescent="0.35">
      <c r="A183" s="294"/>
      <c r="D183" s="294"/>
      <c r="F183" s="294"/>
      <c r="H183" s="294"/>
      <c r="K183" s="294"/>
      <c r="L183" s="436"/>
      <c r="M183" s="294"/>
      <c r="O183" s="294"/>
      <c r="Q183" s="294"/>
      <c r="R183" s="377"/>
      <c r="S183" s="294"/>
      <c r="U183" s="294"/>
      <c r="X183" s="294"/>
      <c r="AA183" s="294"/>
      <c r="AC183" s="294"/>
      <c r="AD183" s="294"/>
      <c r="AE183" s="294"/>
    </row>
  </sheetData>
  <mergeCells count="114">
    <mergeCell ref="Q161:R161"/>
    <mergeCell ref="AA165:AC165"/>
    <mergeCell ref="A80:A81"/>
    <mergeCell ref="A82:A84"/>
    <mergeCell ref="A149:A150"/>
    <mergeCell ref="D161:E161"/>
    <mergeCell ref="F161:G161"/>
    <mergeCell ref="H161:I161"/>
    <mergeCell ref="K161:L161"/>
    <mergeCell ref="M161:N161"/>
    <mergeCell ref="O161:P161"/>
    <mergeCell ref="A147:A148"/>
    <mergeCell ref="A151:A152"/>
    <mergeCell ref="A153:A155"/>
    <mergeCell ref="B155:AC155"/>
    <mergeCell ref="B156:AC156"/>
    <mergeCell ref="D160:F160"/>
    <mergeCell ref="AA160:AC160"/>
    <mergeCell ref="A135:A136"/>
    <mergeCell ref="A137:A138"/>
    <mergeCell ref="A139:A140"/>
    <mergeCell ref="A141:A142"/>
    <mergeCell ref="A143:A144"/>
    <mergeCell ref="A145:A146"/>
    <mergeCell ref="A123:A124"/>
    <mergeCell ref="A125:A126"/>
    <mergeCell ref="A127:A128"/>
    <mergeCell ref="A129:A130"/>
    <mergeCell ref="A131:A132"/>
    <mergeCell ref="A133:A134"/>
    <mergeCell ref="A111:A112"/>
    <mergeCell ref="A113:A114"/>
    <mergeCell ref="A115:A116"/>
    <mergeCell ref="A117:A118"/>
    <mergeCell ref="A119:A120"/>
    <mergeCell ref="A121:A122"/>
    <mergeCell ref="A99:A100"/>
    <mergeCell ref="A101:A102"/>
    <mergeCell ref="A103:A104"/>
    <mergeCell ref="A105:A106"/>
    <mergeCell ref="A107:A108"/>
    <mergeCell ref="A109:A110"/>
    <mergeCell ref="Y89:AA89"/>
    <mergeCell ref="AB89:AC89"/>
    <mergeCell ref="A91:A92"/>
    <mergeCell ref="A93:A94"/>
    <mergeCell ref="A95:A96"/>
    <mergeCell ref="A97:A98"/>
    <mergeCell ref="Y88:AA88"/>
    <mergeCell ref="AB88:AC88"/>
    <mergeCell ref="AD88:AD89"/>
    <mergeCell ref="B89:D89"/>
    <mergeCell ref="E89:F89"/>
    <mergeCell ref="G89:H89"/>
    <mergeCell ref="I89:K89"/>
    <mergeCell ref="L89:M89"/>
    <mergeCell ref="N89:O89"/>
    <mergeCell ref="P89:Q89"/>
    <mergeCell ref="A85:A86"/>
    <mergeCell ref="A88:A90"/>
    <mergeCell ref="B88:F88"/>
    <mergeCell ref="G88:H88"/>
    <mergeCell ref="I88:Q88"/>
    <mergeCell ref="R88:X88"/>
    <mergeCell ref="T89:U89"/>
    <mergeCell ref="V89:X89"/>
    <mergeCell ref="A66:A68"/>
    <mergeCell ref="A69:A71"/>
    <mergeCell ref="A72:A74"/>
    <mergeCell ref="A75:A77"/>
    <mergeCell ref="A78:A79"/>
    <mergeCell ref="A51:A53"/>
    <mergeCell ref="A54:A55"/>
    <mergeCell ref="A56:A58"/>
    <mergeCell ref="A59:A60"/>
    <mergeCell ref="A61:A62"/>
    <mergeCell ref="A63:A65"/>
    <mergeCell ref="A36:A38"/>
    <mergeCell ref="A39:A41"/>
    <mergeCell ref="A42:A43"/>
    <mergeCell ref="A44:A45"/>
    <mergeCell ref="A46:A47"/>
    <mergeCell ref="A48:A50"/>
    <mergeCell ref="A22:A23"/>
    <mergeCell ref="A24:A25"/>
    <mergeCell ref="A26:A28"/>
    <mergeCell ref="A29:A30"/>
    <mergeCell ref="A31:A33"/>
    <mergeCell ref="A34:A35"/>
    <mergeCell ref="A7:A8"/>
    <mergeCell ref="A9:A11"/>
    <mergeCell ref="A12:A13"/>
    <mergeCell ref="A14:A15"/>
    <mergeCell ref="A16:A17"/>
    <mergeCell ref="A18:A21"/>
    <mergeCell ref="A1:AD1"/>
    <mergeCell ref="A2:AD2"/>
    <mergeCell ref="A4:A5"/>
    <mergeCell ref="B4:H4"/>
    <mergeCell ref="I4:M4"/>
    <mergeCell ref="N4:O4"/>
    <mergeCell ref="P4:Q4"/>
    <mergeCell ref="R4:S4"/>
    <mergeCell ref="T4:U4"/>
    <mergeCell ref="V4:X4"/>
    <mergeCell ref="Y4:AA4"/>
    <mergeCell ref="AB4:AC4"/>
    <mergeCell ref="AD4:AD5"/>
    <mergeCell ref="B5:D5"/>
    <mergeCell ref="E5:F5"/>
    <mergeCell ref="G5:H5"/>
    <mergeCell ref="I5:K5"/>
    <mergeCell ref="L5:M5"/>
    <mergeCell ref="N5:O5"/>
  </mergeCells>
  <printOptions horizontalCentered="1"/>
  <pageMargins left="0.25" right="0.25" top="0.16" bottom="0.12" header="0.18" footer="0.12"/>
  <pageSetup paperSize="9" scale="32" fitToHeight="0" orientation="landscape" horizontalDpi="360" verticalDpi="360" r:id="rId1"/>
  <rowBreaks count="1" manualBreakCount="1">
    <brk id="86" max="1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E177"/>
  <sheetViews>
    <sheetView workbookViewId="0">
      <selection sqref="A1:AD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10" width="9.81640625" style="349" customWidth="1"/>
    <col min="11" max="11" width="18.453125" style="294" bestFit="1" customWidth="1"/>
    <col min="12" max="12" width="11.1796875" style="349" customWidth="1"/>
    <col min="13" max="13" width="18.453125" style="294" bestFit="1" customWidth="1"/>
    <col min="14" max="14" width="9.453125" style="349" customWidth="1"/>
    <col min="15" max="15" width="20.453125" style="294" customWidth="1"/>
    <col min="16" max="16" width="10" style="349" customWidth="1"/>
    <col min="17" max="17" width="21" style="294" bestFit="1" customWidth="1"/>
    <col min="18" max="18" width="10.453125" style="377" customWidth="1"/>
    <col min="19" max="19" width="21.453125" style="294" customWidth="1"/>
    <col min="20" max="20" width="10.453125" style="349" customWidth="1"/>
    <col min="21" max="21" width="19.453125" style="294" customWidth="1"/>
    <col min="22" max="23" width="9.453125" style="349" customWidth="1"/>
    <col min="24" max="24" width="16.453125" style="294" customWidth="1"/>
    <col min="25" max="26" width="9.453125" style="349" customWidth="1"/>
    <col min="27" max="27" width="18.453125" style="294" bestFit="1" customWidth="1"/>
    <col min="28" max="28" width="10.453125" style="349" customWidth="1"/>
    <col min="29" max="29" width="19.453125" style="294" customWidth="1"/>
    <col min="30" max="30" width="21.453125" style="294" customWidth="1"/>
    <col min="31" max="16384" width="9.1796875" style="294"/>
  </cols>
  <sheetData>
    <row r="1" spans="1:31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  <c r="AC1" s="1237"/>
      <c r="AD1" s="1237"/>
    </row>
    <row r="2" spans="1:31" ht="15" x14ac:dyDescent="0.35">
      <c r="A2" s="1237" t="s">
        <v>294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  <c r="AC2" s="1237"/>
      <c r="AD2" s="1237"/>
    </row>
    <row r="4" spans="1:31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293</v>
      </c>
      <c r="J4" s="1281"/>
      <c r="K4" s="1281"/>
      <c r="L4" s="1281"/>
      <c r="M4" s="1269"/>
      <c r="N4" s="1282" t="s">
        <v>266</v>
      </c>
      <c r="O4" s="1283"/>
      <c r="P4" s="1282" t="s">
        <v>5</v>
      </c>
      <c r="Q4" s="1283"/>
      <c r="R4" s="1282" t="s">
        <v>6</v>
      </c>
      <c r="S4" s="1283"/>
      <c r="T4" s="1268" t="s">
        <v>7</v>
      </c>
      <c r="U4" s="1269"/>
      <c r="V4" s="1282" t="s">
        <v>8</v>
      </c>
      <c r="W4" s="1284"/>
      <c r="X4" s="1283"/>
      <c r="Y4" s="1268" t="s">
        <v>7</v>
      </c>
      <c r="Z4" s="1281"/>
      <c r="AA4" s="1269"/>
      <c r="AB4" s="1268" t="s">
        <v>7</v>
      </c>
      <c r="AC4" s="1269"/>
      <c r="AD4" s="1245" t="s">
        <v>9</v>
      </c>
    </row>
    <row r="5" spans="1:31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36"/>
      <c r="L5" s="1236" t="s">
        <v>268</v>
      </c>
      <c r="M5" s="1236"/>
      <c r="N5" s="1268" t="s">
        <v>269</v>
      </c>
      <c r="O5" s="1269"/>
      <c r="P5" s="363"/>
      <c r="Q5" s="869" t="s">
        <v>192</v>
      </c>
      <c r="R5" s="363"/>
      <c r="S5" s="869" t="s">
        <v>20</v>
      </c>
      <c r="T5" s="374"/>
      <c r="U5" s="863" t="s">
        <v>255</v>
      </c>
      <c r="V5" s="350"/>
      <c r="W5" s="350"/>
      <c r="X5" s="339" t="s">
        <v>193</v>
      </c>
      <c r="Y5" s="384"/>
      <c r="Z5" s="384"/>
      <c r="AA5" s="863" t="s">
        <v>251</v>
      </c>
      <c r="AB5" s="374"/>
      <c r="AC5" s="869" t="s">
        <v>284</v>
      </c>
      <c r="AD5" s="1247"/>
    </row>
    <row r="6" spans="1:31" s="296" customFormat="1" ht="30.75" customHeight="1" x14ac:dyDescent="0.35">
      <c r="A6" s="875"/>
      <c r="B6" s="350" t="s">
        <v>26</v>
      </c>
      <c r="C6" s="350" t="s">
        <v>21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371" t="s">
        <v>28</v>
      </c>
      <c r="K6" s="869" t="s">
        <v>27</v>
      </c>
      <c r="L6" s="363" t="s">
        <v>30</v>
      </c>
      <c r="M6" s="869" t="s">
        <v>27</v>
      </c>
      <c r="N6" s="363" t="s">
        <v>30</v>
      </c>
      <c r="O6" s="869" t="s">
        <v>27</v>
      </c>
      <c r="P6" s="363" t="s">
        <v>30</v>
      </c>
      <c r="Q6" s="869" t="s">
        <v>27</v>
      </c>
      <c r="R6" s="363" t="s">
        <v>31</v>
      </c>
      <c r="S6" s="869" t="s">
        <v>27</v>
      </c>
      <c r="T6" s="374" t="s">
        <v>30</v>
      </c>
      <c r="U6" s="863" t="s">
        <v>27</v>
      </c>
      <c r="V6" s="350" t="s">
        <v>30</v>
      </c>
      <c r="W6" s="350" t="s">
        <v>28</v>
      </c>
      <c r="X6" s="873" t="s">
        <v>27</v>
      </c>
      <c r="Y6" s="350" t="s">
        <v>30</v>
      </c>
      <c r="Z6" s="350"/>
      <c r="AA6" s="863" t="s">
        <v>27</v>
      </c>
      <c r="AB6" s="374" t="s">
        <v>30</v>
      </c>
      <c r="AC6" s="869" t="s">
        <v>27</v>
      </c>
      <c r="AD6" s="864"/>
    </row>
    <row r="7" spans="1:31" ht="15" customHeight="1" x14ac:dyDescent="0.35">
      <c r="A7" s="1249">
        <v>44287</v>
      </c>
      <c r="B7" s="351"/>
      <c r="C7" s="351"/>
      <c r="D7" s="327"/>
      <c r="E7" s="348"/>
      <c r="F7" s="327"/>
      <c r="G7" s="348"/>
      <c r="H7" s="297"/>
      <c r="I7" s="353">
        <v>23.36</v>
      </c>
      <c r="J7" s="353"/>
      <c r="K7" s="297">
        <v>178704</v>
      </c>
      <c r="L7" s="353"/>
      <c r="M7" s="297"/>
      <c r="N7" s="353"/>
      <c r="O7" s="298"/>
      <c r="P7" s="366"/>
      <c r="Q7" s="298"/>
      <c r="R7" s="365">
        <v>15</v>
      </c>
      <c r="S7" s="298">
        <v>114750</v>
      </c>
      <c r="T7" s="366">
        <v>19.93</v>
      </c>
      <c r="U7" s="298">
        <v>152465</v>
      </c>
      <c r="V7" s="385"/>
      <c r="W7" s="385"/>
      <c r="X7" s="340"/>
      <c r="Y7" s="385"/>
      <c r="Z7" s="385"/>
      <c r="AA7" s="298"/>
      <c r="AB7" s="366"/>
      <c r="AC7" s="298"/>
      <c r="AD7" s="298"/>
    </row>
    <row r="8" spans="1:31" ht="15" customHeight="1" x14ac:dyDescent="0.35">
      <c r="A8" s="1251"/>
      <c r="B8" s="352"/>
      <c r="C8" s="352"/>
      <c r="D8" s="327"/>
      <c r="E8" s="348"/>
      <c r="F8" s="327"/>
      <c r="G8" s="348"/>
      <c r="H8" s="297"/>
      <c r="I8" s="353"/>
      <c r="J8" s="353"/>
      <c r="K8" s="297"/>
      <c r="L8" s="353"/>
      <c r="M8" s="297"/>
      <c r="N8" s="353"/>
      <c r="O8" s="298"/>
      <c r="P8" s="366"/>
      <c r="Q8" s="298"/>
      <c r="R8" s="365">
        <v>15.03</v>
      </c>
      <c r="S8" s="298">
        <v>114980</v>
      </c>
      <c r="T8" s="366"/>
      <c r="U8" s="298"/>
      <c r="V8" s="385"/>
      <c r="W8" s="385"/>
      <c r="X8" s="340"/>
      <c r="Y8" s="385"/>
      <c r="Z8" s="385"/>
      <c r="AA8" s="298"/>
      <c r="AB8" s="366"/>
      <c r="AC8" s="298"/>
      <c r="AD8" s="298"/>
    </row>
    <row r="9" spans="1:31" ht="15" customHeight="1" x14ac:dyDescent="0.35">
      <c r="A9" s="1249">
        <v>44288</v>
      </c>
      <c r="B9" s="411"/>
      <c r="C9" s="411"/>
      <c r="D9" s="327"/>
      <c r="E9" s="348">
        <v>19.899999999999999</v>
      </c>
      <c r="F9" s="327">
        <v>152235</v>
      </c>
      <c r="G9" s="348">
        <v>28.83</v>
      </c>
      <c r="H9" s="297">
        <v>220550</v>
      </c>
      <c r="I9" s="353">
        <v>29.69</v>
      </c>
      <c r="J9" s="353"/>
      <c r="K9" s="297">
        <v>227129</v>
      </c>
      <c r="L9" s="353"/>
      <c r="M9" s="297"/>
      <c r="N9" s="353"/>
      <c r="O9" s="298"/>
      <c r="P9" s="366">
        <v>26.14</v>
      </c>
      <c r="Q9" s="298">
        <v>200000</v>
      </c>
      <c r="R9" s="365"/>
      <c r="S9" s="298"/>
      <c r="T9" s="366"/>
      <c r="U9" s="298"/>
      <c r="V9" s="385"/>
      <c r="W9" s="385"/>
      <c r="X9" s="340"/>
      <c r="Y9" s="385"/>
      <c r="Z9" s="385"/>
      <c r="AA9" s="298"/>
      <c r="AB9" s="366"/>
      <c r="AC9" s="298"/>
      <c r="AD9" s="298"/>
    </row>
    <row r="10" spans="1:31" ht="15" customHeight="1" x14ac:dyDescent="0.35">
      <c r="A10" s="1250"/>
      <c r="B10" s="351"/>
      <c r="C10" s="351"/>
      <c r="D10" s="327"/>
      <c r="E10" s="348"/>
      <c r="F10" s="327"/>
      <c r="G10" s="348"/>
      <c r="H10" s="297"/>
      <c r="I10" s="353"/>
      <c r="J10" s="353"/>
      <c r="K10" s="297"/>
      <c r="L10" s="353"/>
      <c r="M10" s="297"/>
      <c r="N10" s="353"/>
      <c r="O10" s="298"/>
      <c r="P10" s="366"/>
      <c r="Q10" s="298"/>
      <c r="R10" s="365"/>
      <c r="S10" s="298"/>
      <c r="T10" s="366"/>
      <c r="U10" s="298"/>
      <c r="V10" s="385"/>
      <c r="W10" s="385"/>
      <c r="X10" s="341"/>
      <c r="Y10" s="386"/>
      <c r="Z10" s="386"/>
      <c r="AA10" s="287"/>
      <c r="AB10" s="392"/>
      <c r="AC10" s="298"/>
      <c r="AD10" s="298"/>
      <c r="AE10" s="294" t="s">
        <v>153</v>
      </c>
    </row>
    <row r="11" spans="1:31" ht="15" customHeight="1" x14ac:dyDescent="0.35">
      <c r="A11" s="1251"/>
      <c r="B11" s="352"/>
      <c r="C11" s="352"/>
      <c r="D11" s="327"/>
      <c r="E11" s="348"/>
      <c r="F11" s="327"/>
      <c r="G11" s="348"/>
      <c r="H11" s="297"/>
      <c r="I11" s="353"/>
      <c r="J11" s="353"/>
      <c r="K11" s="297"/>
      <c r="L11" s="353"/>
      <c r="M11" s="297"/>
      <c r="N11" s="353"/>
      <c r="O11" s="298"/>
      <c r="P11" s="366"/>
      <c r="Q11" s="298"/>
      <c r="R11" s="365"/>
      <c r="S11" s="298"/>
      <c r="T11" s="366"/>
      <c r="U11" s="298"/>
      <c r="V11" s="385"/>
      <c r="W11" s="385"/>
      <c r="X11" s="340"/>
      <c r="Y11" s="385"/>
      <c r="Z11" s="385"/>
      <c r="AA11" s="298"/>
      <c r="AB11" s="366"/>
      <c r="AC11" s="298"/>
      <c r="AD11" s="298"/>
    </row>
    <row r="12" spans="1:31" ht="15" customHeight="1" x14ac:dyDescent="0.35">
      <c r="A12" s="1249">
        <v>44289</v>
      </c>
      <c r="B12" s="353">
        <v>34.74</v>
      </c>
      <c r="C12" s="353"/>
      <c r="D12" s="327">
        <v>265761</v>
      </c>
      <c r="E12" s="348">
        <v>19.670000000000002</v>
      </c>
      <c r="F12" s="327">
        <v>150476</v>
      </c>
      <c r="G12" s="348"/>
      <c r="H12" s="297"/>
      <c r="I12" s="353"/>
      <c r="J12" s="353">
        <v>58.49</v>
      </c>
      <c r="K12" s="297">
        <v>301220</v>
      </c>
      <c r="L12" s="353">
        <v>40</v>
      </c>
      <c r="M12" s="297">
        <v>306000</v>
      </c>
      <c r="N12" s="353">
        <v>50.34</v>
      </c>
      <c r="O12" s="298">
        <v>385101</v>
      </c>
      <c r="P12" s="366"/>
      <c r="Q12" s="298"/>
      <c r="R12" s="365">
        <v>14.95</v>
      </c>
      <c r="S12" s="298">
        <v>114368</v>
      </c>
      <c r="T12" s="366"/>
      <c r="U12" s="298"/>
      <c r="V12" s="385">
        <v>13.33</v>
      </c>
      <c r="W12" s="385"/>
      <c r="X12" s="340">
        <v>101975</v>
      </c>
      <c r="Y12" s="385"/>
      <c r="Z12" s="385"/>
      <c r="AA12" s="298"/>
      <c r="AB12" s="366"/>
      <c r="AC12" s="298"/>
      <c r="AD12" s="298"/>
    </row>
    <row r="13" spans="1:31" ht="15" customHeight="1" x14ac:dyDescent="0.35">
      <c r="A13" s="1251"/>
      <c r="B13" s="353"/>
      <c r="C13" s="353"/>
      <c r="D13" s="327"/>
      <c r="E13" s="348"/>
      <c r="F13" s="297"/>
      <c r="G13" s="353"/>
      <c r="H13" s="297"/>
      <c r="I13" s="353">
        <v>27.3</v>
      </c>
      <c r="J13" s="353"/>
      <c r="K13" s="297">
        <v>208845</v>
      </c>
      <c r="L13" s="353"/>
      <c r="M13" s="297"/>
      <c r="N13" s="353"/>
      <c r="O13" s="298"/>
      <c r="P13" s="366"/>
      <c r="Q13" s="298"/>
      <c r="R13" s="365"/>
      <c r="S13" s="298"/>
      <c r="T13" s="366"/>
      <c r="U13" s="298"/>
      <c r="V13" s="385"/>
      <c r="W13" s="385"/>
      <c r="X13" s="340"/>
      <c r="Y13" s="385"/>
      <c r="Z13" s="385"/>
      <c r="AA13" s="298"/>
      <c r="AB13" s="366"/>
      <c r="AC13" s="298"/>
      <c r="AD13" s="298"/>
    </row>
    <row r="14" spans="1:31" ht="15" customHeight="1" x14ac:dyDescent="0.35">
      <c r="A14" s="1249">
        <v>44290</v>
      </c>
      <c r="B14" s="353"/>
      <c r="C14" s="353"/>
      <c r="D14" s="327"/>
      <c r="E14" s="348"/>
      <c r="F14" s="327"/>
      <c r="G14" s="348"/>
      <c r="H14" s="297"/>
      <c r="I14" s="353"/>
      <c r="J14" s="353"/>
      <c r="K14" s="297"/>
      <c r="L14" s="353"/>
      <c r="M14" s="297"/>
      <c r="N14" s="353"/>
      <c r="O14" s="298"/>
      <c r="P14" s="366"/>
      <c r="Q14" s="298"/>
      <c r="R14" s="365"/>
      <c r="S14" s="298"/>
      <c r="T14" s="366"/>
      <c r="U14" s="298"/>
      <c r="V14" s="385"/>
      <c r="W14" s="385"/>
      <c r="X14" s="340"/>
      <c r="Y14" s="385"/>
      <c r="Z14" s="385"/>
      <c r="AA14" s="298"/>
      <c r="AB14" s="366"/>
      <c r="AC14" s="298"/>
      <c r="AD14" s="298"/>
    </row>
    <row r="15" spans="1:31" ht="15" customHeight="1" x14ac:dyDescent="0.35">
      <c r="A15" s="1251"/>
      <c r="B15" s="353"/>
      <c r="C15" s="353"/>
      <c r="D15" s="327"/>
      <c r="E15" s="348"/>
      <c r="F15" s="327"/>
      <c r="G15" s="348"/>
      <c r="H15" s="297"/>
      <c r="I15" s="353"/>
      <c r="J15" s="353"/>
      <c r="K15" s="297"/>
      <c r="L15" s="353"/>
      <c r="M15" s="297"/>
      <c r="N15" s="353"/>
      <c r="O15" s="298"/>
      <c r="P15" s="366"/>
      <c r="Q15" s="298"/>
      <c r="R15" s="365"/>
      <c r="S15" s="298"/>
      <c r="T15" s="366"/>
      <c r="U15" s="298"/>
      <c r="V15" s="385"/>
      <c r="W15" s="385"/>
      <c r="X15" s="340"/>
      <c r="Y15" s="385"/>
      <c r="Z15" s="385"/>
      <c r="AA15" s="298"/>
      <c r="AB15" s="366"/>
      <c r="AC15" s="298"/>
      <c r="AD15" s="298"/>
    </row>
    <row r="16" spans="1:31" ht="15" customHeight="1" x14ac:dyDescent="0.35">
      <c r="A16" s="1249">
        <v>44291</v>
      </c>
      <c r="B16" s="353">
        <v>26.24</v>
      </c>
      <c r="C16" s="353"/>
      <c r="D16" s="327">
        <v>200736</v>
      </c>
      <c r="E16" s="348">
        <v>33.65</v>
      </c>
      <c r="F16" s="327">
        <v>257423</v>
      </c>
      <c r="G16" s="348"/>
      <c r="H16" s="297"/>
      <c r="I16" s="353">
        <v>39.01</v>
      </c>
      <c r="J16" s="353"/>
      <c r="K16" s="297">
        <v>298427</v>
      </c>
      <c r="L16" s="353"/>
      <c r="M16" s="297"/>
      <c r="N16" s="353"/>
      <c r="O16" s="298"/>
      <c r="P16" s="366">
        <v>12.17</v>
      </c>
      <c r="Q16" s="298">
        <v>93101</v>
      </c>
      <c r="R16" s="365">
        <v>15</v>
      </c>
      <c r="S16" s="298">
        <v>114750</v>
      </c>
      <c r="T16" s="366"/>
      <c r="U16" s="298"/>
      <c r="V16" s="385"/>
      <c r="W16" s="385"/>
      <c r="X16" s="340"/>
      <c r="Y16" s="385">
        <v>37.39</v>
      </c>
      <c r="Z16" s="385"/>
      <c r="AA16" s="298">
        <v>286034</v>
      </c>
      <c r="AB16" s="366"/>
      <c r="AC16" s="298"/>
      <c r="AD16" s="298"/>
    </row>
    <row r="17" spans="1:30" ht="15" customHeight="1" x14ac:dyDescent="0.35">
      <c r="A17" s="1251"/>
      <c r="B17" s="353"/>
      <c r="C17" s="353"/>
      <c r="D17" s="327"/>
      <c r="E17" s="348"/>
      <c r="F17" s="327"/>
      <c r="G17" s="348"/>
      <c r="H17" s="297"/>
      <c r="I17" s="353"/>
      <c r="J17" s="353"/>
      <c r="K17" s="297"/>
      <c r="L17" s="353"/>
      <c r="M17" s="297"/>
      <c r="N17" s="353"/>
      <c r="O17" s="298"/>
      <c r="P17" s="366"/>
      <c r="Q17" s="298"/>
      <c r="R17" s="365">
        <v>15</v>
      </c>
      <c r="S17" s="298">
        <v>114750</v>
      </c>
      <c r="T17" s="366"/>
      <c r="U17" s="298"/>
      <c r="V17" s="385"/>
      <c r="W17" s="385"/>
      <c r="X17" s="340"/>
      <c r="Y17" s="385"/>
      <c r="Z17" s="385"/>
      <c r="AA17" s="298"/>
      <c r="AB17" s="366"/>
      <c r="AC17" s="298"/>
      <c r="AD17" s="298"/>
    </row>
    <row r="18" spans="1:30" ht="15" customHeight="1" x14ac:dyDescent="0.35">
      <c r="A18" s="1249">
        <v>44292</v>
      </c>
      <c r="B18" s="353">
        <v>14.69</v>
      </c>
      <c r="C18" s="353"/>
      <c r="D18" s="327">
        <v>112379</v>
      </c>
      <c r="E18" s="348">
        <v>20.75</v>
      </c>
      <c r="F18" s="327">
        <v>158738</v>
      </c>
      <c r="G18" s="348"/>
      <c r="H18" s="297"/>
      <c r="I18" s="353">
        <v>29.03</v>
      </c>
      <c r="J18" s="353"/>
      <c r="K18" s="297">
        <v>222080</v>
      </c>
      <c r="L18" s="353"/>
      <c r="M18" s="297"/>
      <c r="N18" s="353"/>
      <c r="O18" s="298"/>
      <c r="P18" s="366"/>
      <c r="Q18" s="298"/>
      <c r="R18" s="365">
        <v>15</v>
      </c>
      <c r="S18" s="298">
        <v>114750</v>
      </c>
      <c r="T18" s="366"/>
      <c r="U18" s="298"/>
      <c r="V18" s="385"/>
      <c r="W18" s="385"/>
      <c r="X18" s="340"/>
      <c r="Y18" s="385"/>
      <c r="Z18" s="385"/>
      <c r="AA18" s="298"/>
      <c r="AB18" s="366"/>
      <c r="AC18" s="298"/>
      <c r="AD18" s="298"/>
    </row>
    <row r="19" spans="1:30" ht="15" customHeight="1" x14ac:dyDescent="0.35">
      <c r="A19" s="1250"/>
      <c r="B19" s="353"/>
      <c r="C19" s="353"/>
      <c r="D19" s="327"/>
      <c r="E19" s="348"/>
      <c r="F19" s="327"/>
      <c r="G19" s="348"/>
      <c r="H19" s="297"/>
      <c r="I19" s="353"/>
      <c r="J19" s="353"/>
      <c r="K19" s="297"/>
      <c r="L19" s="353"/>
      <c r="M19" s="297"/>
      <c r="N19" s="353"/>
      <c r="O19" s="298"/>
      <c r="P19" s="366"/>
      <c r="Q19" s="298"/>
      <c r="R19" s="365">
        <v>15</v>
      </c>
      <c r="S19" s="298">
        <v>114750</v>
      </c>
      <c r="T19" s="366"/>
      <c r="U19" s="298"/>
      <c r="V19" s="385"/>
      <c r="W19" s="385"/>
      <c r="X19" s="868"/>
      <c r="Y19" s="871"/>
      <c r="Z19" s="871"/>
      <c r="AA19" s="867"/>
      <c r="AB19" s="365"/>
      <c r="AC19" s="298"/>
      <c r="AD19" s="298"/>
    </row>
    <row r="20" spans="1:30" ht="15" customHeight="1" x14ac:dyDescent="0.35">
      <c r="A20" s="1250"/>
      <c r="B20" s="353"/>
      <c r="C20" s="353"/>
      <c r="D20" s="327"/>
      <c r="E20" s="348"/>
      <c r="F20" s="327"/>
      <c r="G20" s="348"/>
      <c r="H20" s="297"/>
      <c r="I20" s="353"/>
      <c r="J20" s="353"/>
      <c r="K20" s="297"/>
      <c r="L20" s="353"/>
      <c r="M20" s="297"/>
      <c r="N20" s="353"/>
      <c r="O20" s="298"/>
      <c r="P20" s="366"/>
      <c r="Q20" s="298"/>
      <c r="R20" s="365"/>
      <c r="S20" s="298"/>
      <c r="T20" s="366"/>
      <c r="U20" s="298"/>
      <c r="V20" s="385"/>
      <c r="W20" s="385"/>
      <c r="X20" s="868"/>
      <c r="Y20" s="871"/>
      <c r="Z20" s="871"/>
      <c r="AA20" s="867"/>
      <c r="AB20" s="365"/>
      <c r="AC20" s="298"/>
      <c r="AD20" s="298"/>
    </row>
    <row r="21" spans="1:30" ht="15" customHeight="1" x14ac:dyDescent="0.35">
      <c r="A21" s="1251"/>
      <c r="B21" s="353"/>
      <c r="C21" s="353"/>
      <c r="D21" s="327"/>
      <c r="E21" s="348"/>
      <c r="F21" s="327"/>
      <c r="G21" s="348"/>
      <c r="H21" s="297"/>
      <c r="I21" s="353"/>
      <c r="J21" s="353"/>
      <c r="K21" s="297"/>
      <c r="L21" s="353"/>
      <c r="M21" s="297"/>
      <c r="N21" s="353"/>
      <c r="O21" s="298"/>
      <c r="P21" s="366"/>
      <c r="Q21" s="298"/>
      <c r="R21" s="365"/>
      <c r="S21" s="298"/>
      <c r="T21" s="366"/>
      <c r="U21" s="298"/>
      <c r="V21" s="385"/>
      <c r="W21" s="385"/>
      <c r="X21" s="340"/>
      <c r="Y21" s="385"/>
      <c r="Z21" s="385"/>
      <c r="AA21" s="298"/>
      <c r="AB21" s="366"/>
      <c r="AC21" s="298"/>
      <c r="AD21" s="298"/>
    </row>
    <row r="22" spans="1:30" ht="15" customHeight="1" x14ac:dyDescent="0.35">
      <c r="A22" s="1249">
        <v>44293</v>
      </c>
      <c r="B22" s="353">
        <v>15.55</v>
      </c>
      <c r="C22" s="353"/>
      <c r="D22" s="327">
        <v>118958</v>
      </c>
      <c r="E22" s="348">
        <v>16.260000000000002</v>
      </c>
      <c r="F22" s="327">
        <v>124389</v>
      </c>
      <c r="G22" s="348">
        <v>29.6</v>
      </c>
      <c r="H22" s="297">
        <v>226440</v>
      </c>
      <c r="I22" s="353">
        <v>27.21</v>
      </c>
      <c r="J22" s="353"/>
      <c r="K22" s="297">
        <v>208157</v>
      </c>
      <c r="L22" s="353"/>
      <c r="M22" s="297"/>
      <c r="N22" s="353"/>
      <c r="O22" s="298"/>
      <c r="P22" s="366"/>
      <c r="Q22" s="298"/>
      <c r="R22" s="365">
        <v>15</v>
      </c>
      <c r="S22" s="298">
        <v>114750</v>
      </c>
      <c r="T22" s="366"/>
      <c r="U22" s="298"/>
      <c r="V22" s="385"/>
      <c r="W22" s="385"/>
      <c r="X22" s="340"/>
      <c r="Y22" s="385"/>
      <c r="Z22" s="385"/>
      <c r="AA22" s="298"/>
      <c r="AB22" s="366"/>
      <c r="AC22" s="298"/>
      <c r="AD22" s="298"/>
    </row>
    <row r="23" spans="1:30" ht="15" customHeight="1" x14ac:dyDescent="0.35">
      <c r="A23" s="1251"/>
      <c r="B23" s="353"/>
      <c r="C23" s="353"/>
      <c r="D23" s="327"/>
      <c r="E23" s="348"/>
      <c r="F23" s="327"/>
      <c r="G23" s="348"/>
      <c r="H23" s="297"/>
      <c r="I23" s="353"/>
      <c r="J23" s="353"/>
      <c r="K23" s="297"/>
      <c r="L23" s="353"/>
      <c r="M23" s="297"/>
      <c r="N23" s="353"/>
      <c r="O23" s="298"/>
      <c r="P23" s="366"/>
      <c r="Q23" s="298"/>
      <c r="R23" s="365">
        <v>15</v>
      </c>
      <c r="S23" s="298">
        <v>114750</v>
      </c>
      <c r="T23" s="366"/>
      <c r="U23" s="298"/>
      <c r="V23" s="385"/>
      <c r="W23" s="385"/>
      <c r="X23" s="340"/>
      <c r="Y23" s="385"/>
      <c r="Z23" s="385"/>
      <c r="AA23" s="298"/>
      <c r="AB23" s="366"/>
      <c r="AC23" s="298"/>
      <c r="AD23" s="298"/>
    </row>
    <row r="24" spans="1:30" ht="15" customHeight="1" x14ac:dyDescent="0.35">
      <c r="A24" s="1249">
        <v>44294</v>
      </c>
      <c r="B24" s="353"/>
      <c r="C24" s="353"/>
      <c r="D24" s="327"/>
      <c r="E24" s="348"/>
      <c r="F24" s="327"/>
      <c r="G24" s="348"/>
      <c r="H24" s="297"/>
      <c r="I24" s="353"/>
      <c r="J24" s="353"/>
      <c r="K24" s="297"/>
      <c r="L24" s="353"/>
      <c r="M24" s="297"/>
      <c r="N24" s="353">
        <v>26.14</v>
      </c>
      <c r="O24" s="298">
        <v>200000</v>
      </c>
      <c r="P24" s="366"/>
      <c r="Q24" s="298"/>
      <c r="R24" s="365">
        <v>15</v>
      </c>
      <c r="S24" s="298">
        <v>114750</v>
      </c>
      <c r="T24" s="366"/>
      <c r="U24" s="298"/>
      <c r="V24" s="385"/>
      <c r="W24" s="385"/>
      <c r="X24" s="340"/>
      <c r="Y24" s="385"/>
      <c r="Z24" s="385"/>
      <c r="AA24" s="298"/>
      <c r="AB24" s="366">
        <v>12.81</v>
      </c>
      <c r="AC24" s="298">
        <v>97997</v>
      </c>
      <c r="AD24" s="298"/>
    </row>
    <row r="25" spans="1:30" ht="15" customHeight="1" x14ac:dyDescent="0.35">
      <c r="A25" s="1251"/>
      <c r="B25" s="353"/>
      <c r="C25" s="353"/>
      <c r="D25" s="327"/>
      <c r="E25" s="348"/>
      <c r="F25" s="327"/>
      <c r="G25" s="348"/>
      <c r="H25" s="297"/>
      <c r="I25" s="353"/>
      <c r="J25" s="353"/>
      <c r="K25" s="297"/>
      <c r="L25" s="353"/>
      <c r="M25" s="297"/>
      <c r="N25" s="353"/>
      <c r="O25" s="298"/>
      <c r="P25" s="366"/>
      <c r="Q25" s="298"/>
      <c r="R25" s="365">
        <v>15</v>
      </c>
      <c r="S25" s="298">
        <v>114750</v>
      </c>
      <c r="T25" s="366"/>
      <c r="U25" s="298"/>
      <c r="V25" s="385"/>
      <c r="W25" s="385"/>
      <c r="X25" s="340"/>
      <c r="Y25" s="385"/>
      <c r="Z25" s="385"/>
      <c r="AA25" s="298"/>
      <c r="AB25" s="366"/>
      <c r="AC25" s="298"/>
      <c r="AD25" s="298"/>
    </row>
    <row r="26" spans="1:30" ht="15" customHeight="1" x14ac:dyDescent="0.35">
      <c r="A26" s="1249">
        <v>44295</v>
      </c>
      <c r="B26" s="353">
        <v>23.82</v>
      </c>
      <c r="C26" s="353"/>
      <c r="D26" s="327">
        <v>182223</v>
      </c>
      <c r="E26" s="348">
        <v>28.42</v>
      </c>
      <c r="F26" s="327">
        <v>217413</v>
      </c>
      <c r="G26" s="348"/>
      <c r="H26" s="297"/>
      <c r="I26" s="353"/>
      <c r="J26" s="353">
        <v>58.58</v>
      </c>
      <c r="K26" s="297">
        <v>301690</v>
      </c>
      <c r="L26" s="353">
        <v>16.05</v>
      </c>
      <c r="M26" s="297">
        <v>122783</v>
      </c>
      <c r="N26" s="353"/>
      <c r="O26" s="298"/>
      <c r="P26" s="366"/>
      <c r="Q26" s="298"/>
      <c r="R26" s="365">
        <v>15</v>
      </c>
      <c r="S26" s="298">
        <v>114750</v>
      </c>
      <c r="T26" s="366"/>
      <c r="U26" s="298"/>
      <c r="V26" s="385">
        <v>12.03</v>
      </c>
      <c r="W26" s="385"/>
      <c r="X26" s="340">
        <v>92029</v>
      </c>
      <c r="Y26" s="385"/>
      <c r="Z26" s="385"/>
      <c r="AA26" s="298"/>
      <c r="AB26" s="366"/>
      <c r="AC26" s="298"/>
      <c r="AD26" s="298"/>
    </row>
    <row r="27" spans="1:30" ht="15" customHeight="1" x14ac:dyDescent="0.35">
      <c r="A27" s="1250"/>
      <c r="B27" s="353"/>
      <c r="C27" s="353"/>
      <c r="D27" s="327"/>
      <c r="E27" s="348"/>
      <c r="F27" s="327"/>
      <c r="G27" s="348"/>
      <c r="H27" s="297"/>
      <c r="I27" s="353">
        <v>40.799999999999997</v>
      </c>
      <c r="J27" s="353"/>
      <c r="K27" s="297">
        <v>312120</v>
      </c>
      <c r="L27" s="353"/>
      <c r="M27" s="297"/>
      <c r="N27" s="353"/>
      <c r="O27" s="298"/>
      <c r="P27" s="366"/>
      <c r="Q27" s="298"/>
      <c r="R27" s="365">
        <v>15</v>
      </c>
      <c r="S27" s="298">
        <v>114750</v>
      </c>
      <c r="T27" s="366"/>
      <c r="U27" s="298"/>
      <c r="V27" s="385"/>
      <c r="W27" s="385"/>
      <c r="X27" s="868"/>
      <c r="Y27" s="871"/>
      <c r="Z27" s="871"/>
      <c r="AA27" s="867"/>
      <c r="AB27" s="365"/>
      <c r="AC27" s="298"/>
      <c r="AD27" s="298"/>
    </row>
    <row r="28" spans="1:30" ht="15" customHeight="1" x14ac:dyDescent="0.35">
      <c r="A28" s="1251"/>
      <c r="B28" s="353"/>
      <c r="C28" s="353"/>
      <c r="D28" s="327"/>
      <c r="E28" s="348"/>
      <c r="F28" s="327"/>
      <c r="G28" s="348"/>
      <c r="H28" s="297"/>
      <c r="I28" s="353"/>
      <c r="J28" s="353"/>
      <c r="K28" s="297"/>
      <c r="L28" s="353"/>
      <c r="M28" s="297"/>
      <c r="N28" s="353"/>
      <c r="O28" s="298"/>
      <c r="P28" s="366"/>
      <c r="Q28" s="298"/>
      <c r="R28" s="365"/>
      <c r="S28" s="298"/>
      <c r="T28" s="366"/>
      <c r="U28" s="298"/>
      <c r="V28" s="385"/>
      <c r="W28" s="385"/>
      <c r="X28" s="340"/>
      <c r="Y28" s="385"/>
      <c r="Z28" s="385"/>
      <c r="AA28" s="298"/>
      <c r="AB28" s="366"/>
      <c r="AC28" s="298"/>
      <c r="AD28" s="298"/>
    </row>
    <row r="29" spans="1:30" ht="15" customHeight="1" x14ac:dyDescent="0.35">
      <c r="A29" s="1249">
        <v>44296</v>
      </c>
      <c r="B29" s="353">
        <v>14.72</v>
      </c>
      <c r="C29" s="353"/>
      <c r="D29" s="327">
        <v>112608</v>
      </c>
      <c r="E29" s="348">
        <v>21.82</v>
      </c>
      <c r="F29" s="327">
        <v>166923</v>
      </c>
      <c r="G29" s="348"/>
      <c r="H29" s="297"/>
      <c r="I29" s="353">
        <v>23.33</v>
      </c>
      <c r="J29" s="353"/>
      <c r="K29" s="297">
        <v>178475</v>
      </c>
      <c r="L29" s="353"/>
      <c r="M29" s="297"/>
      <c r="N29" s="353"/>
      <c r="O29" s="298"/>
      <c r="P29" s="366"/>
      <c r="Q29" s="298"/>
      <c r="R29" s="365">
        <v>15</v>
      </c>
      <c r="S29" s="298">
        <v>114750</v>
      </c>
      <c r="T29" s="366"/>
      <c r="U29" s="298"/>
      <c r="V29" s="385"/>
      <c r="W29" s="385"/>
      <c r="X29" s="340"/>
      <c r="Y29" s="385"/>
      <c r="Z29" s="385"/>
      <c r="AA29" s="298"/>
      <c r="AB29" s="366"/>
      <c r="AC29" s="298"/>
      <c r="AD29" s="298"/>
    </row>
    <row r="30" spans="1:30" ht="15" customHeight="1" x14ac:dyDescent="0.35">
      <c r="A30" s="1251"/>
      <c r="B30" s="353"/>
      <c r="C30" s="353"/>
      <c r="D30" s="327"/>
      <c r="E30" s="348"/>
      <c r="F30" s="327"/>
      <c r="G30" s="348"/>
      <c r="H30" s="297"/>
      <c r="I30" s="353"/>
      <c r="J30" s="353"/>
      <c r="K30" s="297"/>
      <c r="L30" s="353"/>
      <c r="M30" s="297"/>
      <c r="N30" s="353"/>
      <c r="O30" s="298"/>
      <c r="P30" s="366"/>
      <c r="Q30" s="298"/>
      <c r="R30" s="365"/>
      <c r="S30" s="298"/>
      <c r="T30" s="366"/>
      <c r="U30" s="298"/>
      <c r="V30" s="385"/>
      <c r="W30" s="385"/>
      <c r="X30" s="340"/>
      <c r="Y30" s="385"/>
      <c r="Z30" s="385"/>
      <c r="AA30" s="298"/>
      <c r="AB30" s="366"/>
      <c r="AC30" s="298"/>
      <c r="AD30" s="298"/>
    </row>
    <row r="31" spans="1:30" ht="15" customHeight="1" x14ac:dyDescent="0.35">
      <c r="A31" s="1249">
        <v>44297</v>
      </c>
      <c r="B31" s="353">
        <v>13.55</v>
      </c>
      <c r="C31" s="353"/>
      <c r="D31" s="327">
        <v>103658</v>
      </c>
      <c r="E31" s="348">
        <v>18.149999999999999</v>
      </c>
      <c r="F31" s="327">
        <v>138848</v>
      </c>
      <c r="G31" s="348"/>
      <c r="H31" s="297"/>
      <c r="I31" s="353">
        <v>27.57</v>
      </c>
      <c r="J31" s="353"/>
      <c r="K31" s="297">
        <v>210911</v>
      </c>
      <c r="L31" s="353">
        <v>16</v>
      </c>
      <c r="M31" s="297">
        <v>122400</v>
      </c>
      <c r="N31" s="353"/>
      <c r="O31" s="298"/>
      <c r="P31" s="366"/>
      <c r="Q31" s="298"/>
      <c r="R31" s="365"/>
      <c r="S31" s="298"/>
      <c r="T31" s="366"/>
      <c r="U31" s="298"/>
      <c r="V31" s="385"/>
      <c r="W31" s="385"/>
      <c r="X31" s="340"/>
      <c r="Y31" s="385"/>
      <c r="Z31" s="385"/>
      <c r="AA31" s="298"/>
      <c r="AB31" s="366"/>
      <c r="AC31" s="298"/>
      <c r="AD31" s="298"/>
    </row>
    <row r="32" spans="1:30" ht="15" customHeight="1" x14ac:dyDescent="0.35">
      <c r="A32" s="1251"/>
      <c r="B32" s="353"/>
      <c r="C32" s="353"/>
      <c r="D32" s="327"/>
      <c r="E32" s="348"/>
      <c r="F32" s="327"/>
      <c r="G32" s="348"/>
      <c r="H32" s="297"/>
      <c r="I32" s="353"/>
      <c r="J32" s="353"/>
      <c r="K32" s="297"/>
      <c r="L32" s="353"/>
      <c r="M32" s="297"/>
      <c r="N32" s="353"/>
      <c r="O32" s="298"/>
      <c r="P32" s="366"/>
      <c r="Q32" s="298"/>
      <c r="R32" s="365"/>
      <c r="S32" s="298"/>
      <c r="T32" s="366"/>
      <c r="U32" s="298"/>
      <c r="V32" s="385"/>
      <c r="W32" s="385"/>
      <c r="X32" s="340"/>
      <c r="Y32" s="385"/>
      <c r="Z32" s="385"/>
      <c r="AA32" s="298"/>
      <c r="AB32" s="366"/>
      <c r="AC32" s="298"/>
      <c r="AD32" s="298"/>
    </row>
    <row r="33" spans="1:30" ht="15" customHeight="1" x14ac:dyDescent="0.35">
      <c r="A33" s="1249">
        <v>44298</v>
      </c>
      <c r="B33" s="353">
        <v>13.07</v>
      </c>
      <c r="C33" s="353"/>
      <c r="D33" s="327">
        <v>99986</v>
      </c>
      <c r="E33" s="348">
        <v>15.19</v>
      </c>
      <c r="F33" s="327">
        <v>116204</v>
      </c>
      <c r="G33" s="348"/>
      <c r="H33" s="297"/>
      <c r="I33" s="353">
        <v>21.22</v>
      </c>
      <c r="J33" s="353"/>
      <c r="K33" s="297">
        <v>162333</v>
      </c>
      <c r="L33" s="353"/>
      <c r="M33" s="297"/>
      <c r="N33" s="353"/>
      <c r="O33" s="298"/>
      <c r="P33" s="366">
        <v>11.24</v>
      </c>
      <c r="Q33" s="298">
        <v>85986</v>
      </c>
      <c r="R33" s="365">
        <v>15</v>
      </c>
      <c r="S33" s="298">
        <v>114750</v>
      </c>
      <c r="T33" s="366"/>
      <c r="U33" s="298"/>
      <c r="V33" s="385">
        <v>6.53</v>
      </c>
      <c r="W33" s="385"/>
      <c r="X33" s="340">
        <v>50000</v>
      </c>
      <c r="Y33" s="385">
        <v>36.58</v>
      </c>
      <c r="Z33" s="385"/>
      <c r="AA33" s="298">
        <v>279837</v>
      </c>
      <c r="AB33" s="366"/>
      <c r="AC33" s="298"/>
      <c r="AD33" s="298"/>
    </row>
    <row r="34" spans="1:30" ht="15" customHeight="1" x14ac:dyDescent="0.35">
      <c r="A34" s="1251"/>
      <c r="B34" s="353"/>
      <c r="C34" s="353"/>
      <c r="D34" s="327"/>
      <c r="E34" s="348"/>
      <c r="F34" s="327"/>
      <c r="G34" s="348"/>
      <c r="H34" s="297"/>
      <c r="I34" s="353"/>
      <c r="J34" s="353"/>
      <c r="K34" s="297"/>
      <c r="L34" s="353"/>
      <c r="M34" s="297"/>
      <c r="N34" s="353"/>
      <c r="O34" s="298"/>
      <c r="P34" s="366"/>
      <c r="Q34" s="298"/>
      <c r="R34" s="365">
        <v>15</v>
      </c>
      <c r="S34" s="298">
        <v>114750</v>
      </c>
      <c r="T34" s="366"/>
      <c r="U34" s="298"/>
      <c r="V34" s="385"/>
      <c r="W34" s="385"/>
      <c r="X34" s="340"/>
      <c r="Y34" s="385"/>
      <c r="Z34" s="385"/>
      <c r="AA34" s="298"/>
      <c r="AB34" s="366"/>
      <c r="AC34" s="298"/>
      <c r="AD34" s="298"/>
    </row>
    <row r="35" spans="1:30" ht="15" customHeight="1" x14ac:dyDescent="0.35">
      <c r="A35" s="1249">
        <v>44299</v>
      </c>
      <c r="B35" s="353"/>
      <c r="C35" s="353"/>
      <c r="D35" s="327"/>
      <c r="E35" s="348">
        <v>16.420000000000002</v>
      </c>
      <c r="F35" s="327">
        <v>125613</v>
      </c>
      <c r="G35" s="348">
        <v>28.26</v>
      </c>
      <c r="H35" s="297">
        <v>216189</v>
      </c>
      <c r="I35" s="353"/>
      <c r="J35" s="353">
        <v>50.21</v>
      </c>
      <c r="K35" s="297">
        <v>258582</v>
      </c>
      <c r="L35" s="353">
        <v>40</v>
      </c>
      <c r="M35" s="297">
        <v>306000</v>
      </c>
      <c r="N35" s="353"/>
      <c r="O35" s="298"/>
      <c r="P35" s="366"/>
      <c r="Q35" s="298"/>
      <c r="R35" s="365">
        <v>15</v>
      </c>
      <c r="S35" s="298">
        <v>114750</v>
      </c>
      <c r="T35" s="366">
        <v>26.14</v>
      </c>
      <c r="U35" s="298">
        <v>200000</v>
      </c>
      <c r="V35" s="385"/>
      <c r="W35" s="385"/>
      <c r="X35" s="340"/>
      <c r="Y35" s="385"/>
      <c r="Z35" s="385"/>
      <c r="AA35" s="298"/>
      <c r="AB35" s="366"/>
      <c r="AC35" s="298"/>
      <c r="AD35" s="298"/>
    </row>
    <row r="36" spans="1:30" ht="15" customHeight="1" x14ac:dyDescent="0.35">
      <c r="A36" s="1250"/>
      <c r="B36" s="353"/>
      <c r="C36" s="353"/>
      <c r="D36" s="327"/>
      <c r="E36" s="348"/>
      <c r="F36" s="327"/>
      <c r="G36" s="348"/>
      <c r="H36" s="297"/>
      <c r="I36" s="353"/>
      <c r="J36" s="353"/>
      <c r="K36" s="297"/>
      <c r="L36" s="353"/>
      <c r="M36" s="297"/>
      <c r="N36" s="353"/>
      <c r="O36" s="298"/>
      <c r="P36" s="366"/>
      <c r="Q36" s="298"/>
      <c r="R36" s="365">
        <v>15</v>
      </c>
      <c r="S36" s="298">
        <v>114750</v>
      </c>
      <c r="T36" s="366"/>
      <c r="U36" s="298"/>
      <c r="V36" s="385"/>
      <c r="W36" s="385"/>
      <c r="X36" s="868"/>
      <c r="Y36" s="871"/>
      <c r="Z36" s="871"/>
      <c r="AA36" s="867"/>
      <c r="AB36" s="365"/>
      <c r="AC36" s="298"/>
      <c r="AD36" s="298"/>
    </row>
    <row r="37" spans="1:30" ht="15" customHeight="1" x14ac:dyDescent="0.35">
      <c r="A37" s="1251"/>
      <c r="B37" s="353"/>
      <c r="C37" s="353"/>
      <c r="D37" s="327"/>
      <c r="E37" s="348"/>
      <c r="F37" s="327"/>
      <c r="G37" s="348"/>
      <c r="H37" s="297"/>
      <c r="I37" s="353"/>
      <c r="J37" s="353"/>
      <c r="K37" s="297"/>
      <c r="L37" s="353"/>
      <c r="M37" s="297"/>
      <c r="N37" s="353"/>
      <c r="O37" s="298"/>
      <c r="P37" s="366"/>
      <c r="Q37" s="298"/>
      <c r="R37" s="365"/>
      <c r="S37" s="298"/>
      <c r="T37" s="366"/>
      <c r="U37" s="298"/>
      <c r="V37" s="385"/>
      <c r="W37" s="385"/>
      <c r="X37" s="340"/>
      <c r="Y37" s="385"/>
      <c r="Z37" s="385"/>
      <c r="AA37" s="298"/>
      <c r="AB37" s="366"/>
      <c r="AC37" s="298"/>
      <c r="AD37" s="298"/>
    </row>
    <row r="38" spans="1:30" ht="15" customHeight="1" x14ac:dyDescent="0.35">
      <c r="A38" s="1249">
        <v>44300</v>
      </c>
      <c r="B38" s="353">
        <v>29.84</v>
      </c>
      <c r="C38" s="353"/>
      <c r="D38" s="327">
        <v>228276</v>
      </c>
      <c r="E38" s="348"/>
      <c r="F38" s="327"/>
      <c r="G38" s="348"/>
      <c r="H38" s="297"/>
      <c r="I38" s="353">
        <v>46.46</v>
      </c>
      <c r="J38" s="353"/>
      <c r="K38" s="297">
        <v>355419</v>
      </c>
      <c r="L38" s="353">
        <v>16.23</v>
      </c>
      <c r="M38" s="297">
        <v>124313</v>
      </c>
      <c r="N38" s="353"/>
      <c r="O38" s="298"/>
      <c r="P38" s="366"/>
      <c r="Q38" s="298"/>
      <c r="R38" s="365">
        <v>15</v>
      </c>
      <c r="S38" s="298">
        <v>114750</v>
      </c>
      <c r="T38" s="366"/>
      <c r="U38" s="298"/>
      <c r="V38" s="385">
        <v>14.05</v>
      </c>
      <c r="W38" s="385"/>
      <c r="X38" s="340">
        <v>107483</v>
      </c>
      <c r="Y38" s="385"/>
      <c r="Z38" s="385"/>
      <c r="AA38" s="298"/>
      <c r="AB38" s="366"/>
      <c r="AC38" s="298"/>
      <c r="AD38" s="298"/>
    </row>
    <row r="39" spans="1:30" ht="15" customHeight="1" x14ac:dyDescent="0.35">
      <c r="A39" s="1250"/>
      <c r="B39" s="353"/>
      <c r="C39" s="353"/>
      <c r="D39" s="327"/>
      <c r="E39" s="348"/>
      <c r="F39" s="327"/>
      <c r="G39" s="348"/>
      <c r="H39" s="297"/>
      <c r="I39" s="353"/>
      <c r="J39" s="353"/>
      <c r="K39" s="297"/>
      <c r="L39" s="353"/>
      <c r="M39" s="297"/>
      <c r="N39" s="353"/>
      <c r="O39" s="298"/>
      <c r="P39" s="366"/>
      <c r="Q39" s="298"/>
      <c r="R39" s="365"/>
      <c r="S39" s="298"/>
      <c r="T39" s="366"/>
      <c r="U39" s="298"/>
      <c r="V39" s="385"/>
      <c r="W39" s="385"/>
      <c r="X39" s="868"/>
      <c r="Y39" s="871"/>
      <c r="Z39" s="871"/>
      <c r="AA39" s="867"/>
      <c r="AB39" s="365"/>
      <c r="AC39" s="298"/>
      <c r="AD39" s="298"/>
    </row>
    <row r="40" spans="1:30" ht="15" customHeight="1" x14ac:dyDescent="0.35">
      <c r="A40" s="1251"/>
      <c r="B40" s="353"/>
      <c r="C40" s="353"/>
      <c r="D40" s="327"/>
      <c r="E40" s="348"/>
      <c r="F40" s="327"/>
      <c r="G40" s="348"/>
      <c r="H40" s="297"/>
      <c r="I40" s="353"/>
      <c r="J40" s="353"/>
      <c r="K40" s="297"/>
      <c r="L40" s="353"/>
      <c r="M40" s="297"/>
      <c r="N40" s="353"/>
      <c r="O40" s="298"/>
      <c r="P40" s="366"/>
      <c r="Q40" s="298"/>
      <c r="R40" s="365"/>
      <c r="S40" s="298"/>
      <c r="T40" s="366"/>
      <c r="U40" s="298"/>
      <c r="V40" s="385"/>
      <c r="W40" s="385"/>
      <c r="X40" s="340"/>
      <c r="Y40" s="385"/>
      <c r="Z40" s="385"/>
      <c r="AA40" s="298"/>
      <c r="AB40" s="366"/>
      <c r="AC40" s="298"/>
      <c r="AD40" s="298"/>
    </row>
    <row r="41" spans="1:30" ht="15" customHeight="1" x14ac:dyDescent="0.35">
      <c r="A41" s="1249">
        <v>44301</v>
      </c>
      <c r="B41" s="353">
        <v>12.73</v>
      </c>
      <c r="C41" s="353"/>
      <c r="D41" s="327">
        <v>97385</v>
      </c>
      <c r="E41" s="348">
        <v>15.04</v>
      </c>
      <c r="F41" s="327">
        <v>115056</v>
      </c>
      <c r="G41" s="348"/>
      <c r="H41" s="297"/>
      <c r="I41" s="353"/>
      <c r="J41" s="353"/>
      <c r="K41" s="297"/>
      <c r="L41" s="353"/>
      <c r="M41" s="297"/>
      <c r="N41" s="353"/>
      <c r="O41" s="298"/>
      <c r="P41" s="366"/>
      <c r="Q41" s="298"/>
      <c r="R41" s="365">
        <v>15</v>
      </c>
      <c r="S41" s="298">
        <v>114750</v>
      </c>
      <c r="T41" s="366"/>
      <c r="U41" s="298"/>
      <c r="V41" s="385"/>
      <c r="W41" s="385"/>
      <c r="X41" s="340"/>
      <c r="Y41" s="385"/>
      <c r="Z41" s="385"/>
      <c r="AA41" s="298"/>
      <c r="AB41" s="366"/>
      <c r="AC41" s="298"/>
      <c r="AD41" s="298"/>
    </row>
    <row r="42" spans="1:30" ht="15" customHeight="1" x14ac:dyDescent="0.35">
      <c r="A42" s="1251"/>
      <c r="B42" s="353"/>
      <c r="C42" s="353"/>
      <c r="D42" s="327"/>
      <c r="E42" s="348">
        <v>19.41</v>
      </c>
      <c r="F42" s="327">
        <v>148487</v>
      </c>
      <c r="G42" s="348"/>
      <c r="H42" s="297"/>
      <c r="I42" s="353"/>
      <c r="J42" s="353"/>
      <c r="K42" s="297"/>
      <c r="L42" s="353"/>
      <c r="M42" s="297"/>
      <c r="N42" s="353"/>
      <c r="O42" s="298"/>
      <c r="P42" s="366"/>
      <c r="Q42" s="298"/>
      <c r="R42" s="365">
        <v>15</v>
      </c>
      <c r="S42" s="298">
        <v>114750</v>
      </c>
      <c r="T42" s="366"/>
      <c r="U42" s="298"/>
      <c r="V42" s="385"/>
      <c r="W42" s="385"/>
      <c r="X42" s="340"/>
      <c r="Y42" s="385"/>
      <c r="Z42" s="385"/>
      <c r="AA42" s="298"/>
      <c r="AB42" s="366"/>
      <c r="AC42" s="298"/>
      <c r="AD42" s="298"/>
    </row>
    <row r="43" spans="1:30" ht="15" customHeight="1" x14ac:dyDescent="0.35">
      <c r="A43" s="1249">
        <v>44302</v>
      </c>
      <c r="B43" s="353">
        <v>14.55</v>
      </c>
      <c r="C43" s="353"/>
      <c r="D43" s="327">
        <v>111308</v>
      </c>
      <c r="E43" s="348">
        <v>17.11</v>
      </c>
      <c r="F43" s="327">
        <v>130892</v>
      </c>
      <c r="G43" s="348"/>
      <c r="H43" s="338"/>
      <c r="I43" s="372">
        <v>42.55</v>
      </c>
      <c r="J43" s="372"/>
      <c r="K43" s="297">
        <v>325508</v>
      </c>
      <c r="L43" s="353"/>
      <c r="M43" s="297"/>
      <c r="N43" s="353"/>
      <c r="O43" s="298"/>
      <c r="P43" s="366"/>
      <c r="Q43" s="298"/>
      <c r="R43" s="365">
        <v>15</v>
      </c>
      <c r="S43" s="298">
        <v>114750</v>
      </c>
      <c r="T43" s="366"/>
      <c r="U43" s="298"/>
      <c r="V43" s="385"/>
      <c r="W43" s="385"/>
      <c r="X43" s="340"/>
      <c r="Y43" s="385"/>
      <c r="Z43" s="385"/>
      <c r="AA43" s="298"/>
      <c r="AB43" s="366"/>
      <c r="AC43" s="298"/>
      <c r="AD43" s="298"/>
    </row>
    <row r="44" spans="1:30" ht="15" customHeight="1" x14ac:dyDescent="0.35">
      <c r="A44" s="1251"/>
      <c r="B44" s="353"/>
      <c r="C44" s="353"/>
      <c r="D44" s="327"/>
      <c r="E44" s="348"/>
      <c r="F44" s="327"/>
      <c r="G44" s="348"/>
      <c r="H44" s="297"/>
      <c r="I44" s="353"/>
      <c r="J44" s="353"/>
      <c r="K44" s="297"/>
      <c r="L44" s="353"/>
      <c r="M44" s="297"/>
      <c r="N44" s="353"/>
      <c r="O44" s="298"/>
      <c r="P44" s="366"/>
      <c r="Q44" s="298"/>
      <c r="R44" s="365">
        <v>15</v>
      </c>
      <c r="S44" s="298">
        <v>114750</v>
      </c>
      <c r="T44" s="366"/>
      <c r="U44" s="298"/>
      <c r="V44" s="385"/>
      <c r="W44" s="385"/>
      <c r="X44" s="340"/>
      <c r="Y44" s="385"/>
      <c r="Z44" s="385"/>
      <c r="AA44" s="298"/>
      <c r="AB44" s="366"/>
      <c r="AC44" s="298"/>
      <c r="AD44" s="298"/>
    </row>
    <row r="45" spans="1:30" ht="15" customHeight="1" x14ac:dyDescent="0.35">
      <c r="A45" s="1249">
        <v>44303</v>
      </c>
      <c r="B45" s="353"/>
      <c r="C45" s="353"/>
      <c r="D45" s="327"/>
      <c r="E45" s="348"/>
      <c r="F45" s="327"/>
      <c r="G45" s="348"/>
      <c r="H45" s="297"/>
      <c r="I45" s="353">
        <v>30.22</v>
      </c>
      <c r="J45" s="353"/>
      <c r="K45" s="297">
        <v>231183</v>
      </c>
      <c r="L45" s="353"/>
      <c r="M45" s="297"/>
      <c r="N45" s="353">
        <v>37.299999999999997</v>
      </c>
      <c r="O45" s="298">
        <v>285345</v>
      </c>
      <c r="P45" s="366"/>
      <c r="Q45" s="298"/>
      <c r="R45" s="365">
        <v>15</v>
      </c>
      <c r="S45" s="298">
        <v>114750</v>
      </c>
      <c r="T45" s="366"/>
      <c r="U45" s="298"/>
      <c r="V45" s="385"/>
      <c r="W45" s="385"/>
      <c r="X45" s="340"/>
      <c r="Y45" s="385"/>
      <c r="Z45" s="385"/>
      <c r="AA45" s="298"/>
      <c r="AB45" s="366"/>
      <c r="AC45" s="298"/>
      <c r="AD45" s="298"/>
    </row>
    <row r="46" spans="1:30" ht="15" customHeight="1" x14ac:dyDescent="0.35">
      <c r="A46" s="1251"/>
      <c r="B46" s="353"/>
      <c r="C46" s="353"/>
      <c r="D46" s="327"/>
      <c r="E46" s="348"/>
      <c r="F46" s="327"/>
      <c r="G46" s="348"/>
      <c r="H46" s="297"/>
      <c r="I46" s="353"/>
      <c r="J46" s="353"/>
      <c r="K46" s="297"/>
      <c r="L46" s="353"/>
      <c r="M46" s="297"/>
      <c r="N46" s="353"/>
      <c r="O46" s="298"/>
      <c r="P46" s="366"/>
      <c r="Q46" s="298"/>
      <c r="R46" s="365"/>
      <c r="S46" s="298"/>
      <c r="T46" s="366"/>
      <c r="U46" s="298"/>
      <c r="V46" s="385"/>
      <c r="W46" s="385"/>
      <c r="X46" s="340"/>
      <c r="Y46" s="385"/>
      <c r="Z46" s="385"/>
      <c r="AA46" s="298"/>
      <c r="AB46" s="366"/>
      <c r="AC46" s="298"/>
      <c r="AD46" s="298"/>
    </row>
    <row r="47" spans="1:30" ht="15" customHeight="1" x14ac:dyDescent="0.35">
      <c r="A47" s="1249">
        <v>44304</v>
      </c>
      <c r="B47" s="353">
        <v>22.46</v>
      </c>
      <c r="C47" s="353"/>
      <c r="D47" s="327">
        <v>171819</v>
      </c>
      <c r="E47" s="348">
        <v>32.9</v>
      </c>
      <c r="F47" s="327">
        <v>251685</v>
      </c>
      <c r="G47" s="348"/>
      <c r="H47" s="297"/>
      <c r="I47" s="353">
        <v>25.13</v>
      </c>
      <c r="J47" s="353"/>
      <c r="K47" s="297">
        <v>192245</v>
      </c>
      <c r="L47" s="353">
        <v>31.86</v>
      </c>
      <c r="M47" s="297">
        <v>243800</v>
      </c>
      <c r="N47" s="353"/>
      <c r="O47" s="298"/>
      <c r="P47" s="366"/>
      <c r="Q47" s="298"/>
      <c r="R47" s="365"/>
      <c r="S47" s="298"/>
      <c r="T47" s="366"/>
      <c r="U47" s="298"/>
      <c r="V47" s="385"/>
      <c r="W47" s="385"/>
      <c r="X47" s="340"/>
      <c r="Y47" s="385">
        <v>26.14</v>
      </c>
      <c r="Z47" s="385"/>
      <c r="AA47" s="298">
        <v>200000</v>
      </c>
      <c r="AB47" s="366"/>
      <c r="AC47" s="298"/>
      <c r="AD47" s="298"/>
    </row>
    <row r="48" spans="1:30" ht="15" customHeight="1" x14ac:dyDescent="0.35">
      <c r="A48" s="1250"/>
      <c r="B48" s="353"/>
      <c r="C48" s="353"/>
      <c r="D48" s="327"/>
      <c r="E48" s="348"/>
      <c r="F48" s="327"/>
      <c r="G48" s="348"/>
      <c r="H48" s="297"/>
      <c r="I48" s="353"/>
      <c r="J48" s="353"/>
      <c r="K48" s="297"/>
      <c r="L48" s="353"/>
      <c r="M48" s="297"/>
      <c r="N48" s="353"/>
      <c r="O48" s="298"/>
      <c r="P48" s="366"/>
      <c r="Q48" s="298"/>
      <c r="R48" s="365"/>
      <c r="S48" s="298"/>
      <c r="T48" s="366"/>
      <c r="U48" s="298"/>
      <c r="V48" s="385"/>
      <c r="W48" s="385"/>
      <c r="X48" s="868"/>
      <c r="Y48" s="871"/>
      <c r="Z48" s="871"/>
      <c r="AA48" s="867"/>
      <c r="AB48" s="365"/>
      <c r="AC48" s="298"/>
      <c r="AD48" s="298"/>
    </row>
    <row r="49" spans="1:30" ht="15" customHeight="1" x14ac:dyDescent="0.35">
      <c r="A49" s="1251"/>
      <c r="B49" s="353"/>
      <c r="C49" s="353"/>
      <c r="D49" s="327"/>
      <c r="E49" s="348"/>
      <c r="F49" s="327"/>
      <c r="G49" s="348"/>
      <c r="H49" s="297"/>
      <c r="I49" s="353"/>
      <c r="J49" s="353"/>
      <c r="K49" s="297"/>
      <c r="L49" s="353"/>
      <c r="M49" s="297"/>
      <c r="N49" s="353"/>
      <c r="O49" s="298"/>
      <c r="P49" s="366"/>
      <c r="Q49" s="298"/>
      <c r="R49" s="365"/>
      <c r="S49" s="298"/>
      <c r="T49" s="366"/>
      <c r="U49" s="298"/>
      <c r="V49" s="385"/>
      <c r="W49" s="385"/>
      <c r="X49" s="340"/>
      <c r="Y49" s="385"/>
      <c r="Z49" s="385"/>
      <c r="AA49" s="298"/>
      <c r="AB49" s="366"/>
      <c r="AC49" s="298"/>
      <c r="AD49" s="298"/>
    </row>
    <row r="50" spans="1:30" ht="15" customHeight="1" x14ac:dyDescent="0.35">
      <c r="A50" s="1249">
        <v>44305</v>
      </c>
      <c r="B50" s="353">
        <v>13.96</v>
      </c>
      <c r="C50" s="353"/>
      <c r="D50" s="327">
        <v>106794</v>
      </c>
      <c r="E50" s="348">
        <v>17.59</v>
      </c>
      <c r="F50" s="327">
        <v>134564</v>
      </c>
      <c r="G50" s="348"/>
      <c r="H50" s="297"/>
      <c r="I50" s="353">
        <v>27.39</v>
      </c>
      <c r="J50" s="353"/>
      <c r="K50" s="297">
        <v>209534</v>
      </c>
      <c r="L50" s="353"/>
      <c r="M50" s="297"/>
      <c r="N50" s="353"/>
      <c r="O50" s="298"/>
      <c r="P50" s="366">
        <v>12.71</v>
      </c>
      <c r="Q50" s="298">
        <v>97232</v>
      </c>
      <c r="R50" s="365">
        <v>15</v>
      </c>
      <c r="S50" s="298">
        <v>114750</v>
      </c>
      <c r="T50" s="366"/>
      <c r="U50" s="298"/>
      <c r="V50" s="385"/>
      <c r="W50" s="385"/>
      <c r="X50" s="340"/>
      <c r="Y50" s="385">
        <v>36.9</v>
      </c>
      <c r="Z50" s="385"/>
      <c r="AA50" s="298">
        <v>282285</v>
      </c>
      <c r="AB50" s="366"/>
      <c r="AC50" s="298"/>
      <c r="AD50" s="298"/>
    </row>
    <row r="51" spans="1:30" ht="15" customHeight="1" x14ac:dyDescent="0.35">
      <c r="A51" s="1250"/>
      <c r="B51" s="353"/>
      <c r="C51" s="353"/>
      <c r="D51" s="327"/>
      <c r="E51" s="348"/>
      <c r="F51" s="327"/>
      <c r="G51" s="348"/>
      <c r="H51" s="297"/>
      <c r="I51" s="353"/>
      <c r="J51" s="353"/>
      <c r="K51" s="297"/>
      <c r="L51" s="353"/>
      <c r="M51" s="297"/>
      <c r="N51" s="353"/>
      <c r="O51" s="298"/>
      <c r="P51" s="366"/>
      <c r="Q51" s="298"/>
      <c r="R51" s="365">
        <v>15</v>
      </c>
      <c r="S51" s="298">
        <v>114750</v>
      </c>
      <c r="T51" s="366"/>
      <c r="U51" s="298"/>
      <c r="V51" s="385"/>
      <c r="W51" s="385"/>
      <c r="X51" s="868"/>
      <c r="Y51" s="871"/>
      <c r="Z51" s="871"/>
      <c r="AA51" s="867"/>
      <c r="AB51" s="365"/>
      <c r="AC51" s="298"/>
      <c r="AD51" s="298"/>
    </row>
    <row r="52" spans="1:30" ht="15" customHeight="1" x14ac:dyDescent="0.35">
      <c r="A52" s="1251"/>
      <c r="B52" s="353"/>
      <c r="C52" s="353"/>
      <c r="D52" s="327"/>
      <c r="E52" s="348"/>
      <c r="F52" s="327"/>
      <c r="G52" s="348"/>
      <c r="H52" s="297"/>
      <c r="I52" s="353"/>
      <c r="J52" s="353"/>
      <c r="K52" s="297"/>
      <c r="L52" s="353"/>
      <c r="M52" s="297"/>
      <c r="N52" s="353"/>
      <c r="O52" s="298"/>
      <c r="P52" s="366"/>
      <c r="Q52" s="298"/>
      <c r="R52" s="365"/>
      <c r="S52" s="298"/>
      <c r="T52" s="366"/>
      <c r="U52" s="298"/>
      <c r="V52" s="385"/>
      <c r="W52" s="385"/>
      <c r="X52" s="340"/>
      <c r="Y52" s="385"/>
      <c r="Z52" s="385"/>
      <c r="AA52" s="298"/>
      <c r="AB52" s="366"/>
      <c r="AC52" s="298"/>
      <c r="AD52" s="298"/>
    </row>
    <row r="53" spans="1:30" ht="15" customHeight="1" x14ac:dyDescent="0.35">
      <c r="A53" s="1249">
        <v>44306</v>
      </c>
      <c r="B53" s="353"/>
      <c r="C53" s="353"/>
      <c r="D53" s="327"/>
      <c r="E53" s="410">
        <v>19.41</v>
      </c>
      <c r="F53" s="327">
        <v>146421</v>
      </c>
      <c r="G53" s="348">
        <v>30.32</v>
      </c>
      <c r="H53" s="297">
        <v>231948</v>
      </c>
      <c r="I53" s="353"/>
      <c r="J53" s="353"/>
      <c r="K53" s="297"/>
      <c r="L53" s="353">
        <v>16.11</v>
      </c>
      <c r="M53" s="297">
        <v>123242</v>
      </c>
      <c r="N53" s="353"/>
      <c r="O53" s="298"/>
      <c r="P53" s="366"/>
      <c r="Q53" s="298"/>
      <c r="R53" s="365">
        <v>15</v>
      </c>
      <c r="S53" s="298">
        <v>114750</v>
      </c>
      <c r="T53" s="366"/>
      <c r="U53" s="298"/>
      <c r="V53" s="385"/>
      <c r="W53" s="385"/>
      <c r="X53" s="340"/>
      <c r="Y53" s="385"/>
      <c r="Z53" s="385"/>
      <c r="AA53" s="298"/>
      <c r="AB53" s="366"/>
      <c r="AC53" s="298"/>
      <c r="AD53" s="298"/>
    </row>
    <row r="54" spans="1:30" ht="15" customHeight="1" x14ac:dyDescent="0.35">
      <c r="A54" s="1251"/>
      <c r="B54" s="353"/>
      <c r="C54" s="353"/>
      <c r="D54" s="327"/>
      <c r="E54" s="348"/>
      <c r="F54" s="327"/>
      <c r="G54" s="348"/>
      <c r="H54" s="298"/>
      <c r="I54" s="366"/>
      <c r="J54" s="366"/>
      <c r="K54" s="297"/>
      <c r="L54" s="353"/>
      <c r="M54" s="297"/>
      <c r="N54" s="353"/>
      <c r="O54" s="298"/>
      <c r="P54" s="366"/>
      <c r="Q54" s="298"/>
      <c r="R54" s="365">
        <v>15</v>
      </c>
      <c r="S54" s="298">
        <v>114750</v>
      </c>
      <c r="T54" s="366"/>
      <c r="U54" s="298"/>
      <c r="V54" s="385">
        <v>10.050000000000001</v>
      </c>
      <c r="W54" s="385"/>
      <c r="X54" s="340">
        <v>76883</v>
      </c>
      <c r="Y54" s="385"/>
      <c r="Z54" s="385"/>
      <c r="AA54" s="298"/>
      <c r="AB54" s="366"/>
      <c r="AC54" s="298"/>
      <c r="AD54" s="298"/>
    </row>
    <row r="55" spans="1:30" ht="15" customHeight="1" x14ac:dyDescent="0.35">
      <c r="A55" s="1249">
        <v>44307</v>
      </c>
      <c r="B55" s="353">
        <v>28.49</v>
      </c>
      <c r="C55" s="353"/>
      <c r="D55" s="327">
        <v>217949</v>
      </c>
      <c r="E55" s="348">
        <v>16.329999999999998</v>
      </c>
      <c r="F55" s="327">
        <v>124925</v>
      </c>
      <c r="G55" s="348"/>
      <c r="H55" s="298"/>
      <c r="I55" s="366"/>
      <c r="J55" s="366">
        <v>45.36</v>
      </c>
      <c r="K55" s="297">
        <v>233604</v>
      </c>
      <c r="L55" s="353">
        <v>48</v>
      </c>
      <c r="M55" s="297">
        <v>306000</v>
      </c>
      <c r="N55" s="353"/>
      <c r="O55" s="298"/>
      <c r="P55" s="366"/>
      <c r="Q55" s="298"/>
      <c r="R55" s="365">
        <v>15</v>
      </c>
      <c r="S55" s="298">
        <v>114750</v>
      </c>
      <c r="T55" s="366"/>
      <c r="U55" s="298"/>
      <c r="V55" s="385"/>
      <c r="W55" s="385"/>
      <c r="X55" s="340"/>
      <c r="Y55" s="385"/>
      <c r="Z55" s="385"/>
      <c r="AA55" s="298"/>
      <c r="AB55" s="366"/>
      <c r="AC55" s="298"/>
      <c r="AD55" s="298"/>
    </row>
    <row r="56" spans="1:30" ht="15" customHeight="1" x14ac:dyDescent="0.35">
      <c r="A56" s="1250"/>
      <c r="B56" s="353"/>
      <c r="C56" s="353"/>
      <c r="D56" s="327"/>
      <c r="E56" s="348"/>
      <c r="F56" s="327"/>
      <c r="G56" s="348"/>
      <c r="H56" s="298"/>
      <c r="I56" s="366">
        <v>46.58</v>
      </c>
      <c r="J56" s="366"/>
      <c r="K56" s="297">
        <v>356337</v>
      </c>
      <c r="L56" s="353"/>
      <c r="M56" s="297"/>
      <c r="N56" s="353"/>
      <c r="O56" s="298"/>
      <c r="P56" s="366"/>
      <c r="Q56" s="298"/>
      <c r="R56" s="365">
        <v>15</v>
      </c>
      <c r="S56" s="298">
        <v>114750</v>
      </c>
      <c r="T56" s="366"/>
      <c r="U56" s="298"/>
      <c r="V56" s="385"/>
      <c r="W56" s="385"/>
      <c r="X56" s="868"/>
      <c r="Y56" s="871"/>
      <c r="Z56" s="871"/>
      <c r="AA56" s="867"/>
      <c r="AB56" s="365"/>
      <c r="AC56" s="298"/>
      <c r="AD56" s="298"/>
    </row>
    <row r="57" spans="1:30" ht="15" customHeight="1" x14ac:dyDescent="0.35">
      <c r="A57" s="1251"/>
      <c r="B57" s="353"/>
      <c r="C57" s="353"/>
      <c r="D57" s="327"/>
      <c r="E57" s="348"/>
      <c r="F57" s="327"/>
      <c r="G57" s="348"/>
      <c r="H57" s="297"/>
      <c r="I57" s="353"/>
      <c r="J57" s="353"/>
      <c r="K57" s="297"/>
      <c r="L57" s="353"/>
      <c r="M57" s="297"/>
      <c r="N57" s="353"/>
      <c r="O57" s="298"/>
      <c r="P57" s="366"/>
      <c r="Q57" s="298"/>
      <c r="R57" s="365"/>
      <c r="S57" s="298"/>
      <c r="T57" s="366"/>
      <c r="U57" s="298"/>
      <c r="V57" s="385"/>
      <c r="W57" s="385"/>
      <c r="X57" s="340"/>
      <c r="Y57" s="385"/>
      <c r="Z57" s="385"/>
      <c r="AA57" s="298"/>
      <c r="AB57" s="366"/>
      <c r="AC57" s="298"/>
      <c r="AD57" s="298"/>
    </row>
    <row r="58" spans="1:30" ht="17.25" customHeight="1" x14ac:dyDescent="0.35">
      <c r="A58" s="1249">
        <v>44308</v>
      </c>
      <c r="B58" s="353"/>
      <c r="C58" s="353"/>
      <c r="D58" s="327"/>
      <c r="E58" s="348"/>
      <c r="F58" s="327"/>
      <c r="G58" s="348"/>
      <c r="H58" s="297"/>
      <c r="I58" s="353">
        <v>21.69</v>
      </c>
      <c r="J58" s="353"/>
      <c r="K58" s="297">
        <v>165929</v>
      </c>
      <c r="L58" s="353"/>
      <c r="M58" s="297"/>
      <c r="N58" s="353"/>
      <c r="O58" s="298"/>
      <c r="P58" s="366"/>
      <c r="Q58" s="298"/>
      <c r="R58" s="365">
        <v>16.190000000000001</v>
      </c>
      <c r="S58" s="298">
        <v>123854</v>
      </c>
      <c r="T58" s="366"/>
      <c r="U58" s="298"/>
      <c r="V58" s="385">
        <v>4.97</v>
      </c>
      <c r="W58" s="385"/>
      <c r="X58" s="340">
        <v>38021</v>
      </c>
      <c r="Y58" s="385"/>
      <c r="Z58" s="385"/>
      <c r="AA58" s="298"/>
      <c r="AB58" s="366"/>
      <c r="AC58" s="298"/>
      <c r="AD58" s="298"/>
    </row>
    <row r="59" spans="1:30" ht="15" customHeight="1" x14ac:dyDescent="0.35">
      <c r="A59" s="1251"/>
      <c r="B59" s="353"/>
      <c r="C59" s="353"/>
      <c r="D59" s="327"/>
      <c r="E59" s="348"/>
      <c r="F59" s="327"/>
      <c r="G59" s="348"/>
      <c r="H59" s="297"/>
      <c r="I59" s="353"/>
      <c r="J59" s="353"/>
      <c r="K59" s="297"/>
      <c r="L59" s="353"/>
      <c r="M59" s="297"/>
      <c r="N59" s="353"/>
      <c r="O59" s="298"/>
      <c r="P59" s="366"/>
      <c r="Q59" s="298"/>
      <c r="R59" s="365">
        <v>15</v>
      </c>
      <c r="S59" s="298">
        <v>114750</v>
      </c>
      <c r="T59" s="366"/>
      <c r="U59" s="298"/>
      <c r="V59" s="385"/>
      <c r="W59" s="385"/>
      <c r="X59" s="340"/>
      <c r="Y59" s="385"/>
      <c r="Z59" s="385"/>
      <c r="AA59" s="298"/>
      <c r="AB59" s="366"/>
      <c r="AC59" s="298"/>
      <c r="AD59" s="298"/>
    </row>
    <row r="60" spans="1:30" ht="15" customHeight="1" x14ac:dyDescent="0.35">
      <c r="A60" s="1249">
        <v>44309</v>
      </c>
      <c r="B60" s="353">
        <v>26.41</v>
      </c>
      <c r="C60" s="353"/>
      <c r="D60" s="327">
        <v>202037</v>
      </c>
      <c r="E60" s="348">
        <v>28.38</v>
      </c>
      <c r="F60" s="327">
        <v>217107</v>
      </c>
      <c r="G60" s="348"/>
      <c r="H60" s="297"/>
      <c r="I60" s="353">
        <v>20.27</v>
      </c>
      <c r="J60" s="353"/>
      <c r="K60" s="297">
        <v>155066</v>
      </c>
      <c r="L60" s="353">
        <v>15.95</v>
      </c>
      <c r="M60" s="297">
        <v>122018</v>
      </c>
      <c r="N60" s="353"/>
      <c r="O60" s="298"/>
      <c r="P60" s="366"/>
      <c r="Q60" s="298"/>
      <c r="R60" s="365">
        <v>15</v>
      </c>
      <c r="S60" s="298">
        <v>114750</v>
      </c>
      <c r="T60" s="366">
        <v>10.41</v>
      </c>
      <c r="U60" s="298">
        <v>79637</v>
      </c>
      <c r="V60" s="385"/>
      <c r="W60" s="385"/>
      <c r="X60" s="342"/>
      <c r="Y60" s="387">
        <v>22</v>
      </c>
      <c r="Z60" s="387"/>
      <c r="AA60" s="332">
        <v>168300</v>
      </c>
      <c r="AB60" s="388"/>
      <c r="AC60" s="298"/>
      <c r="AD60" s="298"/>
    </row>
    <row r="61" spans="1:30" ht="15" customHeight="1" x14ac:dyDescent="0.35">
      <c r="A61" s="1251"/>
      <c r="B61" s="353"/>
      <c r="C61" s="353"/>
      <c r="D61" s="327"/>
      <c r="E61" s="348"/>
      <c r="F61" s="327"/>
      <c r="G61" s="348"/>
      <c r="H61" s="297"/>
      <c r="I61" s="353"/>
      <c r="J61" s="353"/>
      <c r="K61" s="297"/>
      <c r="L61" s="353"/>
      <c r="M61" s="297"/>
      <c r="N61" s="353"/>
      <c r="O61" s="298"/>
      <c r="P61" s="366"/>
      <c r="Q61" s="298"/>
      <c r="R61" s="365">
        <v>15</v>
      </c>
      <c r="S61" s="298">
        <v>114750</v>
      </c>
      <c r="T61" s="366"/>
      <c r="U61" s="298"/>
      <c r="V61" s="385"/>
      <c r="W61" s="385"/>
      <c r="X61" s="340"/>
      <c r="Y61" s="385"/>
      <c r="Z61" s="385"/>
      <c r="AA61" s="298"/>
      <c r="AB61" s="366"/>
      <c r="AC61" s="298"/>
      <c r="AD61" s="298"/>
    </row>
    <row r="62" spans="1:30" ht="15" customHeight="1" x14ac:dyDescent="0.35">
      <c r="A62" s="1249">
        <v>44310</v>
      </c>
      <c r="B62" s="353"/>
      <c r="C62" s="353"/>
      <c r="D62" s="327"/>
      <c r="E62" s="348"/>
      <c r="F62" s="327"/>
      <c r="G62" s="348">
        <v>13.69</v>
      </c>
      <c r="H62" s="297">
        <v>104729</v>
      </c>
      <c r="I62" s="353">
        <v>24.06</v>
      </c>
      <c r="J62" s="353"/>
      <c r="K62" s="297">
        <v>184059</v>
      </c>
      <c r="L62" s="353"/>
      <c r="M62" s="297"/>
      <c r="N62" s="353"/>
      <c r="O62" s="298"/>
      <c r="P62" s="366"/>
      <c r="Q62" s="298"/>
      <c r="R62" s="365">
        <v>15</v>
      </c>
      <c r="S62" s="298">
        <v>114750</v>
      </c>
      <c r="T62" s="366"/>
      <c r="U62" s="298"/>
      <c r="V62" s="385"/>
      <c r="W62" s="385"/>
      <c r="X62" s="340"/>
      <c r="Y62" s="385"/>
      <c r="Z62" s="385"/>
      <c r="AA62" s="298"/>
      <c r="AB62" s="366"/>
      <c r="AC62" s="298"/>
      <c r="AD62" s="298"/>
    </row>
    <row r="63" spans="1:30" ht="15" customHeight="1" x14ac:dyDescent="0.35">
      <c r="A63" s="1250"/>
      <c r="B63" s="353"/>
      <c r="C63" s="353"/>
      <c r="D63" s="327"/>
      <c r="E63" s="348"/>
      <c r="F63" s="327"/>
      <c r="G63" s="348"/>
      <c r="H63" s="297"/>
      <c r="I63" s="353"/>
      <c r="J63" s="353"/>
      <c r="K63" s="297"/>
      <c r="L63" s="353"/>
      <c r="M63" s="297"/>
      <c r="N63" s="353"/>
      <c r="O63" s="298"/>
      <c r="P63" s="366"/>
      <c r="Q63" s="298"/>
      <c r="R63" s="365">
        <v>15</v>
      </c>
      <c r="S63" s="298">
        <v>114750</v>
      </c>
      <c r="T63" s="366"/>
      <c r="U63" s="298"/>
      <c r="V63" s="385"/>
      <c r="W63" s="385"/>
      <c r="X63" s="868"/>
      <c r="Y63" s="871"/>
      <c r="Z63" s="871"/>
      <c r="AA63" s="867"/>
      <c r="AB63" s="365"/>
      <c r="AC63" s="298"/>
      <c r="AD63" s="298"/>
    </row>
    <row r="64" spans="1:30" ht="15" customHeight="1" x14ac:dyDescent="0.35">
      <c r="A64" s="1251"/>
      <c r="B64" s="353"/>
      <c r="C64" s="353"/>
      <c r="D64" s="327"/>
      <c r="E64" s="348"/>
      <c r="F64" s="327"/>
      <c r="G64" s="348"/>
      <c r="H64" s="297"/>
      <c r="I64" s="353"/>
      <c r="J64" s="353"/>
      <c r="K64" s="297"/>
      <c r="L64" s="353"/>
      <c r="M64" s="297"/>
      <c r="N64" s="353"/>
      <c r="O64" s="298"/>
      <c r="P64" s="366"/>
      <c r="Q64" s="298"/>
      <c r="R64" s="365"/>
      <c r="S64" s="298"/>
      <c r="T64" s="366"/>
      <c r="U64" s="298"/>
      <c r="V64" s="385"/>
      <c r="W64" s="385"/>
      <c r="X64" s="340"/>
      <c r="Y64" s="385"/>
      <c r="Z64" s="385"/>
      <c r="AA64" s="298"/>
      <c r="AB64" s="366"/>
      <c r="AC64" s="298"/>
      <c r="AD64" s="298"/>
    </row>
    <row r="65" spans="1:30" ht="15" customHeight="1" x14ac:dyDescent="0.35">
      <c r="A65" s="1249">
        <v>44311</v>
      </c>
      <c r="B65" s="353"/>
      <c r="C65" s="353"/>
      <c r="D65" s="327"/>
      <c r="E65" s="348">
        <v>35.44</v>
      </c>
      <c r="F65" s="327">
        <v>271116</v>
      </c>
      <c r="G65" s="348"/>
      <c r="H65" s="297"/>
      <c r="I65" s="353">
        <v>26.01</v>
      </c>
      <c r="J65" s="353"/>
      <c r="K65" s="297">
        <v>198977</v>
      </c>
      <c r="L65" s="353"/>
      <c r="M65" s="297"/>
      <c r="N65" s="353"/>
      <c r="O65" s="298"/>
      <c r="P65" s="366"/>
      <c r="Q65" s="298"/>
      <c r="R65" s="365"/>
      <c r="S65" s="298"/>
      <c r="T65" s="366"/>
      <c r="U65" s="298"/>
      <c r="V65" s="385"/>
      <c r="W65" s="385"/>
      <c r="X65" s="340"/>
      <c r="Y65" s="385"/>
      <c r="Z65" s="385"/>
      <c r="AA65" s="298"/>
      <c r="AB65" s="366"/>
      <c r="AC65" s="298"/>
      <c r="AD65" s="298"/>
    </row>
    <row r="66" spans="1:30" ht="15" customHeight="1" x14ac:dyDescent="0.35">
      <c r="A66" s="1250"/>
      <c r="B66" s="353"/>
      <c r="C66" s="353"/>
      <c r="D66" s="327"/>
      <c r="E66" s="348"/>
      <c r="F66" s="327"/>
      <c r="G66" s="348"/>
      <c r="H66" s="297"/>
      <c r="I66" s="353"/>
      <c r="J66" s="353"/>
      <c r="K66" s="297"/>
      <c r="L66" s="353"/>
      <c r="M66" s="297"/>
      <c r="N66" s="353"/>
      <c r="O66" s="298"/>
      <c r="P66" s="366"/>
      <c r="Q66" s="298"/>
      <c r="R66" s="365"/>
      <c r="S66" s="298"/>
      <c r="T66" s="366"/>
      <c r="U66" s="298"/>
      <c r="V66" s="385"/>
      <c r="W66" s="385"/>
      <c r="X66" s="868"/>
      <c r="Y66" s="871"/>
      <c r="Z66" s="871"/>
      <c r="AA66" s="867"/>
      <c r="AB66" s="365"/>
      <c r="AC66" s="298"/>
      <c r="AD66" s="298"/>
    </row>
    <row r="67" spans="1:30" ht="15" customHeight="1" x14ac:dyDescent="0.35">
      <c r="A67" s="1251"/>
      <c r="B67" s="353"/>
      <c r="C67" s="353"/>
      <c r="D67" s="327"/>
      <c r="E67" s="348"/>
      <c r="F67" s="327"/>
      <c r="G67" s="348"/>
      <c r="H67" s="297"/>
      <c r="I67" s="353"/>
      <c r="J67" s="353"/>
      <c r="K67" s="297"/>
      <c r="L67" s="353"/>
      <c r="M67" s="297"/>
      <c r="N67" s="353"/>
      <c r="O67" s="298"/>
      <c r="P67" s="366"/>
      <c r="Q67" s="298"/>
      <c r="R67" s="365"/>
      <c r="S67" s="298"/>
      <c r="T67" s="366"/>
      <c r="U67" s="298"/>
      <c r="V67" s="385"/>
      <c r="W67" s="385"/>
      <c r="X67" s="340"/>
      <c r="Y67" s="385"/>
      <c r="Z67" s="385"/>
      <c r="AA67" s="298"/>
      <c r="AB67" s="366"/>
      <c r="AC67" s="298"/>
      <c r="AD67" s="298"/>
    </row>
    <row r="68" spans="1:30" ht="15" customHeight="1" x14ac:dyDescent="0.35">
      <c r="A68" s="1249">
        <v>44312</v>
      </c>
      <c r="B68" s="353"/>
      <c r="C68" s="353"/>
      <c r="D68" s="327"/>
      <c r="E68" s="348">
        <v>17.13</v>
      </c>
      <c r="F68" s="327">
        <v>131045</v>
      </c>
      <c r="G68" s="348">
        <v>31.02</v>
      </c>
      <c r="H68" s="297">
        <v>237303</v>
      </c>
      <c r="I68" s="353">
        <v>25.64</v>
      </c>
      <c r="J68" s="353"/>
      <c r="K68" s="297">
        <v>196146</v>
      </c>
      <c r="L68" s="353"/>
      <c r="M68" s="297"/>
      <c r="N68" s="353"/>
      <c r="O68" s="298"/>
      <c r="P68" s="366"/>
      <c r="Q68" s="298"/>
      <c r="R68" s="365">
        <v>15</v>
      </c>
      <c r="S68" s="298">
        <v>114750</v>
      </c>
      <c r="T68" s="366"/>
      <c r="U68" s="298"/>
      <c r="V68" s="385"/>
      <c r="W68" s="385"/>
      <c r="X68" s="340"/>
      <c r="Y68" s="385"/>
      <c r="Z68" s="385"/>
      <c r="AA68" s="298"/>
      <c r="AB68" s="366"/>
      <c r="AC68" s="298"/>
      <c r="AD68" s="298"/>
    </row>
    <row r="69" spans="1:30" ht="15" customHeight="1" x14ac:dyDescent="0.35">
      <c r="A69" s="1250"/>
      <c r="B69" s="353">
        <v>20.25</v>
      </c>
      <c r="C69" s="353"/>
      <c r="D69" s="327">
        <v>154913</v>
      </c>
      <c r="E69" s="348"/>
      <c r="F69" s="327"/>
      <c r="G69" s="348"/>
      <c r="H69" s="297"/>
      <c r="I69" s="353"/>
      <c r="J69" s="353"/>
      <c r="K69" s="297"/>
      <c r="L69" s="353"/>
      <c r="M69" s="297"/>
      <c r="N69" s="353"/>
      <c r="O69" s="298"/>
      <c r="P69" s="366"/>
      <c r="Q69" s="298"/>
      <c r="R69" s="365">
        <v>15</v>
      </c>
      <c r="S69" s="298">
        <v>114750</v>
      </c>
      <c r="T69" s="366"/>
      <c r="U69" s="298"/>
      <c r="V69" s="385"/>
      <c r="W69" s="385"/>
      <c r="X69" s="868"/>
      <c r="Y69" s="871"/>
      <c r="Z69" s="871"/>
      <c r="AA69" s="867"/>
      <c r="AB69" s="365"/>
      <c r="AC69" s="298"/>
      <c r="AD69" s="298"/>
    </row>
    <row r="70" spans="1:30" ht="15" customHeight="1" x14ac:dyDescent="0.35">
      <c r="A70" s="1251"/>
      <c r="B70" s="353"/>
      <c r="C70" s="353"/>
      <c r="D70" s="327"/>
      <c r="E70" s="348"/>
      <c r="F70" s="327"/>
      <c r="G70" s="348"/>
      <c r="H70" s="297"/>
      <c r="I70" s="353"/>
      <c r="J70" s="353"/>
      <c r="K70" s="297"/>
      <c r="L70" s="353"/>
      <c r="M70" s="297"/>
      <c r="N70" s="353"/>
      <c r="O70" s="298"/>
      <c r="P70" s="366"/>
      <c r="Q70" s="298"/>
      <c r="R70" s="365">
        <v>15</v>
      </c>
      <c r="S70" s="298">
        <v>114750</v>
      </c>
      <c r="T70" s="366"/>
      <c r="U70" s="298"/>
      <c r="V70" s="385"/>
      <c r="W70" s="385"/>
      <c r="X70" s="340"/>
      <c r="Y70" s="385"/>
      <c r="Z70" s="385"/>
      <c r="AA70" s="298"/>
      <c r="AB70" s="366"/>
      <c r="AC70" s="298"/>
      <c r="AD70" s="298"/>
    </row>
    <row r="71" spans="1:30" ht="15" customHeight="1" x14ac:dyDescent="0.35">
      <c r="A71" s="1249">
        <v>44313</v>
      </c>
      <c r="B71" s="353"/>
      <c r="C71" s="353"/>
      <c r="D71" s="327"/>
      <c r="E71" s="348">
        <v>20.49</v>
      </c>
      <c r="F71" s="327">
        <v>156749</v>
      </c>
      <c r="G71" s="348"/>
      <c r="H71" s="297"/>
      <c r="I71" s="353"/>
      <c r="J71" s="353">
        <v>62.54</v>
      </c>
      <c r="K71" s="297">
        <v>322081</v>
      </c>
      <c r="L71" s="353">
        <v>15.85</v>
      </c>
      <c r="M71" s="297">
        <v>121253</v>
      </c>
      <c r="N71" s="353"/>
      <c r="O71" s="298"/>
      <c r="P71" s="366"/>
      <c r="Q71" s="298"/>
      <c r="R71" s="365">
        <v>15</v>
      </c>
      <c r="S71" s="298">
        <v>114750</v>
      </c>
      <c r="T71" s="366"/>
      <c r="U71" s="298"/>
      <c r="V71" s="385"/>
      <c r="W71" s="385"/>
      <c r="X71" s="340"/>
      <c r="Y71" s="385"/>
      <c r="Z71" s="385"/>
      <c r="AA71" s="298"/>
      <c r="AB71" s="366"/>
      <c r="AC71" s="298"/>
      <c r="AD71" s="298"/>
    </row>
    <row r="72" spans="1:30" ht="15" customHeight="1" x14ac:dyDescent="0.35">
      <c r="A72" s="1250"/>
      <c r="B72" s="353"/>
      <c r="C72" s="353"/>
      <c r="D72" s="327"/>
      <c r="E72" s="348"/>
      <c r="F72" s="327"/>
      <c r="G72" s="348"/>
      <c r="H72" s="297"/>
      <c r="I72" s="353"/>
      <c r="J72" s="353"/>
      <c r="K72" s="297"/>
      <c r="L72" s="353"/>
      <c r="M72" s="297"/>
      <c r="N72" s="353"/>
      <c r="O72" s="298"/>
      <c r="P72" s="366"/>
      <c r="Q72" s="298"/>
      <c r="R72" s="365">
        <v>15</v>
      </c>
      <c r="S72" s="298">
        <v>114750</v>
      </c>
      <c r="T72" s="366"/>
      <c r="U72" s="298"/>
      <c r="V72" s="385"/>
      <c r="W72" s="385"/>
      <c r="X72" s="340"/>
      <c r="Y72" s="385"/>
      <c r="Z72" s="385"/>
      <c r="AA72" s="298"/>
      <c r="AB72" s="366"/>
      <c r="AC72" s="298"/>
      <c r="AD72" s="298"/>
    </row>
    <row r="73" spans="1:30" ht="15" customHeight="1" x14ac:dyDescent="0.35">
      <c r="A73" s="1251"/>
      <c r="B73" s="353"/>
      <c r="C73" s="353"/>
      <c r="D73" s="327"/>
      <c r="E73" s="348"/>
      <c r="F73" s="327"/>
      <c r="G73" s="348"/>
      <c r="H73" s="297"/>
      <c r="I73" s="353"/>
      <c r="J73" s="353"/>
      <c r="K73" s="297"/>
      <c r="L73" s="353"/>
      <c r="M73" s="297"/>
      <c r="N73" s="353"/>
      <c r="O73" s="298"/>
      <c r="P73" s="366"/>
      <c r="Q73" s="298"/>
      <c r="R73" s="365"/>
      <c r="S73" s="298"/>
      <c r="T73" s="365"/>
      <c r="U73" s="298"/>
      <c r="V73" s="385"/>
      <c r="W73" s="385"/>
      <c r="X73" s="340"/>
      <c r="Y73" s="385"/>
      <c r="Z73" s="385"/>
      <c r="AA73" s="298"/>
      <c r="AB73" s="366"/>
      <c r="AC73" s="298"/>
      <c r="AD73" s="298"/>
    </row>
    <row r="74" spans="1:30" ht="15" customHeight="1" x14ac:dyDescent="0.35">
      <c r="A74" s="1249">
        <v>44314</v>
      </c>
      <c r="B74" s="353">
        <v>26.56</v>
      </c>
      <c r="C74" s="353"/>
      <c r="D74" s="327">
        <v>203184</v>
      </c>
      <c r="E74" s="348">
        <v>19.260000000000002</v>
      </c>
      <c r="F74" s="327">
        <v>147339</v>
      </c>
      <c r="G74" s="348"/>
      <c r="H74" s="297"/>
      <c r="I74" s="353">
        <v>40.17</v>
      </c>
      <c r="J74" s="353"/>
      <c r="K74" s="297">
        <v>307301</v>
      </c>
      <c r="L74" s="353"/>
      <c r="M74" s="297"/>
      <c r="N74" s="353"/>
      <c r="O74" s="298"/>
      <c r="P74" s="366"/>
      <c r="Q74" s="298"/>
      <c r="R74" s="365">
        <v>15</v>
      </c>
      <c r="S74" s="298">
        <v>114750</v>
      </c>
      <c r="T74" s="366"/>
      <c r="U74" s="298"/>
      <c r="V74" s="385"/>
      <c r="W74" s="385"/>
      <c r="X74" s="340"/>
      <c r="Y74" s="385"/>
      <c r="Z74" s="385"/>
      <c r="AA74" s="298"/>
      <c r="AB74" s="366">
        <v>12.05</v>
      </c>
      <c r="AC74" s="298">
        <v>92183</v>
      </c>
      <c r="AD74" s="298"/>
    </row>
    <row r="75" spans="1:30" ht="15" customHeight="1" x14ac:dyDescent="0.35">
      <c r="A75" s="1250"/>
      <c r="B75" s="353"/>
      <c r="C75" s="353"/>
      <c r="D75" s="327"/>
      <c r="E75" s="348"/>
      <c r="F75" s="327"/>
      <c r="G75" s="348"/>
      <c r="H75" s="297"/>
      <c r="I75" s="353"/>
      <c r="J75" s="353"/>
      <c r="K75" s="297"/>
      <c r="L75" s="353"/>
      <c r="M75" s="297"/>
      <c r="N75" s="353"/>
      <c r="O75" s="298"/>
      <c r="P75" s="366"/>
      <c r="Q75" s="298"/>
      <c r="R75" s="365">
        <v>15</v>
      </c>
      <c r="S75" s="298">
        <v>114750</v>
      </c>
      <c r="T75" s="366"/>
      <c r="U75" s="298"/>
      <c r="V75" s="385"/>
      <c r="W75" s="385"/>
      <c r="X75" s="868"/>
      <c r="Y75" s="871"/>
      <c r="Z75" s="871"/>
      <c r="AA75" s="867"/>
      <c r="AB75" s="365"/>
      <c r="AC75" s="298"/>
      <c r="AD75" s="298"/>
    </row>
    <row r="76" spans="1:30" ht="15" customHeight="1" x14ac:dyDescent="0.35">
      <c r="A76" s="1251"/>
      <c r="B76" s="353"/>
      <c r="C76" s="353"/>
      <c r="D76" s="327"/>
      <c r="E76" s="348"/>
      <c r="F76" s="327"/>
      <c r="G76" s="348"/>
      <c r="H76" s="297"/>
      <c r="I76" s="353"/>
      <c r="J76" s="353"/>
      <c r="K76" s="297"/>
      <c r="L76" s="353"/>
      <c r="M76" s="297"/>
      <c r="N76" s="353"/>
      <c r="O76" s="298"/>
      <c r="P76" s="366"/>
      <c r="Q76" s="298"/>
      <c r="R76" s="365"/>
      <c r="S76" s="298"/>
      <c r="T76" s="366"/>
      <c r="U76" s="298"/>
      <c r="V76" s="385"/>
      <c r="W76" s="385"/>
      <c r="X76" s="340"/>
      <c r="Y76" s="385"/>
      <c r="Z76" s="385"/>
      <c r="AA76" s="298"/>
      <c r="AB76" s="366"/>
      <c r="AC76" s="298"/>
      <c r="AD76" s="298"/>
    </row>
    <row r="77" spans="1:30" ht="15" customHeight="1" x14ac:dyDescent="0.35">
      <c r="A77" s="1249">
        <v>44315</v>
      </c>
      <c r="B77" s="353"/>
      <c r="C77" s="353"/>
      <c r="D77" s="327"/>
      <c r="E77" s="348">
        <v>25.97</v>
      </c>
      <c r="F77" s="327">
        <v>198671</v>
      </c>
      <c r="G77" s="348"/>
      <c r="H77" s="297"/>
      <c r="I77" s="353">
        <v>40</v>
      </c>
      <c r="J77" s="353"/>
      <c r="K77" s="297">
        <v>306000</v>
      </c>
      <c r="L77" s="353">
        <v>21.95</v>
      </c>
      <c r="M77" s="297">
        <v>167918</v>
      </c>
      <c r="N77" s="353"/>
      <c r="O77" s="298"/>
      <c r="P77" s="366"/>
      <c r="Q77" s="298"/>
      <c r="R77" s="365">
        <v>15</v>
      </c>
      <c r="S77" s="298">
        <v>114750</v>
      </c>
      <c r="T77" s="366"/>
      <c r="U77" s="298"/>
      <c r="V77" s="385"/>
      <c r="W77" s="385"/>
      <c r="X77" s="340"/>
      <c r="Y77" s="385"/>
      <c r="Z77" s="385"/>
      <c r="AA77" s="298"/>
      <c r="AB77" s="366"/>
      <c r="AC77" s="298"/>
      <c r="AD77" s="298"/>
    </row>
    <row r="78" spans="1:30" ht="15" customHeight="1" x14ac:dyDescent="0.35">
      <c r="A78" s="1251"/>
      <c r="B78" s="353"/>
      <c r="C78" s="353"/>
      <c r="D78" s="327"/>
      <c r="E78" s="348"/>
      <c r="F78" s="327"/>
      <c r="G78" s="348"/>
      <c r="H78" s="297"/>
      <c r="I78" s="353"/>
      <c r="J78" s="353">
        <v>47.17</v>
      </c>
      <c r="K78" s="297">
        <v>242930</v>
      </c>
      <c r="L78" s="353"/>
      <c r="M78" s="297"/>
      <c r="N78" s="353"/>
      <c r="O78" s="298"/>
      <c r="P78" s="366"/>
      <c r="Q78" s="298"/>
      <c r="R78" s="365">
        <v>15</v>
      </c>
      <c r="S78" s="298">
        <v>114750</v>
      </c>
      <c r="T78" s="366"/>
      <c r="U78" s="298"/>
      <c r="V78" s="385"/>
      <c r="W78" s="385"/>
      <c r="X78" s="340"/>
      <c r="Y78" s="385"/>
      <c r="Z78" s="385"/>
      <c r="AA78" s="298"/>
      <c r="AB78" s="366"/>
      <c r="AC78" s="298"/>
      <c r="AD78" s="298"/>
    </row>
    <row r="79" spans="1:30" ht="15" customHeight="1" x14ac:dyDescent="0.35">
      <c r="A79" s="1249">
        <v>44316</v>
      </c>
      <c r="B79" s="353">
        <v>19.989999999999998</v>
      </c>
      <c r="C79" s="353"/>
      <c r="D79" s="327">
        <v>152924</v>
      </c>
      <c r="E79" s="348">
        <v>17.510000000000002</v>
      </c>
      <c r="F79" s="327">
        <v>133952</v>
      </c>
      <c r="G79" s="348"/>
      <c r="H79" s="297"/>
      <c r="I79" s="353"/>
      <c r="J79" s="353"/>
      <c r="K79" s="297"/>
      <c r="L79" s="353">
        <v>15</v>
      </c>
      <c r="M79" s="297">
        <v>114750</v>
      </c>
      <c r="N79" s="353"/>
      <c r="O79" s="298"/>
      <c r="P79" s="366"/>
      <c r="Q79" s="298"/>
      <c r="R79" s="365">
        <v>15</v>
      </c>
      <c r="S79" s="298">
        <v>114750</v>
      </c>
      <c r="T79" s="366">
        <v>13.07</v>
      </c>
      <c r="U79" s="298">
        <v>100000</v>
      </c>
      <c r="V79" s="385"/>
      <c r="W79" s="385"/>
      <c r="X79" s="340"/>
      <c r="Y79" s="385"/>
      <c r="Z79" s="385"/>
      <c r="AA79" s="298"/>
      <c r="AB79" s="366"/>
      <c r="AC79" s="298"/>
      <c r="AD79" s="298"/>
    </row>
    <row r="80" spans="1:30" ht="15" customHeight="1" x14ac:dyDescent="0.35">
      <c r="A80" s="1251"/>
      <c r="B80" s="353"/>
      <c r="C80" s="353"/>
      <c r="D80" s="327"/>
      <c r="E80" s="348"/>
      <c r="F80" s="327"/>
      <c r="G80" s="348"/>
      <c r="H80" s="297"/>
      <c r="I80" s="353"/>
      <c r="J80" s="353"/>
      <c r="K80" s="297"/>
      <c r="L80" s="353"/>
      <c r="M80" s="297"/>
      <c r="N80" s="353"/>
      <c r="O80" s="298"/>
      <c r="P80" s="366"/>
      <c r="Q80" s="298"/>
      <c r="R80" s="365">
        <v>15</v>
      </c>
      <c r="S80" s="298">
        <v>114750</v>
      </c>
      <c r="T80" s="366"/>
      <c r="U80" s="298"/>
      <c r="V80" s="385"/>
      <c r="W80" s="385"/>
      <c r="X80" s="340"/>
      <c r="Y80" s="385"/>
      <c r="Z80" s="385"/>
      <c r="AA80" s="298"/>
      <c r="AB80" s="366"/>
      <c r="AC80" s="298"/>
      <c r="AD80" s="298"/>
    </row>
    <row r="81" spans="1:30" s="295" customFormat="1" ht="27" customHeight="1" x14ac:dyDescent="0.35">
      <c r="A81" s="1226" t="s">
        <v>113</v>
      </c>
      <c r="B81" s="354"/>
      <c r="C81" s="354"/>
      <c r="D81" s="293">
        <f>SUM(D7:D80)</f>
        <v>2842898</v>
      </c>
      <c r="E81" s="364"/>
      <c r="F81" s="293">
        <f>SUM(F7:F80)</f>
        <v>3916271</v>
      </c>
      <c r="G81" s="364"/>
      <c r="H81" s="293">
        <f>SUM(H7:H80)</f>
        <v>1237159</v>
      </c>
      <c r="I81" s="364"/>
      <c r="J81" s="364"/>
      <c r="K81" s="293">
        <f>SUM(K7:K80)</f>
        <v>7050992</v>
      </c>
      <c r="L81" s="364"/>
      <c r="M81" s="293">
        <f>SUM(M7:M80)</f>
        <v>2180477</v>
      </c>
      <c r="N81" s="364"/>
      <c r="O81" s="293">
        <f>SUM(O7:O80)</f>
        <v>870446</v>
      </c>
      <c r="P81" s="364"/>
      <c r="Q81" s="293">
        <f>SUM(Q7:Q80)</f>
        <v>476319</v>
      </c>
      <c r="R81" s="354"/>
      <c r="S81" s="293">
        <f>SUM(S7:S80)</f>
        <v>5402202</v>
      </c>
      <c r="T81" s="364"/>
      <c r="U81" s="293">
        <f>SUM(U7:U80)</f>
        <v>532102</v>
      </c>
      <c r="V81" s="364"/>
      <c r="W81" s="364"/>
      <c r="X81" s="293">
        <f>SUM(X7:X80)</f>
        <v>466391</v>
      </c>
      <c r="Y81" s="364"/>
      <c r="Z81" s="364"/>
      <c r="AA81" s="293">
        <f>SUM(AA7:AA80)</f>
        <v>1216456</v>
      </c>
      <c r="AB81" s="364"/>
      <c r="AC81" s="293">
        <f>SUM(AC7:AC80)</f>
        <v>190180</v>
      </c>
      <c r="AD81" s="293">
        <f>SUM(D81:AC81)</f>
        <v>26381893</v>
      </c>
    </row>
    <row r="82" spans="1:30" s="295" customFormat="1" ht="34.5" customHeight="1" x14ac:dyDescent="0.35">
      <c r="A82" s="1226"/>
      <c r="B82" s="354">
        <f>SUM(B7:B81)</f>
        <v>371.62000000000006</v>
      </c>
      <c r="C82" s="354"/>
      <c r="D82" s="862"/>
      <c r="E82" s="354">
        <f>SUM(E7:E81)</f>
        <v>512.19999999999993</v>
      </c>
      <c r="F82" s="293"/>
      <c r="G82" s="354">
        <f>SUM(G7:G81)</f>
        <v>161.72</v>
      </c>
      <c r="H82" s="293"/>
      <c r="I82" s="354">
        <f>SUM(I7:I81)</f>
        <v>704.68999999999983</v>
      </c>
      <c r="J82" s="354">
        <f>SUM(J7:J81)</f>
        <v>322.35000000000002</v>
      </c>
      <c r="K82" s="293"/>
      <c r="L82" s="354">
        <f>SUM(L7:L81)</f>
        <v>293</v>
      </c>
      <c r="M82" s="293"/>
      <c r="N82" s="354">
        <f>SUM(N7:N81)</f>
        <v>113.78</v>
      </c>
      <c r="O82" s="293"/>
      <c r="P82" s="354">
        <f>SUM(P7:P81)</f>
        <v>62.260000000000005</v>
      </c>
      <c r="Q82" s="293"/>
      <c r="R82" s="354">
        <f>SUM(R7:R81)</f>
        <v>706.17000000000007</v>
      </c>
      <c r="S82" s="293"/>
      <c r="T82" s="354">
        <f>SUM(T7:T81)</f>
        <v>69.550000000000011</v>
      </c>
      <c r="U82" s="293"/>
      <c r="V82" s="354">
        <f>SUM(V7:V81)</f>
        <v>60.959999999999994</v>
      </c>
      <c r="W82" s="354">
        <f>SUM(W7:W81)</f>
        <v>0</v>
      </c>
      <c r="X82" s="293"/>
      <c r="Y82" s="354">
        <f>SUM(Y7:Y81)</f>
        <v>159.01</v>
      </c>
      <c r="Z82" s="354">
        <f>SUM(Z7:Z81)</f>
        <v>0</v>
      </c>
      <c r="AA82" s="293"/>
      <c r="AB82" s="354">
        <f>SUM(AB7:AB81)</f>
        <v>24.86</v>
      </c>
      <c r="AC82" s="293"/>
      <c r="AD82" s="364">
        <f>SUM(B82:AC82)</f>
        <v>3562.1700000000005</v>
      </c>
    </row>
    <row r="83" spans="1:30" ht="26.25" customHeight="1" thickBot="1" x14ac:dyDescent="0.4">
      <c r="A83" s="299"/>
      <c r="B83" s="355"/>
      <c r="C83" s="355"/>
      <c r="D83" s="299"/>
      <c r="E83" s="355"/>
      <c r="F83" s="299"/>
      <c r="G83" s="355"/>
      <c r="H83" s="299"/>
      <c r="I83" s="355"/>
      <c r="J83" s="355"/>
      <c r="K83" s="299"/>
      <c r="L83" s="355"/>
      <c r="M83" s="299"/>
      <c r="N83" s="355"/>
      <c r="O83" s="299"/>
      <c r="P83" s="355"/>
      <c r="Q83" s="299"/>
      <c r="R83" s="378"/>
      <c r="S83" s="299"/>
      <c r="T83" s="355"/>
      <c r="U83" s="299"/>
      <c r="V83" s="355"/>
      <c r="W83" s="355"/>
      <c r="X83" s="299"/>
      <c r="Y83" s="355"/>
      <c r="Z83" s="355"/>
      <c r="AA83" s="300"/>
      <c r="AB83" s="373"/>
      <c r="AC83" s="299"/>
      <c r="AD83" s="299"/>
    </row>
    <row r="84" spans="1:30" s="295" customFormat="1" ht="48" customHeight="1" thickBot="1" x14ac:dyDescent="0.4">
      <c r="A84" s="1245" t="s">
        <v>2</v>
      </c>
      <c r="B84" s="1261" t="s">
        <v>114</v>
      </c>
      <c r="C84" s="1262"/>
      <c r="D84" s="1262"/>
      <c r="E84" s="1262"/>
      <c r="F84" s="1263"/>
      <c r="G84" s="1264" t="s">
        <v>176</v>
      </c>
      <c r="H84" s="1264"/>
      <c r="I84" s="1265" t="s">
        <v>115</v>
      </c>
      <c r="J84" s="1266"/>
      <c r="K84" s="1266"/>
      <c r="L84" s="1266"/>
      <c r="M84" s="1266"/>
      <c r="N84" s="1266"/>
      <c r="O84" s="1266"/>
      <c r="P84" s="1266"/>
      <c r="Q84" s="1267"/>
      <c r="R84" s="1265" t="s">
        <v>116</v>
      </c>
      <c r="S84" s="1266"/>
      <c r="T84" s="1266"/>
      <c r="U84" s="1266"/>
      <c r="V84" s="1266"/>
      <c r="W84" s="1266"/>
      <c r="X84" s="1266"/>
      <c r="Y84" s="1236" t="s">
        <v>223</v>
      </c>
      <c r="Z84" s="1236"/>
      <c r="AA84" s="1236"/>
      <c r="AB84" s="1270" t="s">
        <v>224</v>
      </c>
      <c r="AC84" s="1271"/>
      <c r="AD84" s="1272" t="s">
        <v>9</v>
      </c>
    </row>
    <row r="85" spans="1:30" s="295" customFormat="1" ht="15" customHeight="1" x14ac:dyDescent="0.35">
      <c r="A85" s="1246"/>
      <c r="B85" s="1268" t="s">
        <v>195</v>
      </c>
      <c r="C85" s="1281"/>
      <c r="D85" s="1269"/>
      <c r="E85" s="1268" t="s">
        <v>196</v>
      </c>
      <c r="F85" s="1269"/>
      <c r="G85" s="1268" t="s">
        <v>177</v>
      </c>
      <c r="H85" s="1269"/>
      <c r="I85" s="1268" t="s">
        <v>197</v>
      </c>
      <c r="J85" s="1281"/>
      <c r="K85" s="1269"/>
      <c r="L85" s="1268" t="s">
        <v>198</v>
      </c>
      <c r="M85" s="1269"/>
      <c r="N85" s="1268" t="s">
        <v>199</v>
      </c>
      <c r="O85" s="1269"/>
      <c r="P85" s="1268" t="s">
        <v>123</v>
      </c>
      <c r="Q85" s="1269"/>
      <c r="R85" s="374"/>
      <c r="S85" s="863" t="s">
        <v>238</v>
      </c>
      <c r="T85" s="1268" t="s">
        <v>211</v>
      </c>
      <c r="U85" s="1269"/>
      <c r="V85" s="1268" t="s">
        <v>201</v>
      </c>
      <c r="W85" s="1281"/>
      <c r="X85" s="1269"/>
      <c r="Y85" s="1261" t="s">
        <v>225</v>
      </c>
      <c r="Z85" s="1262"/>
      <c r="AA85" s="1263"/>
      <c r="AB85" s="1274" t="s">
        <v>226</v>
      </c>
      <c r="AC85" s="1275"/>
      <c r="AD85" s="1285"/>
    </row>
    <row r="86" spans="1:30" s="295" customFormat="1" ht="15" customHeight="1" x14ac:dyDescent="0.35">
      <c r="A86" s="1247"/>
      <c r="B86" s="350" t="s">
        <v>21</v>
      </c>
      <c r="C86" s="350" t="s">
        <v>26</v>
      </c>
      <c r="D86" s="869" t="s">
        <v>27</v>
      </c>
      <c r="E86" s="363" t="s">
        <v>30</v>
      </c>
      <c r="F86" s="869" t="s">
        <v>27</v>
      </c>
      <c r="G86" s="390" t="s">
        <v>30</v>
      </c>
      <c r="H86" s="863" t="s">
        <v>27</v>
      </c>
      <c r="I86" s="374" t="s">
        <v>30</v>
      </c>
      <c r="J86" s="374"/>
      <c r="K86" s="863" t="s">
        <v>27</v>
      </c>
      <c r="L86" s="374" t="s">
        <v>30</v>
      </c>
      <c r="M86" s="863" t="s">
        <v>27</v>
      </c>
      <c r="N86" s="374" t="s">
        <v>30</v>
      </c>
      <c r="O86" s="863" t="s">
        <v>27</v>
      </c>
      <c r="P86" s="374" t="s">
        <v>30</v>
      </c>
      <c r="Q86" s="863" t="s">
        <v>27</v>
      </c>
      <c r="R86" s="374" t="s">
        <v>30</v>
      </c>
      <c r="S86" s="863" t="s">
        <v>27</v>
      </c>
      <c r="T86" s="374" t="s">
        <v>30</v>
      </c>
      <c r="U86" s="863" t="s">
        <v>27</v>
      </c>
      <c r="V86" s="374" t="s">
        <v>30</v>
      </c>
      <c r="W86" s="374" t="s">
        <v>288</v>
      </c>
      <c r="X86" s="863" t="s">
        <v>27</v>
      </c>
      <c r="Y86" s="363" t="s">
        <v>30</v>
      </c>
      <c r="Z86" s="363" t="s">
        <v>228</v>
      </c>
      <c r="AA86" s="869" t="s">
        <v>27</v>
      </c>
      <c r="AB86" s="363"/>
      <c r="AC86" s="876"/>
      <c r="AD86" s="334"/>
    </row>
    <row r="87" spans="1:30" s="295" customFormat="1" ht="15" customHeight="1" x14ac:dyDescent="0.35">
      <c r="A87" s="1243">
        <v>44287</v>
      </c>
      <c r="B87" s="353">
        <v>40.36</v>
      </c>
      <c r="C87" s="353"/>
      <c r="D87" s="867">
        <v>207850</v>
      </c>
      <c r="E87" s="365">
        <v>39.090000000000003</v>
      </c>
      <c r="F87" s="867">
        <v>201310</v>
      </c>
      <c r="G87" s="365"/>
      <c r="H87" s="867"/>
      <c r="I87" s="365"/>
      <c r="J87" s="365"/>
      <c r="K87" s="337"/>
      <c r="L87" s="375"/>
      <c r="M87" s="869"/>
      <c r="N87" s="363"/>
      <c r="O87" s="869"/>
      <c r="P87" s="363"/>
      <c r="Q87" s="337"/>
      <c r="R87" s="375"/>
      <c r="S87" s="869"/>
      <c r="T87" s="363"/>
      <c r="U87" s="867"/>
      <c r="V87" s="365"/>
      <c r="W87" s="365"/>
      <c r="X87" s="867"/>
      <c r="Y87" s="365"/>
      <c r="Z87" s="365"/>
      <c r="AA87" s="867"/>
      <c r="AB87" s="365">
        <v>25.26</v>
      </c>
      <c r="AC87" s="867">
        <v>257650</v>
      </c>
      <c r="AD87" s="869"/>
    </row>
    <row r="88" spans="1:30" ht="15" x14ac:dyDescent="0.35">
      <c r="A88" s="1244"/>
      <c r="B88" s="353"/>
      <c r="C88" s="353"/>
      <c r="D88" s="298"/>
      <c r="E88" s="366"/>
      <c r="F88" s="297"/>
      <c r="G88" s="353"/>
      <c r="H88" s="298"/>
      <c r="I88" s="366"/>
      <c r="J88" s="366"/>
      <c r="K88" s="298"/>
      <c r="L88" s="366"/>
      <c r="M88" s="298"/>
      <c r="N88" s="366"/>
      <c r="O88" s="298"/>
      <c r="P88" s="366"/>
      <c r="Q88" s="298"/>
      <c r="R88" s="365"/>
      <c r="S88" s="298"/>
      <c r="T88" s="366"/>
      <c r="U88" s="298"/>
      <c r="V88" s="366"/>
      <c r="W88" s="366"/>
      <c r="X88" s="298"/>
      <c r="Y88" s="366"/>
      <c r="Z88" s="366"/>
      <c r="AA88" s="298"/>
      <c r="AB88" s="393"/>
      <c r="AC88" s="346"/>
      <c r="AD88" s="305"/>
    </row>
    <row r="89" spans="1:30" ht="15" customHeight="1" x14ac:dyDescent="0.35">
      <c r="A89" s="1243">
        <v>44288</v>
      </c>
      <c r="B89" s="353"/>
      <c r="C89" s="353"/>
      <c r="D89" s="305"/>
      <c r="E89" s="367"/>
      <c r="F89" s="887"/>
      <c r="G89" s="352"/>
      <c r="H89" s="305"/>
      <c r="I89" s="367"/>
      <c r="J89" s="367"/>
      <c r="K89" s="305"/>
      <c r="L89" s="367"/>
      <c r="M89" s="305"/>
      <c r="N89" s="367"/>
      <c r="O89" s="305"/>
      <c r="P89" s="367"/>
      <c r="Q89" s="305"/>
      <c r="R89" s="379"/>
      <c r="S89" s="305"/>
      <c r="T89" s="367"/>
      <c r="U89" s="305"/>
      <c r="V89" s="367"/>
      <c r="W89" s="367"/>
      <c r="X89" s="305"/>
      <c r="Y89" s="367"/>
      <c r="Z89" s="367"/>
      <c r="AA89" s="305"/>
      <c r="AB89" s="393"/>
      <c r="AC89" s="868"/>
      <c r="AD89" s="305"/>
    </row>
    <row r="90" spans="1:30" ht="15" customHeight="1" x14ac:dyDescent="0.35">
      <c r="A90" s="1244"/>
      <c r="B90" s="353"/>
      <c r="C90" s="353"/>
      <c r="D90" s="298"/>
      <c r="E90" s="366"/>
      <c r="F90" s="297"/>
      <c r="G90" s="353"/>
      <c r="H90" s="298"/>
      <c r="I90" s="366"/>
      <c r="J90" s="366"/>
      <c r="K90" s="298"/>
      <c r="L90" s="366"/>
      <c r="M90" s="298"/>
      <c r="N90" s="366"/>
      <c r="O90" s="298"/>
      <c r="P90" s="366"/>
      <c r="Q90" s="298"/>
      <c r="R90" s="365"/>
      <c r="S90" s="298"/>
      <c r="T90" s="366"/>
      <c r="U90" s="298"/>
      <c r="V90" s="366"/>
      <c r="W90" s="366"/>
      <c r="X90" s="298"/>
      <c r="Y90" s="366"/>
      <c r="Z90" s="366"/>
      <c r="AA90" s="298"/>
      <c r="AB90" s="385"/>
      <c r="AC90" s="868"/>
      <c r="AD90" s="298"/>
    </row>
    <row r="91" spans="1:30" ht="15" customHeight="1" x14ac:dyDescent="0.35">
      <c r="A91" s="1243">
        <v>44289</v>
      </c>
      <c r="B91" s="353"/>
      <c r="C91" s="353"/>
      <c r="D91" s="298"/>
      <c r="E91" s="366"/>
      <c r="F91" s="297"/>
      <c r="G91" s="353"/>
      <c r="H91" s="298"/>
      <c r="I91" s="366"/>
      <c r="J91" s="366"/>
      <c r="K91" s="298"/>
      <c r="L91" s="366"/>
      <c r="M91" s="298"/>
      <c r="N91" s="366"/>
      <c r="O91" s="298"/>
      <c r="P91" s="366">
        <v>11.97</v>
      </c>
      <c r="Q91" s="298">
        <v>91571</v>
      </c>
      <c r="R91" s="365"/>
      <c r="S91" s="298"/>
      <c r="T91" s="366"/>
      <c r="U91" s="298"/>
      <c r="V91" s="366"/>
      <c r="W91" s="366"/>
      <c r="X91" s="298"/>
      <c r="Y91" s="366"/>
      <c r="Z91" s="366"/>
      <c r="AA91" s="298"/>
      <c r="AB91" s="385"/>
      <c r="AC91" s="868"/>
      <c r="AD91" s="298"/>
    </row>
    <row r="92" spans="1:30" ht="15" customHeight="1" x14ac:dyDescent="0.35">
      <c r="A92" s="1244"/>
      <c r="B92" s="353"/>
      <c r="C92" s="353"/>
      <c r="D92" s="298"/>
      <c r="E92" s="366"/>
      <c r="F92" s="297"/>
      <c r="G92" s="353"/>
      <c r="H92" s="298"/>
      <c r="I92" s="366"/>
      <c r="J92" s="366"/>
      <c r="K92" s="298"/>
      <c r="L92" s="366"/>
      <c r="M92" s="298"/>
      <c r="N92" s="366"/>
      <c r="O92" s="298"/>
      <c r="P92" s="366"/>
      <c r="Q92" s="298"/>
      <c r="R92" s="365"/>
      <c r="S92" s="298"/>
      <c r="T92" s="366"/>
      <c r="U92" s="298"/>
      <c r="V92" s="366"/>
      <c r="W92" s="366"/>
      <c r="X92" s="298"/>
      <c r="Y92" s="366"/>
      <c r="Z92" s="366"/>
      <c r="AA92" s="298"/>
      <c r="AB92" s="385"/>
      <c r="AC92" s="868"/>
      <c r="AD92" s="298"/>
    </row>
    <row r="93" spans="1:30" ht="15" customHeight="1" x14ac:dyDescent="0.35">
      <c r="A93" s="1243">
        <v>44290</v>
      </c>
      <c r="B93" s="353"/>
      <c r="C93" s="353"/>
      <c r="D93" s="298"/>
      <c r="E93" s="366"/>
      <c r="F93" s="297"/>
      <c r="G93" s="353"/>
      <c r="H93" s="298"/>
      <c r="I93" s="366"/>
      <c r="J93" s="366"/>
      <c r="K93" s="298"/>
      <c r="L93" s="366"/>
      <c r="M93" s="298"/>
      <c r="N93" s="366"/>
      <c r="O93" s="298"/>
      <c r="P93" s="366"/>
      <c r="Q93" s="298"/>
      <c r="R93" s="365"/>
      <c r="S93" s="298"/>
      <c r="T93" s="366"/>
      <c r="U93" s="298"/>
      <c r="V93" s="366"/>
      <c r="W93" s="366"/>
      <c r="X93" s="298"/>
      <c r="Y93" s="366"/>
      <c r="Z93" s="366"/>
      <c r="AA93" s="298"/>
      <c r="AB93" s="385"/>
      <c r="AC93" s="868"/>
      <c r="AD93" s="298"/>
    </row>
    <row r="94" spans="1:30" ht="15" customHeight="1" x14ac:dyDescent="0.35">
      <c r="A94" s="1244"/>
      <c r="B94" s="353"/>
      <c r="C94" s="353"/>
      <c r="D94" s="298"/>
      <c r="E94" s="366"/>
      <c r="F94" s="297"/>
      <c r="G94" s="353"/>
      <c r="H94" s="298"/>
      <c r="I94" s="366"/>
      <c r="J94" s="366"/>
      <c r="K94" s="298"/>
      <c r="L94" s="366"/>
      <c r="M94" s="298"/>
      <c r="N94" s="366"/>
      <c r="O94" s="298"/>
      <c r="P94" s="366"/>
      <c r="Q94" s="298"/>
      <c r="R94" s="365"/>
      <c r="S94" s="298"/>
      <c r="T94" s="366"/>
      <c r="U94" s="298"/>
      <c r="V94" s="366"/>
      <c r="W94" s="366"/>
      <c r="X94" s="298"/>
      <c r="Y94" s="366"/>
      <c r="Z94" s="366"/>
      <c r="AA94" s="298"/>
      <c r="AB94" s="385"/>
      <c r="AC94" s="868"/>
      <c r="AD94" s="298"/>
    </row>
    <row r="95" spans="1:30" ht="15" customHeight="1" x14ac:dyDescent="0.35">
      <c r="A95" s="1243">
        <v>44291</v>
      </c>
      <c r="B95" s="353"/>
      <c r="C95" s="353"/>
      <c r="D95" s="298"/>
      <c r="E95" s="366">
        <v>29.65</v>
      </c>
      <c r="F95" s="297">
        <v>152698</v>
      </c>
      <c r="G95" s="353"/>
      <c r="H95" s="298"/>
      <c r="I95" s="366"/>
      <c r="J95" s="366"/>
      <c r="K95" s="298"/>
      <c r="L95" s="366"/>
      <c r="M95" s="298"/>
      <c r="N95" s="366"/>
      <c r="O95" s="298"/>
      <c r="P95" s="366"/>
      <c r="Q95" s="298"/>
      <c r="R95" s="365"/>
      <c r="S95" s="298"/>
      <c r="T95" s="366"/>
      <c r="U95" s="298"/>
      <c r="V95" s="366"/>
      <c r="W95" s="366"/>
      <c r="X95" s="298"/>
      <c r="Y95" s="366"/>
      <c r="Z95" s="366">
        <v>43.32</v>
      </c>
      <c r="AA95" s="298">
        <v>441860</v>
      </c>
      <c r="AB95" s="385"/>
      <c r="AC95" s="868"/>
      <c r="AD95" s="298"/>
    </row>
    <row r="96" spans="1:30" ht="15" customHeight="1" x14ac:dyDescent="0.35">
      <c r="A96" s="1244"/>
      <c r="B96" s="353"/>
      <c r="C96" s="353"/>
      <c r="D96" s="298"/>
      <c r="E96" s="366"/>
      <c r="F96" s="297"/>
      <c r="G96" s="353"/>
      <c r="H96" s="298"/>
      <c r="I96" s="366"/>
      <c r="J96" s="366"/>
      <c r="K96" s="298"/>
      <c r="L96" s="366"/>
      <c r="M96" s="298"/>
      <c r="N96" s="366"/>
      <c r="O96" s="298"/>
      <c r="P96" s="366"/>
      <c r="Q96" s="298"/>
      <c r="R96" s="365"/>
      <c r="S96" s="298"/>
      <c r="T96" s="366"/>
      <c r="U96" s="298"/>
      <c r="V96" s="366"/>
      <c r="W96" s="366"/>
      <c r="X96" s="298"/>
      <c r="Y96" s="366"/>
      <c r="Z96" s="366"/>
      <c r="AA96" s="298"/>
      <c r="AB96" s="385"/>
      <c r="AC96" s="868"/>
      <c r="AD96" s="298"/>
    </row>
    <row r="97" spans="1:30" ht="15" customHeight="1" x14ac:dyDescent="0.35">
      <c r="A97" s="1243">
        <v>44292</v>
      </c>
      <c r="B97" s="353"/>
      <c r="C97" s="353"/>
      <c r="D97" s="298"/>
      <c r="E97" s="366"/>
      <c r="F97" s="297"/>
      <c r="G97" s="353">
        <v>14.08</v>
      </c>
      <c r="H97" s="298">
        <v>107712</v>
      </c>
      <c r="I97" s="366"/>
      <c r="J97" s="366"/>
      <c r="K97" s="298"/>
      <c r="L97" s="366"/>
      <c r="M97" s="298"/>
      <c r="N97" s="366"/>
      <c r="O97" s="298"/>
      <c r="P97" s="366"/>
      <c r="Q97" s="298"/>
      <c r="R97" s="365"/>
      <c r="S97" s="298"/>
      <c r="T97" s="366"/>
      <c r="U97" s="298"/>
      <c r="V97" s="366"/>
      <c r="W97" s="366"/>
      <c r="X97" s="298"/>
      <c r="Y97" s="366"/>
      <c r="Z97" s="366"/>
      <c r="AA97" s="298"/>
      <c r="AB97" s="385"/>
      <c r="AC97" s="868"/>
      <c r="AD97" s="298"/>
    </row>
    <row r="98" spans="1:30" ht="15" customHeight="1" x14ac:dyDescent="0.35">
      <c r="A98" s="1244"/>
      <c r="B98" s="353"/>
      <c r="C98" s="353"/>
      <c r="D98" s="298"/>
      <c r="E98" s="366"/>
      <c r="F98" s="297"/>
      <c r="G98" s="353"/>
      <c r="H98" s="298"/>
      <c r="I98" s="366"/>
      <c r="J98" s="366"/>
      <c r="K98" s="298"/>
      <c r="L98" s="366"/>
      <c r="M98" s="298"/>
      <c r="N98" s="366"/>
      <c r="O98" s="298"/>
      <c r="P98" s="366"/>
      <c r="Q98" s="298"/>
      <c r="R98" s="365"/>
      <c r="S98" s="298"/>
      <c r="T98" s="366"/>
      <c r="U98" s="298"/>
      <c r="V98" s="366"/>
      <c r="W98" s="366"/>
      <c r="X98" s="298"/>
      <c r="Y98" s="366"/>
      <c r="Z98" s="366"/>
      <c r="AA98" s="298"/>
      <c r="AB98" s="385"/>
      <c r="AC98" s="868"/>
      <c r="AD98" s="298"/>
    </row>
    <row r="99" spans="1:30" ht="15" customHeight="1" x14ac:dyDescent="0.35">
      <c r="A99" s="1243">
        <v>44293</v>
      </c>
      <c r="B99" s="353"/>
      <c r="C99" s="353"/>
      <c r="D99" s="298"/>
      <c r="E99" s="366"/>
      <c r="F99" s="297"/>
      <c r="G99" s="353"/>
      <c r="H99" s="298"/>
      <c r="I99" s="366"/>
      <c r="J99" s="366"/>
      <c r="K99" s="298"/>
      <c r="L99" s="366"/>
      <c r="M99" s="298"/>
      <c r="N99" s="366">
        <v>14.68</v>
      </c>
      <c r="O99" s="298">
        <v>112302</v>
      </c>
      <c r="P99" s="366"/>
      <c r="Q99" s="298"/>
      <c r="R99" s="365"/>
      <c r="S99" s="298"/>
      <c r="T99" s="366">
        <v>37.770000000000003</v>
      </c>
      <c r="U99" s="298">
        <v>288941</v>
      </c>
      <c r="V99" s="366"/>
      <c r="W99" s="366"/>
      <c r="X99" s="298"/>
      <c r="Y99" s="366"/>
      <c r="Z99" s="366"/>
      <c r="AA99" s="298"/>
      <c r="AB99" s="385"/>
      <c r="AC99" s="868"/>
      <c r="AD99" s="298"/>
    </row>
    <row r="100" spans="1:30" ht="15" customHeight="1" x14ac:dyDescent="0.35">
      <c r="A100" s="1244"/>
      <c r="B100" s="353"/>
      <c r="C100" s="353"/>
      <c r="D100" s="298"/>
      <c r="E100" s="366"/>
      <c r="F100" s="297"/>
      <c r="G100" s="353"/>
      <c r="H100" s="298"/>
      <c r="I100" s="366"/>
      <c r="J100" s="366"/>
      <c r="K100" s="298"/>
      <c r="L100" s="366"/>
      <c r="M100" s="298"/>
      <c r="N100" s="366"/>
      <c r="O100" s="298"/>
      <c r="P100" s="366"/>
      <c r="Q100" s="298"/>
      <c r="R100" s="365"/>
      <c r="S100" s="298"/>
      <c r="T100" s="366"/>
      <c r="U100" s="298"/>
      <c r="V100" s="366"/>
      <c r="W100" s="366"/>
      <c r="X100" s="298"/>
      <c r="Y100" s="366"/>
      <c r="Z100" s="366"/>
      <c r="AA100" s="298"/>
      <c r="AB100" s="385"/>
      <c r="AC100" s="868"/>
      <c r="AD100" s="298"/>
    </row>
    <row r="101" spans="1:30" ht="15" customHeight="1" x14ac:dyDescent="0.35">
      <c r="A101" s="1243">
        <v>44294</v>
      </c>
      <c r="B101" s="353">
        <v>53.89</v>
      </c>
      <c r="C101" s="353"/>
      <c r="D101" s="298">
        <v>277534</v>
      </c>
      <c r="E101" s="366">
        <v>51.07</v>
      </c>
      <c r="F101" s="297">
        <v>263011</v>
      </c>
      <c r="G101" s="353"/>
      <c r="H101" s="298"/>
      <c r="I101" s="366"/>
      <c r="J101" s="366"/>
      <c r="K101" s="298"/>
      <c r="L101" s="366"/>
      <c r="M101" s="298"/>
      <c r="N101" s="366"/>
      <c r="O101" s="298"/>
      <c r="P101" s="366"/>
      <c r="Q101" s="298"/>
      <c r="R101" s="365"/>
      <c r="S101" s="298"/>
      <c r="T101" s="366"/>
      <c r="U101" s="298"/>
      <c r="V101" s="366"/>
      <c r="W101" s="366"/>
      <c r="X101" s="298"/>
      <c r="Y101" s="366"/>
      <c r="Z101" s="366">
        <v>49.68</v>
      </c>
      <c r="AA101" s="298">
        <v>506740</v>
      </c>
      <c r="AB101" s="385">
        <v>35.44</v>
      </c>
      <c r="AC101" s="868">
        <v>361490</v>
      </c>
      <c r="AD101" s="298"/>
    </row>
    <row r="102" spans="1:30" ht="15" customHeight="1" x14ac:dyDescent="0.35">
      <c r="A102" s="1244"/>
      <c r="B102" s="353"/>
      <c r="C102" s="353"/>
      <c r="D102" s="298"/>
      <c r="E102" s="366"/>
      <c r="F102" s="297"/>
      <c r="G102" s="353"/>
      <c r="H102" s="298"/>
      <c r="I102" s="366"/>
      <c r="J102" s="366"/>
      <c r="K102" s="298"/>
      <c r="L102" s="366"/>
      <c r="M102" s="298"/>
      <c r="N102" s="366"/>
      <c r="O102" s="298"/>
      <c r="P102" s="366"/>
      <c r="Q102" s="298"/>
      <c r="R102" s="365"/>
      <c r="S102" s="298"/>
      <c r="T102" s="366"/>
      <c r="U102" s="298"/>
      <c r="V102" s="366"/>
      <c r="W102" s="366"/>
      <c r="X102" s="298"/>
      <c r="Y102" s="366"/>
      <c r="Z102" s="366"/>
      <c r="AA102" s="298"/>
      <c r="AB102" s="385"/>
      <c r="AC102" s="868"/>
      <c r="AD102" s="298"/>
    </row>
    <row r="103" spans="1:30" ht="15" customHeight="1" x14ac:dyDescent="0.35">
      <c r="A103" s="1243">
        <v>44295</v>
      </c>
      <c r="B103" s="353"/>
      <c r="C103" s="353"/>
      <c r="D103" s="298"/>
      <c r="E103" s="366">
        <v>32.229999999999997</v>
      </c>
      <c r="F103" s="297">
        <v>165985</v>
      </c>
      <c r="G103" s="353"/>
      <c r="H103" s="298"/>
      <c r="I103" s="366"/>
      <c r="J103" s="366"/>
      <c r="K103" s="298"/>
      <c r="L103" s="366"/>
      <c r="M103" s="298"/>
      <c r="N103" s="366">
        <v>11.35</v>
      </c>
      <c r="O103" s="298">
        <v>86827</v>
      </c>
      <c r="P103" s="366"/>
      <c r="Q103" s="298"/>
      <c r="R103" s="365"/>
      <c r="S103" s="298"/>
      <c r="T103" s="366"/>
      <c r="U103" s="298"/>
      <c r="V103" s="366"/>
      <c r="W103" s="366"/>
      <c r="X103" s="298"/>
      <c r="Y103" s="366"/>
      <c r="Z103" s="366">
        <v>35.590000000000003</v>
      </c>
      <c r="AA103" s="298">
        <v>363020</v>
      </c>
      <c r="AB103" s="385"/>
      <c r="AC103" s="868"/>
      <c r="AD103" s="298"/>
    </row>
    <row r="104" spans="1:30" ht="15" customHeight="1" x14ac:dyDescent="0.35">
      <c r="A104" s="1244"/>
      <c r="B104" s="353"/>
      <c r="C104" s="353"/>
      <c r="D104" s="298"/>
      <c r="E104" s="366"/>
      <c r="F104" s="297"/>
      <c r="G104" s="353"/>
      <c r="H104" s="298"/>
      <c r="I104" s="366"/>
      <c r="J104" s="366"/>
      <c r="K104" s="298"/>
      <c r="L104" s="366"/>
      <c r="M104" s="298"/>
      <c r="N104" s="366"/>
      <c r="O104" s="298"/>
      <c r="P104" s="366"/>
      <c r="Q104" s="298"/>
      <c r="R104" s="365"/>
      <c r="S104" s="298"/>
      <c r="T104" s="366"/>
      <c r="U104" s="298"/>
      <c r="V104" s="366"/>
      <c r="W104" s="366"/>
      <c r="X104" s="298"/>
      <c r="Y104" s="366"/>
      <c r="Z104" s="366"/>
      <c r="AA104" s="298"/>
      <c r="AB104" s="385"/>
      <c r="AC104" s="868"/>
      <c r="AD104" s="298"/>
    </row>
    <row r="105" spans="1:30" ht="15" customHeight="1" x14ac:dyDescent="0.35">
      <c r="A105" s="1243">
        <v>44296</v>
      </c>
      <c r="B105" s="353"/>
      <c r="C105" s="353"/>
      <c r="D105" s="298"/>
      <c r="E105" s="366"/>
      <c r="F105" s="297"/>
      <c r="G105" s="353"/>
      <c r="H105" s="298"/>
      <c r="I105" s="366"/>
      <c r="J105" s="366"/>
      <c r="K105" s="298"/>
      <c r="L105" s="366"/>
      <c r="M105" s="298"/>
      <c r="N105" s="366"/>
      <c r="O105" s="298"/>
      <c r="P105" s="366"/>
      <c r="Q105" s="298"/>
      <c r="R105" s="365"/>
      <c r="S105" s="298"/>
      <c r="T105" s="366"/>
      <c r="U105" s="298"/>
      <c r="V105" s="366"/>
      <c r="W105" s="366"/>
      <c r="X105" s="298"/>
      <c r="Y105" s="366"/>
      <c r="Z105" s="366"/>
      <c r="AA105" s="298"/>
      <c r="AB105" s="385"/>
      <c r="AC105" s="868"/>
      <c r="AD105" s="298"/>
    </row>
    <row r="106" spans="1:30" ht="15" customHeight="1" x14ac:dyDescent="0.35">
      <c r="A106" s="1244"/>
      <c r="B106" s="353"/>
      <c r="C106" s="353"/>
      <c r="D106" s="298"/>
      <c r="E106" s="366"/>
      <c r="F106" s="297"/>
      <c r="G106" s="353"/>
      <c r="H106" s="298"/>
      <c r="I106" s="366"/>
      <c r="J106" s="366"/>
      <c r="K106" s="298"/>
      <c r="L106" s="366"/>
      <c r="M106" s="298"/>
      <c r="N106" s="366"/>
      <c r="O106" s="298"/>
      <c r="P106" s="366"/>
      <c r="Q106" s="298"/>
      <c r="R106" s="365"/>
      <c r="S106" s="298"/>
      <c r="T106" s="366"/>
      <c r="U106" s="298"/>
      <c r="V106" s="366"/>
      <c r="W106" s="366"/>
      <c r="X106" s="298"/>
      <c r="Y106" s="366"/>
      <c r="Z106" s="366"/>
      <c r="AA106" s="298"/>
      <c r="AB106" s="385"/>
      <c r="AC106" s="868"/>
      <c r="AD106" s="298"/>
    </row>
    <row r="107" spans="1:30" ht="15" customHeight="1" x14ac:dyDescent="0.35">
      <c r="A107" s="1243">
        <v>44297</v>
      </c>
      <c r="B107" s="353"/>
      <c r="C107" s="353"/>
      <c r="D107" s="298"/>
      <c r="E107" s="366"/>
      <c r="F107" s="297"/>
      <c r="G107" s="353"/>
      <c r="H107" s="298"/>
      <c r="I107" s="366"/>
      <c r="J107" s="366"/>
      <c r="K107" s="298"/>
      <c r="L107" s="366"/>
      <c r="M107" s="298"/>
      <c r="N107" s="366"/>
      <c r="O107" s="298"/>
      <c r="P107" s="366"/>
      <c r="Q107" s="298"/>
      <c r="R107" s="365"/>
      <c r="S107" s="298"/>
      <c r="T107" s="366"/>
      <c r="U107" s="298"/>
      <c r="V107" s="366"/>
      <c r="W107" s="366"/>
      <c r="X107" s="298"/>
      <c r="Y107" s="366"/>
      <c r="Z107" s="366"/>
      <c r="AA107" s="298"/>
      <c r="AB107" s="385"/>
      <c r="AC107" s="868"/>
      <c r="AD107" s="298"/>
    </row>
    <row r="108" spans="1:30" ht="15" customHeight="1" x14ac:dyDescent="0.35">
      <c r="A108" s="1244"/>
      <c r="B108" s="353"/>
      <c r="C108" s="353"/>
      <c r="D108" s="298"/>
      <c r="E108" s="366"/>
      <c r="F108" s="297"/>
      <c r="G108" s="353"/>
      <c r="H108" s="298"/>
      <c r="I108" s="366"/>
      <c r="J108" s="366"/>
      <c r="K108" s="298"/>
      <c r="L108" s="366"/>
      <c r="M108" s="298"/>
      <c r="N108" s="366"/>
      <c r="O108" s="298"/>
      <c r="P108" s="366"/>
      <c r="Q108" s="298"/>
      <c r="R108" s="365"/>
      <c r="S108" s="298"/>
      <c r="T108" s="366"/>
      <c r="U108" s="298"/>
      <c r="V108" s="366"/>
      <c r="W108" s="366"/>
      <c r="X108" s="298"/>
      <c r="Y108" s="366"/>
      <c r="Z108" s="366"/>
      <c r="AA108" s="298"/>
      <c r="AB108" s="385"/>
      <c r="AC108" s="868"/>
      <c r="AD108" s="298"/>
    </row>
    <row r="109" spans="1:30" ht="15" customHeight="1" x14ac:dyDescent="0.35">
      <c r="A109" s="1243">
        <v>44298</v>
      </c>
      <c r="B109" s="353"/>
      <c r="C109" s="353"/>
      <c r="D109" s="298"/>
      <c r="E109" s="366"/>
      <c r="F109" s="297"/>
      <c r="G109" s="353"/>
      <c r="H109" s="298"/>
      <c r="I109" s="366">
        <v>10.59</v>
      </c>
      <c r="J109" s="366"/>
      <c r="K109" s="298">
        <v>81014</v>
      </c>
      <c r="L109" s="366"/>
      <c r="M109" s="298"/>
      <c r="N109" s="366"/>
      <c r="O109" s="298"/>
      <c r="P109" s="366"/>
      <c r="Q109" s="298"/>
      <c r="R109" s="365"/>
      <c r="S109" s="298"/>
      <c r="T109" s="366">
        <v>37.14</v>
      </c>
      <c r="U109" s="298">
        <v>284121</v>
      </c>
      <c r="V109" s="366"/>
      <c r="W109" s="366"/>
      <c r="X109" s="298"/>
      <c r="Y109" s="366"/>
      <c r="Z109" s="366"/>
      <c r="AA109" s="298"/>
      <c r="AB109" s="385"/>
      <c r="AC109" s="868"/>
      <c r="AD109" s="298"/>
    </row>
    <row r="110" spans="1:30" ht="15" customHeight="1" x14ac:dyDescent="0.35">
      <c r="A110" s="1244"/>
      <c r="B110" s="353"/>
      <c r="C110" s="353"/>
      <c r="D110" s="298"/>
      <c r="E110" s="366"/>
      <c r="F110" s="297"/>
      <c r="G110" s="353"/>
      <c r="H110" s="298"/>
      <c r="I110" s="366"/>
      <c r="J110" s="366"/>
      <c r="K110" s="298"/>
      <c r="L110" s="366"/>
      <c r="M110" s="298"/>
      <c r="N110" s="366"/>
      <c r="O110" s="298"/>
      <c r="P110" s="366"/>
      <c r="Q110" s="298"/>
      <c r="R110" s="365"/>
      <c r="S110" s="298"/>
      <c r="T110" s="366"/>
      <c r="U110" s="298"/>
      <c r="V110" s="366"/>
      <c r="W110" s="366"/>
      <c r="X110" s="298"/>
      <c r="Y110" s="366"/>
      <c r="Z110" s="366"/>
      <c r="AA110" s="298"/>
      <c r="AB110" s="385"/>
      <c r="AC110" s="868"/>
      <c r="AD110" s="298"/>
    </row>
    <row r="111" spans="1:30" ht="15" customHeight="1" x14ac:dyDescent="0.35">
      <c r="A111" s="1243">
        <v>44299</v>
      </c>
      <c r="B111" s="353"/>
      <c r="C111" s="353"/>
      <c r="D111" s="298"/>
      <c r="E111" s="366"/>
      <c r="F111" s="297"/>
      <c r="G111" s="353"/>
      <c r="H111" s="298"/>
      <c r="I111" s="366"/>
      <c r="J111" s="366"/>
      <c r="K111" s="298"/>
      <c r="L111" s="366"/>
      <c r="M111" s="332"/>
      <c r="N111" s="388"/>
      <c r="O111" s="298"/>
      <c r="P111" s="366"/>
      <c r="Q111" s="298"/>
      <c r="R111" s="365"/>
      <c r="S111" s="298"/>
      <c r="T111" s="366"/>
      <c r="U111" s="298"/>
      <c r="V111" s="366"/>
      <c r="W111" s="366"/>
      <c r="X111" s="298"/>
      <c r="Y111" s="366"/>
      <c r="Z111" s="366">
        <v>53.66</v>
      </c>
      <c r="AA111" s="298">
        <v>547330</v>
      </c>
      <c r="AB111" s="385"/>
      <c r="AC111" s="868"/>
      <c r="AD111" s="298"/>
    </row>
    <row r="112" spans="1:30" ht="15" customHeight="1" x14ac:dyDescent="0.35">
      <c r="A112" s="1244"/>
      <c r="B112" s="353"/>
      <c r="C112" s="353"/>
      <c r="D112" s="298"/>
      <c r="E112" s="366"/>
      <c r="F112" s="297"/>
      <c r="G112" s="353"/>
      <c r="H112" s="298"/>
      <c r="I112" s="366"/>
      <c r="J112" s="366"/>
      <c r="K112" s="298"/>
      <c r="L112" s="366"/>
      <c r="M112" s="298"/>
      <c r="N112" s="366"/>
      <c r="O112" s="298"/>
      <c r="P112" s="366"/>
      <c r="Q112" s="298"/>
      <c r="R112" s="365"/>
      <c r="S112" s="298"/>
      <c r="T112" s="366"/>
      <c r="U112" s="298"/>
      <c r="V112" s="366"/>
      <c r="W112" s="366"/>
      <c r="X112" s="298"/>
      <c r="Y112" s="366"/>
      <c r="Z112" s="366"/>
      <c r="AA112" s="298"/>
      <c r="AB112" s="385"/>
      <c r="AC112" s="868"/>
      <c r="AD112" s="298"/>
    </row>
    <row r="113" spans="1:30" ht="15" customHeight="1" x14ac:dyDescent="0.35">
      <c r="A113" s="1243">
        <v>44300</v>
      </c>
      <c r="B113" s="353">
        <v>46.65</v>
      </c>
      <c r="C113" s="353"/>
      <c r="D113" s="298">
        <v>240250</v>
      </c>
      <c r="E113" s="366">
        <v>39.11</v>
      </c>
      <c r="F113" s="297">
        <v>201417</v>
      </c>
      <c r="G113" s="353"/>
      <c r="H113" s="298"/>
      <c r="I113" s="366"/>
      <c r="J113" s="366"/>
      <c r="K113" s="298"/>
      <c r="L113" s="366"/>
      <c r="M113" s="298"/>
      <c r="N113" s="366"/>
      <c r="O113" s="298"/>
      <c r="P113" s="366"/>
      <c r="Q113" s="298"/>
      <c r="R113" s="365"/>
      <c r="S113" s="298"/>
      <c r="T113" s="366"/>
      <c r="U113" s="298"/>
      <c r="V113" s="366"/>
      <c r="W113" s="366"/>
      <c r="X113" s="298"/>
      <c r="Y113" s="366"/>
      <c r="Z113" s="366"/>
      <c r="AA113" s="298"/>
      <c r="AB113" s="385"/>
      <c r="AC113" s="868"/>
      <c r="AD113" s="298"/>
    </row>
    <row r="114" spans="1:30" ht="15" customHeight="1" x14ac:dyDescent="0.35">
      <c r="A114" s="1244"/>
      <c r="B114" s="353"/>
      <c r="C114" s="353"/>
      <c r="D114" s="298"/>
      <c r="E114" s="366"/>
      <c r="F114" s="297"/>
      <c r="G114" s="353"/>
      <c r="H114" s="298"/>
      <c r="I114" s="366"/>
      <c r="J114" s="366"/>
      <c r="K114" s="298"/>
      <c r="L114" s="366"/>
      <c r="M114" s="298"/>
      <c r="N114" s="366"/>
      <c r="O114" s="298"/>
      <c r="P114" s="366"/>
      <c r="Q114" s="298"/>
      <c r="R114" s="365"/>
      <c r="S114" s="298"/>
      <c r="T114" s="366"/>
      <c r="U114" s="298"/>
      <c r="V114" s="366"/>
      <c r="W114" s="366"/>
      <c r="X114" s="298"/>
      <c r="Y114" s="366"/>
      <c r="Z114" s="366"/>
      <c r="AA114" s="298"/>
      <c r="AB114" s="385"/>
      <c r="AC114" s="868"/>
      <c r="AD114" s="298"/>
    </row>
    <row r="115" spans="1:30" ht="15" customHeight="1" x14ac:dyDescent="0.35">
      <c r="A115" s="1243">
        <v>44301</v>
      </c>
      <c r="B115" s="353"/>
      <c r="C115" s="353"/>
      <c r="D115" s="298"/>
      <c r="E115" s="366"/>
      <c r="F115" s="297"/>
      <c r="G115" s="353"/>
      <c r="H115" s="298"/>
      <c r="I115" s="366"/>
      <c r="J115" s="366"/>
      <c r="K115" s="298"/>
      <c r="L115" s="366"/>
      <c r="M115" s="298"/>
      <c r="N115" s="366"/>
      <c r="O115" s="298"/>
      <c r="P115" s="366"/>
      <c r="Q115" s="298"/>
      <c r="R115" s="365"/>
      <c r="S115" s="298"/>
      <c r="T115" s="366"/>
      <c r="U115" s="298"/>
      <c r="V115" s="366"/>
      <c r="W115" s="366"/>
      <c r="X115" s="298"/>
      <c r="Y115" s="366"/>
      <c r="Z115" s="366"/>
      <c r="AA115" s="298"/>
      <c r="AB115" s="385">
        <v>32.979999999999997</v>
      </c>
      <c r="AC115" s="868">
        <v>336400</v>
      </c>
      <c r="AD115" s="298"/>
    </row>
    <row r="116" spans="1:30" ht="15" customHeight="1" x14ac:dyDescent="0.35">
      <c r="A116" s="1244"/>
      <c r="B116" s="353"/>
      <c r="C116" s="353"/>
      <c r="D116" s="298"/>
      <c r="E116" s="366"/>
      <c r="F116" s="297"/>
      <c r="G116" s="353"/>
      <c r="H116" s="298"/>
      <c r="I116" s="366"/>
      <c r="J116" s="366"/>
      <c r="K116" s="298"/>
      <c r="L116" s="366"/>
      <c r="M116" s="298"/>
      <c r="N116" s="366"/>
      <c r="O116" s="298"/>
      <c r="P116" s="366"/>
      <c r="Q116" s="298"/>
      <c r="R116" s="365"/>
      <c r="S116" s="298"/>
      <c r="T116" s="366"/>
      <c r="U116" s="298"/>
      <c r="V116" s="366"/>
      <c r="W116" s="366"/>
      <c r="X116" s="298"/>
      <c r="Y116" s="366"/>
      <c r="Z116" s="366"/>
      <c r="AA116" s="298"/>
      <c r="AB116" s="385"/>
      <c r="AC116" s="868"/>
      <c r="AD116" s="298"/>
    </row>
    <row r="117" spans="1:30" ht="15" customHeight="1" x14ac:dyDescent="0.35">
      <c r="A117" s="1243">
        <v>44302</v>
      </c>
      <c r="B117" s="353"/>
      <c r="C117" s="353"/>
      <c r="D117" s="298"/>
      <c r="E117" s="366"/>
      <c r="F117" s="297"/>
      <c r="G117" s="353">
        <v>14.86</v>
      </c>
      <c r="H117" s="298">
        <v>113679</v>
      </c>
      <c r="I117" s="366"/>
      <c r="J117" s="366"/>
      <c r="K117" s="298"/>
      <c r="L117" s="366"/>
      <c r="M117" s="298"/>
      <c r="N117" s="366">
        <v>13.76</v>
      </c>
      <c r="O117" s="298">
        <v>105264</v>
      </c>
      <c r="P117" s="366"/>
      <c r="Q117" s="298"/>
      <c r="R117" s="365"/>
      <c r="S117" s="298"/>
      <c r="T117" s="366"/>
      <c r="U117" s="298"/>
      <c r="V117" s="366">
        <v>39.450000000000003</v>
      </c>
      <c r="W117" s="366"/>
      <c r="X117" s="298">
        <v>301793</v>
      </c>
      <c r="Y117" s="366"/>
      <c r="Z117" s="366"/>
      <c r="AA117" s="298"/>
      <c r="AB117" s="385"/>
      <c r="AC117" s="868"/>
      <c r="AD117" s="298"/>
    </row>
    <row r="118" spans="1:30" ht="15" customHeight="1" x14ac:dyDescent="0.35">
      <c r="A118" s="1244"/>
      <c r="B118" s="353"/>
      <c r="C118" s="353"/>
      <c r="D118" s="298"/>
      <c r="E118" s="366"/>
      <c r="F118" s="297"/>
      <c r="G118" s="353"/>
      <c r="H118" s="298"/>
      <c r="I118" s="366"/>
      <c r="J118" s="366"/>
      <c r="K118" s="298"/>
      <c r="L118" s="366"/>
      <c r="M118" s="298"/>
      <c r="N118" s="366"/>
      <c r="O118" s="298"/>
      <c r="P118" s="366"/>
      <c r="Q118" s="298"/>
      <c r="R118" s="365"/>
      <c r="S118" s="298"/>
      <c r="T118" s="366"/>
      <c r="U118" s="298"/>
      <c r="V118" s="366"/>
      <c r="W118" s="366"/>
      <c r="X118" s="298"/>
      <c r="Y118" s="366"/>
      <c r="Z118" s="366"/>
      <c r="AA118" s="298"/>
      <c r="AB118" s="385"/>
      <c r="AC118" s="868"/>
      <c r="AD118" s="298"/>
    </row>
    <row r="119" spans="1:30" ht="15" customHeight="1" x14ac:dyDescent="0.35">
      <c r="A119" s="1243">
        <v>44303</v>
      </c>
      <c r="B119" s="353"/>
      <c r="C119" s="353"/>
      <c r="D119" s="298"/>
      <c r="E119" s="366"/>
      <c r="F119" s="297"/>
      <c r="G119" s="353"/>
      <c r="H119" s="298"/>
      <c r="I119" s="366"/>
      <c r="J119" s="366"/>
      <c r="K119" s="298"/>
      <c r="L119" s="366"/>
      <c r="M119" s="298"/>
      <c r="N119" s="366"/>
      <c r="O119" s="298"/>
      <c r="P119" s="366"/>
      <c r="Q119" s="298"/>
      <c r="R119" s="365"/>
      <c r="S119" s="298"/>
      <c r="T119" s="366">
        <v>23.1</v>
      </c>
      <c r="U119" s="298">
        <v>176715</v>
      </c>
      <c r="V119" s="366"/>
      <c r="W119" s="366"/>
      <c r="X119" s="298"/>
      <c r="Y119" s="366"/>
      <c r="Z119" s="366"/>
      <c r="AA119" s="298"/>
      <c r="AB119" s="385"/>
      <c r="AC119" s="868"/>
      <c r="AD119" s="298"/>
    </row>
    <row r="120" spans="1:30" ht="15" customHeight="1" x14ac:dyDescent="0.35">
      <c r="A120" s="1244"/>
      <c r="B120" s="353"/>
      <c r="C120" s="353"/>
      <c r="D120" s="298"/>
      <c r="E120" s="366"/>
      <c r="F120" s="297"/>
      <c r="G120" s="353"/>
      <c r="H120" s="298"/>
      <c r="I120" s="366"/>
      <c r="J120" s="366"/>
      <c r="K120" s="298"/>
      <c r="L120" s="366"/>
      <c r="M120" s="298"/>
      <c r="N120" s="366"/>
      <c r="O120" s="298"/>
      <c r="P120" s="366"/>
      <c r="Q120" s="298"/>
      <c r="R120" s="365"/>
      <c r="S120" s="298"/>
      <c r="T120" s="366"/>
      <c r="U120" s="298"/>
      <c r="V120" s="366"/>
      <c r="W120" s="366"/>
      <c r="X120" s="298"/>
      <c r="Y120" s="366"/>
      <c r="Z120" s="366"/>
      <c r="AA120" s="298"/>
      <c r="AB120" s="385"/>
      <c r="AC120" s="868"/>
      <c r="AD120" s="298"/>
    </row>
    <row r="121" spans="1:30" ht="15" customHeight="1" x14ac:dyDescent="0.35">
      <c r="A121" s="1243">
        <v>44304</v>
      </c>
      <c r="B121" s="353">
        <v>38.700000000000003</v>
      </c>
      <c r="C121" s="353"/>
      <c r="D121" s="298">
        <v>199305</v>
      </c>
      <c r="E121" s="366">
        <v>31.67</v>
      </c>
      <c r="F121" s="297">
        <v>163101</v>
      </c>
      <c r="G121" s="353"/>
      <c r="H121" s="298"/>
      <c r="I121" s="366">
        <v>10.77</v>
      </c>
      <c r="J121" s="366"/>
      <c r="K121" s="298">
        <v>82391</v>
      </c>
      <c r="L121" s="366"/>
      <c r="M121" s="298"/>
      <c r="N121" s="366"/>
      <c r="O121" s="298"/>
      <c r="P121" s="366"/>
      <c r="Q121" s="298"/>
      <c r="R121" s="365"/>
      <c r="S121" s="298"/>
      <c r="T121" s="366"/>
      <c r="U121" s="298"/>
      <c r="V121" s="366"/>
      <c r="W121" s="366"/>
      <c r="X121" s="298"/>
      <c r="Y121" s="366"/>
      <c r="Z121" s="366"/>
      <c r="AA121" s="298"/>
      <c r="AB121" s="385"/>
      <c r="AC121" s="868"/>
      <c r="AD121" s="298"/>
    </row>
    <row r="122" spans="1:30" ht="15" customHeight="1" x14ac:dyDescent="0.35">
      <c r="A122" s="1244"/>
      <c r="B122" s="353"/>
      <c r="C122" s="353"/>
      <c r="D122" s="298"/>
      <c r="E122" s="366"/>
      <c r="F122" s="297"/>
      <c r="G122" s="353"/>
      <c r="H122" s="298"/>
      <c r="I122" s="366"/>
      <c r="J122" s="366"/>
      <c r="K122" s="298"/>
      <c r="L122" s="366"/>
      <c r="M122" s="298"/>
      <c r="N122" s="366"/>
      <c r="O122" s="298"/>
      <c r="P122" s="366"/>
      <c r="Q122" s="298"/>
      <c r="R122" s="365"/>
      <c r="S122" s="298"/>
      <c r="T122" s="366"/>
      <c r="U122" s="298"/>
      <c r="V122" s="366"/>
      <c r="W122" s="366"/>
      <c r="X122" s="298"/>
      <c r="Y122" s="366"/>
      <c r="Z122" s="366"/>
      <c r="AA122" s="298"/>
      <c r="AB122" s="385"/>
      <c r="AC122" s="868"/>
      <c r="AD122" s="298"/>
    </row>
    <row r="123" spans="1:30" ht="15" customHeight="1" x14ac:dyDescent="0.35">
      <c r="A123" s="1243">
        <v>44305</v>
      </c>
      <c r="B123" s="353"/>
      <c r="C123" s="353"/>
      <c r="D123" s="298"/>
      <c r="E123" s="366"/>
      <c r="F123" s="297"/>
      <c r="G123" s="353">
        <v>9.1300000000000008</v>
      </c>
      <c r="H123" s="298">
        <v>69845</v>
      </c>
      <c r="I123" s="366"/>
      <c r="J123" s="366"/>
      <c r="K123" s="298"/>
      <c r="L123" s="366"/>
      <c r="M123" s="298"/>
      <c r="N123" s="366">
        <v>8.6199999999999992</v>
      </c>
      <c r="O123" s="298">
        <v>65943</v>
      </c>
      <c r="P123" s="366">
        <v>9.9600000000000009</v>
      </c>
      <c r="Q123" s="298">
        <v>74129</v>
      </c>
      <c r="R123" s="365"/>
      <c r="S123" s="298"/>
      <c r="T123" s="366"/>
      <c r="U123" s="298"/>
      <c r="V123" s="366"/>
      <c r="W123" s="366"/>
      <c r="X123" s="298"/>
      <c r="Y123" s="366"/>
      <c r="Z123" s="366">
        <v>53.51</v>
      </c>
      <c r="AA123" s="298">
        <v>545800</v>
      </c>
      <c r="AB123" s="385"/>
      <c r="AC123" s="868"/>
      <c r="AD123" s="298"/>
    </row>
    <row r="124" spans="1:30" ht="15" customHeight="1" x14ac:dyDescent="0.35">
      <c r="A124" s="1244"/>
      <c r="B124" s="353"/>
      <c r="C124" s="353"/>
      <c r="D124" s="298"/>
      <c r="E124" s="366"/>
      <c r="F124" s="297"/>
      <c r="G124" s="353"/>
      <c r="H124" s="298"/>
      <c r="I124" s="366"/>
      <c r="J124" s="366"/>
      <c r="K124" s="298"/>
      <c r="L124" s="366"/>
      <c r="M124" s="298"/>
      <c r="N124" s="366"/>
      <c r="O124" s="298"/>
      <c r="P124" s="366"/>
      <c r="Q124" s="298"/>
      <c r="R124" s="365"/>
      <c r="S124" s="298"/>
      <c r="T124" s="366"/>
      <c r="U124" s="298"/>
      <c r="V124" s="366"/>
      <c r="W124" s="366"/>
      <c r="X124" s="298"/>
      <c r="Y124" s="366"/>
      <c r="Z124" s="366"/>
      <c r="AA124" s="298"/>
      <c r="AB124" s="385"/>
      <c r="AC124" s="868"/>
      <c r="AD124" s="298"/>
    </row>
    <row r="125" spans="1:30" ht="15" customHeight="1" x14ac:dyDescent="0.35">
      <c r="A125" s="1243">
        <v>44306</v>
      </c>
      <c r="B125" s="353"/>
      <c r="C125" s="353"/>
      <c r="D125" s="298"/>
      <c r="E125" s="366"/>
      <c r="F125" s="297"/>
      <c r="G125" s="353"/>
      <c r="H125" s="298"/>
      <c r="I125" s="366"/>
      <c r="J125" s="366"/>
      <c r="K125" s="298"/>
      <c r="L125" s="366"/>
      <c r="M125" s="298"/>
      <c r="N125" s="366"/>
      <c r="O125" s="298"/>
      <c r="P125" s="366"/>
      <c r="Q125" s="298"/>
      <c r="R125" s="365"/>
      <c r="S125" s="298"/>
      <c r="T125" s="366"/>
      <c r="U125" s="298"/>
      <c r="V125" s="366"/>
      <c r="W125" s="366"/>
      <c r="X125" s="298"/>
      <c r="Y125" s="366"/>
      <c r="Z125" s="366"/>
      <c r="AA125" s="298"/>
      <c r="AB125" s="385"/>
      <c r="AC125" s="868"/>
      <c r="AD125" s="298"/>
    </row>
    <row r="126" spans="1:30" ht="15" customHeight="1" x14ac:dyDescent="0.35">
      <c r="A126" s="1244"/>
      <c r="B126" s="353"/>
      <c r="C126" s="353"/>
      <c r="D126" s="298"/>
      <c r="E126" s="366"/>
      <c r="F126" s="297"/>
      <c r="G126" s="353"/>
      <c r="H126" s="298"/>
      <c r="I126" s="366"/>
      <c r="J126" s="366"/>
      <c r="K126" s="298"/>
      <c r="L126" s="366"/>
      <c r="M126" s="298"/>
      <c r="N126" s="366"/>
      <c r="O126" s="298"/>
      <c r="P126" s="366"/>
      <c r="Q126" s="298"/>
      <c r="R126" s="365"/>
      <c r="S126" s="298"/>
      <c r="T126" s="366"/>
      <c r="U126" s="298"/>
      <c r="V126" s="366"/>
      <c r="W126" s="366"/>
      <c r="X126" s="298"/>
      <c r="Y126" s="366"/>
      <c r="Z126" s="366"/>
      <c r="AA126" s="298"/>
      <c r="AB126" s="385"/>
      <c r="AC126" s="868"/>
      <c r="AD126" s="298"/>
    </row>
    <row r="127" spans="1:30" ht="15" customHeight="1" x14ac:dyDescent="0.35">
      <c r="A127" s="1243">
        <v>44307</v>
      </c>
      <c r="B127" s="353"/>
      <c r="C127" s="353"/>
      <c r="D127" s="298"/>
      <c r="E127" s="366"/>
      <c r="F127" s="297"/>
      <c r="G127" s="353"/>
      <c r="H127" s="298"/>
      <c r="I127" s="366"/>
      <c r="J127" s="366"/>
      <c r="K127" s="298"/>
      <c r="L127" s="366"/>
      <c r="M127" s="298"/>
      <c r="N127" s="366"/>
      <c r="O127" s="298"/>
      <c r="P127" s="366"/>
      <c r="Q127" s="298"/>
      <c r="R127" s="365"/>
      <c r="S127" s="298"/>
      <c r="T127" s="366"/>
      <c r="U127" s="298"/>
      <c r="V127" s="366"/>
      <c r="W127" s="366"/>
      <c r="X127" s="298"/>
      <c r="Y127" s="366"/>
      <c r="Z127" s="366"/>
      <c r="AA127" s="298"/>
      <c r="AB127" s="385">
        <v>34.450000000000003</v>
      </c>
      <c r="AC127" s="868">
        <v>361590</v>
      </c>
      <c r="AD127" s="298"/>
    </row>
    <row r="128" spans="1:30" ht="15" customHeight="1" x14ac:dyDescent="0.35">
      <c r="A128" s="1244"/>
      <c r="B128" s="353"/>
      <c r="C128" s="353"/>
      <c r="D128" s="298"/>
      <c r="E128" s="366"/>
      <c r="F128" s="297"/>
      <c r="G128" s="353"/>
      <c r="H128" s="298"/>
      <c r="I128" s="366"/>
      <c r="J128" s="366"/>
      <c r="K128" s="298"/>
      <c r="L128" s="366"/>
      <c r="M128" s="298"/>
      <c r="N128" s="366"/>
      <c r="O128" s="298"/>
      <c r="P128" s="366"/>
      <c r="Q128" s="298"/>
      <c r="R128" s="365"/>
      <c r="S128" s="298"/>
      <c r="T128" s="366"/>
      <c r="U128" s="298"/>
      <c r="V128" s="366"/>
      <c r="W128" s="366"/>
      <c r="X128" s="298"/>
      <c r="Y128" s="366"/>
      <c r="Z128" s="366"/>
      <c r="AA128" s="298"/>
      <c r="AB128" s="385"/>
      <c r="AC128" s="868"/>
      <c r="AD128" s="298"/>
    </row>
    <row r="129" spans="1:30" ht="15" customHeight="1" x14ac:dyDescent="0.35">
      <c r="A129" s="1243">
        <v>44308</v>
      </c>
      <c r="B129" s="353"/>
      <c r="C129" s="353"/>
      <c r="D129" s="298"/>
      <c r="E129" s="366">
        <v>31.49</v>
      </c>
      <c r="F129" s="297">
        <v>162170</v>
      </c>
      <c r="G129" s="353"/>
      <c r="H129" s="298"/>
      <c r="I129" s="366"/>
      <c r="J129" s="366"/>
      <c r="K129" s="298"/>
      <c r="L129" s="366"/>
      <c r="M129" s="298"/>
      <c r="N129" s="366"/>
      <c r="O129" s="298"/>
      <c r="P129" s="366">
        <v>10</v>
      </c>
      <c r="Q129" s="298">
        <v>76500</v>
      </c>
      <c r="R129" s="365"/>
      <c r="S129" s="298"/>
      <c r="T129" s="366"/>
      <c r="U129" s="298"/>
      <c r="V129" s="366"/>
      <c r="W129" s="366"/>
      <c r="X129" s="298"/>
      <c r="Y129" s="366"/>
      <c r="Z129" s="366">
        <v>35.14</v>
      </c>
      <c r="AA129" s="298">
        <v>358430</v>
      </c>
      <c r="AB129" s="385"/>
      <c r="AC129" s="868"/>
      <c r="AD129" s="298"/>
    </row>
    <row r="130" spans="1:30" ht="18" customHeight="1" x14ac:dyDescent="0.35">
      <c r="A130" s="1244"/>
      <c r="B130" s="353"/>
      <c r="C130" s="353"/>
      <c r="D130" s="298"/>
      <c r="E130" s="366"/>
      <c r="F130" s="297"/>
      <c r="G130" s="353"/>
      <c r="H130" s="298"/>
      <c r="I130" s="366"/>
      <c r="J130" s="366"/>
      <c r="K130" s="298"/>
      <c r="L130" s="366"/>
      <c r="M130" s="298"/>
      <c r="N130" s="366"/>
      <c r="O130" s="298"/>
      <c r="P130" s="366"/>
      <c r="Q130" s="298"/>
      <c r="R130" s="365"/>
      <c r="S130" s="298"/>
      <c r="T130" s="366"/>
      <c r="U130" s="298"/>
      <c r="V130" s="366"/>
      <c r="W130" s="366"/>
      <c r="X130" s="298"/>
      <c r="Y130" s="366"/>
      <c r="Z130" s="366"/>
      <c r="AA130" s="298"/>
      <c r="AB130" s="385"/>
      <c r="AC130" s="868"/>
      <c r="AD130" s="298"/>
    </row>
    <row r="131" spans="1:30" ht="15" customHeight="1" x14ac:dyDescent="0.35">
      <c r="A131" s="1243">
        <v>44309</v>
      </c>
      <c r="B131" s="353">
        <v>44.8</v>
      </c>
      <c r="C131" s="353"/>
      <c r="D131" s="298">
        <v>230720</v>
      </c>
      <c r="E131" s="366"/>
      <c r="F131" s="297"/>
      <c r="G131" s="353"/>
      <c r="H131" s="298"/>
      <c r="I131" s="366"/>
      <c r="J131" s="366"/>
      <c r="K131" s="298"/>
      <c r="L131" s="366"/>
      <c r="M131" s="298"/>
      <c r="N131" s="366">
        <v>10.68</v>
      </c>
      <c r="O131" s="298">
        <v>81702</v>
      </c>
      <c r="P131" s="366"/>
      <c r="Q131" s="298"/>
      <c r="R131" s="365">
        <v>40.69</v>
      </c>
      <c r="S131" s="298">
        <v>311279</v>
      </c>
      <c r="T131" s="366"/>
      <c r="U131" s="298"/>
      <c r="V131" s="366"/>
      <c r="W131" s="366"/>
      <c r="X131" s="298"/>
      <c r="Y131" s="366"/>
      <c r="Z131" s="366"/>
      <c r="AA131" s="298"/>
      <c r="AB131" s="385"/>
      <c r="AC131" s="868"/>
      <c r="AD131" s="298"/>
    </row>
    <row r="132" spans="1:30" ht="15" customHeight="1" x14ac:dyDescent="0.35">
      <c r="A132" s="1244"/>
      <c r="B132" s="353"/>
      <c r="C132" s="353"/>
      <c r="D132" s="298"/>
      <c r="E132" s="366"/>
      <c r="F132" s="297"/>
      <c r="G132" s="353"/>
      <c r="H132" s="298"/>
      <c r="I132" s="366"/>
      <c r="J132" s="366"/>
      <c r="K132" s="298"/>
      <c r="L132" s="366"/>
      <c r="M132" s="298"/>
      <c r="N132" s="366"/>
      <c r="O132" s="298"/>
      <c r="P132" s="366"/>
      <c r="Q132" s="298"/>
      <c r="R132" s="365"/>
      <c r="S132" s="298"/>
      <c r="T132" s="366"/>
      <c r="U132" s="298"/>
      <c r="V132" s="366"/>
      <c r="W132" s="366"/>
      <c r="X132" s="298"/>
      <c r="Y132" s="366"/>
      <c r="Z132" s="366"/>
      <c r="AA132" s="298"/>
      <c r="AB132" s="385"/>
      <c r="AC132" s="868"/>
      <c r="AD132" s="298"/>
    </row>
    <row r="133" spans="1:30" ht="15" customHeight="1" x14ac:dyDescent="0.35">
      <c r="A133" s="1243">
        <v>44310</v>
      </c>
      <c r="B133" s="353"/>
      <c r="C133" s="353"/>
      <c r="D133" s="298"/>
      <c r="E133" s="366"/>
      <c r="F133" s="297"/>
      <c r="G133" s="353"/>
      <c r="H133" s="298"/>
      <c r="I133" s="366"/>
      <c r="J133" s="366"/>
      <c r="K133" s="298"/>
      <c r="L133" s="366"/>
      <c r="M133" s="298"/>
      <c r="N133" s="366"/>
      <c r="O133" s="298"/>
      <c r="P133" s="366"/>
      <c r="Q133" s="298"/>
      <c r="R133" s="365"/>
      <c r="S133" s="298"/>
      <c r="T133" s="366"/>
      <c r="U133" s="298"/>
      <c r="V133" s="366"/>
      <c r="W133" s="366"/>
      <c r="X133" s="298"/>
      <c r="Y133" s="366"/>
      <c r="Z133" s="366"/>
      <c r="AA133" s="298"/>
      <c r="AB133" s="385"/>
      <c r="AC133" s="868"/>
      <c r="AD133" s="298"/>
    </row>
    <row r="134" spans="1:30" ht="15" customHeight="1" x14ac:dyDescent="0.35">
      <c r="A134" s="1244"/>
      <c r="B134" s="353"/>
      <c r="C134" s="353"/>
      <c r="D134" s="298"/>
      <c r="E134" s="366"/>
      <c r="F134" s="297"/>
      <c r="G134" s="353"/>
      <c r="H134" s="298"/>
      <c r="I134" s="366"/>
      <c r="J134" s="366"/>
      <c r="K134" s="298"/>
      <c r="L134" s="366"/>
      <c r="M134" s="298"/>
      <c r="N134" s="366"/>
      <c r="O134" s="298"/>
      <c r="P134" s="366"/>
      <c r="Q134" s="298"/>
      <c r="R134" s="365"/>
      <c r="S134" s="298"/>
      <c r="T134" s="366"/>
      <c r="U134" s="298"/>
      <c r="V134" s="366"/>
      <c r="W134" s="366"/>
      <c r="X134" s="298"/>
      <c r="Y134" s="366"/>
      <c r="Z134" s="366"/>
      <c r="AA134" s="298"/>
      <c r="AB134" s="385"/>
      <c r="AC134" s="868"/>
      <c r="AD134" s="298"/>
    </row>
    <row r="135" spans="1:30" ht="15" customHeight="1" x14ac:dyDescent="0.35">
      <c r="A135" s="1243">
        <v>44311</v>
      </c>
      <c r="B135" s="353"/>
      <c r="C135" s="353"/>
      <c r="D135" s="298"/>
      <c r="E135" s="366"/>
      <c r="F135" s="297"/>
      <c r="G135" s="353"/>
      <c r="H135" s="298"/>
      <c r="I135" s="366"/>
      <c r="J135" s="366"/>
      <c r="K135" s="298"/>
      <c r="L135" s="366"/>
      <c r="M135" s="298"/>
      <c r="N135" s="366"/>
      <c r="O135" s="298"/>
      <c r="P135" s="366"/>
      <c r="Q135" s="298"/>
      <c r="R135" s="365"/>
      <c r="S135" s="298"/>
      <c r="T135" s="366"/>
      <c r="U135" s="298"/>
      <c r="V135" s="366"/>
      <c r="W135" s="366"/>
      <c r="X135" s="298"/>
      <c r="Y135" s="366"/>
      <c r="Z135" s="366"/>
      <c r="AA135" s="298"/>
      <c r="AB135" s="385"/>
      <c r="AC135" s="868"/>
      <c r="AD135" s="298"/>
    </row>
    <row r="136" spans="1:30" ht="15" customHeight="1" x14ac:dyDescent="0.35">
      <c r="A136" s="1244"/>
      <c r="B136" s="353"/>
      <c r="C136" s="353"/>
      <c r="D136" s="298"/>
      <c r="E136" s="366"/>
      <c r="F136" s="297"/>
      <c r="G136" s="353"/>
      <c r="H136" s="298"/>
      <c r="I136" s="366"/>
      <c r="J136" s="366"/>
      <c r="K136" s="298"/>
      <c r="L136" s="366"/>
      <c r="M136" s="298"/>
      <c r="N136" s="366"/>
      <c r="O136" s="298"/>
      <c r="P136" s="366"/>
      <c r="Q136" s="298"/>
      <c r="R136" s="365"/>
      <c r="S136" s="298"/>
      <c r="T136" s="366"/>
      <c r="U136" s="298"/>
      <c r="V136" s="366"/>
      <c r="W136" s="366"/>
      <c r="X136" s="298"/>
      <c r="Y136" s="366"/>
      <c r="Z136" s="366"/>
      <c r="AA136" s="298"/>
      <c r="AB136" s="385"/>
      <c r="AC136" s="868"/>
      <c r="AD136" s="298"/>
    </row>
    <row r="137" spans="1:30" ht="15" customHeight="1" x14ac:dyDescent="0.35">
      <c r="A137" s="1243">
        <v>44312</v>
      </c>
      <c r="B137" s="353">
        <v>27.24</v>
      </c>
      <c r="C137" s="353"/>
      <c r="D137" s="298">
        <v>140286</v>
      </c>
      <c r="E137" s="366"/>
      <c r="F137" s="297"/>
      <c r="G137" s="353"/>
      <c r="H137" s="298"/>
      <c r="I137" s="366"/>
      <c r="J137" s="366"/>
      <c r="K137" s="298"/>
      <c r="L137" s="366"/>
      <c r="M137" s="298"/>
      <c r="N137" s="366"/>
      <c r="O137" s="298"/>
      <c r="P137" s="366"/>
      <c r="Q137" s="298"/>
      <c r="R137" s="365"/>
      <c r="S137" s="298"/>
      <c r="T137" s="366"/>
      <c r="U137" s="298"/>
      <c r="V137" s="366"/>
      <c r="W137" s="366"/>
      <c r="X137" s="298"/>
      <c r="Y137" s="366"/>
      <c r="Z137" s="366"/>
      <c r="AA137" s="298"/>
      <c r="AB137" s="385"/>
      <c r="AC137" s="868"/>
      <c r="AD137" s="298"/>
    </row>
    <row r="138" spans="1:30" ht="15" customHeight="1" x14ac:dyDescent="0.35">
      <c r="A138" s="1244"/>
      <c r="B138" s="353"/>
      <c r="C138" s="353"/>
      <c r="D138" s="298"/>
      <c r="E138" s="366"/>
      <c r="F138" s="297"/>
      <c r="G138" s="353"/>
      <c r="H138" s="298"/>
      <c r="I138" s="366"/>
      <c r="J138" s="366"/>
      <c r="K138" s="298"/>
      <c r="L138" s="366"/>
      <c r="M138" s="298"/>
      <c r="N138" s="366"/>
      <c r="O138" s="298"/>
      <c r="P138" s="366"/>
      <c r="Q138" s="298"/>
      <c r="R138" s="365"/>
      <c r="S138" s="298"/>
      <c r="T138" s="366"/>
      <c r="U138" s="298"/>
      <c r="V138" s="366"/>
      <c r="W138" s="366"/>
      <c r="X138" s="298"/>
      <c r="Y138" s="366"/>
      <c r="Z138" s="366"/>
      <c r="AA138" s="298"/>
      <c r="AB138" s="385"/>
      <c r="AC138" s="868"/>
      <c r="AD138" s="298"/>
    </row>
    <row r="139" spans="1:30" ht="15" customHeight="1" x14ac:dyDescent="0.35">
      <c r="A139" s="1243">
        <v>44313</v>
      </c>
      <c r="B139" s="353"/>
      <c r="C139" s="353"/>
      <c r="D139" s="298"/>
      <c r="E139" s="366"/>
      <c r="F139" s="297"/>
      <c r="G139" s="353"/>
      <c r="H139" s="298"/>
      <c r="I139" s="366"/>
      <c r="J139" s="366"/>
      <c r="K139" s="298"/>
      <c r="L139" s="366">
        <v>13.7</v>
      </c>
      <c r="M139" s="298">
        <v>104805</v>
      </c>
      <c r="N139" s="366"/>
      <c r="O139" s="298"/>
      <c r="P139" s="366"/>
      <c r="Q139" s="298"/>
      <c r="R139" s="365"/>
      <c r="S139" s="298"/>
      <c r="T139" s="366">
        <v>31.19</v>
      </c>
      <c r="U139" s="298">
        <v>238604</v>
      </c>
      <c r="V139" s="366"/>
      <c r="W139" s="366"/>
      <c r="X139" s="298"/>
      <c r="Y139" s="366"/>
      <c r="Z139" s="366">
        <v>23.59</v>
      </c>
      <c r="AA139" s="298">
        <v>240620</v>
      </c>
      <c r="AB139" s="385"/>
      <c r="AC139" s="868"/>
      <c r="AD139" s="298"/>
    </row>
    <row r="140" spans="1:30" ht="15" customHeight="1" x14ac:dyDescent="0.35">
      <c r="A140" s="1244"/>
      <c r="B140" s="352"/>
      <c r="C140" s="352"/>
      <c r="D140" s="298"/>
      <c r="E140" s="366"/>
      <c r="F140" s="297"/>
      <c r="G140" s="353"/>
      <c r="H140" s="298"/>
      <c r="I140" s="366"/>
      <c r="J140" s="366"/>
      <c r="K140" s="298"/>
      <c r="L140" s="366"/>
      <c r="M140" s="298"/>
      <c r="N140" s="366"/>
      <c r="O140" s="298"/>
      <c r="P140" s="366"/>
      <c r="Q140" s="298"/>
      <c r="R140" s="365"/>
      <c r="S140" s="298"/>
      <c r="T140" s="366"/>
      <c r="U140" s="298"/>
      <c r="V140" s="366"/>
      <c r="W140" s="366"/>
      <c r="X140" s="298"/>
      <c r="Y140" s="366"/>
      <c r="Z140" s="366"/>
      <c r="AA140" s="298"/>
      <c r="AB140" s="385"/>
      <c r="AC140" s="868"/>
      <c r="AD140" s="298"/>
    </row>
    <row r="141" spans="1:30" ht="15" customHeight="1" x14ac:dyDescent="0.35">
      <c r="A141" s="1243">
        <v>44314</v>
      </c>
      <c r="B141" s="352"/>
      <c r="C141" s="352"/>
      <c r="D141" s="298"/>
      <c r="E141" s="366">
        <v>51.59</v>
      </c>
      <c r="F141" s="297">
        <v>265690</v>
      </c>
      <c r="G141" s="353"/>
      <c r="H141" s="298"/>
      <c r="I141" s="366"/>
      <c r="J141" s="366"/>
      <c r="K141" s="298"/>
      <c r="L141" s="366"/>
      <c r="M141" s="298"/>
      <c r="N141" s="366"/>
      <c r="O141" s="298"/>
      <c r="P141" s="366"/>
      <c r="Q141" s="298"/>
      <c r="R141" s="365"/>
      <c r="S141" s="298"/>
      <c r="T141" s="366"/>
      <c r="U141" s="298"/>
      <c r="V141" s="366"/>
      <c r="W141" s="366"/>
      <c r="X141" s="298"/>
      <c r="Y141" s="366"/>
      <c r="Z141" s="366"/>
      <c r="AA141" s="298"/>
      <c r="AB141" s="385"/>
      <c r="AC141" s="868"/>
      <c r="AD141" s="298"/>
    </row>
    <row r="142" spans="1:30" ht="15" customHeight="1" x14ac:dyDescent="0.35">
      <c r="A142" s="1244"/>
      <c r="B142" s="352"/>
      <c r="C142" s="352"/>
      <c r="D142" s="298"/>
      <c r="E142" s="366"/>
      <c r="F142" s="297"/>
      <c r="G142" s="353"/>
      <c r="H142" s="298"/>
      <c r="I142" s="366"/>
      <c r="J142" s="366"/>
      <c r="K142" s="298"/>
      <c r="L142" s="366"/>
      <c r="M142" s="298"/>
      <c r="N142" s="366"/>
      <c r="O142" s="298"/>
      <c r="P142" s="366"/>
      <c r="Q142" s="298"/>
      <c r="R142" s="365"/>
      <c r="S142" s="298"/>
      <c r="T142" s="366"/>
      <c r="U142" s="298"/>
      <c r="V142" s="366"/>
      <c r="W142" s="366"/>
      <c r="X142" s="298"/>
      <c r="Y142" s="366"/>
      <c r="Z142" s="366"/>
      <c r="AA142" s="298"/>
      <c r="AB142" s="385"/>
      <c r="AC142" s="868"/>
      <c r="AD142" s="298"/>
    </row>
    <row r="143" spans="1:30" ht="15" customHeight="1" x14ac:dyDescent="0.35">
      <c r="A143" s="1243">
        <v>44315</v>
      </c>
      <c r="B143" s="352"/>
      <c r="C143" s="352"/>
      <c r="D143" s="298"/>
      <c r="E143" s="366"/>
      <c r="F143" s="297"/>
      <c r="G143" s="353"/>
      <c r="H143" s="298"/>
      <c r="I143" s="366">
        <v>14.02</v>
      </c>
      <c r="J143" s="366"/>
      <c r="K143" s="298">
        <v>107253</v>
      </c>
      <c r="L143" s="366"/>
      <c r="M143" s="298"/>
      <c r="N143" s="366"/>
      <c r="O143" s="298"/>
      <c r="P143" s="366"/>
      <c r="Q143" s="298"/>
      <c r="R143" s="365"/>
      <c r="S143" s="298"/>
      <c r="T143" s="366"/>
      <c r="U143" s="298"/>
      <c r="V143" s="366"/>
      <c r="W143" s="366"/>
      <c r="X143" s="298"/>
      <c r="Y143" s="366"/>
      <c r="Z143" s="366"/>
      <c r="AA143" s="298"/>
      <c r="AB143" s="385"/>
      <c r="AC143" s="868"/>
      <c r="AD143" s="298"/>
    </row>
    <row r="144" spans="1:30" ht="15" customHeight="1" x14ac:dyDescent="0.35">
      <c r="A144" s="1244"/>
      <c r="B144" s="352"/>
      <c r="C144" s="352"/>
      <c r="D144" s="298"/>
      <c r="E144" s="366"/>
      <c r="F144" s="297"/>
      <c r="G144" s="353"/>
      <c r="H144" s="298"/>
      <c r="I144" s="366"/>
      <c r="J144" s="366"/>
      <c r="K144" s="298"/>
      <c r="L144" s="366"/>
      <c r="M144" s="298"/>
      <c r="N144" s="366"/>
      <c r="O144" s="298"/>
      <c r="P144" s="366"/>
      <c r="Q144" s="298"/>
      <c r="R144" s="365"/>
      <c r="S144" s="298"/>
      <c r="T144" s="366"/>
      <c r="U144" s="298"/>
      <c r="V144" s="366"/>
      <c r="W144" s="366"/>
      <c r="X144" s="298"/>
      <c r="Y144" s="366"/>
      <c r="Z144" s="366"/>
      <c r="AA144" s="298"/>
      <c r="AB144" s="385"/>
      <c r="AC144" s="868"/>
      <c r="AD144" s="298"/>
    </row>
    <row r="145" spans="1:30" ht="15" customHeight="1" x14ac:dyDescent="0.35">
      <c r="A145" s="1243">
        <v>44316</v>
      </c>
      <c r="B145" s="352"/>
      <c r="C145" s="352"/>
      <c r="D145" s="298"/>
      <c r="E145" s="366"/>
      <c r="F145" s="297"/>
      <c r="G145" s="353"/>
      <c r="H145" s="298"/>
      <c r="I145" s="366"/>
      <c r="J145" s="366"/>
      <c r="K145" s="298"/>
      <c r="L145" s="366"/>
      <c r="M145" s="298"/>
      <c r="N145" s="366"/>
      <c r="O145" s="298"/>
      <c r="P145" s="366"/>
      <c r="Q145" s="298"/>
      <c r="R145" s="365"/>
      <c r="S145" s="298"/>
      <c r="T145" s="366"/>
      <c r="U145" s="298"/>
      <c r="V145" s="366"/>
      <c r="W145" s="366"/>
      <c r="X145" s="298"/>
      <c r="Y145" s="366"/>
      <c r="Z145" s="366">
        <v>49.02</v>
      </c>
      <c r="AA145" s="298">
        <v>500000</v>
      </c>
      <c r="AB145" s="385">
        <v>33.020000000000003</v>
      </c>
      <c r="AC145" s="868">
        <v>336800</v>
      </c>
      <c r="AD145" s="298"/>
    </row>
    <row r="146" spans="1:30" s="425" customFormat="1" ht="15" customHeight="1" x14ac:dyDescent="0.35">
      <c r="A146" s="1244"/>
      <c r="B146" s="417"/>
      <c r="C146" s="417"/>
      <c r="D146" s="418"/>
      <c r="E146" s="419"/>
      <c r="F146" s="420"/>
      <c r="G146" s="421"/>
      <c r="H146" s="418"/>
      <c r="I146" s="419"/>
      <c r="J146" s="419"/>
      <c r="K146" s="418"/>
      <c r="L146" s="419"/>
      <c r="M146" s="418"/>
      <c r="N146" s="419"/>
      <c r="O146" s="418"/>
      <c r="P146" s="419"/>
      <c r="Q146" s="418"/>
      <c r="R146" s="422"/>
      <c r="S146" s="418"/>
      <c r="T146" s="419"/>
      <c r="U146" s="418"/>
      <c r="V146" s="419"/>
      <c r="W146" s="419"/>
      <c r="X146" s="418"/>
      <c r="Y146" s="419"/>
      <c r="Z146" s="419"/>
      <c r="AA146" s="418"/>
      <c r="AB146" s="423"/>
      <c r="AC146" s="424"/>
      <c r="AD146" s="418"/>
    </row>
    <row r="147" spans="1:30" s="295" customFormat="1" ht="22" customHeight="1" x14ac:dyDescent="0.35">
      <c r="A147" s="1226" t="s">
        <v>113</v>
      </c>
      <c r="B147" s="354"/>
      <c r="C147" s="354"/>
      <c r="D147" s="293">
        <f>SUM(D87:D146)</f>
        <v>1295945</v>
      </c>
      <c r="E147" s="364"/>
      <c r="F147" s="293">
        <f>SUM(F87:F146)</f>
        <v>1575382</v>
      </c>
      <c r="G147" s="364"/>
      <c r="H147" s="293">
        <f>SUM(H87:H146)</f>
        <v>291236</v>
      </c>
      <c r="I147" s="364"/>
      <c r="J147" s="364"/>
      <c r="K147" s="293">
        <f>SUM(K87:K146)</f>
        <v>270658</v>
      </c>
      <c r="L147" s="364"/>
      <c r="M147" s="293">
        <f>SUM(M87:M146)</f>
        <v>104805</v>
      </c>
      <c r="N147" s="364"/>
      <c r="O147" s="293">
        <f>SUM(O87:O146)</f>
        <v>452038</v>
      </c>
      <c r="P147" s="364"/>
      <c r="Q147" s="293">
        <f>SUM(Q87:Q146)</f>
        <v>242200</v>
      </c>
      <c r="R147" s="354"/>
      <c r="S147" s="293">
        <f>SUM(S87:S146)</f>
        <v>311279</v>
      </c>
      <c r="T147" s="364"/>
      <c r="U147" s="293">
        <f>SUM(U87:U146)</f>
        <v>988381</v>
      </c>
      <c r="V147" s="364"/>
      <c r="W147" s="364"/>
      <c r="X147" s="293">
        <f>SUM(X87:X146)</f>
        <v>301793</v>
      </c>
      <c r="Y147" s="364"/>
      <c r="Z147" s="364"/>
      <c r="AA147" s="293">
        <f>SUM(AA87:AA146)</f>
        <v>3503800</v>
      </c>
      <c r="AB147" s="364"/>
      <c r="AC147" s="293">
        <f>SUM(AC87:AC146)</f>
        <v>1653930</v>
      </c>
      <c r="AD147" s="293">
        <f>SUM(B147:AC147)</f>
        <v>10991447</v>
      </c>
    </row>
    <row r="148" spans="1:30" s="295" customFormat="1" ht="22" customHeight="1" x14ac:dyDescent="0.35">
      <c r="A148" s="1226"/>
      <c r="B148" s="354">
        <f>SUM(B87:B147)</f>
        <v>251.64000000000004</v>
      </c>
      <c r="C148" s="354">
        <f>SUM(C87:C147)</f>
        <v>0</v>
      </c>
      <c r="D148" s="293"/>
      <c r="E148" s="354">
        <f>SUM(E87:E147)</f>
        <v>305.89999999999998</v>
      </c>
      <c r="F148" s="293"/>
      <c r="G148" s="354">
        <f>SUM(G87:G147)</f>
        <v>38.07</v>
      </c>
      <c r="H148" s="293"/>
      <c r="I148" s="354">
        <f>SUM(I87:I147)</f>
        <v>35.379999999999995</v>
      </c>
      <c r="J148" s="354">
        <f>SUM(J87:J147)</f>
        <v>0</v>
      </c>
      <c r="K148" s="293"/>
      <c r="L148" s="354">
        <f>SUM(L87:L147)</f>
        <v>13.7</v>
      </c>
      <c r="M148" s="293"/>
      <c r="N148" s="354">
        <f>SUM(N87:N147)</f>
        <v>59.089999999999996</v>
      </c>
      <c r="O148" s="293"/>
      <c r="P148" s="354">
        <f>SUM(P87:P147)</f>
        <v>31.93</v>
      </c>
      <c r="Q148" s="293"/>
      <c r="R148" s="354">
        <f>SUM(R87:R147)</f>
        <v>40.69</v>
      </c>
      <c r="S148" s="293"/>
      <c r="T148" s="354">
        <f>SUM(T87:T147)</f>
        <v>129.19999999999999</v>
      </c>
      <c r="U148" s="293"/>
      <c r="V148" s="354">
        <f>SUM(V87:V147)</f>
        <v>39.450000000000003</v>
      </c>
      <c r="W148" s="354">
        <f>SUM(W87:W147)</f>
        <v>0</v>
      </c>
      <c r="X148" s="293"/>
      <c r="Y148" s="354">
        <f>SUM(Y87:Y147)</f>
        <v>0</v>
      </c>
      <c r="Z148" s="354">
        <f>SUM(Z87:Z147)</f>
        <v>343.50999999999993</v>
      </c>
      <c r="AA148" s="293"/>
      <c r="AB148" s="354">
        <f>SUM(AB87:AB147)</f>
        <v>161.15</v>
      </c>
      <c r="AC148" s="293"/>
      <c r="AD148" s="364">
        <f>SUM(B148:AC148)</f>
        <v>1449.7100000000003</v>
      </c>
    </row>
    <row r="149" spans="1:30" ht="24" customHeight="1" x14ac:dyDescent="0.35">
      <c r="A149" s="1226"/>
      <c r="B149" s="1277"/>
      <c r="C149" s="1278"/>
      <c r="D149" s="1278"/>
      <c r="E149" s="1278"/>
      <c r="F149" s="1278"/>
      <c r="G149" s="1278"/>
      <c r="H149" s="1278"/>
      <c r="I149" s="1278"/>
      <c r="J149" s="1278"/>
      <c r="K149" s="1278"/>
      <c r="L149" s="1278"/>
      <c r="M149" s="1278"/>
      <c r="N149" s="1278"/>
      <c r="O149" s="1278"/>
      <c r="P149" s="1278"/>
      <c r="Q149" s="1278"/>
      <c r="R149" s="1278"/>
      <c r="S149" s="1278"/>
      <c r="T149" s="1278"/>
      <c r="U149" s="1278"/>
      <c r="V149" s="1278"/>
      <c r="W149" s="1278"/>
      <c r="X149" s="1278"/>
      <c r="Y149" s="1278"/>
      <c r="Z149" s="1278"/>
      <c r="AA149" s="1278"/>
      <c r="AB149" s="1278"/>
      <c r="AC149" s="1279"/>
      <c r="AD149" s="394">
        <f>AD81+AD147</f>
        <v>37373340</v>
      </c>
    </row>
    <row r="150" spans="1:30" ht="24" customHeight="1" x14ac:dyDescent="0.35">
      <c r="A150" s="862"/>
      <c r="B150" s="1277"/>
      <c r="C150" s="1278"/>
      <c r="D150" s="1278"/>
      <c r="E150" s="1278"/>
      <c r="F150" s="1278"/>
      <c r="G150" s="1278"/>
      <c r="H150" s="1278"/>
      <c r="I150" s="1278"/>
      <c r="J150" s="1278"/>
      <c r="K150" s="1278"/>
      <c r="L150" s="1278"/>
      <c r="M150" s="1278"/>
      <c r="N150" s="1278"/>
      <c r="O150" s="1278"/>
      <c r="P150" s="1278"/>
      <c r="Q150" s="1278"/>
      <c r="R150" s="1278"/>
      <c r="S150" s="1278"/>
      <c r="T150" s="1278"/>
      <c r="U150" s="1278"/>
      <c r="V150" s="1278"/>
      <c r="W150" s="1278"/>
      <c r="X150" s="1278"/>
      <c r="Y150" s="1278"/>
      <c r="Z150" s="1278"/>
      <c r="AA150" s="1278"/>
      <c r="AB150" s="1278"/>
      <c r="AC150" s="1279"/>
      <c r="AD150" s="412">
        <f>AD148+AD82</f>
        <v>5011.880000000001</v>
      </c>
    </row>
    <row r="151" spans="1:30" ht="22" customHeight="1" x14ac:dyDescent="0.35">
      <c r="A151" s="331" t="s">
        <v>151</v>
      </c>
      <c r="B151" s="360"/>
      <c r="C151" s="360"/>
      <c r="D151" s="303"/>
      <c r="E151" s="368"/>
      <c r="F151" s="303"/>
      <c r="G151" s="368"/>
      <c r="H151" s="301"/>
      <c r="I151" s="359"/>
      <c r="J151" s="359"/>
      <c r="K151" s="301"/>
      <c r="L151" s="359"/>
      <c r="M151" s="301"/>
      <c r="N151" s="359"/>
      <c r="O151" s="301"/>
      <c r="P151" s="359"/>
      <c r="Q151" s="301"/>
      <c r="R151" s="369"/>
      <c r="S151" s="301"/>
      <c r="T151" s="359"/>
      <c r="U151" s="301"/>
      <c r="V151" s="359"/>
      <c r="W151" s="359"/>
      <c r="X151" s="301"/>
      <c r="Y151" s="359"/>
      <c r="Z151" s="359"/>
      <c r="AA151" s="301"/>
      <c r="AB151" s="359"/>
      <c r="AC151" s="301"/>
      <c r="AD151" s="301"/>
    </row>
    <row r="152" spans="1:30" ht="22" customHeight="1" x14ac:dyDescent="0.35">
      <c r="A152" s="301"/>
      <c r="B152" s="359"/>
      <c r="C152" s="359"/>
      <c r="D152" s="301"/>
      <c r="E152" s="359"/>
      <c r="F152" s="301"/>
      <c r="G152" s="359"/>
      <c r="H152" s="301"/>
      <c r="I152" s="359"/>
      <c r="J152" s="359"/>
      <c r="K152" s="301"/>
      <c r="L152" s="359"/>
      <c r="M152" s="301"/>
      <c r="N152" s="359"/>
      <c r="O152" s="301"/>
      <c r="P152" s="359"/>
      <c r="Q152" s="301"/>
      <c r="R152" s="369"/>
      <c r="S152" s="301"/>
      <c r="T152" s="359"/>
      <c r="U152" s="301"/>
      <c r="V152" s="359"/>
      <c r="W152" s="359"/>
      <c r="X152" s="301"/>
      <c r="Y152" s="359"/>
      <c r="Z152" s="359"/>
      <c r="AA152" s="301"/>
      <c r="AB152" s="359"/>
      <c r="AC152" s="301"/>
      <c r="AD152" s="301"/>
    </row>
    <row r="153" spans="1:30" ht="22" customHeight="1" x14ac:dyDescent="0.35">
      <c r="A153" s="301"/>
      <c r="B153" s="359"/>
      <c r="C153" s="359"/>
      <c r="D153" s="301"/>
      <c r="E153" s="359"/>
      <c r="F153" s="301"/>
      <c r="G153" s="359"/>
      <c r="H153" s="301"/>
      <c r="I153" s="359"/>
      <c r="J153" s="359"/>
      <c r="K153" s="301"/>
      <c r="L153" s="359"/>
      <c r="M153" s="301"/>
      <c r="N153" s="359"/>
      <c r="O153" s="301"/>
      <c r="P153" s="359"/>
      <c r="Q153" s="301"/>
      <c r="R153" s="369"/>
      <c r="S153" s="301"/>
      <c r="T153" s="359"/>
      <c r="U153" s="301"/>
      <c r="V153" s="359"/>
      <c r="W153" s="359"/>
      <c r="X153" s="359"/>
      <c r="Y153" s="359"/>
      <c r="Z153" s="359"/>
      <c r="AA153" s="301"/>
      <c r="AB153" s="359"/>
      <c r="AC153" s="301"/>
      <c r="AD153" s="301"/>
    </row>
    <row r="154" spans="1:30" ht="32.25" customHeight="1" x14ac:dyDescent="0.35">
      <c r="A154" s="324"/>
      <c r="B154" s="361"/>
      <c r="C154" s="361"/>
      <c r="D154" s="1238"/>
      <c r="E154" s="1238"/>
      <c r="F154" s="1238"/>
      <c r="G154" s="391"/>
      <c r="H154" s="301"/>
      <c r="I154" s="359"/>
      <c r="J154" s="359"/>
      <c r="K154" s="301"/>
      <c r="L154" s="359"/>
      <c r="M154" s="301"/>
      <c r="N154" s="359"/>
      <c r="O154" s="301"/>
      <c r="P154" s="359"/>
      <c r="Q154" s="301"/>
      <c r="R154" s="369"/>
      <c r="S154" s="301"/>
      <c r="T154" s="359"/>
      <c r="U154" s="866"/>
      <c r="V154" s="369"/>
      <c r="W154" s="369"/>
      <c r="X154" s="359"/>
      <c r="Y154" s="359"/>
      <c r="Z154" s="359"/>
      <c r="AA154" s="1239"/>
      <c r="AB154" s="1239"/>
      <c r="AC154" s="1239"/>
      <c r="AD154" s="866"/>
    </row>
    <row r="155" spans="1:30" ht="22" customHeight="1" x14ac:dyDescent="0.35">
      <c r="A155" s="301"/>
      <c r="B155" s="359"/>
      <c r="C155" s="359"/>
      <c r="D155" s="1240" t="s">
        <v>156</v>
      </c>
      <c r="E155" s="1240"/>
      <c r="F155" s="1240" t="s">
        <v>157</v>
      </c>
      <c r="G155" s="1240"/>
      <c r="H155" s="1240" t="s">
        <v>158</v>
      </c>
      <c r="I155" s="1240"/>
      <c r="J155" s="366"/>
      <c r="K155" s="1240" t="s">
        <v>159</v>
      </c>
      <c r="L155" s="1240"/>
      <c r="M155" s="1240" t="s">
        <v>160</v>
      </c>
      <c r="N155" s="1240"/>
      <c r="O155" s="1240" t="s">
        <v>216</v>
      </c>
      <c r="P155" s="1240"/>
      <c r="Q155" s="1240" t="s">
        <v>217</v>
      </c>
      <c r="R155" s="1240"/>
      <c r="S155" s="298"/>
      <c r="T155" s="359"/>
      <c r="U155" s="301"/>
      <c r="V155" s="359"/>
      <c r="W155" s="359"/>
      <c r="X155" s="359"/>
      <c r="Y155" s="359"/>
      <c r="Z155" s="359"/>
      <c r="AA155" s="301"/>
      <c r="AB155" s="359"/>
      <c r="AC155" s="301"/>
      <c r="AD155" s="301"/>
    </row>
    <row r="156" spans="1:30" ht="22" customHeight="1" x14ac:dyDescent="0.35">
      <c r="A156" s="301"/>
      <c r="B156" s="359"/>
      <c r="C156" s="359"/>
      <c r="D156" s="427">
        <v>2842898</v>
      </c>
      <c r="E156" s="365">
        <v>371.62000000000006</v>
      </c>
      <c r="F156" s="426">
        <v>7050992</v>
      </c>
      <c r="G156" s="366">
        <v>704.68999999999983</v>
      </c>
      <c r="H156" s="426">
        <v>870446</v>
      </c>
      <c r="I156" s="366">
        <v>113.78</v>
      </c>
      <c r="J156" s="366"/>
      <c r="K156" s="426">
        <v>1295945</v>
      </c>
      <c r="L156" s="366">
        <v>251.64000000000004</v>
      </c>
      <c r="M156" s="426">
        <v>311279</v>
      </c>
      <c r="N156" s="366">
        <v>40.69</v>
      </c>
      <c r="O156" s="426">
        <v>3503800</v>
      </c>
      <c r="P156" s="366">
        <v>343.50999999999993</v>
      </c>
      <c r="Q156" s="426">
        <v>1653930</v>
      </c>
      <c r="R156" s="365">
        <v>161.15</v>
      </c>
      <c r="S156" s="298"/>
      <c r="T156" s="359"/>
      <c r="U156" s="301"/>
      <c r="V156" s="359"/>
      <c r="W156" s="359"/>
      <c r="X156" s="359"/>
      <c r="Y156" s="359"/>
      <c r="Z156" s="359"/>
      <c r="AA156" s="301"/>
      <c r="AB156" s="359"/>
      <c r="AC156" s="301"/>
      <c r="AD156" s="301"/>
    </row>
    <row r="157" spans="1:30" ht="22" customHeight="1" x14ac:dyDescent="0.35">
      <c r="A157" s="301"/>
      <c r="B157" s="359"/>
      <c r="C157" s="359"/>
      <c r="D157" s="427">
        <v>3916271</v>
      </c>
      <c r="E157" s="365">
        <v>512.19999999999993</v>
      </c>
      <c r="F157" s="426"/>
      <c r="G157" s="366">
        <v>322.35000000000002</v>
      </c>
      <c r="H157" s="426">
        <v>476319</v>
      </c>
      <c r="I157" s="366">
        <v>62.260000000000005</v>
      </c>
      <c r="J157" s="366"/>
      <c r="K157" s="426">
        <v>1575382</v>
      </c>
      <c r="L157" s="366">
        <v>305.89999999999998</v>
      </c>
      <c r="M157" s="426">
        <v>988381</v>
      </c>
      <c r="N157" s="366">
        <v>129.19999999999999</v>
      </c>
      <c r="O157" s="426"/>
      <c r="P157" s="366"/>
      <c r="Q157" s="426"/>
      <c r="R157" s="365"/>
      <c r="S157" s="298"/>
      <c r="T157" s="359"/>
      <c r="U157" s="301"/>
      <c r="V157" s="359"/>
      <c r="W157" s="359"/>
      <c r="X157" s="301"/>
      <c r="Y157" s="359"/>
      <c r="Z157" s="359"/>
      <c r="AA157" s="301"/>
      <c r="AB157" s="359"/>
      <c r="AC157" s="301"/>
      <c r="AD157" s="301"/>
    </row>
    <row r="158" spans="1:30" ht="22" customHeight="1" x14ac:dyDescent="0.35">
      <c r="A158" s="301"/>
      <c r="B158" s="359"/>
      <c r="C158" s="359"/>
      <c r="D158" s="427">
        <v>1237159</v>
      </c>
      <c r="E158" s="365">
        <v>161.72</v>
      </c>
      <c r="F158" s="426">
        <v>2180477</v>
      </c>
      <c r="G158" s="366">
        <v>308.48</v>
      </c>
      <c r="H158" s="426">
        <v>5402202</v>
      </c>
      <c r="I158" s="366">
        <v>706.17000000000007</v>
      </c>
      <c r="J158" s="366"/>
      <c r="K158" s="426">
        <v>291236</v>
      </c>
      <c r="L158" s="366">
        <v>38.07</v>
      </c>
      <c r="M158" s="426">
        <v>301793</v>
      </c>
      <c r="N158" s="366">
        <v>39.450000000000003</v>
      </c>
      <c r="O158" s="426"/>
      <c r="P158" s="366"/>
      <c r="Q158" s="432"/>
      <c r="R158" s="354"/>
      <c r="S158" s="298"/>
      <c r="T158" s="359"/>
      <c r="U158" s="301"/>
      <c r="V158" s="359"/>
      <c r="W158" s="359"/>
      <c r="X158" s="301"/>
      <c r="Y158" s="359"/>
      <c r="Z158" s="359"/>
      <c r="AA158" s="301"/>
      <c r="AB158" s="359"/>
      <c r="AC158" s="301"/>
      <c r="AD158" s="301"/>
    </row>
    <row r="159" spans="1:30" ht="22" customHeight="1" x14ac:dyDescent="0.35">
      <c r="A159" s="325"/>
      <c r="B159" s="362"/>
      <c r="C159" s="362"/>
      <c r="D159" s="430"/>
      <c r="E159" s="414"/>
      <c r="F159" s="430"/>
      <c r="G159" s="414"/>
      <c r="H159" s="427">
        <v>532102</v>
      </c>
      <c r="I159" s="365">
        <v>69.550000000000011</v>
      </c>
      <c r="J159" s="365"/>
      <c r="K159" s="427">
        <v>270658</v>
      </c>
      <c r="L159" s="383">
        <v>35.379999999999995</v>
      </c>
      <c r="M159" s="431"/>
      <c r="N159" s="354"/>
      <c r="O159" s="426"/>
      <c r="P159" s="366"/>
      <c r="Q159" s="430"/>
      <c r="R159" s="415"/>
      <c r="S159" s="413"/>
      <c r="T159" s="376"/>
      <c r="U159" s="880"/>
      <c r="V159" s="381"/>
      <c r="W159" s="381"/>
      <c r="X159" s="859"/>
      <c r="Y159" s="380"/>
      <c r="Z159" s="380"/>
      <c r="AA159" s="1237"/>
      <c r="AB159" s="1237"/>
      <c r="AC159" s="1237"/>
      <c r="AD159" s="880"/>
    </row>
    <row r="160" spans="1:30" ht="22" customHeight="1" x14ac:dyDescent="0.35">
      <c r="A160" s="301"/>
      <c r="B160" s="359"/>
      <c r="C160" s="359"/>
      <c r="D160" s="426"/>
      <c r="E160" s="366"/>
      <c r="F160" s="426"/>
      <c r="G160" s="366"/>
      <c r="H160" s="426">
        <v>466391</v>
      </c>
      <c r="I160" s="366">
        <v>60.959999999999994</v>
      </c>
      <c r="J160" s="366"/>
      <c r="K160" s="426">
        <v>104805</v>
      </c>
      <c r="L160" s="366">
        <v>13.7</v>
      </c>
      <c r="M160" s="426"/>
      <c r="N160" s="366"/>
      <c r="O160" s="426"/>
      <c r="P160" s="366"/>
      <c r="Q160" s="426"/>
      <c r="R160" s="365"/>
      <c r="S160" s="298"/>
      <c r="T160" s="359"/>
      <c r="U160" s="301"/>
      <c r="V160" s="359"/>
      <c r="W160" s="359"/>
      <c r="X160" s="301"/>
      <c r="Y160" s="359"/>
      <c r="Z160" s="359"/>
      <c r="AA160" s="301"/>
      <c r="AB160" s="359"/>
      <c r="AC160" s="301"/>
      <c r="AD160" s="301"/>
    </row>
    <row r="161" spans="1:30" ht="22" customHeight="1" x14ac:dyDescent="0.35">
      <c r="A161" s="301"/>
      <c r="B161" s="359"/>
      <c r="C161" s="359"/>
      <c r="D161" s="426"/>
      <c r="E161" s="366"/>
      <c r="F161" s="426"/>
      <c r="G161" s="366"/>
      <c r="H161" s="426">
        <v>1216456</v>
      </c>
      <c r="I161" s="366">
        <v>159.01</v>
      </c>
      <c r="J161" s="366"/>
      <c r="K161" s="426">
        <v>452038</v>
      </c>
      <c r="L161" s="366">
        <v>59.089999999999996</v>
      </c>
      <c r="M161" s="426"/>
      <c r="N161" s="366"/>
      <c r="O161" s="426"/>
      <c r="P161" s="366"/>
      <c r="Q161" s="426"/>
      <c r="R161" s="365"/>
      <c r="S161" s="298"/>
      <c r="T161" s="359"/>
      <c r="U161" s="301"/>
      <c r="V161" s="359"/>
      <c r="W161" s="359"/>
      <c r="X161" s="301"/>
      <c r="Y161" s="359"/>
      <c r="Z161" s="359"/>
      <c r="AA161" s="301"/>
      <c r="AB161" s="359"/>
      <c r="AC161" s="301"/>
      <c r="AD161" s="301"/>
    </row>
    <row r="162" spans="1:30" ht="15" x14ac:dyDescent="0.35">
      <c r="A162" s="301"/>
      <c r="B162" s="359"/>
      <c r="C162" s="359"/>
      <c r="D162" s="426"/>
      <c r="E162" s="366"/>
      <c r="F162" s="426"/>
      <c r="G162" s="366"/>
      <c r="H162" s="426">
        <v>190180</v>
      </c>
      <c r="I162" s="366">
        <v>24.86</v>
      </c>
      <c r="J162" s="366"/>
      <c r="K162" s="426">
        <v>242200</v>
      </c>
      <c r="L162" s="366">
        <v>31.93</v>
      </c>
      <c r="M162" s="426"/>
      <c r="N162" s="366"/>
      <c r="O162" s="426"/>
      <c r="P162" s="366"/>
      <c r="Q162" s="426"/>
      <c r="R162" s="365"/>
      <c r="S162" s="298"/>
      <c r="T162" s="359"/>
      <c r="U162" s="301">
        <f>+X163</f>
        <v>0</v>
      </c>
      <c r="V162" s="359"/>
      <c r="W162" s="359"/>
      <c r="X162" s="301"/>
      <c r="Y162" s="359"/>
      <c r="Z162" s="359"/>
      <c r="AA162" s="301"/>
      <c r="AB162" s="359"/>
      <c r="AC162" s="301"/>
      <c r="AD162" s="301"/>
    </row>
    <row r="163" spans="1:30" x14ac:dyDescent="0.35">
      <c r="D163" s="428"/>
      <c r="E163" s="392"/>
      <c r="F163" s="428"/>
      <c r="G163" s="392"/>
      <c r="H163" s="428"/>
      <c r="I163" s="392"/>
      <c r="J163" s="392"/>
      <c r="K163" s="428"/>
      <c r="L163" s="392"/>
      <c r="M163" s="429"/>
      <c r="N163" s="416"/>
      <c r="O163" s="429"/>
      <c r="P163" s="416"/>
      <c r="Q163" s="428"/>
      <c r="R163" s="375"/>
      <c r="S163" s="287"/>
    </row>
    <row r="164" spans="1:30" x14ac:dyDescent="0.35">
      <c r="D164" s="429"/>
      <c r="E164" s="416">
        <f>SUM(E156:E163)</f>
        <v>1045.54</v>
      </c>
      <c r="F164" s="429"/>
      <c r="G164" s="416"/>
      <c r="H164" s="429"/>
      <c r="I164" s="416">
        <f>SUM(I156:I163)</f>
        <v>1196.5899999999999</v>
      </c>
      <c r="J164" s="416"/>
      <c r="K164" s="429"/>
      <c r="L164" s="416">
        <f>SUM(L158:L163)</f>
        <v>178.17</v>
      </c>
      <c r="M164" s="429"/>
      <c r="N164" s="416">
        <f>SUM(N156:N163)</f>
        <v>209.33999999999997</v>
      </c>
      <c r="O164" s="429"/>
      <c r="P164" s="416"/>
      <c r="Q164" s="429"/>
      <c r="R164" s="363"/>
      <c r="S164" s="287"/>
    </row>
    <row r="165" spans="1:30" x14ac:dyDescent="0.35">
      <c r="D165" s="428">
        <f>SUM(D156:D164)</f>
        <v>7996328</v>
      </c>
      <c r="E165" s="392"/>
      <c r="F165" s="428">
        <f>SUM(F156:F164)</f>
        <v>9231469</v>
      </c>
      <c r="G165" s="392"/>
      <c r="H165" s="428">
        <f>SUM(H156:H164)</f>
        <v>9154096</v>
      </c>
      <c r="I165" s="392"/>
      <c r="J165" s="392"/>
      <c r="K165" s="428">
        <f>SUM(K156:K164)</f>
        <v>4232264</v>
      </c>
      <c r="L165" s="392"/>
      <c r="M165" s="428">
        <f>SUM(M156:M164)</f>
        <v>1601453</v>
      </c>
      <c r="N165" s="392"/>
      <c r="O165" s="428">
        <f>SUM(O156:O164)</f>
        <v>3503800</v>
      </c>
      <c r="P165" s="392"/>
      <c r="Q165" s="428">
        <f>SUM(Q156:Q164)</f>
        <v>1653930</v>
      </c>
      <c r="R165" s="375"/>
      <c r="S165" s="287">
        <f>SUM(D165:R165)</f>
        <v>37373340</v>
      </c>
    </row>
    <row r="170" spans="1:30" ht="14.5" x14ac:dyDescent="0.35">
      <c r="H170" s="294">
        <v>7996328</v>
      </c>
      <c r="K170" s="433">
        <v>9231469</v>
      </c>
    </row>
    <row r="171" spans="1:30" ht="14.5" x14ac:dyDescent="0.35">
      <c r="H171" s="294">
        <v>9231469</v>
      </c>
      <c r="K171" s="433">
        <v>7996328</v>
      </c>
    </row>
    <row r="172" spans="1:30" ht="14.5" x14ac:dyDescent="0.35">
      <c r="H172" s="294">
        <v>9154096</v>
      </c>
      <c r="K172" s="119">
        <v>9154096</v>
      </c>
    </row>
    <row r="173" spans="1:30" ht="14.5" x14ac:dyDescent="0.35">
      <c r="H173" s="294">
        <v>4232264</v>
      </c>
      <c r="K173" s="119">
        <v>4232264</v>
      </c>
    </row>
    <row r="174" spans="1:30" ht="14.5" x14ac:dyDescent="0.35">
      <c r="H174" s="294">
        <v>1601453</v>
      </c>
      <c r="K174" s="119">
        <v>1601453</v>
      </c>
    </row>
    <row r="175" spans="1:30" ht="14.5" x14ac:dyDescent="0.35">
      <c r="H175" s="294">
        <v>3503800</v>
      </c>
      <c r="K175" s="119">
        <v>3503800</v>
      </c>
    </row>
    <row r="176" spans="1:30" ht="14.5" x14ac:dyDescent="0.35">
      <c r="H176" s="294">
        <v>1653930</v>
      </c>
      <c r="K176" s="119">
        <v>1653930</v>
      </c>
    </row>
    <row r="177" spans="8:11" x14ac:dyDescent="0.35">
      <c r="H177" s="294">
        <f>SUM(H170:H176)</f>
        <v>37373340</v>
      </c>
      <c r="K177" s="294">
        <f>SUM(K170:K176)</f>
        <v>37373340</v>
      </c>
    </row>
  </sheetData>
  <mergeCells count="112">
    <mergeCell ref="A1:AD1"/>
    <mergeCell ref="A2:AD2"/>
    <mergeCell ref="A4:A5"/>
    <mergeCell ref="B4:H4"/>
    <mergeCell ref="I4:M4"/>
    <mergeCell ref="N4:O4"/>
    <mergeCell ref="P4:Q4"/>
    <mergeCell ref="R4:S4"/>
    <mergeCell ref="T4:U4"/>
    <mergeCell ref="V4:X4"/>
    <mergeCell ref="Y4:AA4"/>
    <mergeCell ref="AB4:AC4"/>
    <mergeCell ref="AD4:AD5"/>
    <mergeCell ref="B5:D5"/>
    <mergeCell ref="E5:F5"/>
    <mergeCell ref="G5:H5"/>
    <mergeCell ref="I5:K5"/>
    <mergeCell ref="L5:M5"/>
    <mergeCell ref="N5:O5"/>
    <mergeCell ref="A22:A23"/>
    <mergeCell ref="A24:A25"/>
    <mergeCell ref="A26:A28"/>
    <mergeCell ref="A29:A30"/>
    <mergeCell ref="A31:A32"/>
    <mergeCell ref="A33:A34"/>
    <mergeCell ref="A7:A8"/>
    <mergeCell ref="A9:A11"/>
    <mergeCell ref="A12:A13"/>
    <mergeCell ref="A14:A15"/>
    <mergeCell ref="A16:A17"/>
    <mergeCell ref="A18:A21"/>
    <mergeCell ref="A50:A52"/>
    <mergeCell ref="A53:A54"/>
    <mergeCell ref="A55:A57"/>
    <mergeCell ref="A58:A59"/>
    <mergeCell ref="A60:A61"/>
    <mergeCell ref="A62:A64"/>
    <mergeCell ref="A35:A37"/>
    <mergeCell ref="A38:A40"/>
    <mergeCell ref="A41:A42"/>
    <mergeCell ref="A43:A44"/>
    <mergeCell ref="A45:A46"/>
    <mergeCell ref="A47:A49"/>
    <mergeCell ref="A81:A82"/>
    <mergeCell ref="A84:A86"/>
    <mergeCell ref="B84:F84"/>
    <mergeCell ref="G84:H84"/>
    <mergeCell ref="I84:Q84"/>
    <mergeCell ref="P85:Q85"/>
    <mergeCell ref="A65:A67"/>
    <mergeCell ref="A68:A70"/>
    <mergeCell ref="A71:A73"/>
    <mergeCell ref="A74:A76"/>
    <mergeCell ref="A77:A78"/>
    <mergeCell ref="A79:A80"/>
    <mergeCell ref="AB85:AC85"/>
    <mergeCell ref="A87:A88"/>
    <mergeCell ref="A89:A90"/>
    <mergeCell ref="R84:X84"/>
    <mergeCell ref="Y84:AA84"/>
    <mergeCell ref="AB84:AC84"/>
    <mergeCell ref="AD84:AD85"/>
    <mergeCell ref="B85:D85"/>
    <mergeCell ref="E85:F85"/>
    <mergeCell ref="G85:H85"/>
    <mergeCell ref="I85:K85"/>
    <mergeCell ref="L85:M85"/>
    <mergeCell ref="N85:O85"/>
    <mergeCell ref="A91:A92"/>
    <mergeCell ref="A93:A94"/>
    <mergeCell ref="A95:A96"/>
    <mergeCell ref="A97:A98"/>
    <mergeCell ref="A99:A100"/>
    <mergeCell ref="A101:A102"/>
    <mergeCell ref="T85:U85"/>
    <mergeCell ref="V85:X85"/>
    <mergeCell ref="Y85:AA85"/>
    <mergeCell ref="A115:A116"/>
    <mergeCell ref="A117:A118"/>
    <mergeCell ref="A119:A120"/>
    <mergeCell ref="A121:A122"/>
    <mergeCell ref="A123:A124"/>
    <mergeCell ref="A125:A126"/>
    <mergeCell ref="A103:A104"/>
    <mergeCell ref="A105:A106"/>
    <mergeCell ref="A107:A108"/>
    <mergeCell ref="A109:A110"/>
    <mergeCell ref="A111:A112"/>
    <mergeCell ref="A113:A114"/>
    <mergeCell ref="A139:A140"/>
    <mergeCell ref="A141:A142"/>
    <mergeCell ref="A143:A144"/>
    <mergeCell ref="A145:A146"/>
    <mergeCell ref="A147:A149"/>
    <mergeCell ref="A127:A128"/>
    <mergeCell ref="A129:A130"/>
    <mergeCell ref="A131:A132"/>
    <mergeCell ref="A133:A134"/>
    <mergeCell ref="A135:A136"/>
    <mergeCell ref="A137:A138"/>
    <mergeCell ref="Q155:R155"/>
    <mergeCell ref="AA159:AC159"/>
    <mergeCell ref="B149:AC149"/>
    <mergeCell ref="B150:AC150"/>
    <mergeCell ref="D154:F154"/>
    <mergeCell ref="AA154:AC154"/>
    <mergeCell ref="D155:E155"/>
    <mergeCell ref="F155:G155"/>
    <mergeCell ref="H155:I155"/>
    <mergeCell ref="K155:L155"/>
    <mergeCell ref="M155:N155"/>
    <mergeCell ref="O155:P155"/>
  </mergeCells>
  <printOptions horizontalCentered="1"/>
  <pageMargins left="0.25" right="0.25" top="0.16" bottom="0.12" header="0.18" footer="0.12"/>
  <pageSetup paperSize="9" scale="32" fitToHeight="0" orientation="landscape" horizontalDpi="360" verticalDpi="360" r:id="rId1"/>
  <rowBreaks count="1" manualBreakCount="1">
    <brk id="82" max="1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AE169"/>
  <sheetViews>
    <sheetView workbookViewId="0">
      <selection sqref="A1:AD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10" width="9.81640625" style="349" customWidth="1"/>
    <col min="11" max="11" width="18.453125" style="294" bestFit="1" customWidth="1"/>
    <col min="12" max="12" width="11.1796875" style="349" customWidth="1"/>
    <col min="13" max="13" width="18.453125" style="294" bestFit="1" customWidth="1"/>
    <col min="14" max="14" width="9.453125" style="349" customWidth="1"/>
    <col min="15" max="15" width="20.453125" style="294" customWidth="1"/>
    <col min="16" max="16" width="10" style="349" customWidth="1"/>
    <col min="17" max="17" width="21" style="294" bestFit="1" customWidth="1"/>
    <col min="18" max="18" width="10.453125" style="377" customWidth="1"/>
    <col min="19" max="19" width="21.453125" style="294" customWidth="1"/>
    <col min="20" max="20" width="10.453125" style="349" customWidth="1"/>
    <col min="21" max="21" width="19.453125" style="294" customWidth="1"/>
    <col min="22" max="23" width="9.453125" style="349" customWidth="1"/>
    <col min="24" max="24" width="16.453125" style="294" customWidth="1"/>
    <col min="25" max="26" width="9.453125" style="349" customWidth="1"/>
    <col min="27" max="27" width="18.453125" style="294" bestFit="1" customWidth="1"/>
    <col min="28" max="28" width="10.453125" style="349" customWidth="1"/>
    <col min="29" max="29" width="19.453125" style="294" customWidth="1"/>
    <col min="30" max="30" width="21.453125" style="294" customWidth="1"/>
    <col min="31" max="16384" width="9.1796875" style="294"/>
  </cols>
  <sheetData>
    <row r="1" spans="1:31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  <c r="AC1" s="1237"/>
      <c r="AD1" s="1237"/>
    </row>
    <row r="2" spans="1:31" ht="15" x14ac:dyDescent="0.35">
      <c r="A2" s="1237" t="s">
        <v>295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  <c r="AC2" s="1237"/>
      <c r="AD2" s="1237"/>
    </row>
    <row r="4" spans="1:31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293</v>
      </c>
      <c r="J4" s="1281"/>
      <c r="K4" s="1281"/>
      <c r="L4" s="1281"/>
      <c r="M4" s="1269"/>
      <c r="N4" s="1282" t="s">
        <v>266</v>
      </c>
      <c r="O4" s="1283"/>
      <c r="P4" s="1282" t="s">
        <v>5</v>
      </c>
      <c r="Q4" s="1283"/>
      <c r="R4" s="1282" t="s">
        <v>6</v>
      </c>
      <c r="S4" s="1283"/>
      <c r="T4" s="1268" t="s">
        <v>7</v>
      </c>
      <c r="U4" s="1269"/>
      <c r="V4" s="1282" t="s">
        <v>8</v>
      </c>
      <c r="W4" s="1284"/>
      <c r="X4" s="1283"/>
      <c r="Y4" s="1268" t="s">
        <v>7</v>
      </c>
      <c r="Z4" s="1281"/>
      <c r="AA4" s="1269"/>
      <c r="AB4" s="1268" t="s">
        <v>7</v>
      </c>
      <c r="AC4" s="1269"/>
      <c r="AD4" s="1245" t="s">
        <v>9</v>
      </c>
    </row>
    <row r="5" spans="1:31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36"/>
      <c r="L5" s="1236" t="s">
        <v>268</v>
      </c>
      <c r="M5" s="1236"/>
      <c r="N5" s="1268" t="s">
        <v>269</v>
      </c>
      <c r="O5" s="1269"/>
      <c r="P5" s="363"/>
      <c r="Q5" s="869" t="s">
        <v>192</v>
      </c>
      <c r="R5" s="363"/>
      <c r="S5" s="869" t="s">
        <v>20</v>
      </c>
      <c r="T5" s="374"/>
      <c r="U5" s="863" t="s">
        <v>255</v>
      </c>
      <c r="V5" s="350"/>
      <c r="W5" s="350"/>
      <c r="X5" s="339" t="s">
        <v>193</v>
      </c>
      <c r="Y5" s="384"/>
      <c r="Z5" s="384"/>
      <c r="AA5" s="863" t="s">
        <v>251</v>
      </c>
      <c r="AB5" s="374"/>
      <c r="AC5" s="869" t="s">
        <v>284</v>
      </c>
      <c r="AD5" s="1247"/>
    </row>
    <row r="6" spans="1:31" s="296" customFormat="1" ht="30.75" customHeight="1" x14ac:dyDescent="0.35">
      <c r="A6" s="875"/>
      <c r="B6" s="350" t="s">
        <v>26</v>
      </c>
      <c r="C6" s="350" t="s">
        <v>21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371" t="s">
        <v>28</v>
      </c>
      <c r="K6" s="869" t="s">
        <v>27</v>
      </c>
      <c r="L6" s="363" t="s">
        <v>30</v>
      </c>
      <c r="M6" s="869" t="s">
        <v>27</v>
      </c>
      <c r="N6" s="363" t="s">
        <v>30</v>
      </c>
      <c r="O6" s="869" t="s">
        <v>27</v>
      </c>
      <c r="P6" s="363" t="s">
        <v>30</v>
      </c>
      <c r="Q6" s="869" t="s">
        <v>27</v>
      </c>
      <c r="R6" s="363" t="s">
        <v>31</v>
      </c>
      <c r="S6" s="869" t="s">
        <v>27</v>
      </c>
      <c r="T6" s="374" t="s">
        <v>30</v>
      </c>
      <c r="U6" s="863" t="s">
        <v>27</v>
      </c>
      <c r="V6" s="350" t="s">
        <v>30</v>
      </c>
      <c r="W6" s="350" t="s">
        <v>28</v>
      </c>
      <c r="X6" s="873" t="s">
        <v>27</v>
      </c>
      <c r="Y6" s="350" t="s">
        <v>30</v>
      </c>
      <c r="Z6" s="350"/>
      <c r="AA6" s="863" t="s">
        <v>27</v>
      </c>
      <c r="AB6" s="374" t="s">
        <v>30</v>
      </c>
      <c r="AC6" s="869" t="s">
        <v>27</v>
      </c>
      <c r="AD6" s="864"/>
    </row>
    <row r="7" spans="1:31" ht="15" customHeight="1" x14ac:dyDescent="0.35">
      <c r="A7" s="1249">
        <v>44256</v>
      </c>
      <c r="B7" s="351"/>
      <c r="C7" s="351"/>
      <c r="D7" s="327"/>
      <c r="E7" s="348">
        <v>18.52</v>
      </c>
      <c r="F7" s="327">
        <v>141678</v>
      </c>
      <c r="G7" s="348"/>
      <c r="H7" s="297"/>
      <c r="I7" s="353">
        <v>20.03</v>
      </c>
      <c r="J7" s="353"/>
      <c r="K7" s="297">
        <v>153230</v>
      </c>
      <c r="L7" s="353"/>
      <c r="M7" s="297"/>
      <c r="N7" s="353"/>
      <c r="O7" s="298"/>
      <c r="P7" s="366"/>
      <c r="Q7" s="298"/>
      <c r="R7" s="365">
        <v>15</v>
      </c>
      <c r="S7" s="298">
        <v>114750</v>
      </c>
      <c r="T7" s="366">
        <v>12.24</v>
      </c>
      <c r="U7" s="298">
        <v>93636</v>
      </c>
      <c r="V7" s="385">
        <v>12.68</v>
      </c>
      <c r="W7" s="385"/>
      <c r="X7" s="340">
        <v>97002</v>
      </c>
      <c r="Y7" s="385">
        <v>34.67</v>
      </c>
      <c r="Z7" s="385"/>
      <c r="AA7" s="298">
        <v>265226</v>
      </c>
      <c r="AB7" s="366"/>
      <c r="AC7" s="298"/>
      <c r="AD7" s="298"/>
    </row>
    <row r="8" spans="1:31" ht="15" customHeight="1" x14ac:dyDescent="0.35">
      <c r="A8" s="1251"/>
      <c r="B8" s="352"/>
      <c r="C8" s="352"/>
      <c r="D8" s="327"/>
      <c r="E8" s="348"/>
      <c r="F8" s="327"/>
      <c r="G8" s="348"/>
      <c r="H8" s="297"/>
      <c r="I8" s="353"/>
      <c r="J8" s="353"/>
      <c r="K8" s="297"/>
      <c r="L8" s="353"/>
      <c r="M8" s="297"/>
      <c r="N8" s="353"/>
      <c r="O8" s="298"/>
      <c r="P8" s="366"/>
      <c r="Q8" s="298"/>
      <c r="R8" s="365">
        <v>15</v>
      </c>
      <c r="S8" s="298">
        <v>114750</v>
      </c>
      <c r="T8" s="366"/>
      <c r="U8" s="298"/>
      <c r="V8" s="385"/>
      <c r="W8" s="385"/>
      <c r="X8" s="340"/>
      <c r="Y8" s="385"/>
      <c r="Z8" s="385"/>
      <c r="AA8" s="298"/>
      <c r="AB8" s="366"/>
      <c r="AC8" s="298"/>
      <c r="AD8" s="298"/>
    </row>
    <row r="9" spans="1:31" ht="15" customHeight="1" x14ac:dyDescent="0.35">
      <c r="A9" s="1249">
        <v>44257</v>
      </c>
      <c r="B9" s="411">
        <v>13.22</v>
      </c>
      <c r="C9" s="411"/>
      <c r="D9" s="327">
        <v>101133</v>
      </c>
      <c r="E9" s="348">
        <v>22.77</v>
      </c>
      <c r="F9" s="327">
        <v>174191</v>
      </c>
      <c r="G9" s="348">
        <v>16.39</v>
      </c>
      <c r="H9" s="297">
        <v>125384</v>
      </c>
      <c r="I9" s="353">
        <v>22.87</v>
      </c>
      <c r="J9" s="353"/>
      <c r="K9" s="297">
        <v>174956</v>
      </c>
      <c r="L9" s="353"/>
      <c r="M9" s="297"/>
      <c r="N9" s="353"/>
      <c r="O9" s="298"/>
      <c r="P9" s="366"/>
      <c r="Q9" s="298"/>
      <c r="R9" s="365">
        <v>15</v>
      </c>
      <c r="S9" s="298">
        <v>114750</v>
      </c>
      <c r="T9" s="366"/>
      <c r="U9" s="298"/>
      <c r="V9" s="385"/>
      <c r="W9" s="385"/>
      <c r="X9" s="340"/>
      <c r="Y9" s="385"/>
      <c r="Z9" s="385"/>
      <c r="AA9" s="298"/>
      <c r="AB9" s="366"/>
      <c r="AC9" s="298"/>
      <c r="AD9" s="298"/>
    </row>
    <row r="10" spans="1:31" ht="15" customHeight="1" x14ac:dyDescent="0.35">
      <c r="A10" s="1250"/>
      <c r="B10" s="351"/>
      <c r="C10" s="351"/>
      <c r="D10" s="327"/>
      <c r="E10" s="348"/>
      <c r="F10" s="327"/>
      <c r="G10" s="348"/>
      <c r="H10" s="297"/>
      <c r="I10" s="353"/>
      <c r="J10" s="353"/>
      <c r="K10" s="297"/>
      <c r="L10" s="353"/>
      <c r="M10" s="297"/>
      <c r="N10" s="353"/>
      <c r="O10" s="298"/>
      <c r="P10" s="366"/>
      <c r="Q10" s="298"/>
      <c r="R10" s="365">
        <v>15</v>
      </c>
      <c r="S10" s="298">
        <v>114750</v>
      </c>
      <c r="T10" s="366"/>
      <c r="U10" s="298"/>
      <c r="V10" s="385"/>
      <c r="W10" s="385"/>
      <c r="X10" s="341"/>
      <c r="Y10" s="386"/>
      <c r="Z10" s="386"/>
      <c r="AA10" s="287"/>
      <c r="AB10" s="392"/>
      <c r="AC10" s="298"/>
      <c r="AD10" s="298"/>
      <c r="AE10" s="294" t="s">
        <v>153</v>
      </c>
    </row>
    <row r="11" spans="1:31" ht="15" customHeight="1" x14ac:dyDescent="0.35">
      <c r="A11" s="1251"/>
      <c r="B11" s="352"/>
      <c r="C11" s="352"/>
      <c r="D11" s="327"/>
      <c r="E11" s="348"/>
      <c r="F11" s="327"/>
      <c r="G11" s="348"/>
      <c r="H11" s="297"/>
      <c r="I11" s="353"/>
      <c r="J11" s="353"/>
      <c r="K11" s="297"/>
      <c r="L11" s="353"/>
      <c r="M11" s="297"/>
      <c r="N11" s="353"/>
      <c r="O11" s="298"/>
      <c r="P11" s="366"/>
      <c r="Q11" s="298"/>
      <c r="R11" s="365"/>
      <c r="S11" s="298"/>
      <c r="T11" s="366"/>
      <c r="U11" s="298"/>
      <c r="V11" s="385"/>
      <c r="W11" s="385"/>
      <c r="X11" s="340"/>
      <c r="Y11" s="385"/>
      <c r="Z11" s="385"/>
      <c r="AA11" s="298"/>
      <c r="AB11" s="366"/>
      <c r="AC11" s="298"/>
      <c r="AD11" s="298"/>
    </row>
    <row r="12" spans="1:31" ht="15" customHeight="1" x14ac:dyDescent="0.35">
      <c r="A12" s="1249">
        <v>44258</v>
      </c>
      <c r="B12" s="353">
        <v>19.77</v>
      </c>
      <c r="C12" s="353"/>
      <c r="D12" s="327">
        <v>151241</v>
      </c>
      <c r="E12" s="348">
        <v>17.54</v>
      </c>
      <c r="F12" s="327">
        <v>134181</v>
      </c>
      <c r="G12" s="348"/>
      <c r="H12" s="297"/>
      <c r="I12" s="353">
        <v>55</v>
      </c>
      <c r="J12" s="353"/>
      <c r="K12" s="297">
        <v>420750</v>
      </c>
      <c r="L12" s="353"/>
      <c r="M12" s="297"/>
      <c r="N12" s="353"/>
      <c r="O12" s="298"/>
      <c r="P12" s="366"/>
      <c r="Q12" s="298"/>
      <c r="R12" s="365">
        <v>15</v>
      </c>
      <c r="S12" s="298">
        <v>114750</v>
      </c>
      <c r="T12" s="366"/>
      <c r="U12" s="298"/>
      <c r="V12" s="385"/>
      <c r="W12" s="385"/>
      <c r="X12" s="340"/>
      <c r="Y12" s="385"/>
      <c r="Z12" s="385"/>
      <c r="AA12" s="298"/>
      <c r="AB12" s="366"/>
      <c r="AC12" s="298"/>
      <c r="AD12" s="298"/>
    </row>
    <row r="13" spans="1:31" ht="15" customHeight="1" x14ac:dyDescent="0.35">
      <c r="A13" s="1251"/>
      <c r="B13" s="353"/>
      <c r="C13" s="353"/>
      <c r="D13" s="327"/>
      <c r="E13" s="348"/>
      <c r="F13" s="297"/>
      <c r="G13" s="353"/>
      <c r="H13" s="297"/>
      <c r="I13" s="353"/>
      <c r="J13" s="353">
        <v>50.56</v>
      </c>
      <c r="K13" s="297">
        <v>260384</v>
      </c>
      <c r="L13" s="353"/>
      <c r="M13" s="297"/>
      <c r="N13" s="353"/>
      <c r="O13" s="298"/>
      <c r="P13" s="366"/>
      <c r="Q13" s="298"/>
      <c r="R13" s="365">
        <v>15</v>
      </c>
      <c r="S13" s="298">
        <v>114750</v>
      </c>
      <c r="T13" s="366"/>
      <c r="U13" s="298"/>
      <c r="V13" s="385"/>
      <c r="W13" s="385"/>
      <c r="X13" s="340"/>
      <c r="Y13" s="385"/>
      <c r="Z13" s="385"/>
      <c r="AA13" s="298"/>
      <c r="AB13" s="366"/>
      <c r="AC13" s="298"/>
      <c r="AD13" s="298"/>
    </row>
    <row r="14" spans="1:31" ht="15" customHeight="1" x14ac:dyDescent="0.35">
      <c r="A14" s="1249">
        <v>44259</v>
      </c>
      <c r="B14" s="353">
        <v>17.600000000000001</v>
      </c>
      <c r="C14" s="353"/>
      <c r="D14" s="327">
        <v>134640</v>
      </c>
      <c r="E14" s="348">
        <v>20.53</v>
      </c>
      <c r="F14" s="327">
        <v>157055</v>
      </c>
      <c r="G14" s="348">
        <v>35.22</v>
      </c>
      <c r="H14" s="297">
        <v>269433</v>
      </c>
      <c r="I14" s="353"/>
      <c r="J14" s="353">
        <v>50.47</v>
      </c>
      <c r="K14" s="297">
        <v>259921</v>
      </c>
      <c r="L14" s="353">
        <v>16.09</v>
      </c>
      <c r="M14" s="297">
        <v>123089</v>
      </c>
      <c r="N14" s="353"/>
      <c r="O14" s="298"/>
      <c r="P14" s="366"/>
      <c r="Q14" s="298"/>
      <c r="R14" s="365">
        <v>15</v>
      </c>
      <c r="S14" s="298">
        <v>114750</v>
      </c>
      <c r="T14" s="366"/>
      <c r="U14" s="298"/>
      <c r="V14" s="385"/>
      <c r="W14" s="385"/>
      <c r="X14" s="340"/>
      <c r="Y14" s="385"/>
      <c r="Z14" s="385"/>
      <c r="AA14" s="298"/>
      <c r="AB14" s="366"/>
      <c r="AC14" s="298"/>
      <c r="AD14" s="298"/>
    </row>
    <row r="15" spans="1:31" ht="15" customHeight="1" x14ac:dyDescent="0.35">
      <c r="A15" s="1251"/>
      <c r="B15" s="353"/>
      <c r="C15" s="353"/>
      <c r="D15" s="327"/>
      <c r="E15" s="348"/>
      <c r="F15" s="327"/>
      <c r="G15" s="348"/>
      <c r="H15" s="297"/>
      <c r="I15" s="353"/>
      <c r="J15" s="353"/>
      <c r="K15" s="297"/>
      <c r="L15" s="353"/>
      <c r="M15" s="297"/>
      <c r="N15" s="353"/>
      <c r="O15" s="298"/>
      <c r="P15" s="366"/>
      <c r="Q15" s="298"/>
      <c r="R15" s="365">
        <v>15</v>
      </c>
      <c r="S15" s="298">
        <v>114750</v>
      </c>
      <c r="T15" s="366"/>
      <c r="U15" s="298"/>
      <c r="V15" s="385"/>
      <c r="W15" s="385"/>
      <c r="X15" s="340"/>
      <c r="Y15" s="385"/>
      <c r="Z15" s="385"/>
      <c r="AA15" s="298"/>
      <c r="AB15" s="366"/>
      <c r="AC15" s="298"/>
      <c r="AD15" s="298"/>
    </row>
    <row r="16" spans="1:31" ht="15" customHeight="1" x14ac:dyDescent="0.35">
      <c r="A16" s="1249">
        <v>44260</v>
      </c>
      <c r="B16" s="353">
        <v>23.2</v>
      </c>
      <c r="C16" s="353"/>
      <c r="D16" s="327">
        <v>177480</v>
      </c>
      <c r="E16" s="348">
        <v>21.04</v>
      </c>
      <c r="F16" s="327">
        <v>160956</v>
      </c>
      <c r="G16" s="348"/>
      <c r="H16" s="297"/>
      <c r="I16" s="353"/>
      <c r="J16" s="353"/>
      <c r="K16" s="297"/>
      <c r="L16" s="353"/>
      <c r="M16" s="297"/>
      <c r="N16" s="353">
        <v>37.49</v>
      </c>
      <c r="O16" s="298">
        <v>286799</v>
      </c>
      <c r="P16" s="366"/>
      <c r="Q16" s="298"/>
      <c r="R16" s="365">
        <v>15</v>
      </c>
      <c r="S16" s="298">
        <v>114750</v>
      </c>
      <c r="T16" s="366"/>
      <c r="U16" s="298"/>
      <c r="V16" s="385">
        <v>14.07</v>
      </c>
      <c r="W16" s="385"/>
      <c r="X16" s="340">
        <v>107636</v>
      </c>
      <c r="Y16" s="385"/>
      <c r="Z16" s="385"/>
      <c r="AA16" s="298"/>
      <c r="AB16" s="366"/>
      <c r="AC16" s="298"/>
      <c r="AD16" s="298"/>
    </row>
    <row r="17" spans="1:30" ht="15" customHeight="1" x14ac:dyDescent="0.35">
      <c r="A17" s="1251"/>
      <c r="B17" s="353"/>
      <c r="C17" s="353"/>
      <c r="D17" s="327"/>
      <c r="E17" s="348"/>
      <c r="F17" s="327"/>
      <c r="G17" s="348"/>
      <c r="H17" s="297"/>
      <c r="I17" s="353"/>
      <c r="J17" s="353"/>
      <c r="K17" s="297"/>
      <c r="L17" s="353"/>
      <c r="M17" s="297"/>
      <c r="N17" s="353"/>
      <c r="O17" s="298"/>
      <c r="P17" s="366"/>
      <c r="Q17" s="298"/>
      <c r="R17" s="365"/>
      <c r="S17" s="298"/>
      <c r="T17" s="366"/>
      <c r="U17" s="298"/>
      <c r="V17" s="385"/>
      <c r="W17" s="385"/>
      <c r="X17" s="340"/>
      <c r="Y17" s="385"/>
      <c r="Z17" s="385"/>
      <c r="AA17" s="298"/>
      <c r="AB17" s="366"/>
      <c r="AC17" s="298"/>
      <c r="AD17" s="298"/>
    </row>
    <row r="18" spans="1:30" ht="15" customHeight="1" x14ac:dyDescent="0.35">
      <c r="A18" s="1249">
        <v>44261</v>
      </c>
      <c r="B18" s="353">
        <v>17.29</v>
      </c>
      <c r="C18" s="353"/>
      <c r="D18" s="327">
        <v>132269</v>
      </c>
      <c r="E18" s="348">
        <v>22.01</v>
      </c>
      <c r="F18" s="327">
        <v>168377</v>
      </c>
      <c r="G18" s="348"/>
      <c r="H18" s="297"/>
      <c r="I18" s="353"/>
      <c r="J18" s="353"/>
      <c r="K18" s="297"/>
      <c r="L18" s="353"/>
      <c r="M18" s="297"/>
      <c r="N18" s="353"/>
      <c r="O18" s="298"/>
      <c r="P18" s="366"/>
      <c r="Q18" s="298"/>
      <c r="R18" s="365">
        <v>15</v>
      </c>
      <c r="S18" s="298">
        <v>114750</v>
      </c>
      <c r="T18" s="366"/>
      <c r="U18" s="298"/>
      <c r="V18" s="385"/>
      <c r="W18" s="385"/>
      <c r="X18" s="340"/>
      <c r="Y18" s="385"/>
      <c r="Z18" s="385"/>
      <c r="AA18" s="298"/>
      <c r="AB18" s="366"/>
      <c r="AC18" s="298"/>
      <c r="AD18" s="298"/>
    </row>
    <row r="19" spans="1:30" ht="15" customHeight="1" x14ac:dyDescent="0.35">
      <c r="A19" s="1250"/>
      <c r="B19" s="353"/>
      <c r="C19" s="353"/>
      <c r="D19" s="327"/>
      <c r="E19" s="348"/>
      <c r="F19" s="327"/>
      <c r="G19" s="348"/>
      <c r="H19" s="297"/>
      <c r="I19" s="353"/>
      <c r="J19" s="353"/>
      <c r="K19" s="297"/>
      <c r="L19" s="353"/>
      <c r="M19" s="297"/>
      <c r="N19" s="353"/>
      <c r="O19" s="298"/>
      <c r="P19" s="366"/>
      <c r="Q19" s="298"/>
      <c r="R19" s="365"/>
      <c r="S19" s="298"/>
      <c r="T19" s="366"/>
      <c r="U19" s="298"/>
      <c r="V19" s="385"/>
      <c r="W19" s="385"/>
      <c r="X19" s="868"/>
      <c r="Y19" s="871"/>
      <c r="Z19" s="871"/>
      <c r="AA19" s="867"/>
      <c r="AB19" s="365"/>
      <c r="AC19" s="298"/>
      <c r="AD19" s="298"/>
    </row>
    <row r="20" spans="1:30" ht="15" customHeight="1" x14ac:dyDescent="0.35">
      <c r="A20" s="1250"/>
      <c r="B20" s="353"/>
      <c r="C20" s="353"/>
      <c r="D20" s="327"/>
      <c r="E20" s="348"/>
      <c r="F20" s="327"/>
      <c r="G20" s="348"/>
      <c r="H20" s="297"/>
      <c r="I20" s="353"/>
      <c r="J20" s="353"/>
      <c r="K20" s="297"/>
      <c r="L20" s="353"/>
      <c r="M20" s="297"/>
      <c r="N20" s="353"/>
      <c r="O20" s="298"/>
      <c r="P20" s="366"/>
      <c r="Q20" s="298"/>
      <c r="R20" s="365"/>
      <c r="S20" s="298"/>
      <c r="T20" s="366"/>
      <c r="U20" s="298"/>
      <c r="V20" s="385"/>
      <c r="W20" s="385"/>
      <c r="X20" s="868"/>
      <c r="Y20" s="871"/>
      <c r="Z20" s="871"/>
      <c r="AA20" s="867"/>
      <c r="AB20" s="365"/>
      <c r="AC20" s="298"/>
      <c r="AD20" s="298"/>
    </row>
    <row r="21" spans="1:30" ht="15" customHeight="1" x14ac:dyDescent="0.35">
      <c r="A21" s="1251"/>
      <c r="B21" s="353"/>
      <c r="C21" s="353"/>
      <c r="D21" s="327"/>
      <c r="E21" s="348"/>
      <c r="F21" s="327"/>
      <c r="G21" s="348"/>
      <c r="H21" s="297"/>
      <c r="I21" s="353"/>
      <c r="J21" s="353"/>
      <c r="K21" s="297"/>
      <c r="L21" s="353"/>
      <c r="M21" s="297"/>
      <c r="N21" s="353"/>
      <c r="O21" s="298"/>
      <c r="P21" s="366"/>
      <c r="Q21" s="298"/>
      <c r="R21" s="365"/>
      <c r="S21" s="298"/>
      <c r="T21" s="366"/>
      <c r="U21" s="298"/>
      <c r="V21" s="385"/>
      <c r="W21" s="385"/>
      <c r="X21" s="340"/>
      <c r="Y21" s="385"/>
      <c r="Z21" s="385"/>
      <c r="AA21" s="298"/>
      <c r="AB21" s="366"/>
      <c r="AC21" s="298"/>
      <c r="AD21" s="298"/>
    </row>
    <row r="22" spans="1:30" ht="15" customHeight="1" x14ac:dyDescent="0.35">
      <c r="A22" s="1249">
        <v>44262</v>
      </c>
      <c r="B22" s="353">
        <v>17.13</v>
      </c>
      <c r="C22" s="353"/>
      <c r="D22" s="327">
        <v>131045</v>
      </c>
      <c r="E22" s="348">
        <v>20.190000000000001</v>
      </c>
      <c r="F22" s="327">
        <v>154454</v>
      </c>
      <c r="G22" s="348"/>
      <c r="H22" s="297"/>
      <c r="I22" s="353"/>
      <c r="J22" s="353"/>
      <c r="K22" s="297"/>
      <c r="L22" s="353"/>
      <c r="M22" s="297"/>
      <c r="N22" s="353"/>
      <c r="O22" s="298"/>
      <c r="P22" s="366"/>
      <c r="Q22" s="298"/>
      <c r="R22" s="365"/>
      <c r="S22" s="298"/>
      <c r="T22" s="366"/>
      <c r="U22" s="298"/>
      <c r="V22" s="385"/>
      <c r="W22" s="385"/>
      <c r="X22" s="340"/>
      <c r="Y22" s="385"/>
      <c r="Z22" s="385"/>
      <c r="AA22" s="298"/>
      <c r="AB22" s="366"/>
      <c r="AC22" s="298"/>
      <c r="AD22" s="298"/>
    </row>
    <row r="23" spans="1:30" ht="15" customHeight="1" x14ac:dyDescent="0.35">
      <c r="A23" s="1251"/>
      <c r="B23" s="353"/>
      <c r="C23" s="353"/>
      <c r="D23" s="327"/>
      <c r="E23" s="348"/>
      <c r="F23" s="327"/>
      <c r="G23" s="348"/>
      <c r="H23" s="297"/>
      <c r="I23" s="353"/>
      <c r="J23" s="353"/>
      <c r="K23" s="297"/>
      <c r="L23" s="353"/>
      <c r="M23" s="297"/>
      <c r="N23" s="353"/>
      <c r="O23" s="298"/>
      <c r="P23" s="366"/>
      <c r="Q23" s="298"/>
      <c r="R23" s="365"/>
      <c r="S23" s="298"/>
      <c r="T23" s="366"/>
      <c r="U23" s="298"/>
      <c r="V23" s="385"/>
      <c r="W23" s="385"/>
      <c r="X23" s="340"/>
      <c r="Y23" s="385"/>
      <c r="Z23" s="385"/>
      <c r="AA23" s="298"/>
      <c r="AB23" s="366"/>
      <c r="AC23" s="298"/>
      <c r="AD23" s="298"/>
    </row>
    <row r="24" spans="1:30" ht="15" customHeight="1" x14ac:dyDescent="0.35">
      <c r="A24" s="1249">
        <v>44263</v>
      </c>
      <c r="B24" s="353"/>
      <c r="C24" s="353"/>
      <c r="D24" s="327"/>
      <c r="E24" s="348"/>
      <c r="F24" s="327"/>
      <c r="G24" s="348"/>
      <c r="H24" s="297"/>
      <c r="I24" s="353"/>
      <c r="J24" s="353"/>
      <c r="K24" s="297"/>
      <c r="L24" s="353"/>
      <c r="M24" s="297"/>
      <c r="N24" s="353"/>
      <c r="O24" s="298"/>
      <c r="P24" s="366">
        <v>12.02</v>
      </c>
      <c r="Q24" s="298">
        <v>91953</v>
      </c>
      <c r="R24" s="365">
        <v>15</v>
      </c>
      <c r="S24" s="298">
        <v>114750</v>
      </c>
      <c r="T24" s="366"/>
      <c r="U24" s="298"/>
      <c r="V24" s="385"/>
      <c r="W24" s="385"/>
      <c r="X24" s="340"/>
      <c r="Y24" s="385">
        <v>35.43</v>
      </c>
      <c r="Z24" s="385"/>
      <c r="AA24" s="298">
        <v>271040</v>
      </c>
      <c r="AB24" s="366"/>
      <c r="AC24" s="298"/>
      <c r="AD24" s="298"/>
    </row>
    <row r="25" spans="1:30" ht="15" customHeight="1" x14ac:dyDescent="0.35">
      <c r="A25" s="1251"/>
      <c r="B25" s="353"/>
      <c r="C25" s="353"/>
      <c r="D25" s="327"/>
      <c r="E25" s="348"/>
      <c r="F25" s="327"/>
      <c r="G25" s="348"/>
      <c r="H25" s="297"/>
      <c r="I25" s="353"/>
      <c r="J25" s="353"/>
      <c r="K25" s="297"/>
      <c r="L25" s="353"/>
      <c r="M25" s="297"/>
      <c r="N25" s="353"/>
      <c r="O25" s="298"/>
      <c r="P25" s="366"/>
      <c r="Q25" s="298"/>
      <c r="R25" s="365">
        <v>15</v>
      </c>
      <c r="S25" s="298">
        <v>114750</v>
      </c>
      <c r="T25" s="366"/>
      <c r="U25" s="298"/>
      <c r="V25" s="385"/>
      <c r="W25" s="385"/>
      <c r="X25" s="340"/>
      <c r="Y25" s="385"/>
      <c r="Z25" s="385"/>
      <c r="AA25" s="298"/>
      <c r="AB25" s="366"/>
      <c r="AC25" s="298"/>
      <c r="AD25" s="298"/>
    </row>
    <row r="26" spans="1:30" ht="15" customHeight="1" x14ac:dyDescent="0.35">
      <c r="A26" s="1249">
        <v>44264</v>
      </c>
      <c r="B26" s="353">
        <v>25.81</v>
      </c>
      <c r="C26" s="353"/>
      <c r="D26" s="327">
        <v>197447</v>
      </c>
      <c r="E26" s="348">
        <v>37.92</v>
      </c>
      <c r="F26" s="327">
        <v>290088</v>
      </c>
      <c r="G26" s="348"/>
      <c r="H26" s="297"/>
      <c r="I26" s="353">
        <v>33.67</v>
      </c>
      <c r="J26" s="353"/>
      <c r="K26" s="297">
        <v>272876</v>
      </c>
      <c r="L26" s="353">
        <v>16.309999999999999</v>
      </c>
      <c r="M26" s="297">
        <v>124772</v>
      </c>
      <c r="N26" s="353"/>
      <c r="O26" s="298"/>
      <c r="P26" s="366"/>
      <c r="Q26" s="298"/>
      <c r="R26" s="365">
        <v>15</v>
      </c>
      <c r="S26" s="298">
        <v>114750</v>
      </c>
      <c r="T26" s="366"/>
      <c r="U26" s="298"/>
      <c r="V26" s="385"/>
      <c r="W26" s="385"/>
      <c r="X26" s="340"/>
      <c r="Y26" s="385"/>
      <c r="Z26" s="385"/>
      <c r="AA26" s="298"/>
      <c r="AB26" s="366"/>
      <c r="AC26" s="298"/>
      <c r="AD26" s="298"/>
    </row>
    <row r="27" spans="1:30" ht="15" customHeight="1" x14ac:dyDescent="0.35">
      <c r="A27" s="1250"/>
      <c r="B27" s="353"/>
      <c r="C27" s="353"/>
      <c r="D27" s="327"/>
      <c r="E27" s="348"/>
      <c r="F27" s="327"/>
      <c r="G27" s="348"/>
      <c r="H27" s="297"/>
      <c r="I27" s="353"/>
      <c r="J27" s="353"/>
      <c r="K27" s="297"/>
      <c r="L27" s="353"/>
      <c r="M27" s="297"/>
      <c r="N27" s="353"/>
      <c r="O27" s="298"/>
      <c r="P27" s="366"/>
      <c r="Q27" s="298"/>
      <c r="R27" s="365">
        <v>15</v>
      </c>
      <c r="S27" s="298">
        <v>114750</v>
      </c>
      <c r="T27" s="366"/>
      <c r="U27" s="298"/>
      <c r="V27" s="385"/>
      <c r="W27" s="385"/>
      <c r="X27" s="868"/>
      <c r="Y27" s="871"/>
      <c r="Z27" s="871"/>
      <c r="AA27" s="867"/>
      <c r="AB27" s="365"/>
      <c r="AC27" s="298"/>
      <c r="AD27" s="298"/>
    </row>
    <row r="28" spans="1:30" ht="15" customHeight="1" x14ac:dyDescent="0.35">
      <c r="A28" s="1251"/>
      <c r="B28" s="353"/>
      <c r="C28" s="353"/>
      <c r="D28" s="327"/>
      <c r="E28" s="348"/>
      <c r="F28" s="327"/>
      <c r="G28" s="348"/>
      <c r="H28" s="297"/>
      <c r="I28" s="353"/>
      <c r="J28" s="353"/>
      <c r="K28" s="297"/>
      <c r="L28" s="353"/>
      <c r="M28" s="297"/>
      <c r="N28" s="353"/>
      <c r="O28" s="298"/>
      <c r="P28" s="366"/>
      <c r="Q28" s="298"/>
      <c r="R28" s="365"/>
      <c r="S28" s="298"/>
      <c r="T28" s="366"/>
      <c r="U28" s="298"/>
      <c r="V28" s="385"/>
      <c r="W28" s="385"/>
      <c r="X28" s="340"/>
      <c r="Y28" s="385"/>
      <c r="Z28" s="385"/>
      <c r="AA28" s="298"/>
      <c r="AB28" s="366"/>
      <c r="AC28" s="298"/>
      <c r="AD28" s="298"/>
    </row>
    <row r="29" spans="1:30" ht="15" customHeight="1" x14ac:dyDescent="0.35">
      <c r="A29" s="1249">
        <v>44265</v>
      </c>
      <c r="B29" s="353"/>
      <c r="C29" s="353"/>
      <c r="D29" s="327"/>
      <c r="E29" s="348">
        <v>6.37</v>
      </c>
      <c r="F29" s="327">
        <v>48731</v>
      </c>
      <c r="G29" s="348">
        <v>28.31</v>
      </c>
      <c r="H29" s="297">
        <v>216572</v>
      </c>
      <c r="I29" s="353"/>
      <c r="J29" s="353">
        <v>42.36</v>
      </c>
      <c r="K29" s="297">
        <v>218154</v>
      </c>
      <c r="L29" s="353"/>
      <c r="M29" s="297"/>
      <c r="N29" s="353"/>
      <c r="O29" s="298"/>
      <c r="P29" s="366"/>
      <c r="Q29" s="298"/>
      <c r="R29" s="365">
        <v>15</v>
      </c>
      <c r="S29" s="298">
        <v>114750</v>
      </c>
      <c r="T29" s="366">
        <v>19.41</v>
      </c>
      <c r="U29" s="298">
        <v>100000</v>
      </c>
      <c r="V29" s="385"/>
      <c r="W29" s="385"/>
      <c r="X29" s="340"/>
      <c r="Y29" s="385"/>
      <c r="Z29" s="385"/>
      <c r="AA29" s="298"/>
      <c r="AB29" s="366"/>
      <c r="AC29" s="298"/>
      <c r="AD29" s="298"/>
    </row>
    <row r="30" spans="1:30" ht="15" customHeight="1" x14ac:dyDescent="0.35">
      <c r="A30" s="1251"/>
      <c r="B30" s="353"/>
      <c r="C30" s="353"/>
      <c r="D30" s="327"/>
      <c r="E30" s="348"/>
      <c r="F30" s="327"/>
      <c r="G30" s="348"/>
      <c r="H30" s="297"/>
      <c r="I30" s="353">
        <v>16.75</v>
      </c>
      <c r="J30" s="353"/>
      <c r="K30" s="297">
        <v>128138</v>
      </c>
      <c r="L30" s="353"/>
      <c r="M30" s="297"/>
      <c r="N30" s="353"/>
      <c r="O30" s="298"/>
      <c r="P30" s="366"/>
      <c r="Q30" s="298"/>
      <c r="R30" s="365">
        <v>15</v>
      </c>
      <c r="S30" s="298">
        <v>114750</v>
      </c>
      <c r="T30" s="366"/>
      <c r="U30" s="298"/>
      <c r="V30" s="385"/>
      <c r="W30" s="385"/>
      <c r="X30" s="340"/>
      <c r="Y30" s="385"/>
      <c r="Z30" s="385"/>
      <c r="AA30" s="298"/>
      <c r="AB30" s="366"/>
      <c r="AC30" s="298"/>
      <c r="AD30" s="298"/>
    </row>
    <row r="31" spans="1:30" ht="15" customHeight="1" x14ac:dyDescent="0.35">
      <c r="A31" s="1249">
        <v>44266</v>
      </c>
      <c r="B31" s="353"/>
      <c r="C31" s="353"/>
      <c r="D31" s="327"/>
      <c r="E31" s="348">
        <v>13.17</v>
      </c>
      <c r="F31" s="327">
        <v>100751</v>
      </c>
      <c r="G31" s="348"/>
      <c r="H31" s="297"/>
      <c r="I31" s="353"/>
      <c r="J31" s="353"/>
      <c r="K31" s="297"/>
      <c r="L31" s="353"/>
      <c r="M31" s="297"/>
      <c r="N31" s="353"/>
      <c r="O31" s="298"/>
      <c r="P31" s="366"/>
      <c r="Q31" s="298"/>
      <c r="R31" s="365"/>
      <c r="S31" s="298"/>
      <c r="T31" s="366">
        <v>13.07</v>
      </c>
      <c r="U31" s="298">
        <v>100000</v>
      </c>
      <c r="V31" s="385">
        <v>10.8</v>
      </c>
      <c r="W31" s="385"/>
      <c r="X31" s="340">
        <v>82620</v>
      </c>
      <c r="Y31" s="385"/>
      <c r="Z31" s="385"/>
      <c r="AA31" s="298"/>
      <c r="AB31" s="366"/>
      <c r="AC31" s="298"/>
      <c r="AD31" s="298"/>
    </row>
    <row r="32" spans="1:30" ht="15" customHeight="1" x14ac:dyDescent="0.35">
      <c r="A32" s="1251"/>
      <c r="B32" s="353"/>
      <c r="C32" s="353"/>
      <c r="D32" s="327"/>
      <c r="E32" s="348"/>
      <c r="F32" s="327"/>
      <c r="G32" s="348"/>
      <c r="H32" s="297"/>
      <c r="I32" s="353"/>
      <c r="J32" s="353"/>
      <c r="K32" s="297"/>
      <c r="L32" s="353"/>
      <c r="M32" s="297"/>
      <c r="N32" s="353"/>
      <c r="O32" s="298"/>
      <c r="P32" s="366"/>
      <c r="Q32" s="298"/>
      <c r="R32" s="365"/>
      <c r="S32" s="298"/>
      <c r="T32" s="366"/>
      <c r="U32" s="298"/>
      <c r="V32" s="385"/>
      <c r="W32" s="385"/>
      <c r="X32" s="340"/>
      <c r="Y32" s="385"/>
      <c r="Z32" s="385"/>
      <c r="AA32" s="298"/>
      <c r="AB32" s="366"/>
      <c r="AC32" s="298"/>
      <c r="AD32" s="298"/>
    </row>
    <row r="33" spans="1:30" ht="15" customHeight="1" x14ac:dyDescent="0.35">
      <c r="A33" s="1249">
        <v>44267</v>
      </c>
      <c r="B33" s="353">
        <v>27.09</v>
      </c>
      <c r="C33" s="353"/>
      <c r="D33" s="327">
        <v>207239</v>
      </c>
      <c r="E33" s="348">
        <v>12.56</v>
      </c>
      <c r="F33" s="327">
        <v>96084</v>
      </c>
      <c r="G33" s="348">
        <v>25.86</v>
      </c>
      <c r="H33" s="297">
        <v>197829</v>
      </c>
      <c r="I33" s="353"/>
      <c r="J33" s="353"/>
      <c r="K33" s="297"/>
      <c r="L33" s="353"/>
      <c r="M33" s="297"/>
      <c r="N33" s="353"/>
      <c r="O33" s="298"/>
      <c r="P33" s="366"/>
      <c r="Q33" s="298"/>
      <c r="R33" s="365">
        <v>15</v>
      </c>
      <c r="S33" s="298">
        <v>114750</v>
      </c>
      <c r="T33" s="366"/>
      <c r="U33" s="298"/>
      <c r="V33" s="385"/>
      <c r="W33" s="385"/>
      <c r="X33" s="340"/>
      <c r="Y33" s="385"/>
      <c r="Z33" s="385"/>
      <c r="AA33" s="298"/>
      <c r="AB33" s="366"/>
      <c r="AC33" s="298"/>
      <c r="AD33" s="298"/>
    </row>
    <row r="34" spans="1:30" ht="15" customHeight="1" x14ac:dyDescent="0.35">
      <c r="A34" s="1251"/>
      <c r="B34" s="353"/>
      <c r="C34" s="353"/>
      <c r="D34" s="327"/>
      <c r="E34" s="348"/>
      <c r="F34" s="327"/>
      <c r="G34" s="348"/>
      <c r="H34" s="297"/>
      <c r="I34" s="353"/>
      <c r="J34" s="353"/>
      <c r="K34" s="297"/>
      <c r="L34" s="353"/>
      <c r="M34" s="297"/>
      <c r="N34" s="353"/>
      <c r="O34" s="298"/>
      <c r="P34" s="366"/>
      <c r="Q34" s="298"/>
      <c r="R34" s="365">
        <v>15</v>
      </c>
      <c r="S34" s="298">
        <v>114750</v>
      </c>
      <c r="T34" s="366"/>
      <c r="U34" s="298"/>
      <c r="V34" s="385"/>
      <c r="W34" s="385"/>
      <c r="X34" s="340"/>
      <c r="Y34" s="385"/>
      <c r="Z34" s="385"/>
      <c r="AA34" s="298"/>
      <c r="AB34" s="366"/>
      <c r="AC34" s="298"/>
      <c r="AD34" s="298"/>
    </row>
    <row r="35" spans="1:30" ht="15" customHeight="1" x14ac:dyDescent="0.35">
      <c r="A35" s="1249">
        <v>44268</v>
      </c>
      <c r="B35" s="353">
        <v>17.43</v>
      </c>
      <c r="C35" s="353"/>
      <c r="D35" s="327">
        <v>133340</v>
      </c>
      <c r="E35" s="348">
        <v>22.39</v>
      </c>
      <c r="F35" s="327">
        <v>171284</v>
      </c>
      <c r="G35" s="348"/>
      <c r="H35" s="297"/>
      <c r="I35" s="353"/>
      <c r="J35" s="353"/>
      <c r="K35" s="297"/>
      <c r="L35" s="353"/>
      <c r="M35" s="297"/>
      <c r="N35" s="353"/>
      <c r="O35" s="298"/>
      <c r="P35" s="366"/>
      <c r="Q35" s="298"/>
      <c r="R35" s="365">
        <v>15</v>
      </c>
      <c r="S35" s="298">
        <v>114750</v>
      </c>
      <c r="T35" s="366"/>
      <c r="U35" s="298"/>
      <c r="V35" s="385"/>
      <c r="W35" s="385"/>
      <c r="X35" s="340"/>
      <c r="Y35" s="385"/>
      <c r="Z35" s="385"/>
      <c r="AA35" s="298"/>
      <c r="AB35" s="366"/>
      <c r="AC35" s="298"/>
      <c r="AD35" s="298"/>
    </row>
    <row r="36" spans="1:30" ht="15" customHeight="1" x14ac:dyDescent="0.35">
      <c r="A36" s="1250"/>
      <c r="B36" s="353"/>
      <c r="C36" s="353"/>
      <c r="D36" s="327"/>
      <c r="E36" s="348"/>
      <c r="F36" s="327"/>
      <c r="G36" s="348"/>
      <c r="H36" s="297"/>
      <c r="I36" s="353"/>
      <c r="J36" s="353"/>
      <c r="K36" s="297"/>
      <c r="L36" s="353"/>
      <c r="M36" s="297"/>
      <c r="N36" s="353"/>
      <c r="O36" s="298"/>
      <c r="P36" s="366"/>
      <c r="Q36" s="298"/>
      <c r="R36" s="365"/>
      <c r="S36" s="298"/>
      <c r="T36" s="366"/>
      <c r="U36" s="298"/>
      <c r="V36" s="385"/>
      <c r="W36" s="385"/>
      <c r="X36" s="868"/>
      <c r="Y36" s="871"/>
      <c r="Z36" s="871"/>
      <c r="AA36" s="867"/>
      <c r="AB36" s="365"/>
      <c r="AC36" s="298"/>
      <c r="AD36" s="298"/>
    </row>
    <row r="37" spans="1:30" ht="15" customHeight="1" x14ac:dyDescent="0.35">
      <c r="A37" s="1251"/>
      <c r="B37" s="353"/>
      <c r="C37" s="353"/>
      <c r="D37" s="327"/>
      <c r="E37" s="348"/>
      <c r="F37" s="327"/>
      <c r="G37" s="348"/>
      <c r="H37" s="297"/>
      <c r="I37" s="353"/>
      <c r="J37" s="353"/>
      <c r="K37" s="297"/>
      <c r="L37" s="353"/>
      <c r="M37" s="297"/>
      <c r="N37" s="353"/>
      <c r="O37" s="298"/>
      <c r="P37" s="366"/>
      <c r="Q37" s="298"/>
      <c r="R37" s="365"/>
      <c r="S37" s="298"/>
      <c r="T37" s="366"/>
      <c r="U37" s="298"/>
      <c r="V37" s="385"/>
      <c r="W37" s="385"/>
      <c r="X37" s="340"/>
      <c r="Y37" s="385"/>
      <c r="Z37" s="385"/>
      <c r="AA37" s="298"/>
      <c r="AB37" s="366"/>
      <c r="AC37" s="298"/>
      <c r="AD37" s="298"/>
    </row>
    <row r="38" spans="1:30" ht="15" customHeight="1" x14ac:dyDescent="0.35">
      <c r="A38" s="1249">
        <v>44269</v>
      </c>
      <c r="B38" s="353">
        <v>12.26</v>
      </c>
      <c r="C38" s="353"/>
      <c r="D38" s="327">
        <v>93789</v>
      </c>
      <c r="E38" s="348">
        <v>19.010000000000002</v>
      </c>
      <c r="F38" s="327">
        <v>145427</v>
      </c>
      <c r="G38" s="348"/>
      <c r="H38" s="297"/>
      <c r="I38" s="353"/>
      <c r="J38" s="353">
        <v>42.83</v>
      </c>
      <c r="K38" s="297">
        <v>220575</v>
      </c>
      <c r="L38" s="353"/>
      <c r="M38" s="297"/>
      <c r="N38" s="353"/>
      <c r="O38" s="298"/>
      <c r="P38" s="366"/>
      <c r="Q38" s="298"/>
      <c r="R38" s="365"/>
      <c r="S38" s="298"/>
      <c r="T38" s="366"/>
      <c r="U38" s="298"/>
      <c r="V38" s="385"/>
      <c r="W38" s="385"/>
      <c r="X38" s="340"/>
      <c r="Y38" s="385"/>
      <c r="Z38" s="385"/>
      <c r="AA38" s="298"/>
      <c r="AB38" s="366"/>
      <c r="AC38" s="298"/>
      <c r="AD38" s="298"/>
    </row>
    <row r="39" spans="1:30" ht="15" customHeight="1" x14ac:dyDescent="0.35">
      <c r="A39" s="1250"/>
      <c r="B39" s="353"/>
      <c r="C39" s="353"/>
      <c r="D39" s="327"/>
      <c r="E39" s="348"/>
      <c r="F39" s="327"/>
      <c r="G39" s="348"/>
      <c r="H39" s="297"/>
      <c r="I39" s="353">
        <v>39.39</v>
      </c>
      <c r="J39" s="353"/>
      <c r="K39" s="297">
        <v>301334</v>
      </c>
      <c r="L39" s="353"/>
      <c r="M39" s="297"/>
      <c r="N39" s="353"/>
      <c r="O39" s="298"/>
      <c r="P39" s="366"/>
      <c r="Q39" s="298"/>
      <c r="R39" s="365"/>
      <c r="S39" s="298"/>
      <c r="T39" s="366"/>
      <c r="U39" s="298"/>
      <c r="V39" s="385"/>
      <c r="W39" s="385"/>
      <c r="X39" s="868"/>
      <c r="Y39" s="871"/>
      <c r="Z39" s="871"/>
      <c r="AA39" s="867"/>
      <c r="AB39" s="365"/>
      <c r="AC39" s="298"/>
      <c r="AD39" s="298"/>
    </row>
    <row r="40" spans="1:30" ht="15" customHeight="1" x14ac:dyDescent="0.35">
      <c r="A40" s="1251"/>
      <c r="B40" s="353"/>
      <c r="C40" s="353"/>
      <c r="D40" s="327"/>
      <c r="E40" s="348"/>
      <c r="F40" s="327"/>
      <c r="G40" s="348"/>
      <c r="H40" s="297"/>
      <c r="I40" s="353"/>
      <c r="J40" s="353"/>
      <c r="K40" s="297"/>
      <c r="L40" s="353"/>
      <c r="M40" s="297"/>
      <c r="N40" s="353"/>
      <c r="O40" s="298"/>
      <c r="P40" s="366"/>
      <c r="Q40" s="298"/>
      <c r="R40" s="365"/>
      <c r="S40" s="298"/>
      <c r="T40" s="366"/>
      <c r="U40" s="298"/>
      <c r="V40" s="385"/>
      <c r="W40" s="385"/>
      <c r="X40" s="340"/>
      <c r="Y40" s="385"/>
      <c r="Z40" s="385"/>
      <c r="AA40" s="298"/>
      <c r="AB40" s="366"/>
      <c r="AC40" s="298"/>
      <c r="AD40" s="298"/>
    </row>
    <row r="41" spans="1:30" ht="15" customHeight="1" x14ac:dyDescent="0.35">
      <c r="A41" s="1249">
        <v>44270</v>
      </c>
      <c r="B41" s="353"/>
      <c r="C41" s="353"/>
      <c r="D41" s="327"/>
      <c r="E41" s="348">
        <v>17.87</v>
      </c>
      <c r="F41" s="327">
        <v>136706</v>
      </c>
      <c r="G41" s="348"/>
      <c r="H41" s="297"/>
      <c r="I41" s="353">
        <v>28.41</v>
      </c>
      <c r="J41" s="353"/>
      <c r="K41" s="297">
        <v>217337</v>
      </c>
      <c r="L41" s="353">
        <v>40</v>
      </c>
      <c r="M41" s="297">
        <v>306000</v>
      </c>
      <c r="N41" s="353"/>
      <c r="O41" s="298"/>
      <c r="P41" s="366"/>
      <c r="Q41" s="298"/>
      <c r="R41" s="365">
        <v>15</v>
      </c>
      <c r="S41" s="298">
        <v>114750</v>
      </c>
      <c r="T41" s="366">
        <v>12.13</v>
      </c>
      <c r="U41" s="298">
        <v>92795</v>
      </c>
      <c r="V41" s="385"/>
      <c r="W41" s="385"/>
      <c r="X41" s="340"/>
      <c r="Y41" s="385">
        <v>29.63</v>
      </c>
      <c r="Z41" s="385"/>
      <c r="AA41" s="298">
        <v>226670</v>
      </c>
      <c r="AB41" s="366"/>
      <c r="AC41" s="298"/>
      <c r="AD41" s="298"/>
    </row>
    <row r="42" spans="1:30" ht="15" customHeight="1" x14ac:dyDescent="0.35">
      <c r="A42" s="1251"/>
      <c r="B42" s="353"/>
      <c r="C42" s="353"/>
      <c r="D42" s="327"/>
      <c r="E42" s="348"/>
      <c r="F42" s="327"/>
      <c r="G42" s="348"/>
      <c r="H42" s="297"/>
      <c r="I42" s="353"/>
      <c r="J42" s="353"/>
      <c r="K42" s="297"/>
      <c r="L42" s="353"/>
      <c r="M42" s="297"/>
      <c r="N42" s="353"/>
      <c r="O42" s="298"/>
      <c r="P42" s="366"/>
      <c r="Q42" s="298"/>
      <c r="R42" s="365">
        <v>15</v>
      </c>
      <c r="S42" s="298">
        <v>114750</v>
      </c>
      <c r="T42" s="366"/>
      <c r="U42" s="298"/>
      <c r="V42" s="385"/>
      <c r="W42" s="385"/>
      <c r="X42" s="340"/>
      <c r="Y42" s="385"/>
      <c r="Z42" s="385"/>
      <c r="AA42" s="298"/>
      <c r="AB42" s="366"/>
      <c r="AC42" s="298"/>
      <c r="AD42" s="298"/>
    </row>
    <row r="43" spans="1:30" ht="15" customHeight="1" x14ac:dyDescent="0.35">
      <c r="A43" s="1249">
        <v>44271</v>
      </c>
      <c r="B43" s="353">
        <v>19.63</v>
      </c>
      <c r="C43" s="353"/>
      <c r="D43" s="327">
        <v>150170</v>
      </c>
      <c r="E43" s="348">
        <v>20.29</v>
      </c>
      <c r="F43" s="327">
        <v>155219</v>
      </c>
      <c r="G43" s="348"/>
      <c r="H43" s="338"/>
      <c r="I43" s="372">
        <v>24.87</v>
      </c>
      <c r="J43" s="372"/>
      <c r="K43" s="297">
        <v>190256</v>
      </c>
      <c r="L43" s="353"/>
      <c r="M43" s="297"/>
      <c r="N43" s="353"/>
      <c r="O43" s="298"/>
      <c r="P43" s="366"/>
      <c r="Q43" s="298"/>
      <c r="R43" s="365">
        <v>15</v>
      </c>
      <c r="S43" s="298">
        <v>114750</v>
      </c>
      <c r="T43" s="366"/>
      <c r="U43" s="298"/>
      <c r="V43" s="385">
        <v>15.1</v>
      </c>
      <c r="W43" s="385"/>
      <c r="X43" s="340">
        <v>115515</v>
      </c>
      <c r="Y43" s="385">
        <v>13.06</v>
      </c>
      <c r="Z43" s="385"/>
      <c r="AA43" s="298">
        <v>99909</v>
      </c>
      <c r="AB43" s="366">
        <v>12.15</v>
      </c>
      <c r="AC43" s="298">
        <v>92948</v>
      </c>
      <c r="AD43" s="298"/>
    </row>
    <row r="44" spans="1:30" ht="15" customHeight="1" x14ac:dyDescent="0.35">
      <c r="A44" s="1251"/>
      <c r="B44" s="353"/>
      <c r="C44" s="353"/>
      <c r="D44" s="327"/>
      <c r="E44" s="348"/>
      <c r="F44" s="327"/>
      <c r="G44" s="348"/>
      <c r="H44" s="297"/>
      <c r="I44" s="353"/>
      <c r="J44" s="353"/>
      <c r="K44" s="297"/>
      <c r="L44" s="353"/>
      <c r="M44" s="297"/>
      <c r="N44" s="353"/>
      <c r="O44" s="298"/>
      <c r="P44" s="366"/>
      <c r="Q44" s="298"/>
      <c r="R44" s="365">
        <v>15</v>
      </c>
      <c r="S44" s="298">
        <v>114750</v>
      </c>
      <c r="T44" s="366"/>
      <c r="U44" s="298"/>
      <c r="V44" s="385"/>
      <c r="W44" s="385"/>
      <c r="X44" s="340"/>
      <c r="Y44" s="385"/>
      <c r="Z44" s="385"/>
      <c r="AA44" s="298"/>
      <c r="AB44" s="366"/>
      <c r="AC44" s="298"/>
      <c r="AD44" s="298"/>
    </row>
    <row r="45" spans="1:30" ht="15" customHeight="1" x14ac:dyDescent="0.35">
      <c r="A45" s="1249">
        <v>44272</v>
      </c>
      <c r="B45" s="353"/>
      <c r="C45" s="353"/>
      <c r="D45" s="327"/>
      <c r="E45" s="348">
        <v>23.52</v>
      </c>
      <c r="F45" s="327">
        <v>179928</v>
      </c>
      <c r="G45" s="348">
        <v>31.52</v>
      </c>
      <c r="H45" s="297">
        <v>241128</v>
      </c>
      <c r="I45" s="353">
        <v>20.77</v>
      </c>
      <c r="J45" s="353"/>
      <c r="K45" s="297">
        <v>158891</v>
      </c>
      <c r="L45" s="353"/>
      <c r="M45" s="297"/>
      <c r="N45" s="353"/>
      <c r="O45" s="298"/>
      <c r="P45" s="366"/>
      <c r="Q45" s="298"/>
      <c r="R45" s="365">
        <v>15</v>
      </c>
      <c r="S45" s="298">
        <v>114750</v>
      </c>
      <c r="T45" s="366"/>
      <c r="U45" s="298"/>
      <c r="V45" s="385"/>
      <c r="W45" s="385">
        <v>28.05</v>
      </c>
      <c r="X45" s="340">
        <v>144460</v>
      </c>
      <c r="Y45" s="385"/>
      <c r="Z45" s="385"/>
      <c r="AA45" s="298"/>
      <c r="AB45" s="366"/>
      <c r="AC45" s="298"/>
      <c r="AD45" s="298"/>
    </row>
    <row r="46" spans="1:30" ht="15" customHeight="1" x14ac:dyDescent="0.35">
      <c r="A46" s="1251"/>
      <c r="B46" s="353"/>
      <c r="C46" s="353"/>
      <c r="D46" s="327"/>
      <c r="E46" s="348"/>
      <c r="F46" s="327"/>
      <c r="G46" s="348"/>
      <c r="H46" s="297"/>
      <c r="I46" s="353"/>
      <c r="J46" s="353"/>
      <c r="K46" s="297"/>
      <c r="L46" s="353"/>
      <c r="M46" s="297"/>
      <c r="N46" s="353"/>
      <c r="O46" s="298"/>
      <c r="P46" s="366"/>
      <c r="Q46" s="298"/>
      <c r="R46" s="365">
        <v>15</v>
      </c>
      <c r="S46" s="298">
        <v>114750</v>
      </c>
      <c r="T46" s="366"/>
      <c r="U46" s="298"/>
      <c r="V46" s="385"/>
      <c r="W46" s="385"/>
      <c r="X46" s="340"/>
      <c r="Y46" s="385"/>
      <c r="Z46" s="385"/>
      <c r="AA46" s="298"/>
      <c r="AB46" s="366"/>
      <c r="AC46" s="298"/>
      <c r="AD46" s="298"/>
    </row>
    <row r="47" spans="1:30" ht="15" customHeight="1" x14ac:dyDescent="0.35">
      <c r="A47" s="1249">
        <v>44273</v>
      </c>
      <c r="B47" s="353">
        <v>30.74</v>
      </c>
      <c r="C47" s="353"/>
      <c r="D47" s="327">
        <v>235161</v>
      </c>
      <c r="E47" s="348">
        <v>10.66</v>
      </c>
      <c r="F47" s="327">
        <v>81549</v>
      </c>
      <c r="G47" s="348"/>
      <c r="H47" s="297"/>
      <c r="I47" s="353">
        <v>17.72</v>
      </c>
      <c r="J47" s="353"/>
      <c r="K47" s="297">
        <v>135558</v>
      </c>
      <c r="L47" s="353"/>
      <c r="M47" s="297"/>
      <c r="N47" s="353"/>
      <c r="O47" s="298"/>
      <c r="P47" s="366"/>
      <c r="Q47" s="298"/>
      <c r="R47" s="365">
        <v>15</v>
      </c>
      <c r="S47" s="298">
        <v>114750</v>
      </c>
      <c r="T47" s="366"/>
      <c r="U47" s="298"/>
      <c r="V47" s="385"/>
      <c r="W47" s="385"/>
      <c r="X47" s="340"/>
      <c r="Y47" s="385"/>
      <c r="Z47" s="385"/>
      <c r="AA47" s="298"/>
      <c r="AB47" s="366"/>
      <c r="AC47" s="298"/>
      <c r="AD47" s="298"/>
    </row>
    <row r="48" spans="1:30" ht="15" customHeight="1" x14ac:dyDescent="0.35">
      <c r="A48" s="1250"/>
      <c r="B48" s="353"/>
      <c r="C48" s="353"/>
      <c r="D48" s="327"/>
      <c r="E48" s="348"/>
      <c r="F48" s="327"/>
      <c r="G48" s="348"/>
      <c r="H48" s="297"/>
      <c r="I48" s="353"/>
      <c r="J48" s="353"/>
      <c r="K48" s="297"/>
      <c r="L48" s="353"/>
      <c r="M48" s="297"/>
      <c r="N48" s="353"/>
      <c r="O48" s="298"/>
      <c r="P48" s="366"/>
      <c r="Q48" s="298"/>
      <c r="R48" s="365">
        <v>15</v>
      </c>
      <c r="S48" s="298">
        <v>114750</v>
      </c>
      <c r="T48" s="366"/>
      <c r="U48" s="298"/>
      <c r="V48" s="385"/>
      <c r="W48" s="385"/>
      <c r="X48" s="868"/>
      <c r="Y48" s="871"/>
      <c r="Z48" s="871"/>
      <c r="AA48" s="867"/>
      <c r="AB48" s="365"/>
      <c r="AC48" s="298"/>
      <c r="AD48" s="298"/>
    </row>
    <row r="49" spans="1:30" ht="15" customHeight="1" x14ac:dyDescent="0.35">
      <c r="A49" s="1251"/>
      <c r="B49" s="353"/>
      <c r="C49" s="353"/>
      <c r="D49" s="327"/>
      <c r="E49" s="348"/>
      <c r="F49" s="327"/>
      <c r="G49" s="348"/>
      <c r="H49" s="297"/>
      <c r="I49" s="353"/>
      <c r="J49" s="353"/>
      <c r="K49" s="297"/>
      <c r="L49" s="353"/>
      <c r="M49" s="297"/>
      <c r="N49" s="353"/>
      <c r="O49" s="298"/>
      <c r="P49" s="366"/>
      <c r="Q49" s="298"/>
      <c r="R49" s="365"/>
      <c r="S49" s="298"/>
      <c r="T49" s="366"/>
      <c r="U49" s="298"/>
      <c r="V49" s="385"/>
      <c r="W49" s="385"/>
      <c r="X49" s="340"/>
      <c r="Y49" s="385"/>
      <c r="Z49" s="385"/>
      <c r="AA49" s="298"/>
      <c r="AB49" s="366"/>
      <c r="AC49" s="298"/>
      <c r="AD49" s="298"/>
    </row>
    <row r="50" spans="1:30" ht="15" customHeight="1" x14ac:dyDescent="0.35">
      <c r="A50" s="1249">
        <v>44274</v>
      </c>
      <c r="B50" s="353">
        <v>17.36</v>
      </c>
      <c r="C50" s="353"/>
      <c r="D50" s="327">
        <v>132804</v>
      </c>
      <c r="E50" s="348">
        <v>21.84</v>
      </c>
      <c r="F50" s="327">
        <v>167076</v>
      </c>
      <c r="G50" s="348"/>
      <c r="H50" s="297"/>
      <c r="I50" s="353"/>
      <c r="J50" s="353">
        <v>52.13</v>
      </c>
      <c r="K50" s="297">
        <v>268470</v>
      </c>
      <c r="L50" s="353">
        <v>16.28</v>
      </c>
      <c r="M50" s="297">
        <v>124542</v>
      </c>
      <c r="N50" s="353">
        <v>39.81</v>
      </c>
      <c r="O50" s="298">
        <v>304547</v>
      </c>
      <c r="P50" s="366"/>
      <c r="Q50" s="298"/>
      <c r="R50" s="365">
        <v>15</v>
      </c>
      <c r="S50" s="298">
        <v>114750</v>
      </c>
      <c r="T50" s="366"/>
      <c r="U50" s="298"/>
      <c r="V50" s="385"/>
      <c r="W50" s="385"/>
      <c r="X50" s="340"/>
      <c r="Y50" s="385"/>
      <c r="Z50" s="385"/>
      <c r="AA50" s="298"/>
      <c r="AB50" s="366"/>
      <c r="AC50" s="298"/>
      <c r="AD50" s="298"/>
    </row>
    <row r="51" spans="1:30" ht="15" customHeight="1" x14ac:dyDescent="0.35">
      <c r="A51" s="1250"/>
      <c r="B51" s="353"/>
      <c r="C51" s="353"/>
      <c r="D51" s="327"/>
      <c r="E51" s="348"/>
      <c r="F51" s="327"/>
      <c r="G51" s="348"/>
      <c r="H51" s="297"/>
      <c r="I51" s="353">
        <v>29.97</v>
      </c>
      <c r="J51" s="353"/>
      <c r="K51" s="297">
        <v>229271</v>
      </c>
      <c r="L51" s="353"/>
      <c r="M51" s="297"/>
      <c r="N51" s="353"/>
      <c r="O51" s="298"/>
      <c r="P51" s="366"/>
      <c r="Q51" s="298"/>
      <c r="R51" s="365">
        <v>15</v>
      </c>
      <c r="S51" s="298">
        <v>114750</v>
      </c>
      <c r="T51" s="366"/>
      <c r="U51" s="298"/>
      <c r="V51" s="385"/>
      <c r="W51" s="385"/>
      <c r="X51" s="868"/>
      <c r="Y51" s="871"/>
      <c r="Z51" s="871"/>
      <c r="AA51" s="867"/>
      <c r="AB51" s="365"/>
      <c r="AC51" s="298"/>
      <c r="AD51" s="298"/>
    </row>
    <row r="52" spans="1:30" ht="15" customHeight="1" x14ac:dyDescent="0.35">
      <c r="A52" s="1251"/>
      <c r="B52" s="353"/>
      <c r="C52" s="353"/>
      <c r="D52" s="327"/>
      <c r="E52" s="348"/>
      <c r="F52" s="327"/>
      <c r="G52" s="348"/>
      <c r="H52" s="297"/>
      <c r="I52" s="353"/>
      <c r="J52" s="353"/>
      <c r="K52" s="297"/>
      <c r="L52" s="353"/>
      <c r="M52" s="297"/>
      <c r="N52" s="353"/>
      <c r="O52" s="298"/>
      <c r="P52" s="366"/>
      <c r="Q52" s="298"/>
      <c r="R52" s="365"/>
      <c r="S52" s="298"/>
      <c r="T52" s="366"/>
      <c r="U52" s="298"/>
      <c r="V52" s="385"/>
      <c r="W52" s="385"/>
      <c r="X52" s="340"/>
      <c r="Y52" s="385"/>
      <c r="Z52" s="385"/>
      <c r="AA52" s="298"/>
      <c r="AB52" s="366"/>
      <c r="AC52" s="298"/>
      <c r="AD52" s="298"/>
    </row>
    <row r="53" spans="1:30" ht="15" customHeight="1" x14ac:dyDescent="0.35">
      <c r="A53" s="1249">
        <v>44275</v>
      </c>
      <c r="B53" s="353">
        <v>16.899999999999999</v>
      </c>
      <c r="C53" s="353"/>
      <c r="D53" s="327">
        <v>129285</v>
      </c>
      <c r="E53" s="410">
        <v>21.19</v>
      </c>
      <c r="F53" s="327">
        <v>162104</v>
      </c>
      <c r="G53" s="348"/>
      <c r="H53" s="297"/>
      <c r="I53" s="353">
        <v>24.07</v>
      </c>
      <c r="J53" s="353"/>
      <c r="K53" s="297">
        <v>184136</v>
      </c>
      <c r="L53" s="353"/>
      <c r="M53" s="297"/>
      <c r="N53" s="353"/>
      <c r="O53" s="298"/>
      <c r="P53" s="366"/>
      <c r="Q53" s="298"/>
      <c r="R53" s="365">
        <v>15</v>
      </c>
      <c r="S53" s="298">
        <v>114750</v>
      </c>
      <c r="T53" s="366"/>
      <c r="U53" s="298"/>
      <c r="V53" s="385"/>
      <c r="W53" s="385"/>
      <c r="X53" s="340"/>
      <c r="Y53" s="385"/>
      <c r="Z53" s="385"/>
      <c r="AA53" s="298"/>
      <c r="AB53" s="366"/>
      <c r="AC53" s="298"/>
      <c r="AD53" s="298"/>
    </row>
    <row r="54" spans="1:30" ht="15" customHeight="1" x14ac:dyDescent="0.35">
      <c r="A54" s="1251"/>
      <c r="B54" s="353"/>
      <c r="C54" s="353"/>
      <c r="D54" s="327"/>
      <c r="E54" s="348"/>
      <c r="F54" s="327"/>
      <c r="G54" s="348"/>
      <c r="H54" s="298"/>
      <c r="I54" s="366"/>
      <c r="J54" s="366"/>
      <c r="K54" s="297"/>
      <c r="L54" s="353"/>
      <c r="M54" s="297"/>
      <c r="N54" s="353"/>
      <c r="O54" s="298"/>
      <c r="P54" s="366"/>
      <c r="Q54" s="298"/>
      <c r="R54" s="365"/>
      <c r="S54" s="298"/>
      <c r="T54" s="366"/>
      <c r="U54" s="298"/>
      <c r="V54" s="385"/>
      <c r="W54" s="385"/>
      <c r="X54" s="340"/>
      <c r="Y54" s="385"/>
      <c r="Z54" s="385"/>
      <c r="AA54" s="298"/>
      <c r="AB54" s="366"/>
      <c r="AC54" s="298"/>
      <c r="AD54" s="298"/>
    </row>
    <row r="55" spans="1:30" ht="15" customHeight="1" x14ac:dyDescent="0.35">
      <c r="A55" s="1249">
        <v>44276</v>
      </c>
      <c r="B55" s="353">
        <v>12.39</v>
      </c>
      <c r="C55" s="353"/>
      <c r="D55" s="327">
        <v>94784</v>
      </c>
      <c r="E55" s="348">
        <v>20.45</v>
      </c>
      <c r="F55" s="327">
        <v>156443</v>
      </c>
      <c r="G55" s="348"/>
      <c r="H55" s="298"/>
      <c r="I55" s="366">
        <v>23.49</v>
      </c>
      <c r="J55" s="366"/>
      <c r="K55" s="297">
        <v>179699</v>
      </c>
      <c r="L55" s="353"/>
      <c r="M55" s="297"/>
      <c r="N55" s="353"/>
      <c r="O55" s="298"/>
      <c r="P55" s="366"/>
      <c r="Q55" s="298"/>
      <c r="R55" s="365"/>
      <c r="S55" s="298"/>
      <c r="T55" s="366"/>
      <c r="U55" s="298"/>
      <c r="V55" s="385"/>
      <c r="W55" s="385"/>
      <c r="X55" s="340"/>
      <c r="Y55" s="385">
        <v>13.07</v>
      </c>
      <c r="Z55" s="385"/>
      <c r="AA55" s="298">
        <v>100000</v>
      </c>
      <c r="AB55" s="366"/>
      <c r="AC55" s="298"/>
      <c r="AD55" s="298"/>
    </row>
    <row r="56" spans="1:30" ht="15" customHeight="1" x14ac:dyDescent="0.35">
      <c r="A56" s="1250"/>
      <c r="B56" s="353"/>
      <c r="C56" s="353"/>
      <c r="D56" s="327"/>
      <c r="E56" s="348"/>
      <c r="F56" s="327"/>
      <c r="G56" s="348"/>
      <c r="H56" s="298"/>
      <c r="I56" s="366"/>
      <c r="J56" s="366"/>
      <c r="K56" s="297"/>
      <c r="L56" s="353"/>
      <c r="M56" s="297"/>
      <c r="N56" s="353"/>
      <c r="O56" s="298"/>
      <c r="P56" s="366"/>
      <c r="Q56" s="298"/>
      <c r="R56" s="365"/>
      <c r="S56" s="298"/>
      <c r="T56" s="366"/>
      <c r="U56" s="298"/>
      <c r="V56" s="385"/>
      <c r="W56" s="385"/>
      <c r="X56" s="868"/>
      <c r="Y56" s="871"/>
      <c r="Z56" s="871"/>
      <c r="AA56" s="867"/>
      <c r="AB56" s="365"/>
      <c r="AC56" s="298"/>
      <c r="AD56" s="298"/>
    </row>
    <row r="57" spans="1:30" ht="15" customHeight="1" x14ac:dyDescent="0.35">
      <c r="A57" s="1251"/>
      <c r="B57" s="353"/>
      <c r="C57" s="353"/>
      <c r="D57" s="327"/>
      <c r="E57" s="348"/>
      <c r="F57" s="327"/>
      <c r="G57" s="348"/>
      <c r="H57" s="297"/>
      <c r="I57" s="353"/>
      <c r="J57" s="353"/>
      <c r="K57" s="297"/>
      <c r="L57" s="353"/>
      <c r="M57" s="297"/>
      <c r="N57" s="353"/>
      <c r="O57" s="298"/>
      <c r="P57" s="366"/>
      <c r="Q57" s="298"/>
      <c r="R57" s="365"/>
      <c r="S57" s="298"/>
      <c r="T57" s="366"/>
      <c r="U57" s="298"/>
      <c r="V57" s="385"/>
      <c r="W57" s="385"/>
      <c r="X57" s="340"/>
      <c r="Y57" s="385"/>
      <c r="Z57" s="385"/>
      <c r="AA57" s="298"/>
      <c r="AB57" s="366"/>
      <c r="AC57" s="298"/>
      <c r="AD57" s="298"/>
    </row>
    <row r="58" spans="1:30" ht="17.25" customHeight="1" x14ac:dyDescent="0.35">
      <c r="A58" s="1249">
        <v>44277</v>
      </c>
      <c r="B58" s="353">
        <v>11.51</v>
      </c>
      <c r="C58" s="353"/>
      <c r="D58" s="327">
        <v>88052</v>
      </c>
      <c r="E58" s="348">
        <v>18.88</v>
      </c>
      <c r="F58" s="327">
        <v>144432</v>
      </c>
      <c r="G58" s="348"/>
      <c r="H58" s="297"/>
      <c r="I58" s="353"/>
      <c r="J58" s="353"/>
      <c r="K58" s="297"/>
      <c r="L58" s="353"/>
      <c r="M58" s="297"/>
      <c r="N58" s="353"/>
      <c r="O58" s="298"/>
      <c r="P58" s="366">
        <v>12.01</v>
      </c>
      <c r="Q58" s="298">
        <v>91877</v>
      </c>
      <c r="R58" s="365">
        <v>15</v>
      </c>
      <c r="S58" s="298">
        <v>114750</v>
      </c>
      <c r="T58" s="366"/>
      <c r="U58" s="298"/>
      <c r="V58" s="385"/>
      <c r="W58" s="385"/>
      <c r="X58" s="340"/>
      <c r="Y58" s="385">
        <v>31.13</v>
      </c>
      <c r="Z58" s="385"/>
      <c r="AA58" s="298">
        <v>238145</v>
      </c>
      <c r="AB58" s="366"/>
      <c r="AC58" s="298"/>
      <c r="AD58" s="298"/>
    </row>
    <row r="59" spans="1:30" ht="15" customHeight="1" x14ac:dyDescent="0.35">
      <c r="A59" s="1251"/>
      <c r="B59" s="353"/>
      <c r="C59" s="353"/>
      <c r="D59" s="327"/>
      <c r="E59" s="348"/>
      <c r="F59" s="327"/>
      <c r="G59" s="348"/>
      <c r="H59" s="297"/>
      <c r="I59" s="353">
        <v>21.66</v>
      </c>
      <c r="J59" s="353"/>
      <c r="K59" s="297">
        <v>165699</v>
      </c>
      <c r="L59" s="353"/>
      <c r="M59" s="297"/>
      <c r="N59" s="353"/>
      <c r="O59" s="298"/>
      <c r="P59" s="366"/>
      <c r="Q59" s="298"/>
      <c r="R59" s="365">
        <v>15</v>
      </c>
      <c r="S59" s="298">
        <v>114750</v>
      </c>
      <c r="T59" s="366"/>
      <c r="U59" s="298"/>
      <c r="V59" s="385"/>
      <c r="W59" s="385"/>
      <c r="X59" s="340"/>
      <c r="Y59" s="385"/>
      <c r="Z59" s="385"/>
      <c r="AA59" s="298"/>
      <c r="AB59" s="366"/>
      <c r="AC59" s="298"/>
      <c r="AD59" s="298"/>
    </row>
    <row r="60" spans="1:30" ht="15" customHeight="1" x14ac:dyDescent="0.35">
      <c r="A60" s="1249">
        <v>44278</v>
      </c>
      <c r="B60" s="353"/>
      <c r="C60" s="353"/>
      <c r="D60" s="327"/>
      <c r="E60" s="348">
        <v>17.170000000000002</v>
      </c>
      <c r="F60" s="327">
        <v>131351</v>
      </c>
      <c r="G60" s="348">
        <v>25.43</v>
      </c>
      <c r="H60" s="297">
        <v>194540</v>
      </c>
      <c r="I60" s="353">
        <v>40</v>
      </c>
      <c r="J60" s="353"/>
      <c r="K60" s="297">
        <v>306000</v>
      </c>
      <c r="L60" s="353">
        <v>15.68</v>
      </c>
      <c r="M60" s="297">
        <v>119952</v>
      </c>
      <c r="N60" s="353"/>
      <c r="O60" s="298"/>
      <c r="P60" s="366"/>
      <c r="Q60" s="298"/>
      <c r="R60" s="365">
        <v>15</v>
      </c>
      <c r="S60" s="298">
        <v>114750</v>
      </c>
      <c r="T60" s="366"/>
      <c r="U60" s="298"/>
      <c r="V60" s="385"/>
      <c r="W60" s="385"/>
      <c r="X60" s="342"/>
      <c r="Y60" s="387"/>
      <c r="Z60" s="387"/>
      <c r="AA60" s="332"/>
      <c r="AB60" s="388"/>
      <c r="AC60" s="298"/>
      <c r="AD60" s="298"/>
    </row>
    <row r="61" spans="1:30" ht="15" customHeight="1" x14ac:dyDescent="0.35">
      <c r="A61" s="1251"/>
      <c r="B61" s="353"/>
      <c r="C61" s="353"/>
      <c r="D61" s="327"/>
      <c r="E61" s="348"/>
      <c r="F61" s="327"/>
      <c r="G61" s="348"/>
      <c r="H61" s="297"/>
      <c r="I61" s="353"/>
      <c r="J61" s="353">
        <v>44.92</v>
      </c>
      <c r="K61" s="297">
        <v>231338</v>
      </c>
      <c r="L61" s="353"/>
      <c r="M61" s="297"/>
      <c r="N61" s="353"/>
      <c r="O61" s="298"/>
      <c r="P61" s="366"/>
      <c r="Q61" s="298"/>
      <c r="R61" s="365">
        <v>15</v>
      </c>
      <c r="S61" s="298">
        <v>114750</v>
      </c>
      <c r="T61" s="366"/>
      <c r="U61" s="298"/>
      <c r="V61" s="385"/>
      <c r="W61" s="385"/>
      <c r="X61" s="340"/>
      <c r="Y61" s="385"/>
      <c r="Z61" s="385"/>
      <c r="AA61" s="298"/>
      <c r="AB61" s="366"/>
      <c r="AC61" s="298"/>
      <c r="AD61" s="298"/>
    </row>
    <row r="62" spans="1:30" ht="15" customHeight="1" x14ac:dyDescent="0.35">
      <c r="A62" s="1249">
        <v>44279</v>
      </c>
      <c r="B62" s="353"/>
      <c r="C62" s="353"/>
      <c r="D62" s="327"/>
      <c r="E62" s="348"/>
      <c r="F62" s="327"/>
      <c r="G62" s="348"/>
      <c r="H62" s="297"/>
      <c r="I62" s="353"/>
      <c r="J62" s="353"/>
      <c r="K62" s="297"/>
      <c r="L62" s="353"/>
      <c r="M62" s="297"/>
      <c r="N62" s="353"/>
      <c r="O62" s="298"/>
      <c r="P62" s="366"/>
      <c r="Q62" s="298"/>
      <c r="R62" s="365">
        <v>15</v>
      </c>
      <c r="S62" s="298">
        <v>114750</v>
      </c>
      <c r="T62" s="366"/>
      <c r="U62" s="298"/>
      <c r="V62" s="385"/>
      <c r="W62" s="385"/>
      <c r="X62" s="340"/>
      <c r="Y62" s="385"/>
      <c r="Z62" s="385"/>
      <c r="AA62" s="298"/>
      <c r="AB62" s="366"/>
      <c r="AC62" s="298"/>
      <c r="AD62" s="298"/>
    </row>
    <row r="63" spans="1:30" ht="15" customHeight="1" x14ac:dyDescent="0.35">
      <c r="A63" s="1250"/>
      <c r="B63" s="353"/>
      <c r="C63" s="353"/>
      <c r="D63" s="327"/>
      <c r="E63" s="348"/>
      <c r="F63" s="327"/>
      <c r="G63" s="348"/>
      <c r="H63" s="297"/>
      <c r="I63" s="353"/>
      <c r="J63" s="353"/>
      <c r="K63" s="297"/>
      <c r="L63" s="353"/>
      <c r="M63" s="297"/>
      <c r="N63" s="353"/>
      <c r="O63" s="298"/>
      <c r="P63" s="366"/>
      <c r="Q63" s="298"/>
      <c r="R63" s="365">
        <v>15</v>
      </c>
      <c r="S63" s="298">
        <v>114750</v>
      </c>
      <c r="T63" s="366"/>
      <c r="U63" s="298"/>
      <c r="V63" s="385"/>
      <c r="W63" s="385"/>
      <c r="X63" s="868"/>
      <c r="Y63" s="871"/>
      <c r="Z63" s="871"/>
      <c r="AA63" s="867"/>
      <c r="AB63" s="365"/>
      <c r="AC63" s="298"/>
      <c r="AD63" s="298"/>
    </row>
    <row r="64" spans="1:30" ht="15" customHeight="1" x14ac:dyDescent="0.35">
      <c r="A64" s="1251"/>
      <c r="B64" s="353"/>
      <c r="C64" s="353"/>
      <c r="D64" s="327"/>
      <c r="E64" s="348"/>
      <c r="F64" s="327"/>
      <c r="G64" s="348"/>
      <c r="H64" s="297"/>
      <c r="I64" s="353"/>
      <c r="J64" s="353"/>
      <c r="K64" s="297"/>
      <c r="L64" s="353"/>
      <c r="M64" s="297"/>
      <c r="N64" s="353"/>
      <c r="O64" s="298"/>
      <c r="P64" s="366"/>
      <c r="Q64" s="298"/>
      <c r="R64" s="365"/>
      <c r="S64" s="298"/>
      <c r="T64" s="366"/>
      <c r="U64" s="298"/>
      <c r="V64" s="385"/>
      <c r="W64" s="385"/>
      <c r="X64" s="340"/>
      <c r="Y64" s="385"/>
      <c r="Z64" s="385"/>
      <c r="AA64" s="298"/>
      <c r="AB64" s="366"/>
      <c r="AC64" s="298"/>
      <c r="AD64" s="298"/>
    </row>
    <row r="65" spans="1:30" ht="15" customHeight="1" x14ac:dyDescent="0.35">
      <c r="A65" s="1249">
        <v>44280</v>
      </c>
      <c r="B65" s="353"/>
      <c r="C65" s="353"/>
      <c r="D65" s="327"/>
      <c r="E65" s="348">
        <v>37.58</v>
      </c>
      <c r="F65" s="327">
        <v>287487</v>
      </c>
      <c r="G65" s="348">
        <v>28.39</v>
      </c>
      <c r="H65" s="297">
        <v>217184</v>
      </c>
      <c r="I65" s="353">
        <v>49.87</v>
      </c>
      <c r="J65" s="353"/>
      <c r="K65" s="297">
        <v>381506</v>
      </c>
      <c r="L65" s="353"/>
      <c r="M65" s="297"/>
      <c r="N65" s="353"/>
      <c r="O65" s="298"/>
      <c r="P65" s="366"/>
      <c r="Q65" s="298"/>
      <c r="R65" s="365">
        <v>15</v>
      </c>
      <c r="S65" s="298">
        <v>114750</v>
      </c>
      <c r="T65" s="366"/>
      <c r="U65" s="298"/>
      <c r="V65" s="385"/>
      <c r="W65" s="385"/>
      <c r="X65" s="340"/>
      <c r="Y65" s="385"/>
      <c r="Z65" s="385"/>
      <c r="AA65" s="298"/>
      <c r="AB65" s="366"/>
      <c r="AC65" s="298"/>
      <c r="AD65" s="298"/>
    </row>
    <row r="66" spans="1:30" ht="15" customHeight="1" x14ac:dyDescent="0.35">
      <c r="A66" s="1250"/>
      <c r="B66" s="353"/>
      <c r="C66" s="353"/>
      <c r="D66" s="327"/>
      <c r="E66" s="348"/>
      <c r="F66" s="327"/>
      <c r="G66" s="348"/>
      <c r="H66" s="297"/>
      <c r="I66" s="353"/>
      <c r="J66" s="353"/>
      <c r="K66" s="297"/>
      <c r="L66" s="353"/>
      <c r="M66" s="297"/>
      <c r="N66" s="353"/>
      <c r="O66" s="298"/>
      <c r="P66" s="366"/>
      <c r="Q66" s="298"/>
      <c r="R66" s="365">
        <v>15</v>
      </c>
      <c r="S66" s="298">
        <v>114750</v>
      </c>
      <c r="T66" s="366"/>
      <c r="U66" s="298"/>
      <c r="V66" s="385"/>
      <c r="W66" s="385"/>
      <c r="X66" s="868"/>
      <c r="Y66" s="871"/>
      <c r="Z66" s="871"/>
      <c r="AA66" s="867"/>
      <c r="AB66" s="365"/>
      <c r="AC66" s="298"/>
      <c r="AD66" s="298"/>
    </row>
    <row r="67" spans="1:30" ht="15" customHeight="1" x14ac:dyDescent="0.35">
      <c r="A67" s="1251"/>
      <c r="B67" s="353"/>
      <c r="C67" s="353"/>
      <c r="D67" s="327"/>
      <c r="E67" s="348"/>
      <c r="F67" s="327"/>
      <c r="G67" s="348"/>
      <c r="H67" s="297"/>
      <c r="I67" s="353"/>
      <c r="J67" s="353"/>
      <c r="K67" s="297"/>
      <c r="L67" s="353"/>
      <c r="M67" s="297"/>
      <c r="N67" s="353"/>
      <c r="O67" s="298"/>
      <c r="P67" s="366"/>
      <c r="Q67" s="298"/>
      <c r="R67" s="365"/>
      <c r="S67" s="298"/>
      <c r="T67" s="366"/>
      <c r="U67" s="298"/>
      <c r="V67" s="385"/>
      <c r="W67" s="385"/>
      <c r="X67" s="340"/>
      <c r="Y67" s="385"/>
      <c r="Z67" s="385"/>
      <c r="AA67" s="298"/>
      <c r="AB67" s="366"/>
      <c r="AC67" s="298"/>
      <c r="AD67" s="298"/>
    </row>
    <row r="68" spans="1:30" ht="15" customHeight="1" x14ac:dyDescent="0.35">
      <c r="A68" s="1249">
        <v>44281</v>
      </c>
      <c r="B68" s="353">
        <v>36.619999999999997</v>
      </c>
      <c r="C68" s="353"/>
      <c r="D68" s="327">
        <v>280143</v>
      </c>
      <c r="E68" s="348">
        <v>17.77</v>
      </c>
      <c r="F68" s="327">
        <v>135941</v>
      </c>
      <c r="G68" s="348"/>
      <c r="H68" s="297"/>
      <c r="I68" s="353">
        <v>23.2</v>
      </c>
      <c r="J68" s="353"/>
      <c r="K68" s="297">
        <v>177480</v>
      </c>
      <c r="L68" s="353"/>
      <c r="M68" s="297"/>
      <c r="N68" s="353"/>
      <c r="O68" s="298"/>
      <c r="P68" s="366"/>
      <c r="Q68" s="298"/>
      <c r="R68" s="365">
        <v>15</v>
      </c>
      <c r="S68" s="298">
        <v>114750</v>
      </c>
      <c r="T68" s="366"/>
      <c r="U68" s="298"/>
      <c r="V68" s="385"/>
      <c r="W68" s="385"/>
      <c r="X68" s="340"/>
      <c r="Y68" s="385"/>
      <c r="Z68" s="385"/>
      <c r="AA68" s="298"/>
      <c r="AB68" s="366"/>
      <c r="AC68" s="298"/>
      <c r="AD68" s="298"/>
    </row>
    <row r="69" spans="1:30" ht="15" customHeight="1" x14ac:dyDescent="0.35">
      <c r="A69" s="1250"/>
      <c r="B69" s="353"/>
      <c r="C69" s="353"/>
      <c r="D69" s="327"/>
      <c r="E69" s="348"/>
      <c r="F69" s="327"/>
      <c r="G69" s="348"/>
      <c r="H69" s="297"/>
      <c r="I69" s="353"/>
      <c r="J69" s="353"/>
      <c r="K69" s="297"/>
      <c r="L69" s="353"/>
      <c r="M69" s="297"/>
      <c r="N69" s="353"/>
      <c r="O69" s="298"/>
      <c r="P69" s="366"/>
      <c r="Q69" s="298"/>
      <c r="R69" s="365">
        <v>15</v>
      </c>
      <c r="S69" s="298">
        <v>114750</v>
      </c>
      <c r="T69" s="366"/>
      <c r="U69" s="298"/>
      <c r="V69" s="385"/>
      <c r="W69" s="385"/>
      <c r="X69" s="868"/>
      <c r="Y69" s="871"/>
      <c r="Z69" s="871"/>
      <c r="AA69" s="867"/>
      <c r="AB69" s="365"/>
      <c r="AC69" s="298"/>
      <c r="AD69" s="298"/>
    </row>
    <row r="70" spans="1:30" ht="15" customHeight="1" x14ac:dyDescent="0.35">
      <c r="A70" s="1251"/>
      <c r="B70" s="353"/>
      <c r="C70" s="353"/>
      <c r="D70" s="327"/>
      <c r="E70" s="348"/>
      <c r="F70" s="327"/>
      <c r="G70" s="348"/>
      <c r="H70" s="297"/>
      <c r="I70" s="353"/>
      <c r="J70" s="353"/>
      <c r="K70" s="297"/>
      <c r="L70" s="353"/>
      <c r="M70" s="297"/>
      <c r="N70" s="353"/>
      <c r="O70" s="298"/>
      <c r="P70" s="366"/>
      <c r="Q70" s="298"/>
      <c r="R70" s="365"/>
      <c r="S70" s="298"/>
      <c r="T70" s="366"/>
      <c r="U70" s="298"/>
      <c r="V70" s="385"/>
      <c r="W70" s="385"/>
      <c r="X70" s="340"/>
      <c r="Y70" s="385"/>
      <c r="Z70" s="385"/>
      <c r="AA70" s="298"/>
      <c r="AB70" s="366"/>
      <c r="AC70" s="298"/>
      <c r="AD70" s="298"/>
    </row>
    <row r="71" spans="1:30" ht="15" customHeight="1" x14ac:dyDescent="0.35">
      <c r="A71" s="1249">
        <v>44282</v>
      </c>
      <c r="B71" s="353"/>
      <c r="C71" s="353"/>
      <c r="D71" s="327"/>
      <c r="E71" s="348">
        <v>21.84</v>
      </c>
      <c r="F71" s="327">
        <v>167076</v>
      </c>
      <c r="G71" s="348"/>
      <c r="H71" s="297"/>
      <c r="I71" s="353">
        <v>25.43</v>
      </c>
      <c r="J71" s="353"/>
      <c r="K71" s="297">
        <v>194540</v>
      </c>
      <c r="L71" s="353"/>
      <c r="M71" s="297"/>
      <c r="N71" s="353"/>
      <c r="O71" s="298"/>
      <c r="P71" s="366"/>
      <c r="Q71" s="298"/>
      <c r="R71" s="365">
        <v>15</v>
      </c>
      <c r="S71" s="298">
        <v>114750</v>
      </c>
      <c r="T71" s="366"/>
      <c r="U71" s="298"/>
      <c r="V71" s="385"/>
      <c r="W71" s="385"/>
      <c r="X71" s="340"/>
      <c r="Y71" s="385"/>
      <c r="Z71" s="385"/>
      <c r="AA71" s="298"/>
      <c r="AB71" s="366"/>
      <c r="AC71" s="298"/>
      <c r="AD71" s="298"/>
    </row>
    <row r="72" spans="1:30" ht="15" customHeight="1" x14ac:dyDescent="0.35">
      <c r="A72" s="1250"/>
      <c r="B72" s="353"/>
      <c r="C72" s="353"/>
      <c r="D72" s="327"/>
      <c r="E72" s="348"/>
      <c r="F72" s="327"/>
      <c r="G72" s="348"/>
      <c r="H72" s="297"/>
      <c r="I72" s="353"/>
      <c r="J72" s="353"/>
      <c r="K72" s="297"/>
      <c r="L72" s="353"/>
      <c r="M72" s="297"/>
      <c r="N72" s="353"/>
      <c r="O72" s="298"/>
      <c r="P72" s="366"/>
      <c r="Q72" s="298"/>
      <c r="R72" s="365"/>
      <c r="S72" s="298"/>
      <c r="T72" s="366"/>
      <c r="U72" s="298"/>
      <c r="V72" s="385"/>
      <c r="W72" s="385"/>
      <c r="X72" s="340"/>
      <c r="Y72" s="385"/>
      <c r="Z72" s="385"/>
      <c r="AA72" s="298"/>
      <c r="AB72" s="366"/>
      <c r="AC72" s="298"/>
      <c r="AD72" s="298"/>
    </row>
    <row r="73" spans="1:30" ht="15" customHeight="1" x14ac:dyDescent="0.35">
      <c r="A73" s="1251"/>
      <c r="B73" s="353"/>
      <c r="C73" s="353"/>
      <c r="D73" s="327"/>
      <c r="E73" s="348"/>
      <c r="F73" s="327"/>
      <c r="G73" s="348"/>
      <c r="H73" s="297"/>
      <c r="I73" s="353"/>
      <c r="J73" s="353"/>
      <c r="K73" s="297"/>
      <c r="L73" s="353"/>
      <c r="M73" s="297"/>
      <c r="N73" s="353"/>
      <c r="O73" s="298"/>
      <c r="P73" s="366"/>
      <c r="Q73" s="298"/>
      <c r="R73" s="365"/>
      <c r="S73" s="298"/>
      <c r="T73" s="365"/>
      <c r="U73" s="298"/>
      <c r="V73" s="385"/>
      <c r="W73" s="385"/>
      <c r="X73" s="340"/>
      <c r="Y73" s="385"/>
      <c r="Z73" s="385"/>
      <c r="AA73" s="298"/>
      <c r="AB73" s="366"/>
      <c r="AC73" s="298"/>
      <c r="AD73" s="298"/>
    </row>
    <row r="74" spans="1:30" ht="15" customHeight="1" x14ac:dyDescent="0.35">
      <c r="A74" s="1249">
        <v>44283</v>
      </c>
      <c r="B74" s="353"/>
      <c r="C74" s="353"/>
      <c r="D74" s="327"/>
      <c r="E74" s="348">
        <v>17.420000000000002</v>
      </c>
      <c r="F74" s="327">
        <v>133263</v>
      </c>
      <c r="G74" s="348"/>
      <c r="H74" s="297"/>
      <c r="I74" s="353"/>
      <c r="J74" s="353">
        <v>42.25</v>
      </c>
      <c r="K74" s="297">
        <v>217590</v>
      </c>
      <c r="L74" s="353">
        <v>16.11</v>
      </c>
      <c r="M74" s="297">
        <v>123242</v>
      </c>
      <c r="N74" s="353"/>
      <c r="O74" s="298"/>
      <c r="P74" s="366"/>
      <c r="Q74" s="298"/>
      <c r="R74" s="365"/>
      <c r="S74" s="298"/>
      <c r="T74" s="366"/>
      <c r="U74" s="298"/>
      <c r="V74" s="385">
        <v>8.65</v>
      </c>
      <c r="W74" s="385"/>
      <c r="X74" s="340">
        <v>66173</v>
      </c>
      <c r="Y74" s="385">
        <v>13.07</v>
      </c>
      <c r="Z74" s="385"/>
      <c r="AA74" s="298">
        <v>100000</v>
      </c>
      <c r="AB74" s="366"/>
      <c r="AC74" s="298"/>
      <c r="AD74" s="298"/>
    </row>
    <row r="75" spans="1:30" ht="15" customHeight="1" x14ac:dyDescent="0.35">
      <c r="A75" s="1250"/>
      <c r="B75" s="353"/>
      <c r="C75" s="353"/>
      <c r="D75" s="327"/>
      <c r="E75" s="348"/>
      <c r="F75" s="327"/>
      <c r="G75" s="348"/>
      <c r="H75" s="297"/>
      <c r="I75" s="353">
        <v>20.81</v>
      </c>
      <c r="J75" s="353"/>
      <c r="K75" s="297">
        <v>159197</v>
      </c>
      <c r="L75" s="353"/>
      <c r="M75" s="297"/>
      <c r="N75" s="353"/>
      <c r="O75" s="298"/>
      <c r="P75" s="366"/>
      <c r="Q75" s="298"/>
      <c r="R75" s="365"/>
      <c r="S75" s="298"/>
      <c r="T75" s="366"/>
      <c r="U75" s="298"/>
      <c r="V75" s="385"/>
      <c r="W75" s="385"/>
      <c r="X75" s="868"/>
      <c r="Y75" s="871"/>
      <c r="Z75" s="871"/>
      <c r="AA75" s="867"/>
      <c r="AB75" s="365"/>
      <c r="AC75" s="298"/>
      <c r="AD75" s="298"/>
    </row>
    <row r="76" spans="1:30" ht="15" customHeight="1" x14ac:dyDescent="0.35">
      <c r="A76" s="1251"/>
      <c r="B76" s="353"/>
      <c r="C76" s="353"/>
      <c r="D76" s="327"/>
      <c r="E76" s="348"/>
      <c r="F76" s="327"/>
      <c r="G76" s="348"/>
      <c r="H76" s="297"/>
      <c r="I76" s="353"/>
      <c r="J76" s="353"/>
      <c r="K76" s="297"/>
      <c r="L76" s="353"/>
      <c r="M76" s="297"/>
      <c r="N76" s="353"/>
      <c r="O76" s="298"/>
      <c r="P76" s="366"/>
      <c r="Q76" s="298"/>
      <c r="R76" s="365"/>
      <c r="S76" s="298"/>
      <c r="T76" s="366"/>
      <c r="U76" s="298"/>
      <c r="V76" s="385"/>
      <c r="W76" s="385"/>
      <c r="X76" s="340"/>
      <c r="Y76" s="385"/>
      <c r="Z76" s="385"/>
      <c r="AA76" s="298"/>
      <c r="AB76" s="366"/>
      <c r="AC76" s="298"/>
      <c r="AD76" s="298"/>
    </row>
    <row r="77" spans="1:30" ht="15" customHeight="1" x14ac:dyDescent="0.35">
      <c r="A77" s="1249">
        <v>44284</v>
      </c>
      <c r="B77" s="353"/>
      <c r="C77" s="353"/>
      <c r="D77" s="327"/>
      <c r="E77" s="348"/>
      <c r="F77" s="327"/>
      <c r="G77" s="348"/>
      <c r="H77" s="297"/>
      <c r="I77" s="353">
        <v>22.96</v>
      </c>
      <c r="J77" s="353"/>
      <c r="K77" s="297">
        <v>175644</v>
      </c>
      <c r="L77" s="353"/>
      <c r="M77" s="297"/>
      <c r="N77" s="353"/>
      <c r="O77" s="298"/>
      <c r="P77" s="366">
        <v>11.16</v>
      </c>
      <c r="Q77" s="298">
        <v>85374</v>
      </c>
      <c r="R77" s="365">
        <v>15</v>
      </c>
      <c r="S77" s="298">
        <v>114750</v>
      </c>
      <c r="T77" s="366"/>
      <c r="U77" s="298"/>
      <c r="V77" s="385"/>
      <c r="W77" s="385"/>
      <c r="X77" s="340"/>
      <c r="Y77" s="385">
        <v>28.33</v>
      </c>
      <c r="Z77" s="385"/>
      <c r="AA77" s="298">
        <v>216725</v>
      </c>
      <c r="AB77" s="366"/>
      <c r="AC77" s="298"/>
      <c r="AD77" s="298"/>
    </row>
    <row r="78" spans="1:30" ht="15" customHeight="1" x14ac:dyDescent="0.35">
      <c r="A78" s="1251"/>
      <c r="B78" s="353"/>
      <c r="C78" s="353"/>
      <c r="D78" s="327"/>
      <c r="E78" s="348"/>
      <c r="F78" s="327"/>
      <c r="G78" s="348"/>
      <c r="H78" s="297"/>
      <c r="I78" s="353"/>
      <c r="J78" s="353"/>
      <c r="K78" s="297"/>
      <c r="L78" s="353"/>
      <c r="M78" s="297"/>
      <c r="N78" s="353"/>
      <c r="O78" s="298"/>
      <c r="P78" s="366"/>
      <c r="Q78" s="298"/>
      <c r="R78" s="365">
        <v>15</v>
      </c>
      <c r="S78" s="298">
        <v>114750</v>
      </c>
      <c r="T78" s="366"/>
      <c r="U78" s="298"/>
      <c r="V78" s="385"/>
      <c r="W78" s="385"/>
      <c r="X78" s="340"/>
      <c r="Y78" s="385"/>
      <c r="Z78" s="385"/>
      <c r="AA78" s="298"/>
      <c r="AB78" s="366"/>
      <c r="AC78" s="298"/>
      <c r="AD78" s="298"/>
    </row>
    <row r="79" spans="1:30" ht="15" customHeight="1" x14ac:dyDescent="0.35">
      <c r="A79" s="1249">
        <v>44285</v>
      </c>
      <c r="B79" s="353"/>
      <c r="C79" s="353"/>
      <c r="D79" s="327"/>
      <c r="E79" s="348">
        <v>34.03</v>
      </c>
      <c r="F79" s="327">
        <v>260330</v>
      </c>
      <c r="G79" s="348"/>
      <c r="H79" s="297"/>
      <c r="I79" s="353">
        <v>27.41</v>
      </c>
      <c r="J79" s="353"/>
      <c r="K79" s="297">
        <v>209687</v>
      </c>
      <c r="L79" s="353"/>
      <c r="M79" s="297"/>
      <c r="N79" s="353"/>
      <c r="O79" s="298"/>
      <c r="P79" s="366"/>
      <c r="Q79" s="298"/>
      <c r="R79" s="365">
        <v>15</v>
      </c>
      <c r="S79" s="298">
        <v>114750</v>
      </c>
      <c r="T79" s="366"/>
      <c r="U79" s="298"/>
      <c r="V79" s="385"/>
      <c r="W79" s="385"/>
      <c r="X79" s="340"/>
      <c r="Y79" s="385">
        <v>4.1100000000000003</v>
      </c>
      <c r="Z79" s="385"/>
      <c r="AA79" s="298">
        <v>31442</v>
      </c>
      <c r="AB79" s="366"/>
      <c r="AC79" s="298"/>
      <c r="AD79" s="298"/>
    </row>
    <row r="80" spans="1:30" ht="15" customHeight="1" x14ac:dyDescent="0.35">
      <c r="A80" s="1251"/>
      <c r="B80" s="353"/>
      <c r="C80" s="353"/>
      <c r="D80" s="327"/>
      <c r="E80" s="348"/>
      <c r="F80" s="327"/>
      <c r="G80" s="348"/>
      <c r="H80" s="297"/>
      <c r="I80" s="353"/>
      <c r="J80" s="353"/>
      <c r="K80" s="297"/>
      <c r="L80" s="353"/>
      <c r="M80" s="297"/>
      <c r="N80" s="353"/>
      <c r="O80" s="298"/>
      <c r="P80" s="366"/>
      <c r="Q80" s="298"/>
      <c r="R80" s="365">
        <v>15</v>
      </c>
      <c r="S80" s="298">
        <v>114750</v>
      </c>
      <c r="T80" s="366"/>
      <c r="U80" s="298"/>
      <c r="V80" s="385"/>
      <c r="W80" s="385"/>
      <c r="X80" s="340"/>
      <c r="Y80" s="385"/>
      <c r="Z80" s="385"/>
      <c r="AA80" s="298"/>
      <c r="AB80" s="366"/>
      <c r="AC80" s="298"/>
      <c r="AD80" s="298"/>
    </row>
    <row r="81" spans="1:30" ht="15" customHeight="1" x14ac:dyDescent="0.35">
      <c r="A81" s="1249">
        <v>44286</v>
      </c>
      <c r="B81" s="353"/>
      <c r="C81" s="353"/>
      <c r="D81" s="327"/>
      <c r="E81" s="348">
        <v>16.989999999999998</v>
      </c>
      <c r="F81" s="327">
        <v>129974</v>
      </c>
      <c r="G81" s="348"/>
      <c r="H81" s="297"/>
      <c r="I81" s="353">
        <v>27.44</v>
      </c>
      <c r="J81" s="353"/>
      <c r="K81" s="297">
        <v>209916</v>
      </c>
      <c r="L81" s="353">
        <v>16.21</v>
      </c>
      <c r="M81" s="297">
        <v>124007</v>
      </c>
      <c r="N81" s="353"/>
      <c r="O81" s="298"/>
      <c r="P81" s="366"/>
      <c r="Q81" s="298"/>
      <c r="R81" s="365">
        <v>15</v>
      </c>
      <c r="S81" s="298">
        <v>114750</v>
      </c>
      <c r="T81" s="366">
        <v>19.600000000000001</v>
      </c>
      <c r="U81" s="298">
        <v>150000</v>
      </c>
      <c r="V81" s="385">
        <v>13.7</v>
      </c>
      <c r="W81" s="385"/>
      <c r="X81" s="340">
        <v>104805</v>
      </c>
      <c r="Y81" s="385"/>
      <c r="Z81" s="385"/>
      <c r="AA81" s="298"/>
      <c r="AB81" s="366"/>
      <c r="AC81" s="298"/>
      <c r="AD81" s="298"/>
    </row>
    <row r="82" spans="1:30" ht="15" customHeight="1" x14ac:dyDescent="0.35">
      <c r="A82" s="1251"/>
      <c r="B82" s="353"/>
      <c r="C82" s="353"/>
      <c r="D82" s="327"/>
      <c r="E82" s="348"/>
      <c r="F82" s="327"/>
      <c r="G82" s="348"/>
      <c r="H82" s="297"/>
      <c r="I82" s="353"/>
      <c r="J82" s="353"/>
      <c r="K82" s="297"/>
      <c r="L82" s="353"/>
      <c r="M82" s="297"/>
      <c r="N82" s="353"/>
      <c r="O82" s="298"/>
      <c r="P82" s="366"/>
      <c r="Q82" s="298"/>
      <c r="R82" s="365">
        <v>15</v>
      </c>
      <c r="S82" s="298">
        <v>114750</v>
      </c>
      <c r="T82" s="366"/>
      <c r="U82" s="298"/>
      <c r="V82" s="385"/>
      <c r="W82" s="385"/>
      <c r="X82" s="340"/>
      <c r="Y82" s="385"/>
      <c r="Z82" s="385"/>
      <c r="AA82" s="298"/>
      <c r="AB82" s="366"/>
      <c r="AC82" s="298"/>
      <c r="AD82" s="298"/>
    </row>
    <row r="83" spans="1:30" s="295" customFormat="1" ht="27" customHeight="1" x14ac:dyDescent="0.35">
      <c r="A83" s="1226" t="s">
        <v>113</v>
      </c>
      <c r="B83" s="354"/>
      <c r="C83" s="354"/>
      <c r="D83" s="293">
        <f>SUM(D7:D82)</f>
        <v>2570022</v>
      </c>
      <c r="E83" s="364"/>
      <c r="F83" s="293">
        <f>SUM(F7:F82)</f>
        <v>4372136</v>
      </c>
      <c r="G83" s="364"/>
      <c r="H83" s="293">
        <f>SUM(H7:H82)</f>
        <v>1462070</v>
      </c>
      <c r="I83" s="364"/>
      <c r="J83" s="364"/>
      <c r="K83" s="293">
        <f>SUM(K7:K82)</f>
        <v>6402533</v>
      </c>
      <c r="L83" s="364"/>
      <c r="M83" s="293">
        <f>SUM(M7:M82)</f>
        <v>1045604</v>
      </c>
      <c r="N83" s="364"/>
      <c r="O83" s="293">
        <f>SUM(O7:O82)</f>
        <v>591346</v>
      </c>
      <c r="P83" s="364"/>
      <c r="Q83" s="293">
        <f>SUM(Q7:Q82)</f>
        <v>269204</v>
      </c>
      <c r="R83" s="354"/>
      <c r="S83" s="293">
        <f>SUM(S7:S82)</f>
        <v>5393250</v>
      </c>
      <c r="T83" s="364"/>
      <c r="U83" s="293">
        <f>SUM(U7:U82)</f>
        <v>536431</v>
      </c>
      <c r="V83" s="364"/>
      <c r="W83" s="364"/>
      <c r="X83" s="293">
        <f>SUM(X7:X82)</f>
        <v>718211</v>
      </c>
      <c r="Y83" s="364"/>
      <c r="Z83" s="364"/>
      <c r="AA83" s="293">
        <f>SUM(AA7:AA82)</f>
        <v>1549157</v>
      </c>
      <c r="AB83" s="364"/>
      <c r="AC83" s="293">
        <f>SUM(AC7:AC82)</f>
        <v>92948</v>
      </c>
      <c r="AD83" s="293">
        <f>SUM(D83:AC83)</f>
        <v>25002912</v>
      </c>
    </row>
    <row r="84" spans="1:30" s="295" customFormat="1" ht="34.5" customHeight="1" x14ac:dyDescent="0.35">
      <c r="A84" s="1226"/>
      <c r="B84" s="354">
        <f>SUM(B7:B83)</f>
        <v>335.95</v>
      </c>
      <c r="C84" s="354"/>
      <c r="D84" s="862"/>
      <c r="E84" s="354">
        <f>SUM(E7:E83)</f>
        <v>571.52</v>
      </c>
      <c r="F84" s="293"/>
      <c r="G84" s="354">
        <f>SUM(G7:G83)</f>
        <v>191.12</v>
      </c>
      <c r="H84" s="293"/>
      <c r="I84" s="354">
        <f>SUM(I7:I83)</f>
        <v>615.79000000000008</v>
      </c>
      <c r="J84" s="354">
        <f>SUM(J7:J83)</f>
        <v>325.52</v>
      </c>
      <c r="K84" s="293"/>
      <c r="L84" s="354">
        <f>SUM(L7:L83)</f>
        <v>136.68</v>
      </c>
      <c r="M84" s="293"/>
      <c r="N84" s="354">
        <f>SUM(N7:N83)</f>
        <v>77.300000000000011</v>
      </c>
      <c r="O84" s="293"/>
      <c r="P84" s="354">
        <f>SUM(P7:P83)</f>
        <v>35.19</v>
      </c>
      <c r="Q84" s="293"/>
      <c r="R84" s="354">
        <f>SUM(R7:R83)</f>
        <v>705</v>
      </c>
      <c r="S84" s="293"/>
      <c r="T84" s="354">
        <f>SUM(T7:T83)</f>
        <v>76.45</v>
      </c>
      <c r="U84" s="293"/>
      <c r="V84" s="354">
        <f>SUM(V7:V83)</f>
        <v>75</v>
      </c>
      <c r="W84" s="354">
        <f>SUM(W7:W83)</f>
        <v>28.05</v>
      </c>
      <c r="X84" s="293"/>
      <c r="Y84" s="354">
        <f>SUM(Y7:Y83)</f>
        <v>202.5</v>
      </c>
      <c r="Z84" s="354">
        <f>SUM(Z7:Z83)</f>
        <v>0</v>
      </c>
      <c r="AA84" s="293"/>
      <c r="AB84" s="354">
        <f>SUM(AB7:AB83)</f>
        <v>12.15</v>
      </c>
      <c r="AC84" s="293"/>
      <c r="AD84" s="364">
        <f>SUM(B84:AC84)</f>
        <v>3388.2200000000003</v>
      </c>
    </row>
    <row r="85" spans="1:30" ht="26.25" customHeight="1" thickBot="1" x14ac:dyDescent="0.4">
      <c r="A85" s="299"/>
      <c r="B85" s="355"/>
      <c r="C85" s="355"/>
      <c r="D85" s="299"/>
      <c r="E85" s="355"/>
      <c r="F85" s="299"/>
      <c r="G85" s="355"/>
      <c r="H85" s="299"/>
      <c r="I85" s="355"/>
      <c r="J85" s="355"/>
      <c r="K85" s="299"/>
      <c r="L85" s="355"/>
      <c r="M85" s="299"/>
      <c r="N85" s="355"/>
      <c r="O85" s="299"/>
      <c r="P85" s="355"/>
      <c r="Q85" s="299"/>
      <c r="R85" s="378"/>
      <c r="S85" s="299"/>
      <c r="T85" s="355"/>
      <c r="U85" s="299"/>
      <c r="V85" s="355"/>
      <c r="W85" s="355"/>
      <c r="X85" s="299"/>
      <c r="Y85" s="355"/>
      <c r="Z85" s="355"/>
      <c r="AA85" s="300"/>
      <c r="AB85" s="373"/>
      <c r="AC85" s="299"/>
      <c r="AD85" s="299"/>
    </row>
    <row r="86" spans="1:30" s="295" customFormat="1" ht="48" customHeight="1" thickBot="1" x14ac:dyDescent="0.4">
      <c r="A86" s="1245" t="s">
        <v>2</v>
      </c>
      <c r="B86" s="1261" t="s">
        <v>114</v>
      </c>
      <c r="C86" s="1262"/>
      <c r="D86" s="1262"/>
      <c r="E86" s="1262"/>
      <c r="F86" s="1263"/>
      <c r="G86" s="1264" t="s">
        <v>176</v>
      </c>
      <c r="H86" s="1264"/>
      <c r="I86" s="1265" t="s">
        <v>115</v>
      </c>
      <c r="J86" s="1266"/>
      <c r="K86" s="1266"/>
      <c r="L86" s="1266"/>
      <c r="M86" s="1266"/>
      <c r="N86" s="1266"/>
      <c r="O86" s="1266"/>
      <c r="P86" s="1266"/>
      <c r="Q86" s="1267"/>
      <c r="R86" s="1265" t="s">
        <v>116</v>
      </c>
      <c r="S86" s="1266"/>
      <c r="T86" s="1266"/>
      <c r="U86" s="1266"/>
      <c r="V86" s="1266"/>
      <c r="W86" s="1266"/>
      <c r="X86" s="1266"/>
      <c r="Y86" s="1236" t="s">
        <v>223</v>
      </c>
      <c r="Z86" s="1236"/>
      <c r="AA86" s="1236"/>
      <c r="AB86" s="1270" t="s">
        <v>224</v>
      </c>
      <c r="AC86" s="1271"/>
      <c r="AD86" s="1272" t="s">
        <v>9</v>
      </c>
    </row>
    <row r="87" spans="1:30" s="295" customFormat="1" ht="15" customHeight="1" x14ac:dyDescent="0.35">
      <c r="A87" s="1246"/>
      <c r="B87" s="1268" t="s">
        <v>195</v>
      </c>
      <c r="C87" s="1281"/>
      <c r="D87" s="1269"/>
      <c r="E87" s="1268" t="s">
        <v>196</v>
      </c>
      <c r="F87" s="1269"/>
      <c r="G87" s="1268" t="s">
        <v>177</v>
      </c>
      <c r="H87" s="1269"/>
      <c r="I87" s="1268" t="s">
        <v>197</v>
      </c>
      <c r="J87" s="1281"/>
      <c r="K87" s="1269"/>
      <c r="L87" s="1268" t="s">
        <v>198</v>
      </c>
      <c r="M87" s="1269"/>
      <c r="N87" s="1268" t="s">
        <v>199</v>
      </c>
      <c r="O87" s="1269"/>
      <c r="P87" s="1268" t="s">
        <v>123</v>
      </c>
      <c r="Q87" s="1269"/>
      <c r="R87" s="374"/>
      <c r="S87" s="863" t="s">
        <v>238</v>
      </c>
      <c r="T87" s="1268" t="s">
        <v>211</v>
      </c>
      <c r="U87" s="1269"/>
      <c r="V87" s="1268" t="s">
        <v>201</v>
      </c>
      <c r="W87" s="1281"/>
      <c r="X87" s="1269"/>
      <c r="Y87" s="1261" t="s">
        <v>225</v>
      </c>
      <c r="Z87" s="1262"/>
      <c r="AA87" s="1263"/>
      <c r="AB87" s="1274" t="s">
        <v>226</v>
      </c>
      <c r="AC87" s="1275"/>
      <c r="AD87" s="1285"/>
    </row>
    <row r="88" spans="1:30" s="295" customFormat="1" ht="15" customHeight="1" x14ac:dyDescent="0.35">
      <c r="A88" s="1247"/>
      <c r="B88" s="350" t="s">
        <v>21</v>
      </c>
      <c r="C88" s="350" t="s">
        <v>26</v>
      </c>
      <c r="D88" s="869" t="s">
        <v>27</v>
      </c>
      <c r="E88" s="363" t="s">
        <v>30</v>
      </c>
      <c r="F88" s="869" t="s">
        <v>27</v>
      </c>
      <c r="G88" s="390" t="s">
        <v>30</v>
      </c>
      <c r="H88" s="863" t="s">
        <v>27</v>
      </c>
      <c r="I88" s="374" t="s">
        <v>30</v>
      </c>
      <c r="J88" s="374"/>
      <c r="K88" s="863" t="s">
        <v>27</v>
      </c>
      <c r="L88" s="374" t="s">
        <v>30</v>
      </c>
      <c r="M88" s="863" t="s">
        <v>27</v>
      </c>
      <c r="N88" s="374" t="s">
        <v>30</v>
      </c>
      <c r="O88" s="863" t="s">
        <v>27</v>
      </c>
      <c r="P88" s="374" t="s">
        <v>30</v>
      </c>
      <c r="Q88" s="863" t="s">
        <v>27</v>
      </c>
      <c r="R88" s="374" t="s">
        <v>30</v>
      </c>
      <c r="S88" s="863" t="s">
        <v>27</v>
      </c>
      <c r="T88" s="374" t="s">
        <v>30</v>
      </c>
      <c r="U88" s="863" t="s">
        <v>27</v>
      </c>
      <c r="V88" s="374" t="s">
        <v>30</v>
      </c>
      <c r="W88" s="374" t="s">
        <v>288</v>
      </c>
      <c r="X88" s="863" t="s">
        <v>27</v>
      </c>
      <c r="Y88" s="363" t="s">
        <v>30</v>
      </c>
      <c r="Z88" s="363" t="s">
        <v>228</v>
      </c>
      <c r="AA88" s="869" t="s">
        <v>27</v>
      </c>
      <c r="AB88" s="363"/>
      <c r="AC88" s="876"/>
      <c r="AD88" s="334"/>
    </row>
    <row r="89" spans="1:30" s="295" customFormat="1" ht="15" customHeight="1" x14ac:dyDescent="0.35">
      <c r="A89" s="1243">
        <v>44256</v>
      </c>
      <c r="B89" s="353"/>
      <c r="C89" s="353"/>
      <c r="D89" s="867"/>
      <c r="E89" s="365"/>
      <c r="F89" s="867"/>
      <c r="G89" s="365"/>
      <c r="H89" s="867"/>
      <c r="I89" s="365"/>
      <c r="J89" s="365"/>
      <c r="K89" s="337"/>
      <c r="L89" s="375"/>
      <c r="M89" s="869"/>
      <c r="N89" s="363"/>
      <c r="O89" s="869"/>
      <c r="P89" s="363"/>
      <c r="Q89" s="337"/>
      <c r="R89" s="375"/>
      <c r="S89" s="869"/>
      <c r="T89" s="363"/>
      <c r="U89" s="867"/>
      <c r="V89" s="365"/>
      <c r="W89" s="365"/>
      <c r="X89" s="867"/>
      <c r="Y89" s="365"/>
      <c r="Z89" s="365"/>
      <c r="AA89" s="867"/>
      <c r="AB89" s="365">
        <v>47.01</v>
      </c>
      <c r="AC89" s="867">
        <v>479500</v>
      </c>
      <c r="AD89" s="869"/>
    </row>
    <row r="90" spans="1:30" ht="15" x14ac:dyDescent="0.35">
      <c r="A90" s="1244"/>
      <c r="B90" s="353"/>
      <c r="C90" s="353"/>
      <c r="D90" s="298"/>
      <c r="E90" s="366"/>
      <c r="F90" s="297"/>
      <c r="G90" s="353"/>
      <c r="H90" s="298"/>
      <c r="I90" s="366"/>
      <c r="J90" s="366"/>
      <c r="K90" s="298"/>
      <c r="L90" s="366"/>
      <c r="M90" s="298"/>
      <c r="N90" s="366"/>
      <c r="O90" s="298"/>
      <c r="P90" s="366"/>
      <c r="Q90" s="298"/>
      <c r="R90" s="365"/>
      <c r="S90" s="298"/>
      <c r="T90" s="366"/>
      <c r="U90" s="298"/>
      <c r="V90" s="366"/>
      <c r="W90" s="366"/>
      <c r="X90" s="298"/>
      <c r="Y90" s="366"/>
      <c r="Z90" s="366"/>
      <c r="AA90" s="298"/>
      <c r="AB90" s="393"/>
      <c r="AC90" s="346"/>
      <c r="AD90" s="305"/>
    </row>
    <row r="91" spans="1:30" ht="15" customHeight="1" x14ac:dyDescent="0.35">
      <c r="A91" s="1243">
        <v>44257</v>
      </c>
      <c r="B91" s="353">
        <v>48.69</v>
      </c>
      <c r="C91" s="353"/>
      <c r="D91" s="305">
        <v>250754</v>
      </c>
      <c r="E91" s="367">
        <v>49.51</v>
      </c>
      <c r="F91" s="887">
        <v>254977</v>
      </c>
      <c r="G91" s="352"/>
      <c r="H91" s="305"/>
      <c r="I91" s="367"/>
      <c r="J91" s="367"/>
      <c r="K91" s="305"/>
      <c r="L91" s="367"/>
      <c r="M91" s="305"/>
      <c r="N91" s="367">
        <v>14.09</v>
      </c>
      <c r="O91" s="305">
        <v>107789</v>
      </c>
      <c r="P91" s="367">
        <v>11.96</v>
      </c>
      <c r="Q91" s="305">
        <v>91494</v>
      </c>
      <c r="R91" s="379"/>
      <c r="S91" s="305"/>
      <c r="T91" s="367"/>
      <c r="U91" s="305"/>
      <c r="V91" s="367"/>
      <c r="W91" s="367"/>
      <c r="X91" s="305"/>
      <c r="Y91" s="367">
        <v>40.81</v>
      </c>
      <c r="Z91" s="367"/>
      <c r="AA91" s="305">
        <v>367290</v>
      </c>
      <c r="AB91" s="393"/>
      <c r="AC91" s="868"/>
      <c r="AD91" s="305"/>
    </row>
    <row r="92" spans="1:30" ht="15" customHeight="1" x14ac:dyDescent="0.35">
      <c r="A92" s="1244"/>
      <c r="B92" s="353"/>
      <c r="C92" s="353"/>
      <c r="D92" s="298"/>
      <c r="E92" s="366"/>
      <c r="F92" s="297"/>
      <c r="G92" s="353"/>
      <c r="H92" s="298"/>
      <c r="I92" s="366"/>
      <c r="J92" s="366"/>
      <c r="K92" s="298"/>
      <c r="L92" s="366"/>
      <c r="M92" s="298"/>
      <c r="N92" s="366"/>
      <c r="O92" s="298"/>
      <c r="P92" s="366"/>
      <c r="Q92" s="298"/>
      <c r="R92" s="365"/>
      <c r="S92" s="298"/>
      <c r="T92" s="366"/>
      <c r="U92" s="298"/>
      <c r="V92" s="366"/>
      <c r="W92" s="366"/>
      <c r="X92" s="298"/>
      <c r="Y92" s="366"/>
      <c r="Z92" s="366"/>
      <c r="AA92" s="298"/>
      <c r="AB92" s="385"/>
      <c r="AC92" s="868"/>
      <c r="AD92" s="298"/>
    </row>
    <row r="93" spans="1:30" ht="15" customHeight="1" x14ac:dyDescent="0.35">
      <c r="A93" s="1243">
        <v>44258</v>
      </c>
      <c r="B93" s="353"/>
      <c r="C93" s="353"/>
      <c r="D93" s="298"/>
      <c r="E93" s="366"/>
      <c r="F93" s="297"/>
      <c r="G93" s="353"/>
      <c r="H93" s="298"/>
      <c r="I93" s="366"/>
      <c r="J93" s="366"/>
      <c r="K93" s="298"/>
      <c r="L93" s="366"/>
      <c r="M93" s="298"/>
      <c r="N93" s="366"/>
      <c r="O93" s="298"/>
      <c r="P93" s="366"/>
      <c r="Q93" s="298"/>
      <c r="R93" s="365"/>
      <c r="S93" s="298"/>
      <c r="T93" s="366"/>
      <c r="U93" s="298"/>
      <c r="V93" s="366"/>
      <c r="W93" s="366"/>
      <c r="X93" s="298"/>
      <c r="Y93" s="366">
        <v>13.84</v>
      </c>
      <c r="Z93" s="366"/>
      <c r="AA93" s="298">
        <v>124560</v>
      </c>
      <c r="AB93" s="385"/>
      <c r="AC93" s="868"/>
      <c r="AD93" s="298"/>
    </row>
    <row r="94" spans="1:30" ht="15" customHeight="1" x14ac:dyDescent="0.35">
      <c r="A94" s="1244"/>
      <c r="B94" s="353"/>
      <c r="C94" s="353"/>
      <c r="D94" s="298"/>
      <c r="E94" s="366"/>
      <c r="F94" s="297"/>
      <c r="G94" s="353"/>
      <c r="H94" s="298"/>
      <c r="I94" s="366"/>
      <c r="J94" s="366"/>
      <c r="K94" s="298"/>
      <c r="L94" s="366"/>
      <c r="M94" s="298"/>
      <c r="N94" s="366"/>
      <c r="O94" s="298"/>
      <c r="P94" s="366"/>
      <c r="Q94" s="298"/>
      <c r="R94" s="365"/>
      <c r="S94" s="298"/>
      <c r="T94" s="366"/>
      <c r="U94" s="298"/>
      <c r="V94" s="366"/>
      <c r="W94" s="366"/>
      <c r="X94" s="298"/>
      <c r="Y94" s="366"/>
      <c r="Z94" s="366"/>
      <c r="AA94" s="298"/>
      <c r="AB94" s="385"/>
      <c r="AC94" s="868"/>
      <c r="AD94" s="298"/>
    </row>
    <row r="95" spans="1:30" ht="15" customHeight="1" x14ac:dyDescent="0.35">
      <c r="A95" s="1243">
        <v>44259</v>
      </c>
      <c r="B95" s="353"/>
      <c r="C95" s="353"/>
      <c r="D95" s="298"/>
      <c r="E95" s="366">
        <v>29.03</v>
      </c>
      <c r="F95" s="297">
        <v>149505</v>
      </c>
      <c r="G95" s="353"/>
      <c r="H95" s="298"/>
      <c r="I95" s="366"/>
      <c r="J95" s="366"/>
      <c r="K95" s="298"/>
      <c r="L95" s="366"/>
      <c r="M95" s="298"/>
      <c r="N95" s="366"/>
      <c r="O95" s="298"/>
      <c r="P95" s="366"/>
      <c r="Q95" s="298"/>
      <c r="R95" s="365"/>
      <c r="S95" s="298"/>
      <c r="T95" s="366"/>
      <c r="U95" s="298"/>
      <c r="V95" s="366"/>
      <c r="W95" s="366"/>
      <c r="X95" s="298"/>
      <c r="Y95" s="366"/>
      <c r="Z95" s="366">
        <v>36.1</v>
      </c>
      <c r="AA95" s="298">
        <v>368220</v>
      </c>
      <c r="AB95" s="385"/>
      <c r="AC95" s="868"/>
      <c r="AD95" s="298"/>
    </row>
    <row r="96" spans="1:30" ht="15" customHeight="1" x14ac:dyDescent="0.35">
      <c r="A96" s="1244"/>
      <c r="B96" s="353"/>
      <c r="C96" s="353"/>
      <c r="D96" s="298"/>
      <c r="E96" s="366"/>
      <c r="F96" s="297"/>
      <c r="G96" s="353"/>
      <c r="H96" s="298"/>
      <c r="I96" s="366"/>
      <c r="J96" s="366"/>
      <c r="K96" s="298"/>
      <c r="L96" s="366"/>
      <c r="M96" s="298"/>
      <c r="N96" s="366"/>
      <c r="O96" s="298"/>
      <c r="P96" s="366"/>
      <c r="Q96" s="298"/>
      <c r="R96" s="365"/>
      <c r="S96" s="298"/>
      <c r="T96" s="366"/>
      <c r="U96" s="298"/>
      <c r="V96" s="366"/>
      <c r="W96" s="366"/>
      <c r="X96" s="298"/>
      <c r="Y96" s="366"/>
      <c r="Z96" s="366"/>
      <c r="AA96" s="298"/>
      <c r="AB96" s="385"/>
      <c r="AC96" s="868"/>
      <c r="AD96" s="298"/>
    </row>
    <row r="97" spans="1:30" ht="15" customHeight="1" x14ac:dyDescent="0.35">
      <c r="A97" s="1243">
        <v>44260</v>
      </c>
      <c r="B97" s="353">
        <v>38.5</v>
      </c>
      <c r="C97" s="353"/>
      <c r="D97" s="298">
        <v>198275</v>
      </c>
      <c r="E97" s="366"/>
      <c r="F97" s="297"/>
      <c r="G97" s="353"/>
      <c r="H97" s="298"/>
      <c r="I97" s="366"/>
      <c r="J97" s="366"/>
      <c r="K97" s="298"/>
      <c r="L97" s="366"/>
      <c r="M97" s="298"/>
      <c r="N97" s="366"/>
      <c r="O97" s="298"/>
      <c r="P97" s="366"/>
      <c r="Q97" s="298"/>
      <c r="R97" s="365"/>
      <c r="S97" s="298"/>
      <c r="T97" s="366"/>
      <c r="U97" s="298"/>
      <c r="V97" s="366"/>
      <c r="W97" s="366"/>
      <c r="X97" s="298"/>
      <c r="Y97" s="366"/>
      <c r="Z97" s="366"/>
      <c r="AA97" s="298"/>
      <c r="AB97" s="385"/>
      <c r="AC97" s="868"/>
      <c r="AD97" s="298"/>
    </row>
    <row r="98" spans="1:30" ht="15" customHeight="1" x14ac:dyDescent="0.35">
      <c r="A98" s="1244"/>
      <c r="B98" s="353"/>
      <c r="C98" s="353"/>
      <c r="D98" s="298"/>
      <c r="E98" s="366"/>
      <c r="F98" s="297"/>
      <c r="G98" s="353"/>
      <c r="H98" s="298"/>
      <c r="I98" s="366"/>
      <c r="J98" s="366"/>
      <c r="K98" s="298"/>
      <c r="L98" s="366"/>
      <c r="M98" s="298"/>
      <c r="N98" s="366"/>
      <c r="O98" s="298"/>
      <c r="P98" s="366"/>
      <c r="Q98" s="298"/>
      <c r="R98" s="365"/>
      <c r="S98" s="298"/>
      <c r="T98" s="366"/>
      <c r="U98" s="298"/>
      <c r="V98" s="366"/>
      <c r="W98" s="366"/>
      <c r="X98" s="298"/>
      <c r="Y98" s="366"/>
      <c r="Z98" s="366"/>
      <c r="AA98" s="298"/>
      <c r="AB98" s="385"/>
      <c r="AC98" s="868"/>
      <c r="AD98" s="298"/>
    </row>
    <row r="99" spans="1:30" ht="15" customHeight="1" x14ac:dyDescent="0.35">
      <c r="A99" s="1243">
        <v>44261</v>
      </c>
      <c r="B99" s="353"/>
      <c r="C99" s="353"/>
      <c r="D99" s="298"/>
      <c r="E99" s="366"/>
      <c r="F99" s="297"/>
      <c r="G99" s="353"/>
      <c r="H99" s="298"/>
      <c r="I99" s="366"/>
      <c r="J99" s="366"/>
      <c r="K99" s="298"/>
      <c r="L99" s="366"/>
      <c r="M99" s="298"/>
      <c r="N99" s="366"/>
      <c r="O99" s="298"/>
      <c r="P99" s="366"/>
      <c r="Q99" s="298"/>
      <c r="R99" s="365"/>
      <c r="S99" s="298"/>
      <c r="T99" s="366"/>
      <c r="U99" s="298"/>
      <c r="V99" s="366"/>
      <c r="W99" s="366"/>
      <c r="X99" s="298"/>
      <c r="Y99" s="366"/>
      <c r="Z99" s="366"/>
      <c r="AA99" s="298"/>
      <c r="AB99" s="385"/>
      <c r="AC99" s="868"/>
      <c r="AD99" s="298"/>
    </row>
    <row r="100" spans="1:30" ht="15" customHeight="1" x14ac:dyDescent="0.35">
      <c r="A100" s="1244"/>
      <c r="B100" s="353"/>
      <c r="C100" s="353"/>
      <c r="D100" s="298"/>
      <c r="E100" s="366"/>
      <c r="F100" s="297"/>
      <c r="G100" s="353"/>
      <c r="H100" s="298"/>
      <c r="I100" s="366"/>
      <c r="J100" s="366"/>
      <c r="K100" s="298"/>
      <c r="L100" s="366"/>
      <c r="M100" s="298"/>
      <c r="N100" s="366"/>
      <c r="O100" s="298"/>
      <c r="P100" s="366"/>
      <c r="Q100" s="298"/>
      <c r="R100" s="365"/>
      <c r="S100" s="298"/>
      <c r="T100" s="366"/>
      <c r="U100" s="298"/>
      <c r="V100" s="366"/>
      <c r="W100" s="366"/>
      <c r="X100" s="298"/>
      <c r="Y100" s="366"/>
      <c r="Z100" s="366"/>
      <c r="AA100" s="298"/>
      <c r="AB100" s="385"/>
      <c r="AC100" s="868"/>
      <c r="AD100" s="298"/>
    </row>
    <row r="101" spans="1:30" ht="15" customHeight="1" x14ac:dyDescent="0.35">
      <c r="A101" s="1243">
        <v>44262</v>
      </c>
      <c r="B101" s="353"/>
      <c r="C101" s="353"/>
      <c r="D101" s="298"/>
      <c r="E101" s="366"/>
      <c r="F101" s="297"/>
      <c r="G101" s="353"/>
      <c r="H101" s="298"/>
      <c r="I101" s="366"/>
      <c r="J101" s="366"/>
      <c r="K101" s="298"/>
      <c r="L101" s="366"/>
      <c r="M101" s="298"/>
      <c r="N101" s="366"/>
      <c r="O101" s="298"/>
      <c r="P101" s="366"/>
      <c r="Q101" s="298"/>
      <c r="R101" s="365"/>
      <c r="S101" s="298"/>
      <c r="T101" s="366"/>
      <c r="U101" s="298"/>
      <c r="V101" s="366"/>
      <c r="W101" s="366"/>
      <c r="X101" s="298"/>
      <c r="Y101" s="366"/>
      <c r="Z101" s="366"/>
      <c r="AA101" s="298"/>
      <c r="AB101" s="385"/>
      <c r="AC101" s="868"/>
      <c r="AD101" s="298"/>
    </row>
    <row r="102" spans="1:30" ht="15" customHeight="1" x14ac:dyDescent="0.35">
      <c r="A102" s="1244"/>
      <c r="B102" s="353"/>
      <c r="C102" s="353"/>
      <c r="D102" s="298"/>
      <c r="E102" s="366"/>
      <c r="F102" s="297"/>
      <c r="G102" s="353"/>
      <c r="H102" s="298"/>
      <c r="I102" s="366"/>
      <c r="J102" s="366"/>
      <c r="K102" s="298"/>
      <c r="L102" s="366"/>
      <c r="M102" s="298"/>
      <c r="N102" s="366"/>
      <c r="O102" s="298"/>
      <c r="P102" s="366"/>
      <c r="Q102" s="298"/>
      <c r="R102" s="365"/>
      <c r="S102" s="298"/>
      <c r="T102" s="366"/>
      <c r="U102" s="298"/>
      <c r="V102" s="366"/>
      <c r="W102" s="366"/>
      <c r="X102" s="298"/>
      <c r="Y102" s="366"/>
      <c r="Z102" s="366"/>
      <c r="AA102" s="298"/>
      <c r="AB102" s="385"/>
      <c r="AC102" s="868"/>
      <c r="AD102" s="298"/>
    </row>
    <row r="103" spans="1:30" ht="15" customHeight="1" x14ac:dyDescent="0.35">
      <c r="A103" s="1243">
        <v>44263</v>
      </c>
      <c r="B103" s="353">
        <v>25.76</v>
      </c>
      <c r="C103" s="353"/>
      <c r="D103" s="298">
        <v>132664</v>
      </c>
      <c r="E103" s="366">
        <v>27.8</v>
      </c>
      <c r="F103" s="297">
        <v>143170</v>
      </c>
      <c r="G103" s="353"/>
      <c r="H103" s="298"/>
      <c r="I103" s="366"/>
      <c r="J103" s="366"/>
      <c r="K103" s="298"/>
      <c r="L103" s="366"/>
      <c r="M103" s="298"/>
      <c r="N103" s="366"/>
      <c r="O103" s="298"/>
      <c r="P103" s="366"/>
      <c r="Q103" s="298"/>
      <c r="R103" s="365">
        <v>22.34</v>
      </c>
      <c r="S103" s="298">
        <v>170901</v>
      </c>
      <c r="T103" s="366">
        <v>27.09</v>
      </c>
      <c r="U103" s="298">
        <v>207239</v>
      </c>
      <c r="V103" s="366"/>
      <c r="W103" s="366"/>
      <c r="X103" s="298"/>
      <c r="Y103" s="366"/>
      <c r="Z103" s="366"/>
      <c r="AA103" s="298"/>
      <c r="AB103" s="385">
        <v>34.630000000000003</v>
      </c>
      <c r="AC103" s="868">
        <v>353230</v>
      </c>
      <c r="AD103" s="298"/>
    </row>
    <row r="104" spans="1:30" ht="15" customHeight="1" x14ac:dyDescent="0.35">
      <c r="A104" s="1244"/>
      <c r="B104" s="353"/>
      <c r="C104" s="353"/>
      <c r="D104" s="298"/>
      <c r="E104" s="366"/>
      <c r="F104" s="297"/>
      <c r="G104" s="353"/>
      <c r="H104" s="298"/>
      <c r="I104" s="366"/>
      <c r="J104" s="366"/>
      <c r="K104" s="298"/>
      <c r="L104" s="366"/>
      <c r="M104" s="298"/>
      <c r="N104" s="366"/>
      <c r="O104" s="298"/>
      <c r="P104" s="366"/>
      <c r="Q104" s="298"/>
      <c r="R104" s="365"/>
      <c r="S104" s="298"/>
      <c r="T104" s="366"/>
      <c r="U104" s="298"/>
      <c r="V104" s="366"/>
      <c r="W104" s="366"/>
      <c r="X104" s="298"/>
      <c r="Y104" s="366"/>
      <c r="Z104" s="366"/>
      <c r="AA104" s="298"/>
      <c r="AB104" s="385"/>
      <c r="AC104" s="868"/>
      <c r="AD104" s="298"/>
    </row>
    <row r="105" spans="1:30" ht="15" customHeight="1" x14ac:dyDescent="0.35">
      <c r="A105" s="1243">
        <v>44264</v>
      </c>
      <c r="B105" s="353"/>
      <c r="C105" s="353"/>
      <c r="D105" s="298"/>
      <c r="E105" s="366"/>
      <c r="F105" s="297"/>
      <c r="G105" s="353"/>
      <c r="H105" s="298"/>
      <c r="I105" s="366"/>
      <c r="J105" s="366"/>
      <c r="K105" s="298"/>
      <c r="L105" s="366"/>
      <c r="M105" s="298"/>
      <c r="N105" s="366"/>
      <c r="O105" s="298"/>
      <c r="P105" s="366"/>
      <c r="Q105" s="298"/>
      <c r="R105" s="365"/>
      <c r="S105" s="298"/>
      <c r="T105" s="366"/>
      <c r="U105" s="298"/>
      <c r="V105" s="366"/>
      <c r="W105" s="366"/>
      <c r="X105" s="298"/>
      <c r="Y105" s="366"/>
      <c r="Z105" s="366">
        <v>14.25</v>
      </c>
      <c r="AA105" s="298">
        <v>145350</v>
      </c>
      <c r="AB105" s="385"/>
      <c r="AC105" s="868"/>
      <c r="AD105" s="298"/>
    </row>
    <row r="106" spans="1:30" ht="15" customHeight="1" x14ac:dyDescent="0.35">
      <c r="A106" s="1244"/>
      <c r="B106" s="353"/>
      <c r="C106" s="353"/>
      <c r="D106" s="298"/>
      <c r="E106" s="366"/>
      <c r="F106" s="297"/>
      <c r="G106" s="353"/>
      <c r="H106" s="298"/>
      <c r="I106" s="366"/>
      <c r="J106" s="366"/>
      <c r="K106" s="298"/>
      <c r="L106" s="366"/>
      <c r="M106" s="298"/>
      <c r="N106" s="366"/>
      <c r="O106" s="298"/>
      <c r="P106" s="366"/>
      <c r="Q106" s="298"/>
      <c r="R106" s="365"/>
      <c r="S106" s="298"/>
      <c r="T106" s="366"/>
      <c r="U106" s="298"/>
      <c r="V106" s="366"/>
      <c r="W106" s="366"/>
      <c r="X106" s="298"/>
      <c r="Y106" s="366"/>
      <c r="Z106" s="366"/>
      <c r="AA106" s="298"/>
      <c r="AB106" s="385"/>
      <c r="AC106" s="868"/>
      <c r="AD106" s="298"/>
    </row>
    <row r="107" spans="1:30" ht="15" customHeight="1" x14ac:dyDescent="0.35">
      <c r="A107" s="1243">
        <v>44265</v>
      </c>
      <c r="B107" s="353"/>
      <c r="C107" s="353"/>
      <c r="D107" s="298"/>
      <c r="E107" s="366"/>
      <c r="F107" s="297"/>
      <c r="G107" s="353"/>
      <c r="H107" s="298"/>
      <c r="I107" s="366"/>
      <c r="J107" s="366"/>
      <c r="K107" s="298"/>
      <c r="L107" s="366"/>
      <c r="M107" s="298"/>
      <c r="N107" s="366"/>
      <c r="O107" s="298"/>
      <c r="P107" s="366"/>
      <c r="Q107" s="298"/>
      <c r="R107" s="365"/>
      <c r="S107" s="298"/>
      <c r="T107" s="366"/>
      <c r="U107" s="298"/>
      <c r="V107" s="366"/>
      <c r="W107" s="366"/>
      <c r="X107" s="298"/>
      <c r="Y107" s="366"/>
      <c r="Z107" s="366"/>
      <c r="AA107" s="298"/>
      <c r="AB107" s="385"/>
      <c r="AC107" s="868"/>
      <c r="AD107" s="298"/>
    </row>
    <row r="108" spans="1:30" ht="15" customHeight="1" x14ac:dyDescent="0.35">
      <c r="A108" s="1244"/>
      <c r="B108" s="353"/>
      <c r="C108" s="353"/>
      <c r="D108" s="298"/>
      <c r="E108" s="366"/>
      <c r="F108" s="297"/>
      <c r="G108" s="353"/>
      <c r="H108" s="298"/>
      <c r="I108" s="366"/>
      <c r="J108" s="366"/>
      <c r="K108" s="298"/>
      <c r="L108" s="366"/>
      <c r="M108" s="298"/>
      <c r="N108" s="366"/>
      <c r="O108" s="298"/>
      <c r="P108" s="366"/>
      <c r="Q108" s="298"/>
      <c r="R108" s="365"/>
      <c r="S108" s="298"/>
      <c r="T108" s="366"/>
      <c r="U108" s="298"/>
      <c r="V108" s="366"/>
      <c r="W108" s="366"/>
      <c r="X108" s="298"/>
      <c r="Y108" s="366"/>
      <c r="Z108" s="366"/>
      <c r="AA108" s="298"/>
      <c r="AB108" s="385"/>
      <c r="AC108" s="868"/>
      <c r="AD108" s="298"/>
    </row>
    <row r="109" spans="1:30" ht="15" customHeight="1" x14ac:dyDescent="0.35">
      <c r="A109" s="1243">
        <v>44266</v>
      </c>
      <c r="B109" s="353"/>
      <c r="C109" s="353"/>
      <c r="D109" s="298"/>
      <c r="E109" s="366"/>
      <c r="F109" s="297"/>
      <c r="G109" s="353"/>
      <c r="H109" s="298"/>
      <c r="I109" s="366"/>
      <c r="J109" s="366"/>
      <c r="K109" s="298"/>
      <c r="L109" s="366"/>
      <c r="M109" s="298"/>
      <c r="N109" s="366"/>
      <c r="O109" s="298"/>
      <c r="P109" s="366"/>
      <c r="Q109" s="298"/>
      <c r="R109" s="365"/>
      <c r="S109" s="298"/>
      <c r="T109" s="366"/>
      <c r="U109" s="298"/>
      <c r="V109" s="366"/>
      <c r="W109" s="366"/>
      <c r="X109" s="298"/>
      <c r="Y109" s="366"/>
      <c r="Z109" s="366">
        <v>46.76</v>
      </c>
      <c r="AA109" s="298">
        <v>476950</v>
      </c>
      <c r="AB109" s="385"/>
      <c r="AC109" s="868"/>
      <c r="AD109" s="298"/>
    </row>
    <row r="110" spans="1:30" ht="15" customHeight="1" x14ac:dyDescent="0.35">
      <c r="A110" s="1244"/>
      <c r="B110" s="353"/>
      <c r="C110" s="353"/>
      <c r="D110" s="298"/>
      <c r="E110" s="366"/>
      <c r="F110" s="297"/>
      <c r="G110" s="353"/>
      <c r="H110" s="298"/>
      <c r="I110" s="366"/>
      <c r="J110" s="366"/>
      <c r="K110" s="298"/>
      <c r="L110" s="366"/>
      <c r="M110" s="298"/>
      <c r="N110" s="366"/>
      <c r="O110" s="298"/>
      <c r="P110" s="366"/>
      <c r="Q110" s="298"/>
      <c r="R110" s="365"/>
      <c r="S110" s="298"/>
      <c r="T110" s="366"/>
      <c r="U110" s="298"/>
      <c r="V110" s="366"/>
      <c r="W110" s="366"/>
      <c r="X110" s="298"/>
      <c r="Y110" s="366"/>
      <c r="Z110" s="366"/>
      <c r="AA110" s="298"/>
      <c r="AB110" s="385"/>
      <c r="AC110" s="868"/>
      <c r="AD110" s="298"/>
    </row>
    <row r="111" spans="1:30" ht="15" customHeight="1" x14ac:dyDescent="0.35">
      <c r="A111" s="1243">
        <v>44267</v>
      </c>
      <c r="B111" s="353">
        <v>56.72</v>
      </c>
      <c r="C111" s="353"/>
      <c r="D111" s="298">
        <v>292108</v>
      </c>
      <c r="E111" s="366">
        <v>39.909999999999997</v>
      </c>
      <c r="F111" s="297">
        <v>205537</v>
      </c>
      <c r="G111" s="353">
        <v>14.9</v>
      </c>
      <c r="H111" s="298">
        <v>113985</v>
      </c>
      <c r="I111" s="366"/>
      <c r="J111" s="366"/>
      <c r="K111" s="298"/>
      <c r="L111" s="366"/>
      <c r="M111" s="298"/>
      <c r="N111" s="366"/>
      <c r="O111" s="298"/>
      <c r="P111" s="366"/>
      <c r="Q111" s="298"/>
      <c r="R111" s="365"/>
      <c r="S111" s="298"/>
      <c r="T111" s="366"/>
      <c r="U111" s="298"/>
      <c r="V111" s="366"/>
      <c r="W111" s="366"/>
      <c r="X111" s="298"/>
      <c r="Y111" s="366"/>
      <c r="Z111" s="366"/>
      <c r="AA111" s="298"/>
      <c r="AB111" s="385">
        <v>14.57</v>
      </c>
      <c r="AC111" s="868">
        <v>148610</v>
      </c>
      <c r="AD111" s="298"/>
    </row>
    <row r="112" spans="1:30" ht="15" customHeight="1" x14ac:dyDescent="0.35">
      <c r="A112" s="1244"/>
      <c r="B112" s="353"/>
      <c r="C112" s="353"/>
      <c r="D112" s="298"/>
      <c r="E112" s="366"/>
      <c r="F112" s="297"/>
      <c r="G112" s="353">
        <v>15.22</v>
      </c>
      <c r="H112" s="298">
        <v>116432</v>
      </c>
      <c r="I112" s="366"/>
      <c r="J112" s="366"/>
      <c r="K112" s="298"/>
      <c r="L112" s="366"/>
      <c r="M112" s="298"/>
      <c r="N112" s="366"/>
      <c r="O112" s="298"/>
      <c r="P112" s="366"/>
      <c r="Q112" s="298"/>
      <c r="R112" s="365"/>
      <c r="S112" s="298"/>
      <c r="T112" s="366"/>
      <c r="U112" s="298"/>
      <c r="V112" s="366"/>
      <c r="W112" s="366"/>
      <c r="X112" s="298"/>
      <c r="Y112" s="366"/>
      <c r="Z112" s="366"/>
      <c r="AA112" s="298"/>
      <c r="AB112" s="385"/>
      <c r="AC112" s="868"/>
      <c r="AD112" s="298"/>
    </row>
    <row r="113" spans="1:30" ht="15" customHeight="1" x14ac:dyDescent="0.35">
      <c r="A113" s="1243">
        <v>44268</v>
      </c>
      <c r="B113" s="353"/>
      <c r="C113" s="353"/>
      <c r="D113" s="298"/>
      <c r="E113" s="366"/>
      <c r="F113" s="297"/>
      <c r="G113" s="353"/>
      <c r="H113" s="298"/>
      <c r="I113" s="366"/>
      <c r="J113" s="366"/>
      <c r="K113" s="298"/>
      <c r="L113" s="366"/>
      <c r="M113" s="332"/>
      <c r="N113" s="388"/>
      <c r="O113" s="298"/>
      <c r="P113" s="366"/>
      <c r="Q113" s="298"/>
      <c r="R113" s="365"/>
      <c r="S113" s="298"/>
      <c r="T113" s="366"/>
      <c r="U113" s="298"/>
      <c r="V113" s="366"/>
      <c r="W113" s="366"/>
      <c r="X113" s="298"/>
      <c r="Y113" s="366"/>
      <c r="Z113" s="366"/>
      <c r="AA113" s="298"/>
      <c r="AB113" s="385"/>
      <c r="AC113" s="868"/>
      <c r="AD113" s="298"/>
    </row>
    <row r="114" spans="1:30" ht="15" customHeight="1" x14ac:dyDescent="0.35">
      <c r="A114" s="1244"/>
      <c r="B114" s="353"/>
      <c r="C114" s="353"/>
      <c r="D114" s="298"/>
      <c r="E114" s="366"/>
      <c r="F114" s="297"/>
      <c r="G114" s="353"/>
      <c r="H114" s="298"/>
      <c r="I114" s="366"/>
      <c r="J114" s="366"/>
      <c r="K114" s="298"/>
      <c r="L114" s="366"/>
      <c r="M114" s="298"/>
      <c r="N114" s="366"/>
      <c r="O114" s="298"/>
      <c r="P114" s="366"/>
      <c r="Q114" s="298"/>
      <c r="R114" s="365"/>
      <c r="S114" s="298"/>
      <c r="T114" s="366"/>
      <c r="U114" s="298"/>
      <c r="V114" s="366"/>
      <c r="W114" s="366"/>
      <c r="X114" s="298"/>
      <c r="Y114" s="366"/>
      <c r="Z114" s="366"/>
      <c r="AA114" s="298"/>
      <c r="AB114" s="385"/>
      <c r="AC114" s="868"/>
      <c r="AD114" s="298"/>
    </row>
    <row r="115" spans="1:30" ht="15" customHeight="1" x14ac:dyDescent="0.35">
      <c r="A115" s="1243">
        <v>44269</v>
      </c>
      <c r="B115" s="353">
        <v>46.51</v>
      </c>
      <c r="C115" s="353"/>
      <c r="D115" s="298">
        <v>239527</v>
      </c>
      <c r="E115" s="366"/>
      <c r="F115" s="297"/>
      <c r="G115" s="353"/>
      <c r="H115" s="298"/>
      <c r="I115" s="366"/>
      <c r="J115" s="366"/>
      <c r="K115" s="298"/>
      <c r="L115" s="366"/>
      <c r="M115" s="298"/>
      <c r="N115" s="366"/>
      <c r="O115" s="298"/>
      <c r="P115" s="366"/>
      <c r="Q115" s="298"/>
      <c r="R115" s="365"/>
      <c r="S115" s="298"/>
      <c r="T115" s="366"/>
      <c r="U115" s="298"/>
      <c r="V115" s="366"/>
      <c r="W115" s="366"/>
      <c r="X115" s="298"/>
      <c r="Y115" s="366"/>
      <c r="Z115" s="366">
        <v>20.16</v>
      </c>
      <c r="AA115" s="298">
        <v>205630</v>
      </c>
      <c r="AB115" s="385"/>
      <c r="AC115" s="868"/>
      <c r="AD115" s="298"/>
    </row>
    <row r="116" spans="1:30" ht="15" customHeight="1" x14ac:dyDescent="0.35">
      <c r="A116" s="1244"/>
      <c r="B116" s="353"/>
      <c r="C116" s="353"/>
      <c r="D116" s="298"/>
      <c r="E116" s="366"/>
      <c r="F116" s="297"/>
      <c r="G116" s="353"/>
      <c r="H116" s="298"/>
      <c r="I116" s="366"/>
      <c r="J116" s="366"/>
      <c r="K116" s="298"/>
      <c r="L116" s="366"/>
      <c r="M116" s="298"/>
      <c r="N116" s="366"/>
      <c r="O116" s="298"/>
      <c r="P116" s="366"/>
      <c r="Q116" s="298"/>
      <c r="R116" s="365"/>
      <c r="S116" s="298"/>
      <c r="T116" s="366"/>
      <c r="U116" s="298"/>
      <c r="V116" s="366"/>
      <c r="W116" s="366"/>
      <c r="X116" s="298"/>
      <c r="Y116" s="366"/>
      <c r="Z116" s="366"/>
      <c r="AA116" s="298"/>
      <c r="AB116" s="385"/>
      <c r="AC116" s="868"/>
      <c r="AD116" s="298"/>
    </row>
    <row r="117" spans="1:30" ht="15" customHeight="1" x14ac:dyDescent="0.35">
      <c r="A117" s="1243">
        <v>44270</v>
      </c>
      <c r="B117" s="353"/>
      <c r="C117" s="353"/>
      <c r="D117" s="298"/>
      <c r="E117" s="366"/>
      <c r="F117" s="297"/>
      <c r="G117" s="353"/>
      <c r="H117" s="298"/>
      <c r="I117" s="366"/>
      <c r="J117" s="366"/>
      <c r="K117" s="298"/>
      <c r="L117" s="366"/>
      <c r="M117" s="298"/>
      <c r="N117" s="366"/>
      <c r="O117" s="298"/>
      <c r="P117" s="366"/>
      <c r="Q117" s="298"/>
      <c r="R117" s="365"/>
      <c r="S117" s="298"/>
      <c r="T117" s="366">
        <v>26.36</v>
      </c>
      <c r="U117" s="298">
        <v>201654</v>
      </c>
      <c r="V117" s="366"/>
      <c r="W117" s="366"/>
      <c r="X117" s="298"/>
      <c r="Y117" s="366"/>
      <c r="Z117" s="366"/>
      <c r="AA117" s="298"/>
      <c r="AB117" s="385"/>
      <c r="AC117" s="868"/>
      <c r="AD117" s="298"/>
    </row>
    <row r="118" spans="1:30" ht="15" customHeight="1" x14ac:dyDescent="0.35">
      <c r="A118" s="1244"/>
      <c r="B118" s="353"/>
      <c r="C118" s="353"/>
      <c r="D118" s="298"/>
      <c r="E118" s="366"/>
      <c r="F118" s="297"/>
      <c r="G118" s="353"/>
      <c r="H118" s="298"/>
      <c r="I118" s="366"/>
      <c r="J118" s="366"/>
      <c r="K118" s="298"/>
      <c r="L118" s="366"/>
      <c r="M118" s="298"/>
      <c r="N118" s="366"/>
      <c r="O118" s="298"/>
      <c r="P118" s="366"/>
      <c r="Q118" s="298"/>
      <c r="R118" s="365"/>
      <c r="S118" s="298"/>
      <c r="T118" s="366"/>
      <c r="U118" s="298"/>
      <c r="V118" s="366"/>
      <c r="W118" s="366"/>
      <c r="X118" s="298"/>
      <c r="Y118" s="366"/>
      <c r="Z118" s="366"/>
      <c r="AA118" s="298"/>
      <c r="AB118" s="385"/>
      <c r="AC118" s="868"/>
      <c r="AD118" s="298"/>
    </row>
    <row r="119" spans="1:30" ht="15" customHeight="1" x14ac:dyDescent="0.35">
      <c r="A119" s="1243">
        <v>44271</v>
      </c>
      <c r="B119" s="353"/>
      <c r="C119" s="353"/>
      <c r="D119" s="298"/>
      <c r="E119" s="366"/>
      <c r="F119" s="297"/>
      <c r="G119" s="353"/>
      <c r="H119" s="298"/>
      <c r="I119" s="366"/>
      <c r="J119" s="366"/>
      <c r="K119" s="298"/>
      <c r="L119" s="366"/>
      <c r="M119" s="298"/>
      <c r="N119" s="366"/>
      <c r="O119" s="298"/>
      <c r="P119" s="366"/>
      <c r="Q119" s="298"/>
      <c r="R119" s="365"/>
      <c r="S119" s="298"/>
      <c r="T119" s="366"/>
      <c r="U119" s="298"/>
      <c r="V119" s="366"/>
      <c r="W119" s="366"/>
      <c r="X119" s="298"/>
      <c r="Y119" s="366"/>
      <c r="Z119" s="366"/>
      <c r="AA119" s="298"/>
      <c r="AB119" s="385"/>
      <c r="AC119" s="868"/>
      <c r="AD119" s="298"/>
    </row>
    <row r="120" spans="1:30" ht="15" customHeight="1" x14ac:dyDescent="0.35">
      <c r="A120" s="1244"/>
      <c r="B120" s="353"/>
      <c r="C120" s="353"/>
      <c r="D120" s="298"/>
      <c r="E120" s="366"/>
      <c r="F120" s="297"/>
      <c r="G120" s="353"/>
      <c r="H120" s="298"/>
      <c r="I120" s="366"/>
      <c r="J120" s="366"/>
      <c r="K120" s="298"/>
      <c r="L120" s="366"/>
      <c r="M120" s="298"/>
      <c r="N120" s="366"/>
      <c r="O120" s="298"/>
      <c r="P120" s="366"/>
      <c r="Q120" s="298"/>
      <c r="R120" s="365"/>
      <c r="S120" s="298"/>
      <c r="T120" s="366"/>
      <c r="U120" s="298"/>
      <c r="V120" s="366"/>
      <c r="W120" s="366"/>
      <c r="X120" s="298"/>
      <c r="Y120" s="366"/>
      <c r="Z120" s="366"/>
      <c r="AA120" s="298"/>
      <c r="AB120" s="385"/>
      <c r="AC120" s="868"/>
      <c r="AD120" s="298"/>
    </row>
    <row r="121" spans="1:30" ht="15" customHeight="1" x14ac:dyDescent="0.35">
      <c r="A121" s="1243">
        <v>44272</v>
      </c>
      <c r="B121" s="353"/>
      <c r="C121" s="353"/>
      <c r="D121" s="298"/>
      <c r="E121" s="366"/>
      <c r="F121" s="297"/>
      <c r="G121" s="353">
        <v>10.81</v>
      </c>
      <c r="H121" s="298">
        <v>82697</v>
      </c>
      <c r="I121" s="366"/>
      <c r="J121" s="366"/>
      <c r="K121" s="298"/>
      <c r="L121" s="366"/>
      <c r="M121" s="298"/>
      <c r="N121" s="366"/>
      <c r="O121" s="298"/>
      <c r="P121" s="366"/>
      <c r="Q121" s="298"/>
      <c r="R121" s="365"/>
      <c r="S121" s="298"/>
      <c r="T121" s="366">
        <v>42.15</v>
      </c>
      <c r="U121" s="298">
        <v>322448</v>
      </c>
      <c r="V121" s="366"/>
      <c r="W121" s="366"/>
      <c r="X121" s="298"/>
      <c r="Y121" s="366"/>
      <c r="Z121" s="366">
        <v>43.93</v>
      </c>
      <c r="AA121" s="298">
        <v>448086</v>
      </c>
      <c r="AB121" s="385"/>
      <c r="AC121" s="868"/>
      <c r="AD121" s="298"/>
    </row>
    <row r="122" spans="1:30" ht="15" customHeight="1" x14ac:dyDescent="0.35">
      <c r="A122" s="1244"/>
      <c r="B122" s="353"/>
      <c r="C122" s="353"/>
      <c r="D122" s="298"/>
      <c r="E122" s="366"/>
      <c r="F122" s="297"/>
      <c r="G122" s="353"/>
      <c r="H122" s="298"/>
      <c r="I122" s="366"/>
      <c r="J122" s="366"/>
      <c r="K122" s="298"/>
      <c r="L122" s="366"/>
      <c r="M122" s="298"/>
      <c r="N122" s="366"/>
      <c r="O122" s="298"/>
      <c r="P122" s="366"/>
      <c r="Q122" s="298"/>
      <c r="R122" s="365"/>
      <c r="S122" s="298"/>
      <c r="T122" s="366"/>
      <c r="U122" s="298"/>
      <c r="V122" s="366"/>
      <c r="W122" s="366"/>
      <c r="X122" s="298"/>
      <c r="Y122" s="366"/>
      <c r="Z122" s="366"/>
      <c r="AA122" s="298"/>
      <c r="AB122" s="385"/>
      <c r="AC122" s="868"/>
      <c r="AD122" s="298"/>
    </row>
    <row r="123" spans="1:30" ht="15" customHeight="1" x14ac:dyDescent="0.35">
      <c r="A123" s="1243">
        <v>44273</v>
      </c>
      <c r="B123" s="353"/>
      <c r="C123" s="353"/>
      <c r="D123" s="298"/>
      <c r="E123" s="366">
        <v>39.76</v>
      </c>
      <c r="F123" s="297">
        <v>204764</v>
      </c>
      <c r="G123" s="353"/>
      <c r="H123" s="298"/>
      <c r="I123" s="366"/>
      <c r="J123" s="366"/>
      <c r="K123" s="298"/>
      <c r="L123" s="366">
        <v>10.58</v>
      </c>
      <c r="M123" s="298">
        <v>80937</v>
      </c>
      <c r="N123" s="366"/>
      <c r="O123" s="298"/>
      <c r="P123" s="366"/>
      <c r="Q123" s="298"/>
      <c r="R123" s="365"/>
      <c r="S123" s="298"/>
      <c r="T123" s="366"/>
      <c r="U123" s="298"/>
      <c r="V123" s="366"/>
      <c r="W123" s="366"/>
      <c r="X123" s="298"/>
      <c r="Y123" s="366"/>
      <c r="Z123" s="366"/>
      <c r="AA123" s="298"/>
      <c r="AB123" s="385"/>
      <c r="AC123" s="868"/>
      <c r="AD123" s="298"/>
    </row>
    <row r="124" spans="1:30" ht="15" customHeight="1" x14ac:dyDescent="0.35">
      <c r="A124" s="1244"/>
      <c r="B124" s="353"/>
      <c r="C124" s="353"/>
      <c r="D124" s="298"/>
      <c r="E124" s="366"/>
      <c r="F124" s="297"/>
      <c r="G124" s="353"/>
      <c r="H124" s="298"/>
      <c r="I124" s="366"/>
      <c r="J124" s="366"/>
      <c r="K124" s="298"/>
      <c r="L124" s="366"/>
      <c r="M124" s="298"/>
      <c r="N124" s="366"/>
      <c r="O124" s="298"/>
      <c r="P124" s="366"/>
      <c r="Q124" s="298"/>
      <c r="R124" s="365"/>
      <c r="S124" s="298"/>
      <c r="T124" s="366"/>
      <c r="U124" s="298"/>
      <c r="V124" s="366"/>
      <c r="W124" s="366"/>
      <c r="X124" s="298"/>
      <c r="Y124" s="366"/>
      <c r="Z124" s="366"/>
      <c r="AA124" s="298"/>
      <c r="AB124" s="385"/>
      <c r="AC124" s="868"/>
      <c r="AD124" s="298"/>
    </row>
    <row r="125" spans="1:30" ht="15" customHeight="1" x14ac:dyDescent="0.35">
      <c r="A125" s="1243">
        <v>44274</v>
      </c>
      <c r="B125" s="353"/>
      <c r="C125" s="353"/>
      <c r="D125" s="298"/>
      <c r="E125" s="366"/>
      <c r="F125" s="297"/>
      <c r="G125" s="353"/>
      <c r="H125" s="298"/>
      <c r="I125" s="366"/>
      <c r="J125" s="366"/>
      <c r="K125" s="298"/>
      <c r="L125" s="366">
        <v>9.32</v>
      </c>
      <c r="M125" s="298">
        <v>72828</v>
      </c>
      <c r="N125" s="366">
        <v>13.08</v>
      </c>
      <c r="O125" s="298">
        <v>100062</v>
      </c>
      <c r="P125" s="366"/>
      <c r="Q125" s="298"/>
      <c r="R125" s="365"/>
      <c r="S125" s="298"/>
      <c r="T125" s="366"/>
      <c r="U125" s="298"/>
      <c r="V125" s="366"/>
      <c r="W125" s="366"/>
      <c r="X125" s="298"/>
      <c r="Y125" s="366"/>
      <c r="Z125" s="366"/>
      <c r="AA125" s="298"/>
      <c r="AB125" s="385">
        <v>19.600000000000001</v>
      </c>
      <c r="AC125" s="868">
        <v>200000</v>
      </c>
      <c r="AD125" s="298"/>
    </row>
    <row r="126" spans="1:30" ht="15" customHeight="1" x14ac:dyDescent="0.35">
      <c r="A126" s="1244"/>
      <c r="B126" s="353"/>
      <c r="C126" s="353"/>
      <c r="D126" s="298"/>
      <c r="E126" s="366"/>
      <c r="F126" s="297"/>
      <c r="G126" s="353"/>
      <c r="H126" s="298"/>
      <c r="I126" s="366"/>
      <c r="J126" s="366"/>
      <c r="K126" s="298"/>
      <c r="L126" s="366"/>
      <c r="M126" s="298"/>
      <c r="N126" s="366"/>
      <c r="O126" s="298"/>
      <c r="P126" s="366"/>
      <c r="Q126" s="298"/>
      <c r="R126" s="365"/>
      <c r="S126" s="298"/>
      <c r="T126" s="366"/>
      <c r="U126" s="298"/>
      <c r="V126" s="366"/>
      <c r="W126" s="366"/>
      <c r="X126" s="298"/>
      <c r="Y126" s="366"/>
      <c r="Z126" s="366"/>
      <c r="AA126" s="298"/>
      <c r="AB126" s="385"/>
      <c r="AC126" s="868"/>
      <c r="AD126" s="298"/>
    </row>
    <row r="127" spans="1:30" ht="15" customHeight="1" x14ac:dyDescent="0.35">
      <c r="A127" s="1243">
        <v>44275</v>
      </c>
      <c r="B127" s="353"/>
      <c r="C127" s="353"/>
      <c r="D127" s="298"/>
      <c r="E127" s="366"/>
      <c r="F127" s="297"/>
      <c r="G127" s="353"/>
      <c r="H127" s="298"/>
      <c r="I127" s="366"/>
      <c r="J127" s="366"/>
      <c r="K127" s="298"/>
      <c r="L127" s="366"/>
      <c r="M127" s="298"/>
      <c r="N127" s="366"/>
      <c r="O127" s="298"/>
      <c r="P127" s="366">
        <v>7.83</v>
      </c>
      <c r="Q127" s="298">
        <v>59900</v>
      </c>
      <c r="R127" s="365"/>
      <c r="S127" s="298"/>
      <c r="T127" s="366"/>
      <c r="U127" s="298"/>
      <c r="V127" s="366"/>
      <c r="W127" s="366"/>
      <c r="X127" s="298"/>
      <c r="Y127" s="366"/>
      <c r="Z127" s="366"/>
      <c r="AA127" s="298"/>
      <c r="AB127" s="385"/>
      <c r="AC127" s="868"/>
      <c r="AD127" s="298"/>
    </row>
    <row r="128" spans="1:30" ht="15" customHeight="1" x14ac:dyDescent="0.35">
      <c r="A128" s="1244"/>
      <c r="B128" s="353"/>
      <c r="C128" s="353"/>
      <c r="D128" s="298"/>
      <c r="E128" s="366"/>
      <c r="F128" s="297"/>
      <c r="G128" s="353"/>
      <c r="H128" s="298"/>
      <c r="I128" s="366"/>
      <c r="J128" s="366"/>
      <c r="K128" s="298"/>
      <c r="L128" s="366"/>
      <c r="M128" s="298"/>
      <c r="N128" s="366"/>
      <c r="O128" s="298"/>
      <c r="P128" s="366"/>
      <c r="Q128" s="298"/>
      <c r="R128" s="365"/>
      <c r="S128" s="298"/>
      <c r="T128" s="366"/>
      <c r="U128" s="298"/>
      <c r="V128" s="366"/>
      <c r="W128" s="366"/>
      <c r="X128" s="298"/>
      <c r="Y128" s="366"/>
      <c r="Z128" s="366"/>
      <c r="AA128" s="298"/>
      <c r="AB128" s="385"/>
      <c r="AC128" s="868"/>
      <c r="AD128" s="298"/>
    </row>
    <row r="129" spans="1:30" ht="15" customHeight="1" x14ac:dyDescent="0.35">
      <c r="A129" s="1243">
        <v>44276</v>
      </c>
      <c r="B129" s="353"/>
      <c r="C129" s="353"/>
      <c r="D129" s="298"/>
      <c r="E129" s="366"/>
      <c r="F129" s="297"/>
      <c r="G129" s="353"/>
      <c r="H129" s="298"/>
      <c r="I129" s="366"/>
      <c r="J129" s="366"/>
      <c r="K129" s="298"/>
      <c r="L129" s="366"/>
      <c r="M129" s="298"/>
      <c r="N129" s="366"/>
      <c r="O129" s="298"/>
      <c r="P129" s="366"/>
      <c r="Q129" s="298"/>
      <c r="R129" s="365"/>
      <c r="S129" s="298"/>
      <c r="T129" s="366"/>
      <c r="U129" s="298"/>
      <c r="V129" s="366"/>
      <c r="W129" s="366"/>
      <c r="X129" s="298"/>
      <c r="Y129" s="366"/>
      <c r="Z129" s="366"/>
      <c r="AA129" s="298"/>
      <c r="AB129" s="385"/>
      <c r="AC129" s="868"/>
      <c r="AD129" s="298"/>
    </row>
    <row r="130" spans="1:30" ht="15" customHeight="1" x14ac:dyDescent="0.35">
      <c r="A130" s="1244"/>
      <c r="B130" s="353"/>
      <c r="C130" s="353"/>
      <c r="D130" s="298"/>
      <c r="E130" s="366"/>
      <c r="F130" s="297"/>
      <c r="G130" s="353"/>
      <c r="H130" s="298"/>
      <c r="I130" s="366"/>
      <c r="J130" s="366"/>
      <c r="K130" s="298"/>
      <c r="L130" s="366"/>
      <c r="M130" s="298"/>
      <c r="N130" s="366"/>
      <c r="O130" s="298"/>
      <c r="P130" s="366"/>
      <c r="Q130" s="298"/>
      <c r="R130" s="365"/>
      <c r="S130" s="298"/>
      <c r="T130" s="366"/>
      <c r="U130" s="298"/>
      <c r="V130" s="366"/>
      <c r="W130" s="366"/>
      <c r="X130" s="298"/>
      <c r="Y130" s="366"/>
      <c r="Z130" s="366"/>
      <c r="AA130" s="298"/>
      <c r="AB130" s="385"/>
      <c r="AC130" s="868"/>
      <c r="AD130" s="298"/>
    </row>
    <row r="131" spans="1:30" ht="15" customHeight="1" x14ac:dyDescent="0.35">
      <c r="A131" s="1243">
        <v>44277</v>
      </c>
      <c r="B131" s="353"/>
      <c r="C131" s="353"/>
      <c r="D131" s="298"/>
      <c r="E131" s="366"/>
      <c r="F131" s="297"/>
      <c r="G131" s="353">
        <v>13.5</v>
      </c>
      <c r="H131" s="298">
        <v>103275</v>
      </c>
      <c r="I131" s="366"/>
      <c r="J131" s="366"/>
      <c r="K131" s="298"/>
      <c r="L131" s="366"/>
      <c r="M131" s="298"/>
      <c r="N131" s="366"/>
      <c r="O131" s="298"/>
      <c r="P131" s="366"/>
      <c r="Q131" s="298"/>
      <c r="R131" s="365"/>
      <c r="S131" s="298"/>
      <c r="T131" s="366"/>
      <c r="U131" s="298"/>
      <c r="V131" s="366"/>
      <c r="W131" s="366"/>
      <c r="X131" s="298"/>
      <c r="Y131" s="366"/>
      <c r="Z131" s="366">
        <v>52.69</v>
      </c>
      <c r="AA131" s="298">
        <v>537440</v>
      </c>
      <c r="AB131" s="385"/>
      <c r="AC131" s="868"/>
      <c r="AD131" s="298"/>
    </row>
    <row r="132" spans="1:30" ht="18" customHeight="1" x14ac:dyDescent="0.35">
      <c r="A132" s="1244"/>
      <c r="B132" s="353"/>
      <c r="C132" s="353"/>
      <c r="D132" s="298"/>
      <c r="E132" s="366"/>
      <c r="F132" s="297"/>
      <c r="G132" s="353"/>
      <c r="H132" s="298"/>
      <c r="I132" s="366"/>
      <c r="J132" s="366"/>
      <c r="K132" s="298"/>
      <c r="L132" s="366"/>
      <c r="M132" s="298"/>
      <c r="N132" s="366"/>
      <c r="O132" s="298"/>
      <c r="P132" s="366"/>
      <c r="Q132" s="298"/>
      <c r="R132" s="365"/>
      <c r="S132" s="298"/>
      <c r="T132" s="366"/>
      <c r="U132" s="298"/>
      <c r="V132" s="366"/>
      <c r="W132" s="366"/>
      <c r="X132" s="298"/>
      <c r="Y132" s="366"/>
      <c r="Z132" s="366"/>
      <c r="AA132" s="298"/>
      <c r="AB132" s="385"/>
      <c r="AC132" s="868"/>
      <c r="AD132" s="298"/>
    </row>
    <row r="133" spans="1:30" ht="15" customHeight="1" x14ac:dyDescent="0.35">
      <c r="A133" s="1243">
        <v>44278</v>
      </c>
      <c r="B133" s="353">
        <v>51.72</v>
      </c>
      <c r="C133" s="353"/>
      <c r="D133" s="298">
        <v>266358</v>
      </c>
      <c r="E133" s="366">
        <v>50.01</v>
      </c>
      <c r="F133" s="297">
        <v>257552</v>
      </c>
      <c r="G133" s="353"/>
      <c r="H133" s="298"/>
      <c r="I133" s="366"/>
      <c r="J133" s="366"/>
      <c r="K133" s="298"/>
      <c r="L133" s="366"/>
      <c r="M133" s="298"/>
      <c r="N133" s="366"/>
      <c r="O133" s="298"/>
      <c r="P133" s="366"/>
      <c r="Q133" s="298"/>
      <c r="R133" s="365"/>
      <c r="S133" s="298"/>
      <c r="T133" s="366"/>
      <c r="U133" s="298"/>
      <c r="V133" s="366"/>
      <c r="W133" s="366"/>
      <c r="X133" s="298"/>
      <c r="Y133" s="366"/>
      <c r="Z133" s="366"/>
      <c r="AA133" s="298"/>
      <c r="AB133" s="385"/>
      <c r="AC133" s="868"/>
      <c r="AD133" s="298"/>
    </row>
    <row r="134" spans="1:30" ht="15" customHeight="1" x14ac:dyDescent="0.35">
      <c r="A134" s="1244"/>
      <c r="B134" s="353"/>
      <c r="C134" s="353"/>
      <c r="D134" s="298"/>
      <c r="E134" s="366"/>
      <c r="F134" s="297"/>
      <c r="G134" s="353"/>
      <c r="H134" s="298"/>
      <c r="I134" s="366"/>
      <c r="J134" s="366"/>
      <c r="K134" s="298"/>
      <c r="L134" s="366"/>
      <c r="M134" s="298"/>
      <c r="N134" s="366"/>
      <c r="O134" s="298"/>
      <c r="P134" s="366"/>
      <c r="Q134" s="298"/>
      <c r="R134" s="365"/>
      <c r="S134" s="298"/>
      <c r="T134" s="366"/>
      <c r="U134" s="298"/>
      <c r="V134" s="366"/>
      <c r="W134" s="366"/>
      <c r="X134" s="298"/>
      <c r="Y134" s="366"/>
      <c r="Z134" s="366"/>
      <c r="AA134" s="298"/>
      <c r="AB134" s="385"/>
      <c r="AC134" s="868"/>
      <c r="AD134" s="298"/>
    </row>
    <row r="135" spans="1:30" ht="15" customHeight="1" x14ac:dyDescent="0.35">
      <c r="A135" s="1243">
        <v>44279</v>
      </c>
      <c r="B135" s="353"/>
      <c r="C135" s="353"/>
      <c r="D135" s="298"/>
      <c r="E135" s="366">
        <v>49.48</v>
      </c>
      <c r="F135" s="297">
        <v>254822</v>
      </c>
      <c r="G135" s="353"/>
      <c r="H135" s="298"/>
      <c r="I135" s="366"/>
      <c r="J135" s="366"/>
      <c r="K135" s="298"/>
      <c r="L135" s="366"/>
      <c r="M135" s="298"/>
      <c r="N135" s="366"/>
      <c r="O135" s="298"/>
      <c r="P135" s="366"/>
      <c r="Q135" s="298"/>
      <c r="R135" s="365"/>
      <c r="S135" s="298"/>
      <c r="T135" s="366"/>
      <c r="U135" s="298"/>
      <c r="V135" s="366"/>
      <c r="W135" s="366"/>
      <c r="X135" s="298"/>
      <c r="Y135" s="366"/>
      <c r="Z135" s="366"/>
      <c r="AA135" s="298"/>
      <c r="AB135" s="385"/>
      <c r="AC135" s="868"/>
      <c r="AD135" s="298"/>
    </row>
    <row r="136" spans="1:30" ht="15" customHeight="1" x14ac:dyDescent="0.35">
      <c r="A136" s="1244"/>
      <c r="B136" s="353"/>
      <c r="C136" s="353"/>
      <c r="D136" s="298"/>
      <c r="E136" s="366"/>
      <c r="F136" s="297"/>
      <c r="G136" s="353"/>
      <c r="H136" s="298"/>
      <c r="I136" s="366"/>
      <c r="J136" s="366"/>
      <c r="K136" s="298"/>
      <c r="L136" s="366"/>
      <c r="M136" s="298"/>
      <c r="N136" s="366"/>
      <c r="O136" s="298"/>
      <c r="P136" s="366"/>
      <c r="Q136" s="298"/>
      <c r="R136" s="365"/>
      <c r="S136" s="298"/>
      <c r="T136" s="366"/>
      <c r="U136" s="298"/>
      <c r="V136" s="366"/>
      <c r="W136" s="366"/>
      <c r="X136" s="298"/>
      <c r="Y136" s="366"/>
      <c r="Z136" s="366"/>
      <c r="AA136" s="298"/>
      <c r="AB136" s="385"/>
      <c r="AC136" s="868"/>
      <c r="AD136" s="298"/>
    </row>
    <row r="137" spans="1:30" ht="15" customHeight="1" x14ac:dyDescent="0.35">
      <c r="A137" s="1243">
        <v>44280</v>
      </c>
      <c r="B137" s="353">
        <v>48.7</v>
      </c>
      <c r="C137" s="353"/>
      <c r="D137" s="298">
        <v>250805</v>
      </c>
      <c r="E137" s="366"/>
      <c r="F137" s="297"/>
      <c r="G137" s="353"/>
      <c r="H137" s="298"/>
      <c r="I137" s="366">
        <v>11.94</v>
      </c>
      <c r="J137" s="366"/>
      <c r="K137" s="298">
        <v>91341</v>
      </c>
      <c r="L137" s="366"/>
      <c r="M137" s="298"/>
      <c r="N137" s="366"/>
      <c r="O137" s="298"/>
      <c r="P137" s="366"/>
      <c r="Q137" s="298"/>
      <c r="R137" s="365"/>
      <c r="S137" s="298"/>
      <c r="T137" s="366"/>
      <c r="U137" s="298"/>
      <c r="V137" s="366"/>
      <c r="W137" s="366"/>
      <c r="X137" s="298"/>
      <c r="Y137" s="366"/>
      <c r="Z137" s="366"/>
      <c r="AA137" s="298"/>
      <c r="AB137" s="385"/>
      <c r="AC137" s="868"/>
      <c r="AD137" s="298"/>
    </row>
    <row r="138" spans="1:30" ht="15" customHeight="1" x14ac:dyDescent="0.35">
      <c r="A138" s="1244"/>
      <c r="B138" s="353"/>
      <c r="C138" s="353"/>
      <c r="D138" s="298"/>
      <c r="E138" s="366"/>
      <c r="F138" s="297"/>
      <c r="G138" s="353"/>
      <c r="H138" s="298"/>
      <c r="I138" s="366"/>
      <c r="J138" s="366"/>
      <c r="K138" s="298"/>
      <c r="L138" s="366"/>
      <c r="M138" s="298"/>
      <c r="N138" s="366"/>
      <c r="O138" s="298"/>
      <c r="P138" s="366"/>
      <c r="Q138" s="298"/>
      <c r="R138" s="365"/>
      <c r="S138" s="298"/>
      <c r="T138" s="366"/>
      <c r="U138" s="298"/>
      <c r="V138" s="366">
        <v>39.82</v>
      </c>
      <c r="W138" s="366"/>
      <c r="X138" s="298">
        <v>304623</v>
      </c>
      <c r="Y138" s="366"/>
      <c r="Z138" s="366">
        <v>42.84</v>
      </c>
      <c r="AA138" s="298">
        <v>436970</v>
      </c>
      <c r="AB138" s="385"/>
      <c r="AC138" s="868"/>
      <c r="AD138" s="298"/>
    </row>
    <row r="139" spans="1:30" ht="15" customHeight="1" x14ac:dyDescent="0.35">
      <c r="A139" s="1243">
        <v>44281</v>
      </c>
      <c r="B139" s="353"/>
      <c r="C139" s="353"/>
      <c r="D139" s="298"/>
      <c r="E139" s="366"/>
      <c r="F139" s="297"/>
      <c r="G139" s="353"/>
      <c r="H139" s="298"/>
      <c r="I139" s="366"/>
      <c r="J139" s="366"/>
      <c r="K139" s="298"/>
      <c r="L139" s="366"/>
      <c r="M139" s="298"/>
      <c r="N139" s="366"/>
      <c r="O139" s="298"/>
      <c r="P139" s="366"/>
      <c r="Q139" s="298"/>
      <c r="R139" s="365"/>
      <c r="S139" s="298"/>
      <c r="T139" s="366">
        <v>27.83</v>
      </c>
      <c r="U139" s="298">
        <v>212900</v>
      </c>
      <c r="V139" s="366"/>
      <c r="W139" s="366"/>
      <c r="X139" s="298"/>
      <c r="Y139" s="366"/>
      <c r="Z139" s="366"/>
      <c r="AA139" s="298"/>
      <c r="AB139" s="385">
        <v>24.94</v>
      </c>
      <c r="AC139" s="868">
        <v>254390</v>
      </c>
      <c r="AD139" s="298"/>
    </row>
    <row r="140" spans="1:30" ht="15" customHeight="1" x14ac:dyDescent="0.35">
      <c r="A140" s="1244"/>
      <c r="B140" s="353"/>
      <c r="C140" s="353"/>
      <c r="D140" s="298"/>
      <c r="E140" s="366"/>
      <c r="F140" s="297"/>
      <c r="G140" s="353"/>
      <c r="H140" s="298"/>
      <c r="I140" s="366"/>
      <c r="J140" s="366"/>
      <c r="K140" s="298"/>
      <c r="L140" s="366"/>
      <c r="M140" s="298"/>
      <c r="N140" s="366"/>
      <c r="O140" s="298"/>
      <c r="P140" s="366"/>
      <c r="Q140" s="298"/>
      <c r="R140" s="365"/>
      <c r="S140" s="298"/>
      <c r="T140" s="366"/>
      <c r="U140" s="298"/>
      <c r="V140" s="366"/>
      <c r="W140" s="366"/>
      <c r="X140" s="298"/>
      <c r="Y140" s="366"/>
      <c r="Z140" s="366"/>
      <c r="AA140" s="298"/>
      <c r="AB140" s="385"/>
      <c r="AC140" s="868"/>
      <c r="AD140" s="298"/>
    </row>
    <row r="141" spans="1:30" ht="15" customHeight="1" x14ac:dyDescent="0.35">
      <c r="A141" s="1243">
        <v>44282</v>
      </c>
      <c r="B141" s="353">
        <v>29.81</v>
      </c>
      <c r="C141" s="353"/>
      <c r="D141" s="298">
        <v>153522</v>
      </c>
      <c r="E141" s="366">
        <v>29.53</v>
      </c>
      <c r="F141" s="297">
        <v>152080</v>
      </c>
      <c r="G141" s="353"/>
      <c r="H141" s="298"/>
      <c r="I141" s="366"/>
      <c r="J141" s="366"/>
      <c r="K141" s="298"/>
      <c r="L141" s="366"/>
      <c r="M141" s="298"/>
      <c r="N141" s="366"/>
      <c r="O141" s="298"/>
      <c r="P141" s="366"/>
      <c r="Q141" s="298"/>
      <c r="R141" s="365"/>
      <c r="S141" s="298"/>
      <c r="T141" s="366"/>
      <c r="U141" s="298"/>
      <c r="V141" s="366"/>
      <c r="W141" s="366"/>
      <c r="X141" s="298"/>
      <c r="Y141" s="366"/>
      <c r="Z141" s="366"/>
      <c r="AA141" s="298"/>
      <c r="AB141" s="385"/>
      <c r="AC141" s="868"/>
      <c r="AD141" s="298"/>
    </row>
    <row r="142" spans="1:30" ht="15" customHeight="1" x14ac:dyDescent="0.35">
      <c r="A142" s="1244"/>
      <c r="B142" s="352"/>
      <c r="C142" s="352"/>
      <c r="D142" s="298"/>
      <c r="E142" s="366"/>
      <c r="F142" s="297"/>
      <c r="G142" s="353"/>
      <c r="H142" s="298"/>
      <c r="I142" s="366"/>
      <c r="J142" s="366"/>
      <c r="K142" s="298"/>
      <c r="L142" s="366"/>
      <c r="M142" s="298"/>
      <c r="N142" s="366"/>
      <c r="O142" s="298"/>
      <c r="P142" s="366"/>
      <c r="Q142" s="298"/>
      <c r="R142" s="365"/>
      <c r="S142" s="298"/>
      <c r="T142" s="366"/>
      <c r="U142" s="298"/>
      <c r="V142" s="366"/>
      <c r="W142" s="366"/>
      <c r="X142" s="298"/>
      <c r="Y142" s="366"/>
      <c r="Z142" s="366"/>
      <c r="AA142" s="298"/>
      <c r="AB142" s="385"/>
      <c r="AC142" s="868"/>
      <c r="AD142" s="298"/>
    </row>
    <row r="143" spans="1:30" ht="15" customHeight="1" x14ac:dyDescent="0.35">
      <c r="A143" s="1243">
        <v>44283</v>
      </c>
      <c r="B143" s="352"/>
      <c r="C143" s="352"/>
      <c r="D143" s="298"/>
      <c r="E143" s="366"/>
      <c r="F143" s="297"/>
      <c r="G143" s="353"/>
      <c r="H143" s="298"/>
      <c r="I143" s="366"/>
      <c r="J143" s="366"/>
      <c r="K143" s="298"/>
      <c r="L143" s="366"/>
      <c r="M143" s="298"/>
      <c r="N143" s="366"/>
      <c r="O143" s="298"/>
      <c r="P143" s="366"/>
      <c r="Q143" s="298"/>
      <c r="R143" s="365"/>
      <c r="S143" s="298"/>
      <c r="T143" s="366"/>
      <c r="U143" s="298"/>
      <c r="V143" s="366"/>
      <c r="W143" s="366"/>
      <c r="X143" s="298"/>
      <c r="Y143" s="366"/>
      <c r="Z143" s="366"/>
      <c r="AA143" s="298"/>
      <c r="AB143" s="385"/>
      <c r="AC143" s="868"/>
      <c r="AD143" s="298"/>
    </row>
    <row r="144" spans="1:30" ht="15" customHeight="1" x14ac:dyDescent="0.35">
      <c r="A144" s="1244"/>
      <c r="B144" s="352"/>
      <c r="C144" s="352"/>
      <c r="D144" s="298"/>
      <c r="E144" s="366"/>
      <c r="F144" s="297"/>
      <c r="G144" s="353"/>
      <c r="H144" s="298"/>
      <c r="I144" s="366"/>
      <c r="J144" s="366"/>
      <c r="K144" s="298"/>
      <c r="L144" s="366"/>
      <c r="M144" s="298"/>
      <c r="N144" s="366"/>
      <c r="O144" s="298"/>
      <c r="P144" s="366"/>
      <c r="Q144" s="298"/>
      <c r="R144" s="365"/>
      <c r="S144" s="298"/>
      <c r="T144" s="366"/>
      <c r="U144" s="298"/>
      <c r="V144" s="366"/>
      <c r="W144" s="366"/>
      <c r="X144" s="298"/>
      <c r="Y144" s="366"/>
      <c r="Z144" s="366"/>
      <c r="AA144" s="298"/>
      <c r="AB144" s="385"/>
      <c r="AC144" s="868"/>
      <c r="AD144" s="298"/>
    </row>
    <row r="145" spans="1:30" ht="15" customHeight="1" x14ac:dyDescent="0.35">
      <c r="A145" s="1243">
        <v>44284</v>
      </c>
      <c r="B145" s="352"/>
      <c r="C145" s="352"/>
      <c r="D145" s="298"/>
      <c r="E145" s="366"/>
      <c r="F145" s="297"/>
      <c r="G145" s="353"/>
      <c r="H145" s="298"/>
      <c r="I145" s="366"/>
      <c r="J145" s="366"/>
      <c r="K145" s="298"/>
      <c r="L145" s="366"/>
      <c r="M145" s="298"/>
      <c r="N145" s="366"/>
      <c r="O145" s="298"/>
      <c r="P145" s="366"/>
      <c r="Q145" s="298"/>
      <c r="R145" s="365"/>
      <c r="S145" s="298"/>
      <c r="T145" s="366"/>
      <c r="U145" s="298"/>
      <c r="V145" s="366"/>
      <c r="W145" s="366"/>
      <c r="X145" s="298"/>
      <c r="Y145" s="366"/>
      <c r="Z145" s="366"/>
      <c r="AA145" s="298"/>
      <c r="AB145" s="385"/>
      <c r="AC145" s="868"/>
      <c r="AD145" s="298"/>
    </row>
    <row r="146" spans="1:30" ht="15" customHeight="1" x14ac:dyDescent="0.35">
      <c r="A146" s="1244"/>
      <c r="B146" s="352"/>
      <c r="C146" s="352"/>
      <c r="D146" s="298"/>
      <c r="E146" s="366"/>
      <c r="F146" s="297"/>
      <c r="G146" s="353"/>
      <c r="H146" s="298"/>
      <c r="I146" s="366"/>
      <c r="J146" s="366"/>
      <c r="K146" s="298"/>
      <c r="L146" s="366"/>
      <c r="M146" s="298"/>
      <c r="N146" s="366"/>
      <c r="O146" s="298"/>
      <c r="P146" s="366"/>
      <c r="Q146" s="298"/>
      <c r="R146" s="365"/>
      <c r="S146" s="298"/>
      <c r="T146" s="366"/>
      <c r="U146" s="298"/>
      <c r="V146" s="366"/>
      <c r="W146" s="366"/>
      <c r="X146" s="298"/>
      <c r="Y146" s="366"/>
      <c r="Z146" s="366"/>
      <c r="AA146" s="298"/>
      <c r="AB146" s="385"/>
      <c r="AC146" s="868"/>
      <c r="AD146" s="298"/>
    </row>
    <row r="147" spans="1:30" ht="15" customHeight="1" x14ac:dyDescent="0.35">
      <c r="A147" s="1243">
        <v>44285</v>
      </c>
      <c r="B147" s="352"/>
      <c r="C147" s="352"/>
      <c r="D147" s="298"/>
      <c r="E147" s="366"/>
      <c r="F147" s="297"/>
      <c r="G147" s="353"/>
      <c r="H147" s="298"/>
      <c r="I147" s="366"/>
      <c r="J147" s="366"/>
      <c r="K147" s="298"/>
      <c r="L147" s="366"/>
      <c r="M147" s="298"/>
      <c r="N147" s="366"/>
      <c r="O147" s="298"/>
      <c r="P147" s="366"/>
      <c r="Q147" s="298"/>
      <c r="R147" s="365"/>
      <c r="S147" s="298"/>
      <c r="T147" s="366"/>
      <c r="U147" s="298"/>
      <c r="V147" s="366"/>
      <c r="W147" s="366"/>
      <c r="X147" s="298"/>
      <c r="Y147" s="366"/>
      <c r="Z147" s="366"/>
      <c r="AA147" s="298"/>
      <c r="AB147" s="385"/>
      <c r="AC147" s="868"/>
      <c r="AD147" s="298"/>
    </row>
    <row r="148" spans="1:30" s="425" customFormat="1" ht="15" customHeight="1" x14ac:dyDescent="0.35">
      <c r="A148" s="1244"/>
      <c r="B148" s="417"/>
      <c r="C148" s="417"/>
      <c r="D148" s="418"/>
      <c r="E148" s="419"/>
      <c r="F148" s="420"/>
      <c r="G148" s="421"/>
      <c r="H148" s="418"/>
      <c r="I148" s="419"/>
      <c r="J148" s="419"/>
      <c r="K148" s="418"/>
      <c r="L148" s="419"/>
      <c r="M148" s="418"/>
      <c r="N148" s="419"/>
      <c r="O148" s="418"/>
      <c r="P148" s="419"/>
      <c r="Q148" s="418"/>
      <c r="R148" s="422"/>
      <c r="S148" s="418"/>
      <c r="T148" s="419"/>
      <c r="U148" s="418"/>
      <c r="V148" s="419"/>
      <c r="W148" s="419"/>
      <c r="X148" s="418"/>
      <c r="Y148" s="419"/>
      <c r="Z148" s="419"/>
      <c r="AA148" s="418"/>
      <c r="AB148" s="423"/>
      <c r="AC148" s="424"/>
      <c r="AD148" s="418"/>
    </row>
    <row r="149" spans="1:30" s="425" customFormat="1" ht="15" customHeight="1" x14ac:dyDescent="0.35">
      <c r="A149" s="1243">
        <v>44286</v>
      </c>
      <c r="B149" s="417"/>
      <c r="C149" s="417"/>
      <c r="D149" s="418"/>
      <c r="E149" s="419"/>
      <c r="F149" s="420"/>
      <c r="G149" s="421"/>
      <c r="H149" s="418"/>
      <c r="I149" s="419"/>
      <c r="J149" s="419"/>
      <c r="K149" s="418"/>
      <c r="L149" s="419"/>
      <c r="M149" s="418"/>
      <c r="N149" s="366">
        <v>12.19</v>
      </c>
      <c r="O149" s="298">
        <v>93254</v>
      </c>
      <c r="P149" s="419"/>
      <c r="Q149" s="418"/>
      <c r="R149" s="422"/>
      <c r="S149" s="418"/>
      <c r="T149" s="419"/>
      <c r="U149" s="418"/>
      <c r="V149" s="419"/>
      <c r="W149" s="419"/>
      <c r="X149" s="418"/>
      <c r="Y149" s="419"/>
      <c r="Z149" s="366">
        <v>43.14</v>
      </c>
      <c r="AA149" s="298">
        <v>440030</v>
      </c>
      <c r="AB149" s="423"/>
      <c r="AC149" s="424"/>
      <c r="AD149" s="418"/>
    </row>
    <row r="150" spans="1:30" s="425" customFormat="1" ht="15" customHeight="1" x14ac:dyDescent="0.35">
      <c r="A150" s="1244"/>
      <c r="B150" s="417"/>
      <c r="C150" s="417"/>
      <c r="D150" s="418"/>
      <c r="E150" s="419"/>
      <c r="F150" s="420"/>
      <c r="G150" s="421"/>
      <c r="H150" s="418"/>
      <c r="I150" s="419"/>
      <c r="J150" s="419"/>
      <c r="K150" s="418"/>
      <c r="L150" s="419"/>
      <c r="M150" s="418"/>
      <c r="N150" s="419"/>
      <c r="O150" s="418"/>
      <c r="P150" s="419"/>
      <c r="Q150" s="418"/>
      <c r="R150" s="422"/>
      <c r="S150" s="418"/>
      <c r="T150" s="419"/>
      <c r="U150" s="418"/>
      <c r="V150" s="419"/>
      <c r="W150" s="419"/>
      <c r="X150" s="418"/>
      <c r="Y150" s="419"/>
      <c r="Z150" s="419"/>
      <c r="AA150" s="418"/>
      <c r="AB150" s="423"/>
      <c r="AC150" s="424"/>
      <c r="AD150" s="418"/>
    </row>
    <row r="151" spans="1:30" s="295" customFormat="1" ht="22" customHeight="1" x14ac:dyDescent="0.35">
      <c r="A151" s="1226" t="s">
        <v>113</v>
      </c>
      <c r="B151" s="354"/>
      <c r="C151" s="354"/>
      <c r="D151" s="293">
        <f>SUM(D89:D150)</f>
        <v>1784013</v>
      </c>
      <c r="E151" s="364"/>
      <c r="F151" s="293">
        <f>SUM(F89:F150)</f>
        <v>1622407</v>
      </c>
      <c r="G151" s="364"/>
      <c r="H151" s="293">
        <f>SUM(H89:H150)</f>
        <v>416389</v>
      </c>
      <c r="I151" s="364"/>
      <c r="J151" s="364"/>
      <c r="K151" s="293">
        <f>SUM(K89:K150)</f>
        <v>91341</v>
      </c>
      <c r="L151" s="364"/>
      <c r="M151" s="293">
        <f>SUM(M89:M150)</f>
        <v>153765</v>
      </c>
      <c r="N151" s="364"/>
      <c r="O151" s="293">
        <f>SUM(O89:O150)</f>
        <v>301105</v>
      </c>
      <c r="P151" s="364"/>
      <c r="Q151" s="293">
        <f>SUM(Q89:Q150)</f>
        <v>151394</v>
      </c>
      <c r="R151" s="354"/>
      <c r="S151" s="293">
        <f>SUM(S89:S150)</f>
        <v>170901</v>
      </c>
      <c r="T151" s="364"/>
      <c r="U151" s="293">
        <f>SUM(U89:U150)</f>
        <v>944241</v>
      </c>
      <c r="V151" s="364"/>
      <c r="W151" s="364"/>
      <c r="X151" s="293">
        <f>SUM(X89:X150)</f>
        <v>304623</v>
      </c>
      <c r="Y151" s="364"/>
      <c r="Z151" s="364"/>
      <c r="AA151" s="293">
        <f>SUM(AA89:AA150)</f>
        <v>3550526</v>
      </c>
      <c r="AB151" s="364"/>
      <c r="AC151" s="293">
        <f>SUM(AC89:AC150)</f>
        <v>1435730</v>
      </c>
      <c r="AD151" s="293">
        <f>SUM(D151:AC151)</f>
        <v>10926435</v>
      </c>
    </row>
    <row r="152" spans="1:30" s="295" customFormat="1" ht="22" customHeight="1" x14ac:dyDescent="0.35">
      <c r="A152" s="1226"/>
      <c r="B152" s="354">
        <f>SUM(B89:B151)</f>
        <v>346.40999999999997</v>
      </c>
      <c r="C152" s="354">
        <f>SUM(C89:C151)</f>
        <v>0</v>
      </c>
      <c r="D152" s="293"/>
      <c r="E152" s="354">
        <f>SUM(E89:E151)</f>
        <v>315.02999999999997</v>
      </c>
      <c r="F152" s="293"/>
      <c r="G152" s="354">
        <f>SUM(G89:G151)</f>
        <v>54.43</v>
      </c>
      <c r="H152" s="293"/>
      <c r="I152" s="354">
        <f>SUM(I89:I151)</f>
        <v>11.94</v>
      </c>
      <c r="J152" s="354">
        <f>SUM(J89:J151)</f>
        <v>0</v>
      </c>
      <c r="K152" s="293"/>
      <c r="L152" s="354">
        <f>SUM(L89:L151)</f>
        <v>19.899999999999999</v>
      </c>
      <c r="M152" s="293"/>
      <c r="N152" s="354">
        <f>SUM(N89:N151)</f>
        <v>39.36</v>
      </c>
      <c r="O152" s="293"/>
      <c r="P152" s="354">
        <f>SUM(P89:P151)</f>
        <v>19.79</v>
      </c>
      <c r="Q152" s="293"/>
      <c r="R152" s="354">
        <f>SUM(R89:R151)</f>
        <v>22.34</v>
      </c>
      <c r="S152" s="293"/>
      <c r="T152" s="354">
        <f>SUM(T89:T151)</f>
        <v>123.42999999999999</v>
      </c>
      <c r="U152" s="293"/>
      <c r="V152" s="354">
        <f>SUM(V89:V151)</f>
        <v>39.82</v>
      </c>
      <c r="W152" s="354">
        <f>SUM(W89:W151)</f>
        <v>0</v>
      </c>
      <c r="X152" s="293"/>
      <c r="Y152" s="354">
        <f>SUM(Y89:Y151)</f>
        <v>54.650000000000006</v>
      </c>
      <c r="Z152" s="354">
        <f>SUM(Z89:Z151)</f>
        <v>299.87</v>
      </c>
      <c r="AA152" s="293"/>
      <c r="AB152" s="354">
        <f>SUM(AB89:AB151)</f>
        <v>140.75</v>
      </c>
      <c r="AC152" s="293"/>
      <c r="AD152" s="364">
        <f>SUM(B152:AC152)</f>
        <v>1487.7199999999998</v>
      </c>
    </row>
    <row r="153" spans="1:30" ht="24" customHeight="1" x14ac:dyDescent="0.35">
      <c r="A153" s="1226"/>
      <c r="B153" s="1277"/>
      <c r="C153" s="1278"/>
      <c r="D153" s="1278"/>
      <c r="E153" s="1278"/>
      <c r="F153" s="1278"/>
      <c r="G153" s="1278"/>
      <c r="H153" s="1278"/>
      <c r="I153" s="1278"/>
      <c r="J153" s="1278"/>
      <c r="K153" s="1278"/>
      <c r="L153" s="1278"/>
      <c r="M153" s="1278"/>
      <c r="N153" s="1278"/>
      <c r="O153" s="1278"/>
      <c r="P153" s="1278"/>
      <c r="Q153" s="1278"/>
      <c r="R153" s="1278"/>
      <c r="S153" s="1278"/>
      <c r="T153" s="1278"/>
      <c r="U153" s="1278"/>
      <c r="V153" s="1278"/>
      <c r="W153" s="1278"/>
      <c r="X153" s="1278"/>
      <c r="Y153" s="1278"/>
      <c r="Z153" s="1278"/>
      <c r="AA153" s="1278"/>
      <c r="AB153" s="1278"/>
      <c r="AC153" s="1279"/>
      <c r="AD153" s="394">
        <f>AD83+AD151</f>
        <v>35929347</v>
      </c>
    </row>
    <row r="154" spans="1:30" ht="24" customHeight="1" x14ac:dyDescent="0.35">
      <c r="A154" s="862"/>
      <c r="B154" s="1277"/>
      <c r="C154" s="1278"/>
      <c r="D154" s="1278"/>
      <c r="E154" s="1278"/>
      <c r="F154" s="1278"/>
      <c r="G154" s="1278"/>
      <c r="H154" s="1278"/>
      <c r="I154" s="1278"/>
      <c r="J154" s="1278"/>
      <c r="K154" s="1278"/>
      <c r="L154" s="1278"/>
      <c r="M154" s="1278"/>
      <c r="N154" s="1278"/>
      <c r="O154" s="1278"/>
      <c r="P154" s="1278"/>
      <c r="Q154" s="1278"/>
      <c r="R154" s="1278"/>
      <c r="S154" s="1278"/>
      <c r="T154" s="1278"/>
      <c r="U154" s="1278"/>
      <c r="V154" s="1278"/>
      <c r="W154" s="1278"/>
      <c r="X154" s="1278"/>
      <c r="Y154" s="1278"/>
      <c r="Z154" s="1278"/>
      <c r="AA154" s="1278"/>
      <c r="AB154" s="1278"/>
      <c r="AC154" s="1279"/>
      <c r="AD154" s="412">
        <f>AD152+AD84</f>
        <v>4875.9400000000005</v>
      </c>
    </row>
    <row r="155" spans="1:30" ht="22" customHeight="1" x14ac:dyDescent="0.35">
      <c r="A155" s="331" t="s">
        <v>151</v>
      </c>
      <c r="B155" s="360"/>
      <c r="C155" s="360"/>
      <c r="D155" s="303"/>
      <c r="E155" s="368"/>
      <c r="F155" s="303"/>
      <c r="G155" s="368"/>
      <c r="H155" s="301"/>
      <c r="I155" s="359"/>
      <c r="J155" s="359"/>
      <c r="K155" s="301"/>
      <c r="L155" s="359"/>
      <c r="M155" s="301"/>
      <c r="N155" s="359"/>
      <c r="O155" s="301"/>
      <c r="P155" s="359"/>
      <c r="Q155" s="301"/>
      <c r="R155" s="369"/>
      <c r="S155" s="301"/>
      <c r="T155" s="359"/>
      <c r="U155" s="301"/>
      <c r="V155" s="359"/>
      <c r="W155" s="359"/>
      <c r="X155" s="301"/>
      <c r="Y155" s="359"/>
      <c r="Z155" s="359"/>
      <c r="AA155" s="301"/>
      <c r="AB155" s="359"/>
      <c r="AC155" s="301"/>
      <c r="AD155" s="301"/>
    </row>
    <row r="156" spans="1:30" ht="22" customHeight="1" x14ac:dyDescent="0.35">
      <c r="A156" s="301"/>
      <c r="B156" s="359"/>
      <c r="C156" s="359"/>
      <c r="D156" s="301"/>
      <c r="E156" s="359"/>
      <c r="F156" s="301"/>
      <c r="G156" s="359"/>
      <c r="H156" s="301"/>
      <c r="I156" s="359"/>
      <c r="J156" s="359"/>
      <c r="K156" s="301"/>
      <c r="L156" s="359"/>
      <c r="M156" s="301"/>
      <c r="N156" s="359"/>
      <c r="O156" s="301"/>
      <c r="P156" s="359"/>
      <c r="Q156" s="301"/>
      <c r="R156" s="369"/>
      <c r="S156" s="301"/>
      <c r="T156" s="359"/>
      <c r="U156" s="301"/>
      <c r="V156" s="359"/>
      <c r="W156" s="359"/>
      <c r="X156" s="301"/>
      <c r="Y156" s="359"/>
      <c r="Z156" s="359"/>
      <c r="AA156" s="301"/>
      <c r="AB156" s="359"/>
      <c r="AC156" s="301"/>
      <c r="AD156" s="301"/>
    </row>
    <row r="157" spans="1:30" ht="22" customHeight="1" x14ac:dyDescent="0.35">
      <c r="A157" s="301"/>
      <c r="B157" s="359"/>
      <c r="C157" s="359"/>
      <c r="D157" s="301"/>
      <c r="E157" s="359"/>
      <c r="F157" s="301"/>
      <c r="G157" s="359"/>
      <c r="H157" s="301"/>
      <c r="I157" s="359"/>
      <c r="J157" s="359"/>
      <c r="K157" s="301"/>
      <c r="L157" s="359"/>
      <c r="M157" s="301"/>
      <c r="N157" s="359"/>
      <c r="O157" s="301"/>
      <c r="P157" s="359"/>
      <c r="Q157" s="301"/>
      <c r="R157" s="369"/>
      <c r="S157" s="301"/>
      <c r="T157" s="359"/>
      <c r="U157" s="301"/>
      <c r="V157" s="359"/>
      <c r="W157" s="359"/>
      <c r="X157" s="359"/>
      <c r="Y157" s="359"/>
      <c r="Z157" s="359"/>
      <c r="AA157" s="301"/>
      <c r="AB157" s="359"/>
      <c r="AC157" s="301"/>
      <c r="AD157" s="301"/>
    </row>
    <row r="158" spans="1:30" ht="32.25" customHeight="1" x14ac:dyDescent="0.35">
      <c r="A158" s="324"/>
      <c r="B158" s="361"/>
      <c r="C158" s="361"/>
      <c r="D158" s="1238"/>
      <c r="E158" s="1238"/>
      <c r="F158" s="1238"/>
      <c r="G158" s="391"/>
      <c r="H158" s="301"/>
      <c r="I158" s="359"/>
      <c r="J158" s="359"/>
      <c r="K158" s="301"/>
      <c r="L158" s="359"/>
      <c r="M158" s="301"/>
      <c r="N158" s="359"/>
      <c r="O158" s="301"/>
      <c r="P158" s="359"/>
      <c r="Q158" s="301"/>
      <c r="R158" s="369"/>
      <c r="S158" s="301"/>
      <c r="T158" s="359"/>
      <c r="U158" s="866"/>
      <c r="V158" s="369"/>
      <c r="W158" s="369"/>
      <c r="X158" s="359"/>
      <c r="Y158" s="359"/>
      <c r="Z158" s="359"/>
      <c r="AA158" s="1239"/>
      <c r="AB158" s="1239"/>
      <c r="AC158" s="1239"/>
      <c r="AD158" s="866"/>
    </row>
    <row r="159" spans="1:30" ht="22" customHeight="1" x14ac:dyDescent="0.35">
      <c r="A159" s="301"/>
      <c r="B159" s="359"/>
      <c r="C159" s="359"/>
      <c r="D159" s="1240" t="s">
        <v>156</v>
      </c>
      <c r="E159" s="1240"/>
      <c r="F159" s="1240" t="s">
        <v>157</v>
      </c>
      <c r="G159" s="1240"/>
      <c r="H159" s="1240" t="s">
        <v>158</v>
      </c>
      <c r="I159" s="1240"/>
      <c r="J159" s="366"/>
      <c r="K159" s="1240" t="s">
        <v>159</v>
      </c>
      <c r="L159" s="1240"/>
      <c r="M159" s="1240" t="s">
        <v>160</v>
      </c>
      <c r="N159" s="1240"/>
      <c r="O159" s="1240" t="s">
        <v>216</v>
      </c>
      <c r="P159" s="1240"/>
      <c r="Q159" s="1240" t="s">
        <v>217</v>
      </c>
      <c r="R159" s="1240"/>
      <c r="S159" s="298"/>
      <c r="T159" s="359"/>
      <c r="U159" s="301"/>
      <c r="V159" s="359"/>
      <c r="W159" s="359"/>
      <c r="X159" s="359"/>
      <c r="Y159" s="359"/>
      <c r="Z159" s="359"/>
      <c r="AA159" s="301"/>
      <c r="AB159" s="359"/>
      <c r="AC159" s="301"/>
      <c r="AD159" s="301"/>
    </row>
    <row r="160" spans="1:30" ht="22" customHeight="1" x14ac:dyDescent="0.35">
      <c r="A160" s="301"/>
      <c r="B160" s="359"/>
      <c r="C160" s="359"/>
      <c r="D160" s="867">
        <v>2570022</v>
      </c>
      <c r="E160" s="365">
        <v>335.95</v>
      </c>
      <c r="F160" s="298">
        <v>6402533</v>
      </c>
      <c r="G160" s="366">
        <v>615.79</v>
      </c>
      <c r="H160" s="298">
        <v>591346</v>
      </c>
      <c r="I160" s="366">
        <v>77.3</v>
      </c>
      <c r="J160" s="366"/>
      <c r="K160" s="298">
        <v>151394</v>
      </c>
      <c r="L160" s="366">
        <v>19.79</v>
      </c>
      <c r="M160" s="298">
        <v>170901</v>
      </c>
      <c r="N160" s="366">
        <v>22.34</v>
      </c>
      <c r="O160" s="298">
        <v>3550526</v>
      </c>
      <c r="P160" s="366">
        <v>54.65</v>
      </c>
      <c r="Q160" s="298">
        <v>1435730</v>
      </c>
      <c r="R160" s="365">
        <v>140.75</v>
      </c>
      <c r="S160" s="298"/>
      <c r="T160" s="359"/>
      <c r="U160" s="301"/>
      <c r="V160" s="359"/>
      <c r="W160" s="359"/>
      <c r="X160" s="359"/>
      <c r="Y160" s="359"/>
      <c r="Z160" s="359"/>
      <c r="AA160" s="301"/>
      <c r="AB160" s="359"/>
      <c r="AC160" s="301"/>
      <c r="AD160" s="301"/>
    </row>
    <row r="161" spans="1:30" ht="22" customHeight="1" x14ac:dyDescent="0.35">
      <c r="A161" s="301"/>
      <c r="B161" s="359"/>
      <c r="C161" s="359"/>
      <c r="D161" s="867">
        <v>4372136</v>
      </c>
      <c r="E161" s="365">
        <v>571.52</v>
      </c>
      <c r="F161" s="298"/>
      <c r="G161" s="366">
        <v>325.52</v>
      </c>
      <c r="H161" s="298">
        <v>269204</v>
      </c>
      <c r="I161" s="366">
        <v>35.19</v>
      </c>
      <c r="J161" s="366"/>
      <c r="K161" s="298">
        <v>301105</v>
      </c>
      <c r="L161" s="366">
        <v>39.36</v>
      </c>
      <c r="M161" s="298">
        <v>944241</v>
      </c>
      <c r="N161" s="366">
        <v>123.43</v>
      </c>
      <c r="O161" s="298"/>
      <c r="P161" s="366">
        <v>299.89999999999998</v>
      </c>
      <c r="Q161" s="298"/>
      <c r="R161" s="365"/>
      <c r="S161" s="298"/>
      <c r="T161" s="359"/>
      <c r="U161" s="301"/>
      <c r="V161" s="359"/>
      <c r="W161" s="359"/>
      <c r="X161" s="301"/>
      <c r="Y161" s="359"/>
      <c r="Z161" s="359"/>
      <c r="AA161" s="301"/>
      <c r="AB161" s="359"/>
      <c r="AC161" s="301"/>
      <c r="AD161" s="301"/>
    </row>
    <row r="162" spans="1:30" ht="22" customHeight="1" x14ac:dyDescent="0.35">
      <c r="A162" s="301"/>
      <c r="B162" s="359"/>
      <c r="C162" s="359"/>
      <c r="D162" s="867">
        <v>1462070</v>
      </c>
      <c r="E162" s="365">
        <v>191.12</v>
      </c>
      <c r="F162" s="298">
        <v>1045604</v>
      </c>
      <c r="G162" s="366">
        <v>136.68</v>
      </c>
      <c r="H162" s="298">
        <v>5393250</v>
      </c>
      <c r="I162" s="366">
        <v>705</v>
      </c>
      <c r="J162" s="366"/>
      <c r="K162" s="298">
        <v>153765</v>
      </c>
      <c r="L162" s="366">
        <v>19.899999999999999</v>
      </c>
      <c r="M162" s="298">
        <v>304623</v>
      </c>
      <c r="N162" s="366">
        <v>39.82</v>
      </c>
      <c r="O162" s="298"/>
      <c r="P162" s="366"/>
      <c r="Q162" s="293"/>
      <c r="R162" s="354"/>
      <c r="S162" s="298"/>
      <c r="T162" s="359"/>
      <c r="U162" s="301"/>
      <c r="V162" s="359"/>
      <c r="W162" s="359"/>
      <c r="X162" s="301"/>
      <c r="Y162" s="359"/>
      <c r="Z162" s="359"/>
      <c r="AA162" s="301"/>
      <c r="AB162" s="359"/>
      <c r="AC162" s="301"/>
      <c r="AD162" s="301"/>
    </row>
    <row r="163" spans="1:30" ht="22" customHeight="1" x14ac:dyDescent="0.35">
      <c r="A163" s="325"/>
      <c r="B163" s="362"/>
      <c r="C163" s="362"/>
      <c r="D163" s="413"/>
      <c r="E163" s="414"/>
      <c r="F163" s="413"/>
      <c r="G163" s="414"/>
      <c r="H163" s="867">
        <v>536430</v>
      </c>
      <c r="I163" s="365">
        <v>76.45</v>
      </c>
      <c r="J163" s="365"/>
      <c r="K163" s="867">
        <v>91341</v>
      </c>
      <c r="L163" s="383">
        <v>11.94</v>
      </c>
      <c r="M163" s="862"/>
      <c r="N163" s="354"/>
      <c r="O163" s="298"/>
      <c r="P163" s="366"/>
      <c r="Q163" s="413"/>
      <c r="R163" s="415"/>
      <c r="S163" s="413"/>
      <c r="T163" s="376"/>
      <c r="U163" s="880"/>
      <c r="V163" s="381"/>
      <c r="W163" s="381"/>
      <c r="X163" s="859"/>
      <c r="Y163" s="380"/>
      <c r="Z163" s="380"/>
      <c r="AA163" s="1237"/>
      <c r="AB163" s="1237"/>
      <c r="AC163" s="1237"/>
      <c r="AD163" s="880"/>
    </row>
    <row r="164" spans="1:30" ht="22" customHeight="1" x14ac:dyDescent="0.35">
      <c r="A164" s="301"/>
      <c r="B164" s="359"/>
      <c r="C164" s="359"/>
      <c r="D164" s="298"/>
      <c r="E164" s="366"/>
      <c r="F164" s="298"/>
      <c r="G164" s="366"/>
      <c r="H164" s="298">
        <v>718211</v>
      </c>
      <c r="I164" s="366">
        <v>75</v>
      </c>
      <c r="J164" s="366"/>
      <c r="K164" s="298">
        <v>416390</v>
      </c>
      <c r="L164" s="366">
        <v>54.43</v>
      </c>
      <c r="M164" s="298"/>
      <c r="N164" s="366"/>
      <c r="O164" s="298"/>
      <c r="P164" s="366"/>
      <c r="Q164" s="298"/>
      <c r="R164" s="365"/>
      <c r="S164" s="298"/>
      <c r="T164" s="359"/>
      <c r="U164" s="301"/>
      <c r="V164" s="359"/>
      <c r="W164" s="359"/>
      <c r="X164" s="301"/>
      <c r="Y164" s="359"/>
      <c r="Z164" s="359"/>
      <c r="AA164" s="301"/>
      <c r="AB164" s="359"/>
      <c r="AC164" s="301"/>
      <c r="AD164" s="301"/>
    </row>
    <row r="165" spans="1:30" ht="22" customHeight="1" x14ac:dyDescent="0.35">
      <c r="A165" s="301"/>
      <c r="B165" s="359"/>
      <c r="C165" s="359"/>
      <c r="D165" s="298"/>
      <c r="E165" s="366"/>
      <c r="F165" s="298"/>
      <c r="G165" s="366"/>
      <c r="H165" s="298"/>
      <c r="I165" s="366">
        <v>28.5</v>
      </c>
      <c r="J165" s="366">
        <v>315.02999999999997</v>
      </c>
      <c r="K165" s="298">
        <v>1622407</v>
      </c>
      <c r="L165" s="366"/>
      <c r="M165" s="298"/>
      <c r="N165" s="366"/>
      <c r="O165" s="298"/>
      <c r="P165" s="366"/>
      <c r="Q165" s="298"/>
      <c r="R165" s="365"/>
      <c r="S165" s="298"/>
      <c r="T165" s="359"/>
      <c r="U165" s="301"/>
      <c r="V165" s="359"/>
      <c r="W165" s="359"/>
      <c r="X165" s="301"/>
      <c r="Y165" s="359"/>
      <c r="Z165" s="359"/>
      <c r="AA165" s="301"/>
      <c r="AB165" s="359"/>
      <c r="AC165" s="301"/>
      <c r="AD165" s="301"/>
    </row>
    <row r="166" spans="1:30" ht="15" x14ac:dyDescent="0.35">
      <c r="A166" s="301"/>
      <c r="B166" s="359"/>
      <c r="C166" s="359"/>
      <c r="D166" s="298"/>
      <c r="E166" s="366"/>
      <c r="F166" s="298"/>
      <c r="G166" s="366"/>
      <c r="H166" s="298">
        <v>1549157</v>
      </c>
      <c r="I166" s="366">
        <v>202.5</v>
      </c>
      <c r="J166" s="366">
        <v>346.41</v>
      </c>
      <c r="K166" s="298">
        <v>1784013</v>
      </c>
      <c r="L166" s="366"/>
      <c r="M166" s="298"/>
      <c r="N166" s="366"/>
      <c r="O166" s="298"/>
      <c r="P166" s="366"/>
      <c r="Q166" s="298"/>
      <c r="R166" s="365"/>
      <c r="S166" s="298"/>
      <c r="T166" s="359"/>
      <c r="U166" s="301">
        <f>+X167</f>
        <v>0</v>
      </c>
      <c r="V166" s="359"/>
      <c r="W166" s="359"/>
      <c r="X166" s="301"/>
      <c r="Y166" s="359"/>
      <c r="Z166" s="359"/>
      <c r="AA166" s="301"/>
      <c r="AB166" s="359"/>
      <c r="AC166" s="301"/>
      <c r="AD166" s="301"/>
    </row>
    <row r="167" spans="1:30" x14ac:dyDescent="0.35">
      <c r="D167" s="287"/>
      <c r="E167" s="392"/>
      <c r="F167" s="287"/>
      <c r="G167" s="392"/>
      <c r="H167" s="287">
        <v>92948</v>
      </c>
      <c r="I167" s="392">
        <v>12.5</v>
      </c>
      <c r="J167" s="392"/>
      <c r="K167" s="287"/>
      <c r="L167" s="392"/>
      <c r="M167" s="285"/>
      <c r="N167" s="416"/>
      <c r="O167" s="285"/>
      <c r="P167" s="416"/>
      <c r="Q167" s="287"/>
      <c r="R167" s="375"/>
      <c r="S167" s="287"/>
    </row>
    <row r="168" spans="1:30" x14ac:dyDescent="0.35">
      <c r="D168" s="285"/>
      <c r="E168" s="416">
        <f>SUM(E160:E167)</f>
        <v>1098.5900000000001</v>
      </c>
      <c r="F168" s="285"/>
      <c r="G168" s="416">
        <f>SUM(G160:G167)</f>
        <v>1077.99</v>
      </c>
      <c r="H168" s="285"/>
      <c r="I168" s="416">
        <f>SUM(I160:I167)</f>
        <v>1212.44</v>
      </c>
      <c r="J168" s="416">
        <f>SUM(J160:J167)</f>
        <v>661.44</v>
      </c>
      <c r="K168" s="285"/>
      <c r="L168" s="416">
        <f>SUM(L160:L167)</f>
        <v>145.41999999999999</v>
      </c>
      <c r="M168" s="285"/>
      <c r="N168" s="416">
        <f>SUM(N160:N167)</f>
        <v>185.59</v>
      </c>
      <c r="O168" s="285"/>
      <c r="P168" s="416">
        <f>SUM(P160:P167)</f>
        <v>354.54999999999995</v>
      </c>
      <c r="Q168" s="285"/>
      <c r="R168" s="363">
        <f>SUM(R160:R167)</f>
        <v>140.75</v>
      </c>
      <c r="S168" s="287"/>
    </row>
    <row r="169" spans="1:30" x14ac:dyDescent="0.35">
      <c r="D169" s="287">
        <f>SUM(D160:D168)</f>
        <v>8404228</v>
      </c>
      <c r="E169" s="392"/>
      <c r="F169" s="287">
        <f>SUM(F160:F168)</f>
        <v>7448137</v>
      </c>
      <c r="G169" s="392"/>
      <c r="H169" s="287">
        <f>SUM(H160:H168)</f>
        <v>9150546</v>
      </c>
      <c r="I169" s="392"/>
      <c r="J169" s="392"/>
      <c r="K169" s="287">
        <f>SUM(K160:K168)</f>
        <v>4520415</v>
      </c>
      <c r="L169" s="392"/>
      <c r="M169" s="287">
        <f>SUM(M160:M168)</f>
        <v>1419765</v>
      </c>
      <c r="N169" s="392"/>
      <c r="O169" s="287">
        <f>SUM(O160:O168)</f>
        <v>3550526</v>
      </c>
      <c r="P169" s="392"/>
      <c r="Q169" s="287">
        <f>SUM(Q160:Q168)</f>
        <v>1435730</v>
      </c>
      <c r="R169" s="375"/>
      <c r="S169" s="287">
        <f>SUM(D169:R169)</f>
        <v>35929347</v>
      </c>
    </row>
  </sheetData>
  <mergeCells count="114">
    <mergeCell ref="AA163:AC163"/>
    <mergeCell ref="B154:AC154"/>
    <mergeCell ref="D158:F158"/>
    <mergeCell ref="AA158:AC158"/>
    <mergeCell ref="D159:E159"/>
    <mergeCell ref="F159:G159"/>
    <mergeCell ref="H159:I159"/>
    <mergeCell ref="K159:L159"/>
    <mergeCell ref="M159:N159"/>
    <mergeCell ref="O159:P159"/>
    <mergeCell ref="Q159:R159"/>
    <mergeCell ref="A135:A136"/>
    <mergeCell ref="A137:A138"/>
    <mergeCell ref="A139:A140"/>
    <mergeCell ref="A141:A142"/>
    <mergeCell ref="A151:A153"/>
    <mergeCell ref="B153:AC153"/>
    <mergeCell ref="A143:A144"/>
    <mergeCell ref="A145:A146"/>
    <mergeCell ref="A147:A148"/>
    <mergeCell ref="A149:A150"/>
    <mergeCell ref="A121:A122"/>
    <mergeCell ref="A123:A124"/>
    <mergeCell ref="A127:A128"/>
    <mergeCell ref="A129:A130"/>
    <mergeCell ref="A131:A132"/>
    <mergeCell ref="A133:A134"/>
    <mergeCell ref="A125:A126"/>
    <mergeCell ref="A109:A110"/>
    <mergeCell ref="A111:A112"/>
    <mergeCell ref="A113:A114"/>
    <mergeCell ref="A115:A116"/>
    <mergeCell ref="A117:A118"/>
    <mergeCell ref="A119:A120"/>
    <mergeCell ref="A97:A98"/>
    <mergeCell ref="A99:A100"/>
    <mergeCell ref="A101:A102"/>
    <mergeCell ref="A103:A104"/>
    <mergeCell ref="A105:A106"/>
    <mergeCell ref="A107:A108"/>
    <mergeCell ref="Y87:AA87"/>
    <mergeCell ref="AB87:AC87"/>
    <mergeCell ref="A89:A90"/>
    <mergeCell ref="A91:A92"/>
    <mergeCell ref="A93:A94"/>
    <mergeCell ref="A95:A96"/>
    <mergeCell ref="AD86:AD87"/>
    <mergeCell ref="B87:D87"/>
    <mergeCell ref="E87:F87"/>
    <mergeCell ref="G87:H87"/>
    <mergeCell ref="I87:K87"/>
    <mergeCell ref="L87:M87"/>
    <mergeCell ref="N87:O87"/>
    <mergeCell ref="P87:Q87"/>
    <mergeCell ref="T87:U87"/>
    <mergeCell ref="V87:X87"/>
    <mergeCell ref="B86:F86"/>
    <mergeCell ref="G86:H86"/>
    <mergeCell ref="I86:Q86"/>
    <mergeCell ref="R86:X86"/>
    <mergeCell ref="Y86:AA86"/>
    <mergeCell ref="AB86:AC86"/>
    <mergeCell ref="A65:A67"/>
    <mergeCell ref="A68:A70"/>
    <mergeCell ref="A71:A73"/>
    <mergeCell ref="A74:A76"/>
    <mergeCell ref="A83:A84"/>
    <mergeCell ref="A86:A88"/>
    <mergeCell ref="A77:A78"/>
    <mergeCell ref="A79:A80"/>
    <mergeCell ref="A81:A82"/>
    <mergeCell ref="A50:A52"/>
    <mergeCell ref="A53:A54"/>
    <mergeCell ref="A55:A57"/>
    <mergeCell ref="A58:A59"/>
    <mergeCell ref="A60:A61"/>
    <mergeCell ref="A62:A64"/>
    <mergeCell ref="A35:A37"/>
    <mergeCell ref="A38:A40"/>
    <mergeCell ref="A41:A42"/>
    <mergeCell ref="A43:A44"/>
    <mergeCell ref="A45:A46"/>
    <mergeCell ref="A47:A49"/>
    <mergeCell ref="A22:A23"/>
    <mergeCell ref="A24:A25"/>
    <mergeCell ref="A26:A28"/>
    <mergeCell ref="A29:A30"/>
    <mergeCell ref="A31:A32"/>
    <mergeCell ref="A33:A34"/>
    <mergeCell ref="A7:A8"/>
    <mergeCell ref="A9:A11"/>
    <mergeCell ref="A12:A13"/>
    <mergeCell ref="A14:A15"/>
    <mergeCell ref="A16:A17"/>
    <mergeCell ref="A18:A21"/>
    <mergeCell ref="A1:AD1"/>
    <mergeCell ref="A2:AD2"/>
    <mergeCell ref="A4:A5"/>
    <mergeCell ref="B4:H4"/>
    <mergeCell ref="I4:M4"/>
    <mergeCell ref="N4:O4"/>
    <mergeCell ref="P4:Q4"/>
    <mergeCell ref="R4:S4"/>
    <mergeCell ref="T4:U4"/>
    <mergeCell ref="V4:X4"/>
    <mergeCell ref="Y4:AA4"/>
    <mergeCell ref="AB4:AC4"/>
    <mergeCell ref="AD4:AD5"/>
    <mergeCell ref="B5:D5"/>
    <mergeCell ref="E5:F5"/>
    <mergeCell ref="G5:H5"/>
    <mergeCell ref="I5:K5"/>
    <mergeCell ref="L5:M5"/>
    <mergeCell ref="N5:O5"/>
  </mergeCells>
  <printOptions horizontalCentered="1"/>
  <pageMargins left="0.25" right="0.25" top="0.16" bottom="0.12" header="0.18" footer="0.12"/>
  <pageSetup paperSize="9" scale="32" fitToHeight="0" orientation="landscape" horizontalDpi="360" verticalDpi="360" r:id="rId1"/>
  <rowBreaks count="1" manualBreakCount="1">
    <brk id="84" max="1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E154"/>
  <sheetViews>
    <sheetView workbookViewId="0">
      <selection sqref="A1:AD1"/>
    </sheetView>
  </sheetViews>
  <sheetFormatPr defaultColWidth="9.1796875" defaultRowHeight="14" x14ac:dyDescent="0.35"/>
  <cols>
    <col min="1" max="1" width="27.453125" style="294" customWidth="1"/>
    <col min="2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10" width="9.81640625" style="349" customWidth="1"/>
    <col min="11" max="11" width="18.453125" style="294" bestFit="1" customWidth="1"/>
    <col min="12" max="12" width="11.1796875" style="349" customWidth="1"/>
    <col min="13" max="13" width="18.453125" style="294" bestFit="1" customWidth="1"/>
    <col min="14" max="14" width="9.453125" style="349" customWidth="1"/>
    <col min="15" max="15" width="20.453125" style="294" customWidth="1"/>
    <col min="16" max="16" width="10" style="349" customWidth="1"/>
    <col min="17" max="17" width="21" style="294" bestFit="1" customWidth="1"/>
    <col min="18" max="18" width="10.453125" style="377" customWidth="1"/>
    <col min="19" max="19" width="21.453125" style="294" customWidth="1"/>
    <col min="20" max="20" width="10.453125" style="349" customWidth="1"/>
    <col min="21" max="21" width="19.453125" style="294" customWidth="1"/>
    <col min="22" max="23" width="9.453125" style="349" customWidth="1"/>
    <col min="24" max="24" width="16.453125" style="294" customWidth="1"/>
    <col min="25" max="26" width="9.453125" style="349" customWidth="1"/>
    <col min="27" max="27" width="18.453125" style="294" bestFit="1" customWidth="1"/>
    <col min="28" max="28" width="10.453125" style="349" customWidth="1"/>
    <col min="29" max="29" width="19.453125" style="294" customWidth="1"/>
    <col min="30" max="30" width="21.453125" style="294" customWidth="1"/>
    <col min="31" max="16384" width="9.1796875" style="294"/>
  </cols>
  <sheetData>
    <row r="1" spans="1:31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  <c r="AC1" s="1237"/>
      <c r="AD1" s="1237"/>
    </row>
    <row r="2" spans="1:31" ht="15" x14ac:dyDescent="0.35">
      <c r="A2" s="1237" t="s">
        <v>296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  <c r="AC2" s="1237"/>
      <c r="AD2" s="1237"/>
    </row>
    <row r="4" spans="1:31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293</v>
      </c>
      <c r="J4" s="1281"/>
      <c r="K4" s="1281"/>
      <c r="L4" s="1281"/>
      <c r="M4" s="1269"/>
      <c r="N4" s="1282" t="s">
        <v>266</v>
      </c>
      <c r="O4" s="1283"/>
      <c r="P4" s="1282" t="s">
        <v>5</v>
      </c>
      <c r="Q4" s="1283"/>
      <c r="R4" s="1282" t="s">
        <v>6</v>
      </c>
      <c r="S4" s="1283"/>
      <c r="T4" s="1268" t="s">
        <v>7</v>
      </c>
      <c r="U4" s="1269"/>
      <c r="V4" s="1282" t="s">
        <v>8</v>
      </c>
      <c r="W4" s="1284"/>
      <c r="X4" s="1283"/>
      <c r="Y4" s="1268" t="s">
        <v>7</v>
      </c>
      <c r="Z4" s="1281"/>
      <c r="AA4" s="1269"/>
      <c r="AB4" s="1268" t="s">
        <v>7</v>
      </c>
      <c r="AC4" s="1269"/>
      <c r="AD4" s="1245" t="s">
        <v>9</v>
      </c>
    </row>
    <row r="5" spans="1:31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36"/>
      <c r="L5" s="1236" t="s">
        <v>14</v>
      </c>
      <c r="M5" s="1236"/>
      <c r="N5" s="1268" t="s">
        <v>269</v>
      </c>
      <c r="O5" s="1269"/>
      <c r="P5" s="363"/>
      <c r="Q5" s="869" t="s">
        <v>192</v>
      </c>
      <c r="R5" s="363"/>
      <c r="S5" s="869" t="s">
        <v>20</v>
      </c>
      <c r="T5" s="374"/>
      <c r="U5" s="863" t="s">
        <v>255</v>
      </c>
      <c r="V5" s="350"/>
      <c r="W5" s="350"/>
      <c r="X5" s="339" t="s">
        <v>193</v>
      </c>
      <c r="Y5" s="384"/>
      <c r="Z5" s="384"/>
      <c r="AA5" s="863" t="s">
        <v>251</v>
      </c>
      <c r="AB5" s="374"/>
      <c r="AC5" s="869" t="s">
        <v>284</v>
      </c>
      <c r="AD5" s="1247"/>
    </row>
    <row r="6" spans="1:31" s="296" customFormat="1" ht="30.75" customHeight="1" x14ac:dyDescent="0.35">
      <c r="A6" s="875"/>
      <c r="B6" s="350" t="s">
        <v>26</v>
      </c>
      <c r="C6" s="350" t="s">
        <v>21</v>
      </c>
      <c r="D6" s="869" t="s">
        <v>27</v>
      </c>
      <c r="E6" s="363" t="s">
        <v>26</v>
      </c>
      <c r="F6" s="869" t="s">
        <v>27</v>
      </c>
      <c r="G6" s="389" t="s">
        <v>30</v>
      </c>
      <c r="H6" s="874" t="s">
        <v>27</v>
      </c>
      <c r="I6" s="371" t="s">
        <v>30</v>
      </c>
      <c r="J6" s="371" t="s">
        <v>28</v>
      </c>
      <c r="K6" s="869" t="s">
        <v>27</v>
      </c>
      <c r="L6" s="363" t="s">
        <v>30</v>
      </c>
      <c r="M6" s="869" t="s">
        <v>27</v>
      </c>
      <c r="N6" s="363" t="s">
        <v>30</v>
      </c>
      <c r="O6" s="869" t="s">
        <v>27</v>
      </c>
      <c r="P6" s="363" t="s">
        <v>30</v>
      </c>
      <c r="Q6" s="869" t="s">
        <v>27</v>
      </c>
      <c r="R6" s="363" t="s">
        <v>31</v>
      </c>
      <c r="S6" s="869" t="s">
        <v>27</v>
      </c>
      <c r="T6" s="374" t="s">
        <v>30</v>
      </c>
      <c r="U6" s="863" t="s">
        <v>27</v>
      </c>
      <c r="V6" s="350" t="s">
        <v>30</v>
      </c>
      <c r="W6" s="350"/>
      <c r="X6" s="873" t="s">
        <v>27</v>
      </c>
      <c r="Y6" s="350" t="s">
        <v>30</v>
      </c>
      <c r="Z6" s="350"/>
      <c r="AA6" s="863" t="s">
        <v>27</v>
      </c>
      <c r="AB6" s="374" t="s">
        <v>30</v>
      </c>
      <c r="AC6" s="869" t="s">
        <v>27</v>
      </c>
      <c r="AD6" s="864"/>
    </row>
    <row r="7" spans="1:31" ht="15" customHeight="1" x14ac:dyDescent="0.35">
      <c r="A7" s="1249">
        <v>44228</v>
      </c>
      <c r="B7" s="351">
        <v>16.09</v>
      </c>
      <c r="C7" s="351"/>
      <c r="D7" s="327">
        <v>123089</v>
      </c>
      <c r="E7" s="348">
        <v>21.17</v>
      </c>
      <c r="F7" s="327">
        <v>161951</v>
      </c>
      <c r="G7" s="348"/>
      <c r="H7" s="297"/>
      <c r="I7" s="353"/>
      <c r="J7" s="353"/>
      <c r="K7" s="297"/>
      <c r="L7" s="353"/>
      <c r="M7" s="297"/>
      <c r="N7" s="353"/>
      <c r="O7" s="298"/>
      <c r="P7" s="366"/>
      <c r="Q7" s="298"/>
      <c r="R7" s="365">
        <v>15</v>
      </c>
      <c r="S7" s="298">
        <v>114750</v>
      </c>
      <c r="T7" s="366"/>
      <c r="U7" s="298"/>
      <c r="V7" s="385">
        <v>8.66</v>
      </c>
      <c r="W7" s="385"/>
      <c r="X7" s="340">
        <v>66249</v>
      </c>
      <c r="Y7" s="385">
        <v>37.6</v>
      </c>
      <c r="Z7" s="385"/>
      <c r="AA7" s="298">
        <v>287640</v>
      </c>
      <c r="AB7" s="366">
        <v>13.07</v>
      </c>
      <c r="AC7" s="298">
        <v>100000</v>
      </c>
      <c r="AD7" s="298"/>
    </row>
    <row r="8" spans="1:31" ht="15" customHeight="1" x14ac:dyDescent="0.35">
      <c r="A8" s="1251"/>
      <c r="B8" s="352"/>
      <c r="C8" s="352"/>
      <c r="D8" s="327"/>
      <c r="E8" s="348"/>
      <c r="F8" s="327"/>
      <c r="G8" s="348"/>
      <c r="H8" s="297"/>
      <c r="I8" s="353"/>
      <c r="J8" s="353"/>
      <c r="K8" s="297"/>
      <c r="L8" s="353"/>
      <c r="M8" s="297"/>
      <c r="N8" s="353"/>
      <c r="O8" s="298"/>
      <c r="P8" s="366"/>
      <c r="Q8" s="298"/>
      <c r="R8" s="365">
        <v>15</v>
      </c>
      <c r="S8" s="298">
        <v>114750</v>
      </c>
      <c r="T8" s="366"/>
      <c r="U8" s="298"/>
      <c r="V8" s="385"/>
      <c r="W8" s="385"/>
      <c r="X8" s="340"/>
      <c r="Y8" s="385"/>
      <c r="Z8" s="385"/>
      <c r="AA8" s="298"/>
      <c r="AB8" s="366"/>
      <c r="AC8" s="298"/>
      <c r="AD8" s="298"/>
    </row>
    <row r="9" spans="1:31" ht="15" customHeight="1" x14ac:dyDescent="0.35">
      <c r="A9" s="1249">
        <v>44229</v>
      </c>
      <c r="B9" s="411">
        <v>18.690000000000001</v>
      </c>
      <c r="C9" s="411"/>
      <c r="D9" s="327">
        <v>142979</v>
      </c>
      <c r="E9" s="348">
        <v>21.33</v>
      </c>
      <c r="F9" s="327">
        <v>163175</v>
      </c>
      <c r="G9" s="348"/>
      <c r="H9" s="297"/>
      <c r="I9" s="353"/>
      <c r="J9" s="353"/>
      <c r="K9" s="297"/>
      <c r="L9" s="353"/>
      <c r="M9" s="297"/>
      <c r="N9" s="353"/>
      <c r="O9" s="298"/>
      <c r="P9" s="366">
        <v>12.83</v>
      </c>
      <c r="Q9" s="298">
        <v>98150</v>
      </c>
      <c r="R9" s="365">
        <v>15</v>
      </c>
      <c r="S9" s="298">
        <v>114750</v>
      </c>
      <c r="T9" s="366"/>
      <c r="U9" s="298"/>
      <c r="V9" s="385"/>
      <c r="W9" s="385"/>
      <c r="X9" s="340"/>
      <c r="Y9" s="385"/>
      <c r="Z9" s="385"/>
      <c r="AA9" s="298"/>
      <c r="AB9" s="366"/>
      <c r="AC9" s="298"/>
      <c r="AD9" s="298"/>
    </row>
    <row r="10" spans="1:31" ht="15" customHeight="1" x14ac:dyDescent="0.35">
      <c r="A10" s="1250"/>
      <c r="B10" s="351"/>
      <c r="C10" s="351"/>
      <c r="D10" s="327"/>
      <c r="E10" s="348"/>
      <c r="F10" s="327"/>
      <c r="G10" s="348"/>
      <c r="H10" s="297"/>
      <c r="I10" s="353"/>
      <c r="J10" s="353"/>
      <c r="K10" s="297"/>
      <c r="L10" s="353"/>
      <c r="M10" s="297"/>
      <c r="N10" s="353"/>
      <c r="O10" s="298"/>
      <c r="P10" s="366"/>
      <c r="Q10" s="298"/>
      <c r="R10" s="365">
        <v>15</v>
      </c>
      <c r="S10" s="298">
        <v>114750</v>
      </c>
      <c r="T10" s="366"/>
      <c r="U10" s="298"/>
      <c r="V10" s="385"/>
      <c r="W10" s="385"/>
      <c r="X10" s="341"/>
      <c r="Y10" s="386"/>
      <c r="Z10" s="386"/>
      <c r="AA10" s="287"/>
      <c r="AB10" s="392"/>
      <c r="AC10" s="298"/>
      <c r="AD10" s="298"/>
      <c r="AE10" s="294" t="s">
        <v>153</v>
      </c>
    </row>
    <row r="11" spans="1:31" ht="15" customHeight="1" x14ac:dyDescent="0.35">
      <c r="A11" s="1251"/>
      <c r="B11" s="352"/>
      <c r="C11" s="352"/>
      <c r="D11" s="327"/>
      <c r="E11" s="348"/>
      <c r="F11" s="327"/>
      <c r="G11" s="348"/>
      <c r="H11" s="297"/>
      <c r="I11" s="353"/>
      <c r="J11" s="353"/>
      <c r="K11" s="297"/>
      <c r="L11" s="353"/>
      <c r="M11" s="297"/>
      <c r="N11" s="353"/>
      <c r="O11" s="298"/>
      <c r="P11" s="366"/>
      <c r="Q11" s="298"/>
      <c r="R11" s="365"/>
      <c r="S11" s="298"/>
      <c r="T11" s="366"/>
      <c r="U11" s="298"/>
      <c r="V11" s="385"/>
      <c r="W11" s="385"/>
      <c r="X11" s="340"/>
      <c r="Y11" s="385"/>
      <c r="Z11" s="385"/>
      <c r="AA11" s="298"/>
      <c r="AB11" s="366"/>
      <c r="AC11" s="298"/>
      <c r="AD11" s="298"/>
    </row>
    <row r="12" spans="1:31" ht="15" customHeight="1" x14ac:dyDescent="0.35">
      <c r="A12" s="1249">
        <v>44230</v>
      </c>
      <c r="B12" s="353">
        <v>22.21</v>
      </c>
      <c r="C12" s="353"/>
      <c r="D12" s="327">
        <v>169907</v>
      </c>
      <c r="E12" s="348">
        <v>18.2</v>
      </c>
      <c r="F12" s="327">
        <v>139230</v>
      </c>
      <c r="G12" s="348"/>
      <c r="H12" s="297"/>
      <c r="I12" s="353"/>
      <c r="J12" s="353"/>
      <c r="K12" s="297"/>
      <c r="L12" s="353"/>
      <c r="M12" s="297"/>
      <c r="N12" s="353"/>
      <c r="O12" s="298"/>
      <c r="P12" s="366"/>
      <c r="Q12" s="298"/>
      <c r="R12" s="365">
        <v>15</v>
      </c>
      <c r="S12" s="298">
        <v>114750</v>
      </c>
      <c r="T12" s="366"/>
      <c r="U12" s="298"/>
      <c r="V12" s="385"/>
      <c r="W12" s="385"/>
      <c r="X12" s="340"/>
      <c r="Y12" s="385"/>
      <c r="Z12" s="385"/>
      <c r="AA12" s="298"/>
      <c r="AB12" s="366"/>
      <c r="AC12" s="298"/>
      <c r="AD12" s="298"/>
    </row>
    <row r="13" spans="1:31" ht="15" customHeight="1" x14ac:dyDescent="0.35">
      <c r="A13" s="1251"/>
      <c r="B13" s="353"/>
      <c r="C13" s="353"/>
      <c r="D13" s="327"/>
      <c r="E13" s="348"/>
      <c r="F13" s="297"/>
      <c r="G13" s="353"/>
      <c r="H13" s="297"/>
      <c r="I13" s="353"/>
      <c r="J13" s="353"/>
      <c r="K13" s="297"/>
      <c r="L13" s="353"/>
      <c r="M13" s="297"/>
      <c r="N13" s="353"/>
      <c r="O13" s="298"/>
      <c r="P13" s="366"/>
      <c r="Q13" s="298"/>
      <c r="R13" s="365">
        <v>15</v>
      </c>
      <c r="S13" s="298">
        <v>114750</v>
      </c>
      <c r="T13" s="366"/>
      <c r="U13" s="298"/>
      <c r="V13" s="385"/>
      <c r="W13" s="385"/>
      <c r="X13" s="340"/>
      <c r="Y13" s="385"/>
      <c r="Z13" s="385"/>
      <c r="AA13" s="298"/>
      <c r="AB13" s="366"/>
      <c r="AC13" s="298"/>
      <c r="AD13" s="298"/>
    </row>
    <row r="14" spans="1:31" ht="15" customHeight="1" x14ac:dyDescent="0.35">
      <c r="A14" s="1249">
        <v>44231</v>
      </c>
      <c r="B14" s="353">
        <v>14.9</v>
      </c>
      <c r="C14" s="353"/>
      <c r="D14" s="327">
        <v>113985</v>
      </c>
      <c r="E14" s="348">
        <v>21.59</v>
      </c>
      <c r="F14" s="327">
        <v>165164</v>
      </c>
      <c r="G14" s="348"/>
      <c r="H14" s="297"/>
      <c r="I14" s="353"/>
      <c r="J14" s="353">
        <v>60.4</v>
      </c>
      <c r="K14" s="297">
        <v>311060</v>
      </c>
      <c r="L14" s="353">
        <v>16.059999999999999</v>
      </c>
      <c r="M14" s="297">
        <v>122859</v>
      </c>
      <c r="N14" s="353">
        <v>45.69</v>
      </c>
      <c r="O14" s="298">
        <v>349529</v>
      </c>
      <c r="P14" s="366">
        <v>13.07</v>
      </c>
      <c r="Q14" s="298">
        <v>100000</v>
      </c>
      <c r="R14" s="365">
        <v>15</v>
      </c>
      <c r="S14" s="298">
        <v>114750</v>
      </c>
      <c r="T14" s="366"/>
      <c r="U14" s="298"/>
      <c r="V14" s="385"/>
      <c r="W14" s="385"/>
      <c r="X14" s="340"/>
      <c r="Y14" s="385"/>
      <c r="Z14" s="385"/>
      <c r="AA14" s="298"/>
      <c r="AB14" s="366"/>
      <c r="AC14" s="298"/>
      <c r="AD14" s="298"/>
    </row>
    <row r="15" spans="1:31" ht="15" customHeight="1" x14ac:dyDescent="0.35">
      <c r="A15" s="1251"/>
      <c r="B15" s="353"/>
      <c r="C15" s="353"/>
      <c r="D15" s="327"/>
      <c r="E15" s="348"/>
      <c r="F15" s="327"/>
      <c r="G15" s="348"/>
      <c r="H15" s="297"/>
      <c r="I15" s="353"/>
      <c r="J15" s="353"/>
      <c r="K15" s="297"/>
      <c r="L15" s="353"/>
      <c r="M15" s="297"/>
      <c r="N15" s="353"/>
      <c r="O15" s="298"/>
      <c r="P15" s="366"/>
      <c r="Q15" s="298"/>
      <c r="R15" s="365">
        <v>15</v>
      </c>
      <c r="S15" s="298">
        <v>114750</v>
      </c>
      <c r="T15" s="366"/>
      <c r="U15" s="298"/>
      <c r="V15" s="385"/>
      <c r="W15" s="385"/>
      <c r="X15" s="340"/>
      <c r="Y15" s="385"/>
      <c r="Z15" s="385"/>
      <c r="AA15" s="298"/>
      <c r="AB15" s="366"/>
      <c r="AC15" s="298"/>
      <c r="AD15" s="298"/>
    </row>
    <row r="16" spans="1:31" ht="15" customHeight="1" x14ac:dyDescent="0.35">
      <c r="A16" s="1249">
        <v>44232</v>
      </c>
      <c r="B16" s="353">
        <v>25.08</v>
      </c>
      <c r="C16" s="353"/>
      <c r="D16" s="327">
        <v>191862</v>
      </c>
      <c r="E16" s="348">
        <v>23.82</v>
      </c>
      <c r="F16" s="327">
        <v>182223</v>
      </c>
      <c r="G16" s="348"/>
      <c r="H16" s="297"/>
      <c r="I16" s="353"/>
      <c r="J16" s="353"/>
      <c r="K16" s="297"/>
      <c r="L16" s="353"/>
      <c r="M16" s="297"/>
      <c r="N16" s="353"/>
      <c r="O16" s="298"/>
      <c r="P16" s="366"/>
      <c r="Q16" s="298"/>
      <c r="R16" s="365">
        <v>15</v>
      </c>
      <c r="S16" s="298">
        <v>114750</v>
      </c>
      <c r="T16" s="366"/>
      <c r="U16" s="298"/>
      <c r="V16" s="385">
        <v>15.07</v>
      </c>
      <c r="W16" s="385"/>
      <c r="X16" s="340">
        <v>115286</v>
      </c>
      <c r="Y16" s="385"/>
      <c r="Z16" s="385"/>
      <c r="AA16" s="298"/>
      <c r="AB16" s="366"/>
      <c r="AC16" s="298"/>
      <c r="AD16" s="298"/>
    </row>
    <row r="17" spans="1:30" ht="15" customHeight="1" x14ac:dyDescent="0.35">
      <c r="A17" s="1251"/>
      <c r="B17" s="353"/>
      <c r="C17" s="353"/>
      <c r="D17" s="327"/>
      <c r="E17" s="348"/>
      <c r="F17" s="327"/>
      <c r="G17" s="348"/>
      <c r="H17" s="297"/>
      <c r="I17" s="353"/>
      <c r="J17" s="353"/>
      <c r="K17" s="297"/>
      <c r="L17" s="353"/>
      <c r="M17" s="297"/>
      <c r="N17" s="353"/>
      <c r="O17" s="298"/>
      <c r="P17" s="366"/>
      <c r="Q17" s="298"/>
      <c r="R17" s="365">
        <v>15</v>
      </c>
      <c r="S17" s="298">
        <v>114750</v>
      </c>
      <c r="T17" s="366"/>
      <c r="U17" s="298"/>
      <c r="V17" s="385"/>
      <c r="W17" s="385"/>
      <c r="X17" s="340"/>
      <c r="Y17" s="385"/>
      <c r="Z17" s="385"/>
      <c r="AA17" s="298"/>
      <c r="AB17" s="366"/>
      <c r="AC17" s="298"/>
      <c r="AD17" s="298"/>
    </row>
    <row r="18" spans="1:30" ht="15" customHeight="1" x14ac:dyDescent="0.35">
      <c r="A18" s="1249">
        <v>44233</v>
      </c>
      <c r="B18" s="353">
        <v>18.04</v>
      </c>
      <c r="C18" s="353"/>
      <c r="D18" s="327">
        <v>138006</v>
      </c>
      <c r="E18" s="348">
        <v>18.739999999999998</v>
      </c>
      <c r="F18" s="327">
        <v>143361</v>
      </c>
      <c r="G18" s="348">
        <v>15.76</v>
      </c>
      <c r="H18" s="297">
        <v>120564</v>
      </c>
      <c r="I18" s="353"/>
      <c r="J18" s="353"/>
      <c r="K18" s="297"/>
      <c r="L18" s="353"/>
      <c r="M18" s="297"/>
      <c r="N18" s="353"/>
      <c r="O18" s="298"/>
      <c r="P18" s="366"/>
      <c r="Q18" s="298"/>
      <c r="R18" s="365">
        <v>15</v>
      </c>
      <c r="S18" s="298">
        <v>114750</v>
      </c>
      <c r="T18" s="366"/>
      <c r="U18" s="298"/>
      <c r="V18" s="385"/>
      <c r="W18" s="385"/>
      <c r="X18" s="340"/>
      <c r="Y18" s="385"/>
      <c r="Z18" s="385"/>
      <c r="AA18" s="298"/>
      <c r="AB18" s="366"/>
      <c r="AC18" s="298"/>
      <c r="AD18" s="298"/>
    </row>
    <row r="19" spans="1:30" ht="15" customHeight="1" x14ac:dyDescent="0.35">
      <c r="A19" s="1250"/>
      <c r="B19" s="353"/>
      <c r="C19" s="353"/>
      <c r="D19" s="327"/>
      <c r="E19" s="348"/>
      <c r="F19" s="327"/>
      <c r="G19" s="348"/>
      <c r="H19" s="297"/>
      <c r="I19" s="353"/>
      <c r="J19" s="353"/>
      <c r="K19" s="297"/>
      <c r="L19" s="353"/>
      <c r="M19" s="297"/>
      <c r="N19" s="353"/>
      <c r="O19" s="298"/>
      <c r="P19" s="366"/>
      <c r="Q19" s="298"/>
      <c r="R19" s="365"/>
      <c r="S19" s="298"/>
      <c r="T19" s="366"/>
      <c r="U19" s="298"/>
      <c r="V19" s="385"/>
      <c r="W19" s="385"/>
      <c r="X19" s="868"/>
      <c r="Y19" s="871"/>
      <c r="Z19" s="871"/>
      <c r="AA19" s="867"/>
      <c r="AB19" s="365"/>
      <c r="AC19" s="298"/>
      <c r="AD19" s="298"/>
    </row>
    <row r="20" spans="1:30" ht="15" customHeight="1" x14ac:dyDescent="0.35">
      <c r="A20" s="1250"/>
      <c r="B20" s="353"/>
      <c r="C20" s="353"/>
      <c r="D20" s="327"/>
      <c r="E20" s="348"/>
      <c r="F20" s="327"/>
      <c r="G20" s="348"/>
      <c r="H20" s="297"/>
      <c r="I20" s="353"/>
      <c r="J20" s="353"/>
      <c r="K20" s="297"/>
      <c r="L20" s="353"/>
      <c r="M20" s="297"/>
      <c r="N20" s="353"/>
      <c r="O20" s="298"/>
      <c r="P20" s="366"/>
      <c r="Q20" s="298"/>
      <c r="R20" s="365"/>
      <c r="S20" s="298"/>
      <c r="T20" s="366"/>
      <c r="U20" s="298"/>
      <c r="V20" s="385"/>
      <c r="W20" s="385"/>
      <c r="X20" s="868"/>
      <c r="Y20" s="871"/>
      <c r="Z20" s="871"/>
      <c r="AA20" s="867"/>
      <c r="AB20" s="365"/>
      <c r="AC20" s="298"/>
      <c r="AD20" s="298"/>
    </row>
    <row r="21" spans="1:30" ht="15" customHeight="1" x14ac:dyDescent="0.35">
      <c r="A21" s="1251"/>
      <c r="B21" s="353"/>
      <c r="C21" s="353"/>
      <c r="D21" s="327"/>
      <c r="E21" s="348"/>
      <c r="F21" s="327"/>
      <c r="G21" s="348"/>
      <c r="H21" s="297"/>
      <c r="I21" s="353"/>
      <c r="J21" s="353"/>
      <c r="K21" s="297"/>
      <c r="L21" s="353"/>
      <c r="M21" s="297"/>
      <c r="N21" s="353"/>
      <c r="O21" s="298"/>
      <c r="P21" s="366"/>
      <c r="Q21" s="298"/>
      <c r="R21" s="365"/>
      <c r="S21" s="298"/>
      <c r="T21" s="366"/>
      <c r="U21" s="298"/>
      <c r="V21" s="385"/>
      <c r="W21" s="385"/>
      <c r="X21" s="340"/>
      <c r="Y21" s="385"/>
      <c r="Z21" s="385"/>
      <c r="AA21" s="298"/>
      <c r="AB21" s="366"/>
      <c r="AC21" s="298"/>
      <c r="AD21" s="298"/>
    </row>
    <row r="22" spans="1:30" ht="15" customHeight="1" x14ac:dyDescent="0.35">
      <c r="A22" s="1249">
        <v>44234</v>
      </c>
      <c r="B22" s="353">
        <v>14.95</v>
      </c>
      <c r="C22" s="353"/>
      <c r="D22" s="327">
        <v>114368</v>
      </c>
      <c r="E22" s="348">
        <v>20.170000000000002</v>
      </c>
      <c r="F22" s="327">
        <v>154301</v>
      </c>
      <c r="G22" s="348"/>
      <c r="H22" s="297"/>
      <c r="I22" s="353"/>
      <c r="J22" s="353"/>
      <c r="K22" s="297"/>
      <c r="L22" s="353"/>
      <c r="M22" s="297"/>
      <c r="N22" s="353"/>
      <c r="O22" s="298"/>
      <c r="P22" s="366"/>
      <c r="Q22" s="298"/>
      <c r="R22" s="365"/>
      <c r="S22" s="298"/>
      <c r="T22" s="366"/>
      <c r="U22" s="298"/>
      <c r="V22" s="385"/>
      <c r="W22" s="385"/>
      <c r="X22" s="340"/>
      <c r="Y22" s="385">
        <v>13.07</v>
      </c>
      <c r="Z22" s="385"/>
      <c r="AA22" s="298">
        <v>100000</v>
      </c>
      <c r="AB22" s="366"/>
      <c r="AC22" s="298"/>
      <c r="AD22" s="298"/>
    </row>
    <row r="23" spans="1:30" ht="15" customHeight="1" x14ac:dyDescent="0.35">
      <c r="A23" s="1251"/>
      <c r="B23" s="353"/>
      <c r="C23" s="353"/>
      <c r="D23" s="327"/>
      <c r="E23" s="348"/>
      <c r="F23" s="327"/>
      <c r="G23" s="348"/>
      <c r="H23" s="297"/>
      <c r="I23" s="353"/>
      <c r="J23" s="353"/>
      <c r="K23" s="297"/>
      <c r="L23" s="353"/>
      <c r="M23" s="297"/>
      <c r="N23" s="353"/>
      <c r="O23" s="298"/>
      <c r="P23" s="366"/>
      <c r="Q23" s="298"/>
      <c r="R23" s="365"/>
      <c r="S23" s="298"/>
      <c r="T23" s="366"/>
      <c r="U23" s="298"/>
      <c r="V23" s="385"/>
      <c r="W23" s="385"/>
      <c r="X23" s="340"/>
      <c r="Y23" s="385"/>
      <c r="Z23" s="385"/>
      <c r="AA23" s="298"/>
      <c r="AB23" s="366"/>
      <c r="AC23" s="298"/>
      <c r="AD23" s="298"/>
    </row>
    <row r="24" spans="1:30" ht="15" customHeight="1" x14ac:dyDescent="0.35">
      <c r="A24" s="1249">
        <v>44235</v>
      </c>
      <c r="B24" s="353">
        <v>17.88</v>
      </c>
      <c r="C24" s="353"/>
      <c r="D24" s="327">
        <v>136782</v>
      </c>
      <c r="E24" s="348">
        <v>10.31</v>
      </c>
      <c r="F24" s="327">
        <v>78872</v>
      </c>
      <c r="G24" s="348">
        <v>34.54</v>
      </c>
      <c r="H24" s="297">
        <v>264231</v>
      </c>
      <c r="I24" s="353"/>
      <c r="J24" s="353"/>
      <c r="K24" s="297"/>
      <c r="L24" s="353"/>
      <c r="M24" s="297"/>
      <c r="N24" s="353"/>
      <c r="O24" s="298"/>
      <c r="P24" s="366">
        <v>11.4</v>
      </c>
      <c r="Q24" s="298">
        <v>87210</v>
      </c>
      <c r="R24" s="365">
        <v>15</v>
      </c>
      <c r="S24" s="298">
        <v>114750</v>
      </c>
      <c r="T24" s="366">
        <v>52.66</v>
      </c>
      <c r="U24" s="298">
        <v>271199</v>
      </c>
      <c r="V24" s="385"/>
      <c r="W24" s="385"/>
      <c r="X24" s="340"/>
      <c r="Y24" s="385">
        <v>25.39</v>
      </c>
      <c r="Z24" s="385"/>
      <c r="AA24" s="298">
        <v>194234</v>
      </c>
      <c r="AB24" s="366"/>
      <c r="AC24" s="298"/>
      <c r="AD24" s="298"/>
    </row>
    <row r="25" spans="1:30" ht="15" customHeight="1" x14ac:dyDescent="0.35">
      <c r="A25" s="1251"/>
      <c r="B25" s="353"/>
      <c r="C25" s="353"/>
      <c r="D25" s="327"/>
      <c r="E25" s="348">
        <v>19.37</v>
      </c>
      <c r="F25" s="327">
        <v>148181</v>
      </c>
      <c r="G25" s="348"/>
      <c r="H25" s="297"/>
      <c r="I25" s="353"/>
      <c r="J25" s="353"/>
      <c r="K25" s="297"/>
      <c r="L25" s="353"/>
      <c r="M25" s="297"/>
      <c r="N25" s="353"/>
      <c r="O25" s="298"/>
      <c r="P25" s="366"/>
      <c r="Q25" s="298"/>
      <c r="R25" s="365">
        <v>15</v>
      </c>
      <c r="S25" s="298">
        <v>114750</v>
      </c>
      <c r="T25" s="366"/>
      <c r="U25" s="298"/>
      <c r="V25" s="385"/>
      <c r="W25" s="385"/>
      <c r="X25" s="340"/>
      <c r="Y25" s="385"/>
      <c r="Z25" s="385"/>
      <c r="AA25" s="298"/>
      <c r="AB25" s="366"/>
      <c r="AC25" s="298"/>
      <c r="AD25" s="298"/>
    </row>
    <row r="26" spans="1:30" ht="15" customHeight="1" x14ac:dyDescent="0.35">
      <c r="A26" s="1249">
        <v>44236</v>
      </c>
      <c r="B26" s="353">
        <v>22.35</v>
      </c>
      <c r="C26" s="353"/>
      <c r="D26" s="327">
        <v>170978</v>
      </c>
      <c r="E26" s="348">
        <v>13.47</v>
      </c>
      <c r="F26" s="327">
        <v>103046</v>
      </c>
      <c r="G26" s="348"/>
      <c r="H26" s="297"/>
      <c r="I26" s="353">
        <v>50</v>
      </c>
      <c r="J26" s="353"/>
      <c r="K26" s="297">
        <v>382500</v>
      </c>
      <c r="L26" s="353"/>
      <c r="M26" s="297"/>
      <c r="N26" s="353"/>
      <c r="O26" s="298"/>
      <c r="P26" s="366"/>
      <c r="Q26" s="298"/>
      <c r="R26" s="365">
        <v>15</v>
      </c>
      <c r="S26" s="298">
        <v>114750</v>
      </c>
      <c r="T26" s="366"/>
      <c r="U26" s="298"/>
      <c r="V26" s="385"/>
      <c r="W26" s="385"/>
      <c r="X26" s="340"/>
      <c r="Y26" s="385"/>
      <c r="Z26" s="385"/>
      <c r="AA26" s="298"/>
      <c r="AB26" s="366"/>
      <c r="AC26" s="298"/>
      <c r="AD26" s="298"/>
    </row>
    <row r="27" spans="1:30" ht="15" customHeight="1" x14ac:dyDescent="0.35">
      <c r="A27" s="1250"/>
      <c r="B27" s="353"/>
      <c r="C27" s="353"/>
      <c r="D27" s="327"/>
      <c r="E27" s="348"/>
      <c r="F27" s="327"/>
      <c r="G27" s="348"/>
      <c r="H27" s="297"/>
      <c r="I27" s="353"/>
      <c r="J27" s="353">
        <v>52.6</v>
      </c>
      <c r="K27" s="297">
        <v>270890</v>
      </c>
      <c r="L27" s="353"/>
      <c r="M27" s="297"/>
      <c r="N27" s="353"/>
      <c r="O27" s="298"/>
      <c r="P27" s="366"/>
      <c r="Q27" s="298"/>
      <c r="R27" s="365">
        <v>15</v>
      </c>
      <c r="S27" s="298">
        <v>114750</v>
      </c>
      <c r="T27" s="366"/>
      <c r="U27" s="298"/>
      <c r="V27" s="385"/>
      <c r="W27" s="385"/>
      <c r="X27" s="868"/>
      <c r="Y27" s="871"/>
      <c r="Z27" s="871"/>
      <c r="AA27" s="867"/>
      <c r="AB27" s="365"/>
      <c r="AC27" s="298"/>
      <c r="AD27" s="298"/>
    </row>
    <row r="28" spans="1:30" ht="15" customHeight="1" x14ac:dyDescent="0.35">
      <c r="A28" s="1251"/>
      <c r="B28" s="353"/>
      <c r="C28" s="353"/>
      <c r="D28" s="327"/>
      <c r="E28" s="348"/>
      <c r="F28" s="327"/>
      <c r="G28" s="348"/>
      <c r="H28" s="297"/>
      <c r="I28" s="353"/>
      <c r="J28" s="353"/>
      <c r="K28" s="297"/>
      <c r="L28" s="353"/>
      <c r="M28" s="297"/>
      <c r="N28" s="353"/>
      <c r="O28" s="298"/>
      <c r="P28" s="366"/>
      <c r="Q28" s="298"/>
      <c r="R28" s="365"/>
      <c r="S28" s="298"/>
      <c r="T28" s="366"/>
      <c r="U28" s="298"/>
      <c r="V28" s="385"/>
      <c r="W28" s="385"/>
      <c r="X28" s="340"/>
      <c r="Y28" s="385"/>
      <c r="Z28" s="385"/>
      <c r="AA28" s="298"/>
      <c r="AB28" s="366"/>
      <c r="AC28" s="298"/>
      <c r="AD28" s="298"/>
    </row>
    <row r="29" spans="1:30" ht="15" customHeight="1" x14ac:dyDescent="0.35">
      <c r="A29" s="1249">
        <v>44237</v>
      </c>
      <c r="B29" s="353">
        <v>15.77</v>
      </c>
      <c r="C29" s="353"/>
      <c r="D29" s="327">
        <v>120641</v>
      </c>
      <c r="E29" s="348">
        <v>20.64</v>
      </c>
      <c r="F29" s="327">
        <v>157896</v>
      </c>
      <c r="G29" s="348">
        <v>16.309999999999999</v>
      </c>
      <c r="H29" s="297">
        <v>124772</v>
      </c>
      <c r="I29" s="353">
        <v>37.86</v>
      </c>
      <c r="J29" s="353"/>
      <c r="K29" s="297">
        <v>289629</v>
      </c>
      <c r="L29" s="353"/>
      <c r="M29" s="297"/>
      <c r="N29" s="353"/>
      <c r="O29" s="298"/>
      <c r="P29" s="366"/>
      <c r="Q29" s="298"/>
      <c r="R29" s="365">
        <v>15</v>
      </c>
      <c r="S29" s="298">
        <v>114750</v>
      </c>
      <c r="T29" s="366"/>
      <c r="U29" s="298"/>
      <c r="V29" s="385"/>
      <c r="W29" s="385"/>
      <c r="X29" s="340"/>
      <c r="Y29" s="385"/>
      <c r="Z29" s="385"/>
      <c r="AA29" s="298"/>
      <c r="AB29" s="366"/>
      <c r="AC29" s="298"/>
      <c r="AD29" s="298"/>
    </row>
    <row r="30" spans="1:30" ht="15" customHeight="1" x14ac:dyDescent="0.35">
      <c r="A30" s="1251"/>
      <c r="B30" s="353"/>
      <c r="C30" s="353"/>
      <c r="D30" s="327"/>
      <c r="E30" s="348"/>
      <c r="F30" s="327"/>
      <c r="G30" s="348"/>
      <c r="H30" s="297"/>
      <c r="I30" s="353"/>
      <c r="J30" s="353"/>
      <c r="K30" s="297"/>
      <c r="L30" s="353"/>
      <c r="M30" s="297"/>
      <c r="N30" s="353"/>
      <c r="O30" s="298"/>
      <c r="P30" s="366"/>
      <c r="Q30" s="298"/>
      <c r="R30" s="365">
        <v>15</v>
      </c>
      <c r="S30" s="298">
        <v>114750</v>
      </c>
      <c r="T30" s="366"/>
      <c r="U30" s="298"/>
      <c r="V30" s="385"/>
      <c r="W30" s="385"/>
      <c r="X30" s="340"/>
      <c r="Y30" s="385"/>
      <c r="Z30" s="385"/>
      <c r="AA30" s="298"/>
      <c r="AB30" s="366"/>
      <c r="AC30" s="298"/>
      <c r="AD30" s="298"/>
    </row>
    <row r="31" spans="1:30" ht="15" customHeight="1" x14ac:dyDescent="0.35">
      <c r="A31" s="1249">
        <v>44238</v>
      </c>
      <c r="B31" s="353"/>
      <c r="C31" s="353"/>
      <c r="D31" s="327"/>
      <c r="E31" s="348"/>
      <c r="F31" s="327"/>
      <c r="G31" s="348"/>
      <c r="H31" s="297"/>
      <c r="I31" s="353">
        <v>20.64</v>
      </c>
      <c r="J31" s="353"/>
      <c r="K31" s="297">
        <v>157896</v>
      </c>
      <c r="L31" s="353"/>
      <c r="M31" s="297"/>
      <c r="N31" s="353"/>
      <c r="O31" s="298"/>
      <c r="P31" s="366"/>
      <c r="Q31" s="298"/>
      <c r="R31" s="365">
        <v>15</v>
      </c>
      <c r="S31" s="298">
        <v>114750</v>
      </c>
      <c r="T31" s="366"/>
      <c r="U31" s="298"/>
      <c r="V31" s="385">
        <v>14.07</v>
      </c>
      <c r="W31" s="385"/>
      <c r="X31" s="340">
        <v>107636</v>
      </c>
      <c r="Y31" s="385"/>
      <c r="Z31" s="385"/>
      <c r="AA31" s="298"/>
      <c r="AB31" s="366">
        <v>6.39</v>
      </c>
      <c r="AC31" s="298">
        <v>48884</v>
      </c>
      <c r="AD31" s="298"/>
    </row>
    <row r="32" spans="1:30" ht="15" customHeight="1" x14ac:dyDescent="0.35">
      <c r="A32" s="1251"/>
      <c r="B32" s="353"/>
      <c r="C32" s="353"/>
      <c r="D32" s="327"/>
      <c r="E32" s="348"/>
      <c r="F32" s="327"/>
      <c r="G32" s="348"/>
      <c r="H32" s="297"/>
      <c r="I32" s="353"/>
      <c r="J32" s="353"/>
      <c r="K32" s="297"/>
      <c r="L32" s="353"/>
      <c r="M32" s="297"/>
      <c r="N32" s="353"/>
      <c r="O32" s="298"/>
      <c r="P32" s="366"/>
      <c r="Q32" s="298"/>
      <c r="R32" s="365">
        <v>15</v>
      </c>
      <c r="S32" s="298">
        <v>114750</v>
      </c>
      <c r="T32" s="366"/>
      <c r="U32" s="298"/>
      <c r="V32" s="385"/>
      <c r="W32" s="385"/>
      <c r="X32" s="340"/>
      <c r="Y32" s="385"/>
      <c r="Z32" s="385"/>
      <c r="AA32" s="298"/>
      <c r="AB32" s="366"/>
      <c r="AC32" s="298"/>
      <c r="AD32" s="298"/>
    </row>
    <row r="33" spans="1:30" ht="15" customHeight="1" x14ac:dyDescent="0.35">
      <c r="A33" s="1249">
        <v>44239</v>
      </c>
      <c r="B33" s="353">
        <v>28.55</v>
      </c>
      <c r="C33" s="353"/>
      <c r="D33" s="327">
        <v>218408</v>
      </c>
      <c r="E33" s="348">
        <v>30.1</v>
      </c>
      <c r="F33" s="327">
        <v>230265</v>
      </c>
      <c r="G33" s="348"/>
      <c r="H33" s="297"/>
      <c r="I33" s="353">
        <v>16.32</v>
      </c>
      <c r="J33" s="353"/>
      <c r="K33" s="297">
        <v>124848</v>
      </c>
      <c r="L33" s="353"/>
      <c r="M33" s="297"/>
      <c r="N33" s="353"/>
      <c r="O33" s="298"/>
      <c r="P33" s="366"/>
      <c r="Q33" s="298"/>
      <c r="R33" s="365"/>
      <c r="S33" s="298"/>
      <c r="T33" s="366"/>
      <c r="U33" s="298"/>
      <c r="V33" s="385"/>
      <c r="W33" s="385"/>
      <c r="X33" s="340"/>
      <c r="Y33" s="385"/>
      <c r="Z33" s="385"/>
      <c r="AA33" s="298"/>
      <c r="AB33" s="366"/>
      <c r="AC33" s="298"/>
      <c r="AD33" s="298"/>
    </row>
    <row r="34" spans="1:30" ht="15" customHeight="1" x14ac:dyDescent="0.35">
      <c r="A34" s="1251"/>
      <c r="B34" s="353"/>
      <c r="C34" s="353"/>
      <c r="D34" s="327"/>
      <c r="E34" s="348"/>
      <c r="F34" s="327"/>
      <c r="G34" s="348"/>
      <c r="H34" s="297"/>
      <c r="I34" s="353"/>
      <c r="J34" s="353">
        <v>55.83</v>
      </c>
      <c r="K34" s="297">
        <v>287525</v>
      </c>
      <c r="L34" s="353"/>
      <c r="M34" s="297"/>
      <c r="N34" s="353"/>
      <c r="O34" s="298"/>
      <c r="P34" s="366"/>
      <c r="Q34" s="298"/>
      <c r="R34" s="365"/>
      <c r="S34" s="298"/>
      <c r="T34" s="366"/>
      <c r="U34" s="298"/>
      <c r="V34" s="385"/>
      <c r="W34" s="385"/>
      <c r="X34" s="340"/>
      <c r="Y34" s="385"/>
      <c r="Z34" s="385"/>
      <c r="AA34" s="298"/>
      <c r="AB34" s="366"/>
      <c r="AC34" s="298"/>
      <c r="AD34" s="298"/>
    </row>
    <row r="35" spans="1:30" ht="15" customHeight="1" x14ac:dyDescent="0.35">
      <c r="A35" s="1249">
        <v>44240</v>
      </c>
      <c r="B35" s="353"/>
      <c r="C35" s="353"/>
      <c r="D35" s="327"/>
      <c r="E35" s="348">
        <v>14.2</v>
      </c>
      <c r="F35" s="327">
        <v>108630</v>
      </c>
      <c r="G35" s="348"/>
      <c r="H35" s="297"/>
      <c r="I35" s="353">
        <v>25.75</v>
      </c>
      <c r="J35" s="353"/>
      <c r="K35" s="297">
        <v>196988</v>
      </c>
      <c r="L35" s="353"/>
      <c r="M35" s="297"/>
      <c r="N35" s="353"/>
      <c r="O35" s="298"/>
      <c r="P35" s="366"/>
      <c r="Q35" s="298"/>
      <c r="R35" s="365">
        <v>15</v>
      </c>
      <c r="S35" s="298">
        <v>114750</v>
      </c>
      <c r="T35" s="366"/>
      <c r="U35" s="298"/>
      <c r="V35" s="385"/>
      <c r="W35" s="385"/>
      <c r="X35" s="340"/>
      <c r="Y35" s="385"/>
      <c r="Z35" s="385"/>
      <c r="AA35" s="298"/>
      <c r="AB35" s="366"/>
      <c r="AC35" s="298"/>
      <c r="AD35" s="298"/>
    </row>
    <row r="36" spans="1:30" ht="15" customHeight="1" x14ac:dyDescent="0.35">
      <c r="A36" s="1250"/>
      <c r="B36" s="353"/>
      <c r="C36" s="353"/>
      <c r="D36" s="327"/>
      <c r="E36" s="348"/>
      <c r="F36" s="327"/>
      <c r="G36" s="348"/>
      <c r="H36" s="297"/>
      <c r="I36" s="353"/>
      <c r="J36" s="353"/>
      <c r="K36" s="297"/>
      <c r="L36" s="353"/>
      <c r="M36" s="297"/>
      <c r="N36" s="353"/>
      <c r="O36" s="298"/>
      <c r="P36" s="366"/>
      <c r="Q36" s="298"/>
      <c r="R36" s="365"/>
      <c r="S36" s="298"/>
      <c r="T36" s="366"/>
      <c r="U36" s="298"/>
      <c r="V36" s="385"/>
      <c r="W36" s="385"/>
      <c r="X36" s="868"/>
      <c r="Y36" s="871"/>
      <c r="Z36" s="871"/>
      <c r="AA36" s="867"/>
      <c r="AB36" s="365"/>
      <c r="AC36" s="298"/>
      <c r="AD36" s="298"/>
    </row>
    <row r="37" spans="1:30" ht="15" customHeight="1" x14ac:dyDescent="0.35">
      <c r="A37" s="1251"/>
      <c r="B37" s="353"/>
      <c r="C37" s="353"/>
      <c r="D37" s="327"/>
      <c r="E37" s="348"/>
      <c r="F37" s="327"/>
      <c r="G37" s="348"/>
      <c r="H37" s="297"/>
      <c r="I37" s="353"/>
      <c r="J37" s="353"/>
      <c r="K37" s="297"/>
      <c r="L37" s="353"/>
      <c r="M37" s="297"/>
      <c r="N37" s="353"/>
      <c r="O37" s="298"/>
      <c r="P37" s="366"/>
      <c r="Q37" s="298"/>
      <c r="R37" s="365"/>
      <c r="S37" s="298"/>
      <c r="T37" s="366"/>
      <c r="U37" s="298"/>
      <c r="V37" s="385"/>
      <c r="W37" s="385"/>
      <c r="X37" s="340"/>
      <c r="Y37" s="385"/>
      <c r="Z37" s="385"/>
      <c r="AA37" s="298"/>
      <c r="AB37" s="366"/>
      <c r="AC37" s="298"/>
      <c r="AD37" s="298"/>
    </row>
    <row r="38" spans="1:30" ht="15" customHeight="1" x14ac:dyDescent="0.35">
      <c r="A38" s="1249">
        <v>44241</v>
      </c>
      <c r="B38" s="353">
        <v>23.95</v>
      </c>
      <c r="C38" s="353"/>
      <c r="D38" s="327">
        <v>183218</v>
      </c>
      <c r="E38" s="348">
        <v>20</v>
      </c>
      <c r="F38" s="327">
        <v>153000</v>
      </c>
      <c r="G38" s="348"/>
      <c r="H38" s="297"/>
      <c r="I38" s="353">
        <v>18.96</v>
      </c>
      <c r="J38" s="353"/>
      <c r="K38" s="297">
        <v>145044</v>
      </c>
      <c r="L38" s="353"/>
      <c r="M38" s="297"/>
      <c r="N38" s="353"/>
      <c r="O38" s="298"/>
      <c r="P38" s="366"/>
      <c r="Q38" s="298"/>
      <c r="R38" s="365"/>
      <c r="S38" s="298"/>
      <c r="T38" s="366"/>
      <c r="U38" s="298"/>
      <c r="V38" s="385"/>
      <c r="W38" s="385"/>
      <c r="X38" s="340"/>
      <c r="Y38" s="385"/>
      <c r="Z38" s="385"/>
      <c r="AA38" s="298"/>
      <c r="AB38" s="366"/>
      <c r="AC38" s="298"/>
      <c r="AD38" s="298"/>
    </row>
    <row r="39" spans="1:30" ht="15" customHeight="1" x14ac:dyDescent="0.35">
      <c r="A39" s="1250"/>
      <c r="B39" s="353"/>
      <c r="C39" s="353"/>
      <c r="D39" s="327"/>
      <c r="E39" s="348"/>
      <c r="F39" s="327"/>
      <c r="G39" s="348"/>
      <c r="H39" s="297"/>
      <c r="I39" s="353"/>
      <c r="J39" s="353"/>
      <c r="K39" s="297"/>
      <c r="L39" s="353"/>
      <c r="M39" s="297"/>
      <c r="N39" s="353"/>
      <c r="O39" s="298"/>
      <c r="P39" s="366"/>
      <c r="Q39" s="298"/>
      <c r="R39" s="365"/>
      <c r="S39" s="298"/>
      <c r="T39" s="366"/>
      <c r="U39" s="298"/>
      <c r="V39" s="385"/>
      <c r="W39" s="385"/>
      <c r="X39" s="868"/>
      <c r="Y39" s="871"/>
      <c r="Z39" s="871"/>
      <c r="AA39" s="867"/>
      <c r="AB39" s="365"/>
      <c r="AC39" s="298"/>
      <c r="AD39" s="298"/>
    </row>
    <row r="40" spans="1:30" ht="15" customHeight="1" x14ac:dyDescent="0.35">
      <c r="A40" s="1251"/>
      <c r="B40" s="353"/>
      <c r="C40" s="353"/>
      <c r="D40" s="327"/>
      <c r="E40" s="348"/>
      <c r="F40" s="327"/>
      <c r="G40" s="348"/>
      <c r="H40" s="297"/>
      <c r="I40" s="353"/>
      <c r="J40" s="353"/>
      <c r="K40" s="297"/>
      <c r="L40" s="353"/>
      <c r="M40" s="297"/>
      <c r="N40" s="353"/>
      <c r="O40" s="298"/>
      <c r="P40" s="366"/>
      <c r="Q40" s="298"/>
      <c r="R40" s="365"/>
      <c r="S40" s="298"/>
      <c r="T40" s="366"/>
      <c r="U40" s="298"/>
      <c r="V40" s="385"/>
      <c r="W40" s="385"/>
      <c r="X40" s="340"/>
      <c r="Y40" s="385"/>
      <c r="Z40" s="385"/>
      <c r="AA40" s="298"/>
      <c r="AB40" s="366"/>
      <c r="AC40" s="298"/>
      <c r="AD40" s="298"/>
    </row>
    <row r="41" spans="1:30" ht="15" customHeight="1" x14ac:dyDescent="0.35">
      <c r="A41" s="1249">
        <v>44242</v>
      </c>
      <c r="B41" s="353">
        <v>14.24</v>
      </c>
      <c r="C41" s="353"/>
      <c r="D41" s="327">
        <v>108936</v>
      </c>
      <c r="E41" s="348">
        <v>18.170000000000002</v>
      </c>
      <c r="F41" s="327">
        <v>139001</v>
      </c>
      <c r="G41" s="348"/>
      <c r="H41" s="297"/>
      <c r="I41" s="353"/>
      <c r="J41" s="353"/>
      <c r="K41" s="297"/>
      <c r="L41" s="353"/>
      <c r="M41" s="297"/>
      <c r="N41" s="353"/>
      <c r="O41" s="298"/>
      <c r="P41" s="366">
        <v>12.14</v>
      </c>
      <c r="Q41" s="298">
        <v>92871</v>
      </c>
      <c r="R41" s="365">
        <v>15</v>
      </c>
      <c r="S41" s="298">
        <v>114750</v>
      </c>
      <c r="T41" s="366"/>
      <c r="U41" s="298"/>
      <c r="V41" s="385"/>
      <c r="W41" s="385"/>
      <c r="X41" s="340"/>
      <c r="Y41" s="385">
        <v>34.479999999999997</v>
      </c>
      <c r="Z41" s="385"/>
      <c r="AA41" s="298">
        <v>263772</v>
      </c>
      <c r="AB41" s="366"/>
      <c r="AC41" s="298"/>
      <c r="AD41" s="298"/>
    </row>
    <row r="42" spans="1:30" ht="15" customHeight="1" x14ac:dyDescent="0.35">
      <c r="A42" s="1251"/>
      <c r="B42" s="353"/>
      <c r="C42" s="353"/>
      <c r="D42" s="327"/>
      <c r="E42" s="348"/>
      <c r="F42" s="327"/>
      <c r="G42" s="348"/>
      <c r="H42" s="297"/>
      <c r="I42" s="353"/>
      <c r="J42" s="353"/>
      <c r="K42" s="297"/>
      <c r="L42" s="353"/>
      <c r="M42" s="297"/>
      <c r="N42" s="353"/>
      <c r="O42" s="298"/>
      <c r="P42" s="366"/>
      <c r="Q42" s="298"/>
      <c r="R42" s="365">
        <v>15</v>
      </c>
      <c r="S42" s="298">
        <v>114750</v>
      </c>
      <c r="T42" s="366"/>
      <c r="U42" s="298"/>
      <c r="V42" s="385"/>
      <c r="W42" s="385"/>
      <c r="X42" s="340"/>
      <c r="Y42" s="385"/>
      <c r="Z42" s="385"/>
      <c r="AA42" s="298"/>
      <c r="AB42" s="366"/>
      <c r="AC42" s="298"/>
      <c r="AD42" s="298"/>
    </row>
    <row r="43" spans="1:30" ht="15" customHeight="1" x14ac:dyDescent="0.35">
      <c r="A43" s="1249">
        <v>44243</v>
      </c>
      <c r="B43" s="353"/>
      <c r="C43" s="353"/>
      <c r="D43" s="327"/>
      <c r="E43" s="348">
        <v>16.489999999999998</v>
      </c>
      <c r="F43" s="327">
        <v>126149</v>
      </c>
      <c r="G43" s="348"/>
      <c r="H43" s="338"/>
      <c r="I43" s="372">
        <v>23.66</v>
      </c>
      <c r="J43" s="372"/>
      <c r="K43" s="297">
        <v>196299</v>
      </c>
      <c r="L43" s="353"/>
      <c r="M43" s="297"/>
      <c r="N43" s="353"/>
      <c r="O43" s="298"/>
      <c r="P43" s="366"/>
      <c r="Q43" s="298"/>
      <c r="R43" s="365">
        <v>15</v>
      </c>
      <c r="S43" s="298">
        <v>114750</v>
      </c>
      <c r="T43" s="366"/>
      <c r="U43" s="298"/>
      <c r="V43" s="385">
        <v>15.67</v>
      </c>
      <c r="W43" s="385"/>
      <c r="X43" s="340">
        <v>119876</v>
      </c>
      <c r="Y43" s="385"/>
      <c r="Z43" s="385"/>
      <c r="AA43" s="298"/>
      <c r="AB43" s="366"/>
      <c r="AC43" s="298"/>
      <c r="AD43" s="298"/>
    </row>
    <row r="44" spans="1:30" ht="15" customHeight="1" x14ac:dyDescent="0.35">
      <c r="A44" s="1251"/>
      <c r="B44" s="353"/>
      <c r="C44" s="353"/>
      <c r="D44" s="327"/>
      <c r="E44" s="348"/>
      <c r="F44" s="327"/>
      <c r="G44" s="348"/>
      <c r="H44" s="297"/>
      <c r="I44" s="353"/>
      <c r="J44" s="353"/>
      <c r="K44" s="297"/>
      <c r="L44" s="353"/>
      <c r="M44" s="297"/>
      <c r="N44" s="353"/>
      <c r="O44" s="298"/>
      <c r="P44" s="366"/>
      <c r="Q44" s="298"/>
      <c r="R44" s="365">
        <v>15</v>
      </c>
      <c r="S44" s="298">
        <v>114750</v>
      </c>
      <c r="T44" s="366"/>
      <c r="U44" s="298"/>
      <c r="V44" s="385"/>
      <c r="W44" s="385"/>
      <c r="X44" s="340"/>
      <c r="Y44" s="385"/>
      <c r="Z44" s="385"/>
      <c r="AA44" s="298"/>
      <c r="AB44" s="366"/>
      <c r="AC44" s="298"/>
      <c r="AD44" s="298"/>
    </row>
    <row r="45" spans="1:30" ht="15" customHeight="1" x14ac:dyDescent="0.35">
      <c r="A45" s="1249">
        <v>44244</v>
      </c>
      <c r="B45" s="353">
        <v>29.03</v>
      </c>
      <c r="C45" s="353"/>
      <c r="D45" s="327">
        <v>222080</v>
      </c>
      <c r="E45" s="348">
        <v>18.02</v>
      </c>
      <c r="F45" s="327">
        <v>137853</v>
      </c>
      <c r="G45" s="348">
        <v>16.36</v>
      </c>
      <c r="H45" s="297">
        <v>125154</v>
      </c>
      <c r="I45" s="353">
        <v>22.78</v>
      </c>
      <c r="J45" s="353"/>
      <c r="K45" s="297">
        <v>174267</v>
      </c>
      <c r="L45" s="353"/>
      <c r="M45" s="297"/>
      <c r="N45" s="353"/>
      <c r="O45" s="298"/>
      <c r="P45" s="366"/>
      <c r="Q45" s="298"/>
      <c r="R45" s="365">
        <v>15</v>
      </c>
      <c r="S45" s="298">
        <v>114750</v>
      </c>
      <c r="T45" s="366"/>
      <c r="U45" s="298"/>
      <c r="V45" s="385"/>
      <c r="W45" s="385"/>
      <c r="X45" s="340"/>
      <c r="Y45" s="385"/>
      <c r="Z45" s="385"/>
      <c r="AA45" s="298"/>
      <c r="AB45" s="366"/>
      <c r="AC45" s="298"/>
      <c r="AD45" s="298"/>
    </row>
    <row r="46" spans="1:30" ht="15" customHeight="1" x14ac:dyDescent="0.35">
      <c r="A46" s="1251"/>
      <c r="B46" s="353"/>
      <c r="C46" s="353"/>
      <c r="D46" s="327"/>
      <c r="E46" s="348"/>
      <c r="F46" s="327"/>
      <c r="G46" s="348"/>
      <c r="H46" s="297"/>
      <c r="I46" s="353"/>
      <c r="J46" s="353"/>
      <c r="K46" s="297"/>
      <c r="L46" s="353"/>
      <c r="M46" s="297"/>
      <c r="N46" s="353"/>
      <c r="O46" s="298"/>
      <c r="P46" s="366"/>
      <c r="Q46" s="298"/>
      <c r="R46" s="365">
        <v>15</v>
      </c>
      <c r="S46" s="298">
        <v>114750</v>
      </c>
      <c r="T46" s="366"/>
      <c r="U46" s="298"/>
      <c r="V46" s="385"/>
      <c r="W46" s="385"/>
      <c r="X46" s="340"/>
      <c r="Y46" s="385"/>
      <c r="Z46" s="385"/>
      <c r="AA46" s="298"/>
      <c r="AB46" s="366"/>
      <c r="AC46" s="298"/>
      <c r="AD46" s="298"/>
    </row>
    <row r="47" spans="1:30" ht="15" customHeight="1" x14ac:dyDescent="0.35">
      <c r="A47" s="1249">
        <v>44245</v>
      </c>
      <c r="B47" s="353">
        <v>15.2</v>
      </c>
      <c r="C47" s="353"/>
      <c r="D47" s="327">
        <v>116280</v>
      </c>
      <c r="E47" s="348">
        <v>15.78</v>
      </c>
      <c r="F47" s="327">
        <v>120717</v>
      </c>
      <c r="G47" s="348">
        <v>37.880000000000003</v>
      </c>
      <c r="H47" s="297">
        <v>289782</v>
      </c>
      <c r="I47" s="353"/>
      <c r="J47" s="353"/>
      <c r="K47" s="297"/>
      <c r="L47" s="353"/>
      <c r="M47" s="297"/>
      <c r="N47" s="353"/>
      <c r="O47" s="298"/>
      <c r="P47" s="366"/>
      <c r="Q47" s="298"/>
      <c r="R47" s="365">
        <v>15</v>
      </c>
      <c r="S47" s="298">
        <v>114750</v>
      </c>
      <c r="T47" s="366"/>
      <c r="U47" s="298"/>
      <c r="V47" s="385">
        <v>11.07</v>
      </c>
      <c r="W47" s="385"/>
      <c r="X47" s="340">
        <v>84686</v>
      </c>
      <c r="Y47" s="385"/>
      <c r="Z47" s="385"/>
      <c r="AA47" s="298"/>
      <c r="AB47" s="366"/>
      <c r="AC47" s="298"/>
      <c r="AD47" s="298"/>
    </row>
    <row r="48" spans="1:30" ht="15" customHeight="1" x14ac:dyDescent="0.35">
      <c r="A48" s="1250"/>
      <c r="B48" s="353"/>
      <c r="C48" s="353"/>
      <c r="D48" s="327"/>
      <c r="E48" s="348"/>
      <c r="F48" s="327"/>
      <c r="G48" s="348"/>
      <c r="H48" s="297"/>
      <c r="I48" s="353"/>
      <c r="J48" s="353"/>
      <c r="K48" s="297"/>
      <c r="L48" s="353"/>
      <c r="M48" s="297"/>
      <c r="N48" s="353"/>
      <c r="O48" s="298"/>
      <c r="P48" s="366"/>
      <c r="Q48" s="298"/>
      <c r="R48" s="365">
        <v>15</v>
      </c>
      <c r="S48" s="298">
        <v>114750</v>
      </c>
      <c r="T48" s="366"/>
      <c r="U48" s="298"/>
      <c r="V48" s="385"/>
      <c r="W48" s="385"/>
      <c r="X48" s="868"/>
      <c r="Y48" s="871"/>
      <c r="Z48" s="871"/>
      <c r="AA48" s="867"/>
      <c r="AB48" s="365"/>
      <c r="AC48" s="298"/>
      <c r="AD48" s="298"/>
    </row>
    <row r="49" spans="1:30" ht="15" customHeight="1" x14ac:dyDescent="0.35">
      <c r="A49" s="1251"/>
      <c r="B49" s="353"/>
      <c r="C49" s="353"/>
      <c r="D49" s="327"/>
      <c r="E49" s="348"/>
      <c r="F49" s="327"/>
      <c r="G49" s="348"/>
      <c r="H49" s="297"/>
      <c r="I49" s="353"/>
      <c r="J49" s="353"/>
      <c r="K49" s="297"/>
      <c r="L49" s="353"/>
      <c r="M49" s="297"/>
      <c r="N49" s="353"/>
      <c r="O49" s="298"/>
      <c r="P49" s="366"/>
      <c r="Q49" s="298"/>
      <c r="R49" s="365"/>
      <c r="S49" s="298"/>
      <c r="T49" s="366"/>
      <c r="U49" s="298"/>
      <c r="V49" s="385"/>
      <c r="W49" s="385"/>
      <c r="X49" s="340"/>
      <c r="Y49" s="385"/>
      <c r="Z49" s="385"/>
      <c r="AA49" s="298"/>
      <c r="AB49" s="366"/>
      <c r="AC49" s="298"/>
      <c r="AD49" s="298"/>
    </row>
    <row r="50" spans="1:30" ht="15" customHeight="1" x14ac:dyDescent="0.35">
      <c r="A50" s="1249">
        <v>44246</v>
      </c>
      <c r="B50" s="353"/>
      <c r="C50" s="353"/>
      <c r="D50" s="327"/>
      <c r="E50" s="348">
        <v>19.66</v>
      </c>
      <c r="F50" s="327">
        <v>150399</v>
      </c>
      <c r="G50" s="348">
        <v>16.100000000000001</v>
      </c>
      <c r="H50" s="297">
        <v>123165</v>
      </c>
      <c r="I50" s="353">
        <v>50</v>
      </c>
      <c r="J50" s="353"/>
      <c r="K50" s="297">
        <v>382500</v>
      </c>
      <c r="L50" s="353">
        <v>31.74</v>
      </c>
      <c r="M50" s="297">
        <v>242811</v>
      </c>
      <c r="N50" s="353">
        <v>47.64</v>
      </c>
      <c r="O50" s="298">
        <v>362151</v>
      </c>
      <c r="P50" s="366"/>
      <c r="Q50" s="298"/>
      <c r="R50" s="365">
        <v>15</v>
      </c>
      <c r="S50" s="298">
        <v>114750</v>
      </c>
      <c r="T50" s="366"/>
      <c r="U50" s="298"/>
      <c r="V50" s="385"/>
      <c r="W50" s="385"/>
      <c r="X50" s="340"/>
      <c r="Y50" s="385"/>
      <c r="Z50" s="385"/>
      <c r="AA50" s="298"/>
      <c r="AB50" s="366">
        <v>12.66</v>
      </c>
      <c r="AC50" s="298">
        <v>96849</v>
      </c>
      <c r="AD50" s="298"/>
    </row>
    <row r="51" spans="1:30" ht="15" customHeight="1" x14ac:dyDescent="0.35">
      <c r="A51" s="1250"/>
      <c r="B51" s="353"/>
      <c r="C51" s="353"/>
      <c r="D51" s="327"/>
      <c r="E51" s="348"/>
      <c r="F51" s="327"/>
      <c r="G51" s="348"/>
      <c r="H51" s="297"/>
      <c r="I51" s="353"/>
      <c r="J51" s="353">
        <v>37.54</v>
      </c>
      <c r="K51" s="297">
        <v>193331</v>
      </c>
      <c r="L51" s="353"/>
      <c r="M51" s="297"/>
      <c r="N51" s="353"/>
      <c r="O51" s="298"/>
      <c r="P51" s="366"/>
      <c r="Q51" s="298"/>
      <c r="R51" s="365">
        <v>15</v>
      </c>
      <c r="S51" s="298">
        <v>114750</v>
      </c>
      <c r="T51" s="366"/>
      <c r="U51" s="298"/>
      <c r="V51" s="385"/>
      <c r="W51" s="385"/>
      <c r="X51" s="868"/>
      <c r="Y51" s="871"/>
      <c r="Z51" s="871"/>
      <c r="AA51" s="867"/>
      <c r="AB51" s="365"/>
      <c r="AC51" s="298"/>
      <c r="AD51" s="298"/>
    </row>
    <row r="52" spans="1:30" ht="15" customHeight="1" x14ac:dyDescent="0.35">
      <c r="A52" s="1251"/>
      <c r="B52" s="353"/>
      <c r="C52" s="353"/>
      <c r="D52" s="327"/>
      <c r="E52" s="348"/>
      <c r="F52" s="327"/>
      <c r="G52" s="348"/>
      <c r="H52" s="297"/>
      <c r="I52" s="353"/>
      <c r="J52" s="353"/>
      <c r="K52" s="297"/>
      <c r="L52" s="353"/>
      <c r="M52" s="297"/>
      <c r="N52" s="353"/>
      <c r="O52" s="298"/>
      <c r="P52" s="366"/>
      <c r="Q52" s="298"/>
      <c r="R52" s="365"/>
      <c r="S52" s="298"/>
      <c r="T52" s="366"/>
      <c r="U52" s="298"/>
      <c r="V52" s="385"/>
      <c r="W52" s="385"/>
      <c r="X52" s="340"/>
      <c r="Y52" s="385"/>
      <c r="Z52" s="385"/>
      <c r="AA52" s="298"/>
      <c r="AB52" s="366"/>
      <c r="AC52" s="298"/>
      <c r="AD52" s="298"/>
    </row>
    <row r="53" spans="1:30" ht="15" customHeight="1" x14ac:dyDescent="0.35">
      <c r="A53" s="1249">
        <v>44216</v>
      </c>
      <c r="B53" s="353"/>
      <c r="C53" s="353"/>
      <c r="D53" s="327"/>
      <c r="E53" s="410">
        <v>18.03</v>
      </c>
      <c r="F53" s="327">
        <v>137930</v>
      </c>
      <c r="G53" s="348"/>
      <c r="H53" s="297"/>
      <c r="I53" s="353">
        <v>19.37</v>
      </c>
      <c r="J53" s="353"/>
      <c r="K53" s="297">
        <v>148181</v>
      </c>
      <c r="L53" s="353"/>
      <c r="M53" s="297"/>
      <c r="N53" s="353"/>
      <c r="O53" s="298"/>
      <c r="P53" s="366"/>
      <c r="Q53" s="298"/>
      <c r="R53" s="365">
        <v>15</v>
      </c>
      <c r="S53" s="298">
        <v>114750</v>
      </c>
      <c r="T53" s="366"/>
      <c r="U53" s="298"/>
      <c r="V53" s="385"/>
      <c r="W53" s="385"/>
      <c r="X53" s="340"/>
      <c r="Y53" s="385"/>
      <c r="Z53" s="385"/>
      <c r="AA53" s="298"/>
      <c r="AB53" s="366"/>
      <c r="AC53" s="298"/>
      <c r="AD53" s="298"/>
    </row>
    <row r="54" spans="1:30" ht="15" customHeight="1" x14ac:dyDescent="0.35">
      <c r="A54" s="1251"/>
      <c r="B54" s="353"/>
      <c r="C54" s="353"/>
      <c r="D54" s="327"/>
      <c r="E54" s="348"/>
      <c r="F54" s="327"/>
      <c r="G54" s="348"/>
      <c r="H54" s="298"/>
      <c r="I54" s="366"/>
      <c r="J54" s="366"/>
      <c r="K54" s="297"/>
      <c r="L54" s="353"/>
      <c r="M54" s="297"/>
      <c r="N54" s="353"/>
      <c r="O54" s="298"/>
      <c r="P54" s="366"/>
      <c r="Q54" s="298"/>
      <c r="R54" s="365"/>
      <c r="S54" s="298"/>
      <c r="T54" s="366"/>
      <c r="U54" s="298"/>
      <c r="V54" s="385"/>
      <c r="W54" s="385"/>
      <c r="X54" s="340"/>
      <c r="Y54" s="385"/>
      <c r="Z54" s="385"/>
      <c r="AA54" s="298"/>
      <c r="AB54" s="366"/>
      <c r="AC54" s="298"/>
      <c r="AD54" s="298"/>
    </row>
    <row r="55" spans="1:30" ht="15" customHeight="1" x14ac:dyDescent="0.35">
      <c r="A55" s="1249">
        <v>44248</v>
      </c>
      <c r="B55" s="353"/>
      <c r="C55" s="353"/>
      <c r="D55" s="327"/>
      <c r="E55" s="348">
        <v>17.239999999999998</v>
      </c>
      <c r="F55" s="327">
        <v>131886</v>
      </c>
      <c r="G55" s="348">
        <v>15</v>
      </c>
      <c r="H55" s="298">
        <v>114750</v>
      </c>
      <c r="I55" s="366">
        <v>16.88</v>
      </c>
      <c r="J55" s="366"/>
      <c r="K55" s="297">
        <v>129132</v>
      </c>
      <c r="L55" s="353"/>
      <c r="M55" s="297"/>
      <c r="N55" s="353"/>
      <c r="O55" s="298"/>
      <c r="P55" s="366"/>
      <c r="Q55" s="298"/>
      <c r="R55" s="365"/>
      <c r="S55" s="298"/>
      <c r="T55" s="366"/>
      <c r="U55" s="298"/>
      <c r="V55" s="385"/>
      <c r="W55" s="385"/>
      <c r="X55" s="340"/>
      <c r="Y55" s="385"/>
      <c r="Z55" s="385"/>
      <c r="AA55" s="298"/>
      <c r="AB55" s="366"/>
      <c r="AC55" s="298"/>
      <c r="AD55" s="298"/>
    </row>
    <row r="56" spans="1:30" ht="15" customHeight="1" x14ac:dyDescent="0.35">
      <c r="A56" s="1250"/>
      <c r="B56" s="353"/>
      <c r="C56" s="353"/>
      <c r="D56" s="327"/>
      <c r="E56" s="348"/>
      <c r="F56" s="327"/>
      <c r="G56" s="348">
        <v>26.21</v>
      </c>
      <c r="H56" s="298">
        <v>200507</v>
      </c>
      <c r="I56" s="366"/>
      <c r="J56" s="366"/>
      <c r="K56" s="297"/>
      <c r="L56" s="353"/>
      <c r="M56" s="297"/>
      <c r="N56" s="353"/>
      <c r="O56" s="298"/>
      <c r="P56" s="366"/>
      <c r="Q56" s="298"/>
      <c r="R56" s="365"/>
      <c r="S56" s="298"/>
      <c r="T56" s="366"/>
      <c r="U56" s="298"/>
      <c r="V56" s="385"/>
      <c r="W56" s="385"/>
      <c r="X56" s="868"/>
      <c r="Y56" s="871"/>
      <c r="Z56" s="871"/>
      <c r="AA56" s="867"/>
      <c r="AB56" s="365"/>
      <c r="AC56" s="298"/>
      <c r="AD56" s="298"/>
    </row>
    <row r="57" spans="1:30" ht="15" customHeight="1" x14ac:dyDescent="0.35">
      <c r="A57" s="1251"/>
      <c r="B57" s="353"/>
      <c r="C57" s="353"/>
      <c r="D57" s="327"/>
      <c r="E57" s="348"/>
      <c r="F57" s="327"/>
      <c r="G57" s="348"/>
      <c r="H57" s="297"/>
      <c r="I57" s="353"/>
      <c r="J57" s="353"/>
      <c r="K57" s="297"/>
      <c r="L57" s="353"/>
      <c r="M57" s="297"/>
      <c r="N57" s="353"/>
      <c r="O57" s="298"/>
      <c r="P57" s="366"/>
      <c r="Q57" s="298"/>
      <c r="R57" s="365"/>
      <c r="S57" s="298"/>
      <c r="T57" s="366"/>
      <c r="U57" s="298"/>
      <c r="V57" s="385"/>
      <c r="W57" s="385"/>
      <c r="X57" s="340"/>
      <c r="Y57" s="385"/>
      <c r="Z57" s="385"/>
      <c r="AA57" s="298"/>
      <c r="AB57" s="366"/>
      <c r="AC57" s="298"/>
      <c r="AD57" s="298"/>
    </row>
    <row r="58" spans="1:30" ht="17.25" customHeight="1" x14ac:dyDescent="0.35">
      <c r="A58" s="1249">
        <v>44249</v>
      </c>
      <c r="B58" s="353">
        <v>12.21</v>
      </c>
      <c r="C58" s="353"/>
      <c r="D58" s="327">
        <v>93407</v>
      </c>
      <c r="E58" s="348">
        <v>19.489999999999998</v>
      </c>
      <c r="F58" s="327">
        <v>149099</v>
      </c>
      <c r="G58" s="348"/>
      <c r="H58" s="297"/>
      <c r="I58" s="353">
        <v>21.32</v>
      </c>
      <c r="J58" s="353"/>
      <c r="K58" s="297">
        <v>163098</v>
      </c>
      <c r="L58" s="353"/>
      <c r="M58" s="297"/>
      <c r="N58" s="353"/>
      <c r="O58" s="298"/>
      <c r="P58" s="366">
        <v>11.96</v>
      </c>
      <c r="Q58" s="298">
        <v>91494</v>
      </c>
      <c r="R58" s="365">
        <v>15</v>
      </c>
      <c r="S58" s="298">
        <v>114750</v>
      </c>
      <c r="T58" s="366">
        <v>49.85</v>
      </c>
      <c r="U58" s="298">
        <v>256728</v>
      </c>
      <c r="V58" s="385"/>
      <c r="W58" s="385"/>
      <c r="X58" s="340"/>
      <c r="Y58" s="385">
        <v>37.17</v>
      </c>
      <c r="Z58" s="385"/>
      <c r="AA58" s="298">
        <v>284351</v>
      </c>
      <c r="AB58" s="366"/>
      <c r="AC58" s="298"/>
      <c r="AD58" s="298"/>
    </row>
    <row r="59" spans="1:30" ht="15" customHeight="1" x14ac:dyDescent="0.35">
      <c r="A59" s="1251"/>
      <c r="B59" s="353"/>
      <c r="C59" s="353"/>
      <c r="D59" s="327"/>
      <c r="E59" s="348"/>
      <c r="F59" s="327"/>
      <c r="G59" s="348"/>
      <c r="H59" s="297"/>
      <c r="I59" s="353"/>
      <c r="J59" s="353"/>
      <c r="K59" s="297"/>
      <c r="L59" s="353"/>
      <c r="M59" s="297"/>
      <c r="N59" s="353"/>
      <c r="O59" s="298"/>
      <c r="P59" s="366"/>
      <c r="Q59" s="298"/>
      <c r="R59" s="365">
        <v>15</v>
      </c>
      <c r="S59" s="298">
        <v>114750</v>
      </c>
      <c r="T59" s="366"/>
      <c r="U59" s="298"/>
      <c r="V59" s="385"/>
      <c r="W59" s="385"/>
      <c r="X59" s="340"/>
      <c r="Y59" s="385"/>
      <c r="Z59" s="385"/>
      <c r="AA59" s="298"/>
      <c r="AB59" s="366"/>
      <c r="AC59" s="298"/>
      <c r="AD59" s="298"/>
    </row>
    <row r="60" spans="1:30" ht="15" customHeight="1" x14ac:dyDescent="0.35">
      <c r="A60" s="1249">
        <v>44250</v>
      </c>
      <c r="B60" s="353"/>
      <c r="C60" s="353"/>
      <c r="D60" s="327"/>
      <c r="E60" s="348">
        <v>20.260000000000002</v>
      </c>
      <c r="F60" s="327">
        <v>154989</v>
      </c>
      <c r="G60" s="348">
        <v>16.14</v>
      </c>
      <c r="H60" s="297">
        <v>123471</v>
      </c>
      <c r="I60" s="353">
        <v>17.73</v>
      </c>
      <c r="J60" s="353"/>
      <c r="K60" s="297">
        <v>135635</v>
      </c>
      <c r="L60" s="353"/>
      <c r="M60" s="297"/>
      <c r="N60" s="353"/>
      <c r="O60" s="298"/>
      <c r="P60" s="366"/>
      <c r="Q60" s="298"/>
      <c r="R60" s="365">
        <v>15</v>
      </c>
      <c r="S60" s="298">
        <v>114750</v>
      </c>
      <c r="T60" s="366"/>
      <c r="U60" s="298"/>
      <c r="V60" s="385"/>
      <c r="W60" s="385"/>
      <c r="X60" s="342"/>
      <c r="Y60" s="387"/>
      <c r="Z60" s="387"/>
      <c r="AA60" s="332"/>
      <c r="AB60" s="388"/>
      <c r="AC60" s="298"/>
      <c r="AD60" s="298"/>
    </row>
    <row r="61" spans="1:30" ht="15" customHeight="1" x14ac:dyDescent="0.35">
      <c r="A61" s="1251"/>
      <c r="B61" s="353"/>
      <c r="C61" s="353"/>
      <c r="D61" s="327"/>
      <c r="E61" s="348"/>
      <c r="F61" s="327"/>
      <c r="G61" s="348"/>
      <c r="H61" s="297"/>
      <c r="I61" s="353"/>
      <c r="J61" s="353"/>
      <c r="K61" s="297"/>
      <c r="L61" s="353"/>
      <c r="M61" s="297"/>
      <c r="N61" s="353"/>
      <c r="O61" s="298"/>
      <c r="P61" s="366"/>
      <c r="Q61" s="298"/>
      <c r="R61" s="365">
        <v>15</v>
      </c>
      <c r="S61" s="298">
        <v>114750</v>
      </c>
      <c r="T61" s="366"/>
      <c r="U61" s="298"/>
      <c r="V61" s="385"/>
      <c r="W61" s="385"/>
      <c r="X61" s="340"/>
      <c r="Y61" s="385"/>
      <c r="Z61" s="385"/>
      <c r="AA61" s="298"/>
      <c r="AB61" s="366"/>
      <c r="AC61" s="298"/>
      <c r="AD61" s="298"/>
    </row>
    <row r="62" spans="1:30" ht="15" customHeight="1" x14ac:dyDescent="0.35">
      <c r="A62" s="1249">
        <v>44251</v>
      </c>
      <c r="B62" s="353"/>
      <c r="C62" s="353"/>
      <c r="D62" s="327"/>
      <c r="E62" s="348">
        <v>18.850000000000001</v>
      </c>
      <c r="F62" s="327">
        <v>144203</v>
      </c>
      <c r="G62" s="348">
        <v>20.89</v>
      </c>
      <c r="H62" s="297">
        <v>159809</v>
      </c>
      <c r="I62" s="353">
        <v>11.62</v>
      </c>
      <c r="J62" s="353"/>
      <c r="K62" s="297">
        <v>88893</v>
      </c>
      <c r="L62" s="353"/>
      <c r="M62" s="297"/>
      <c r="N62" s="353"/>
      <c r="O62" s="298"/>
      <c r="P62" s="366"/>
      <c r="Q62" s="298"/>
      <c r="R62" s="365">
        <v>15</v>
      </c>
      <c r="S62" s="298">
        <v>114750</v>
      </c>
      <c r="T62" s="366"/>
      <c r="U62" s="298"/>
      <c r="V62" s="385"/>
      <c r="W62" s="385"/>
      <c r="X62" s="340"/>
      <c r="Y62" s="385"/>
      <c r="Z62" s="385"/>
      <c r="AA62" s="298"/>
      <c r="AB62" s="366"/>
      <c r="AC62" s="298"/>
      <c r="AD62" s="298"/>
    </row>
    <row r="63" spans="1:30" ht="15" customHeight="1" x14ac:dyDescent="0.35">
      <c r="A63" s="1250"/>
      <c r="B63" s="353"/>
      <c r="C63" s="353"/>
      <c r="D63" s="327"/>
      <c r="E63" s="348"/>
      <c r="F63" s="327"/>
      <c r="G63" s="348"/>
      <c r="H63" s="297"/>
      <c r="I63" s="353"/>
      <c r="J63" s="353"/>
      <c r="K63" s="297"/>
      <c r="L63" s="353"/>
      <c r="M63" s="297"/>
      <c r="N63" s="353"/>
      <c r="O63" s="298"/>
      <c r="P63" s="366"/>
      <c r="Q63" s="298"/>
      <c r="R63" s="365">
        <v>15</v>
      </c>
      <c r="S63" s="298">
        <v>114750</v>
      </c>
      <c r="T63" s="366"/>
      <c r="U63" s="298"/>
      <c r="V63" s="385"/>
      <c r="W63" s="385"/>
      <c r="X63" s="868"/>
      <c r="Y63" s="871"/>
      <c r="Z63" s="871"/>
      <c r="AA63" s="867"/>
      <c r="AB63" s="365"/>
      <c r="AC63" s="298"/>
      <c r="AD63" s="298"/>
    </row>
    <row r="64" spans="1:30" ht="15" customHeight="1" x14ac:dyDescent="0.35">
      <c r="A64" s="1251"/>
      <c r="B64" s="353"/>
      <c r="C64" s="353"/>
      <c r="D64" s="327"/>
      <c r="E64" s="348"/>
      <c r="F64" s="327"/>
      <c r="G64" s="348"/>
      <c r="H64" s="297"/>
      <c r="I64" s="353"/>
      <c r="J64" s="353"/>
      <c r="K64" s="297"/>
      <c r="L64" s="353"/>
      <c r="M64" s="297"/>
      <c r="N64" s="353"/>
      <c r="O64" s="298"/>
      <c r="P64" s="366"/>
      <c r="Q64" s="298"/>
      <c r="R64" s="365"/>
      <c r="S64" s="298"/>
      <c r="T64" s="366"/>
      <c r="U64" s="298"/>
      <c r="V64" s="385"/>
      <c r="W64" s="385"/>
      <c r="X64" s="340"/>
      <c r="Y64" s="385"/>
      <c r="Z64" s="385"/>
      <c r="AA64" s="298"/>
      <c r="AB64" s="366"/>
      <c r="AC64" s="298"/>
      <c r="AD64" s="298"/>
    </row>
    <row r="65" spans="1:30" ht="15" customHeight="1" x14ac:dyDescent="0.35">
      <c r="A65" s="1249">
        <v>44252</v>
      </c>
      <c r="B65" s="353"/>
      <c r="C65" s="353"/>
      <c r="D65" s="327"/>
      <c r="E65" s="348">
        <v>17.59</v>
      </c>
      <c r="F65" s="327">
        <v>134564</v>
      </c>
      <c r="G65" s="348">
        <v>32.06</v>
      </c>
      <c r="H65" s="297">
        <v>245259</v>
      </c>
      <c r="I65" s="353">
        <v>32.479999999999997</v>
      </c>
      <c r="J65" s="353"/>
      <c r="K65" s="297">
        <v>248472</v>
      </c>
      <c r="L65" s="353"/>
      <c r="M65" s="297"/>
      <c r="N65" s="353"/>
      <c r="O65" s="298"/>
      <c r="P65" s="366"/>
      <c r="Q65" s="298"/>
      <c r="R65" s="365">
        <v>15</v>
      </c>
      <c r="S65" s="298">
        <v>114750</v>
      </c>
      <c r="T65" s="366"/>
      <c r="U65" s="298"/>
      <c r="V65" s="385"/>
      <c r="W65" s="385"/>
      <c r="X65" s="340"/>
      <c r="Y65" s="385"/>
      <c r="Z65" s="385"/>
      <c r="AA65" s="298"/>
      <c r="AB65" s="366"/>
      <c r="AC65" s="298"/>
      <c r="AD65" s="298"/>
    </row>
    <row r="66" spans="1:30" ht="15" customHeight="1" x14ac:dyDescent="0.35">
      <c r="A66" s="1250"/>
      <c r="B66" s="353"/>
      <c r="C66" s="353"/>
      <c r="D66" s="327"/>
      <c r="E66" s="348"/>
      <c r="F66" s="327"/>
      <c r="G66" s="348"/>
      <c r="H66" s="297"/>
      <c r="I66" s="353"/>
      <c r="J66" s="353"/>
      <c r="K66" s="297"/>
      <c r="L66" s="353"/>
      <c r="M66" s="297"/>
      <c r="N66" s="353"/>
      <c r="O66" s="298"/>
      <c r="P66" s="366"/>
      <c r="Q66" s="298"/>
      <c r="R66" s="365">
        <v>15</v>
      </c>
      <c r="S66" s="298">
        <v>114750</v>
      </c>
      <c r="T66" s="366"/>
      <c r="U66" s="298"/>
      <c r="V66" s="385"/>
      <c r="W66" s="385"/>
      <c r="X66" s="868"/>
      <c r="Y66" s="871"/>
      <c r="Z66" s="871"/>
      <c r="AA66" s="867"/>
      <c r="AB66" s="365"/>
      <c r="AC66" s="298"/>
      <c r="AD66" s="298"/>
    </row>
    <row r="67" spans="1:30" ht="15" customHeight="1" x14ac:dyDescent="0.35">
      <c r="A67" s="1251"/>
      <c r="B67" s="353"/>
      <c r="C67" s="353"/>
      <c r="D67" s="327"/>
      <c r="E67" s="348"/>
      <c r="F67" s="327"/>
      <c r="G67" s="348"/>
      <c r="H67" s="297"/>
      <c r="I67" s="353"/>
      <c r="J67" s="353"/>
      <c r="K67" s="297"/>
      <c r="L67" s="353"/>
      <c r="M67" s="297"/>
      <c r="N67" s="353"/>
      <c r="O67" s="298"/>
      <c r="P67" s="366"/>
      <c r="Q67" s="298"/>
      <c r="R67" s="365"/>
      <c r="S67" s="298"/>
      <c r="T67" s="366"/>
      <c r="U67" s="298"/>
      <c r="V67" s="385"/>
      <c r="W67" s="385"/>
      <c r="X67" s="340"/>
      <c r="Y67" s="385"/>
      <c r="Z67" s="385"/>
      <c r="AA67" s="298"/>
      <c r="AB67" s="366"/>
      <c r="AC67" s="298"/>
      <c r="AD67" s="298"/>
    </row>
    <row r="68" spans="1:30" ht="15" customHeight="1" x14ac:dyDescent="0.35">
      <c r="A68" s="1249">
        <v>44253</v>
      </c>
      <c r="B68" s="353">
        <v>26.21</v>
      </c>
      <c r="C68" s="353"/>
      <c r="D68" s="327">
        <v>200507</v>
      </c>
      <c r="E68" s="348">
        <v>14.53</v>
      </c>
      <c r="F68" s="327">
        <v>111155</v>
      </c>
      <c r="G68" s="348"/>
      <c r="H68" s="297"/>
      <c r="I68" s="353">
        <v>16.16</v>
      </c>
      <c r="J68" s="353"/>
      <c r="K68" s="297">
        <v>146574</v>
      </c>
      <c r="L68" s="353"/>
      <c r="M68" s="297"/>
      <c r="N68" s="353"/>
      <c r="O68" s="298"/>
      <c r="P68" s="366"/>
      <c r="Q68" s="298"/>
      <c r="R68" s="365">
        <v>15</v>
      </c>
      <c r="S68" s="298">
        <v>114750</v>
      </c>
      <c r="T68" s="366"/>
      <c r="U68" s="298"/>
      <c r="V68" s="385"/>
      <c r="W68" s="385"/>
      <c r="X68" s="340"/>
      <c r="Y68" s="385"/>
      <c r="Z68" s="385"/>
      <c r="AA68" s="298"/>
      <c r="AB68" s="366"/>
      <c r="AC68" s="298"/>
      <c r="AD68" s="298"/>
    </row>
    <row r="69" spans="1:30" ht="15" customHeight="1" x14ac:dyDescent="0.35">
      <c r="A69" s="1250"/>
      <c r="B69" s="353"/>
      <c r="C69" s="353"/>
      <c r="D69" s="327"/>
      <c r="E69" s="348"/>
      <c r="F69" s="327"/>
      <c r="G69" s="348"/>
      <c r="H69" s="297"/>
      <c r="I69" s="353"/>
      <c r="J69" s="353"/>
      <c r="K69" s="297"/>
      <c r="L69" s="353"/>
      <c r="M69" s="297"/>
      <c r="N69" s="353"/>
      <c r="O69" s="298"/>
      <c r="P69" s="366"/>
      <c r="Q69" s="298"/>
      <c r="R69" s="365">
        <v>15</v>
      </c>
      <c r="S69" s="298">
        <v>114750</v>
      </c>
      <c r="T69" s="366"/>
      <c r="U69" s="298"/>
      <c r="V69" s="385"/>
      <c r="W69" s="385"/>
      <c r="X69" s="868"/>
      <c r="Y69" s="871"/>
      <c r="Z69" s="871"/>
      <c r="AA69" s="867"/>
      <c r="AB69" s="365"/>
      <c r="AC69" s="298"/>
      <c r="AD69" s="298"/>
    </row>
    <row r="70" spans="1:30" ht="15" customHeight="1" x14ac:dyDescent="0.35">
      <c r="A70" s="1251"/>
      <c r="B70" s="353"/>
      <c r="C70" s="353"/>
      <c r="D70" s="327"/>
      <c r="E70" s="348"/>
      <c r="F70" s="327"/>
      <c r="G70" s="348"/>
      <c r="H70" s="297"/>
      <c r="I70" s="353"/>
      <c r="J70" s="353"/>
      <c r="K70" s="297"/>
      <c r="L70" s="353"/>
      <c r="M70" s="297"/>
      <c r="N70" s="353"/>
      <c r="O70" s="298"/>
      <c r="P70" s="366"/>
      <c r="Q70" s="298"/>
      <c r="R70" s="365"/>
      <c r="S70" s="298"/>
      <c r="T70" s="366"/>
      <c r="U70" s="298"/>
      <c r="V70" s="385"/>
      <c r="W70" s="385"/>
      <c r="X70" s="340"/>
      <c r="Y70" s="385"/>
      <c r="Z70" s="385"/>
      <c r="AA70" s="298"/>
      <c r="AB70" s="366"/>
      <c r="AC70" s="298"/>
      <c r="AD70" s="298"/>
    </row>
    <row r="71" spans="1:30" ht="15" customHeight="1" x14ac:dyDescent="0.35">
      <c r="A71" s="1249">
        <v>44254</v>
      </c>
      <c r="B71" s="353"/>
      <c r="C71" s="353"/>
      <c r="D71" s="327"/>
      <c r="E71" s="348"/>
      <c r="F71" s="327"/>
      <c r="G71" s="348"/>
      <c r="H71" s="297"/>
      <c r="I71" s="353">
        <v>16.399999999999999</v>
      </c>
      <c r="J71" s="353"/>
      <c r="K71" s="297">
        <v>125460</v>
      </c>
      <c r="L71" s="353"/>
      <c r="M71" s="297"/>
      <c r="N71" s="353"/>
      <c r="O71" s="298"/>
      <c r="P71" s="366"/>
      <c r="Q71" s="298"/>
      <c r="R71" s="365">
        <v>15</v>
      </c>
      <c r="S71" s="298">
        <v>114750</v>
      </c>
      <c r="T71" s="366"/>
      <c r="U71" s="298"/>
      <c r="V71" s="385"/>
      <c r="W71" s="385"/>
      <c r="X71" s="340"/>
      <c r="Y71" s="385"/>
      <c r="Z71" s="385"/>
      <c r="AA71" s="298"/>
      <c r="AB71" s="366"/>
      <c r="AC71" s="298"/>
      <c r="AD71" s="298"/>
    </row>
    <row r="72" spans="1:30" ht="15" customHeight="1" x14ac:dyDescent="0.35">
      <c r="A72" s="1250"/>
      <c r="B72" s="353"/>
      <c r="C72" s="353"/>
      <c r="D72" s="327"/>
      <c r="E72" s="348"/>
      <c r="F72" s="327"/>
      <c r="G72" s="348"/>
      <c r="H72" s="297"/>
      <c r="I72" s="353">
        <v>22.69</v>
      </c>
      <c r="J72" s="353"/>
      <c r="K72" s="297">
        <v>173579</v>
      </c>
      <c r="L72" s="353"/>
      <c r="M72" s="297"/>
      <c r="N72" s="353"/>
      <c r="O72" s="298"/>
      <c r="P72" s="366"/>
      <c r="Q72" s="298"/>
      <c r="R72" s="365"/>
      <c r="S72" s="298"/>
      <c r="T72" s="366"/>
      <c r="U72" s="298"/>
      <c r="V72" s="385"/>
      <c r="W72" s="385"/>
      <c r="X72" s="340"/>
      <c r="Y72" s="385"/>
      <c r="Z72" s="385"/>
      <c r="AA72" s="298"/>
      <c r="AB72" s="366"/>
      <c r="AC72" s="298"/>
      <c r="AD72" s="298"/>
    </row>
    <row r="73" spans="1:30" ht="15" customHeight="1" x14ac:dyDescent="0.35">
      <c r="A73" s="1251"/>
      <c r="B73" s="353"/>
      <c r="C73" s="353"/>
      <c r="D73" s="327"/>
      <c r="E73" s="348"/>
      <c r="F73" s="327"/>
      <c r="G73" s="348"/>
      <c r="H73" s="297"/>
      <c r="I73" s="353"/>
      <c r="J73" s="353"/>
      <c r="K73" s="297"/>
      <c r="L73" s="353"/>
      <c r="M73" s="297"/>
      <c r="N73" s="353"/>
      <c r="O73" s="298"/>
      <c r="P73" s="366"/>
      <c r="Q73" s="298"/>
      <c r="R73" s="365"/>
      <c r="S73" s="298"/>
      <c r="T73" s="365"/>
      <c r="U73" s="298"/>
      <c r="V73" s="385"/>
      <c r="W73" s="385"/>
      <c r="X73" s="340"/>
      <c r="Y73" s="385"/>
      <c r="Z73" s="385"/>
      <c r="AA73" s="298"/>
      <c r="AB73" s="366"/>
      <c r="AC73" s="298"/>
      <c r="AD73" s="298"/>
    </row>
    <row r="74" spans="1:30" ht="15" customHeight="1" x14ac:dyDescent="0.35">
      <c r="A74" s="1249">
        <v>44255</v>
      </c>
      <c r="B74" s="353">
        <v>18.89</v>
      </c>
      <c r="C74" s="353"/>
      <c r="D74" s="327">
        <v>144509</v>
      </c>
      <c r="E74" s="348">
        <v>30.86</v>
      </c>
      <c r="F74" s="327">
        <v>236079</v>
      </c>
      <c r="G74" s="348"/>
      <c r="H74" s="297"/>
      <c r="I74" s="353">
        <v>20.18</v>
      </c>
      <c r="J74" s="353"/>
      <c r="K74" s="297">
        <v>154377</v>
      </c>
      <c r="L74" s="353"/>
      <c r="M74" s="297"/>
      <c r="N74" s="353"/>
      <c r="O74" s="298"/>
      <c r="P74" s="366"/>
      <c r="Q74" s="298"/>
      <c r="R74" s="365"/>
      <c r="S74" s="298"/>
      <c r="T74" s="366"/>
      <c r="U74" s="298"/>
      <c r="V74" s="385"/>
      <c r="W74" s="385"/>
      <c r="X74" s="340"/>
      <c r="Y74" s="385"/>
      <c r="Z74" s="385"/>
      <c r="AA74" s="298"/>
      <c r="AB74" s="366"/>
      <c r="AC74" s="298"/>
      <c r="AD74" s="298"/>
    </row>
    <row r="75" spans="1:30" ht="15" customHeight="1" x14ac:dyDescent="0.35">
      <c r="A75" s="1250"/>
      <c r="B75" s="353"/>
      <c r="C75" s="353"/>
      <c r="D75" s="327"/>
      <c r="E75" s="348"/>
      <c r="F75" s="327"/>
      <c r="G75" s="348"/>
      <c r="H75" s="297"/>
      <c r="I75" s="353"/>
      <c r="J75" s="353"/>
      <c r="K75" s="297"/>
      <c r="L75" s="353"/>
      <c r="M75" s="297"/>
      <c r="N75" s="353"/>
      <c r="O75" s="298"/>
      <c r="P75" s="366"/>
      <c r="Q75" s="298"/>
      <c r="R75" s="365"/>
      <c r="S75" s="298"/>
      <c r="T75" s="366"/>
      <c r="U75" s="298"/>
      <c r="V75" s="385"/>
      <c r="W75" s="385"/>
      <c r="X75" s="868"/>
      <c r="Y75" s="871"/>
      <c r="Z75" s="871"/>
      <c r="AA75" s="867"/>
      <c r="AB75" s="365"/>
      <c r="AC75" s="298"/>
      <c r="AD75" s="298"/>
    </row>
    <row r="76" spans="1:30" ht="15" customHeight="1" x14ac:dyDescent="0.35">
      <c r="A76" s="1251"/>
      <c r="B76" s="353"/>
      <c r="C76" s="353"/>
      <c r="D76" s="327"/>
      <c r="E76" s="348"/>
      <c r="F76" s="327"/>
      <c r="G76" s="348"/>
      <c r="H76" s="297"/>
      <c r="I76" s="353"/>
      <c r="J76" s="353"/>
      <c r="K76" s="297"/>
      <c r="L76" s="353"/>
      <c r="M76" s="297"/>
      <c r="N76" s="353"/>
      <c r="O76" s="298"/>
      <c r="P76" s="366"/>
      <c r="Q76" s="298"/>
      <c r="R76" s="365"/>
      <c r="S76" s="298"/>
      <c r="T76" s="366"/>
      <c r="U76" s="298"/>
      <c r="V76" s="385"/>
      <c r="W76" s="385"/>
      <c r="X76" s="340"/>
      <c r="Y76" s="385"/>
      <c r="Z76" s="385"/>
      <c r="AA76" s="298"/>
      <c r="AB76" s="366"/>
      <c r="AC76" s="298"/>
      <c r="AD76" s="298"/>
    </row>
    <row r="77" spans="1:30" s="295" customFormat="1" ht="27" customHeight="1" x14ac:dyDescent="0.35">
      <c r="A77" s="1226" t="s">
        <v>113</v>
      </c>
      <c r="B77" s="354"/>
      <c r="C77" s="354"/>
      <c r="D77" s="293">
        <f>SUM(D7:D76)</f>
        <v>2709942</v>
      </c>
      <c r="E77" s="364"/>
      <c r="F77" s="293">
        <f>SUM(F7:F76)</f>
        <v>3963319</v>
      </c>
      <c r="G77" s="364"/>
      <c r="H77" s="293">
        <f>SUM(H7:H76)</f>
        <v>1891464</v>
      </c>
      <c r="I77" s="364"/>
      <c r="J77" s="364"/>
      <c r="K77" s="293">
        <f>SUM(K7:K76)</f>
        <v>4626178</v>
      </c>
      <c r="L77" s="364"/>
      <c r="M77" s="293">
        <f>SUM(M7:M76)</f>
        <v>365670</v>
      </c>
      <c r="N77" s="364"/>
      <c r="O77" s="293">
        <f>SUM(O7:O76)</f>
        <v>711680</v>
      </c>
      <c r="P77" s="364"/>
      <c r="Q77" s="293">
        <f>SUM(Q7:Q76)</f>
        <v>469725</v>
      </c>
      <c r="R77" s="354"/>
      <c r="S77" s="293">
        <f>SUM(S7:S76)</f>
        <v>4819500</v>
      </c>
      <c r="T77" s="364"/>
      <c r="U77" s="293">
        <f>SUM(U7:U76)</f>
        <v>527927</v>
      </c>
      <c r="V77" s="364"/>
      <c r="W77" s="364"/>
      <c r="X77" s="293">
        <f>SUM(X7:X76)</f>
        <v>493733</v>
      </c>
      <c r="Y77" s="364"/>
      <c r="Z77" s="364"/>
      <c r="AA77" s="293">
        <f>SUM(AA7:AA76)</f>
        <v>1129997</v>
      </c>
      <c r="AB77" s="364"/>
      <c r="AC77" s="293">
        <f>SUM(AC7:AC76)</f>
        <v>245733</v>
      </c>
      <c r="AD77" s="293">
        <f>SUM(D77:AC77)</f>
        <v>21954868</v>
      </c>
    </row>
    <row r="78" spans="1:30" s="295" customFormat="1" ht="34.5" customHeight="1" x14ac:dyDescent="0.35">
      <c r="A78" s="1226"/>
      <c r="B78" s="354">
        <f>SUM(B7:B77)</f>
        <v>354.23999999999995</v>
      </c>
      <c r="C78" s="354"/>
      <c r="D78" s="862"/>
      <c r="E78" s="354">
        <f>SUM(E7:E77)</f>
        <v>518.07999999999993</v>
      </c>
      <c r="F78" s="293"/>
      <c r="G78" s="354">
        <f>SUM(G7:G77)</f>
        <v>247.25</v>
      </c>
      <c r="H78" s="293"/>
      <c r="I78" s="354">
        <f>SUM(I7:I77)</f>
        <v>460.80000000000007</v>
      </c>
      <c r="J78" s="354">
        <f>SUM(J7:J77)</f>
        <v>206.36999999999998</v>
      </c>
      <c r="K78" s="293"/>
      <c r="L78" s="354">
        <f>SUM(L7:L77)</f>
        <v>47.8</v>
      </c>
      <c r="M78" s="293"/>
      <c r="N78" s="354">
        <f>SUM(N7:N77)</f>
        <v>93.33</v>
      </c>
      <c r="O78" s="293"/>
      <c r="P78" s="354">
        <f>SUM(P7:P77)</f>
        <v>61.4</v>
      </c>
      <c r="Q78" s="293"/>
      <c r="R78" s="354">
        <f>SUM(R7:R77)</f>
        <v>630</v>
      </c>
      <c r="S78" s="293"/>
      <c r="T78" s="354">
        <f>SUM(T7:T77)</f>
        <v>102.50999999999999</v>
      </c>
      <c r="U78" s="293"/>
      <c r="V78" s="354">
        <f>SUM(V7:V77)</f>
        <v>64.539999999999992</v>
      </c>
      <c r="W78" s="354">
        <f>SUM(W7:W77)</f>
        <v>0</v>
      </c>
      <c r="X78" s="293"/>
      <c r="Y78" s="354">
        <f>SUM(Y7:Y77)</f>
        <v>147.70999999999998</v>
      </c>
      <c r="Z78" s="354">
        <f>SUM(Z7:Z77)</f>
        <v>0</v>
      </c>
      <c r="AA78" s="293"/>
      <c r="AB78" s="354">
        <f>SUM(AB7:AB77)</f>
        <v>32.120000000000005</v>
      </c>
      <c r="AC78" s="293"/>
      <c r="AD78" s="364">
        <f>SUM(B78:AC78)</f>
        <v>2966.1499999999996</v>
      </c>
    </row>
    <row r="79" spans="1:30" ht="26.25" customHeight="1" thickBot="1" x14ac:dyDescent="0.4">
      <c r="A79" s="299"/>
      <c r="B79" s="355"/>
      <c r="C79" s="355"/>
      <c r="D79" s="299"/>
      <c r="E79" s="355"/>
      <c r="F79" s="299"/>
      <c r="G79" s="355"/>
      <c r="H79" s="299"/>
      <c r="I79" s="355"/>
      <c r="J79" s="355"/>
      <c r="K79" s="299"/>
      <c r="L79" s="355"/>
      <c r="M79" s="299"/>
      <c r="N79" s="355"/>
      <c r="O79" s="299"/>
      <c r="P79" s="355"/>
      <c r="Q79" s="299"/>
      <c r="R79" s="378"/>
      <c r="S79" s="299"/>
      <c r="T79" s="355"/>
      <c r="U79" s="299"/>
      <c r="V79" s="355"/>
      <c r="W79" s="355"/>
      <c r="X79" s="299"/>
      <c r="Y79" s="355"/>
      <c r="Z79" s="355"/>
      <c r="AA79" s="300"/>
      <c r="AB79" s="373"/>
      <c r="AC79" s="299"/>
      <c r="AD79" s="299"/>
    </row>
    <row r="80" spans="1:30" s="295" customFormat="1" ht="48" customHeight="1" thickBot="1" x14ac:dyDescent="0.4">
      <c r="A80" s="1245" t="s">
        <v>2</v>
      </c>
      <c r="B80" s="1261" t="s">
        <v>114</v>
      </c>
      <c r="C80" s="1262"/>
      <c r="D80" s="1262"/>
      <c r="E80" s="1262"/>
      <c r="F80" s="1263"/>
      <c r="G80" s="1264" t="s">
        <v>176</v>
      </c>
      <c r="H80" s="1264"/>
      <c r="I80" s="1265" t="s">
        <v>115</v>
      </c>
      <c r="J80" s="1266"/>
      <c r="K80" s="1266"/>
      <c r="L80" s="1266"/>
      <c r="M80" s="1266"/>
      <c r="N80" s="1266"/>
      <c r="O80" s="1266"/>
      <c r="P80" s="1266"/>
      <c r="Q80" s="1267"/>
      <c r="R80" s="1265" t="s">
        <v>116</v>
      </c>
      <c r="S80" s="1266"/>
      <c r="T80" s="1266"/>
      <c r="U80" s="1266"/>
      <c r="V80" s="1266"/>
      <c r="W80" s="1266"/>
      <c r="X80" s="1266"/>
      <c r="Y80" s="1236" t="s">
        <v>223</v>
      </c>
      <c r="Z80" s="1236"/>
      <c r="AA80" s="1236"/>
      <c r="AB80" s="1270" t="s">
        <v>224</v>
      </c>
      <c r="AC80" s="1271"/>
      <c r="AD80" s="1272" t="s">
        <v>9</v>
      </c>
    </row>
    <row r="81" spans="1:30" s="295" customFormat="1" ht="15" customHeight="1" x14ac:dyDescent="0.35">
      <c r="A81" s="1246"/>
      <c r="B81" s="1268" t="s">
        <v>195</v>
      </c>
      <c r="C81" s="1281"/>
      <c r="D81" s="1269"/>
      <c r="E81" s="1268" t="s">
        <v>196</v>
      </c>
      <c r="F81" s="1269"/>
      <c r="G81" s="1268" t="s">
        <v>177</v>
      </c>
      <c r="H81" s="1269"/>
      <c r="I81" s="1268" t="s">
        <v>197</v>
      </c>
      <c r="J81" s="1281"/>
      <c r="K81" s="1269"/>
      <c r="L81" s="1268" t="s">
        <v>198</v>
      </c>
      <c r="M81" s="1269"/>
      <c r="N81" s="1268" t="s">
        <v>199</v>
      </c>
      <c r="O81" s="1269"/>
      <c r="P81" s="1268" t="s">
        <v>123</v>
      </c>
      <c r="Q81" s="1269"/>
      <c r="R81" s="374"/>
      <c r="S81" s="863" t="s">
        <v>238</v>
      </c>
      <c r="T81" s="1268" t="s">
        <v>211</v>
      </c>
      <c r="U81" s="1269"/>
      <c r="V81" s="1268" t="s">
        <v>201</v>
      </c>
      <c r="W81" s="1281"/>
      <c r="X81" s="1269"/>
      <c r="Y81" s="1261" t="s">
        <v>225</v>
      </c>
      <c r="Z81" s="1262"/>
      <c r="AA81" s="1263"/>
      <c r="AB81" s="1274" t="s">
        <v>226</v>
      </c>
      <c r="AC81" s="1275"/>
      <c r="AD81" s="1285"/>
    </row>
    <row r="82" spans="1:30" s="295" customFormat="1" ht="15" customHeight="1" x14ac:dyDescent="0.35">
      <c r="A82" s="1247"/>
      <c r="B82" s="350" t="s">
        <v>21</v>
      </c>
      <c r="C82" s="350" t="s">
        <v>26</v>
      </c>
      <c r="D82" s="869" t="s">
        <v>27</v>
      </c>
      <c r="E82" s="363" t="s">
        <v>30</v>
      </c>
      <c r="F82" s="869" t="s">
        <v>27</v>
      </c>
      <c r="G82" s="390" t="s">
        <v>30</v>
      </c>
      <c r="H82" s="863" t="s">
        <v>27</v>
      </c>
      <c r="I82" s="374" t="s">
        <v>30</v>
      </c>
      <c r="J82" s="374"/>
      <c r="K82" s="863" t="s">
        <v>27</v>
      </c>
      <c r="L82" s="374" t="s">
        <v>30</v>
      </c>
      <c r="M82" s="863" t="s">
        <v>27</v>
      </c>
      <c r="N82" s="374" t="s">
        <v>30</v>
      </c>
      <c r="O82" s="863" t="s">
        <v>27</v>
      </c>
      <c r="P82" s="374" t="s">
        <v>30</v>
      </c>
      <c r="Q82" s="863" t="s">
        <v>27</v>
      </c>
      <c r="R82" s="374" t="s">
        <v>30</v>
      </c>
      <c r="S82" s="863" t="s">
        <v>27</v>
      </c>
      <c r="T82" s="374" t="s">
        <v>30</v>
      </c>
      <c r="U82" s="863" t="s">
        <v>27</v>
      </c>
      <c r="V82" s="374" t="s">
        <v>30</v>
      </c>
      <c r="W82" s="374" t="s">
        <v>288</v>
      </c>
      <c r="X82" s="863" t="s">
        <v>27</v>
      </c>
      <c r="Y82" s="363" t="s">
        <v>30</v>
      </c>
      <c r="Z82" s="363" t="s">
        <v>228</v>
      </c>
      <c r="AA82" s="869" t="s">
        <v>27</v>
      </c>
      <c r="AB82" s="363"/>
      <c r="AC82" s="876"/>
      <c r="AD82" s="334"/>
    </row>
    <row r="83" spans="1:30" s="295" customFormat="1" ht="15" customHeight="1" x14ac:dyDescent="0.35">
      <c r="A83" s="1243">
        <v>44228</v>
      </c>
      <c r="B83" s="356"/>
      <c r="C83" s="356"/>
      <c r="D83" s="867"/>
      <c r="E83" s="365"/>
      <c r="F83" s="867"/>
      <c r="G83" s="365">
        <v>15.21</v>
      </c>
      <c r="H83" s="867">
        <v>116357</v>
      </c>
      <c r="I83" s="365"/>
      <c r="J83" s="365"/>
      <c r="K83" s="337"/>
      <c r="L83" s="375"/>
      <c r="M83" s="869"/>
      <c r="N83" s="363"/>
      <c r="O83" s="869"/>
      <c r="P83" s="363"/>
      <c r="Q83" s="337"/>
      <c r="R83" s="375"/>
      <c r="S83" s="869"/>
      <c r="T83" s="363"/>
      <c r="U83" s="867"/>
      <c r="V83" s="365"/>
      <c r="W83" s="365"/>
      <c r="X83" s="867"/>
      <c r="Y83" s="365"/>
      <c r="Z83" s="365"/>
      <c r="AA83" s="867"/>
      <c r="AB83" s="365"/>
      <c r="AC83" s="337"/>
      <c r="AD83" s="869"/>
    </row>
    <row r="84" spans="1:30" ht="15" x14ac:dyDescent="0.35">
      <c r="A84" s="1244"/>
      <c r="B84" s="357"/>
      <c r="C84" s="357"/>
      <c r="D84" s="298"/>
      <c r="E84" s="366"/>
      <c r="F84" s="297"/>
      <c r="G84" s="353"/>
      <c r="H84" s="298"/>
      <c r="I84" s="366"/>
      <c r="J84" s="366"/>
      <c r="K84" s="298"/>
      <c r="L84" s="366"/>
      <c r="M84" s="298"/>
      <c r="N84" s="366"/>
      <c r="O84" s="298"/>
      <c r="P84" s="366"/>
      <c r="Q84" s="298"/>
      <c r="R84" s="365"/>
      <c r="S84" s="298"/>
      <c r="T84" s="366"/>
      <c r="U84" s="298"/>
      <c r="V84" s="366"/>
      <c r="W84" s="366"/>
      <c r="X84" s="298"/>
      <c r="Y84" s="366"/>
      <c r="Z84" s="366"/>
      <c r="AA84" s="298"/>
      <c r="AB84" s="393"/>
      <c r="AC84" s="346"/>
      <c r="AD84" s="305"/>
    </row>
    <row r="85" spans="1:30" ht="15" customHeight="1" x14ac:dyDescent="0.35">
      <c r="A85" s="1243">
        <v>44229</v>
      </c>
      <c r="B85" s="358"/>
      <c r="C85" s="358"/>
      <c r="D85" s="305"/>
      <c r="E85" s="367"/>
      <c r="F85" s="887"/>
      <c r="G85" s="352"/>
      <c r="H85" s="305"/>
      <c r="I85" s="367"/>
      <c r="J85" s="367"/>
      <c r="K85" s="305"/>
      <c r="L85" s="367"/>
      <c r="M85" s="305"/>
      <c r="N85" s="367"/>
      <c r="O85" s="305"/>
      <c r="P85" s="367"/>
      <c r="Q85" s="305"/>
      <c r="R85" s="379"/>
      <c r="S85" s="305"/>
      <c r="T85" s="367"/>
      <c r="U85" s="305"/>
      <c r="V85" s="367"/>
      <c r="W85" s="367"/>
      <c r="X85" s="305"/>
      <c r="Y85" s="367"/>
      <c r="Z85" s="367"/>
      <c r="AA85" s="305"/>
      <c r="AB85" s="393"/>
      <c r="AC85" s="868"/>
      <c r="AD85" s="305"/>
    </row>
    <row r="86" spans="1:30" ht="15" customHeight="1" x14ac:dyDescent="0.35">
      <c r="A86" s="1244"/>
      <c r="B86" s="357"/>
      <c r="C86" s="357"/>
      <c r="D86" s="298"/>
      <c r="E86" s="366"/>
      <c r="F86" s="297"/>
      <c r="G86" s="353"/>
      <c r="H86" s="298"/>
      <c r="I86" s="366"/>
      <c r="J86" s="366"/>
      <c r="K86" s="298"/>
      <c r="L86" s="366"/>
      <c r="M86" s="298"/>
      <c r="N86" s="366"/>
      <c r="O86" s="298"/>
      <c r="P86" s="366"/>
      <c r="Q86" s="298"/>
      <c r="R86" s="365"/>
      <c r="S86" s="298"/>
      <c r="T86" s="366"/>
      <c r="U86" s="298"/>
      <c r="V86" s="366"/>
      <c r="W86" s="366"/>
      <c r="X86" s="298"/>
      <c r="Y86" s="366"/>
      <c r="Z86" s="366"/>
      <c r="AA86" s="298"/>
      <c r="AB86" s="385"/>
      <c r="AC86" s="868"/>
      <c r="AD86" s="298"/>
    </row>
    <row r="87" spans="1:30" ht="15" customHeight="1" x14ac:dyDescent="0.35">
      <c r="A87" s="1243">
        <v>44230</v>
      </c>
      <c r="B87" s="356"/>
      <c r="C87" s="356"/>
      <c r="D87" s="298"/>
      <c r="E87" s="366"/>
      <c r="F87" s="297"/>
      <c r="G87" s="353"/>
      <c r="H87" s="298"/>
      <c r="I87" s="366"/>
      <c r="J87" s="366"/>
      <c r="K87" s="298"/>
      <c r="L87" s="366"/>
      <c r="M87" s="298"/>
      <c r="N87" s="366">
        <v>15.02</v>
      </c>
      <c r="O87" s="298">
        <v>114903</v>
      </c>
      <c r="P87" s="366"/>
      <c r="Q87" s="298"/>
      <c r="R87" s="365"/>
      <c r="S87" s="298"/>
      <c r="T87" s="366"/>
      <c r="U87" s="298"/>
      <c r="V87" s="366"/>
      <c r="W87" s="366"/>
      <c r="X87" s="298"/>
      <c r="Y87" s="366"/>
      <c r="Z87" s="366">
        <v>51.23</v>
      </c>
      <c r="AA87" s="298">
        <v>522550</v>
      </c>
      <c r="AB87" s="385">
        <v>32.96</v>
      </c>
      <c r="AC87" s="868">
        <v>336190</v>
      </c>
      <c r="AD87" s="298"/>
    </row>
    <row r="88" spans="1:30" ht="15" customHeight="1" x14ac:dyDescent="0.35">
      <c r="A88" s="1244"/>
      <c r="B88" s="357"/>
      <c r="C88" s="357"/>
      <c r="D88" s="298"/>
      <c r="E88" s="366"/>
      <c r="F88" s="297"/>
      <c r="G88" s="353"/>
      <c r="H88" s="298"/>
      <c r="I88" s="366"/>
      <c r="J88" s="366"/>
      <c r="K88" s="298"/>
      <c r="L88" s="366"/>
      <c r="M88" s="298"/>
      <c r="N88" s="366"/>
      <c r="O88" s="298"/>
      <c r="P88" s="366"/>
      <c r="Q88" s="298"/>
      <c r="R88" s="365"/>
      <c r="S88" s="298"/>
      <c r="T88" s="366"/>
      <c r="U88" s="298"/>
      <c r="V88" s="366"/>
      <c r="W88" s="366"/>
      <c r="X88" s="298"/>
      <c r="Y88" s="366"/>
      <c r="Z88" s="366"/>
      <c r="AA88" s="298"/>
      <c r="AB88" s="385"/>
      <c r="AC88" s="868"/>
      <c r="AD88" s="298"/>
    </row>
    <row r="89" spans="1:30" ht="15" customHeight="1" x14ac:dyDescent="0.35">
      <c r="A89" s="1243">
        <v>44231</v>
      </c>
      <c r="B89" s="356">
        <v>55.99</v>
      </c>
      <c r="C89" s="356"/>
      <c r="D89" s="298">
        <v>288349</v>
      </c>
      <c r="E89" s="366">
        <v>31.82</v>
      </c>
      <c r="F89" s="297">
        <v>163873</v>
      </c>
      <c r="G89" s="353"/>
      <c r="H89" s="298"/>
      <c r="I89" s="366"/>
      <c r="J89" s="366"/>
      <c r="K89" s="298"/>
      <c r="L89" s="366"/>
      <c r="M89" s="298"/>
      <c r="N89" s="366"/>
      <c r="O89" s="298"/>
      <c r="P89" s="366"/>
      <c r="Q89" s="298"/>
      <c r="R89" s="365"/>
      <c r="S89" s="298"/>
      <c r="T89" s="366">
        <v>34.479999999999997</v>
      </c>
      <c r="U89" s="298">
        <v>263772</v>
      </c>
      <c r="V89" s="366"/>
      <c r="W89" s="366"/>
      <c r="X89" s="298"/>
      <c r="Y89" s="366"/>
      <c r="Z89" s="366"/>
      <c r="AA89" s="298"/>
      <c r="AB89" s="385"/>
      <c r="AC89" s="868"/>
      <c r="AD89" s="298"/>
    </row>
    <row r="90" spans="1:30" ht="15" customHeight="1" x14ac:dyDescent="0.35">
      <c r="A90" s="1244"/>
      <c r="B90" s="357"/>
      <c r="C90" s="357"/>
      <c r="D90" s="298"/>
      <c r="E90" s="366"/>
      <c r="F90" s="297"/>
      <c r="G90" s="353"/>
      <c r="H90" s="298"/>
      <c r="I90" s="366"/>
      <c r="J90" s="366"/>
      <c r="K90" s="298"/>
      <c r="L90" s="366"/>
      <c r="M90" s="298"/>
      <c r="N90" s="366"/>
      <c r="O90" s="298"/>
      <c r="P90" s="366"/>
      <c r="Q90" s="298"/>
      <c r="R90" s="365"/>
      <c r="S90" s="298"/>
      <c r="T90" s="366"/>
      <c r="U90" s="298"/>
      <c r="V90" s="366"/>
      <c r="W90" s="366"/>
      <c r="X90" s="298"/>
      <c r="Y90" s="366"/>
      <c r="Z90" s="366"/>
      <c r="AA90" s="298"/>
      <c r="AB90" s="385"/>
      <c r="AC90" s="868"/>
      <c r="AD90" s="298"/>
    </row>
    <row r="91" spans="1:30" ht="15" customHeight="1" x14ac:dyDescent="0.35">
      <c r="A91" s="1243">
        <v>44232</v>
      </c>
      <c r="B91" s="356"/>
      <c r="C91" s="356"/>
      <c r="D91" s="298"/>
      <c r="E91" s="366"/>
      <c r="F91" s="297"/>
      <c r="G91" s="353"/>
      <c r="H91" s="298"/>
      <c r="I91" s="366"/>
      <c r="J91" s="366"/>
      <c r="K91" s="298"/>
      <c r="L91" s="366"/>
      <c r="M91" s="298"/>
      <c r="N91" s="366"/>
      <c r="O91" s="298"/>
      <c r="P91" s="366"/>
      <c r="Q91" s="298"/>
      <c r="R91" s="365"/>
      <c r="S91" s="298"/>
      <c r="T91" s="366"/>
      <c r="U91" s="298"/>
      <c r="V91" s="366"/>
      <c r="W91" s="366"/>
      <c r="X91" s="298"/>
      <c r="Y91" s="366"/>
      <c r="Z91" s="366"/>
      <c r="AA91" s="298"/>
      <c r="AB91" s="385"/>
      <c r="AC91" s="868"/>
      <c r="AD91" s="298"/>
    </row>
    <row r="92" spans="1:30" ht="15" customHeight="1" x14ac:dyDescent="0.35">
      <c r="A92" s="1244"/>
      <c r="B92" s="357"/>
      <c r="C92" s="357"/>
      <c r="D92" s="298"/>
      <c r="E92" s="366"/>
      <c r="F92" s="297"/>
      <c r="G92" s="353"/>
      <c r="H92" s="298"/>
      <c r="I92" s="366"/>
      <c r="J92" s="366"/>
      <c r="K92" s="298"/>
      <c r="L92" s="366"/>
      <c r="M92" s="298"/>
      <c r="N92" s="366"/>
      <c r="O92" s="298"/>
      <c r="P92" s="366"/>
      <c r="Q92" s="298"/>
      <c r="R92" s="365"/>
      <c r="S92" s="298"/>
      <c r="T92" s="366"/>
      <c r="U92" s="298"/>
      <c r="V92" s="366"/>
      <c r="W92" s="366"/>
      <c r="X92" s="298"/>
      <c r="Y92" s="366"/>
      <c r="Z92" s="366"/>
      <c r="AA92" s="298"/>
      <c r="AB92" s="385"/>
      <c r="AC92" s="868"/>
      <c r="AD92" s="298"/>
    </row>
    <row r="93" spans="1:30" ht="15" customHeight="1" x14ac:dyDescent="0.35">
      <c r="A93" s="1243">
        <v>44233</v>
      </c>
      <c r="B93" s="356"/>
      <c r="C93" s="356"/>
      <c r="D93" s="298"/>
      <c r="E93" s="366"/>
      <c r="F93" s="297"/>
      <c r="G93" s="353"/>
      <c r="H93" s="298"/>
      <c r="I93" s="366"/>
      <c r="J93" s="366"/>
      <c r="K93" s="298"/>
      <c r="L93" s="366"/>
      <c r="M93" s="298"/>
      <c r="N93" s="366"/>
      <c r="O93" s="298"/>
      <c r="P93" s="366"/>
      <c r="Q93" s="298"/>
      <c r="R93" s="365"/>
      <c r="S93" s="298"/>
      <c r="T93" s="366"/>
      <c r="U93" s="298"/>
      <c r="V93" s="366"/>
      <c r="W93" s="366"/>
      <c r="X93" s="298"/>
      <c r="Y93" s="366"/>
      <c r="Z93" s="366"/>
      <c r="AA93" s="298"/>
      <c r="AB93" s="385"/>
      <c r="AC93" s="868"/>
      <c r="AD93" s="298"/>
    </row>
    <row r="94" spans="1:30" ht="15" customHeight="1" x14ac:dyDescent="0.35">
      <c r="A94" s="1244"/>
      <c r="B94" s="357"/>
      <c r="C94" s="357"/>
      <c r="D94" s="298"/>
      <c r="E94" s="366"/>
      <c r="F94" s="297"/>
      <c r="G94" s="353"/>
      <c r="H94" s="298"/>
      <c r="I94" s="366"/>
      <c r="J94" s="366"/>
      <c r="K94" s="298"/>
      <c r="L94" s="366"/>
      <c r="M94" s="298"/>
      <c r="N94" s="366"/>
      <c r="O94" s="298"/>
      <c r="P94" s="366"/>
      <c r="Q94" s="298"/>
      <c r="R94" s="365"/>
      <c r="S94" s="298"/>
      <c r="T94" s="366"/>
      <c r="U94" s="298"/>
      <c r="V94" s="366"/>
      <c r="W94" s="366"/>
      <c r="X94" s="298"/>
      <c r="Y94" s="366"/>
      <c r="Z94" s="366"/>
      <c r="AA94" s="298"/>
      <c r="AB94" s="385"/>
      <c r="AC94" s="868"/>
      <c r="AD94" s="298"/>
    </row>
    <row r="95" spans="1:30" ht="15" customHeight="1" x14ac:dyDescent="0.35">
      <c r="A95" s="1243">
        <v>44234</v>
      </c>
      <c r="B95" s="356"/>
      <c r="C95" s="356"/>
      <c r="D95" s="298"/>
      <c r="E95" s="366"/>
      <c r="F95" s="297"/>
      <c r="G95" s="353"/>
      <c r="H95" s="298"/>
      <c r="I95" s="366"/>
      <c r="J95" s="366"/>
      <c r="K95" s="298"/>
      <c r="L95" s="366"/>
      <c r="M95" s="298"/>
      <c r="N95" s="366"/>
      <c r="O95" s="298"/>
      <c r="P95" s="366"/>
      <c r="Q95" s="298"/>
      <c r="R95" s="365"/>
      <c r="S95" s="298"/>
      <c r="T95" s="366"/>
      <c r="U95" s="298"/>
      <c r="V95" s="366"/>
      <c r="W95" s="366"/>
      <c r="X95" s="298"/>
      <c r="Y95" s="366"/>
      <c r="Z95" s="366"/>
      <c r="AA95" s="298"/>
      <c r="AB95" s="385"/>
      <c r="AC95" s="868"/>
      <c r="AD95" s="298"/>
    </row>
    <row r="96" spans="1:30" ht="15" customHeight="1" x14ac:dyDescent="0.35">
      <c r="A96" s="1244"/>
      <c r="B96" s="357"/>
      <c r="C96" s="357"/>
      <c r="D96" s="298"/>
      <c r="E96" s="366"/>
      <c r="F96" s="297"/>
      <c r="G96" s="353"/>
      <c r="H96" s="298"/>
      <c r="I96" s="366"/>
      <c r="J96" s="366"/>
      <c r="K96" s="298"/>
      <c r="L96" s="366"/>
      <c r="M96" s="298"/>
      <c r="N96" s="366"/>
      <c r="O96" s="298"/>
      <c r="P96" s="366"/>
      <c r="Q96" s="298"/>
      <c r="R96" s="365"/>
      <c r="S96" s="298"/>
      <c r="T96" s="366"/>
      <c r="U96" s="298"/>
      <c r="V96" s="366"/>
      <c r="W96" s="366"/>
      <c r="X96" s="298"/>
      <c r="Y96" s="366"/>
      <c r="Z96" s="366"/>
      <c r="AA96" s="298"/>
      <c r="AB96" s="385"/>
      <c r="AC96" s="868"/>
      <c r="AD96" s="298"/>
    </row>
    <row r="97" spans="1:30" ht="15" customHeight="1" x14ac:dyDescent="0.35">
      <c r="A97" s="1243">
        <v>44235</v>
      </c>
      <c r="B97" s="356"/>
      <c r="C97" s="356"/>
      <c r="D97" s="298"/>
      <c r="E97" s="366">
        <v>34.590000000000003</v>
      </c>
      <c r="F97" s="297">
        <v>178139</v>
      </c>
      <c r="G97" s="353"/>
      <c r="H97" s="298"/>
      <c r="I97" s="366"/>
      <c r="J97" s="366"/>
      <c r="K97" s="298"/>
      <c r="L97" s="366"/>
      <c r="M97" s="298"/>
      <c r="N97" s="366"/>
      <c r="O97" s="298"/>
      <c r="P97" s="366"/>
      <c r="Q97" s="298"/>
      <c r="R97" s="365"/>
      <c r="S97" s="298"/>
      <c r="T97" s="366">
        <v>20.9</v>
      </c>
      <c r="U97" s="298">
        <v>160268</v>
      </c>
      <c r="V97" s="366"/>
      <c r="W97" s="366"/>
      <c r="X97" s="298"/>
      <c r="Y97" s="366"/>
      <c r="Z97" s="366">
        <v>44.23</v>
      </c>
      <c r="AA97" s="298">
        <v>451150</v>
      </c>
      <c r="AB97" s="385"/>
      <c r="AC97" s="868"/>
      <c r="AD97" s="298"/>
    </row>
    <row r="98" spans="1:30" ht="15" customHeight="1" x14ac:dyDescent="0.35">
      <c r="A98" s="1244"/>
      <c r="B98" s="357"/>
      <c r="C98" s="357"/>
      <c r="D98" s="298"/>
      <c r="E98" s="366"/>
      <c r="F98" s="297"/>
      <c r="G98" s="353"/>
      <c r="H98" s="298"/>
      <c r="I98" s="366"/>
      <c r="J98" s="366"/>
      <c r="K98" s="298"/>
      <c r="L98" s="366"/>
      <c r="M98" s="298"/>
      <c r="N98" s="366"/>
      <c r="O98" s="298"/>
      <c r="P98" s="366"/>
      <c r="Q98" s="298"/>
      <c r="R98" s="365"/>
      <c r="S98" s="298"/>
      <c r="T98" s="366"/>
      <c r="U98" s="298"/>
      <c r="V98" s="366"/>
      <c r="W98" s="366"/>
      <c r="X98" s="298"/>
      <c r="Y98" s="366"/>
      <c r="Z98" s="366"/>
      <c r="AA98" s="298"/>
      <c r="AB98" s="385"/>
      <c r="AC98" s="868"/>
      <c r="AD98" s="298"/>
    </row>
    <row r="99" spans="1:30" ht="15" customHeight="1" x14ac:dyDescent="0.35">
      <c r="A99" s="1243">
        <v>44236</v>
      </c>
      <c r="B99" s="356"/>
      <c r="C99" s="356"/>
      <c r="D99" s="298"/>
      <c r="E99" s="366">
        <v>51.22</v>
      </c>
      <c r="F99" s="297">
        <v>263783</v>
      </c>
      <c r="G99" s="353">
        <v>14.33</v>
      </c>
      <c r="H99" s="298">
        <v>109625</v>
      </c>
      <c r="I99" s="366"/>
      <c r="J99" s="366"/>
      <c r="K99" s="298"/>
      <c r="L99" s="366"/>
      <c r="M99" s="298"/>
      <c r="N99" s="366"/>
      <c r="O99" s="298"/>
      <c r="P99" s="366"/>
      <c r="Q99" s="298"/>
      <c r="R99" s="365"/>
      <c r="S99" s="298"/>
      <c r="T99" s="366"/>
      <c r="U99" s="298"/>
      <c r="V99" s="366"/>
      <c r="W99" s="366"/>
      <c r="X99" s="298"/>
      <c r="Y99" s="366"/>
      <c r="Z99" s="366"/>
      <c r="AA99" s="298"/>
      <c r="AB99" s="385"/>
      <c r="AC99" s="868"/>
      <c r="AD99" s="298"/>
    </row>
    <row r="100" spans="1:30" ht="15" customHeight="1" x14ac:dyDescent="0.35">
      <c r="A100" s="1244"/>
      <c r="B100" s="357"/>
      <c r="C100" s="357"/>
      <c r="D100" s="298"/>
      <c r="E100" s="366"/>
      <c r="F100" s="297"/>
      <c r="G100" s="353"/>
      <c r="H100" s="298"/>
      <c r="I100" s="366"/>
      <c r="J100" s="366"/>
      <c r="K100" s="298"/>
      <c r="L100" s="366"/>
      <c r="M100" s="298"/>
      <c r="N100" s="366"/>
      <c r="O100" s="298"/>
      <c r="P100" s="366"/>
      <c r="Q100" s="298"/>
      <c r="R100" s="365"/>
      <c r="S100" s="298"/>
      <c r="T100" s="366"/>
      <c r="U100" s="298"/>
      <c r="V100" s="366"/>
      <c r="W100" s="366"/>
      <c r="X100" s="298"/>
      <c r="Y100" s="366"/>
      <c r="Z100" s="366"/>
      <c r="AA100" s="298"/>
      <c r="AB100" s="385"/>
      <c r="AC100" s="868"/>
      <c r="AD100" s="298"/>
    </row>
    <row r="101" spans="1:30" ht="15" customHeight="1" x14ac:dyDescent="0.35">
      <c r="A101" s="1243">
        <v>44237</v>
      </c>
      <c r="B101" s="356"/>
      <c r="C101" s="356"/>
      <c r="D101" s="298"/>
      <c r="E101" s="366"/>
      <c r="F101" s="297"/>
      <c r="G101" s="353"/>
      <c r="H101" s="298"/>
      <c r="I101" s="366"/>
      <c r="J101" s="366"/>
      <c r="K101" s="298"/>
      <c r="L101" s="366"/>
      <c r="M101" s="298"/>
      <c r="N101" s="366"/>
      <c r="O101" s="298"/>
      <c r="P101" s="366"/>
      <c r="Q101" s="298"/>
      <c r="R101" s="365"/>
      <c r="S101" s="298"/>
      <c r="T101" s="366"/>
      <c r="U101" s="298"/>
      <c r="V101" s="366"/>
      <c r="W101" s="366"/>
      <c r="X101" s="298"/>
      <c r="Y101" s="366"/>
      <c r="Z101" s="366"/>
      <c r="AA101" s="298"/>
      <c r="AB101" s="385"/>
      <c r="AC101" s="868"/>
      <c r="AD101" s="298"/>
    </row>
    <row r="102" spans="1:30" ht="15" customHeight="1" x14ac:dyDescent="0.35">
      <c r="A102" s="1244"/>
      <c r="B102" s="357"/>
      <c r="C102" s="357"/>
      <c r="D102" s="298"/>
      <c r="E102" s="366"/>
      <c r="F102" s="297"/>
      <c r="G102" s="353"/>
      <c r="H102" s="298"/>
      <c r="I102" s="366"/>
      <c r="J102" s="366"/>
      <c r="K102" s="298"/>
      <c r="L102" s="366"/>
      <c r="M102" s="298"/>
      <c r="N102" s="366"/>
      <c r="O102" s="298"/>
      <c r="P102" s="366"/>
      <c r="Q102" s="298"/>
      <c r="R102" s="365"/>
      <c r="S102" s="298"/>
      <c r="T102" s="366"/>
      <c r="U102" s="298"/>
      <c r="V102" s="366"/>
      <c r="W102" s="366"/>
      <c r="X102" s="298"/>
      <c r="Y102" s="366"/>
      <c r="Z102" s="366"/>
      <c r="AA102" s="298"/>
      <c r="AB102" s="385"/>
      <c r="AC102" s="868"/>
      <c r="AD102" s="298"/>
    </row>
    <row r="103" spans="1:30" ht="15" customHeight="1" x14ac:dyDescent="0.35">
      <c r="A103" s="1243">
        <v>44238</v>
      </c>
      <c r="B103" s="356">
        <v>61.02</v>
      </c>
      <c r="C103" s="356"/>
      <c r="D103" s="298">
        <v>314253</v>
      </c>
      <c r="E103" s="366"/>
      <c r="F103" s="297"/>
      <c r="G103" s="353"/>
      <c r="H103" s="298"/>
      <c r="I103" s="366"/>
      <c r="J103" s="366"/>
      <c r="K103" s="298"/>
      <c r="L103" s="366"/>
      <c r="M103" s="298"/>
      <c r="N103" s="366"/>
      <c r="O103" s="298"/>
      <c r="P103" s="366"/>
      <c r="Q103" s="298"/>
      <c r="R103" s="365"/>
      <c r="S103" s="298"/>
      <c r="T103" s="366"/>
      <c r="U103" s="298"/>
      <c r="V103" s="366"/>
      <c r="W103" s="366"/>
      <c r="X103" s="298"/>
      <c r="Y103" s="366"/>
      <c r="Z103" s="366">
        <v>50.39</v>
      </c>
      <c r="AA103" s="298">
        <v>513980</v>
      </c>
      <c r="AB103" s="385">
        <v>31.48</v>
      </c>
      <c r="AC103" s="868">
        <v>321100</v>
      </c>
      <c r="AD103" s="298"/>
    </row>
    <row r="104" spans="1:30" ht="15" customHeight="1" x14ac:dyDescent="0.35">
      <c r="A104" s="1244"/>
      <c r="B104" s="357"/>
      <c r="C104" s="357"/>
      <c r="D104" s="298"/>
      <c r="E104" s="366"/>
      <c r="F104" s="297"/>
      <c r="G104" s="353"/>
      <c r="H104" s="298"/>
      <c r="I104" s="366"/>
      <c r="J104" s="366"/>
      <c r="K104" s="298"/>
      <c r="L104" s="366"/>
      <c r="M104" s="298"/>
      <c r="N104" s="366"/>
      <c r="O104" s="298"/>
      <c r="P104" s="366"/>
      <c r="Q104" s="298"/>
      <c r="R104" s="365"/>
      <c r="S104" s="298"/>
      <c r="T104" s="366"/>
      <c r="U104" s="298"/>
      <c r="V104" s="366"/>
      <c r="W104" s="366"/>
      <c r="X104" s="298"/>
      <c r="Y104" s="366"/>
      <c r="Z104" s="366"/>
      <c r="AA104" s="298"/>
      <c r="AB104" s="385"/>
      <c r="AC104" s="868"/>
      <c r="AD104" s="298"/>
    </row>
    <row r="105" spans="1:30" ht="15" customHeight="1" x14ac:dyDescent="0.35">
      <c r="A105" s="1243">
        <v>44239</v>
      </c>
      <c r="B105" s="356"/>
      <c r="C105" s="356"/>
      <c r="D105" s="298"/>
      <c r="E105" s="366"/>
      <c r="F105" s="297"/>
      <c r="G105" s="353"/>
      <c r="H105" s="298"/>
      <c r="I105" s="366"/>
      <c r="J105" s="366"/>
      <c r="K105" s="298"/>
      <c r="L105" s="366"/>
      <c r="M105" s="298"/>
      <c r="N105" s="366"/>
      <c r="O105" s="298"/>
      <c r="P105" s="366"/>
      <c r="Q105" s="298"/>
      <c r="R105" s="365"/>
      <c r="S105" s="298"/>
      <c r="T105" s="366"/>
      <c r="U105" s="298"/>
      <c r="V105" s="366"/>
      <c r="W105" s="366"/>
      <c r="X105" s="298"/>
      <c r="Y105" s="366"/>
      <c r="Z105" s="366"/>
      <c r="AA105" s="298"/>
      <c r="AB105" s="385"/>
      <c r="AC105" s="868"/>
      <c r="AD105" s="298"/>
    </row>
    <row r="106" spans="1:30" ht="15" customHeight="1" x14ac:dyDescent="0.35">
      <c r="A106" s="1244"/>
      <c r="B106" s="357"/>
      <c r="C106" s="357"/>
      <c r="D106" s="298"/>
      <c r="E106" s="366"/>
      <c r="F106" s="297"/>
      <c r="G106" s="353"/>
      <c r="H106" s="298"/>
      <c r="I106" s="366"/>
      <c r="J106" s="366"/>
      <c r="K106" s="298"/>
      <c r="L106" s="366"/>
      <c r="M106" s="298"/>
      <c r="N106" s="366"/>
      <c r="O106" s="298"/>
      <c r="P106" s="366"/>
      <c r="Q106" s="298"/>
      <c r="R106" s="365"/>
      <c r="S106" s="298"/>
      <c r="T106" s="366"/>
      <c r="U106" s="298"/>
      <c r="V106" s="366"/>
      <c r="W106" s="366"/>
      <c r="X106" s="298"/>
      <c r="Y106" s="366"/>
      <c r="Z106" s="366"/>
      <c r="AA106" s="298"/>
      <c r="AB106" s="385"/>
      <c r="AC106" s="868"/>
      <c r="AD106" s="298"/>
    </row>
    <row r="107" spans="1:30" ht="15" customHeight="1" x14ac:dyDescent="0.35">
      <c r="A107" s="1243">
        <v>44240</v>
      </c>
      <c r="B107" s="356"/>
      <c r="C107" s="356"/>
      <c r="D107" s="298"/>
      <c r="E107" s="366">
        <v>37.11</v>
      </c>
      <c r="F107" s="297">
        <v>191117</v>
      </c>
      <c r="G107" s="353"/>
      <c r="H107" s="298"/>
      <c r="I107" s="366"/>
      <c r="J107" s="366"/>
      <c r="K107" s="298"/>
      <c r="L107" s="366"/>
      <c r="M107" s="332"/>
      <c r="N107" s="388"/>
      <c r="O107" s="298"/>
      <c r="P107" s="366">
        <v>12.29</v>
      </c>
      <c r="Q107" s="298">
        <v>94019</v>
      </c>
      <c r="R107" s="365"/>
      <c r="S107" s="298"/>
      <c r="T107" s="366"/>
      <c r="U107" s="298"/>
      <c r="V107" s="366"/>
      <c r="W107" s="366"/>
      <c r="X107" s="298"/>
      <c r="Y107" s="366"/>
      <c r="Z107" s="366"/>
      <c r="AA107" s="298"/>
      <c r="AB107" s="385"/>
      <c r="AC107" s="868"/>
      <c r="AD107" s="298"/>
    </row>
    <row r="108" spans="1:30" ht="15" customHeight="1" x14ac:dyDescent="0.35">
      <c r="A108" s="1244"/>
      <c r="B108" s="357"/>
      <c r="C108" s="357"/>
      <c r="D108" s="298"/>
      <c r="E108" s="366"/>
      <c r="F108" s="297"/>
      <c r="G108" s="353"/>
      <c r="H108" s="298"/>
      <c r="I108" s="366"/>
      <c r="J108" s="366"/>
      <c r="K108" s="298"/>
      <c r="L108" s="366"/>
      <c r="M108" s="298"/>
      <c r="N108" s="366"/>
      <c r="O108" s="298"/>
      <c r="P108" s="366"/>
      <c r="Q108" s="298"/>
      <c r="R108" s="365"/>
      <c r="S108" s="298"/>
      <c r="T108" s="366"/>
      <c r="U108" s="298"/>
      <c r="V108" s="366"/>
      <c r="W108" s="366"/>
      <c r="X108" s="298"/>
      <c r="Y108" s="366"/>
      <c r="Z108" s="366"/>
      <c r="AA108" s="298"/>
      <c r="AB108" s="385"/>
      <c r="AC108" s="868"/>
      <c r="AD108" s="298"/>
    </row>
    <row r="109" spans="1:30" ht="15" customHeight="1" x14ac:dyDescent="0.35">
      <c r="A109" s="1243">
        <v>44241</v>
      </c>
      <c r="B109" s="356"/>
      <c r="C109" s="356"/>
      <c r="D109" s="298"/>
      <c r="E109" s="366"/>
      <c r="F109" s="297"/>
      <c r="G109" s="353"/>
      <c r="H109" s="298"/>
      <c r="I109" s="366"/>
      <c r="J109" s="366"/>
      <c r="K109" s="298"/>
      <c r="L109" s="366"/>
      <c r="M109" s="298"/>
      <c r="N109" s="366"/>
      <c r="O109" s="298"/>
      <c r="P109" s="366"/>
      <c r="Q109" s="298"/>
      <c r="R109" s="365"/>
      <c r="S109" s="298"/>
      <c r="T109" s="366"/>
      <c r="U109" s="298"/>
      <c r="V109" s="366"/>
      <c r="W109" s="366"/>
      <c r="X109" s="298"/>
      <c r="Y109" s="366"/>
      <c r="Z109" s="366"/>
      <c r="AA109" s="298"/>
      <c r="AB109" s="385"/>
      <c r="AC109" s="868"/>
      <c r="AD109" s="298"/>
    </row>
    <row r="110" spans="1:30" ht="15" customHeight="1" x14ac:dyDescent="0.35">
      <c r="A110" s="1244"/>
      <c r="B110" s="357"/>
      <c r="C110" s="357"/>
      <c r="D110" s="298"/>
      <c r="E110" s="366"/>
      <c r="F110" s="297"/>
      <c r="G110" s="353"/>
      <c r="H110" s="298"/>
      <c r="I110" s="366"/>
      <c r="J110" s="366"/>
      <c r="K110" s="298"/>
      <c r="L110" s="366"/>
      <c r="M110" s="298"/>
      <c r="N110" s="366"/>
      <c r="O110" s="298"/>
      <c r="P110" s="366"/>
      <c r="Q110" s="298"/>
      <c r="R110" s="365"/>
      <c r="S110" s="298"/>
      <c r="T110" s="366"/>
      <c r="U110" s="298"/>
      <c r="V110" s="366"/>
      <c r="W110" s="366"/>
      <c r="X110" s="298"/>
      <c r="Y110" s="366"/>
      <c r="Z110" s="366"/>
      <c r="AA110" s="298"/>
      <c r="AB110" s="385"/>
      <c r="AC110" s="868"/>
      <c r="AD110" s="298"/>
    </row>
    <row r="111" spans="1:30" ht="15" customHeight="1" x14ac:dyDescent="0.35">
      <c r="A111" s="1243">
        <v>44242</v>
      </c>
      <c r="B111" s="356"/>
      <c r="C111" s="356"/>
      <c r="D111" s="298"/>
      <c r="E111" s="366"/>
      <c r="F111" s="297"/>
      <c r="G111" s="353"/>
      <c r="H111" s="298"/>
      <c r="I111" s="366"/>
      <c r="J111" s="366"/>
      <c r="K111" s="298"/>
      <c r="L111" s="366"/>
      <c r="M111" s="298"/>
      <c r="N111" s="366"/>
      <c r="O111" s="298"/>
      <c r="P111" s="366"/>
      <c r="Q111" s="298"/>
      <c r="R111" s="365"/>
      <c r="S111" s="298"/>
      <c r="T111" s="366"/>
      <c r="U111" s="298"/>
      <c r="V111" s="366"/>
      <c r="W111" s="366"/>
      <c r="X111" s="298"/>
      <c r="Y111" s="366"/>
      <c r="Z111" s="366"/>
      <c r="AA111" s="298"/>
      <c r="AB111" s="385"/>
      <c r="AC111" s="868"/>
      <c r="AD111" s="298"/>
    </row>
    <row r="112" spans="1:30" ht="15" customHeight="1" x14ac:dyDescent="0.35">
      <c r="A112" s="1244"/>
      <c r="B112" s="357"/>
      <c r="C112" s="357"/>
      <c r="D112" s="298"/>
      <c r="E112" s="366"/>
      <c r="F112" s="297"/>
      <c r="G112" s="353"/>
      <c r="H112" s="298"/>
      <c r="I112" s="366"/>
      <c r="J112" s="366"/>
      <c r="K112" s="298"/>
      <c r="L112" s="366"/>
      <c r="M112" s="298"/>
      <c r="N112" s="366"/>
      <c r="O112" s="298"/>
      <c r="P112" s="366"/>
      <c r="Q112" s="298"/>
      <c r="R112" s="365"/>
      <c r="S112" s="298"/>
      <c r="T112" s="366"/>
      <c r="U112" s="298"/>
      <c r="V112" s="366"/>
      <c r="W112" s="366"/>
      <c r="X112" s="298"/>
      <c r="Y112" s="366"/>
      <c r="Z112" s="366"/>
      <c r="AA112" s="298"/>
      <c r="AB112" s="385"/>
      <c r="AC112" s="868"/>
      <c r="AD112" s="298"/>
    </row>
    <row r="113" spans="1:30" ht="15" customHeight="1" x14ac:dyDescent="0.35">
      <c r="A113" s="1243">
        <v>44243</v>
      </c>
      <c r="B113" s="356"/>
      <c r="C113" s="356"/>
      <c r="D113" s="298"/>
      <c r="E113" s="366">
        <v>40.74</v>
      </c>
      <c r="F113" s="297">
        <v>209854</v>
      </c>
      <c r="G113" s="353"/>
      <c r="H113" s="298"/>
      <c r="I113" s="366"/>
      <c r="J113" s="366"/>
      <c r="K113" s="298"/>
      <c r="L113" s="366"/>
      <c r="M113" s="298"/>
      <c r="N113" s="366"/>
      <c r="O113" s="298"/>
      <c r="P113" s="366"/>
      <c r="Q113" s="298"/>
      <c r="R113" s="365"/>
      <c r="S113" s="298"/>
      <c r="T113" s="366"/>
      <c r="U113" s="298"/>
      <c r="V113" s="366"/>
      <c r="W113" s="366"/>
      <c r="X113" s="298"/>
      <c r="Y113" s="366"/>
      <c r="Z113" s="366"/>
      <c r="AA113" s="298"/>
      <c r="AB113" s="385"/>
      <c r="AC113" s="868"/>
      <c r="AD113" s="298"/>
    </row>
    <row r="114" spans="1:30" ht="15" customHeight="1" x14ac:dyDescent="0.35">
      <c r="A114" s="1244"/>
      <c r="B114" s="357"/>
      <c r="C114" s="357"/>
      <c r="D114" s="298"/>
      <c r="E114" s="366"/>
      <c r="F114" s="297"/>
      <c r="G114" s="353"/>
      <c r="H114" s="298"/>
      <c r="I114" s="366"/>
      <c r="J114" s="366"/>
      <c r="K114" s="298"/>
      <c r="L114" s="366"/>
      <c r="M114" s="298"/>
      <c r="N114" s="366"/>
      <c r="O114" s="298"/>
      <c r="P114" s="366"/>
      <c r="Q114" s="298"/>
      <c r="R114" s="365"/>
      <c r="S114" s="298"/>
      <c r="T114" s="366"/>
      <c r="U114" s="298"/>
      <c r="V114" s="366"/>
      <c r="W114" s="366"/>
      <c r="X114" s="298"/>
      <c r="Y114" s="366"/>
      <c r="Z114" s="366"/>
      <c r="AA114" s="298"/>
      <c r="AB114" s="385"/>
      <c r="AC114" s="868"/>
      <c r="AD114" s="298"/>
    </row>
    <row r="115" spans="1:30" ht="15" customHeight="1" x14ac:dyDescent="0.35">
      <c r="A115" s="1243">
        <v>44244</v>
      </c>
      <c r="B115" s="356"/>
      <c r="C115" s="356"/>
      <c r="D115" s="298"/>
      <c r="E115" s="366"/>
      <c r="F115" s="297"/>
      <c r="G115" s="353"/>
      <c r="H115" s="298"/>
      <c r="I115" s="366"/>
      <c r="J115" s="366"/>
      <c r="K115" s="298"/>
      <c r="L115" s="366"/>
      <c r="M115" s="298"/>
      <c r="N115" s="366"/>
      <c r="O115" s="298"/>
      <c r="P115" s="366"/>
      <c r="Q115" s="298"/>
      <c r="R115" s="365"/>
      <c r="S115" s="298"/>
      <c r="T115" s="366"/>
      <c r="U115" s="298"/>
      <c r="V115" s="366"/>
      <c r="W115" s="366"/>
      <c r="X115" s="298"/>
      <c r="Y115" s="366"/>
      <c r="Z115" s="366"/>
      <c r="AA115" s="298"/>
      <c r="AB115" s="385"/>
      <c r="AC115" s="868"/>
      <c r="AD115" s="298"/>
    </row>
    <row r="116" spans="1:30" ht="15" customHeight="1" x14ac:dyDescent="0.35">
      <c r="A116" s="1244"/>
      <c r="B116" s="357"/>
      <c r="C116" s="357"/>
      <c r="D116" s="298"/>
      <c r="E116" s="366"/>
      <c r="F116" s="297"/>
      <c r="G116" s="353"/>
      <c r="H116" s="298"/>
      <c r="I116" s="366"/>
      <c r="J116" s="366"/>
      <c r="K116" s="298"/>
      <c r="L116" s="366"/>
      <c r="M116" s="298"/>
      <c r="N116" s="366"/>
      <c r="O116" s="298"/>
      <c r="P116" s="366"/>
      <c r="Q116" s="298"/>
      <c r="R116" s="365"/>
      <c r="S116" s="298"/>
      <c r="T116" s="366"/>
      <c r="U116" s="298"/>
      <c r="V116" s="366"/>
      <c r="W116" s="366"/>
      <c r="X116" s="298"/>
      <c r="Y116" s="366"/>
      <c r="Z116" s="366"/>
      <c r="AA116" s="298"/>
      <c r="AB116" s="385"/>
      <c r="AC116" s="868"/>
      <c r="AD116" s="298"/>
    </row>
    <row r="117" spans="1:30" ht="15" customHeight="1" x14ac:dyDescent="0.35">
      <c r="A117" s="1243">
        <v>44245</v>
      </c>
      <c r="B117" s="356">
        <v>51.02</v>
      </c>
      <c r="C117" s="356"/>
      <c r="D117" s="298">
        <v>262753</v>
      </c>
      <c r="E117" s="366"/>
      <c r="F117" s="297"/>
      <c r="G117" s="353"/>
      <c r="H117" s="298"/>
      <c r="I117" s="366"/>
      <c r="J117" s="366"/>
      <c r="K117" s="298"/>
      <c r="L117" s="366"/>
      <c r="M117" s="298"/>
      <c r="N117" s="366"/>
      <c r="O117" s="298"/>
      <c r="P117" s="366"/>
      <c r="Q117" s="298"/>
      <c r="R117" s="365">
        <v>42.31</v>
      </c>
      <c r="S117" s="298">
        <v>323672</v>
      </c>
      <c r="T117" s="366"/>
      <c r="U117" s="298"/>
      <c r="V117" s="366"/>
      <c r="W117" s="366"/>
      <c r="X117" s="298"/>
      <c r="Y117" s="366"/>
      <c r="Z117" s="366">
        <v>40.47</v>
      </c>
      <c r="AA117" s="298">
        <v>412790</v>
      </c>
      <c r="AB117" s="385">
        <v>34.869999999999997</v>
      </c>
      <c r="AC117" s="868">
        <v>355670</v>
      </c>
      <c r="AD117" s="298"/>
    </row>
    <row r="118" spans="1:30" ht="15" customHeight="1" x14ac:dyDescent="0.35">
      <c r="A118" s="1244"/>
      <c r="B118" s="357"/>
      <c r="C118" s="357"/>
      <c r="D118" s="298"/>
      <c r="E118" s="366"/>
      <c r="F118" s="297"/>
      <c r="G118" s="353"/>
      <c r="H118" s="298"/>
      <c r="I118" s="366"/>
      <c r="J118" s="366"/>
      <c r="K118" s="298"/>
      <c r="L118" s="366"/>
      <c r="M118" s="298"/>
      <c r="N118" s="366"/>
      <c r="O118" s="298"/>
      <c r="P118" s="366"/>
      <c r="Q118" s="298"/>
      <c r="R118" s="365"/>
      <c r="S118" s="298"/>
      <c r="T118" s="366"/>
      <c r="U118" s="298"/>
      <c r="V118" s="366"/>
      <c r="W118" s="366"/>
      <c r="X118" s="298"/>
      <c r="Y118" s="366"/>
      <c r="Z118" s="366"/>
      <c r="AA118" s="298"/>
      <c r="AB118" s="385"/>
      <c r="AC118" s="868"/>
      <c r="AD118" s="298"/>
    </row>
    <row r="119" spans="1:30" ht="15" customHeight="1" x14ac:dyDescent="0.35">
      <c r="A119" s="870">
        <v>44246</v>
      </c>
      <c r="B119" s="353"/>
      <c r="C119" s="353"/>
      <c r="D119" s="298"/>
      <c r="E119" s="366">
        <v>40.700000000000003</v>
      </c>
      <c r="F119" s="297">
        <v>209605</v>
      </c>
      <c r="G119" s="353"/>
      <c r="H119" s="298"/>
      <c r="I119" s="366">
        <v>11.89</v>
      </c>
      <c r="J119" s="366"/>
      <c r="K119" s="298">
        <v>90959</v>
      </c>
      <c r="L119" s="366"/>
      <c r="M119" s="298"/>
      <c r="N119" s="366"/>
      <c r="O119" s="298"/>
      <c r="P119" s="366"/>
      <c r="Q119" s="298"/>
      <c r="R119" s="365"/>
      <c r="S119" s="298"/>
      <c r="T119" s="366"/>
      <c r="U119" s="298"/>
      <c r="V119" s="366"/>
      <c r="W119" s="366"/>
      <c r="X119" s="298"/>
      <c r="Y119" s="366"/>
      <c r="Z119" s="366"/>
      <c r="AA119" s="298"/>
      <c r="AB119" s="385"/>
      <c r="AC119" s="868"/>
      <c r="AD119" s="298"/>
    </row>
    <row r="120" spans="1:30" ht="15" customHeight="1" x14ac:dyDescent="0.35">
      <c r="A120" s="870">
        <v>44247</v>
      </c>
      <c r="B120" s="353"/>
      <c r="C120" s="353"/>
      <c r="D120" s="298"/>
      <c r="E120" s="366"/>
      <c r="F120" s="297"/>
      <c r="G120" s="353"/>
      <c r="H120" s="298"/>
      <c r="I120" s="366"/>
      <c r="J120" s="366"/>
      <c r="K120" s="298"/>
      <c r="L120" s="366"/>
      <c r="M120" s="298"/>
      <c r="N120" s="366"/>
      <c r="O120" s="298"/>
      <c r="P120" s="366"/>
      <c r="Q120" s="298"/>
      <c r="R120" s="365"/>
      <c r="S120" s="298"/>
      <c r="T120" s="366"/>
      <c r="U120" s="298"/>
      <c r="V120" s="366"/>
      <c r="W120" s="366"/>
      <c r="X120" s="298"/>
      <c r="Y120" s="366"/>
      <c r="Z120" s="366"/>
      <c r="AA120" s="298"/>
      <c r="AB120" s="385"/>
      <c r="AC120" s="868"/>
      <c r="AD120" s="298"/>
    </row>
    <row r="121" spans="1:30" ht="15" customHeight="1" x14ac:dyDescent="0.35">
      <c r="A121" s="1249">
        <v>44248</v>
      </c>
      <c r="B121" s="351">
        <v>52.56</v>
      </c>
      <c r="C121" s="351"/>
      <c r="D121" s="298">
        <v>270684</v>
      </c>
      <c r="E121" s="366"/>
      <c r="F121" s="297"/>
      <c r="G121" s="353"/>
      <c r="H121" s="298"/>
      <c r="I121" s="366"/>
      <c r="J121" s="366"/>
      <c r="K121" s="298"/>
      <c r="L121" s="366"/>
      <c r="M121" s="298"/>
      <c r="N121" s="366"/>
      <c r="O121" s="298"/>
      <c r="P121" s="366"/>
      <c r="Q121" s="298"/>
      <c r="R121" s="365"/>
      <c r="S121" s="298"/>
      <c r="T121" s="366"/>
      <c r="U121" s="298"/>
      <c r="V121" s="366"/>
      <c r="W121" s="366"/>
      <c r="X121" s="298"/>
      <c r="Y121" s="366"/>
      <c r="Z121" s="366"/>
      <c r="AA121" s="298"/>
      <c r="AB121" s="385"/>
      <c r="AC121" s="868"/>
      <c r="AD121" s="298"/>
    </row>
    <row r="122" spans="1:30" ht="15" customHeight="1" x14ac:dyDescent="0.35">
      <c r="A122" s="1251"/>
      <c r="B122" s="352"/>
      <c r="C122" s="352"/>
      <c r="D122" s="298"/>
      <c r="E122" s="366"/>
      <c r="F122" s="297"/>
      <c r="G122" s="353"/>
      <c r="H122" s="298"/>
      <c r="I122" s="366"/>
      <c r="J122" s="366"/>
      <c r="K122" s="298"/>
      <c r="L122" s="366"/>
      <c r="M122" s="298"/>
      <c r="N122" s="366"/>
      <c r="O122" s="298"/>
      <c r="P122" s="366"/>
      <c r="Q122" s="298"/>
      <c r="R122" s="365"/>
      <c r="S122" s="298"/>
      <c r="T122" s="366"/>
      <c r="U122" s="298"/>
      <c r="V122" s="366"/>
      <c r="W122" s="366"/>
      <c r="X122" s="298"/>
      <c r="Y122" s="366"/>
      <c r="Z122" s="366"/>
      <c r="AA122" s="298"/>
      <c r="AB122" s="385"/>
      <c r="AC122" s="868"/>
      <c r="AD122" s="298"/>
    </row>
    <row r="123" spans="1:30" ht="15" customHeight="1" x14ac:dyDescent="0.35">
      <c r="A123" s="1249">
        <v>44249</v>
      </c>
      <c r="B123" s="351"/>
      <c r="C123" s="351"/>
      <c r="D123" s="298"/>
      <c r="E123" s="366"/>
      <c r="F123" s="297"/>
      <c r="G123" s="353">
        <v>14.4</v>
      </c>
      <c r="H123" s="298">
        <v>110160</v>
      </c>
      <c r="I123" s="366"/>
      <c r="J123" s="366"/>
      <c r="K123" s="298"/>
      <c r="L123" s="366"/>
      <c r="M123" s="298"/>
      <c r="N123" s="366"/>
      <c r="O123" s="298"/>
      <c r="P123" s="366"/>
      <c r="Q123" s="298"/>
      <c r="R123" s="365"/>
      <c r="S123" s="298"/>
      <c r="T123" s="366"/>
      <c r="U123" s="298"/>
      <c r="V123" s="366"/>
      <c r="W123" s="366"/>
      <c r="X123" s="298"/>
      <c r="Y123" s="366"/>
      <c r="Z123" s="366"/>
      <c r="AA123" s="298"/>
      <c r="AB123" s="385"/>
      <c r="AC123" s="868"/>
      <c r="AD123" s="298"/>
    </row>
    <row r="124" spans="1:30" ht="15" customHeight="1" x14ac:dyDescent="0.35">
      <c r="A124" s="1251"/>
      <c r="B124" s="352"/>
      <c r="C124" s="352"/>
      <c r="D124" s="298"/>
      <c r="E124" s="366"/>
      <c r="F124" s="297"/>
      <c r="G124" s="353"/>
      <c r="H124" s="298"/>
      <c r="I124" s="366"/>
      <c r="J124" s="366"/>
      <c r="K124" s="298"/>
      <c r="L124" s="366"/>
      <c r="M124" s="298"/>
      <c r="N124" s="366"/>
      <c r="O124" s="298"/>
      <c r="P124" s="366"/>
      <c r="Q124" s="298"/>
      <c r="R124" s="365"/>
      <c r="S124" s="298"/>
      <c r="T124" s="366"/>
      <c r="U124" s="298"/>
      <c r="V124" s="366"/>
      <c r="W124" s="366"/>
      <c r="X124" s="298"/>
      <c r="Y124" s="366"/>
      <c r="Z124" s="366"/>
      <c r="AA124" s="298"/>
      <c r="AB124" s="385"/>
      <c r="AC124" s="868"/>
      <c r="AD124" s="298"/>
    </row>
    <row r="125" spans="1:30" ht="15" customHeight="1" x14ac:dyDescent="0.35">
      <c r="A125" s="1249">
        <v>44250</v>
      </c>
      <c r="B125" s="351">
        <v>39.76</v>
      </c>
      <c r="C125" s="351"/>
      <c r="D125" s="298">
        <v>204764</v>
      </c>
      <c r="E125" s="366"/>
      <c r="F125" s="297"/>
      <c r="G125" s="353"/>
      <c r="H125" s="298"/>
      <c r="I125" s="366"/>
      <c r="J125" s="366"/>
      <c r="K125" s="298"/>
      <c r="L125" s="366"/>
      <c r="M125" s="298"/>
      <c r="N125" s="366"/>
      <c r="O125" s="298"/>
      <c r="P125" s="366"/>
      <c r="Q125" s="298"/>
      <c r="R125" s="365"/>
      <c r="S125" s="298"/>
      <c r="T125" s="366">
        <v>32.72</v>
      </c>
      <c r="U125" s="298">
        <v>250308</v>
      </c>
      <c r="V125" s="366">
        <v>26.41</v>
      </c>
      <c r="W125" s="366"/>
      <c r="X125" s="298">
        <v>202037</v>
      </c>
      <c r="Y125" s="366"/>
      <c r="Z125" s="366"/>
      <c r="AA125" s="298"/>
      <c r="AB125" s="385"/>
      <c r="AC125" s="868"/>
      <c r="AD125" s="298"/>
    </row>
    <row r="126" spans="1:30" ht="18" customHeight="1" x14ac:dyDescent="0.35">
      <c r="A126" s="1251"/>
      <c r="B126" s="352">
        <v>43.8</v>
      </c>
      <c r="C126" s="352"/>
      <c r="D126" s="298">
        <v>225570</v>
      </c>
      <c r="E126" s="366"/>
      <c r="F126" s="297"/>
      <c r="G126" s="353"/>
      <c r="H126" s="298"/>
      <c r="I126" s="366"/>
      <c r="J126" s="366"/>
      <c r="K126" s="298"/>
      <c r="L126" s="366"/>
      <c r="M126" s="298"/>
      <c r="N126" s="366"/>
      <c r="O126" s="298"/>
      <c r="P126" s="366"/>
      <c r="Q126" s="298"/>
      <c r="R126" s="365"/>
      <c r="S126" s="298"/>
      <c r="T126" s="366"/>
      <c r="U126" s="298"/>
      <c r="V126" s="366"/>
      <c r="W126" s="366"/>
      <c r="X126" s="298"/>
      <c r="Y126" s="366"/>
      <c r="Z126" s="366"/>
      <c r="AA126" s="298"/>
      <c r="AB126" s="385"/>
      <c r="AC126" s="868"/>
      <c r="AD126" s="298"/>
    </row>
    <row r="127" spans="1:30" ht="15" customHeight="1" x14ac:dyDescent="0.35">
      <c r="A127" s="1249">
        <v>44251</v>
      </c>
      <c r="B127" s="351"/>
      <c r="C127" s="351"/>
      <c r="D127" s="298"/>
      <c r="E127" s="366">
        <v>28.07</v>
      </c>
      <c r="F127" s="297">
        <v>144561</v>
      </c>
      <c r="G127" s="353"/>
      <c r="H127" s="298"/>
      <c r="I127" s="366"/>
      <c r="J127" s="366"/>
      <c r="K127" s="298"/>
      <c r="L127" s="366"/>
      <c r="M127" s="298"/>
      <c r="N127" s="366"/>
      <c r="O127" s="298"/>
      <c r="P127" s="366"/>
      <c r="Q127" s="298"/>
      <c r="R127" s="365"/>
      <c r="S127" s="298"/>
      <c r="T127" s="366"/>
      <c r="U127" s="298"/>
      <c r="V127" s="366"/>
      <c r="W127" s="366"/>
      <c r="X127" s="298"/>
      <c r="Y127" s="366"/>
      <c r="Z127" s="366"/>
      <c r="AA127" s="298"/>
      <c r="AB127" s="385"/>
      <c r="AC127" s="868"/>
      <c r="AD127" s="298"/>
    </row>
    <row r="128" spans="1:30" ht="15" customHeight="1" x14ac:dyDescent="0.35">
      <c r="A128" s="1251"/>
      <c r="B128" s="352"/>
      <c r="C128" s="352"/>
      <c r="D128" s="298"/>
      <c r="E128" s="366"/>
      <c r="F128" s="297"/>
      <c r="G128" s="353"/>
      <c r="H128" s="298"/>
      <c r="I128" s="366"/>
      <c r="J128" s="366"/>
      <c r="K128" s="298"/>
      <c r="L128" s="366"/>
      <c r="M128" s="298"/>
      <c r="N128" s="366"/>
      <c r="O128" s="298"/>
      <c r="P128" s="366"/>
      <c r="Q128" s="298"/>
      <c r="R128" s="365"/>
      <c r="S128" s="298"/>
      <c r="T128" s="366"/>
      <c r="U128" s="298"/>
      <c r="V128" s="366"/>
      <c r="W128" s="366"/>
      <c r="X128" s="298"/>
      <c r="Y128" s="366"/>
      <c r="Z128" s="366"/>
      <c r="AA128" s="298"/>
      <c r="AB128" s="385"/>
      <c r="AC128" s="868"/>
      <c r="AD128" s="298"/>
    </row>
    <row r="129" spans="1:30" ht="15" customHeight="1" x14ac:dyDescent="0.35">
      <c r="A129" s="1249">
        <v>44252</v>
      </c>
      <c r="B129" s="351"/>
      <c r="C129" s="351"/>
      <c r="D129" s="298"/>
      <c r="E129" s="366"/>
      <c r="F129" s="297"/>
      <c r="G129" s="353"/>
      <c r="H129" s="298"/>
      <c r="I129" s="366"/>
      <c r="J129" s="366"/>
      <c r="K129" s="298"/>
      <c r="L129" s="366"/>
      <c r="M129" s="298"/>
      <c r="N129" s="366"/>
      <c r="O129" s="298"/>
      <c r="P129" s="366"/>
      <c r="Q129" s="298"/>
      <c r="R129" s="365"/>
      <c r="S129" s="298"/>
      <c r="T129" s="366"/>
      <c r="U129" s="298"/>
      <c r="V129" s="366"/>
      <c r="W129" s="366"/>
      <c r="X129" s="298"/>
      <c r="Y129" s="366"/>
      <c r="Z129" s="366">
        <v>47.32</v>
      </c>
      <c r="AA129" s="298">
        <v>482660</v>
      </c>
      <c r="AB129" s="385"/>
      <c r="AC129" s="868"/>
      <c r="AD129" s="298"/>
    </row>
    <row r="130" spans="1:30" ht="15" customHeight="1" x14ac:dyDescent="0.35">
      <c r="A130" s="1251"/>
      <c r="B130" s="352"/>
      <c r="C130" s="352"/>
      <c r="D130" s="298"/>
      <c r="E130" s="366"/>
      <c r="F130" s="297"/>
      <c r="G130" s="353"/>
      <c r="H130" s="298"/>
      <c r="I130" s="366"/>
      <c r="J130" s="366"/>
      <c r="K130" s="298"/>
      <c r="L130" s="366"/>
      <c r="M130" s="298"/>
      <c r="N130" s="366"/>
      <c r="O130" s="298"/>
      <c r="P130" s="366"/>
      <c r="Q130" s="298"/>
      <c r="R130" s="365"/>
      <c r="S130" s="298"/>
      <c r="T130" s="366"/>
      <c r="U130" s="298"/>
      <c r="V130" s="366"/>
      <c r="W130" s="366"/>
      <c r="X130" s="298"/>
      <c r="Y130" s="366"/>
      <c r="Z130" s="366"/>
      <c r="AA130" s="298"/>
      <c r="AB130" s="385"/>
      <c r="AC130" s="868"/>
      <c r="AD130" s="298"/>
    </row>
    <row r="131" spans="1:30" ht="15" customHeight="1" x14ac:dyDescent="0.35">
      <c r="A131" s="1249">
        <v>44253</v>
      </c>
      <c r="B131" s="351"/>
      <c r="C131" s="351"/>
      <c r="D131" s="298"/>
      <c r="E131" s="366">
        <v>21.45</v>
      </c>
      <c r="F131" s="297">
        <v>110511</v>
      </c>
      <c r="G131" s="353">
        <v>14.07</v>
      </c>
      <c r="H131" s="298">
        <v>107636</v>
      </c>
      <c r="I131" s="366"/>
      <c r="J131" s="366"/>
      <c r="K131" s="298"/>
      <c r="L131" s="366"/>
      <c r="M131" s="298"/>
      <c r="N131" s="366"/>
      <c r="O131" s="298"/>
      <c r="P131" s="366"/>
      <c r="Q131" s="298"/>
      <c r="R131" s="365"/>
      <c r="S131" s="298"/>
      <c r="T131" s="366"/>
      <c r="U131" s="298"/>
      <c r="V131" s="366"/>
      <c r="W131" s="366"/>
      <c r="X131" s="298"/>
      <c r="Y131" s="366"/>
      <c r="Z131" s="366"/>
      <c r="AA131" s="298"/>
      <c r="AB131" s="385"/>
      <c r="AC131" s="868"/>
      <c r="AD131" s="298"/>
    </row>
    <row r="132" spans="1:30" ht="15" customHeight="1" x14ac:dyDescent="0.35">
      <c r="A132" s="1251"/>
      <c r="B132" s="352"/>
      <c r="C132" s="352"/>
      <c r="D132" s="298"/>
      <c r="E132" s="366"/>
      <c r="F132" s="297"/>
      <c r="G132" s="353"/>
      <c r="H132" s="298"/>
      <c r="I132" s="366"/>
      <c r="J132" s="366"/>
      <c r="K132" s="298"/>
      <c r="L132" s="366"/>
      <c r="M132" s="298"/>
      <c r="N132" s="366"/>
      <c r="O132" s="298"/>
      <c r="P132" s="366"/>
      <c r="Q132" s="298"/>
      <c r="R132" s="365"/>
      <c r="S132" s="298"/>
      <c r="T132" s="366"/>
      <c r="U132" s="298"/>
      <c r="V132" s="366"/>
      <c r="W132" s="366"/>
      <c r="X132" s="298"/>
      <c r="Y132" s="366"/>
      <c r="Z132" s="366"/>
      <c r="AA132" s="298"/>
      <c r="AB132" s="385"/>
      <c r="AC132" s="868"/>
      <c r="AD132" s="298"/>
    </row>
    <row r="133" spans="1:30" ht="15" customHeight="1" x14ac:dyDescent="0.35">
      <c r="A133" s="1249">
        <v>44254</v>
      </c>
      <c r="B133" s="351"/>
      <c r="C133" s="351"/>
      <c r="D133" s="298"/>
      <c r="E133" s="366"/>
      <c r="F133" s="297"/>
      <c r="G133" s="353"/>
      <c r="H133" s="298"/>
      <c r="I133" s="366"/>
      <c r="J133" s="366"/>
      <c r="K133" s="298"/>
      <c r="L133" s="366"/>
      <c r="M133" s="298"/>
      <c r="N133" s="366"/>
      <c r="O133" s="298"/>
      <c r="P133" s="366"/>
      <c r="Q133" s="298"/>
      <c r="R133" s="365"/>
      <c r="S133" s="298"/>
      <c r="T133" s="366"/>
      <c r="U133" s="298"/>
      <c r="V133" s="366"/>
      <c r="W133" s="366"/>
      <c r="X133" s="298"/>
      <c r="Y133" s="366"/>
      <c r="Z133" s="366"/>
      <c r="AA133" s="298"/>
      <c r="AB133" s="385"/>
      <c r="AC133" s="868"/>
      <c r="AD133" s="298"/>
    </row>
    <row r="134" spans="1:30" ht="15" customHeight="1" x14ac:dyDescent="0.35">
      <c r="A134" s="1251"/>
      <c r="B134" s="352"/>
      <c r="C134" s="352"/>
      <c r="D134" s="298"/>
      <c r="E134" s="366"/>
      <c r="F134" s="297"/>
      <c r="G134" s="353"/>
      <c r="H134" s="298"/>
      <c r="I134" s="366"/>
      <c r="J134" s="366"/>
      <c r="K134" s="298"/>
      <c r="L134" s="366"/>
      <c r="M134" s="298"/>
      <c r="N134" s="366"/>
      <c r="O134" s="298"/>
      <c r="P134" s="366"/>
      <c r="Q134" s="298"/>
      <c r="R134" s="365"/>
      <c r="S134" s="298"/>
      <c r="T134" s="366"/>
      <c r="U134" s="298"/>
      <c r="V134" s="366"/>
      <c r="W134" s="366"/>
      <c r="X134" s="298"/>
      <c r="Y134" s="366"/>
      <c r="Z134" s="366"/>
      <c r="AA134" s="298"/>
      <c r="AB134" s="385"/>
      <c r="AC134" s="868"/>
      <c r="AD134" s="298"/>
    </row>
    <row r="135" spans="1:30" ht="15" customHeight="1" x14ac:dyDescent="0.35">
      <c r="A135" s="1249">
        <v>44255</v>
      </c>
      <c r="B135" s="351">
        <v>35.92</v>
      </c>
      <c r="C135" s="351"/>
      <c r="D135" s="298">
        <v>184988</v>
      </c>
      <c r="E135" s="366">
        <v>32</v>
      </c>
      <c r="F135" s="297">
        <v>164800</v>
      </c>
      <c r="G135" s="353"/>
      <c r="H135" s="298"/>
      <c r="I135" s="366"/>
      <c r="J135" s="366"/>
      <c r="K135" s="298"/>
      <c r="L135" s="366"/>
      <c r="M135" s="298"/>
      <c r="N135" s="366"/>
      <c r="O135" s="298"/>
      <c r="P135" s="366"/>
      <c r="Q135" s="298"/>
      <c r="R135" s="365"/>
      <c r="S135" s="298"/>
      <c r="T135" s="366"/>
      <c r="U135" s="298"/>
      <c r="V135" s="366"/>
      <c r="W135" s="366"/>
      <c r="X135" s="298"/>
      <c r="Y135" s="366">
        <v>13</v>
      </c>
      <c r="Z135" s="366"/>
      <c r="AA135" s="298">
        <v>117000</v>
      </c>
      <c r="AB135" s="385"/>
      <c r="AC135" s="868"/>
      <c r="AD135" s="298"/>
    </row>
    <row r="136" spans="1:30" ht="15" customHeight="1" x14ac:dyDescent="0.35">
      <c r="A136" s="1251"/>
      <c r="B136" s="352"/>
      <c r="C136" s="352"/>
      <c r="D136" s="298"/>
      <c r="E136" s="366"/>
      <c r="F136" s="297"/>
      <c r="G136" s="353"/>
      <c r="H136" s="298"/>
      <c r="I136" s="366"/>
      <c r="J136" s="366"/>
      <c r="K136" s="298"/>
      <c r="L136" s="366"/>
      <c r="M136" s="298"/>
      <c r="N136" s="366"/>
      <c r="O136" s="298"/>
      <c r="P136" s="366"/>
      <c r="Q136" s="298"/>
      <c r="R136" s="365"/>
      <c r="S136" s="298"/>
      <c r="T136" s="366"/>
      <c r="U136" s="298"/>
      <c r="V136" s="366"/>
      <c r="W136" s="366"/>
      <c r="X136" s="298"/>
      <c r="Y136" s="366"/>
      <c r="Z136" s="366"/>
      <c r="AA136" s="298"/>
      <c r="AB136" s="385"/>
      <c r="AC136" s="868"/>
      <c r="AD136" s="298"/>
    </row>
    <row r="137" spans="1:30" s="295" customFormat="1" ht="22" customHeight="1" x14ac:dyDescent="0.35">
      <c r="A137" s="1226" t="s">
        <v>113</v>
      </c>
      <c r="B137" s="354"/>
      <c r="C137" s="354"/>
      <c r="D137" s="293">
        <f>SUM(D83:D136)</f>
        <v>1751361</v>
      </c>
      <c r="E137" s="364"/>
      <c r="F137" s="293">
        <f>SUM(F83:F136)</f>
        <v>1636243</v>
      </c>
      <c r="G137" s="364"/>
      <c r="H137" s="293">
        <f>SUM(H83:H136)</f>
        <v>443778</v>
      </c>
      <c r="I137" s="364"/>
      <c r="J137" s="364"/>
      <c r="K137" s="293">
        <f>SUM(K83:K136)</f>
        <v>90959</v>
      </c>
      <c r="L137" s="364"/>
      <c r="M137" s="293">
        <f>SUM(M83:M136)</f>
        <v>0</v>
      </c>
      <c r="N137" s="364"/>
      <c r="O137" s="293">
        <f>SUM(O83:O136)</f>
        <v>114903</v>
      </c>
      <c r="P137" s="364"/>
      <c r="Q137" s="293">
        <f>SUM(Q83:Q136)</f>
        <v>94019</v>
      </c>
      <c r="R137" s="354"/>
      <c r="S137" s="293">
        <f>SUM(S83:S136)</f>
        <v>323672</v>
      </c>
      <c r="T137" s="364"/>
      <c r="U137" s="293">
        <f>SUM(U83:U136)</f>
        <v>674348</v>
      </c>
      <c r="V137" s="364"/>
      <c r="W137" s="364"/>
      <c r="X137" s="293">
        <f>SUM(X83:X136)</f>
        <v>202037</v>
      </c>
      <c r="Y137" s="364"/>
      <c r="Z137" s="364"/>
      <c r="AA137" s="293">
        <f>SUM(AA83:AA136)</f>
        <v>2500130</v>
      </c>
      <c r="AB137" s="364"/>
      <c r="AC137" s="293">
        <f>SUM(AC83:AC136)</f>
        <v>1012960</v>
      </c>
      <c r="AD137" s="293">
        <f>SUM(D137:AC137)</f>
        <v>8844410</v>
      </c>
    </row>
    <row r="138" spans="1:30" s="295" customFormat="1" ht="22" customHeight="1" x14ac:dyDescent="0.35">
      <c r="A138" s="1226"/>
      <c r="B138" s="354">
        <f>SUM(B83:B137)</f>
        <v>340.07000000000005</v>
      </c>
      <c r="C138" s="354">
        <f>SUM(C83:C137)</f>
        <v>0</v>
      </c>
      <c r="D138" s="293"/>
      <c r="E138" s="354">
        <f>SUM(E83:E137)</f>
        <v>317.7</v>
      </c>
      <c r="F138" s="293"/>
      <c r="G138" s="354">
        <f>SUM(G83:G137)</f>
        <v>58.01</v>
      </c>
      <c r="H138" s="293"/>
      <c r="I138" s="354">
        <f>SUM(I83:I137)</f>
        <v>11.89</v>
      </c>
      <c r="J138" s="354">
        <f>SUM(J83:J137)</f>
        <v>0</v>
      </c>
      <c r="K138" s="293"/>
      <c r="L138" s="354">
        <f>SUM(L83:L137)</f>
        <v>0</v>
      </c>
      <c r="M138" s="293"/>
      <c r="N138" s="354">
        <f>SUM(N83:N137)</f>
        <v>15.02</v>
      </c>
      <c r="O138" s="293"/>
      <c r="P138" s="354">
        <f>SUM(P83:P137)</f>
        <v>12.29</v>
      </c>
      <c r="Q138" s="293"/>
      <c r="R138" s="354">
        <f>SUM(R83:R137)</f>
        <v>42.31</v>
      </c>
      <c r="S138" s="293"/>
      <c r="T138" s="354">
        <f>SUM(T83:T137)</f>
        <v>88.1</v>
      </c>
      <c r="U138" s="293"/>
      <c r="V138" s="354">
        <f>SUM(V83:V137)</f>
        <v>26.41</v>
      </c>
      <c r="W138" s="354">
        <f>SUM(W83:W137)</f>
        <v>0</v>
      </c>
      <c r="X138" s="293"/>
      <c r="Y138" s="354">
        <f>SUM(Y83:Y137)</f>
        <v>13</v>
      </c>
      <c r="Z138" s="354">
        <f>SUM(Z83:Z137)</f>
        <v>233.64</v>
      </c>
      <c r="AA138" s="293"/>
      <c r="AB138" s="354">
        <f>SUM(AB83:AB137)</f>
        <v>99.31</v>
      </c>
      <c r="AC138" s="293"/>
      <c r="AD138" s="364">
        <f>SUM(B138:AC138)</f>
        <v>1257.75</v>
      </c>
    </row>
    <row r="139" spans="1:30" ht="24" customHeight="1" x14ac:dyDescent="0.35">
      <c r="A139" s="1226"/>
      <c r="B139" s="1277"/>
      <c r="C139" s="1278"/>
      <c r="D139" s="1278"/>
      <c r="E139" s="1278"/>
      <c r="F139" s="1278"/>
      <c r="G139" s="1278"/>
      <c r="H139" s="1278"/>
      <c r="I139" s="1278"/>
      <c r="J139" s="1278"/>
      <c r="K139" s="1278"/>
      <c r="L139" s="1278"/>
      <c r="M139" s="1278"/>
      <c r="N139" s="1278"/>
      <c r="O139" s="1278"/>
      <c r="P139" s="1278"/>
      <c r="Q139" s="1278"/>
      <c r="R139" s="1278"/>
      <c r="S139" s="1278"/>
      <c r="T139" s="1278"/>
      <c r="U139" s="1278"/>
      <c r="V139" s="1278"/>
      <c r="W139" s="1278"/>
      <c r="X139" s="1278"/>
      <c r="Y139" s="1278"/>
      <c r="Z139" s="1278"/>
      <c r="AA139" s="1278"/>
      <c r="AB139" s="1278"/>
      <c r="AC139" s="1279"/>
      <c r="AD139" s="394">
        <v>30799278</v>
      </c>
    </row>
    <row r="140" spans="1:30" ht="24" customHeight="1" x14ac:dyDescent="0.35">
      <c r="A140" s="862"/>
      <c r="B140" s="1277"/>
      <c r="C140" s="1278"/>
      <c r="D140" s="1278"/>
      <c r="E140" s="1278"/>
      <c r="F140" s="1278"/>
      <c r="G140" s="1278"/>
      <c r="H140" s="1278"/>
      <c r="I140" s="1278"/>
      <c r="J140" s="1278"/>
      <c r="K140" s="1278"/>
      <c r="L140" s="1278"/>
      <c r="M140" s="1278"/>
      <c r="N140" s="1278"/>
      <c r="O140" s="1278"/>
      <c r="P140" s="1278"/>
      <c r="Q140" s="1278"/>
      <c r="R140" s="1278"/>
      <c r="S140" s="1278"/>
      <c r="T140" s="1278"/>
      <c r="U140" s="1278"/>
      <c r="V140" s="1278"/>
      <c r="W140" s="1278"/>
      <c r="X140" s="1278"/>
      <c r="Y140" s="1278"/>
      <c r="Z140" s="1278"/>
      <c r="AA140" s="1278"/>
      <c r="AB140" s="1278"/>
      <c r="AC140" s="1279"/>
      <c r="AD140" s="412">
        <v>4228.66</v>
      </c>
    </row>
    <row r="141" spans="1:30" ht="22" customHeight="1" x14ac:dyDescent="0.35">
      <c r="A141" s="331" t="s">
        <v>151</v>
      </c>
      <c r="B141" s="360"/>
      <c r="C141" s="360"/>
      <c r="D141" s="303"/>
      <c r="E141" s="368"/>
      <c r="F141" s="303"/>
      <c r="G141" s="368"/>
      <c r="H141" s="301"/>
      <c r="I141" s="359"/>
      <c r="J141" s="359"/>
      <c r="K141" s="301"/>
      <c r="L141" s="359"/>
      <c r="M141" s="301"/>
      <c r="N141" s="359"/>
      <c r="O141" s="301"/>
      <c r="P141" s="359"/>
      <c r="Q141" s="301"/>
      <c r="R141" s="369"/>
      <c r="S141" s="301"/>
      <c r="T141" s="359"/>
      <c r="U141" s="301"/>
      <c r="V141" s="359"/>
      <c r="W141" s="359"/>
      <c r="X141" s="301"/>
      <c r="Y141" s="359"/>
      <c r="Z141" s="359"/>
      <c r="AA141" s="301"/>
      <c r="AB141" s="359"/>
      <c r="AC141" s="301"/>
      <c r="AD141" s="301"/>
    </row>
    <row r="142" spans="1:30" ht="22" customHeight="1" x14ac:dyDescent="0.35">
      <c r="A142" s="301"/>
      <c r="B142" s="359"/>
      <c r="C142" s="359"/>
      <c r="D142" s="301"/>
      <c r="E142" s="359"/>
      <c r="F142" s="301"/>
      <c r="G142" s="359"/>
      <c r="H142" s="301"/>
      <c r="I142" s="359"/>
      <c r="J142" s="359"/>
      <c r="K142" s="301"/>
      <c r="L142" s="359"/>
      <c r="M142" s="301"/>
      <c r="N142" s="359"/>
      <c r="O142" s="301"/>
      <c r="P142" s="359"/>
      <c r="Q142" s="301"/>
      <c r="R142" s="369"/>
      <c r="S142" s="301"/>
      <c r="T142" s="359"/>
      <c r="U142" s="301"/>
      <c r="V142" s="359"/>
      <c r="W142" s="359"/>
      <c r="X142" s="301"/>
      <c r="Y142" s="359"/>
      <c r="Z142" s="359"/>
      <c r="AA142" s="301"/>
      <c r="AB142" s="359"/>
      <c r="AC142" s="301"/>
      <c r="AD142" s="301"/>
    </row>
    <row r="143" spans="1:30" ht="22" customHeight="1" x14ac:dyDescent="0.35">
      <c r="A143" s="301"/>
      <c r="B143" s="359"/>
      <c r="C143" s="359"/>
      <c r="D143" s="301"/>
      <c r="E143" s="359"/>
      <c r="F143" s="301"/>
      <c r="G143" s="359"/>
      <c r="H143" s="301"/>
      <c r="I143" s="359"/>
      <c r="J143" s="359"/>
      <c r="K143" s="301"/>
      <c r="L143" s="359"/>
      <c r="M143" s="301"/>
      <c r="N143" s="359"/>
      <c r="O143" s="301"/>
      <c r="P143" s="359"/>
      <c r="Q143" s="301"/>
      <c r="R143" s="369"/>
      <c r="S143" s="301"/>
      <c r="T143" s="359"/>
      <c r="U143" s="301"/>
      <c r="V143" s="359"/>
      <c r="W143" s="359"/>
      <c r="X143" s="359"/>
      <c r="Y143" s="359"/>
      <c r="Z143" s="359"/>
      <c r="AA143" s="301"/>
      <c r="AB143" s="359"/>
      <c r="AC143" s="301"/>
      <c r="AD143" s="301"/>
    </row>
    <row r="144" spans="1:30" ht="32.25" customHeight="1" x14ac:dyDescent="0.35">
      <c r="A144" s="324"/>
      <c r="B144" s="361"/>
      <c r="C144" s="361"/>
      <c r="D144" s="1238"/>
      <c r="E144" s="1238"/>
      <c r="F144" s="1238"/>
      <c r="G144" s="391"/>
      <c r="H144" s="301"/>
      <c r="I144" s="359"/>
      <c r="J144" s="359"/>
      <c r="K144" s="301"/>
      <c r="L144" s="359"/>
      <c r="M144" s="301"/>
      <c r="N144" s="359"/>
      <c r="O144" s="301"/>
      <c r="P144" s="359"/>
      <c r="Q144" s="301"/>
      <c r="R144" s="369"/>
      <c r="S144" s="301"/>
      <c r="T144" s="359"/>
      <c r="U144" s="866"/>
      <c r="V144" s="369"/>
      <c r="W144" s="369"/>
      <c r="X144" s="359"/>
      <c r="Y144" s="359"/>
      <c r="Z144" s="359"/>
      <c r="AA144" s="1239"/>
      <c r="AB144" s="1239"/>
      <c r="AC144" s="1239"/>
      <c r="AD144" s="866"/>
    </row>
    <row r="145" spans="1:30" ht="22" customHeight="1" x14ac:dyDescent="0.35">
      <c r="A145" s="301"/>
      <c r="B145" s="359"/>
      <c r="C145" s="359"/>
      <c r="D145" s="1240" t="s">
        <v>156</v>
      </c>
      <c r="E145" s="1240"/>
      <c r="F145" s="1240" t="s">
        <v>157</v>
      </c>
      <c r="G145" s="1240"/>
      <c r="H145" s="1240" t="s">
        <v>158</v>
      </c>
      <c r="I145" s="1240"/>
      <c r="J145" s="366"/>
      <c r="K145" s="1240" t="s">
        <v>159</v>
      </c>
      <c r="L145" s="1240"/>
      <c r="M145" s="1240" t="s">
        <v>160</v>
      </c>
      <c r="N145" s="1240"/>
      <c r="O145" s="1240" t="s">
        <v>216</v>
      </c>
      <c r="P145" s="1240"/>
      <c r="Q145" s="1240" t="s">
        <v>217</v>
      </c>
      <c r="R145" s="1240"/>
      <c r="S145" s="298"/>
      <c r="T145" s="359"/>
      <c r="U145" s="301"/>
      <c r="V145" s="359"/>
      <c r="W145" s="359"/>
      <c r="X145" s="359"/>
      <c r="Y145" s="359"/>
      <c r="Z145" s="359"/>
      <c r="AA145" s="301"/>
      <c r="AB145" s="359">
        <v>4223.8999999999996</v>
      </c>
      <c r="AC145" s="301">
        <v>30799098</v>
      </c>
      <c r="AD145" s="301"/>
    </row>
    <row r="146" spans="1:30" ht="22" customHeight="1" x14ac:dyDescent="0.35">
      <c r="A146" s="301"/>
      <c r="B146" s="359"/>
      <c r="C146" s="359"/>
      <c r="D146" s="867">
        <v>2709942</v>
      </c>
      <c r="E146" s="365">
        <v>354.24</v>
      </c>
      <c r="F146" s="298">
        <v>4626178</v>
      </c>
      <c r="G146" s="366">
        <v>460.8</v>
      </c>
      <c r="H146" s="298">
        <v>711680</v>
      </c>
      <c r="I146" s="366">
        <v>93.33</v>
      </c>
      <c r="J146" s="366"/>
      <c r="K146" s="298">
        <v>1751361</v>
      </c>
      <c r="L146" s="366">
        <v>340.07</v>
      </c>
      <c r="M146" s="298">
        <v>323672</v>
      </c>
      <c r="N146" s="366">
        <v>42.31</v>
      </c>
      <c r="O146" s="298">
        <v>2500130</v>
      </c>
      <c r="P146" s="366">
        <v>13</v>
      </c>
      <c r="Q146" s="298">
        <v>1012960</v>
      </c>
      <c r="R146" s="365">
        <v>99.31</v>
      </c>
      <c r="S146" s="298"/>
      <c r="T146" s="359"/>
      <c r="U146" s="301"/>
      <c r="V146" s="359"/>
      <c r="W146" s="359"/>
      <c r="X146" s="359"/>
      <c r="Y146" s="359"/>
      <c r="Z146" s="359"/>
      <c r="AA146" s="301"/>
      <c r="AB146" s="359">
        <v>4228.66</v>
      </c>
      <c r="AC146" s="301">
        <v>30799278</v>
      </c>
      <c r="AD146" s="301"/>
    </row>
    <row r="147" spans="1:30" ht="22" customHeight="1" x14ac:dyDescent="0.35">
      <c r="A147" s="301"/>
      <c r="B147" s="359"/>
      <c r="C147" s="359"/>
      <c r="D147" s="867">
        <v>3963319</v>
      </c>
      <c r="E147" s="365">
        <v>518.08000000000004</v>
      </c>
      <c r="F147" s="298"/>
      <c r="G147" s="366">
        <v>206.37</v>
      </c>
      <c r="H147" s="298">
        <v>469725</v>
      </c>
      <c r="I147" s="366">
        <v>61.4</v>
      </c>
      <c r="J147" s="366"/>
      <c r="K147" s="298">
        <v>1636243</v>
      </c>
      <c r="L147" s="366">
        <v>317.7</v>
      </c>
      <c r="M147" s="298">
        <v>674348</v>
      </c>
      <c r="N147" s="366">
        <v>88.1</v>
      </c>
      <c r="O147" s="298"/>
      <c r="P147" s="366">
        <v>233.6</v>
      </c>
      <c r="Q147" s="298"/>
      <c r="R147" s="365"/>
      <c r="S147" s="298"/>
      <c r="T147" s="359"/>
      <c r="U147" s="301"/>
      <c r="V147" s="359"/>
      <c r="W147" s="359"/>
      <c r="X147" s="301"/>
      <c r="Y147" s="359"/>
      <c r="Z147" s="359"/>
      <c r="AA147" s="301"/>
      <c r="AB147" s="359">
        <f>AB145-AB146</f>
        <v>-4.7600000000002183</v>
      </c>
      <c r="AC147" s="301">
        <f>AC145-AC146</f>
        <v>-180</v>
      </c>
      <c r="AD147" s="301"/>
    </row>
    <row r="148" spans="1:30" ht="22" customHeight="1" x14ac:dyDescent="0.35">
      <c r="A148" s="301"/>
      <c r="B148" s="359"/>
      <c r="C148" s="359"/>
      <c r="D148" s="867">
        <v>1891464</v>
      </c>
      <c r="E148" s="365">
        <v>247.25</v>
      </c>
      <c r="F148" s="298">
        <v>365670</v>
      </c>
      <c r="G148" s="366">
        <v>47.8</v>
      </c>
      <c r="H148" s="298">
        <v>4819500</v>
      </c>
      <c r="I148" s="366">
        <v>630</v>
      </c>
      <c r="J148" s="366"/>
      <c r="K148" s="298">
        <v>443778</v>
      </c>
      <c r="L148" s="366">
        <v>58.01</v>
      </c>
      <c r="M148" s="298">
        <v>202037</v>
      </c>
      <c r="N148" s="366">
        <v>26.41</v>
      </c>
      <c r="O148" s="298"/>
      <c r="P148" s="366"/>
      <c r="Q148" s="293"/>
      <c r="R148" s="354"/>
      <c r="S148" s="298"/>
      <c r="T148" s="359"/>
      <c r="U148" s="301"/>
      <c r="V148" s="359"/>
      <c r="W148" s="359"/>
      <c r="X148" s="301"/>
      <c r="Y148" s="359"/>
      <c r="Z148" s="359"/>
      <c r="AA148" s="301"/>
      <c r="AB148" s="359"/>
      <c r="AC148" s="301"/>
      <c r="AD148" s="301"/>
    </row>
    <row r="149" spans="1:30" ht="22" customHeight="1" x14ac:dyDescent="0.35">
      <c r="A149" s="325"/>
      <c r="B149" s="362"/>
      <c r="C149" s="362"/>
      <c r="D149" s="413"/>
      <c r="E149" s="414"/>
      <c r="F149" s="413"/>
      <c r="G149" s="414"/>
      <c r="H149" s="867">
        <v>527927</v>
      </c>
      <c r="I149" s="365">
        <v>102.51</v>
      </c>
      <c r="J149" s="365"/>
      <c r="K149" s="867">
        <v>90959</v>
      </c>
      <c r="L149" s="383">
        <v>11.89</v>
      </c>
      <c r="M149" s="862"/>
      <c r="N149" s="354"/>
      <c r="O149" s="298"/>
      <c r="P149" s="366"/>
      <c r="Q149" s="413"/>
      <c r="R149" s="415"/>
      <c r="S149" s="413"/>
      <c r="T149" s="376"/>
      <c r="U149" s="880"/>
      <c r="V149" s="381"/>
      <c r="W149" s="381"/>
      <c r="X149" s="859"/>
      <c r="Y149" s="380"/>
      <c r="Z149" s="380"/>
      <c r="AA149" s="1237"/>
      <c r="AB149" s="1237"/>
      <c r="AC149" s="1237"/>
      <c r="AD149" s="880"/>
    </row>
    <row r="150" spans="1:30" ht="22" customHeight="1" x14ac:dyDescent="0.35">
      <c r="A150" s="301"/>
      <c r="B150" s="359"/>
      <c r="C150" s="359"/>
      <c r="D150" s="298"/>
      <c r="E150" s="366"/>
      <c r="F150" s="298"/>
      <c r="G150" s="366"/>
      <c r="H150" s="298">
        <v>493733</v>
      </c>
      <c r="I150" s="366">
        <v>64.510000000000005</v>
      </c>
      <c r="J150" s="366"/>
      <c r="K150" s="298">
        <v>114903</v>
      </c>
      <c r="L150" s="366">
        <v>15.02</v>
      </c>
      <c r="M150" s="298"/>
      <c r="N150" s="366"/>
      <c r="O150" s="298"/>
      <c r="P150" s="366"/>
      <c r="Q150" s="298"/>
      <c r="R150" s="365"/>
      <c r="S150" s="298"/>
      <c r="T150" s="359"/>
      <c r="U150" s="301"/>
      <c r="V150" s="359"/>
      <c r="W150" s="359"/>
      <c r="X150" s="301"/>
      <c r="Y150" s="359"/>
      <c r="Z150" s="359"/>
      <c r="AA150" s="301"/>
      <c r="AB150" s="359"/>
      <c r="AC150" s="301"/>
      <c r="AD150" s="301"/>
    </row>
    <row r="151" spans="1:30" ht="15" x14ac:dyDescent="0.35">
      <c r="A151" s="301"/>
      <c r="B151" s="359"/>
      <c r="C151" s="359"/>
      <c r="D151" s="298"/>
      <c r="E151" s="366"/>
      <c r="F151" s="298"/>
      <c r="G151" s="366"/>
      <c r="H151" s="298">
        <v>1129997</v>
      </c>
      <c r="I151" s="366">
        <v>147</v>
      </c>
      <c r="J151" s="366"/>
      <c r="K151" s="298">
        <v>94019</v>
      </c>
      <c r="L151" s="366">
        <v>12.29</v>
      </c>
      <c r="M151" s="298"/>
      <c r="N151" s="366"/>
      <c r="O151" s="298"/>
      <c r="P151" s="366"/>
      <c r="Q151" s="298"/>
      <c r="R151" s="365"/>
      <c r="S151" s="298"/>
      <c r="T151" s="359"/>
      <c r="U151" s="301">
        <f>+X152</f>
        <v>0</v>
      </c>
      <c r="V151" s="359"/>
      <c r="W151" s="359"/>
      <c r="X151" s="301"/>
      <c r="Y151" s="359"/>
      <c r="Z151" s="359"/>
      <c r="AA151" s="301"/>
      <c r="AB151" s="359"/>
      <c r="AC151" s="301"/>
      <c r="AD151" s="301"/>
    </row>
    <row r="152" spans="1:30" x14ac:dyDescent="0.35">
      <c r="D152" s="287"/>
      <c r="E152" s="392"/>
      <c r="F152" s="287"/>
      <c r="G152" s="392"/>
      <c r="H152" s="287">
        <v>245733</v>
      </c>
      <c r="I152" s="392">
        <v>32.119999999999997</v>
      </c>
      <c r="J152" s="392"/>
      <c r="K152" s="287"/>
      <c r="L152" s="392"/>
      <c r="M152" s="285"/>
      <c r="N152" s="416"/>
      <c r="O152" s="285"/>
      <c r="P152" s="416"/>
      <c r="Q152" s="287"/>
      <c r="R152" s="375"/>
      <c r="S152" s="287"/>
    </row>
    <row r="153" spans="1:30" x14ac:dyDescent="0.35">
      <c r="D153" s="285"/>
      <c r="E153" s="416">
        <f>SUM(E146:E152)</f>
        <v>1119.5700000000002</v>
      </c>
      <c r="F153" s="285"/>
      <c r="G153" s="416">
        <f>SUM(G146:G152)</f>
        <v>714.97</v>
      </c>
      <c r="H153" s="285"/>
      <c r="I153" s="416">
        <f>SUM(I146:I152)</f>
        <v>1130.8699999999999</v>
      </c>
      <c r="J153" s="416"/>
      <c r="K153" s="285"/>
      <c r="L153" s="416">
        <f>SUM(L146:L152)</f>
        <v>754.9799999999999</v>
      </c>
      <c r="M153" s="285"/>
      <c r="N153" s="416">
        <f>SUM(N146:N152)</f>
        <v>156.82</v>
      </c>
      <c r="O153" s="285"/>
      <c r="P153" s="416">
        <f>SUM(P146:P152)</f>
        <v>246.6</v>
      </c>
      <c r="Q153" s="285"/>
      <c r="R153" s="363">
        <f>SUM(R146:R152)</f>
        <v>99.31</v>
      </c>
      <c r="S153" s="287">
        <f>SUM(E153:R153)</f>
        <v>4223.1200000000008</v>
      </c>
    </row>
    <row r="154" spans="1:30" x14ac:dyDescent="0.35">
      <c r="D154" s="287">
        <f>SUM(D146:D153)</f>
        <v>8564725</v>
      </c>
      <c r="E154" s="392"/>
      <c r="F154" s="287">
        <f>SUM(F146:F153)</f>
        <v>4991848</v>
      </c>
      <c r="G154" s="392"/>
      <c r="H154" s="287">
        <f>SUM(H146:H153)</f>
        <v>8398295</v>
      </c>
      <c r="I154" s="392"/>
      <c r="J154" s="392"/>
      <c r="K154" s="287">
        <f>SUM(K146:K153)</f>
        <v>4131263</v>
      </c>
      <c r="L154" s="392"/>
      <c r="M154" s="287">
        <f>SUM(M146:M153)</f>
        <v>1200057</v>
      </c>
      <c r="N154" s="392"/>
      <c r="O154" s="287">
        <f>SUM(O146:O153)</f>
        <v>2500130</v>
      </c>
      <c r="P154" s="392"/>
      <c r="Q154" s="287">
        <f>SUM(Q146:Q153)</f>
        <v>1012960</v>
      </c>
      <c r="R154" s="375"/>
      <c r="S154" s="287">
        <f>SUM(D154:R154)</f>
        <v>30799278</v>
      </c>
    </row>
  </sheetData>
  <mergeCells count="106">
    <mergeCell ref="AA149:AC149"/>
    <mergeCell ref="B140:AC140"/>
    <mergeCell ref="D144:F144"/>
    <mergeCell ref="AA144:AC144"/>
    <mergeCell ref="D145:E145"/>
    <mergeCell ref="F145:G145"/>
    <mergeCell ref="H145:I145"/>
    <mergeCell ref="K145:L145"/>
    <mergeCell ref="M145:N145"/>
    <mergeCell ref="O145:P145"/>
    <mergeCell ref="Q145:R145"/>
    <mergeCell ref="A129:A130"/>
    <mergeCell ref="A131:A132"/>
    <mergeCell ref="A133:A134"/>
    <mergeCell ref="A135:A136"/>
    <mergeCell ref="A137:A139"/>
    <mergeCell ref="B139:AC139"/>
    <mergeCell ref="A115:A116"/>
    <mergeCell ref="A117:A118"/>
    <mergeCell ref="A121:A122"/>
    <mergeCell ref="A123:A124"/>
    <mergeCell ref="A125:A126"/>
    <mergeCell ref="A127:A128"/>
    <mergeCell ref="A103:A104"/>
    <mergeCell ref="A105:A106"/>
    <mergeCell ref="A107:A108"/>
    <mergeCell ref="A109:A110"/>
    <mergeCell ref="A111:A112"/>
    <mergeCell ref="A113:A114"/>
    <mergeCell ref="A91:A92"/>
    <mergeCell ref="A93:A94"/>
    <mergeCell ref="A95:A96"/>
    <mergeCell ref="A97:A98"/>
    <mergeCell ref="A99:A100"/>
    <mergeCell ref="A101:A102"/>
    <mergeCell ref="Y81:AA81"/>
    <mergeCell ref="AB81:AC81"/>
    <mergeCell ref="A83:A84"/>
    <mergeCell ref="A85:A86"/>
    <mergeCell ref="A87:A88"/>
    <mergeCell ref="A89:A90"/>
    <mergeCell ref="AD80:AD81"/>
    <mergeCell ref="B81:D81"/>
    <mergeCell ref="E81:F81"/>
    <mergeCell ref="G81:H81"/>
    <mergeCell ref="I81:K81"/>
    <mergeCell ref="L81:M81"/>
    <mergeCell ref="N81:O81"/>
    <mergeCell ref="P81:Q81"/>
    <mergeCell ref="T81:U81"/>
    <mergeCell ref="V81:X81"/>
    <mergeCell ref="B80:F80"/>
    <mergeCell ref="G80:H80"/>
    <mergeCell ref="I80:Q80"/>
    <mergeCell ref="R80:X80"/>
    <mergeCell ref="Y80:AA80"/>
    <mergeCell ref="AB80:AC80"/>
    <mergeCell ref="A65:A67"/>
    <mergeCell ref="A68:A70"/>
    <mergeCell ref="A71:A73"/>
    <mergeCell ref="A74:A76"/>
    <mergeCell ref="A77:A78"/>
    <mergeCell ref="A80:A82"/>
    <mergeCell ref="A50:A52"/>
    <mergeCell ref="A53:A54"/>
    <mergeCell ref="A55:A57"/>
    <mergeCell ref="A58:A59"/>
    <mergeCell ref="A60:A61"/>
    <mergeCell ref="A62:A64"/>
    <mergeCell ref="A35:A37"/>
    <mergeCell ref="A38:A40"/>
    <mergeCell ref="A41:A42"/>
    <mergeCell ref="A43:A44"/>
    <mergeCell ref="A45:A46"/>
    <mergeCell ref="A47:A49"/>
    <mergeCell ref="A22:A23"/>
    <mergeCell ref="A24:A25"/>
    <mergeCell ref="A26:A28"/>
    <mergeCell ref="A29:A30"/>
    <mergeCell ref="A31:A32"/>
    <mergeCell ref="A33:A34"/>
    <mergeCell ref="A7:A8"/>
    <mergeCell ref="A9:A11"/>
    <mergeCell ref="A12:A13"/>
    <mergeCell ref="A14:A15"/>
    <mergeCell ref="A16:A17"/>
    <mergeCell ref="A18:A21"/>
    <mergeCell ref="Y4:AA4"/>
    <mergeCell ref="AB4:AC4"/>
    <mergeCell ref="AD4:AD5"/>
    <mergeCell ref="B5:D5"/>
    <mergeCell ref="E5:F5"/>
    <mergeCell ref="G5:H5"/>
    <mergeCell ref="I5:K5"/>
    <mergeCell ref="L5:M5"/>
    <mergeCell ref="N5:O5"/>
    <mergeCell ref="A1:AD1"/>
    <mergeCell ref="A2:AD2"/>
    <mergeCell ref="A4:A5"/>
    <mergeCell ref="B4:H4"/>
    <mergeCell ref="I4:M4"/>
    <mergeCell ref="N4:O4"/>
    <mergeCell ref="P4:Q4"/>
    <mergeCell ref="R4:S4"/>
    <mergeCell ref="T4:U4"/>
    <mergeCell ref="V4:X4"/>
  </mergeCells>
  <printOptions horizontalCentered="1"/>
  <pageMargins left="0.25" right="0.25" top="0.16" bottom="0.12" header="0.18" footer="0.12"/>
  <pageSetup paperSize="9" scale="32" fitToHeight="0" orientation="landscape" horizontalDpi="360" verticalDpi="360" r:id="rId1"/>
  <rowBreaks count="1" manualBreakCount="1">
    <brk id="78" max="1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AD164"/>
  <sheetViews>
    <sheetView workbookViewId="0">
      <selection sqref="A1:AC1"/>
    </sheetView>
  </sheetViews>
  <sheetFormatPr defaultColWidth="9.1796875" defaultRowHeight="14" x14ac:dyDescent="0.35"/>
  <cols>
    <col min="1" max="1" width="27.453125" style="294" customWidth="1"/>
    <col min="2" max="2" width="11" style="408" customWidth="1"/>
    <col min="3" max="3" width="11" style="349" customWidth="1"/>
    <col min="4" max="4" width="19.453125" style="294" customWidth="1"/>
    <col min="5" max="5" width="11" style="349" customWidth="1"/>
    <col min="6" max="6" width="17.453125" style="294" bestFit="1" customWidth="1"/>
    <col min="7" max="7" width="9.81640625" style="349" customWidth="1"/>
    <col min="8" max="8" width="17.81640625" style="294" customWidth="1"/>
    <col min="9" max="10" width="9.81640625" style="349" customWidth="1"/>
    <col min="11" max="11" width="18.453125" style="294" bestFit="1" customWidth="1"/>
    <col min="12" max="12" width="11.1796875" style="349" customWidth="1"/>
    <col min="13" max="13" width="18.453125" style="294" bestFit="1" customWidth="1"/>
    <col min="14" max="14" width="9.453125" style="349" customWidth="1"/>
    <col min="15" max="15" width="20.453125" style="294" customWidth="1"/>
    <col min="16" max="16" width="10" style="349" customWidth="1"/>
    <col min="17" max="17" width="21" style="294" bestFit="1" customWidth="1"/>
    <col min="18" max="18" width="10.453125" style="377" customWidth="1"/>
    <col min="19" max="19" width="21.453125" style="294" customWidth="1"/>
    <col min="20" max="20" width="10.453125" style="349" customWidth="1"/>
    <col min="21" max="21" width="19.453125" style="294" customWidth="1"/>
    <col min="22" max="23" width="9.453125" style="349" customWidth="1"/>
    <col min="24" max="24" width="16.453125" style="294" customWidth="1"/>
    <col min="25" max="25" width="9.453125" style="349" customWidth="1"/>
    <col min="26" max="26" width="18.453125" style="294" bestFit="1" customWidth="1"/>
    <col min="27" max="27" width="10.453125" style="349" customWidth="1"/>
    <col min="28" max="28" width="19.453125" style="294" customWidth="1"/>
    <col min="29" max="29" width="21.453125" style="294" customWidth="1"/>
    <col min="30" max="16384" width="9.1796875" style="294"/>
  </cols>
  <sheetData>
    <row r="1" spans="1:30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  <c r="AC1" s="1237"/>
    </row>
    <row r="2" spans="1:30" ht="15" x14ac:dyDescent="0.35">
      <c r="A2" s="1237" t="s">
        <v>296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  <c r="Q2" s="1237"/>
      <c r="R2" s="1237"/>
      <c r="S2" s="1237"/>
      <c r="T2" s="1237"/>
      <c r="U2" s="1237"/>
      <c r="V2" s="1237"/>
      <c r="W2" s="1237"/>
      <c r="X2" s="1237"/>
      <c r="Y2" s="1237"/>
      <c r="Z2" s="1237"/>
      <c r="AA2" s="1237"/>
      <c r="AB2" s="1237"/>
      <c r="AC2" s="1237"/>
    </row>
    <row r="4" spans="1:30" s="295" customFormat="1" ht="39" customHeight="1" x14ac:dyDescent="0.35">
      <c r="A4" s="1236" t="s">
        <v>2</v>
      </c>
      <c r="B4" s="1268" t="s">
        <v>174</v>
      </c>
      <c r="C4" s="1281"/>
      <c r="D4" s="1281"/>
      <c r="E4" s="1281"/>
      <c r="F4" s="1281"/>
      <c r="G4" s="1281"/>
      <c r="H4" s="1269"/>
      <c r="I4" s="1268" t="s">
        <v>293</v>
      </c>
      <c r="J4" s="1281"/>
      <c r="K4" s="1281"/>
      <c r="L4" s="1281"/>
      <c r="M4" s="1269"/>
      <c r="N4" s="1282" t="s">
        <v>266</v>
      </c>
      <c r="O4" s="1283"/>
      <c r="P4" s="1282" t="s">
        <v>5</v>
      </c>
      <c r="Q4" s="1283"/>
      <c r="R4" s="1282" t="s">
        <v>6</v>
      </c>
      <c r="S4" s="1283"/>
      <c r="T4" s="1268" t="s">
        <v>7</v>
      </c>
      <c r="U4" s="1269"/>
      <c r="V4" s="1282" t="s">
        <v>8</v>
      </c>
      <c r="W4" s="1284"/>
      <c r="X4" s="1283"/>
      <c r="Y4" s="1268" t="s">
        <v>7</v>
      </c>
      <c r="Z4" s="1269"/>
      <c r="AA4" s="1268" t="s">
        <v>7</v>
      </c>
      <c r="AB4" s="1269"/>
      <c r="AC4" s="1245" t="s">
        <v>9</v>
      </c>
    </row>
    <row r="5" spans="1:30" s="296" customFormat="1" ht="30.75" customHeight="1" x14ac:dyDescent="0.35">
      <c r="A5" s="1268"/>
      <c r="B5" s="1268" t="s">
        <v>188</v>
      </c>
      <c r="C5" s="1281"/>
      <c r="D5" s="1269"/>
      <c r="E5" s="1268" t="s">
        <v>189</v>
      </c>
      <c r="F5" s="1269"/>
      <c r="G5" s="1268" t="s">
        <v>267</v>
      </c>
      <c r="H5" s="1269"/>
      <c r="I5" s="1236" t="s">
        <v>190</v>
      </c>
      <c r="J5" s="1236"/>
      <c r="K5" s="1236"/>
      <c r="L5" s="1236" t="s">
        <v>14</v>
      </c>
      <c r="M5" s="1236"/>
      <c r="N5" s="1268" t="s">
        <v>269</v>
      </c>
      <c r="O5" s="1269"/>
      <c r="P5" s="363"/>
      <c r="Q5" s="869" t="s">
        <v>192</v>
      </c>
      <c r="R5" s="363"/>
      <c r="S5" s="869" t="s">
        <v>20</v>
      </c>
      <c r="T5" s="374"/>
      <c r="U5" s="863" t="s">
        <v>255</v>
      </c>
      <c r="V5" s="350"/>
      <c r="W5" s="350"/>
      <c r="X5" s="339" t="s">
        <v>193</v>
      </c>
      <c r="Y5" s="384"/>
      <c r="Z5" s="863" t="s">
        <v>251</v>
      </c>
      <c r="AA5" s="374"/>
      <c r="AB5" s="869" t="s">
        <v>284</v>
      </c>
      <c r="AC5" s="1247"/>
    </row>
    <row r="6" spans="1:30" s="296" customFormat="1" ht="30.75" customHeight="1" x14ac:dyDescent="0.35">
      <c r="A6" s="875"/>
      <c r="B6" s="396" t="s">
        <v>30</v>
      </c>
      <c r="C6" s="350"/>
      <c r="D6" s="869" t="s">
        <v>27</v>
      </c>
      <c r="E6" s="363" t="s">
        <v>30</v>
      </c>
      <c r="F6" s="869" t="s">
        <v>27</v>
      </c>
      <c r="G6" s="389" t="s">
        <v>30</v>
      </c>
      <c r="H6" s="874" t="s">
        <v>27</v>
      </c>
      <c r="I6" s="371" t="s">
        <v>30</v>
      </c>
      <c r="J6" s="371" t="s">
        <v>28</v>
      </c>
      <c r="K6" s="869" t="s">
        <v>27</v>
      </c>
      <c r="L6" s="363" t="s">
        <v>30</v>
      </c>
      <c r="M6" s="869" t="s">
        <v>27</v>
      </c>
      <c r="N6" s="363" t="s">
        <v>30</v>
      </c>
      <c r="O6" s="869" t="s">
        <v>27</v>
      </c>
      <c r="P6" s="363" t="s">
        <v>30</v>
      </c>
      <c r="Q6" s="869" t="s">
        <v>27</v>
      </c>
      <c r="R6" s="363" t="s">
        <v>31</v>
      </c>
      <c r="S6" s="869" t="s">
        <v>27</v>
      </c>
      <c r="T6" s="374" t="s">
        <v>30</v>
      </c>
      <c r="U6" s="863" t="s">
        <v>27</v>
      </c>
      <c r="V6" s="350" t="s">
        <v>30</v>
      </c>
      <c r="W6" s="350"/>
      <c r="X6" s="873" t="s">
        <v>27</v>
      </c>
      <c r="Y6" s="350" t="s">
        <v>30</v>
      </c>
      <c r="Z6" s="863" t="s">
        <v>27</v>
      </c>
      <c r="AA6" s="374" t="s">
        <v>30</v>
      </c>
      <c r="AB6" s="869" t="s">
        <v>27</v>
      </c>
      <c r="AC6" s="864"/>
    </row>
    <row r="7" spans="1:30" ht="15" customHeight="1" x14ac:dyDescent="0.35">
      <c r="A7" s="1249">
        <v>44197</v>
      </c>
      <c r="B7" s="397">
        <v>18.71</v>
      </c>
      <c r="C7" s="351"/>
      <c r="D7" s="327">
        <v>143132</v>
      </c>
      <c r="E7" s="348">
        <v>14.57</v>
      </c>
      <c r="F7" s="327">
        <v>111461</v>
      </c>
      <c r="G7" s="348"/>
      <c r="H7" s="297"/>
      <c r="I7" s="353">
        <v>25.07</v>
      </c>
      <c r="J7" s="353"/>
      <c r="K7" s="297">
        <v>191786</v>
      </c>
      <c r="L7" s="353"/>
      <c r="M7" s="297"/>
      <c r="N7" s="353"/>
      <c r="O7" s="298"/>
      <c r="P7" s="366"/>
      <c r="Q7" s="298"/>
      <c r="R7" s="365"/>
      <c r="S7" s="298"/>
      <c r="T7" s="366"/>
      <c r="U7" s="298"/>
      <c r="V7" s="385"/>
      <c r="W7" s="385"/>
      <c r="X7" s="340"/>
      <c r="Y7" s="385"/>
      <c r="Z7" s="298"/>
      <c r="AA7" s="366"/>
      <c r="AB7" s="298"/>
      <c r="AC7" s="298"/>
    </row>
    <row r="8" spans="1:30" ht="15" customHeight="1" x14ac:dyDescent="0.35">
      <c r="A8" s="1251"/>
      <c r="B8" s="398"/>
      <c r="C8" s="352"/>
      <c r="D8" s="327"/>
      <c r="E8" s="348"/>
      <c r="F8" s="327"/>
      <c r="G8" s="348"/>
      <c r="H8" s="297"/>
      <c r="I8" s="353"/>
      <c r="J8" s="353"/>
      <c r="K8" s="297"/>
      <c r="L8" s="353"/>
      <c r="M8" s="297"/>
      <c r="N8" s="353"/>
      <c r="O8" s="298"/>
      <c r="P8" s="366"/>
      <c r="Q8" s="298"/>
      <c r="R8" s="365"/>
      <c r="S8" s="298"/>
      <c r="T8" s="366"/>
      <c r="U8" s="298"/>
      <c r="V8" s="385"/>
      <c r="W8" s="385"/>
      <c r="X8" s="340"/>
      <c r="Y8" s="385"/>
      <c r="Z8" s="298"/>
      <c r="AA8" s="366">
        <v>13.07</v>
      </c>
      <c r="AB8" s="298">
        <v>100000</v>
      </c>
      <c r="AC8" s="298"/>
    </row>
    <row r="9" spans="1:30" ht="15" customHeight="1" x14ac:dyDescent="0.35">
      <c r="A9" s="1249">
        <v>44198</v>
      </c>
      <c r="B9" s="397"/>
      <c r="C9" s="351"/>
      <c r="D9" s="327"/>
      <c r="E9" s="348">
        <v>20.32</v>
      </c>
      <c r="F9" s="327">
        <v>155448</v>
      </c>
      <c r="G9" s="348"/>
      <c r="H9" s="297"/>
      <c r="I9" s="353">
        <v>19</v>
      </c>
      <c r="J9" s="353"/>
      <c r="K9" s="297">
        <v>145350</v>
      </c>
      <c r="L9" s="353"/>
      <c r="M9" s="297"/>
      <c r="N9" s="353"/>
      <c r="O9" s="298"/>
      <c r="P9" s="366"/>
      <c r="Q9" s="298"/>
      <c r="R9" s="365">
        <v>15</v>
      </c>
      <c r="S9" s="298">
        <v>114750</v>
      </c>
      <c r="T9" s="366"/>
      <c r="U9" s="298"/>
      <c r="V9" s="385"/>
      <c r="W9" s="385"/>
      <c r="X9" s="341"/>
      <c r="Y9" s="386"/>
      <c r="Z9" s="287"/>
      <c r="AA9" s="392"/>
      <c r="AB9" s="298"/>
      <c r="AC9" s="298"/>
      <c r="AD9" s="294" t="s">
        <v>153</v>
      </c>
    </row>
    <row r="10" spans="1:30" ht="15" customHeight="1" x14ac:dyDescent="0.35">
      <c r="A10" s="1251"/>
      <c r="B10" s="398"/>
      <c r="C10" s="352"/>
      <c r="D10" s="327"/>
      <c r="E10" s="348"/>
      <c r="F10" s="327"/>
      <c r="G10" s="348"/>
      <c r="H10" s="297"/>
      <c r="I10" s="353"/>
      <c r="J10" s="353"/>
      <c r="K10" s="297"/>
      <c r="L10" s="353"/>
      <c r="M10" s="297"/>
      <c r="N10" s="353"/>
      <c r="O10" s="298"/>
      <c r="P10" s="366"/>
      <c r="Q10" s="298"/>
      <c r="R10" s="365"/>
      <c r="S10" s="298"/>
      <c r="T10" s="366"/>
      <c r="U10" s="298"/>
      <c r="V10" s="385"/>
      <c r="W10" s="385"/>
      <c r="X10" s="340"/>
      <c r="Y10" s="385"/>
      <c r="Z10" s="298"/>
      <c r="AA10" s="366"/>
      <c r="AB10" s="298"/>
      <c r="AC10" s="298"/>
    </row>
    <row r="11" spans="1:30" ht="15" customHeight="1" x14ac:dyDescent="0.35">
      <c r="A11" s="1249">
        <v>44199</v>
      </c>
      <c r="B11" s="399">
        <v>27.73</v>
      </c>
      <c r="C11" s="353"/>
      <c r="D11" s="327">
        <v>212135</v>
      </c>
      <c r="E11" s="348"/>
      <c r="F11" s="327"/>
      <c r="G11" s="348"/>
      <c r="H11" s="297"/>
      <c r="I11" s="353">
        <v>13.19</v>
      </c>
      <c r="J11" s="353"/>
      <c r="K11" s="297">
        <v>100904</v>
      </c>
      <c r="L11" s="353"/>
      <c r="M11" s="297"/>
      <c r="N11" s="353"/>
      <c r="O11" s="298"/>
      <c r="P11" s="366"/>
      <c r="Q11" s="298"/>
      <c r="R11" s="365"/>
      <c r="S11" s="298"/>
      <c r="T11" s="366"/>
      <c r="U11" s="298"/>
      <c r="V11" s="385"/>
      <c r="W11" s="385"/>
      <c r="X11" s="340"/>
      <c r="Y11" s="385"/>
      <c r="Z11" s="298"/>
      <c r="AA11" s="366"/>
      <c r="AB11" s="298"/>
      <c r="AC11" s="298"/>
    </row>
    <row r="12" spans="1:30" ht="15" customHeight="1" x14ac:dyDescent="0.35">
      <c r="A12" s="1251"/>
      <c r="B12" s="399"/>
      <c r="C12" s="353"/>
      <c r="D12" s="327"/>
      <c r="E12" s="348"/>
      <c r="F12" s="297"/>
      <c r="G12" s="353"/>
      <c r="H12" s="297"/>
      <c r="I12" s="353"/>
      <c r="J12" s="353"/>
      <c r="K12" s="297"/>
      <c r="L12" s="353"/>
      <c r="M12" s="297"/>
      <c r="N12" s="353"/>
      <c r="O12" s="298"/>
      <c r="P12" s="366"/>
      <c r="Q12" s="298"/>
      <c r="R12" s="365"/>
      <c r="S12" s="298"/>
      <c r="T12" s="366"/>
      <c r="U12" s="298"/>
      <c r="V12" s="385"/>
      <c r="W12" s="385"/>
      <c r="X12" s="340"/>
      <c r="Y12" s="385"/>
      <c r="Z12" s="298"/>
      <c r="AA12" s="366"/>
      <c r="AB12" s="298"/>
      <c r="AC12" s="298"/>
    </row>
    <row r="13" spans="1:30" ht="15" customHeight="1" x14ac:dyDescent="0.35">
      <c r="A13" s="1249">
        <v>44200</v>
      </c>
      <c r="B13" s="399"/>
      <c r="C13" s="353"/>
      <c r="D13" s="327"/>
      <c r="E13" s="348">
        <v>32.33</v>
      </c>
      <c r="F13" s="327">
        <v>247325</v>
      </c>
      <c r="G13" s="348"/>
      <c r="H13" s="297"/>
      <c r="I13" s="353">
        <v>20.9</v>
      </c>
      <c r="J13" s="353"/>
      <c r="K13" s="297">
        <v>159885</v>
      </c>
      <c r="L13" s="353"/>
      <c r="M13" s="297"/>
      <c r="N13" s="353">
        <v>42.69</v>
      </c>
      <c r="O13" s="298">
        <v>326579</v>
      </c>
      <c r="P13" s="366">
        <v>9.61</v>
      </c>
      <c r="Q13" s="298">
        <v>73517</v>
      </c>
      <c r="R13" s="365">
        <v>15</v>
      </c>
      <c r="S13" s="298">
        <v>114750</v>
      </c>
      <c r="T13" s="366"/>
      <c r="U13" s="298"/>
      <c r="V13" s="385"/>
      <c r="W13" s="385"/>
      <c r="X13" s="340"/>
      <c r="Y13" s="385">
        <v>19.63</v>
      </c>
      <c r="Z13" s="298">
        <v>150170</v>
      </c>
      <c r="AA13" s="366"/>
      <c r="AB13" s="298"/>
      <c r="AC13" s="298"/>
    </row>
    <row r="14" spans="1:30" ht="15" customHeight="1" x14ac:dyDescent="0.35">
      <c r="A14" s="1251"/>
      <c r="B14" s="399"/>
      <c r="C14" s="353"/>
      <c r="D14" s="327"/>
      <c r="E14" s="348"/>
      <c r="F14" s="327"/>
      <c r="G14" s="348"/>
      <c r="H14" s="297"/>
      <c r="I14" s="353"/>
      <c r="J14" s="353"/>
      <c r="K14" s="297"/>
      <c r="L14" s="353"/>
      <c r="M14" s="297"/>
      <c r="N14" s="353"/>
      <c r="O14" s="298"/>
      <c r="P14" s="366"/>
      <c r="Q14" s="298"/>
      <c r="R14" s="365">
        <v>15</v>
      </c>
      <c r="S14" s="298">
        <v>114750</v>
      </c>
      <c r="T14" s="366"/>
      <c r="U14" s="298"/>
      <c r="V14" s="385"/>
      <c r="W14" s="385"/>
      <c r="X14" s="340"/>
      <c r="Y14" s="385"/>
      <c r="Z14" s="298"/>
      <c r="AA14" s="366"/>
      <c r="AB14" s="298"/>
      <c r="AC14" s="298"/>
    </row>
    <row r="15" spans="1:30" ht="15" customHeight="1" x14ac:dyDescent="0.35">
      <c r="A15" s="1249">
        <v>44201</v>
      </c>
      <c r="B15" s="399">
        <v>27.11</v>
      </c>
      <c r="C15" s="353"/>
      <c r="D15" s="327">
        <v>207392</v>
      </c>
      <c r="E15" s="348">
        <v>18.78</v>
      </c>
      <c r="F15" s="327">
        <v>143667</v>
      </c>
      <c r="G15" s="348"/>
      <c r="H15" s="297"/>
      <c r="I15" s="353">
        <v>20.36</v>
      </c>
      <c r="J15" s="353"/>
      <c r="K15" s="297">
        <v>155754</v>
      </c>
      <c r="L15" s="353"/>
      <c r="M15" s="297"/>
      <c r="N15" s="353"/>
      <c r="O15" s="298"/>
      <c r="P15" s="366"/>
      <c r="Q15" s="298"/>
      <c r="R15" s="365">
        <v>15</v>
      </c>
      <c r="S15" s="298">
        <v>114750</v>
      </c>
      <c r="T15" s="366"/>
      <c r="U15" s="298"/>
      <c r="V15" s="385"/>
      <c r="W15" s="385"/>
      <c r="X15" s="340"/>
      <c r="Y15" s="385"/>
      <c r="Z15" s="298"/>
      <c r="AA15" s="366"/>
      <c r="AB15" s="298"/>
      <c r="AC15" s="298"/>
    </row>
    <row r="16" spans="1:30" ht="15" customHeight="1" x14ac:dyDescent="0.35">
      <c r="A16" s="1251"/>
      <c r="B16" s="399"/>
      <c r="C16" s="353"/>
      <c r="D16" s="327"/>
      <c r="E16" s="348"/>
      <c r="F16" s="327"/>
      <c r="G16" s="348"/>
      <c r="H16" s="297"/>
      <c r="I16" s="353"/>
      <c r="J16" s="353"/>
      <c r="K16" s="297"/>
      <c r="L16" s="353"/>
      <c r="M16" s="297"/>
      <c r="N16" s="353"/>
      <c r="O16" s="298"/>
      <c r="P16" s="366"/>
      <c r="Q16" s="298"/>
      <c r="R16" s="365">
        <v>15</v>
      </c>
      <c r="S16" s="298">
        <v>114750</v>
      </c>
      <c r="T16" s="366"/>
      <c r="U16" s="298"/>
      <c r="V16" s="385"/>
      <c r="W16" s="385"/>
      <c r="X16" s="340"/>
      <c r="Y16" s="385"/>
      <c r="Z16" s="298"/>
      <c r="AA16" s="366"/>
      <c r="AB16" s="298"/>
      <c r="AC16" s="298"/>
    </row>
    <row r="17" spans="1:29" ht="15" customHeight="1" x14ac:dyDescent="0.35">
      <c r="A17" s="1249">
        <v>44202</v>
      </c>
      <c r="B17" s="399">
        <v>17.850000000000001</v>
      </c>
      <c r="C17" s="353"/>
      <c r="D17" s="327">
        <v>136553</v>
      </c>
      <c r="E17" s="348">
        <v>23.11</v>
      </c>
      <c r="F17" s="327">
        <v>176792</v>
      </c>
      <c r="G17" s="348"/>
      <c r="H17" s="297"/>
      <c r="I17" s="353"/>
      <c r="J17" s="353"/>
      <c r="K17" s="297"/>
      <c r="L17" s="353"/>
      <c r="M17" s="297"/>
      <c r="N17" s="353">
        <v>14.61</v>
      </c>
      <c r="O17" s="298">
        <v>111767</v>
      </c>
      <c r="P17" s="366"/>
      <c r="Q17" s="298"/>
      <c r="R17" s="365">
        <v>15</v>
      </c>
      <c r="S17" s="298">
        <v>114750</v>
      </c>
      <c r="T17" s="366"/>
      <c r="U17" s="298"/>
      <c r="V17" s="385"/>
      <c r="W17" s="385"/>
      <c r="X17" s="340"/>
      <c r="Y17" s="385"/>
      <c r="Z17" s="298"/>
      <c r="AA17" s="366"/>
      <c r="AB17" s="298"/>
      <c r="AC17" s="298"/>
    </row>
    <row r="18" spans="1:29" ht="15" customHeight="1" x14ac:dyDescent="0.35">
      <c r="A18" s="1250"/>
      <c r="B18" s="399"/>
      <c r="C18" s="353"/>
      <c r="D18" s="327"/>
      <c r="E18" s="348"/>
      <c r="F18" s="327"/>
      <c r="G18" s="348"/>
      <c r="H18" s="297"/>
      <c r="I18" s="353"/>
      <c r="J18" s="353"/>
      <c r="K18" s="297"/>
      <c r="L18" s="353"/>
      <c r="M18" s="297"/>
      <c r="N18" s="353"/>
      <c r="O18" s="298"/>
      <c r="P18" s="366"/>
      <c r="Q18" s="298"/>
      <c r="R18" s="365">
        <v>15</v>
      </c>
      <c r="S18" s="298">
        <v>114750</v>
      </c>
      <c r="T18" s="366"/>
      <c r="U18" s="298"/>
      <c r="V18" s="385">
        <v>11.21</v>
      </c>
      <c r="W18" s="385"/>
      <c r="X18" s="868">
        <v>85757</v>
      </c>
      <c r="Y18" s="871"/>
      <c r="Z18" s="867"/>
      <c r="AA18" s="365"/>
      <c r="AB18" s="298"/>
      <c r="AC18" s="298"/>
    </row>
    <row r="19" spans="1:29" ht="15" customHeight="1" x14ac:dyDescent="0.35">
      <c r="A19" s="1250"/>
      <c r="B19" s="399"/>
      <c r="C19" s="353"/>
      <c r="D19" s="327"/>
      <c r="E19" s="348"/>
      <c r="F19" s="327"/>
      <c r="G19" s="348"/>
      <c r="H19" s="297"/>
      <c r="I19" s="353"/>
      <c r="J19" s="353"/>
      <c r="K19" s="297"/>
      <c r="L19" s="353"/>
      <c r="M19" s="297"/>
      <c r="N19" s="353"/>
      <c r="O19" s="298"/>
      <c r="P19" s="366"/>
      <c r="Q19" s="298"/>
      <c r="R19" s="365"/>
      <c r="S19" s="298"/>
      <c r="T19" s="366">
        <v>15.82</v>
      </c>
      <c r="U19" s="298">
        <v>121023</v>
      </c>
      <c r="V19" s="385"/>
      <c r="W19" s="385"/>
      <c r="X19" s="868"/>
      <c r="Y19" s="871"/>
      <c r="Z19" s="867"/>
      <c r="AA19" s="365"/>
      <c r="AB19" s="298"/>
      <c r="AC19" s="298"/>
    </row>
    <row r="20" spans="1:29" ht="15" customHeight="1" x14ac:dyDescent="0.35">
      <c r="A20" s="1251"/>
      <c r="B20" s="399"/>
      <c r="C20" s="353"/>
      <c r="D20" s="327"/>
      <c r="E20" s="348"/>
      <c r="F20" s="327"/>
      <c r="G20" s="348"/>
      <c r="H20" s="297"/>
      <c r="I20" s="353"/>
      <c r="J20" s="353"/>
      <c r="K20" s="297"/>
      <c r="L20" s="353"/>
      <c r="M20" s="297"/>
      <c r="N20" s="353"/>
      <c r="O20" s="298"/>
      <c r="P20" s="366"/>
      <c r="Q20" s="298"/>
      <c r="R20" s="365"/>
      <c r="S20" s="298"/>
      <c r="T20" s="366"/>
      <c r="U20" s="298"/>
      <c r="V20" s="385"/>
      <c r="W20" s="385"/>
      <c r="X20" s="340"/>
      <c r="Y20" s="385"/>
      <c r="Z20" s="298"/>
      <c r="AA20" s="366"/>
      <c r="AB20" s="298"/>
      <c r="AC20" s="298"/>
    </row>
    <row r="21" spans="1:29" ht="15" customHeight="1" x14ac:dyDescent="0.35">
      <c r="A21" s="1249">
        <v>44203</v>
      </c>
      <c r="B21" s="399"/>
      <c r="C21" s="353"/>
      <c r="D21" s="327"/>
      <c r="E21" s="348">
        <v>18.690000000000001</v>
      </c>
      <c r="F21" s="327">
        <v>142979</v>
      </c>
      <c r="G21" s="348"/>
      <c r="H21" s="297"/>
      <c r="I21" s="353">
        <v>29.4</v>
      </c>
      <c r="J21" s="353"/>
      <c r="K21" s="297">
        <v>224910</v>
      </c>
      <c r="L21" s="353"/>
      <c r="M21" s="297"/>
      <c r="N21" s="353"/>
      <c r="O21" s="298"/>
      <c r="P21" s="366"/>
      <c r="Q21" s="298"/>
      <c r="R21" s="365">
        <v>15</v>
      </c>
      <c r="S21" s="298">
        <v>114750</v>
      </c>
      <c r="T21" s="366"/>
      <c r="U21" s="298"/>
      <c r="V21" s="385"/>
      <c r="W21" s="385"/>
      <c r="X21" s="340"/>
      <c r="Y21" s="385"/>
      <c r="Z21" s="298"/>
      <c r="AA21" s="366"/>
      <c r="AB21" s="298"/>
      <c r="AC21" s="298"/>
    </row>
    <row r="22" spans="1:29" ht="15" customHeight="1" x14ac:dyDescent="0.35">
      <c r="A22" s="1251"/>
      <c r="B22" s="399"/>
      <c r="C22" s="353"/>
      <c r="D22" s="327"/>
      <c r="E22" s="348"/>
      <c r="F22" s="327"/>
      <c r="G22" s="348"/>
      <c r="H22" s="297"/>
      <c r="I22" s="353"/>
      <c r="J22" s="353"/>
      <c r="K22" s="297"/>
      <c r="L22" s="353"/>
      <c r="M22" s="297"/>
      <c r="N22" s="353"/>
      <c r="O22" s="298"/>
      <c r="P22" s="366"/>
      <c r="Q22" s="298"/>
      <c r="R22" s="365">
        <v>15</v>
      </c>
      <c r="S22" s="298">
        <v>114750</v>
      </c>
      <c r="T22" s="366"/>
      <c r="U22" s="298"/>
      <c r="V22" s="385"/>
      <c r="W22" s="385"/>
      <c r="X22" s="340"/>
      <c r="Y22" s="385"/>
      <c r="Z22" s="298"/>
      <c r="AA22" s="366"/>
      <c r="AB22" s="298"/>
      <c r="AC22" s="298"/>
    </row>
    <row r="23" spans="1:29" ht="15" customHeight="1" x14ac:dyDescent="0.35">
      <c r="A23" s="1249">
        <v>44204</v>
      </c>
      <c r="B23" s="399"/>
      <c r="C23" s="353"/>
      <c r="D23" s="327"/>
      <c r="E23" s="348">
        <v>15.12</v>
      </c>
      <c r="F23" s="327">
        <v>115668</v>
      </c>
      <c r="G23" s="348"/>
      <c r="H23" s="297"/>
      <c r="I23" s="353">
        <v>19.87</v>
      </c>
      <c r="J23" s="353"/>
      <c r="K23" s="297">
        <v>152006</v>
      </c>
      <c r="L23" s="353"/>
      <c r="M23" s="297"/>
      <c r="N23" s="353"/>
      <c r="O23" s="298"/>
      <c r="P23" s="366"/>
      <c r="Q23" s="298"/>
      <c r="R23" s="365">
        <v>15</v>
      </c>
      <c r="S23" s="298">
        <v>114750</v>
      </c>
      <c r="T23" s="366"/>
      <c r="U23" s="298"/>
      <c r="V23" s="385">
        <v>14.07</v>
      </c>
      <c r="W23" s="385"/>
      <c r="X23" s="340">
        <v>107636</v>
      </c>
      <c r="Y23" s="385"/>
      <c r="Z23" s="298"/>
      <c r="AA23" s="366"/>
      <c r="AB23" s="298"/>
      <c r="AC23" s="298"/>
    </row>
    <row r="24" spans="1:29" ht="15" customHeight="1" x14ac:dyDescent="0.35">
      <c r="A24" s="1251"/>
      <c r="B24" s="399"/>
      <c r="C24" s="353"/>
      <c r="D24" s="327"/>
      <c r="E24" s="348"/>
      <c r="F24" s="327"/>
      <c r="G24" s="348"/>
      <c r="H24" s="297"/>
      <c r="I24" s="353"/>
      <c r="J24" s="353"/>
      <c r="K24" s="297"/>
      <c r="L24" s="353">
        <v>16.39</v>
      </c>
      <c r="M24" s="297">
        <v>125384</v>
      </c>
      <c r="N24" s="353"/>
      <c r="O24" s="298"/>
      <c r="P24" s="366"/>
      <c r="Q24" s="298"/>
      <c r="R24" s="365">
        <v>15</v>
      </c>
      <c r="S24" s="298">
        <v>114750</v>
      </c>
      <c r="T24" s="366"/>
      <c r="U24" s="298"/>
      <c r="V24" s="385"/>
      <c r="W24" s="385"/>
      <c r="X24" s="340"/>
      <c r="Y24" s="385"/>
      <c r="Z24" s="298"/>
      <c r="AA24" s="366"/>
      <c r="AB24" s="298"/>
      <c r="AC24" s="298"/>
    </row>
    <row r="25" spans="1:29" ht="15" customHeight="1" x14ac:dyDescent="0.35">
      <c r="A25" s="1249">
        <v>44205</v>
      </c>
      <c r="B25" s="399">
        <v>19.760000000000002</v>
      </c>
      <c r="C25" s="353"/>
      <c r="D25" s="327">
        <v>151164</v>
      </c>
      <c r="E25" s="348"/>
      <c r="F25" s="327"/>
      <c r="G25" s="348"/>
      <c r="H25" s="297"/>
      <c r="I25" s="353"/>
      <c r="J25" s="353"/>
      <c r="K25" s="297"/>
      <c r="L25" s="353"/>
      <c r="M25" s="297"/>
      <c r="N25" s="353"/>
      <c r="O25" s="298"/>
      <c r="P25" s="366"/>
      <c r="Q25" s="298"/>
      <c r="R25" s="365"/>
      <c r="S25" s="298"/>
      <c r="T25" s="366"/>
      <c r="U25" s="298"/>
      <c r="V25" s="385"/>
      <c r="W25" s="385"/>
      <c r="X25" s="340"/>
      <c r="Y25" s="385"/>
      <c r="Z25" s="298"/>
      <c r="AA25" s="366"/>
      <c r="AB25" s="298"/>
      <c r="AC25" s="298"/>
    </row>
    <row r="26" spans="1:29" ht="15" customHeight="1" x14ac:dyDescent="0.35">
      <c r="A26" s="1250"/>
      <c r="B26" s="399"/>
      <c r="C26" s="353"/>
      <c r="D26" s="327"/>
      <c r="E26" s="348"/>
      <c r="F26" s="327"/>
      <c r="G26" s="348"/>
      <c r="H26" s="297"/>
      <c r="I26" s="353">
        <v>21.38</v>
      </c>
      <c r="J26" s="353"/>
      <c r="K26" s="297">
        <v>163557</v>
      </c>
      <c r="L26" s="353"/>
      <c r="M26" s="297"/>
      <c r="N26" s="353"/>
      <c r="O26" s="298"/>
      <c r="P26" s="366"/>
      <c r="Q26" s="298"/>
      <c r="R26" s="365"/>
      <c r="S26" s="298"/>
      <c r="T26" s="366"/>
      <c r="U26" s="298"/>
      <c r="V26" s="385"/>
      <c r="W26" s="385"/>
      <c r="X26" s="868"/>
      <c r="Y26" s="871"/>
      <c r="Z26" s="867"/>
      <c r="AA26" s="365"/>
      <c r="AB26" s="298"/>
      <c r="AC26" s="298"/>
    </row>
    <row r="27" spans="1:29" ht="15" customHeight="1" x14ac:dyDescent="0.35">
      <c r="A27" s="1251"/>
      <c r="B27" s="399">
        <v>37.159999999999997</v>
      </c>
      <c r="C27" s="353"/>
      <c r="D27" s="327">
        <v>284274</v>
      </c>
      <c r="E27" s="348"/>
      <c r="F27" s="327"/>
      <c r="G27" s="348"/>
      <c r="H27" s="297"/>
      <c r="I27" s="353"/>
      <c r="J27" s="353"/>
      <c r="K27" s="297"/>
      <c r="L27" s="353"/>
      <c r="M27" s="297"/>
      <c r="N27" s="353"/>
      <c r="O27" s="298"/>
      <c r="P27" s="366"/>
      <c r="Q27" s="298"/>
      <c r="R27" s="365">
        <v>15</v>
      </c>
      <c r="S27" s="298">
        <v>114750</v>
      </c>
      <c r="T27" s="366"/>
      <c r="U27" s="298"/>
      <c r="V27" s="385"/>
      <c r="W27" s="385"/>
      <c r="X27" s="340"/>
      <c r="Y27" s="385"/>
      <c r="Z27" s="298"/>
      <c r="AA27" s="366"/>
      <c r="AB27" s="298"/>
      <c r="AC27" s="298"/>
    </row>
    <row r="28" spans="1:29" ht="15" customHeight="1" x14ac:dyDescent="0.35">
      <c r="A28" s="1249">
        <v>44206</v>
      </c>
      <c r="B28" s="399"/>
      <c r="C28" s="353"/>
      <c r="D28" s="327"/>
      <c r="E28" s="348"/>
      <c r="F28" s="327"/>
      <c r="G28" s="348"/>
      <c r="H28" s="297"/>
      <c r="I28" s="353">
        <v>22.06</v>
      </c>
      <c r="J28" s="353"/>
      <c r="K28" s="297">
        <v>168606</v>
      </c>
      <c r="L28" s="353"/>
      <c r="M28" s="297"/>
      <c r="N28" s="353"/>
      <c r="O28" s="298"/>
      <c r="P28" s="366"/>
      <c r="Q28" s="298"/>
      <c r="R28" s="365"/>
      <c r="S28" s="298"/>
      <c r="T28" s="366"/>
      <c r="U28" s="298"/>
      <c r="V28" s="385"/>
      <c r="W28" s="385"/>
      <c r="X28" s="340"/>
      <c r="Y28" s="385"/>
      <c r="Z28" s="298"/>
      <c r="AA28" s="366"/>
      <c r="AB28" s="298"/>
      <c r="AC28" s="298"/>
    </row>
    <row r="29" spans="1:29" ht="15" customHeight="1" x14ac:dyDescent="0.35">
      <c r="A29" s="1251"/>
      <c r="B29" s="399"/>
      <c r="C29" s="353"/>
      <c r="D29" s="327"/>
      <c r="E29" s="348">
        <v>26.91</v>
      </c>
      <c r="F29" s="327">
        <v>205862</v>
      </c>
      <c r="G29" s="348"/>
      <c r="H29" s="297"/>
      <c r="I29" s="353"/>
      <c r="J29" s="353">
        <v>32.78</v>
      </c>
      <c r="K29" s="297">
        <v>168817</v>
      </c>
      <c r="L29" s="353"/>
      <c r="M29" s="297"/>
      <c r="N29" s="353"/>
      <c r="O29" s="298"/>
      <c r="P29" s="366"/>
      <c r="Q29" s="298"/>
      <c r="R29" s="365"/>
      <c r="S29" s="298"/>
      <c r="T29" s="366"/>
      <c r="U29" s="298"/>
      <c r="V29" s="385"/>
      <c r="W29" s="385"/>
      <c r="X29" s="340"/>
      <c r="Y29" s="385"/>
      <c r="Z29" s="298"/>
      <c r="AA29" s="366"/>
      <c r="AB29" s="298"/>
      <c r="AC29" s="298"/>
    </row>
    <row r="30" spans="1:29" ht="15" customHeight="1" x14ac:dyDescent="0.35">
      <c r="A30" s="1249">
        <v>44207</v>
      </c>
      <c r="B30" s="399">
        <v>24.85</v>
      </c>
      <c r="C30" s="353"/>
      <c r="D30" s="327">
        <v>190103</v>
      </c>
      <c r="E30" s="348"/>
      <c r="F30" s="327"/>
      <c r="G30" s="348"/>
      <c r="H30" s="297"/>
      <c r="I30" s="353">
        <v>22.38</v>
      </c>
      <c r="J30" s="353"/>
      <c r="K30" s="297">
        <v>171207</v>
      </c>
      <c r="L30" s="353"/>
      <c r="M30" s="297"/>
      <c r="N30" s="353"/>
      <c r="O30" s="298"/>
      <c r="P30" s="366"/>
      <c r="Q30" s="298"/>
      <c r="R30" s="365">
        <v>15</v>
      </c>
      <c r="S30" s="298">
        <v>114750</v>
      </c>
      <c r="T30" s="366"/>
      <c r="U30" s="298"/>
      <c r="V30" s="385"/>
      <c r="W30" s="385"/>
      <c r="X30" s="340"/>
      <c r="Y30" s="385">
        <v>28.95</v>
      </c>
      <c r="Z30" s="298">
        <v>221468</v>
      </c>
      <c r="AA30" s="366"/>
      <c r="AB30" s="298"/>
      <c r="AC30" s="298"/>
    </row>
    <row r="31" spans="1:29" ht="15" customHeight="1" x14ac:dyDescent="0.35">
      <c r="A31" s="1251"/>
      <c r="B31" s="399"/>
      <c r="C31" s="353"/>
      <c r="D31" s="327"/>
      <c r="E31" s="348"/>
      <c r="F31" s="327"/>
      <c r="G31" s="348"/>
      <c r="H31" s="297"/>
      <c r="I31" s="353"/>
      <c r="J31" s="353"/>
      <c r="K31" s="297"/>
      <c r="L31" s="353"/>
      <c r="M31" s="297"/>
      <c r="N31" s="353"/>
      <c r="O31" s="298"/>
      <c r="P31" s="366">
        <v>11.65</v>
      </c>
      <c r="Q31" s="298">
        <v>89123</v>
      </c>
      <c r="R31" s="365">
        <v>15</v>
      </c>
      <c r="S31" s="298">
        <v>114750</v>
      </c>
      <c r="T31" s="366"/>
      <c r="U31" s="298"/>
      <c r="V31" s="385"/>
      <c r="W31" s="385"/>
      <c r="X31" s="340"/>
      <c r="Y31" s="385"/>
      <c r="Z31" s="298"/>
      <c r="AA31" s="366"/>
      <c r="AB31" s="298"/>
      <c r="AC31" s="298"/>
    </row>
    <row r="32" spans="1:29" ht="15" customHeight="1" x14ac:dyDescent="0.35">
      <c r="A32" s="1249">
        <v>44208</v>
      </c>
      <c r="B32" s="399"/>
      <c r="C32" s="353"/>
      <c r="D32" s="327"/>
      <c r="E32" s="348">
        <v>24.25</v>
      </c>
      <c r="F32" s="327">
        <v>185513</v>
      </c>
      <c r="G32" s="348"/>
      <c r="H32" s="297"/>
      <c r="I32" s="353">
        <v>20.68</v>
      </c>
      <c r="J32" s="353"/>
      <c r="K32" s="297">
        <v>158202</v>
      </c>
      <c r="L32" s="353"/>
      <c r="M32" s="297"/>
      <c r="N32" s="353"/>
      <c r="O32" s="298"/>
      <c r="P32" s="366"/>
      <c r="Q32" s="298"/>
      <c r="R32" s="365">
        <v>15</v>
      </c>
      <c r="S32" s="298">
        <v>114750</v>
      </c>
      <c r="T32" s="366"/>
      <c r="U32" s="298"/>
      <c r="V32" s="385"/>
      <c r="W32" s="385"/>
      <c r="X32" s="340"/>
      <c r="Y32" s="385"/>
      <c r="Z32" s="298"/>
      <c r="AA32" s="366"/>
      <c r="AB32" s="298"/>
      <c r="AC32" s="298"/>
    </row>
    <row r="33" spans="1:29" ht="15" customHeight="1" x14ac:dyDescent="0.35">
      <c r="A33" s="1251"/>
      <c r="B33" s="399"/>
      <c r="C33" s="353"/>
      <c r="D33" s="327"/>
      <c r="E33" s="348"/>
      <c r="F33" s="327"/>
      <c r="G33" s="348">
        <v>15.09</v>
      </c>
      <c r="H33" s="297">
        <v>115439</v>
      </c>
      <c r="I33" s="353"/>
      <c r="J33" s="353"/>
      <c r="K33" s="297"/>
      <c r="L33" s="353"/>
      <c r="M33" s="297"/>
      <c r="N33" s="353"/>
      <c r="O33" s="298"/>
      <c r="P33" s="366"/>
      <c r="Q33" s="298"/>
      <c r="R33" s="365">
        <v>15</v>
      </c>
      <c r="S33" s="298">
        <v>114750</v>
      </c>
      <c r="T33" s="366"/>
      <c r="U33" s="298"/>
      <c r="V33" s="385"/>
      <c r="W33" s="385"/>
      <c r="X33" s="340"/>
      <c r="Y33" s="385"/>
      <c r="Z33" s="298"/>
      <c r="AA33" s="366"/>
      <c r="AB33" s="298"/>
      <c r="AC33" s="298"/>
    </row>
    <row r="34" spans="1:29" ht="15" customHeight="1" x14ac:dyDescent="0.35">
      <c r="A34" s="1249">
        <v>44209</v>
      </c>
      <c r="B34" s="399"/>
      <c r="C34" s="353"/>
      <c r="D34" s="327"/>
      <c r="E34" s="348"/>
      <c r="F34" s="327"/>
      <c r="G34" s="348"/>
      <c r="H34" s="297"/>
      <c r="I34" s="353"/>
      <c r="J34" s="353"/>
      <c r="K34" s="297"/>
      <c r="L34" s="353"/>
      <c r="M34" s="297"/>
      <c r="N34" s="353"/>
      <c r="O34" s="298"/>
      <c r="P34" s="366"/>
      <c r="Q34" s="298"/>
      <c r="R34" s="365"/>
      <c r="S34" s="298"/>
      <c r="T34" s="366"/>
      <c r="U34" s="298"/>
      <c r="V34" s="385"/>
      <c r="W34" s="385"/>
      <c r="X34" s="340"/>
      <c r="Y34" s="385"/>
      <c r="Z34" s="298"/>
      <c r="AA34" s="366"/>
      <c r="AB34" s="298"/>
      <c r="AC34" s="298"/>
    </row>
    <row r="35" spans="1:29" ht="15" customHeight="1" x14ac:dyDescent="0.35">
      <c r="A35" s="1250"/>
      <c r="B35" s="399"/>
      <c r="C35" s="353"/>
      <c r="D35" s="327"/>
      <c r="E35" s="348"/>
      <c r="F35" s="327"/>
      <c r="G35" s="348"/>
      <c r="H35" s="297"/>
      <c r="I35" s="353"/>
      <c r="J35" s="353"/>
      <c r="K35" s="297"/>
      <c r="L35" s="353"/>
      <c r="M35" s="297"/>
      <c r="N35" s="353"/>
      <c r="O35" s="298"/>
      <c r="P35" s="366"/>
      <c r="Q35" s="298"/>
      <c r="R35" s="365">
        <v>15</v>
      </c>
      <c r="S35" s="298">
        <v>114750</v>
      </c>
      <c r="T35" s="366"/>
      <c r="U35" s="298"/>
      <c r="V35" s="385"/>
      <c r="W35" s="385"/>
      <c r="X35" s="868"/>
      <c r="Y35" s="871"/>
      <c r="Z35" s="867"/>
      <c r="AA35" s="365"/>
      <c r="AB35" s="298"/>
      <c r="AC35" s="298"/>
    </row>
    <row r="36" spans="1:29" ht="15" customHeight="1" x14ac:dyDescent="0.35">
      <c r="A36" s="1251"/>
      <c r="B36" s="399">
        <v>15.3</v>
      </c>
      <c r="C36" s="353"/>
      <c r="D36" s="327">
        <v>117045</v>
      </c>
      <c r="E36" s="348">
        <v>27.56</v>
      </c>
      <c r="F36" s="327">
        <v>210834</v>
      </c>
      <c r="G36" s="348"/>
      <c r="H36" s="297"/>
      <c r="I36" s="353">
        <v>22.27</v>
      </c>
      <c r="J36" s="353"/>
      <c r="K36" s="297">
        <v>170366</v>
      </c>
      <c r="L36" s="353"/>
      <c r="M36" s="297"/>
      <c r="N36" s="353"/>
      <c r="O36" s="298"/>
      <c r="P36" s="366"/>
      <c r="Q36" s="298"/>
      <c r="R36" s="365">
        <v>15</v>
      </c>
      <c r="S36" s="298">
        <v>114750</v>
      </c>
      <c r="T36" s="366"/>
      <c r="U36" s="298"/>
      <c r="V36" s="385"/>
      <c r="W36" s="385"/>
      <c r="X36" s="340"/>
      <c r="Y36" s="385"/>
      <c r="Z36" s="298"/>
      <c r="AA36" s="366"/>
      <c r="AB36" s="298"/>
      <c r="AC36" s="298"/>
    </row>
    <row r="37" spans="1:29" ht="15" customHeight="1" x14ac:dyDescent="0.35">
      <c r="A37" s="1249">
        <v>44210</v>
      </c>
      <c r="B37" s="399"/>
      <c r="C37" s="353"/>
      <c r="D37" s="327"/>
      <c r="E37" s="348"/>
      <c r="F37" s="327"/>
      <c r="G37" s="348"/>
      <c r="H37" s="297"/>
      <c r="I37" s="353"/>
      <c r="J37" s="353"/>
      <c r="K37" s="297"/>
      <c r="L37" s="353"/>
      <c r="M37" s="297"/>
      <c r="N37" s="353"/>
      <c r="O37" s="298"/>
      <c r="P37" s="366"/>
      <c r="Q37" s="298"/>
      <c r="R37" s="365"/>
      <c r="S37" s="298"/>
      <c r="T37" s="366"/>
      <c r="U37" s="298"/>
      <c r="V37" s="385"/>
      <c r="W37" s="385"/>
      <c r="X37" s="340"/>
      <c r="Y37" s="385"/>
      <c r="Z37" s="298"/>
      <c r="AA37" s="366"/>
      <c r="AB37" s="298"/>
      <c r="AC37" s="298"/>
    </row>
    <row r="38" spans="1:29" ht="15" customHeight="1" x14ac:dyDescent="0.35">
      <c r="A38" s="1250"/>
      <c r="B38" s="399"/>
      <c r="C38" s="353"/>
      <c r="D38" s="327"/>
      <c r="E38" s="348"/>
      <c r="F38" s="327"/>
      <c r="G38" s="348"/>
      <c r="H38" s="297"/>
      <c r="I38" s="353"/>
      <c r="J38" s="353"/>
      <c r="K38" s="297"/>
      <c r="L38" s="353"/>
      <c r="M38" s="297"/>
      <c r="N38" s="353"/>
      <c r="O38" s="298"/>
      <c r="P38" s="366"/>
      <c r="Q38" s="298"/>
      <c r="R38" s="365">
        <v>15</v>
      </c>
      <c r="S38" s="298">
        <v>114750</v>
      </c>
      <c r="T38" s="366"/>
      <c r="U38" s="298"/>
      <c r="V38" s="385"/>
      <c r="W38" s="385"/>
      <c r="X38" s="868"/>
      <c r="Y38" s="871"/>
      <c r="Z38" s="867"/>
      <c r="AA38" s="365"/>
      <c r="AB38" s="298"/>
      <c r="AC38" s="298"/>
    </row>
    <row r="39" spans="1:29" ht="15" customHeight="1" x14ac:dyDescent="0.35">
      <c r="A39" s="1251"/>
      <c r="B39" s="399">
        <v>19.829999999999998</v>
      </c>
      <c r="C39" s="353"/>
      <c r="D39" s="327">
        <v>151700</v>
      </c>
      <c r="E39" s="348">
        <v>20.53</v>
      </c>
      <c r="F39" s="327">
        <v>157055</v>
      </c>
      <c r="G39" s="348"/>
      <c r="H39" s="297"/>
      <c r="I39" s="353"/>
      <c r="J39" s="353"/>
      <c r="K39" s="297"/>
      <c r="L39" s="353">
        <v>16.14</v>
      </c>
      <c r="M39" s="297">
        <v>123471</v>
      </c>
      <c r="N39" s="353"/>
      <c r="O39" s="298"/>
      <c r="P39" s="366"/>
      <c r="Q39" s="298"/>
      <c r="R39" s="365">
        <v>15</v>
      </c>
      <c r="S39" s="298">
        <v>114750</v>
      </c>
      <c r="T39" s="366"/>
      <c r="U39" s="298"/>
      <c r="V39" s="385"/>
      <c r="W39" s="385"/>
      <c r="X39" s="340"/>
      <c r="Y39" s="385"/>
      <c r="Z39" s="298"/>
      <c r="AA39" s="366"/>
      <c r="AB39" s="298"/>
      <c r="AC39" s="298"/>
    </row>
    <row r="40" spans="1:29" ht="15" customHeight="1" x14ac:dyDescent="0.35">
      <c r="A40" s="1249">
        <v>44211</v>
      </c>
      <c r="B40" s="399"/>
      <c r="C40" s="353"/>
      <c r="D40" s="327"/>
      <c r="E40" s="348"/>
      <c r="F40" s="327"/>
      <c r="G40" s="348"/>
      <c r="H40" s="297"/>
      <c r="I40" s="353"/>
      <c r="J40" s="353"/>
      <c r="K40" s="297"/>
      <c r="L40" s="353"/>
      <c r="M40" s="297"/>
      <c r="N40" s="353"/>
      <c r="O40" s="298"/>
      <c r="P40" s="366"/>
      <c r="Q40" s="298"/>
      <c r="R40" s="365">
        <v>15</v>
      </c>
      <c r="S40" s="298">
        <v>114750</v>
      </c>
      <c r="T40" s="366"/>
      <c r="U40" s="298"/>
      <c r="V40" s="385"/>
      <c r="W40" s="385"/>
      <c r="X40" s="340"/>
      <c r="Y40" s="385"/>
      <c r="Z40" s="298"/>
      <c r="AA40" s="366"/>
      <c r="AB40" s="298"/>
      <c r="AC40" s="298"/>
    </row>
    <row r="41" spans="1:29" ht="15" customHeight="1" x14ac:dyDescent="0.35">
      <c r="A41" s="1251"/>
      <c r="B41" s="399"/>
      <c r="C41" s="353"/>
      <c r="D41" s="327"/>
      <c r="E41" s="348">
        <v>16.600000000000001</v>
      </c>
      <c r="F41" s="327">
        <v>126990</v>
      </c>
      <c r="G41" s="348"/>
      <c r="H41" s="297"/>
      <c r="I41" s="353">
        <v>37.049999999999997</v>
      </c>
      <c r="J41" s="353"/>
      <c r="K41" s="297">
        <v>283433</v>
      </c>
      <c r="L41" s="353"/>
      <c r="M41" s="297"/>
      <c r="N41" s="353">
        <v>11.7</v>
      </c>
      <c r="O41" s="298">
        <v>89505</v>
      </c>
      <c r="P41" s="366"/>
      <c r="Q41" s="298"/>
      <c r="R41" s="365">
        <v>15</v>
      </c>
      <c r="S41" s="298">
        <v>114750</v>
      </c>
      <c r="T41" s="366"/>
      <c r="U41" s="298"/>
      <c r="V41" s="385"/>
      <c r="W41" s="385"/>
      <c r="X41" s="340"/>
      <c r="Y41" s="385"/>
      <c r="Z41" s="298"/>
      <c r="AA41" s="366"/>
      <c r="AB41" s="298"/>
      <c r="AC41" s="298"/>
    </row>
    <row r="42" spans="1:29" ht="15" customHeight="1" x14ac:dyDescent="0.35">
      <c r="A42" s="1249">
        <v>44212</v>
      </c>
      <c r="B42" s="399"/>
      <c r="C42" s="353"/>
      <c r="D42" s="327"/>
      <c r="E42" s="348"/>
      <c r="F42" s="327"/>
      <c r="G42" s="348"/>
      <c r="H42" s="338"/>
      <c r="I42" s="372"/>
      <c r="J42" s="372"/>
      <c r="K42" s="297"/>
      <c r="L42" s="353"/>
      <c r="M42" s="297"/>
      <c r="N42" s="353"/>
      <c r="O42" s="298"/>
      <c r="P42" s="366"/>
      <c r="Q42" s="298"/>
      <c r="R42" s="365"/>
      <c r="S42" s="298"/>
      <c r="T42" s="366"/>
      <c r="U42" s="298"/>
      <c r="V42" s="385"/>
      <c r="W42" s="385"/>
      <c r="X42" s="340"/>
      <c r="Y42" s="385"/>
      <c r="Z42" s="298"/>
      <c r="AA42" s="366"/>
      <c r="AB42" s="298"/>
      <c r="AC42" s="298"/>
    </row>
    <row r="43" spans="1:29" ht="15" customHeight="1" x14ac:dyDescent="0.35">
      <c r="A43" s="1251"/>
      <c r="B43" s="399">
        <v>24.34</v>
      </c>
      <c r="C43" s="353"/>
      <c r="D43" s="327">
        <v>186201</v>
      </c>
      <c r="E43" s="348"/>
      <c r="F43" s="327"/>
      <c r="G43" s="348">
        <v>31.25</v>
      </c>
      <c r="H43" s="297">
        <v>239063</v>
      </c>
      <c r="I43" s="353">
        <v>15.13</v>
      </c>
      <c r="J43" s="353"/>
      <c r="K43" s="297">
        <v>115745</v>
      </c>
      <c r="L43" s="353"/>
      <c r="M43" s="297"/>
      <c r="N43" s="353"/>
      <c r="O43" s="298"/>
      <c r="P43" s="366"/>
      <c r="Q43" s="298"/>
      <c r="R43" s="365">
        <v>15</v>
      </c>
      <c r="S43" s="298">
        <v>114750</v>
      </c>
      <c r="T43" s="366"/>
      <c r="U43" s="298"/>
      <c r="V43" s="385"/>
      <c r="W43" s="385"/>
      <c r="X43" s="340"/>
      <c r="Y43" s="385"/>
      <c r="Z43" s="298"/>
      <c r="AA43" s="366"/>
      <c r="AB43" s="298"/>
      <c r="AC43" s="298"/>
    </row>
    <row r="44" spans="1:29" ht="15" customHeight="1" x14ac:dyDescent="0.35">
      <c r="A44" s="1249">
        <v>44213</v>
      </c>
      <c r="B44" s="399"/>
      <c r="C44" s="353"/>
      <c r="D44" s="327"/>
      <c r="E44" s="348"/>
      <c r="F44" s="327"/>
      <c r="G44" s="348"/>
      <c r="H44" s="297"/>
      <c r="I44" s="353"/>
      <c r="J44" s="353"/>
      <c r="K44" s="297"/>
      <c r="L44" s="353"/>
      <c r="M44" s="297"/>
      <c r="N44" s="353"/>
      <c r="O44" s="298"/>
      <c r="P44" s="366"/>
      <c r="Q44" s="298"/>
      <c r="R44" s="365"/>
      <c r="S44" s="298"/>
      <c r="T44" s="366"/>
      <c r="U44" s="298"/>
      <c r="V44" s="385"/>
      <c r="W44" s="385"/>
      <c r="X44" s="340"/>
      <c r="Y44" s="385"/>
      <c r="Z44" s="298"/>
      <c r="AA44" s="366"/>
      <c r="AB44" s="298"/>
      <c r="AC44" s="298"/>
    </row>
    <row r="45" spans="1:29" ht="15" customHeight="1" x14ac:dyDescent="0.35">
      <c r="A45" s="1251"/>
      <c r="B45" s="399"/>
      <c r="C45" s="353"/>
      <c r="D45" s="327"/>
      <c r="E45" s="348">
        <v>29.08</v>
      </c>
      <c r="F45" s="327">
        <v>222462</v>
      </c>
      <c r="G45" s="348"/>
      <c r="H45" s="297"/>
      <c r="I45" s="353">
        <v>20.329999999999998</v>
      </c>
      <c r="J45" s="353"/>
      <c r="K45" s="297">
        <v>155525</v>
      </c>
      <c r="L45" s="353"/>
      <c r="M45" s="297"/>
      <c r="N45" s="353"/>
      <c r="O45" s="298"/>
      <c r="P45" s="366"/>
      <c r="Q45" s="298"/>
      <c r="R45" s="365"/>
      <c r="S45" s="298"/>
      <c r="T45" s="366"/>
      <c r="U45" s="298"/>
      <c r="V45" s="385"/>
      <c r="W45" s="385"/>
      <c r="X45" s="340"/>
      <c r="Y45" s="385"/>
      <c r="Z45" s="298"/>
      <c r="AA45" s="366"/>
      <c r="AB45" s="298"/>
      <c r="AC45" s="298"/>
    </row>
    <row r="46" spans="1:29" ht="15" customHeight="1" x14ac:dyDescent="0.35">
      <c r="A46" s="1249">
        <v>44214</v>
      </c>
      <c r="B46" s="399"/>
      <c r="C46" s="353"/>
      <c r="D46" s="327"/>
      <c r="E46" s="348"/>
      <c r="F46" s="327"/>
      <c r="G46" s="348"/>
      <c r="H46" s="297"/>
      <c r="I46" s="353"/>
      <c r="J46" s="353"/>
      <c r="K46" s="297"/>
      <c r="L46" s="353"/>
      <c r="M46" s="297"/>
      <c r="N46" s="353"/>
      <c r="O46" s="298"/>
      <c r="P46" s="366"/>
      <c r="Q46" s="298"/>
      <c r="R46" s="365"/>
      <c r="S46" s="298"/>
      <c r="T46" s="366"/>
      <c r="U46" s="298"/>
      <c r="V46" s="385"/>
      <c r="W46" s="385"/>
      <c r="X46" s="340"/>
      <c r="Y46" s="385"/>
      <c r="Z46" s="298"/>
      <c r="AA46" s="366"/>
      <c r="AB46" s="298"/>
      <c r="AC46" s="298"/>
    </row>
    <row r="47" spans="1:29" ht="15" customHeight="1" x14ac:dyDescent="0.35">
      <c r="A47" s="1250"/>
      <c r="B47" s="399"/>
      <c r="C47" s="353"/>
      <c r="D47" s="327"/>
      <c r="E47" s="348"/>
      <c r="F47" s="327"/>
      <c r="G47" s="348"/>
      <c r="H47" s="297"/>
      <c r="I47" s="353"/>
      <c r="J47" s="353"/>
      <c r="K47" s="297"/>
      <c r="L47" s="353"/>
      <c r="M47" s="297"/>
      <c r="N47" s="353"/>
      <c r="O47" s="298"/>
      <c r="P47" s="366"/>
      <c r="Q47" s="298"/>
      <c r="R47" s="365">
        <v>15</v>
      </c>
      <c r="S47" s="298">
        <v>114750</v>
      </c>
      <c r="T47" s="366"/>
      <c r="U47" s="298"/>
      <c r="V47" s="385"/>
      <c r="W47" s="385"/>
      <c r="X47" s="868"/>
      <c r="Y47" s="871"/>
      <c r="Z47" s="867"/>
      <c r="AA47" s="365"/>
      <c r="AB47" s="298"/>
      <c r="AC47" s="298"/>
    </row>
    <row r="48" spans="1:29" ht="15" customHeight="1" x14ac:dyDescent="0.35">
      <c r="A48" s="1251"/>
      <c r="B48" s="399">
        <v>20.14</v>
      </c>
      <c r="C48" s="353"/>
      <c r="D48" s="327">
        <v>154071</v>
      </c>
      <c r="E48" s="348"/>
      <c r="F48" s="327"/>
      <c r="G48" s="348"/>
      <c r="H48" s="297"/>
      <c r="I48" s="353">
        <v>25.56</v>
      </c>
      <c r="J48" s="353"/>
      <c r="K48" s="297">
        <v>195534</v>
      </c>
      <c r="L48" s="353"/>
      <c r="M48" s="297"/>
      <c r="N48" s="353"/>
      <c r="O48" s="298"/>
      <c r="P48" s="366"/>
      <c r="Q48" s="298"/>
      <c r="R48" s="365">
        <v>15</v>
      </c>
      <c r="S48" s="298">
        <v>114750</v>
      </c>
      <c r="T48" s="366"/>
      <c r="U48" s="298"/>
      <c r="V48" s="385">
        <v>9.5500000000000007</v>
      </c>
      <c r="W48" s="385"/>
      <c r="X48" s="340">
        <v>73058</v>
      </c>
      <c r="Y48" s="385">
        <v>36.619999999999997</v>
      </c>
      <c r="Z48" s="298">
        <v>280143</v>
      </c>
      <c r="AA48" s="366"/>
      <c r="AB48" s="298"/>
      <c r="AC48" s="298"/>
    </row>
    <row r="49" spans="1:29" ht="15" customHeight="1" x14ac:dyDescent="0.35">
      <c r="A49" s="1249">
        <v>44215</v>
      </c>
      <c r="B49" s="399"/>
      <c r="C49" s="353"/>
      <c r="D49" s="327"/>
      <c r="E49" s="348"/>
      <c r="F49" s="327"/>
      <c r="G49" s="348"/>
      <c r="H49" s="297"/>
      <c r="I49" s="353"/>
      <c r="J49" s="353"/>
      <c r="K49" s="297"/>
      <c r="L49" s="353"/>
      <c r="M49" s="297"/>
      <c r="N49" s="353"/>
      <c r="O49" s="298"/>
      <c r="P49" s="366"/>
      <c r="Q49" s="298"/>
      <c r="R49" s="365"/>
      <c r="S49" s="298"/>
      <c r="T49" s="366"/>
      <c r="U49" s="298"/>
      <c r="V49" s="385"/>
      <c r="W49" s="385"/>
      <c r="X49" s="340"/>
      <c r="Y49" s="385"/>
      <c r="Z49" s="298"/>
      <c r="AA49" s="366"/>
      <c r="AB49" s="298"/>
      <c r="AC49" s="298"/>
    </row>
    <row r="50" spans="1:29" ht="15" customHeight="1" x14ac:dyDescent="0.35">
      <c r="A50" s="1250"/>
      <c r="B50" s="399"/>
      <c r="C50" s="353"/>
      <c r="D50" s="327"/>
      <c r="E50" s="348"/>
      <c r="F50" s="327"/>
      <c r="G50" s="348"/>
      <c r="H50" s="297"/>
      <c r="I50" s="353"/>
      <c r="J50" s="353"/>
      <c r="K50" s="297"/>
      <c r="L50" s="353"/>
      <c r="M50" s="297"/>
      <c r="N50" s="353"/>
      <c r="O50" s="298"/>
      <c r="P50" s="366"/>
      <c r="Q50" s="298"/>
      <c r="R50" s="365">
        <v>15</v>
      </c>
      <c r="S50" s="298">
        <v>114750</v>
      </c>
      <c r="T50" s="366"/>
      <c r="U50" s="298"/>
      <c r="V50" s="385"/>
      <c r="W50" s="385"/>
      <c r="X50" s="868"/>
      <c r="Y50" s="871"/>
      <c r="Z50" s="867"/>
      <c r="AA50" s="365"/>
      <c r="AB50" s="298"/>
      <c r="AC50" s="298"/>
    </row>
    <row r="51" spans="1:29" ht="15" customHeight="1" x14ac:dyDescent="0.35">
      <c r="A51" s="1251"/>
      <c r="B51" s="399"/>
      <c r="C51" s="353"/>
      <c r="D51" s="327"/>
      <c r="E51" s="348">
        <v>19.72</v>
      </c>
      <c r="F51" s="327">
        <v>150858</v>
      </c>
      <c r="G51" s="348"/>
      <c r="H51" s="297"/>
      <c r="I51" s="353"/>
      <c r="J51" s="353">
        <v>32.840000000000003</v>
      </c>
      <c r="K51" s="297">
        <v>169126</v>
      </c>
      <c r="L51" s="353">
        <v>16.14</v>
      </c>
      <c r="M51" s="297">
        <v>123471</v>
      </c>
      <c r="N51" s="353"/>
      <c r="O51" s="298"/>
      <c r="P51" s="366"/>
      <c r="Q51" s="298"/>
      <c r="R51" s="365">
        <v>15</v>
      </c>
      <c r="S51" s="298">
        <v>114750</v>
      </c>
      <c r="T51" s="366"/>
      <c r="U51" s="298"/>
      <c r="V51" s="385"/>
      <c r="W51" s="385"/>
      <c r="X51" s="340"/>
      <c r="Y51" s="385"/>
      <c r="Z51" s="298"/>
      <c r="AA51" s="366"/>
      <c r="AB51" s="298"/>
      <c r="AC51" s="298"/>
    </row>
    <row r="52" spans="1:29" ht="15" customHeight="1" x14ac:dyDescent="0.35">
      <c r="A52" s="1249">
        <v>44216</v>
      </c>
      <c r="B52" s="399"/>
      <c r="C52" s="353"/>
      <c r="D52" s="327"/>
      <c r="E52" s="348"/>
      <c r="F52" s="327"/>
      <c r="G52" s="348"/>
      <c r="H52" s="297"/>
      <c r="I52" s="353"/>
      <c r="J52" s="353"/>
      <c r="K52" s="297"/>
      <c r="L52" s="353"/>
      <c r="M52" s="297"/>
      <c r="N52" s="353"/>
      <c r="O52" s="298"/>
      <c r="P52" s="366"/>
      <c r="Q52" s="298"/>
      <c r="R52" s="365">
        <v>15</v>
      </c>
      <c r="S52" s="298">
        <v>114750</v>
      </c>
      <c r="T52" s="366"/>
      <c r="U52" s="298"/>
      <c r="V52" s="385"/>
      <c r="W52" s="385"/>
      <c r="X52" s="340"/>
      <c r="Y52" s="385"/>
      <c r="Z52" s="298"/>
      <c r="AA52" s="366"/>
      <c r="AB52" s="298"/>
      <c r="AC52" s="298"/>
    </row>
    <row r="53" spans="1:29" ht="15" customHeight="1" x14ac:dyDescent="0.35">
      <c r="A53" s="1251"/>
      <c r="B53" s="399">
        <v>20.13</v>
      </c>
      <c r="C53" s="353"/>
      <c r="D53" s="327">
        <v>153995</v>
      </c>
      <c r="E53" s="348"/>
      <c r="F53" s="327"/>
      <c r="G53" s="348"/>
      <c r="H53" s="298"/>
      <c r="I53" s="366"/>
      <c r="J53" s="366"/>
      <c r="K53" s="297"/>
      <c r="L53" s="353"/>
      <c r="M53" s="297"/>
      <c r="N53" s="353">
        <v>11.06</v>
      </c>
      <c r="O53" s="298">
        <v>84609</v>
      </c>
      <c r="P53" s="366">
        <v>47.02</v>
      </c>
      <c r="Q53" s="298">
        <v>359703</v>
      </c>
      <c r="R53" s="365">
        <v>15</v>
      </c>
      <c r="S53" s="298">
        <v>114750</v>
      </c>
      <c r="T53" s="366"/>
      <c r="U53" s="298"/>
      <c r="V53" s="385"/>
      <c r="W53" s="385"/>
      <c r="X53" s="340"/>
      <c r="Y53" s="385"/>
      <c r="Z53" s="298"/>
      <c r="AA53" s="366"/>
      <c r="AB53" s="298"/>
      <c r="AC53" s="298"/>
    </row>
    <row r="54" spans="1:29" ht="15" customHeight="1" x14ac:dyDescent="0.35">
      <c r="A54" s="1249">
        <v>44217</v>
      </c>
      <c r="B54" s="399"/>
      <c r="C54" s="353"/>
      <c r="D54" s="327"/>
      <c r="E54" s="348"/>
      <c r="F54" s="327"/>
      <c r="G54" s="348"/>
      <c r="H54" s="298"/>
      <c r="I54" s="366"/>
      <c r="J54" s="366"/>
      <c r="K54" s="297"/>
      <c r="L54" s="353"/>
      <c r="M54" s="297"/>
      <c r="N54" s="353"/>
      <c r="O54" s="298"/>
      <c r="P54" s="366"/>
      <c r="Q54" s="298"/>
      <c r="R54" s="365"/>
      <c r="S54" s="298"/>
      <c r="T54" s="366"/>
      <c r="U54" s="298"/>
      <c r="V54" s="385"/>
      <c r="W54" s="385"/>
      <c r="X54" s="340"/>
      <c r="Y54" s="385"/>
      <c r="Z54" s="298"/>
      <c r="AA54" s="366"/>
      <c r="AB54" s="298"/>
      <c r="AC54" s="298"/>
    </row>
    <row r="55" spans="1:29" ht="15" customHeight="1" x14ac:dyDescent="0.35">
      <c r="A55" s="1250"/>
      <c r="B55" s="399"/>
      <c r="C55" s="353"/>
      <c r="D55" s="327"/>
      <c r="E55" s="348"/>
      <c r="F55" s="327"/>
      <c r="G55" s="348"/>
      <c r="H55" s="298"/>
      <c r="I55" s="366"/>
      <c r="J55" s="366"/>
      <c r="K55" s="297"/>
      <c r="L55" s="353"/>
      <c r="M55" s="297"/>
      <c r="N55" s="353"/>
      <c r="O55" s="298"/>
      <c r="P55" s="366"/>
      <c r="Q55" s="298"/>
      <c r="R55" s="365">
        <v>15</v>
      </c>
      <c r="S55" s="298">
        <v>114750</v>
      </c>
      <c r="T55" s="366"/>
      <c r="U55" s="298"/>
      <c r="V55" s="385"/>
      <c r="W55" s="385"/>
      <c r="X55" s="868"/>
      <c r="Y55" s="871"/>
      <c r="Z55" s="867"/>
      <c r="AA55" s="365"/>
      <c r="AB55" s="298"/>
      <c r="AC55" s="298"/>
    </row>
    <row r="56" spans="1:29" ht="15" customHeight="1" x14ac:dyDescent="0.35">
      <c r="A56" s="1251"/>
      <c r="B56" s="399">
        <v>12.14</v>
      </c>
      <c r="C56" s="353"/>
      <c r="D56" s="327">
        <v>92871</v>
      </c>
      <c r="E56" s="348">
        <v>34.9</v>
      </c>
      <c r="F56" s="327">
        <v>266985</v>
      </c>
      <c r="G56" s="348"/>
      <c r="H56" s="297"/>
      <c r="I56" s="353">
        <v>43.12</v>
      </c>
      <c r="J56" s="353"/>
      <c r="K56" s="297">
        <v>329868</v>
      </c>
      <c r="L56" s="353"/>
      <c r="M56" s="297"/>
      <c r="N56" s="353"/>
      <c r="O56" s="298"/>
      <c r="P56" s="366"/>
      <c r="Q56" s="298"/>
      <c r="R56" s="365">
        <v>15</v>
      </c>
      <c r="S56" s="298">
        <v>114750</v>
      </c>
      <c r="T56" s="366"/>
      <c r="U56" s="298"/>
      <c r="V56" s="385"/>
      <c r="W56" s="385"/>
      <c r="X56" s="340"/>
      <c r="Y56" s="385"/>
      <c r="Z56" s="298"/>
      <c r="AA56" s="366"/>
      <c r="AB56" s="298"/>
      <c r="AC56" s="298"/>
    </row>
    <row r="57" spans="1:29" ht="17.25" customHeight="1" x14ac:dyDescent="0.35">
      <c r="A57" s="1249">
        <v>44218</v>
      </c>
      <c r="B57" s="399"/>
      <c r="C57" s="353"/>
      <c r="D57" s="327"/>
      <c r="E57" s="348"/>
      <c r="F57" s="327"/>
      <c r="G57" s="348"/>
      <c r="H57" s="297"/>
      <c r="I57" s="353"/>
      <c r="J57" s="353"/>
      <c r="K57" s="297"/>
      <c r="L57" s="353"/>
      <c r="M57" s="297"/>
      <c r="N57" s="353"/>
      <c r="O57" s="298"/>
      <c r="P57" s="366"/>
      <c r="Q57" s="298"/>
      <c r="R57" s="365">
        <v>15</v>
      </c>
      <c r="S57" s="298">
        <v>114750</v>
      </c>
      <c r="T57" s="366"/>
      <c r="U57" s="298"/>
      <c r="V57" s="385">
        <v>15.03</v>
      </c>
      <c r="W57" s="385"/>
      <c r="X57" s="340">
        <v>114980</v>
      </c>
      <c r="Y57" s="385"/>
      <c r="Z57" s="298"/>
      <c r="AA57" s="366"/>
      <c r="AB57" s="298"/>
      <c r="AC57" s="298"/>
    </row>
    <row r="58" spans="1:29" ht="15" customHeight="1" x14ac:dyDescent="0.35">
      <c r="A58" s="1251"/>
      <c r="B58" s="399">
        <v>17.2</v>
      </c>
      <c r="C58" s="353"/>
      <c r="D58" s="327">
        <v>131580</v>
      </c>
      <c r="E58" s="348">
        <v>19.170000000000002</v>
      </c>
      <c r="F58" s="327">
        <v>146651</v>
      </c>
      <c r="G58" s="348"/>
      <c r="H58" s="297"/>
      <c r="I58" s="353"/>
      <c r="J58" s="353"/>
      <c r="K58" s="297"/>
      <c r="L58" s="353"/>
      <c r="M58" s="297"/>
      <c r="N58" s="353"/>
      <c r="O58" s="298"/>
      <c r="P58" s="366"/>
      <c r="Q58" s="298"/>
      <c r="R58" s="365">
        <v>15</v>
      </c>
      <c r="S58" s="298">
        <v>114750</v>
      </c>
      <c r="T58" s="366"/>
      <c r="U58" s="298"/>
      <c r="V58" s="385"/>
      <c r="W58" s="385"/>
      <c r="X58" s="340"/>
      <c r="Y58" s="385"/>
      <c r="Z58" s="298"/>
      <c r="AA58" s="366">
        <v>11.79</v>
      </c>
      <c r="AB58" s="298">
        <v>90194</v>
      </c>
      <c r="AC58" s="298"/>
    </row>
    <row r="59" spans="1:29" ht="15" customHeight="1" x14ac:dyDescent="0.35">
      <c r="A59" s="1249">
        <v>44219</v>
      </c>
      <c r="B59" s="399"/>
      <c r="C59" s="353"/>
      <c r="D59" s="327"/>
      <c r="E59" s="348"/>
      <c r="F59" s="327"/>
      <c r="G59" s="348"/>
      <c r="H59" s="297"/>
      <c r="I59" s="353"/>
      <c r="J59" s="353"/>
      <c r="K59" s="297"/>
      <c r="L59" s="353">
        <v>15.51</v>
      </c>
      <c r="M59" s="297">
        <v>118652</v>
      </c>
      <c r="N59" s="353"/>
      <c r="O59" s="298"/>
      <c r="P59" s="366"/>
      <c r="Q59" s="298"/>
      <c r="R59" s="365"/>
      <c r="S59" s="298"/>
      <c r="T59" s="366"/>
      <c r="U59" s="298"/>
      <c r="V59" s="385"/>
      <c r="W59" s="385"/>
      <c r="X59" s="342"/>
      <c r="Y59" s="387"/>
      <c r="Z59" s="332"/>
      <c r="AA59" s="388"/>
      <c r="AB59" s="298"/>
      <c r="AC59" s="298"/>
    </row>
    <row r="60" spans="1:29" ht="15" customHeight="1" x14ac:dyDescent="0.35">
      <c r="A60" s="1251"/>
      <c r="B60" s="399">
        <v>19.399999999999999</v>
      </c>
      <c r="C60" s="353"/>
      <c r="D60" s="327">
        <v>148410</v>
      </c>
      <c r="E60" s="348">
        <v>21</v>
      </c>
      <c r="F60" s="327">
        <v>160650</v>
      </c>
      <c r="G60" s="348"/>
      <c r="H60" s="297"/>
      <c r="I60" s="353">
        <v>33.520000000000003</v>
      </c>
      <c r="J60" s="353"/>
      <c r="K60" s="297">
        <v>256428</v>
      </c>
      <c r="L60" s="353"/>
      <c r="M60" s="297"/>
      <c r="N60" s="353"/>
      <c r="O60" s="298"/>
      <c r="P60" s="366"/>
      <c r="Q60" s="298"/>
      <c r="R60" s="365">
        <v>15</v>
      </c>
      <c r="S60" s="298">
        <v>114750</v>
      </c>
      <c r="T60" s="366"/>
      <c r="U60" s="298"/>
      <c r="V60" s="385"/>
      <c r="W60" s="385"/>
      <c r="X60" s="340"/>
      <c r="Y60" s="385"/>
      <c r="Z60" s="298"/>
      <c r="AA60" s="366"/>
      <c r="AB60" s="298"/>
      <c r="AC60" s="298"/>
    </row>
    <row r="61" spans="1:29" ht="15" customHeight="1" x14ac:dyDescent="0.35">
      <c r="A61" s="1249">
        <v>44220</v>
      </c>
      <c r="B61" s="399"/>
      <c r="C61" s="353"/>
      <c r="D61" s="327"/>
      <c r="E61" s="348"/>
      <c r="F61" s="327"/>
      <c r="G61" s="348"/>
      <c r="H61" s="297"/>
      <c r="I61" s="353"/>
      <c r="J61" s="353"/>
      <c r="K61" s="297"/>
      <c r="L61" s="353"/>
      <c r="M61" s="297"/>
      <c r="N61" s="353"/>
      <c r="O61" s="298"/>
      <c r="P61" s="366"/>
      <c r="Q61" s="298"/>
      <c r="R61" s="365"/>
      <c r="S61" s="298"/>
      <c r="T61" s="366"/>
      <c r="U61" s="298"/>
      <c r="V61" s="385"/>
      <c r="W61" s="385"/>
      <c r="X61" s="340"/>
      <c r="Y61" s="385"/>
      <c r="Z61" s="298"/>
      <c r="AA61" s="366"/>
      <c r="AB61" s="298"/>
      <c r="AC61" s="298"/>
    </row>
    <row r="62" spans="1:29" ht="15" customHeight="1" x14ac:dyDescent="0.35">
      <c r="A62" s="1250"/>
      <c r="B62" s="399"/>
      <c r="C62" s="353"/>
      <c r="D62" s="327"/>
      <c r="E62" s="348"/>
      <c r="F62" s="327"/>
      <c r="G62" s="348"/>
      <c r="H62" s="297"/>
      <c r="I62" s="353"/>
      <c r="J62" s="353"/>
      <c r="K62" s="297"/>
      <c r="L62" s="353"/>
      <c r="M62" s="297"/>
      <c r="N62" s="353"/>
      <c r="O62" s="298"/>
      <c r="P62" s="366"/>
      <c r="Q62" s="298"/>
      <c r="R62" s="365"/>
      <c r="S62" s="298"/>
      <c r="T62" s="366"/>
      <c r="U62" s="298"/>
      <c r="V62" s="385"/>
      <c r="W62" s="385"/>
      <c r="X62" s="868"/>
      <c r="Y62" s="871"/>
      <c r="Z62" s="867"/>
      <c r="AA62" s="365"/>
      <c r="AB62" s="298"/>
      <c r="AC62" s="298"/>
    </row>
    <row r="63" spans="1:29" ht="15" customHeight="1" x14ac:dyDescent="0.35">
      <c r="A63" s="1251"/>
      <c r="B63" s="399"/>
      <c r="C63" s="353"/>
      <c r="D63" s="327"/>
      <c r="E63" s="348"/>
      <c r="F63" s="327"/>
      <c r="G63" s="348"/>
      <c r="H63" s="297"/>
      <c r="I63" s="353">
        <v>36.299999999999997</v>
      </c>
      <c r="J63" s="353"/>
      <c r="K63" s="297">
        <v>277695</v>
      </c>
      <c r="L63" s="353"/>
      <c r="M63" s="297"/>
      <c r="N63" s="353"/>
      <c r="O63" s="298"/>
      <c r="P63" s="366"/>
      <c r="Q63" s="298"/>
      <c r="R63" s="365"/>
      <c r="S63" s="298"/>
      <c r="T63" s="366"/>
      <c r="U63" s="298"/>
      <c r="V63" s="385"/>
      <c r="W63" s="385"/>
      <c r="X63" s="340"/>
      <c r="Y63" s="385"/>
      <c r="Z63" s="298"/>
      <c r="AA63" s="366"/>
      <c r="AB63" s="298"/>
      <c r="AC63" s="298"/>
    </row>
    <row r="64" spans="1:29" ht="15" customHeight="1" x14ac:dyDescent="0.35">
      <c r="A64" s="1249">
        <v>44221</v>
      </c>
      <c r="B64" s="399"/>
      <c r="C64" s="353"/>
      <c r="D64" s="327"/>
      <c r="E64" s="348"/>
      <c r="F64" s="327"/>
      <c r="G64" s="348"/>
      <c r="H64" s="297"/>
      <c r="I64" s="353"/>
      <c r="J64" s="353">
        <v>50.63</v>
      </c>
      <c r="K64" s="297">
        <v>260745</v>
      </c>
      <c r="L64" s="353">
        <v>50</v>
      </c>
      <c r="M64" s="297">
        <v>382500</v>
      </c>
      <c r="N64" s="353"/>
      <c r="O64" s="298"/>
      <c r="P64" s="366"/>
      <c r="Q64" s="298"/>
      <c r="R64" s="365"/>
      <c r="S64" s="298"/>
      <c r="T64" s="366"/>
      <c r="U64" s="298"/>
      <c r="V64" s="385"/>
      <c r="W64" s="385"/>
      <c r="X64" s="340"/>
      <c r="Y64" s="385"/>
      <c r="Z64" s="298"/>
      <c r="AA64" s="366"/>
      <c r="AB64" s="298"/>
      <c r="AC64" s="298"/>
    </row>
    <row r="65" spans="1:29" ht="15" customHeight="1" x14ac:dyDescent="0.35">
      <c r="A65" s="1250"/>
      <c r="B65" s="399"/>
      <c r="C65" s="353"/>
      <c r="D65" s="327"/>
      <c r="E65" s="348"/>
      <c r="F65" s="327"/>
      <c r="G65" s="348"/>
      <c r="H65" s="297"/>
      <c r="I65" s="353"/>
      <c r="J65" s="353"/>
      <c r="K65" s="297"/>
      <c r="L65" s="353"/>
      <c r="M65" s="297"/>
      <c r="N65" s="353"/>
      <c r="O65" s="298"/>
      <c r="P65" s="366"/>
      <c r="Q65" s="298"/>
      <c r="R65" s="365">
        <v>15</v>
      </c>
      <c r="S65" s="298">
        <v>114750</v>
      </c>
      <c r="T65" s="366"/>
      <c r="U65" s="298"/>
      <c r="V65" s="385">
        <v>10.59</v>
      </c>
      <c r="W65" s="385"/>
      <c r="X65" s="868">
        <v>81014</v>
      </c>
      <c r="Y65" s="871"/>
      <c r="Z65" s="867"/>
      <c r="AA65" s="365"/>
      <c r="AB65" s="298"/>
      <c r="AC65" s="298"/>
    </row>
    <row r="66" spans="1:29" ht="15" customHeight="1" x14ac:dyDescent="0.35">
      <c r="A66" s="1251"/>
      <c r="B66" s="399">
        <v>18.3</v>
      </c>
      <c r="C66" s="353"/>
      <c r="D66" s="327">
        <v>139995</v>
      </c>
      <c r="E66" s="348">
        <v>27.79</v>
      </c>
      <c r="F66" s="327">
        <v>212594</v>
      </c>
      <c r="G66" s="348">
        <v>37.01</v>
      </c>
      <c r="H66" s="297">
        <v>283127</v>
      </c>
      <c r="I66" s="353"/>
      <c r="J66" s="353"/>
      <c r="K66" s="297"/>
      <c r="L66" s="353"/>
      <c r="M66" s="297"/>
      <c r="N66" s="353"/>
      <c r="O66" s="298"/>
      <c r="P66" s="366"/>
      <c r="Q66" s="298"/>
      <c r="R66" s="365">
        <v>15</v>
      </c>
      <c r="S66" s="298">
        <v>114750</v>
      </c>
      <c r="T66" s="366"/>
      <c r="U66" s="298"/>
      <c r="V66" s="385"/>
      <c r="W66" s="385"/>
      <c r="X66" s="340"/>
      <c r="Y66" s="385">
        <v>40.159999999999997</v>
      </c>
      <c r="Z66" s="298">
        <v>307377</v>
      </c>
      <c r="AA66" s="366"/>
      <c r="AB66" s="298"/>
      <c r="AC66" s="298"/>
    </row>
    <row r="67" spans="1:29" ht="15" customHeight="1" x14ac:dyDescent="0.35">
      <c r="A67" s="1249">
        <v>44222</v>
      </c>
      <c r="B67" s="399"/>
      <c r="C67" s="353"/>
      <c r="D67" s="327"/>
      <c r="E67" s="348"/>
      <c r="F67" s="327"/>
      <c r="G67" s="348"/>
      <c r="H67" s="297"/>
      <c r="I67" s="353"/>
      <c r="J67" s="353"/>
      <c r="K67" s="297"/>
      <c r="L67" s="353"/>
      <c r="M67" s="297"/>
      <c r="N67" s="353"/>
      <c r="O67" s="298"/>
      <c r="P67" s="366"/>
      <c r="Q67" s="298"/>
      <c r="R67" s="365"/>
      <c r="S67" s="298"/>
      <c r="T67" s="366"/>
      <c r="U67" s="298"/>
      <c r="V67" s="385"/>
      <c r="W67" s="385"/>
      <c r="X67" s="340"/>
      <c r="Y67" s="385"/>
      <c r="Z67" s="298"/>
      <c r="AA67" s="366"/>
      <c r="AB67" s="298"/>
      <c r="AC67" s="298"/>
    </row>
    <row r="68" spans="1:29" ht="15" customHeight="1" x14ac:dyDescent="0.35">
      <c r="A68" s="1250"/>
      <c r="B68" s="399"/>
      <c r="C68" s="353"/>
      <c r="D68" s="327"/>
      <c r="E68" s="348"/>
      <c r="F68" s="327"/>
      <c r="G68" s="348"/>
      <c r="H68" s="297"/>
      <c r="I68" s="353"/>
      <c r="J68" s="353"/>
      <c r="K68" s="297"/>
      <c r="L68" s="353"/>
      <c r="M68" s="297"/>
      <c r="N68" s="353"/>
      <c r="O68" s="298"/>
      <c r="P68" s="366"/>
      <c r="Q68" s="298"/>
      <c r="R68" s="365">
        <v>15</v>
      </c>
      <c r="S68" s="298">
        <v>114750</v>
      </c>
      <c r="T68" s="366"/>
      <c r="U68" s="298"/>
      <c r="V68" s="385"/>
      <c r="W68" s="385"/>
      <c r="X68" s="868"/>
      <c r="Y68" s="871"/>
      <c r="Z68" s="867"/>
      <c r="AA68" s="365"/>
      <c r="AB68" s="298"/>
      <c r="AC68" s="298"/>
    </row>
    <row r="69" spans="1:29" ht="15" customHeight="1" x14ac:dyDescent="0.35">
      <c r="A69" s="1251"/>
      <c r="B69" s="399"/>
      <c r="C69" s="353"/>
      <c r="D69" s="327"/>
      <c r="E69" s="348">
        <v>22.69</v>
      </c>
      <c r="F69" s="327">
        <v>173579</v>
      </c>
      <c r="G69" s="348"/>
      <c r="H69" s="297"/>
      <c r="I69" s="353">
        <v>22.15</v>
      </c>
      <c r="J69" s="353"/>
      <c r="K69" s="297">
        <v>169448</v>
      </c>
      <c r="L69" s="353"/>
      <c r="M69" s="297"/>
      <c r="N69" s="353">
        <v>10.48</v>
      </c>
      <c r="O69" s="298">
        <v>80172</v>
      </c>
      <c r="P69" s="366"/>
      <c r="Q69" s="298"/>
      <c r="R69" s="365">
        <v>15</v>
      </c>
      <c r="S69" s="298">
        <v>114750</v>
      </c>
      <c r="T69" s="366"/>
      <c r="U69" s="298"/>
      <c r="V69" s="385"/>
      <c r="W69" s="385"/>
      <c r="X69" s="340"/>
      <c r="Y69" s="385"/>
      <c r="Z69" s="298"/>
      <c r="AA69" s="366"/>
      <c r="AB69" s="298"/>
      <c r="AC69" s="298"/>
    </row>
    <row r="70" spans="1:29" ht="15" customHeight="1" x14ac:dyDescent="0.35">
      <c r="A70" s="1249">
        <v>44223</v>
      </c>
      <c r="B70" s="399"/>
      <c r="C70" s="353"/>
      <c r="D70" s="327"/>
      <c r="E70" s="348"/>
      <c r="F70" s="327"/>
      <c r="G70" s="348"/>
      <c r="H70" s="297"/>
      <c r="I70" s="353"/>
      <c r="J70" s="353"/>
      <c r="K70" s="297"/>
      <c r="L70" s="353"/>
      <c r="M70" s="297"/>
      <c r="N70" s="353"/>
      <c r="O70" s="298"/>
      <c r="P70" s="366"/>
      <c r="Q70" s="298"/>
      <c r="R70" s="365">
        <v>15</v>
      </c>
      <c r="S70" s="298">
        <v>114750</v>
      </c>
      <c r="T70" s="366"/>
      <c r="U70" s="298"/>
      <c r="V70" s="385"/>
      <c r="W70" s="385"/>
      <c r="X70" s="340"/>
      <c r="Y70" s="385"/>
      <c r="Z70" s="298"/>
      <c r="AA70" s="366"/>
      <c r="AB70" s="298"/>
      <c r="AC70" s="298"/>
    </row>
    <row r="71" spans="1:29" ht="15" customHeight="1" x14ac:dyDescent="0.35">
      <c r="A71" s="1250"/>
      <c r="B71" s="399"/>
      <c r="C71" s="353"/>
      <c r="D71" s="327"/>
      <c r="E71" s="348"/>
      <c r="F71" s="327"/>
      <c r="G71" s="348"/>
      <c r="H71" s="297"/>
      <c r="I71" s="353"/>
      <c r="J71" s="353"/>
      <c r="K71" s="297"/>
      <c r="L71" s="353"/>
      <c r="M71" s="297"/>
      <c r="N71" s="353"/>
      <c r="O71" s="298"/>
      <c r="P71" s="366"/>
      <c r="Q71" s="298"/>
      <c r="R71" s="365"/>
      <c r="S71" s="298"/>
      <c r="T71" s="366"/>
      <c r="U71" s="298"/>
      <c r="V71" s="385"/>
      <c r="W71" s="385"/>
      <c r="X71" s="340"/>
      <c r="Y71" s="385"/>
      <c r="Z71" s="298"/>
      <c r="AA71" s="366"/>
      <c r="AB71" s="298"/>
      <c r="AC71" s="298"/>
    </row>
    <row r="72" spans="1:29" ht="15" customHeight="1" x14ac:dyDescent="0.35">
      <c r="A72" s="1251"/>
      <c r="B72" s="399">
        <v>20.12</v>
      </c>
      <c r="C72" s="353"/>
      <c r="D72" s="327">
        <v>153918</v>
      </c>
      <c r="E72" s="348"/>
      <c r="F72" s="327"/>
      <c r="G72" s="348"/>
      <c r="H72" s="297"/>
      <c r="I72" s="353">
        <v>23.27</v>
      </c>
      <c r="J72" s="353"/>
      <c r="K72" s="297">
        <v>178016</v>
      </c>
      <c r="L72" s="353">
        <v>15.93</v>
      </c>
      <c r="M72" s="297">
        <v>121865</v>
      </c>
      <c r="N72" s="353"/>
      <c r="O72" s="298"/>
      <c r="P72" s="366"/>
      <c r="Q72" s="298"/>
      <c r="R72" s="365">
        <v>15</v>
      </c>
      <c r="S72" s="298">
        <v>114750</v>
      </c>
      <c r="T72" s="366"/>
      <c r="U72" s="298"/>
      <c r="V72" s="385"/>
      <c r="W72" s="385"/>
      <c r="X72" s="340"/>
      <c r="Y72" s="385"/>
      <c r="Z72" s="298"/>
      <c r="AA72" s="366"/>
      <c r="AB72" s="298"/>
      <c r="AC72" s="298"/>
    </row>
    <row r="73" spans="1:29" ht="15" customHeight="1" x14ac:dyDescent="0.35">
      <c r="A73" s="1249">
        <v>44224</v>
      </c>
      <c r="B73" s="399"/>
      <c r="C73" s="353"/>
      <c r="D73" s="327"/>
      <c r="E73" s="348"/>
      <c r="F73" s="327"/>
      <c r="G73" s="348"/>
      <c r="H73" s="297"/>
      <c r="I73" s="353"/>
      <c r="J73" s="353"/>
      <c r="K73" s="297"/>
      <c r="L73" s="353"/>
      <c r="M73" s="297"/>
      <c r="N73" s="353"/>
      <c r="O73" s="298"/>
      <c r="P73" s="366"/>
      <c r="Q73" s="298"/>
      <c r="R73" s="365"/>
      <c r="S73" s="298"/>
      <c r="T73" s="366"/>
      <c r="U73" s="298"/>
      <c r="V73" s="385"/>
      <c r="W73" s="385"/>
      <c r="X73" s="340"/>
      <c r="Y73" s="385"/>
      <c r="Z73" s="298"/>
      <c r="AA73" s="366"/>
      <c r="AB73" s="298"/>
      <c r="AC73" s="298"/>
    </row>
    <row r="74" spans="1:29" ht="15" customHeight="1" x14ac:dyDescent="0.35">
      <c r="A74" s="1250"/>
      <c r="B74" s="399"/>
      <c r="C74" s="353"/>
      <c r="D74" s="327"/>
      <c r="E74" s="348">
        <v>36.65</v>
      </c>
      <c r="F74" s="327">
        <v>280373</v>
      </c>
      <c r="G74" s="348"/>
      <c r="H74" s="297"/>
      <c r="I74" s="353"/>
      <c r="J74" s="353"/>
      <c r="K74" s="297"/>
      <c r="L74" s="353"/>
      <c r="M74" s="297"/>
      <c r="N74" s="353"/>
      <c r="O74" s="298"/>
      <c r="P74" s="366"/>
      <c r="Q74" s="298"/>
      <c r="R74" s="365"/>
      <c r="S74" s="298"/>
      <c r="T74" s="366"/>
      <c r="U74" s="298"/>
      <c r="V74" s="385"/>
      <c r="W74" s="385"/>
      <c r="X74" s="868"/>
      <c r="Y74" s="871"/>
      <c r="Z74" s="867"/>
      <c r="AA74" s="365"/>
      <c r="AB74" s="298"/>
      <c r="AC74" s="298"/>
    </row>
    <row r="75" spans="1:29" ht="15" customHeight="1" x14ac:dyDescent="0.35">
      <c r="A75" s="1251"/>
      <c r="B75" s="399">
        <v>14.7</v>
      </c>
      <c r="C75" s="353"/>
      <c r="D75" s="327">
        <v>112455</v>
      </c>
      <c r="E75" s="348"/>
      <c r="F75" s="327"/>
      <c r="G75" s="348"/>
      <c r="H75" s="297"/>
      <c r="I75" s="353"/>
      <c r="J75" s="353"/>
      <c r="K75" s="297"/>
      <c r="L75" s="353"/>
      <c r="M75" s="297"/>
      <c r="N75" s="353"/>
      <c r="O75" s="298"/>
      <c r="P75" s="366"/>
      <c r="Q75" s="298"/>
      <c r="R75" s="365"/>
      <c r="S75" s="298"/>
      <c r="T75" s="366"/>
      <c r="U75" s="298"/>
      <c r="V75" s="385"/>
      <c r="W75" s="385"/>
      <c r="X75" s="340"/>
      <c r="Y75" s="385"/>
      <c r="Z75" s="298"/>
      <c r="AA75" s="366"/>
      <c r="AB75" s="298"/>
      <c r="AC75" s="298"/>
    </row>
    <row r="76" spans="1:29" ht="15" customHeight="1" x14ac:dyDescent="0.35">
      <c r="A76" s="1249">
        <v>44225</v>
      </c>
      <c r="B76" s="399"/>
      <c r="C76" s="353"/>
      <c r="D76" s="327"/>
      <c r="E76" s="348"/>
      <c r="F76" s="327"/>
      <c r="G76" s="348"/>
      <c r="H76" s="297"/>
      <c r="I76" s="353"/>
      <c r="J76" s="353"/>
      <c r="K76" s="297"/>
      <c r="L76" s="353"/>
      <c r="M76" s="297"/>
      <c r="N76" s="353"/>
      <c r="O76" s="298"/>
      <c r="P76" s="366"/>
      <c r="Q76" s="298"/>
      <c r="R76" s="365"/>
      <c r="S76" s="298"/>
      <c r="T76" s="366"/>
      <c r="U76" s="298"/>
      <c r="V76" s="385"/>
      <c r="W76" s="385"/>
      <c r="X76" s="340"/>
      <c r="Y76" s="385"/>
      <c r="Z76" s="298"/>
      <c r="AA76" s="366"/>
      <c r="AB76" s="298"/>
      <c r="AC76" s="298"/>
    </row>
    <row r="77" spans="1:29" ht="15" customHeight="1" x14ac:dyDescent="0.35">
      <c r="A77" s="1251"/>
      <c r="B77" s="399">
        <v>14.91</v>
      </c>
      <c r="C77" s="353"/>
      <c r="D77" s="327">
        <v>114062</v>
      </c>
      <c r="E77" s="348">
        <v>11.81</v>
      </c>
      <c r="F77" s="327">
        <v>90347</v>
      </c>
      <c r="G77" s="348"/>
      <c r="H77" s="297"/>
      <c r="I77" s="353">
        <v>34.6</v>
      </c>
      <c r="J77" s="353"/>
      <c r="K77" s="297">
        <v>264690</v>
      </c>
      <c r="L77" s="353"/>
      <c r="M77" s="297"/>
      <c r="N77" s="353"/>
      <c r="O77" s="298"/>
      <c r="P77" s="366"/>
      <c r="Q77" s="298"/>
      <c r="R77" s="365">
        <v>15</v>
      </c>
      <c r="S77" s="298">
        <v>114750</v>
      </c>
      <c r="T77" s="366"/>
      <c r="U77" s="298"/>
      <c r="V77" s="385"/>
      <c r="W77" s="385"/>
      <c r="X77" s="340"/>
      <c r="Y77" s="385"/>
      <c r="Z77" s="298"/>
      <c r="AA77" s="366"/>
      <c r="AB77" s="298"/>
      <c r="AC77" s="298"/>
    </row>
    <row r="78" spans="1:29" ht="15" customHeight="1" x14ac:dyDescent="0.35">
      <c r="A78" s="1249">
        <v>44226</v>
      </c>
      <c r="B78" s="399"/>
      <c r="C78" s="353"/>
      <c r="D78" s="327"/>
      <c r="E78" s="348"/>
      <c r="F78" s="327"/>
      <c r="G78" s="348"/>
      <c r="H78" s="297"/>
      <c r="I78" s="353"/>
      <c r="J78" s="353"/>
      <c r="K78" s="297"/>
      <c r="L78" s="353"/>
      <c r="M78" s="297"/>
      <c r="N78" s="353"/>
      <c r="O78" s="298"/>
      <c r="P78" s="366"/>
      <c r="Q78" s="298"/>
      <c r="R78" s="365"/>
      <c r="S78" s="298"/>
      <c r="T78" s="366"/>
      <c r="U78" s="298"/>
      <c r="V78" s="385"/>
      <c r="W78" s="385"/>
      <c r="X78" s="340"/>
      <c r="Y78" s="385"/>
      <c r="Z78" s="298"/>
      <c r="AA78" s="366"/>
      <c r="AB78" s="298"/>
      <c r="AC78" s="298"/>
    </row>
    <row r="79" spans="1:29" ht="15" customHeight="1" x14ac:dyDescent="0.35">
      <c r="A79" s="1251"/>
      <c r="B79" s="399"/>
      <c r="C79" s="353"/>
      <c r="D79" s="327"/>
      <c r="E79" s="348">
        <v>19.63</v>
      </c>
      <c r="F79" s="327">
        <v>150170</v>
      </c>
      <c r="G79" s="348"/>
      <c r="H79" s="297"/>
      <c r="I79" s="353"/>
      <c r="J79" s="353"/>
      <c r="K79" s="297"/>
      <c r="L79" s="353"/>
      <c r="M79" s="297"/>
      <c r="N79" s="353"/>
      <c r="O79" s="298"/>
      <c r="P79" s="366"/>
      <c r="Q79" s="298"/>
      <c r="R79" s="383">
        <v>15</v>
      </c>
      <c r="S79" s="298">
        <v>114750</v>
      </c>
      <c r="T79" s="366"/>
      <c r="U79" s="298"/>
      <c r="V79" s="385"/>
      <c r="W79" s="385"/>
      <c r="X79" s="340"/>
      <c r="Y79" s="385"/>
      <c r="Z79" s="298"/>
      <c r="AA79" s="366"/>
      <c r="AB79" s="298"/>
      <c r="AC79" s="298"/>
    </row>
    <row r="80" spans="1:29" ht="15" customHeight="1" x14ac:dyDescent="0.35">
      <c r="A80" s="1249">
        <v>44227</v>
      </c>
      <c r="B80" s="399"/>
      <c r="C80" s="353"/>
      <c r="D80" s="327"/>
      <c r="E80" s="348"/>
      <c r="F80" s="327"/>
      <c r="G80" s="348">
        <v>15</v>
      </c>
      <c r="H80" s="297">
        <v>114750</v>
      </c>
      <c r="I80" s="353"/>
      <c r="J80" s="353"/>
      <c r="K80" s="297"/>
      <c r="L80" s="353"/>
      <c r="M80" s="297"/>
      <c r="N80" s="353"/>
      <c r="O80" s="298"/>
      <c r="P80" s="366"/>
      <c r="Q80" s="298"/>
      <c r="R80" s="365"/>
      <c r="S80" s="298"/>
      <c r="T80" s="366"/>
      <c r="U80" s="298"/>
      <c r="V80" s="385"/>
      <c r="W80" s="385"/>
      <c r="X80" s="868"/>
      <c r="Y80" s="871"/>
      <c r="Z80" s="867"/>
      <c r="AA80" s="365"/>
      <c r="AB80" s="298"/>
      <c r="AC80" s="298"/>
    </row>
    <row r="81" spans="1:29" ht="15" customHeight="1" x14ac:dyDescent="0.35">
      <c r="A81" s="1251"/>
      <c r="B81" s="399">
        <v>30.59</v>
      </c>
      <c r="C81" s="353"/>
      <c r="D81" s="327">
        <v>234014</v>
      </c>
      <c r="E81" s="348">
        <v>20.329999999999998</v>
      </c>
      <c r="F81" s="327">
        <v>155525</v>
      </c>
      <c r="G81" s="348">
        <v>34.200000000000003</v>
      </c>
      <c r="H81" s="297">
        <v>261630</v>
      </c>
      <c r="I81" s="353"/>
      <c r="J81" s="353"/>
      <c r="K81" s="297"/>
      <c r="L81" s="353"/>
      <c r="M81" s="297"/>
      <c r="N81" s="353"/>
      <c r="O81" s="298"/>
      <c r="P81" s="366"/>
      <c r="Q81" s="298"/>
      <c r="R81" s="365"/>
      <c r="S81" s="298"/>
      <c r="T81" s="366"/>
      <c r="U81" s="298"/>
      <c r="V81" s="385"/>
      <c r="W81" s="385"/>
      <c r="X81" s="868"/>
      <c r="Y81" s="871"/>
      <c r="Z81" s="867"/>
      <c r="AA81" s="365"/>
      <c r="AB81" s="298"/>
      <c r="AC81" s="298"/>
    </row>
    <row r="82" spans="1:29" s="295" customFormat="1" ht="27" customHeight="1" x14ac:dyDescent="0.35">
      <c r="A82" s="1226" t="s">
        <v>113</v>
      </c>
      <c r="B82" s="395"/>
      <c r="C82" s="354"/>
      <c r="D82" s="293">
        <f>SUM(D7:D81)</f>
        <v>3215070</v>
      </c>
      <c r="E82" s="364"/>
      <c r="F82" s="293">
        <f t="shared" ref="F82:AB82" si="0">SUM(F7:F81)</f>
        <v>3989788</v>
      </c>
      <c r="G82" s="364"/>
      <c r="H82" s="293">
        <f t="shared" si="0"/>
        <v>1014009</v>
      </c>
      <c r="I82" s="364"/>
      <c r="J82" s="364"/>
      <c r="K82" s="293">
        <f t="shared" si="0"/>
        <v>4787603</v>
      </c>
      <c r="L82" s="364"/>
      <c r="M82" s="293">
        <f t="shared" si="0"/>
        <v>995343</v>
      </c>
      <c r="N82" s="364"/>
      <c r="O82" s="293">
        <f t="shared" si="0"/>
        <v>692632</v>
      </c>
      <c r="P82" s="364"/>
      <c r="Q82" s="293">
        <f t="shared" si="0"/>
        <v>522343</v>
      </c>
      <c r="R82" s="354"/>
      <c r="S82" s="293">
        <f t="shared" si="0"/>
        <v>4819500</v>
      </c>
      <c r="T82" s="364"/>
      <c r="U82" s="293">
        <f t="shared" si="0"/>
        <v>121023</v>
      </c>
      <c r="V82" s="364"/>
      <c r="W82" s="364"/>
      <c r="X82" s="293">
        <f t="shared" si="0"/>
        <v>462445</v>
      </c>
      <c r="Y82" s="364"/>
      <c r="Z82" s="293">
        <f t="shared" si="0"/>
        <v>959158</v>
      </c>
      <c r="AA82" s="364"/>
      <c r="AB82" s="293">
        <f t="shared" si="0"/>
        <v>190194</v>
      </c>
      <c r="AC82" s="293">
        <f>SUM(D82:AB82)</f>
        <v>21769108</v>
      </c>
    </row>
    <row r="83" spans="1:29" s="295" customFormat="1" ht="34.5" customHeight="1" x14ac:dyDescent="0.35">
      <c r="A83" s="1226"/>
      <c r="B83" s="395">
        <f>SUM(B7:B81)</f>
        <v>420.27</v>
      </c>
      <c r="C83" s="354"/>
      <c r="D83" s="862"/>
      <c r="E83" s="354">
        <f>SUM(E7:E81)</f>
        <v>521.54</v>
      </c>
      <c r="F83" s="293"/>
      <c r="G83" s="354">
        <f>SUM(G7:G81)</f>
        <v>132.55000000000001</v>
      </c>
      <c r="H83" s="293"/>
      <c r="I83" s="354">
        <f>SUM(I7:I82)</f>
        <v>547.59</v>
      </c>
      <c r="J83" s="354">
        <f>SUM(J7:J81)</f>
        <v>116.25</v>
      </c>
      <c r="K83" s="293"/>
      <c r="L83" s="354">
        <f>SUM(L7:L81)</f>
        <v>130.11000000000001</v>
      </c>
      <c r="M83" s="293"/>
      <c r="N83" s="354">
        <f>SUM(N7:N81)</f>
        <v>90.54</v>
      </c>
      <c r="O83" s="293"/>
      <c r="P83" s="354">
        <f>SUM(P7:P81)</f>
        <v>68.28</v>
      </c>
      <c r="Q83" s="293"/>
      <c r="R83" s="354">
        <f>SUM(R7:R81)</f>
        <v>630</v>
      </c>
      <c r="S83" s="293"/>
      <c r="T83" s="354">
        <f>SUM(T7:T81)</f>
        <v>15.82</v>
      </c>
      <c r="U83" s="293"/>
      <c r="V83" s="354">
        <f>SUM(V7:V81)</f>
        <v>60.45</v>
      </c>
      <c r="W83" s="354"/>
      <c r="X83" s="293"/>
      <c r="Y83" s="354">
        <f>SUM(Y7:Y81)</f>
        <v>125.35999999999999</v>
      </c>
      <c r="Z83" s="293"/>
      <c r="AA83" s="354">
        <f>SUM(AA7:AA81)</f>
        <v>24.86</v>
      </c>
      <c r="AB83" s="293"/>
      <c r="AC83" s="364">
        <f>SUM(B83:AB83)</f>
        <v>2883.6200000000003</v>
      </c>
    </row>
    <row r="84" spans="1:29" ht="26.25" customHeight="1" thickBot="1" x14ac:dyDescent="0.4">
      <c r="A84" s="299"/>
      <c r="B84" s="400"/>
      <c r="C84" s="355"/>
      <c r="D84" s="299"/>
      <c r="E84" s="355"/>
      <c r="F84" s="299"/>
      <c r="G84" s="355"/>
      <c r="H84" s="299"/>
      <c r="I84" s="355"/>
      <c r="J84" s="355"/>
      <c r="K84" s="299"/>
      <c r="L84" s="355"/>
      <c r="M84" s="299"/>
      <c r="N84" s="355"/>
      <c r="O84" s="299"/>
      <c r="P84" s="355"/>
      <c r="Q84" s="299"/>
      <c r="R84" s="378"/>
      <c r="S84" s="299"/>
      <c r="T84" s="355"/>
      <c r="U84" s="299"/>
      <c r="V84" s="355"/>
      <c r="W84" s="355"/>
      <c r="X84" s="299"/>
      <c r="Y84" s="355"/>
      <c r="Z84" s="300"/>
      <c r="AA84" s="373"/>
      <c r="AB84" s="299"/>
      <c r="AC84" s="299"/>
    </row>
    <row r="85" spans="1:29" s="295" customFormat="1" ht="48" customHeight="1" thickBot="1" x14ac:dyDescent="0.4">
      <c r="A85" s="1245" t="s">
        <v>2</v>
      </c>
      <c r="B85" s="1261" t="s">
        <v>114</v>
      </c>
      <c r="C85" s="1262"/>
      <c r="D85" s="1262"/>
      <c r="E85" s="1262"/>
      <c r="F85" s="1263"/>
      <c r="G85" s="1264" t="s">
        <v>176</v>
      </c>
      <c r="H85" s="1264"/>
      <c r="I85" s="1265" t="s">
        <v>115</v>
      </c>
      <c r="J85" s="1266"/>
      <c r="K85" s="1266"/>
      <c r="L85" s="1266"/>
      <c r="M85" s="1266"/>
      <c r="N85" s="1266"/>
      <c r="O85" s="1266"/>
      <c r="P85" s="1266"/>
      <c r="Q85" s="1267"/>
      <c r="R85" s="1265" t="s">
        <v>116</v>
      </c>
      <c r="S85" s="1266"/>
      <c r="T85" s="1266"/>
      <c r="U85" s="1266"/>
      <c r="V85" s="1266"/>
      <c r="W85" s="1266"/>
      <c r="X85" s="1266"/>
      <c r="Y85" s="1236" t="s">
        <v>223</v>
      </c>
      <c r="Z85" s="1236"/>
      <c r="AA85" s="1270" t="s">
        <v>224</v>
      </c>
      <c r="AB85" s="1271"/>
      <c r="AC85" s="1272" t="s">
        <v>9</v>
      </c>
    </row>
    <row r="86" spans="1:29" s="295" customFormat="1" ht="15" customHeight="1" x14ac:dyDescent="0.35">
      <c r="A86" s="1246"/>
      <c r="B86" s="1268" t="s">
        <v>195</v>
      </c>
      <c r="C86" s="1281"/>
      <c r="D86" s="1269"/>
      <c r="E86" s="1268" t="s">
        <v>196</v>
      </c>
      <c r="F86" s="1269"/>
      <c r="G86" s="1268" t="s">
        <v>177</v>
      </c>
      <c r="H86" s="1269"/>
      <c r="I86" s="1268" t="s">
        <v>197</v>
      </c>
      <c r="J86" s="1281"/>
      <c r="K86" s="1269"/>
      <c r="L86" s="1268" t="s">
        <v>198</v>
      </c>
      <c r="M86" s="1269"/>
      <c r="N86" s="1268" t="s">
        <v>199</v>
      </c>
      <c r="O86" s="1269"/>
      <c r="P86" s="1268" t="s">
        <v>123</v>
      </c>
      <c r="Q86" s="1269"/>
      <c r="R86" s="374"/>
      <c r="S86" s="863" t="s">
        <v>238</v>
      </c>
      <c r="T86" s="1268" t="s">
        <v>211</v>
      </c>
      <c r="U86" s="1269"/>
      <c r="V86" s="1268" t="s">
        <v>201</v>
      </c>
      <c r="W86" s="1281"/>
      <c r="X86" s="1269"/>
      <c r="Y86" s="1261" t="s">
        <v>225</v>
      </c>
      <c r="Z86" s="1263"/>
      <c r="AA86" s="1274" t="s">
        <v>226</v>
      </c>
      <c r="AB86" s="1275"/>
      <c r="AC86" s="1285"/>
    </row>
    <row r="87" spans="1:29" s="295" customFormat="1" ht="15" customHeight="1" x14ac:dyDescent="0.35">
      <c r="A87" s="1247"/>
      <c r="B87" s="396" t="s">
        <v>21</v>
      </c>
      <c r="C87" s="350" t="s">
        <v>26</v>
      </c>
      <c r="D87" s="869" t="s">
        <v>27</v>
      </c>
      <c r="E87" s="363" t="s">
        <v>30</v>
      </c>
      <c r="F87" s="869" t="s">
        <v>27</v>
      </c>
      <c r="G87" s="390" t="s">
        <v>30</v>
      </c>
      <c r="H87" s="863" t="s">
        <v>27</v>
      </c>
      <c r="I87" s="374" t="s">
        <v>30</v>
      </c>
      <c r="J87" s="374"/>
      <c r="K87" s="863" t="s">
        <v>27</v>
      </c>
      <c r="L87" s="374" t="s">
        <v>30</v>
      </c>
      <c r="M87" s="863" t="s">
        <v>27</v>
      </c>
      <c r="N87" s="374" t="s">
        <v>30</v>
      </c>
      <c r="O87" s="863" t="s">
        <v>27</v>
      </c>
      <c r="P87" s="374" t="s">
        <v>30</v>
      </c>
      <c r="Q87" s="863" t="s">
        <v>27</v>
      </c>
      <c r="R87" s="374" t="s">
        <v>30</v>
      </c>
      <c r="S87" s="863" t="s">
        <v>27</v>
      </c>
      <c r="T87" s="374" t="s">
        <v>30</v>
      </c>
      <c r="U87" s="863" t="s">
        <v>27</v>
      </c>
      <c r="V87" s="374" t="s">
        <v>30</v>
      </c>
      <c r="W87" s="374" t="s">
        <v>288</v>
      </c>
      <c r="X87" s="863" t="s">
        <v>27</v>
      </c>
      <c r="Y87" s="363" t="s">
        <v>30</v>
      </c>
      <c r="Z87" s="869" t="s">
        <v>27</v>
      </c>
      <c r="AA87" s="363"/>
      <c r="AB87" s="876"/>
      <c r="AC87" s="334"/>
    </row>
    <row r="88" spans="1:29" s="295" customFormat="1" ht="15" customHeight="1" x14ac:dyDescent="0.35">
      <c r="A88" s="1243">
        <v>44197</v>
      </c>
      <c r="B88" s="401"/>
      <c r="C88" s="356"/>
      <c r="D88" s="867"/>
      <c r="E88" s="365"/>
      <c r="F88" s="867"/>
      <c r="G88" s="365"/>
      <c r="H88" s="867"/>
      <c r="I88" s="365"/>
      <c r="J88" s="365"/>
      <c r="K88" s="337"/>
      <c r="L88" s="375"/>
      <c r="M88" s="869"/>
      <c r="N88" s="363"/>
      <c r="O88" s="869"/>
      <c r="P88" s="363"/>
      <c r="Q88" s="337"/>
      <c r="R88" s="375"/>
      <c r="S88" s="869"/>
      <c r="T88" s="363"/>
      <c r="U88" s="867"/>
      <c r="V88" s="365"/>
      <c r="W88" s="365"/>
      <c r="X88" s="867"/>
      <c r="Y88" s="365"/>
      <c r="Z88" s="867"/>
      <c r="AA88" s="365"/>
      <c r="AB88" s="337"/>
      <c r="AC88" s="869"/>
    </row>
    <row r="89" spans="1:29" ht="15" x14ac:dyDescent="0.35">
      <c r="A89" s="1244"/>
      <c r="B89" s="402"/>
      <c r="C89" s="357"/>
      <c r="D89" s="298"/>
      <c r="E89" s="366"/>
      <c r="F89" s="297"/>
      <c r="G89" s="353"/>
      <c r="H89" s="298"/>
      <c r="I89" s="366"/>
      <c r="J89" s="366"/>
      <c r="K89" s="298"/>
      <c r="L89" s="366"/>
      <c r="M89" s="298"/>
      <c r="N89" s="366"/>
      <c r="O89" s="298"/>
      <c r="P89" s="366"/>
      <c r="Q89" s="298"/>
      <c r="R89" s="365"/>
      <c r="S89" s="298"/>
      <c r="T89" s="366"/>
      <c r="U89" s="298"/>
      <c r="V89" s="366"/>
      <c r="W89" s="366"/>
      <c r="X89" s="298"/>
      <c r="Y89" s="366"/>
      <c r="Z89" s="298"/>
      <c r="AA89" s="393"/>
      <c r="AB89" s="346"/>
      <c r="AC89" s="305"/>
    </row>
    <row r="90" spans="1:29" ht="15" customHeight="1" x14ac:dyDescent="0.35">
      <c r="A90" s="1243">
        <v>44198</v>
      </c>
      <c r="B90" s="403"/>
      <c r="C90" s="358"/>
      <c r="D90" s="305"/>
      <c r="E90" s="367"/>
      <c r="F90" s="887"/>
      <c r="G90" s="352"/>
      <c r="H90" s="305"/>
      <c r="I90" s="367"/>
      <c r="J90" s="367"/>
      <c r="K90" s="305"/>
      <c r="L90" s="367"/>
      <c r="M90" s="305"/>
      <c r="N90" s="367">
        <v>12.13</v>
      </c>
      <c r="O90" s="305">
        <v>92795</v>
      </c>
      <c r="P90" s="367"/>
      <c r="Q90" s="305"/>
      <c r="R90" s="379"/>
      <c r="S90" s="305"/>
      <c r="T90" s="367"/>
      <c r="U90" s="305"/>
      <c r="V90" s="367"/>
      <c r="W90" s="367"/>
      <c r="X90" s="305"/>
      <c r="Y90" s="367"/>
      <c r="Z90" s="305"/>
      <c r="AA90" s="393"/>
      <c r="AB90" s="868"/>
      <c r="AC90" s="305"/>
    </row>
    <row r="91" spans="1:29" ht="15" customHeight="1" x14ac:dyDescent="0.35">
      <c r="A91" s="1244"/>
      <c r="B91" s="402"/>
      <c r="C91" s="357"/>
      <c r="D91" s="298"/>
      <c r="E91" s="366"/>
      <c r="F91" s="297"/>
      <c r="G91" s="353"/>
      <c r="H91" s="298"/>
      <c r="I91" s="366"/>
      <c r="J91" s="366"/>
      <c r="K91" s="298"/>
      <c r="L91" s="366"/>
      <c r="M91" s="298"/>
      <c r="N91" s="366"/>
      <c r="O91" s="298"/>
      <c r="P91" s="366"/>
      <c r="Q91" s="298"/>
      <c r="R91" s="365"/>
      <c r="S91" s="298"/>
      <c r="T91" s="366"/>
      <c r="U91" s="298"/>
      <c r="V91" s="366"/>
      <c r="W91" s="366"/>
      <c r="X91" s="298"/>
      <c r="Y91" s="366"/>
      <c r="Z91" s="298"/>
      <c r="AA91" s="385"/>
      <c r="AB91" s="868"/>
      <c r="AC91" s="298"/>
    </row>
    <row r="92" spans="1:29" ht="15" customHeight="1" x14ac:dyDescent="0.35">
      <c r="A92" s="1243">
        <v>44199</v>
      </c>
      <c r="B92" s="401"/>
      <c r="C92" s="356"/>
      <c r="D92" s="298"/>
      <c r="E92" s="366"/>
      <c r="F92" s="297"/>
      <c r="G92" s="353"/>
      <c r="H92" s="298"/>
      <c r="I92" s="366"/>
      <c r="J92" s="366"/>
      <c r="K92" s="298"/>
      <c r="L92" s="366"/>
      <c r="M92" s="298"/>
      <c r="N92" s="366"/>
      <c r="O92" s="298"/>
      <c r="P92" s="366"/>
      <c r="Q92" s="298"/>
      <c r="R92" s="365"/>
      <c r="S92" s="298"/>
      <c r="T92" s="366"/>
      <c r="U92" s="298"/>
      <c r="V92" s="366"/>
      <c r="W92" s="366"/>
      <c r="X92" s="298"/>
      <c r="Y92" s="366"/>
      <c r="Z92" s="298"/>
      <c r="AA92" s="385"/>
      <c r="AB92" s="868"/>
      <c r="AC92" s="298"/>
    </row>
    <row r="93" spans="1:29" ht="15" customHeight="1" x14ac:dyDescent="0.35">
      <c r="A93" s="1244"/>
      <c r="B93" s="402"/>
      <c r="C93" s="357"/>
      <c r="D93" s="298"/>
      <c r="E93" s="366"/>
      <c r="F93" s="297"/>
      <c r="G93" s="353"/>
      <c r="H93" s="298"/>
      <c r="I93" s="366"/>
      <c r="J93" s="366"/>
      <c r="K93" s="298"/>
      <c r="L93" s="366"/>
      <c r="M93" s="298"/>
      <c r="N93" s="366"/>
      <c r="O93" s="298"/>
      <c r="P93" s="366"/>
      <c r="Q93" s="298"/>
      <c r="R93" s="365"/>
      <c r="S93" s="298"/>
      <c r="T93" s="366"/>
      <c r="U93" s="298"/>
      <c r="V93" s="366"/>
      <c r="W93" s="366"/>
      <c r="X93" s="298"/>
      <c r="Y93" s="366">
        <v>49.4</v>
      </c>
      <c r="Z93" s="298">
        <v>503880</v>
      </c>
      <c r="AA93" s="385"/>
      <c r="AB93" s="868"/>
      <c r="AC93" s="298"/>
    </row>
    <row r="94" spans="1:29" ht="15" customHeight="1" x14ac:dyDescent="0.35">
      <c r="A94" s="1243">
        <v>44200</v>
      </c>
      <c r="B94" s="401">
        <v>38.71</v>
      </c>
      <c r="C94" s="356"/>
      <c r="D94" s="298">
        <v>199357</v>
      </c>
      <c r="E94" s="366"/>
      <c r="F94" s="297"/>
      <c r="G94" s="353"/>
      <c r="H94" s="298"/>
      <c r="I94" s="366"/>
      <c r="J94" s="366"/>
      <c r="K94" s="298"/>
      <c r="L94" s="366"/>
      <c r="M94" s="298"/>
      <c r="N94" s="366"/>
      <c r="O94" s="298"/>
      <c r="P94" s="366">
        <v>10.1</v>
      </c>
      <c r="Q94" s="298">
        <v>77265</v>
      </c>
      <c r="R94" s="365"/>
      <c r="S94" s="298"/>
      <c r="T94" s="366"/>
      <c r="U94" s="298"/>
      <c r="V94" s="366"/>
      <c r="W94" s="366"/>
      <c r="X94" s="298"/>
      <c r="Y94" s="366"/>
      <c r="Z94" s="298"/>
      <c r="AA94" s="385">
        <v>29.43</v>
      </c>
      <c r="AB94" s="868">
        <v>300190</v>
      </c>
      <c r="AC94" s="298"/>
    </row>
    <row r="95" spans="1:29" ht="15" customHeight="1" x14ac:dyDescent="0.35">
      <c r="A95" s="1244"/>
      <c r="B95" s="402"/>
      <c r="C95" s="357"/>
      <c r="D95" s="298"/>
      <c r="E95" s="366"/>
      <c r="F95" s="297"/>
      <c r="G95" s="353"/>
      <c r="H95" s="298"/>
      <c r="I95" s="366"/>
      <c r="J95" s="366"/>
      <c r="K95" s="298"/>
      <c r="L95" s="366"/>
      <c r="M95" s="298"/>
      <c r="N95" s="366"/>
      <c r="O95" s="298"/>
      <c r="P95" s="366"/>
      <c r="Q95" s="298"/>
      <c r="R95" s="365">
        <v>41.45</v>
      </c>
      <c r="S95" s="298">
        <v>317093</v>
      </c>
      <c r="T95" s="366">
        <v>36.450000000000003</v>
      </c>
      <c r="U95" s="298">
        <v>278843</v>
      </c>
      <c r="V95" s="366"/>
      <c r="W95" s="366"/>
      <c r="X95" s="298"/>
      <c r="Y95" s="366"/>
      <c r="Z95" s="298"/>
      <c r="AA95" s="385"/>
      <c r="AB95" s="868"/>
      <c r="AC95" s="298"/>
    </row>
    <row r="96" spans="1:29" ht="15" customHeight="1" x14ac:dyDescent="0.35">
      <c r="A96" s="1243">
        <v>44201</v>
      </c>
      <c r="B96" s="401"/>
      <c r="C96" s="356"/>
      <c r="D96" s="298"/>
      <c r="E96" s="366"/>
      <c r="F96" s="297"/>
      <c r="G96" s="353">
        <v>14.02</v>
      </c>
      <c r="H96" s="298">
        <v>107253</v>
      </c>
      <c r="I96" s="366"/>
      <c r="J96" s="366"/>
      <c r="K96" s="298"/>
      <c r="L96" s="366"/>
      <c r="M96" s="298"/>
      <c r="N96" s="366"/>
      <c r="O96" s="298"/>
      <c r="P96" s="366"/>
      <c r="Q96" s="298"/>
      <c r="R96" s="365"/>
      <c r="S96" s="298"/>
      <c r="T96" s="366"/>
      <c r="U96" s="298"/>
      <c r="V96" s="366"/>
      <c r="W96" s="366"/>
      <c r="X96" s="298"/>
      <c r="Y96" s="366"/>
      <c r="Z96" s="298"/>
      <c r="AA96" s="385"/>
      <c r="AB96" s="868"/>
      <c r="AC96" s="298"/>
    </row>
    <row r="97" spans="1:29" ht="15" customHeight="1" x14ac:dyDescent="0.35">
      <c r="A97" s="1244"/>
      <c r="B97" s="402"/>
      <c r="C97" s="357"/>
      <c r="D97" s="298"/>
      <c r="E97" s="366"/>
      <c r="F97" s="297"/>
      <c r="G97" s="353"/>
      <c r="H97" s="298"/>
      <c r="I97" s="366"/>
      <c r="J97" s="366"/>
      <c r="K97" s="298"/>
      <c r="L97" s="366"/>
      <c r="M97" s="298"/>
      <c r="N97" s="366"/>
      <c r="O97" s="298"/>
      <c r="P97" s="366"/>
      <c r="Q97" s="298"/>
      <c r="R97" s="365"/>
      <c r="S97" s="298"/>
      <c r="T97" s="366"/>
      <c r="U97" s="298"/>
      <c r="V97" s="366"/>
      <c r="W97" s="366"/>
      <c r="X97" s="298"/>
      <c r="Y97" s="366"/>
      <c r="Z97" s="298"/>
      <c r="AA97" s="385"/>
      <c r="AB97" s="868"/>
      <c r="AC97" s="298"/>
    </row>
    <row r="98" spans="1:29" ht="15" customHeight="1" x14ac:dyDescent="0.35">
      <c r="A98" s="1243">
        <v>44202</v>
      </c>
      <c r="B98" s="401">
        <v>58.51</v>
      </c>
      <c r="C98" s="356"/>
      <c r="D98" s="298">
        <v>301327</v>
      </c>
      <c r="E98" s="366"/>
      <c r="F98" s="297"/>
      <c r="G98" s="353"/>
      <c r="H98" s="298"/>
      <c r="I98" s="366"/>
      <c r="J98" s="366"/>
      <c r="K98" s="298"/>
      <c r="L98" s="366"/>
      <c r="M98" s="298"/>
      <c r="N98" s="366"/>
      <c r="O98" s="298"/>
      <c r="P98" s="366"/>
      <c r="Q98" s="298"/>
      <c r="R98" s="365"/>
      <c r="S98" s="298"/>
      <c r="T98" s="366"/>
      <c r="U98" s="298"/>
      <c r="V98" s="366"/>
      <c r="W98" s="366"/>
      <c r="X98" s="298"/>
      <c r="Y98" s="366"/>
      <c r="Z98" s="298"/>
      <c r="AA98" s="385"/>
      <c r="AB98" s="868"/>
      <c r="AC98" s="298"/>
    </row>
    <row r="99" spans="1:29" ht="15" customHeight="1" x14ac:dyDescent="0.35">
      <c r="A99" s="1244"/>
      <c r="B99" s="402"/>
      <c r="C99" s="357"/>
      <c r="D99" s="298"/>
      <c r="E99" s="366"/>
      <c r="F99" s="297"/>
      <c r="G99" s="353"/>
      <c r="H99" s="298"/>
      <c r="I99" s="366"/>
      <c r="J99" s="366"/>
      <c r="K99" s="298"/>
      <c r="L99" s="366"/>
      <c r="M99" s="298"/>
      <c r="N99" s="366"/>
      <c r="O99" s="298"/>
      <c r="P99" s="366"/>
      <c r="Q99" s="298"/>
      <c r="R99" s="365"/>
      <c r="S99" s="298"/>
      <c r="T99" s="366"/>
      <c r="U99" s="298"/>
      <c r="V99" s="366"/>
      <c r="W99" s="366"/>
      <c r="X99" s="298"/>
      <c r="Y99" s="366"/>
      <c r="Z99" s="298"/>
      <c r="AA99" s="385"/>
      <c r="AB99" s="868"/>
      <c r="AC99" s="298"/>
    </row>
    <row r="100" spans="1:29" ht="15" customHeight="1" x14ac:dyDescent="0.35">
      <c r="A100" s="1243">
        <v>44203</v>
      </c>
      <c r="B100" s="401"/>
      <c r="C100" s="356"/>
      <c r="D100" s="298"/>
      <c r="E100" s="366">
        <v>43.08</v>
      </c>
      <c r="F100" s="297">
        <v>221862</v>
      </c>
      <c r="G100" s="353"/>
      <c r="H100" s="298"/>
      <c r="I100" s="366"/>
      <c r="J100" s="366"/>
      <c r="K100" s="298"/>
      <c r="L100" s="366"/>
      <c r="M100" s="298"/>
      <c r="N100" s="366"/>
      <c r="O100" s="298"/>
      <c r="P100" s="366"/>
      <c r="Q100" s="298"/>
      <c r="R100" s="365"/>
      <c r="S100" s="298"/>
      <c r="T100" s="366"/>
      <c r="U100" s="298"/>
      <c r="V100" s="366"/>
      <c r="W100" s="366">
        <v>21.82</v>
      </c>
      <c r="X100" s="298">
        <v>222560</v>
      </c>
      <c r="Y100" s="366"/>
      <c r="Z100" s="298"/>
      <c r="AA100" s="385"/>
      <c r="AB100" s="868"/>
      <c r="AC100" s="298"/>
    </row>
    <row r="101" spans="1:29" ht="15" customHeight="1" x14ac:dyDescent="0.35">
      <c r="A101" s="1244"/>
      <c r="B101" s="402"/>
      <c r="C101" s="357"/>
      <c r="D101" s="298"/>
      <c r="E101" s="366"/>
      <c r="F101" s="297"/>
      <c r="G101" s="353"/>
      <c r="H101" s="298"/>
      <c r="I101" s="366"/>
      <c r="J101" s="366"/>
      <c r="K101" s="298"/>
      <c r="L101" s="366"/>
      <c r="M101" s="298"/>
      <c r="N101" s="366"/>
      <c r="O101" s="298"/>
      <c r="P101" s="366"/>
      <c r="Q101" s="298"/>
      <c r="R101" s="365"/>
      <c r="S101" s="298"/>
      <c r="T101" s="366"/>
      <c r="U101" s="298"/>
      <c r="V101" s="366"/>
      <c r="W101" s="366"/>
      <c r="X101" s="298"/>
      <c r="Y101" s="366"/>
      <c r="Z101" s="298"/>
      <c r="AA101" s="385"/>
      <c r="AB101" s="868"/>
      <c r="AC101" s="298"/>
    </row>
    <row r="102" spans="1:29" ht="15" customHeight="1" x14ac:dyDescent="0.35">
      <c r="A102" s="1243">
        <v>44204</v>
      </c>
      <c r="B102" s="401"/>
      <c r="C102" s="356"/>
      <c r="D102" s="298"/>
      <c r="E102" s="366"/>
      <c r="F102" s="297"/>
      <c r="G102" s="353"/>
      <c r="H102" s="298"/>
      <c r="I102" s="366"/>
      <c r="J102" s="366"/>
      <c r="K102" s="298"/>
      <c r="L102" s="366"/>
      <c r="M102" s="298"/>
      <c r="N102" s="366"/>
      <c r="O102" s="298"/>
      <c r="P102" s="366"/>
      <c r="Q102" s="298"/>
      <c r="R102" s="365"/>
      <c r="S102" s="298"/>
      <c r="T102" s="366">
        <v>28.79</v>
      </c>
      <c r="U102" s="298">
        <v>220244</v>
      </c>
      <c r="V102" s="366"/>
      <c r="W102" s="366"/>
      <c r="X102" s="298"/>
      <c r="Y102" s="366"/>
      <c r="Z102" s="298"/>
      <c r="AA102" s="385">
        <v>18.579999999999998</v>
      </c>
      <c r="AB102" s="868">
        <v>189520</v>
      </c>
      <c r="AC102" s="298"/>
    </row>
    <row r="103" spans="1:29" ht="15" customHeight="1" x14ac:dyDescent="0.35">
      <c r="A103" s="1244"/>
      <c r="B103" s="402"/>
      <c r="C103" s="357">
        <v>40</v>
      </c>
      <c r="D103" s="298">
        <v>306000</v>
      </c>
      <c r="E103" s="366"/>
      <c r="F103" s="297"/>
      <c r="G103" s="353"/>
      <c r="H103" s="298"/>
      <c r="I103" s="366"/>
      <c r="J103" s="366"/>
      <c r="K103" s="298"/>
      <c r="L103" s="366"/>
      <c r="M103" s="298"/>
      <c r="N103" s="366"/>
      <c r="O103" s="298"/>
      <c r="P103" s="366"/>
      <c r="Q103" s="298"/>
      <c r="R103" s="365"/>
      <c r="S103" s="298"/>
      <c r="T103" s="366"/>
      <c r="U103" s="298"/>
      <c r="V103" s="366"/>
      <c r="W103" s="366"/>
      <c r="X103" s="298"/>
      <c r="Y103" s="366"/>
      <c r="Z103" s="298"/>
      <c r="AA103" s="385"/>
      <c r="AB103" s="868"/>
      <c r="AC103" s="298"/>
    </row>
    <row r="104" spans="1:29" ht="15" customHeight="1" x14ac:dyDescent="0.35">
      <c r="A104" s="1243">
        <v>44205</v>
      </c>
      <c r="B104" s="401"/>
      <c r="C104" s="356"/>
      <c r="D104" s="298"/>
      <c r="E104" s="366"/>
      <c r="F104" s="297"/>
      <c r="G104" s="353"/>
      <c r="H104" s="298"/>
      <c r="I104" s="366"/>
      <c r="J104" s="366"/>
      <c r="K104" s="298"/>
      <c r="L104" s="366"/>
      <c r="M104" s="298"/>
      <c r="N104" s="366"/>
      <c r="O104" s="298"/>
      <c r="P104" s="366"/>
      <c r="Q104" s="298"/>
      <c r="R104" s="365"/>
      <c r="S104" s="298"/>
      <c r="T104" s="366"/>
      <c r="U104" s="298"/>
      <c r="V104" s="366"/>
      <c r="W104" s="366"/>
      <c r="X104" s="298"/>
      <c r="Y104" s="366"/>
      <c r="Z104" s="298"/>
      <c r="AA104" s="385"/>
      <c r="AB104" s="868"/>
      <c r="AC104" s="298"/>
    </row>
    <row r="105" spans="1:29" ht="15" customHeight="1" x14ac:dyDescent="0.35">
      <c r="A105" s="1244"/>
      <c r="B105" s="402"/>
      <c r="C105" s="357"/>
      <c r="D105" s="298"/>
      <c r="E105" s="366"/>
      <c r="F105" s="297"/>
      <c r="G105" s="353"/>
      <c r="H105" s="298"/>
      <c r="I105" s="366"/>
      <c r="J105" s="366"/>
      <c r="K105" s="298"/>
      <c r="L105" s="366"/>
      <c r="M105" s="298"/>
      <c r="N105" s="366"/>
      <c r="O105" s="298"/>
      <c r="P105" s="366"/>
      <c r="Q105" s="298"/>
      <c r="R105" s="365"/>
      <c r="S105" s="298"/>
      <c r="T105" s="366"/>
      <c r="U105" s="298"/>
      <c r="V105" s="366"/>
      <c r="W105" s="366"/>
      <c r="X105" s="298"/>
      <c r="Y105" s="366"/>
      <c r="Z105" s="298"/>
      <c r="AA105" s="385"/>
      <c r="AB105" s="868"/>
      <c r="AC105" s="298"/>
    </row>
    <row r="106" spans="1:29" ht="15" customHeight="1" x14ac:dyDescent="0.35">
      <c r="A106" s="1243">
        <v>44206</v>
      </c>
      <c r="B106" s="401"/>
      <c r="C106" s="356"/>
      <c r="D106" s="298"/>
      <c r="E106" s="366"/>
      <c r="F106" s="297"/>
      <c r="G106" s="353"/>
      <c r="H106" s="298"/>
      <c r="I106" s="366"/>
      <c r="J106" s="366"/>
      <c r="K106" s="298"/>
      <c r="L106" s="366"/>
      <c r="M106" s="298"/>
      <c r="N106" s="366"/>
      <c r="O106" s="298"/>
      <c r="P106" s="366"/>
      <c r="Q106" s="298"/>
      <c r="R106" s="365"/>
      <c r="S106" s="298"/>
      <c r="T106" s="366"/>
      <c r="U106" s="298"/>
      <c r="V106" s="366"/>
      <c r="W106" s="366"/>
      <c r="X106" s="298"/>
      <c r="Y106" s="366"/>
      <c r="Z106" s="298"/>
      <c r="AA106" s="385"/>
      <c r="AB106" s="868"/>
      <c r="AC106" s="298"/>
    </row>
    <row r="107" spans="1:29" ht="15" customHeight="1" x14ac:dyDescent="0.35">
      <c r="A107" s="1244"/>
      <c r="B107" s="402"/>
      <c r="C107" s="357"/>
      <c r="D107" s="298"/>
      <c r="E107" s="366"/>
      <c r="F107" s="297"/>
      <c r="G107" s="353"/>
      <c r="H107" s="298"/>
      <c r="I107" s="366"/>
      <c r="J107" s="366"/>
      <c r="K107" s="298"/>
      <c r="L107" s="366"/>
      <c r="M107" s="298"/>
      <c r="N107" s="366"/>
      <c r="O107" s="298"/>
      <c r="P107" s="366"/>
      <c r="Q107" s="298"/>
      <c r="R107" s="365"/>
      <c r="S107" s="298"/>
      <c r="T107" s="366"/>
      <c r="U107" s="298"/>
      <c r="V107" s="366"/>
      <c r="W107" s="366"/>
      <c r="X107" s="298"/>
      <c r="Y107" s="366"/>
      <c r="Z107" s="298"/>
      <c r="AA107" s="385"/>
      <c r="AB107" s="868"/>
      <c r="AC107" s="298"/>
    </row>
    <row r="108" spans="1:29" ht="15" customHeight="1" x14ac:dyDescent="0.35">
      <c r="A108" s="1243">
        <v>44207</v>
      </c>
      <c r="B108" s="401">
        <v>42.7</v>
      </c>
      <c r="C108" s="356"/>
      <c r="D108" s="298">
        <v>219905</v>
      </c>
      <c r="E108" s="366">
        <v>51.5</v>
      </c>
      <c r="F108" s="297">
        <v>265225</v>
      </c>
      <c r="G108" s="353"/>
      <c r="H108" s="298"/>
      <c r="I108" s="366"/>
      <c r="J108" s="366"/>
      <c r="K108" s="298"/>
      <c r="L108" s="366"/>
      <c r="M108" s="298"/>
      <c r="N108" s="366"/>
      <c r="O108" s="298"/>
      <c r="P108" s="366"/>
      <c r="Q108" s="298"/>
      <c r="R108" s="365"/>
      <c r="S108" s="298"/>
      <c r="T108" s="366"/>
      <c r="U108" s="298"/>
      <c r="V108" s="366"/>
      <c r="W108" s="366"/>
      <c r="X108" s="298"/>
      <c r="Y108" s="366"/>
      <c r="Z108" s="298"/>
      <c r="AA108" s="385"/>
      <c r="AB108" s="868"/>
      <c r="AC108" s="298"/>
    </row>
    <row r="109" spans="1:29" ht="15" customHeight="1" x14ac:dyDescent="0.35">
      <c r="A109" s="1244"/>
      <c r="B109" s="402"/>
      <c r="C109" s="357"/>
      <c r="D109" s="298"/>
      <c r="E109" s="366"/>
      <c r="F109" s="297"/>
      <c r="G109" s="353"/>
      <c r="H109" s="298"/>
      <c r="I109" s="366"/>
      <c r="J109" s="366"/>
      <c r="K109" s="298"/>
      <c r="L109" s="366"/>
      <c r="M109" s="298"/>
      <c r="N109" s="366"/>
      <c r="O109" s="298"/>
      <c r="P109" s="366"/>
      <c r="Q109" s="298"/>
      <c r="R109" s="365"/>
      <c r="S109" s="298"/>
      <c r="T109" s="366"/>
      <c r="U109" s="298"/>
      <c r="V109" s="366"/>
      <c r="W109" s="366"/>
      <c r="X109" s="298"/>
      <c r="Y109" s="366"/>
      <c r="Z109" s="298"/>
      <c r="AA109" s="385"/>
      <c r="AB109" s="868"/>
      <c r="AC109" s="298"/>
    </row>
    <row r="110" spans="1:29" ht="15" customHeight="1" x14ac:dyDescent="0.35">
      <c r="A110" s="1243">
        <v>44208</v>
      </c>
      <c r="B110" s="401"/>
      <c r="C110" s="356"/>
      <c r="D110" s="298"/>
      <c r="E110" s="366"/>
      <c r="F110" s="297"/>
      <c r="G110" s="353"/>
      <c r="H110" s="298"/>
      <c r="I110" s="366"/>
      <c r="J110" s="366"/>
      <c r="K110" s="298"/>
      <c r="L110" s="366"/>
      <c r="M110" s="298"/>
      <c r="N110" s="366"/>
      <c r="O110" s="298"/>
      <c r="P110" s="366">
        <v>12.24</v>
      </c>
      <c r="Q110" s="298">
        <v>93636</v>
      </c>
      <c r="R110" s="365"/>
      <c r="S110" s="298"/>
      <c r="T110" s="366"/>
      <c r="U110" s="298"/>
      <c r="V110" s="366"/>
      <c r="W110" s="366"/>
      <c r="X110" s="298"/>
      <c r="Y110" s="366">
        <v>19.96</v>
      </c>
      <c r="Z110" s="298">
        <v>203590</v>
      </c>
      <c r="AA110" s="385"/>
      <c r="AB110" s="868"/>
      <c r="AC110" s="298"/>
    </row>
    <row r="111" spans="1:29" ht="15" customHeight="1" x14ac:dyDescent="0.35">
      <c r="A111" s="1244"/>
      <c r="B111" s="402"/>
      <c r="C111" s="357"/>
      <c r="D111" s="298"/>
      <c r="E111" s="366">
        <v>39.549999999999997</v>
      </c>
      <c r="F111" s="297">
        <v>203683</v>
      </c>
      <c r="G111" s="353"/>
      <c r="H111" s="298"/>
      <c r="I111" s="366"/>
      <c r="J111" s="366"/>
      <c r="K111" s="298"/>
      <c r="L111" s="366"/>
      <c r="M111" s="298"/>
      <c r="N111" s="366"/>
      <c r="O111" s="298"/>
      <c r="P111" s="366"/>
      <c r="Q111" s="298"/>
      <c r="R111" s="365"/>
      <c r="S111" s="298"/>
      <c r="T111" s="366"/>
      <c r="U111" s="298"/>
      <c r="V111" s="366"/>
      <c r="W111" s="366"/>
      <c r="X111" s="298"/>
      <c r="Y111" s="366"/>
      <c r="Z111" s="298"/>
      <c r="AA111" s="385">
        <v>49.21</v>
      </c>
      <c r="AB111" s="868">
        <v>501940</v>
      </c>
      <c r="AC111" s="298"/>
    </row>
    <row r="112" spans="1:29" ht="15" customHeight="1" x14ac:dyDescent="0.35">
      <c r="A112" s="1243">
        <v>44209</v>
      </c>
      <c r="B112" s="401">
        <v>37.74</v>
      </c>
      <c r="C112" s="356"/>
      <c r="D112" s="298">
        <v>194361</v>
      </c>
      <c r="E112" s="366"/>
      <c r="F112" s="297"/>
      <c r="G112" s="353"/>
      <c r="H112" s="298"/>
      <c r="I112" s="366"/>
      <c r="J112" s="366"/>
      <c r="K112" s="298"/>
      <c r="L112" s="366"/>
      <c r="M112" s="332"/>
      <c r="N112" s="388"/>
      <c r="O112" s="298"/>
      <c r="P112" s="366"/>
      <c r="Q112" s="298"/>
      <c r="R112" s="365"/>
      <c r="S112" s="298"/>
      <c r="T112" s="366"/>
      <c r="U112" s="298"/>
      <c r="V112" s="366"/>
      <c r="W112" s="366"/>
      <c r="X112" s="298"/>
      <c r="Y112" s="366"/>
      <c r="Z112" s="298"/>
      <c r="AA112" s="385"/>
      <c r="AB112" s="868"/>
      <c r="AC112" s="298"/>
    </row>
    <row r="113" spans="1:29" ht="15" customHeight="1" x14ac:dyDescent="0.35">
      <c r="A113" s="1244"/>
      <c r="B113" s="402"/>
      <c r="C113" s="357"/>
      <c r="D113" s="298"/>
      <c r="E113" s="366"/>
      <c r="F113" s="297"/>
      <c r="G113" s="353"/>
      <c r="H113" s="298"/>
      <c r="I113" s="366"/>
      <c r="J113" s="366"/>
      <c r="K113" s="298"/>
      <c r="L113" s="366"/>
      <c r="M113" s="298"/>
      <c r="N113" s="366"/>
      <c r="O113" s="298"/>
      <c r="P113" s="366"/>
      <c r="Q113" s="298"/>
      <c r="R113" s="365"/>
      <c r="S113" s="298"/>
      <c r="T113" s="366"/>
      <c r="U113" s="298"/>
      <c r="V113" s="366"/>
      <c r="W113" s="366"/>
      <c r="X113" s="298"/>
      <c r="Y113" s="366"/>
      <c r="Z113" s="298"/>
      <c r="AA113" s="385"/>
      <c r="AB113" s="868"/>
      <c r="AC113" s="298"/>
    </row>
    <row r="114" spans="1:29" ht="15" customHeight="1" x14ac:dyDescent="0.35">
      <c r="A114" s="1243">
        <v>44210</v>
      </c>
      <c r="B114" s="401"/>
      <c r="C114" s="356"/>
      <c r="D114" s="298"/>
      <c r="E114" s="366"/>
      <c r="F114" s="297"/>
      <c r="G114" s="353"/>
      <c r="H114" s="298"/>
      <c r="I114" s="366"/>
      <c r="J114" s="366"/>
      <c r="K114" s="298"/>
      <c r="L114" s="366"/>
      <c r="M114" s="298"/>
      <c r="N114" s="366"/>
      <c r="O114" s="298"/>
      <c r="P114" s="366"/>
      <c r="Q114" s="298"/>
      <c r="R114" s="365"/>
      <c r="S114" s="298"/>
      <c r="T114" s="366"/>
      <c r="U114" s="298"/>
      <c r="V114" s="366"/>
      <c r="W114" s="366"/>
      <c r="X114" s="298"/>
      <c r="Y114" s="366"/>
      <c r="Z114" s="298"/>
      <c r="AA114" s="385"/>
      <c r="AB114" s="868"/>
      <c r="AC114" s="298"/>
    </row>
    <row r="115" spans="1:29" ht="15" customHeight="1" x14ac:dyDescent="0.35">
      <c r="A115" s="1244"/>
      <c r="B115" s="402"/>
      <c r="C115" s="357"/>
      <c r="D115" s="298"/>
      <c r="E115" s="366"/>
      <c r="F115" s="297"/>
      <c r="G115" s="353"/>
      <c r="H115" s="298"/>
      <c r="I115" s="366"/>
      <c r="J115" s="366"/>
      <c r="K115" s="298"/>
      <c r="L115" s="366"/>
      <c r="M115" s="298"/>
      <c r="N115" s="366"/>
      <c r="O115" s="298"/>
      <c r="P115" s="366"/>
      <c r="Q115" s="298"/>
      <c r="R115" s="365"/>
      <c r="S115" s="298"/>
      <c r="T115" s="366"/>
      <c r="U115" s="298"/>
      <c r="V115" s="366"/>
      <c r="W115" s="366"/>
      <c r="X115" s="298"/>
      <c r="Y115" s="366"/>
      <c r="Z115" s="298"/>
      <c r="AA115" s="385"/>
      <c r="AB115" s="868"/>
      <c r="AC115" s="298"/>
    </row>
    <row r="116" spans="1:29" ht="15" customHeight="1" x14ac:dyDescent="0.35">
      <c r="A116" s="1243">
        <v>44211</v>
      </c>
      <c r="B116" s="401"/>
      <c r="C116" s="356"/>
      <c r="D116" s="298"/>
      <c r="E116" s="366"/>
      <c r="F116" s="297"/>
      <c r="G116" s="353"/>
      <c r="H116" s="298"/>
      <c r="I116" s="366"/>
      <c r="J116" s="366"/>
      <c r="K116" s="298"/>
      <c r="L116" s="366"/>
      <c r="M116" s="298"/>
      <c r="N116" s="366"/>
      <c r="O116" s="298"/>
      <c r="P116" s="366"/>
      <c r="Q116" s="298"/>
      <c r="R116" s="365"/>
      <c r="S116" s="298"/>
      <c r="T116" s="366"/>
      <c r="U116" s="298"/>
      <c r="V116" s="366"/>
      <c r="W116" s="366"/>
      <c r="X116" s="298"/>
      <c r="Y116" s="366"/>
      <c r="Z116" s="298"/>
      <c r="AA116" s="385"/>
      <c r="AB116" s="868"/>
      <c r="AC116" s="298"/>
    </row>
    <row r="117" spans="1:29" ht="15" customHeight="1" x14ac:dyDescent="0.35">
      <c r="A117" s="1244"/>
      <c r="B117" s="402"/>
      <c r="C117" s="357"/>
      <c r="D117" s="298"/>
      <c r="E117" s="366">
        <v>22.54</v>
      </c>
      <c r="F117" s="297">
        <v>116081</v>
      </c>
      <c r="G117" s="353"/>
      <c r="H117" s="298"/>
      <c r="I117" s="366"/>
      <c r="J117" s="366"/>
      <c r="K117" s="298"/>
      <c r="L117" s="366"/>
      <c r="M117" s="298"/>
      <c r="N117" s="366"/>
      <c r="O117" s="298"/>
      <c r="P117" s="366"/>
      <c r="Q117" s="298"/>
      <c r="R117" s="365"/>
      <c r="S117" s="298"/>
      <c r="T117" s="366"/>
      <c r="U117" s="298"/>
      <c r="V117" s="366"/>
      <c r="W117" s="366"/>
      <c r="X117" s="298"/>
      <c r="Y117" s="366"/>
      <c r="Z117" s="298"/>
      <c r="AA117" s="385">
        <v>27.45</v>
      </c>
      <c r="AB117" s="868">
        <v>279990</v>
      </c>
      <c r="AC117" s="298"/>
    </row>
    <row r="118" spans="1:29" ht="15" customHeight="1" x14ac:dyDescent="0.35">
      <c r="A118" s="1243">
        <v>44212</v>
      </c>
      <c r="B118" s="401"/>
      <c r="C118" s="356"/>
      <c r="D118" s="298"/>
      <c r="E118" s="366"/>
      <c r="F118" s="297"/>
      <c r="G118" s="353"/>
      <c r="H118" s="298"/>
      <c r="I118" s="366"/>
      <c r="J118" s="366"/>
      <c r="K118" s="298"/>
      <c r="L118" s="366"/>
      <c r="M118" s="298"/>
      <c r="N118" s="366"/>
      <c r="O118" s="298"/>
      <c r="P118" s="366"/>
      <c r="Q118" s="298"/>
      <c r="R118" s="365"/>
      <c r="S118" s="298"/>
      <c r="T118" s="366"/>
      <c r="U118" s="298"/>
      <c r="V118" s="366"/>
      <c r="W118" s="366"/>
      <c r="X118" s="298"/>
      <c r="Y118" s="366"/>
      <c r="Z118" s="298"/>
      <c r="AA118" s="385"/>
      <c r="AB118" s="868"/>
      <c r="AC118" s="298"/>
    </row>
    <row r="119" spans="1:29" ht="15" customHeight="1" x14ac:dyDescent="0.35">
      <c r="A119" s="1244"/>
      <c r="B119" s="402"/>
      <c r="C119" s="357"/>
      <c r="D119" s="298"/>
      <c r="E119" s="366"/>
      <c r="F119" s="297"/>
      <c r="G119" s="353"/>
      <c r="H119" s="298"/>
      <c r="I119" s="366"/>
      <c r="J119" s="366"/>
      <c r="K119" s="298"/>
      <c r="L119" s="366"/>
      <c r="M119" s="298"/>
      <c r="N119" s="366"/>
      <c r="O119" s="298"/>
      <c r="P119" s="366"/>
      <c r="Q119" s="298"/>
      <c r="R119" s="365"/>
      <c r="S119" s="298"/>
      <c r="T119" s="366"/>
      <c r="U119" s="298"/>
      <c r="V119" s="366"/>
      <c r="W119" s="366"/>
      <c r="X119" s="298"/>
      <c r="Y119" s="366"/>
      <c r="Z119" s="298"/>
      <c r="AA119" s="385"/>
      <c r="AB119" s="868"/>
      <c r="AC119" s="298"/>
    </row>
    <row r="120" spans="1:29" ht="15" customHeight="1" x14ac:dyDescent="0.35">
      <c r="A120" s="1243">
        <v>44213</v>
      </c>
      <c r="B120" s="401"/>
      <c r="C120" s="356"/>
      <c r="D120" s="298"/>
      <c r="E120" s="366">
        <v>42.89</v>
      </c>
      <c r="F120" s="297">
        <v>220884</v>
      </c>
      <c r="G120" s="353"/>
      <c r="H120" s="298"/>
      <c r="I120" s="366"/>
      <c r="J120" s="366"/>
      <c r="K120" s="298"/>
      <c r="L120" s="366"/>
      <c r="M120" s="298"/>
      <c r="N120" s="366"/>
      <c r="O120" s="298"/>
      <c r="P120" s="366"/>
      <c r="Q120" s="298"/>
      <c r="R120" s="365"/>
      <c r="S120" s="298"/>
      <c r="T120" s="366"/>
      <c r="U120" s="298"/>
      <c r="V120" s="366"/>
      <c r="W120" s="366"/>
      <c r="X120" s="298"/>
      <c r="Y120" s="366"/>
      <c r="Z120" s="298"/>
      <c r="AA120" s="385"/>
      <c r="AB120" s="868"/>
      <c r="AC120" s="298"/>
    </row>
    <row r="121" spans="1:29" ht="15" customHeight="1" x14ac:dyDescent="0.35">
      <c r="A121" s="1244"/>
      <c r="B121" s="402"/>
      <c r="C121" s="357"/>
      <c r="D121" s="298"/>
      <c r="E121" s="366"/>
      <c r="F121" s="297"/>
      <c r="G121" s="353"/>
      <c r="H121" s="298"/>
      <c r="I121" s="366"/>
      <c r="J121" s="366"/>
      <c r="K121" s="298"/>
      <c r="L121" s="366"/>
      <c r="M121" s="298"/>
      <c r="N121" s="366"/>
      <c r="O121" s="298"/>
      <c r="P121" s="366"/>
      <c r="Q121" s="298"/>
      <c r="R121" s="365"/>
      <c r="S121" s="298"/>
      <c r="T121" s="366"/>
      <c r="U121" s="298"/>
      <c r="V121" s="366"/>
      <c r="W121" s="366"/>
      <c r="X121" s="298"/>
      <c r="Y121" s="366"/>
      <c r="Z121" s="298"/>
      <c r="AA121" s="385"/>
      <c r="AB121" s="868"/>
      <c r="AC121" s="298"/>
    </row>
    <row r="122" spans="1:29" ht="15" customHeight="1" x14ac:dyDescent="0.35">
      <c r="A122" s="1243">
        <v>44214</v>
      </c>
      <c r="B122" s="401"/>
      <c r="C122" s="356"/>
      <c r="D122" s="298"/>
      <c r="E122" s="366"/>
      <c r="F122" s="297"/>
      <c r="G122" s="353"/>
      <c r="H122" s="298"/>
      <c r="I122" s="366"/>
      <c r="J122" s="366"/>
      <c r="K122" s="298"/>
      <c r="L122" s="366"/>
      <c r="M122" s="298"/>
      <c r="N122" s="366"/>
      <c r="O122" s="298"/>
      <c r="P122" s="366"/>
      <c r="Q122" s="298"/>
      <c r="R122" s="365"/>
      <c r="S122" s="298"/>
      <c r="T122" s="366"/>
      <c r="U122" s="298"/>
      <c r="V122" s="366"/>
      <c r="W122" s="366"/>
      <c r="X122" s="298"/>
      <c r="Y122" s="366"/>
      <c r="Z122" s="298"/>
      <c r="AA122" s="385"/>
      <c r="AB122" s="868"/>
      <c r="AC122" s="298"/>
    </row>
    <row r="123" spans="1:29" ht="15" customHeight="1" x14ac:dyDescent="0.35">
      <c r="A123" s="1244"/>
      <c r="B123" s="402"/>
      <c r="C123" s="357"/>
      <c r="D123" s="298"/>
      <c r="E123" s="366"/>
      <c r="F123" s="297"/>
      <c r="G123" s="353">
        <v>14.07</v>
      </c>
      <c r="H123" s="298">
        <v>107636</v>
      </c>
      <c r="I123" s="366"/>
      <c r="J123" s="366"/>
      <c r="K123" s="298"/>
      <c r="L123" s="366"/>
      <c r="M123" s="298"/>
      <c r="N123" s="366">
        <v>15.47</v>
      </c>
      <c r="O123" s="298">
        <v>118346</v>
      </c>
      <c r="P123" s="366"/>
      <c r="Q123" s="298"/>
      <c r="R123" s="365"/>
      <c r="S123" s="298"/>
      <c r="T123" s="366"/>
      <c r="U123" s="298"/>
      <c r="V123" s="366"/>
      <c r="W123" s="366"/>
      <c r="X123" s="298"/>
      <c r="Y123" s="366"/>
      <c r="Z123" s="298"/>
      <c r="AA123" s="385"/>
      <c r="AB123" s="868"/>
      <c r="AC123" s="298"/>
    </row>
    <row r="124" spans="1:29" ht="15" customHeight="1" x14ac:dyDescent="0.35">
      <c r="A124" s="870">
        <v>44215</v>
      </c>
      <c r="B124" s="399">
        <v>47.7</v>
      </c>
      <c r="C124" s="353"/>
      <c r="D124" s="298">
        <v>245655</v>
      </c>
      <c r="E124" s="366"/>
      <c r="F124" s="297"/>
      <c r="G124" s="353"/>
      <c r="H124" s="298"/>
      <c r="I124" s="366"/>
      <c r="J124" s="366"/>
      <c r="K124" s="298"/>
      <c r="L124" s="366"/>
      <c r="M124" s="298"/>
      <c r="N124" s="366"/>
      <c r="O124" s="298"/>
      <c r="P124" s="366"/>
      <c r="Q124" s="298"/>
      <c r="R124" s="365"/>
      <c r="S124" s="298"/>
      <c r="T124" s="366"/>
      <c r="U124" s="298"/>
      <c r="V124" s="366">
        <v>34.75</v>
      </c>
      <c r="W124" s="366"/>
      <c r="X124" s="298">
        <v>265838</v>
      </c>
      <c r="Y124" s="366">
        <v>41.23</v>
      </c>
      <c r="Z124" s="298">
        <v>420550</v>
      </c>
      <c r="AA124" s="385"/>
      <c r="AB124" s="868"/>
      <c r="AC124" s="298"/>
    </row>
    <row r="125" spans="1:29" ht="15" customHeight="1" x14ac:dyDescent="0.35">
      <c r="A125" s="870">
        <v>44216</v>
      </c>
      <c r="B125" s="399"/>
      <c r="C125" s="353"/>
      <c r="D125" s="298"/>
      <c r="E125" s="366">
        <v>33.04</v>
      </c>
      <c r="F125" s="297">
        <v>170156</v>
      </c>
      <c r="G125" s="353"/>
      <c r="H125" s="298"/>
      <c r="I125" s="366"/>
      <c r="J125" s="366"/>
      <c r="K125" s="298"/>
      <c r="L125" s="366"/>
      <c r="M125" s="298"/>
      <c r="N125" s="366"/>
      <c r="O125" s="298"/>
      <c r="P125" s="366">
        <v>9.59</v>
      </c>
      <c r="Q125" s="298">
        <v>73364</v>
      </c>
      <c r="R125" s="365"/>
      <c r="S125" s="298"/>
      <c r="T125" s="366"/>
      <c r="U125" s="298"/>
      <c r="V125" s="366"/>
      <c r="W125" s="366"/>
      <c r="X125" s="298"/>
      <c r="Y125" s="366"/>
      <c r="Z125" s="298"/>
      <c r="AA125" s="385"/>
      <c r="AB125" s="868"/>
      <c r="AC125" s="298"/>
    </row>
    <row r="126" spans="1:29" ht="15" customHeight="1" x14ac:dyDescent="0.35">
      <c r="A126" s="1249">
        <v>44217</v>
      </c>
      <c r="B126" s="397"/>
      <c r="C126" s="351"/>
      <c r="D126" s="298"/>
      <c r="E126" s="366"/>
      <c r="F126" s="297"/>
      <c r="G126" s="353"/>
      <c r="H126" s="298"/>
      <c r="I126" s="366"/>
      <c r="J126" s="366"/>
      <c r="K126" s="298"/>
      <c r="L126" s="366"/>
      <c r="M126" s="298"/>
      <c r="N126" s="366"/>
      <c r="O126" s="298"/>
      <c r="P126" s="366"/>
      <c r="Q126" s="298"/>
      <c r="R126" s="365"/>
      <c r="S126" s="298"/>
      <c r="T126" s="366"/>
      <c r="U126" s="298"/>
      <c r="V126" s="366"/>
      <c r="W126" s="366"/>
      <c r="X126" s="298"/>
      <c r="Y126" s="366"/>
      <c r="Z126" s="298"/>
      <c r="AA126" s="385"/>
      <c r="AB126" s="868"/>
      <c r="AC126" s="298"/>
    </row>
    <row r="127" spans="1:29" ht="15" customHeight="1" x14ac:dyDescent="0.35">
      <c r="A127" s="1251"/>
      <c r="B127" s="398"/>
      <c r="C127" s="352"/>
      <c r="D127" s="298"/>
      <c r="E127" s="366"/>
      <c r="F127" s="297"/>
      <c r="G127" s="353"/>
      <c r="H127" s="298"/>
      <c r="I127" s="366"/>
      <c r="J127" s="366"/>
      <c r="K127" s="298"/>
      <c r="L127" s="366"/>
      <c r="M127" s="298"/>
      <c r="N127" s="366"/>
      <c r="O127" s="298"/>
      <c r="P127" s="366"/>
      <c r="Q127" s="298"/>
      <c r="R127" s="365"/>
      <c r="S127" s="298"/>
      <c r="T127" s="366"/>
      <c r="U127" s="298"/>
      <c r="V127" s="366"/>
      <c r="W127" s="366"/>
      <c r="X127" s="298"/>
      <c r="Y127" s="366"/>
      <c r="Z127" s="298"/>
      <c r="AA127" s="385"/>
      <c r="AB127" s="868"/>
      <c r="AC127" s="298"/>
    </row>
    <row r="128" spans="1:29" ht="15" customHeight="1" x14ac:dyDescent="0.35">
      <c r="A128" s="1249">
        <v>44218</v>
      </c>
      <c r="B128" s="397"/>
      <c r="C128" s="351"/>
      <c r="D128" s="298"/>
      <c r="E128" s="366"/>
      <c r="F128" s="297"/>
      <c r="G128" s="353"/>
      <c r="H128" s="298"/>
      <c r="I128" s="366"/>
      <c r="J128" s="366"/>
      <c r="K128" s="298"/>
      <c r="L128" s="366"/>
      <c r="M128" s="298"/>
      <c r="N128" s="366"/>
      <c r="O128" s="298"/>
      <c r="P128" s="366"/>
      <c r="Q128" s="298"/>
      <c r="R128" s="365"/>
      <c r="S128" s="298"/>
      <c r="T128" s="366"/>
      <c r="U128" s="298"/>
      <c r="V128" s="366"/>
      <c r="W128" s="366"/>
      <c r="X128" s="298"/>
      <c r="Y128" s="366"/>
      <c r="Z128" s="298"/>
      <c r="AA128" s="385"/>
      <c r="AB128" s="868"/>
      <c r="AC128" s="298"/>
    </row>
    <row r="129" spans="1:29" ht="15" customHeight="1" x14ac:dyDescent="0.35">
      <c r="A129" s="1251"/>
      <c r="B129" s="398"/>
      <c r="C129" s="352"/>
      <c r="D129" s="298"/>
      <c r="E129" s="366"/>
      <c r="F129" s="297"/>
      <c r="G129" s="353"/>
      <c r="H129" s="298"/>
      <c r="I129" s="366"/>
      <c r="J129" s="366"/>
      <c r="K129" s="298"/>
      <c r="L129" s="366"/>
      <c r="M129" s="298"/>
      <c r="N129" s="366"/>
      <c r="O129" s="298"/>
      <c r="P129" s="366"/>
      <c r="Q129" s="298"/>
      <c r="R129" s="365"/>
      <c r="S129" s="298"/>
      <c r="T129" s="366"/>
      <c r="U129" s="298"/>
      <c r="V129" s="366"/>
      <c r="W129" s="366"/>
      <c r="X129" s="298"/>
      <c r="Y129" s="366"/>
      <c r="Z129" s="298"/>
      <c r="AA129" s="385">
        <v>25.11</v>
      </c>
      <c r="AB129" s="868">
        <v>256120</v>
      </c>
      <c r="AC129" s="298"/>
    </row>
    <row r="130" spans="1:29" ht="15" customHeight="1" x14ac:dyDescent="0.35">
      <c r="A130" s="1249">
        <v>44219</v>
      </c>
      <c r="B130" s="397"/>
      <c r="C130" s="351"/>
      <c r="D130" s="298"/>
      <c r="E130" s="366">
        <v>43.31</v>
      </c>
      <c r="F130" s="297">
        <v>223047</v>
      </c>
      <c r="G130" s="353"/>
      <c r="H130" s="298"/>
      <c r="I130" s="366"/>
      <c r="J130" s="366"/>
      <c r="K130" s="298"/>
      <c r="L130" s="366"/>
      <c r="M130" s="298"/>
      <c r="N130" s="366"/>
      <c r="O130" s="298"/>
      <c r="P130" s="366"/>
      <c r="Q130" s="298"/>
      <c r="R130" s="365"/>
      <c r="S130" s="298"/>
      <c r="T130" s="366"/>
      <c r="U130" s="298"/>
      <c r="V130" s="366"/>
      <c r="W130" s="366"/>
      <c r="X130" s="298"/>
      <c r="Y130" s="366">
        <v>55.7</v>
      </c>
      <c r="Z130" s="298">
        <v>568140</v>
      </c>
      <c r="AA130" s="385"/>
      <c r="AB130" s="868"/>
      <c r="AC130" s="298"/>
    </row>
    <row r="131" spans="1:29" ht="18" customHeight="1" x14ac:dyDescent="0.35">
      <c r="A131" s="1251"/>
      <c r="B131" s="398"/>
      <c r="C131" s="352"/>
      <c r="D131" s="298"/>
      <c r="E131" s="366"/>
      <c r="F131" s="297"/>
      <c r="G131" s="353"/>
      <c r="H131" s="298"/>
      <c r="I131" s="366"/>
      <c r="J131" s="366"/>
      <c r="K131" s="298"/>
      <c r="L131" s="366"/>
      <c r="M131" s="298"/>
      <c r="N131" s="366"/>
      <c r="O131" s="298"/>
      <c r="P131" s="366"/>
      <c r="Q131" s="298"/>
      <c r="R131" s="365"/>
      <c r="S131" s="298"/>
      <c r="T131" s="366"/>
      <c r="U131" s="298"/>
      <c r="V131" s="366"/>
      <c r="W131" s="366"/>
      <c r="X131" s="298"/>
      <c r="Y131" s="366">
        <v>8.16</v>
      </c>
      <c r="Z131" s="298">
        <v>83230</v>
      </c>
      <c r="AA131" s="385"/>
      <c r="AB131" s="868"/>
      <c r="AC131" s="298"/>
    </row>
    <row r="132" spans="1:29" ht="15" customHeight="1" x14ac:dyDescent="0.35">
      <c r="A132" s="1249">
        <v>44220</v>
      </c>
      <c r="B132" s="397"/>
      <c r="C132" s="351"/>
      <c r="D132" s="298"/>
      <c r="E132" s="366"/>
      <c r="F132" s="297"/>
      <c r="G132" s="353"/>
      <c r="H132" s="298"/>
      <c r="I132" s="366"/>
      <c r="J132" s="366"/>
      <c r="K132" s="298"/>
      <c r="L132" s="366"/>
      <c r="M132" s="298"/>
      <c r="N132" s="366"/>
      <c r="O132" s="298"/>
      <c r="P132" s="366"/>
      <c r="Q132" s="298"/>
      <c r="R132" s="365"/>
      <c r="S132" s="298"/>
      <c r="T132" s="366"/>
      <c r="U132" s="298"/>
      <c r="V132" s="366"/>
      <c r="W132" s="366"/>
      <c r="X132" s="298"/>
      <c r="Y132" s="366"/>
      <c r="Z132" s="298"/>
      <c r="AA132" s="385"/>
      <c r="AB132" s="868"/>
      <c r="AC132" s="298"/>
    </row>
    <row r="133" spans="1:29" ht="15" customHeight="1" x14ac:dyDescent="0.35">
      <c r="A133" s="1251"/>
      <c r="B133" s="398"/>
      <c r="C133" s="352"/>
      <c r="D133" s="298"/>
      <c r="E133" s="366"/>
      <c r="F133" s="297"/>
      <c r="G133" s="353"/>
      <c r="H133" s="298"/>
      <c r="I133" s="366"/>
      <c r="J133" s="366"/>
      <c r="K133" s="298"/>
      <c r="L133" s="366"/>
      <c r="M133" s="298"/>
      <c r="N133" s="366"/>
      <c r="O133" s="298"/>
      <c r="P133" s="366"/>
      <c r="Q133" s="298"/>
      <c r="R133" s="365"/>
      <c r="S133" s="298"/>
      <c r="T133" s="366"/>
      <c r="U133" s="298"/>
      <c r="V133" s="366"/>
      <c r="W133" s="366"/>
      <c r="X133" s="298"/>
      <c r="Y133" s="366"/>
      <c r="Z133" s="298"/>
      <c r="AA133" s="385"/>
      <c r="AB133" s="868"/>
      <c r="AC133" s="298"/>
    </row>
    <row r="134" spans="1:29" ht="15" customHeight="1" x14ac:dyDescent="0.35">
      <c r="A134" s="1249">
        <v>44221</v>
      </c>
      <c r="B134" s="397"/>
      <c r="C134" s="351"/>
      <c r="D134" s="298"/>
      <c r="E134" s="366"/>
      <c r="F134" s="297"/>
      <c r="G134" s="353"/>
      <c r="H134" s="298"/>
      <c r="I134" s="366"/>
      <c r="J134" s="366"/>
      <c r="K134" s="298"/>
      <c r="L134" s="366"/>
      <c r="M134" s="298"/>
      <c r="N134" s="366"/>
      <c r="O134" s="298"/>
      <c r="P134" s="366"/>
      <c r="Q134" s="298"/>
      <c r="R134" s="365"/>
      <c r="S134" s="298"/>
      <c r="T134" s="366"/>
      <c r="U134" s="298"/>
      <c r="V134" s="366"/>
      <c r="W134" s="366"/>
      <c r="X134" s="298"/>
      <c r="Y134" s="366"/>
      <c r="Z134" s="298"/>
      <c r="AA134" s="385"/>
      <c r="AB134" s="868"/>
      <c r="AC134" s="298"/>
    </row>
    <row r="135" spans="1:29" ht="15" customHeight="1" x14ac:dyDescent="0.35">
      <c r="A135" s="1251"/>
      <c r="B135" s="398"/>
      <c r="C135" s="352"/>
      <c r="D135" s="298"/>
      <c r="E135" s="366"/>
      <c r="F135" s="297"/>
      <c r="G135" s="353"/>
      <c r="H135" s="298"/>
      <c r="I135" s="366">
        <v>10.5</v>
      </c>
      <c r="J135" s="366"/>
      <c r="K135" s="298">
        <v>80325</v>
      </c>
      <c r="L135" s="366"/>
      <c r="M135" s="298"/>
      <c r="N135" s="366"/>
      <c r="O135" s="298"/>
      <c r="P135" s="366"/>
      <c r="Q135" s="298"/>
      <c r="R135" s="365"/>
      <c r="S135" s="298"/>
      <c r="T135" s="366">
        <v>34.909999999999997</v>
      </c>
      <c r="U135" s="298">
        <v>267062</v>
      </c>
      <c r="V135" s="366"/>
      <c r="W135" s="366"/>
      <c r="X135" s="298"/>
      <c r="Y135" s="366"/>
      <c r="Z135" s="298"/>
      <c r="AA135" s="385"/>
      <c r="AB135" s="868"/>
      <c r="AC135" s="298"/>
    </row>
    <row r="136" spans="1:29" ht="15" customHeight="1" x14ac:dyDescent="0.35">
      <c r="A136" s="1249">
        <v>44222</v>
      </c>
      <c r="B136" s="397"/>
      <c r="C136" s="351"/>
      <c r="D136" s="298"/>
      <c r="E136" s="366"/>
      <c r="F136" s="297"/>
      <c r="G136" s="353"/>
      <c r="H136" s="298"/>
      <c r="I136" s="366"/>
      <c r="J136" s="366"/>
      <c r="K136" s="298"/>
      <c r="L136" s="366"/>
      <c r="M136" s="298"/>
      <c r="N136" s="366"/>
      <c r="O136" s="298"/>
      <c r="P136" s="366"/>
      <c r="Q136" s="298"/>
      <c r="R136" s="365"/>
      <c r="S136" s="298"/>
      <c r="T136" s="366"/>
      <c r="U136" s="298"/>
      <c r="V136" s="366"/>
      <c r="W136" s="366"/>
      <c r="X136" s="298"/>
      <c r="Y136" s="366"/>
      <c r="Z136" s="298"/>
      <c r="AA136" s="385"/>
      <c r="AB136" s="868"/>
      <c r="AC136" s="298"/>
    </row>
    <row r="137" spans="1:29" ht="15" customHeight="1" x14ac:dyDescent="0.35">
      <c r="A137" s="1251"/>
      <c r="B137" s="398">
        <v>58.95</v>
      </c>
      <c r="C137" s="352"/>
      <c r="D137" s="298">
        <v>303593</v>
      </c>
      <c r="E137" s="366">
        <v>36.25</v>
      </c>
      <c r="F137" s="297">
        <v>186688</v>
      </c>
      <c r="G137" s="353"/>
      <c r="H137" s="298"/>
      <c r="I137" s="366"/>
      <c r="J137" s="366"/>
      <c r="K137" s="298"/>
      <c r="L137" s="366"/>
      <c r="M137" s="298"/>
      <c r="N137" s="366"/>
      <c r="O137" s="298"/>
      <c r="P137" s="366"/>
      <c r="Q137" s="298"/>
      <c r="R137" s="365"/>
      <c r="S137" s="298"/>
      <c r="T137" s="366"/>
      <c r="U137" s="298"/>
      <c r="V137" s="366"/>
      <c r="W137" s="366"/>
      <c r="X137" s="298"/>
      <c r="Y137" s="366"/>
      <c r="Z137" s="298"/>
      <c r="AA137" s="385"/>
      <c r="AB137" s="868"/>
      <c r="AC137" s="298"/>
    </row>
    <row r="138" spans="1:29" ht="15" customHeight="1" x14ac:dyDescent="0.35">
      <c r="A138" s="1249">
        <v>44223</v>
      </c>
      <c r="B138" s="397">
        <v>42.41</v>
      </c>
      <c r="C138" s="351"/>
      <c r="D138" s="298">
        <v>218412</v>
      </c>
      <c r="E138" s="366"/>
      <c r="F138" s="297"/>
      <c r="G138" s="353"/>
      <c r="H138" s="298"/>
      <c r="I138" s="366"/>
      <c r="J138" s="366"/>
      <c r="K138" s="298"/>
      <c r="L138" s="366"/>
      <c r="M138" s="298"/>
      <c r="N138" s="366"/>
      <c r="O138" s="298"/>
      <c r="P138" s="366"/>
      <c r="Q138" s="298"/>
      <c r="R138" s="365"/>
      <c r="S138" s="298"/>
      <c r="T138" s="366"/>
      <c r="U138" s="298"/>
      <c r="V138" s="366"/>
      <c r="W138" s="366"/>
      <c r="X138" s="298"/>
      <c r="Y138" s="366"/>
      <c r="Z138" s="298"/>
      <c r="AA138" s="385">
        <v>27.33</v>
      </c>
      <c r="AB138" s="868">
        <v>278770</v>
      </c>
      <c r="AC138" s="298"/>
    </row>
    <row r="139" spans="1:29" ht="15" customHeight="1" x14ac:dyDescent="0.35">
      <c r="A139" s="1251"/>
      <c r="B139" s="398"/>
      <c r="C139" s="352"/>
      <c r="D139" s="298"/>
      <c r="E139" s="366"/>
      <c r="F139" s="297"/>
      <c r="G139" s="353">
        <v>14.07</v>
      </c>
      <c r="H139" s="298">
        <v>107636</v>
      </c>
      <c r="I139" s="366">
        <v>10.92</v>
      </c>
      <c r="J139" s="366"/>
      <c r="K139" s="298">
        <v>83538</v>
      </c>
      <c r="L139" s="366"/>
      <c r="M139" s="298"/>
      <c r="N139" s="366">
        <v>13.15</v>
      </c>
      <c r="O139" s="298">
        <v>100598</v>
      </c>
      <c r="P139" s="366"/>
      <c r="Q139" s="298"/>
      <c r="R139" s="365"/>
      <c r="S139" s="298"/>
      <c r="T139" s="366"/>
      <c r="U139" s="298"/>
      <c r="V139" s="366"/>
      <c r="W139" s="366"/>
      <c r="X139" s="298"/>
      <c r="Y139" s="366"/>
      <c r="Z139" s="298"/>
      <c r="AA139" s="385"/>
      <c r="AB139" s="868"/>
      <c r="AC139" s="298"/>
    </row>
    <row r="140" spans="1:29" ht="15" customHeight="1" x14ac:dyDescent="0.35">
      <c r="A140" s="1249">
        <v>44224</v>
      </c>
      <c r="B140" s="397"/>
      <c r="C140" s="351"/>
      <c r="D140" s="298"/>
      <c r="E140" s="366"/>
      <c r="F140" s="297"/>
      <c r="G140" s="353"/>
      <c r="H140" s="298"/>
      <c r="I140" s="366"/>
      <c r="J140" s="366"/>
      <c r="K140" s="298"/>
      <c r="L140" s="366"/>
      <c r="M140" s="298"/>
      <c r="N140" s="366"/>
      <c r="O140" s="298"/>
      <c r="P140" s="366"/>
      <c r="Q140" s="298"/>
      <c r="R140" s="365"/>
      <c r="S140" s="298"/>
      <c r="T140" s="366"/>
      <c r="U140" s="298"/>
      <c r="V140" s="366"/>
      <c r="W140" s="366"/>
      <c r="X140" s="298"/>
      <c r="Y140" s="366">
        <v>43.72</v>
      </c>
      <c r="Z140" s="298">
        <v>445940</v>
      </c>
      <c r="AA140" s="385"/>
      <c r="AB140" s="868"/>
      <c r="AC140" s="298"/>
    </row>
    <row r="141" spans="1:29" ht="15" customHeight="1" x14ac:dyDescent="0.35">
      <c r="A141" s="1251"/>
      <c r="B141" s="398"/>
      <c r="C141" s="352"/>
      <c r="D141" s="298"/>
      <c r="E141" s="366"/>
      <c r="F141" s="297"/>
      <c r="G141" s="353"/>
      <c r="H141" s="298"/>
      <c r="I141" s="366"/>
      <c r="J141" s="366"/>
      <c r="K141" s="298"/>
      <c r="L141" s="366"/>
      <c r="M141" s="298"/>
      <c r="N141" s="366"/>
      <c r="O141" s="298"/>
      <c r="P141" s="366"/>
      <c r="Q141" s="298"/>
      <c r="R141" s="365"/>
      <c r="S141" s="298"/>
      <c r="T141" s="366"/>
      <c r="U141" s="298"/>
      <c r="V141" s="366"/>
      <c r="W141" s="366"/>
      <c r="X141" s="298"/>
      <c r="Y141" s="366"/>
      <c r="Z141" s="298"/>
      <c r="AA141" s="385"/>
      <c r="AB141" s="868"/>
      <c r="AC141" s="298"/>
    </row>
    <row r="142" spans="1:29" ht="15" customHeight="1" x14ac:dyDescent="0.35">
      <c r="A142" s="1249">
        <v>44225</v>
      </c>
      <c r="B142" s="397"/>
      <c r="C142" s="351"/>
      <c r="D142" s="298"/>
      <c r="E142" s="366"/>
      <c r="F142" s="297"/>
      <c r="G142" s="353"/>
      <c r="H142" s="298"/>
      <c r="I142" s="366"/>
      <c r="J142" s="366"/>
      <c r="K142" s="298"/>
      <c r="L142" s="366"/>
      <c r="M142" s="298"/>
      <c r="N142" s="366"/>
      <c r="O142" s="298"/>
      <c r="P142" s="366"/>
      <c r="Q142" s="298"/>
      <c r="R142" s="365"/>
      <c r="S142" s="298"/>
      <c r="T142" s="366"/>
      <c r="U142" s="298"/>
      <c r="V142" s="366"/>
      <c r="W142" s="366"/>
      <c r="X142" s="298"/>
      <c r="Y142" s="366"/>
      <c r="Z142" s="298"/>
      <c r="AA142" s="385"/>
      <c r="AB142" s="868"/>
      <c r="AC142" s="298"/>
    </row>
    <row r="143" spans="1:29" ht="15" customHeight="1" x14ac:dyDescent="0.35">
      <c r="A143" s="1251"/>
      <c r="B143" s="398"/>
      <c r="C143" s="352"/>
      <c r="D143" s="298"/>
      <c r="E143" s="366"/>
      <c r="F143" s="297"/>
      <c r="G143" s="353"/>
      <c r="H143" s="298"/>
      <c r="I143" s="366"/>
      <c r="J143" s="366"/>
      <c r="K143" s="298"/>
      <c r="L143" s="366">
        <v>13.26</v>
      </c>
      <c r="M143" s="298">
        <v>101439</v>
      </c>
      <c r="N143" s="366"/>
      <c r="O143" s="298"/>
      <c r="P143" s="366"/>
      <c r="Q143" s="298"/>
      <c r="R143" s="365"/>
      <c r="S143" s="298"/>
      <c r="T143" s="366"/>
      <c r="U143" s="298"/>
      <c r="V143" s="366"/>
      <c r="W143" s="366"/>
      <c r="X143" s="298"/>
      <c r="Y143" s="366"/>
      <c r="Z143" s="298"/>
      <c r="AA143" s="385"/>
      <c r="AB143" s="868"/>
      <c r="AC143" s="298"/>
    </row>
    <row r="144" spans="1:29" ht="15" customHeight="1" x14ac:dyDescent="0.35">
      <c r="A144" s="1249">
        <v>44226</v>
      </c>
      <c r="B144" s="397"/>
      <c r="C144" s="351"/>
      <c r="D144" s="298"/>
      <c r="E144" s="366"/>
      <c r="F144" s="297"/>
      <c r="G144" s="353"/>
      <c r="H144" s="298"/>
      <c r="I144" s="366"/>
      <c r="J144" s="366"/>
      <c r="K144" s="298"/>
      <c r="L144" s="366"/>
      <c r="M144" s="298"/>
      <c r="N144" s="366"/>
      <c r="O144" s="298"/>
      <c r="P144" s="366"/>
      <c r="Q144" s="298"/>
      <c r="R144" s="365"/>
      <c r="S144" s="298"/>
      <c r="T144" s="366"/>
      <c r="U144" s="298"/>
      <c r="V144" s="366"/>
      <c r="W144" s="366"/>
      <c r="X144" s="298"/>
      <c r="Y144" s="366"/>
      <c r="Z144" s="298"/>
      <c r="AA144" s="385"/>
      <c r="AB144" s="868"/>
      <c r="AC144" s="298"/>
    </row>
    <row r="145" spans="1:29" ht="15" customHeight="1" x14ac:dyDescent="0.35">
      <c r="A145" s="1251"/>
      <c r="B145" s="398"/>
      <c r="C145" s="352"/>
      <c r="D145" s="298"/>
      <c r="E145" s="366"/>
      <c r="F145" s="297"/>
      <c r="G145" s="353"/>
      <c r="H145" s="298"/>
      <c r="I145" s="366"/>
      <c r="J145" s="366"/>
      <c r="K145" s="298"/>
      <c r="L145" s="366"/>
      <c r="M145" s="298"/>
      <c r="N145" s="366"/>
      <c r="O145" s="298"/>
      <c r="P145" s="366"/>
      <c r="Q145" s="298"/>
      <c r="R145" s="365"/>
      <c r="S145" s="298"/>
      <c r="T145" s="366"/>
      <c r="U145" s="298"/>
      <c r="V145" s="366"/>
      <c r="W145" s="366"/>
      <c r="X145" s="298"/>
      <c r="Y145" s="366"/>
      <c r="Z145" s="298"/>
      <c r="AA145" s="385"/>
      <c r="AB145" s="868"/>
      <c r="AC145" s="298"/>
    </row>
    <row r="146" spans="1:29" ht="15" customHeight="1" x14ac:dyDescent="0.35">
      <c r="A146" s="1249">
        <v>44227</v>
      </c>
      <c r="B146" s="397"/>
      <c r="C146" s="351"/>
      <c r="D146" s="298"/>
      <c r="E146" s="366"/>
      <c r="F146" s="297"/>
      <c r="G146" s="353"/>
      <c r="H146" s="298"/>
      <c r="I146" s="366"/>
      <c r="J146" s="366"/>
      <c r="K146" s="298"/>
      <c r="L146" s="366"/>
      <c r="M146" s="298"/>
      <c r="N146" s="366"/>
      <c r="O146" s="298"/>
      <c r="P146" s="366"/>
      <c r="Q146" s="298"/>
      <c r="R146" s="365"/>
      <c r="S146" s="298"/>
      <c r="T146" s="366"/>
      <c r="U146" s="298"/>
      <c r="V146" s="366"/>
      <c r="W146" s="366"/>
      <c r="X146" s="298"/>
      <c r="Y146" s="366"/>
      <c r="Z146" s="298"/>
      <c r="AA146" s="385"/>
      <c r="AB146" s="868"/>
      <c r="AC146" s="298"/>
    </row>
    <row r="147" spans="1:29" ht="15" customHeight="1" x14ac:dyDescent="0.35">
      <c r="A147" s="1251"/>
      <c r="B147" s="398"/>
      <c r="C147" s="352"/>
      <c r="D147" s="298"/>
      <c r="E147" s="366">
        <v>42.71</v>
      </c>
      <c r="F147" s="297">
        <v>219957</v>
      </c>
      <c r="G147" s="353"/>
      <c r="H147" s="298"/>
      <c r="I147" s="366"/>
      <c r="J147" s="366"/>
      <c r="K147" s="298"/>
      <c r="L147" s="366"/>
      <c r="M147" s="298"/>
      <c r="N147" s="366"/>
      <c r="O147" s="298"/>
      <c r="P147" s="366"/>
      <c r="Q147" s="298"/>
      <c r="R147" s="365"/>
      <c r="S147" s="298"/>
      <c r="T147" s="366"/>
      <c r="U147" s="298"/>
      <c r="V147" s="366"/>
      <c r="W147" s="366"/>
      <c r="X147" s="298"/>
      <c r="Y147" s="366"/>
      <c r="Z147" s="298"/>
      <c r="AA147" s="385"/>
      <c r="AB147" s="868"/>
      <c r="AC147" s="298"/>
    </row>
    <row r="148" spans="1:29" s="295" customFormat="1" ht="22" customHeight="1" x14ac:dyDescent="0.35">
      <c r="A148" s="1226" t="s">
        <v>113</v>
      </c>
      <c r="B148" s="395"/>
      <c r="C148" s="354"/>
      <c r="D148" s="293">
        <f>SUM(D88:D147)</f>
        <v>1988610</v>
      </c>
      <c r="E148" s="364"/>
      <c r="F148" s="293">
        <f t="shared" ref="F148:AB148" si="1">SUM(F88:F147)</f>
        <v>1827583</v>
      </c>
      <c r="G148" s="364"/>
      <c r="H148" s="293">
        <f t="shared" si="1"/>
        <v>322525</v>
      </c>
      <c r="I148" s="364"/>
      <c r="J148" s="364"/>
      <c r="K148" s="293">
        <f t="shared" si="1"/>
        <v>163863</v>
      </c>
      <c r="L148" s="364"/>
      <c r="M148" s="293">
        <f t="shared" si="1"/>
        <v>101439</v>
      </c>
      <c r="N148" s="364"/>
      <c r="O148" s="293">
        <f t="shared" si="1"/>
        <v>311739</v>
      </c>
      <c r="P148" s="364"/>
      <c r="Q148" s="293">
        <f t="shared" si="1"/>
        <v>244265</v>
      </c>
      <c r="R148" s="354"/>
      <c r="S148" s="293">
        <f t="shared" si="1"/>
        <v>317093</v>
      </c>
      <c r="T148" s="364"/>
      <c r="U148" s="293">
        <f t="shared" si="1"/>
        <v>766149</v>
      </c>
      <c r="V148" s="364"/>
      <c r="W148" s="364"/>
      <c r="X148" s="293">
        <f t="shared" si="1"/>
        <v>488398</v>
      </c>
      <c r="Y148" s="364"/>
      <c r="Z148" s="293">
        <f t="shared" si="1"/>
        <v>2225330</v>
      </c>
      <c r="AA148" s="364"/>
      <c r="AB148" s="293">
        <f t="shared" si="1"/>
        <v>1806530</v>
      </c>
      <c r="AC148" s="293">
        <f>SUM(D148:AB148)</f>
        <v>10563524</v>
      </c>
    </row>
    <row r="149" spans="1:29" s="295" customFormat="1" ht="22" customHeight="1" x14ac:dyDescent="0.35">
      <c r="A149" s="1226"/>
      <c r="B149" s="395">
        <f>SUM(B88:B148)</f>
        <v>326.72000000000003</v>
      </c>
      <c r="C149" s="354">
        <f>SUM(C88:C148)</f>
        <v>40</v>
      </c>
      <c r="D149" s="293"/>
      <c r="E149" s="354">
        <f>SUM(E88:E148)</f>
        <v>354.86999999999995</v>
      </c>
      <c r="F149" s="293"/>
      <c r="G149" s="354">
        <f>SUM(G88:G148)</f>
        <v>42.16</v>
      </c>
      <c r="H149" s="293"/>
      <c r="I149" s="354">
        <f>SUM(I88:I148)</f>
        <v>21.42</v>
      </c>
      <c r="J149" s="354">
        <f>SUM(J88:J148)</f>
        <v>0</v>
      </c>
      <c r="K149" s="293"/>
      <c r="L149" s="354">
        <f>SUM(L88:L148)</f>
        <v>13.26</v>
      </c>
      <c r="M149" s="293"/>
      <c r="N149" s="354">
        <f>SUM(N88:N148)</f>
        <v>40.75</v>
      </c>
      <c r="O149" s="293"/>
      <c r="P149" s="395">
        <f>SUM(P88:P148)</f>
        <v>31.93</v>
      </c>
      <c r="Q149" s="293"/>
      <c r="R149" s="354">
        <f>SUM(R88:R148)</f>
        <v>41.45</v>
      </c>
      <c r="S149" s="293"/>
      <c r="T149" s="354">
        <f>SUM(T88:T148)</f>
        <v>100.15</v>
      </c>
      <c r="U149" s="293"/>
      <c r="V149" s="354">
        <f>SUM(V88:V148)</f>
        <v>34.75</v>
      </c>
      <c r="W149" s="354">
        <f>SUM(W88:W148)</f>
        <v>21.82</v>
      </c>
      <c r="X149" s="293"/>
      <c r="Y149" s="354">
        <f>SUM(Y88:Y148)</f>
        <v>218.17000000000002</v>
      </c>
      <c r="Z149" s="293"/>
      <c r="AA149" s="354">
        <f>SUM(AA88:AA148)</f>
        <v>177.11</v>
      </c>
      <c r="AB149" s="293"/>
      <c r="AC149" s="364">
        <f>SUM(B149:AB149)</f>
        <v>1464.56</v>
      </c>
    </row>
    <row r="150" spans="1:29" ht="24" customHeight="1" x14ac:dyDescent="0.35">
      <c r="A150" s="1226"/>
      <c r="B150" s="1277"/>
      <c r="C150" s="1278"/>
      <c r="D150" s="1278"/>
      <c r="E150" s="1278"/>
      <c r="F150" s="1278"/>
      <c r="G150" s="1278"/>
      <c r="H150" s="1278"/>
      <c r="I150" s="1278"/>
      <c r="J150" s="1278"/>
      <c r="K150" s="1278"/>
      <c r="L150" s="1278"/>
      <c r="M150" s="1278"/>
      <c r="N150" s="1278"/>
      <c r="O150" s="1278"/>
      <c r="P150" s="1278"/>
      <c r="Q150" s="1278"/>
      <c r="R150" s="1278"/>
      <c r="S150" s="1278"/>
      <c r="T150" s="1278"/>
      <c r="U150" s="1278"/>
      <c r="V150" s="1278"/>
      <c r="W150" s="1278"/>
      <c r="X150" s="1278"/>
      <c r="Y150" s="1278"/>
      <c r="Z150" s="1278"/>
      <c r="AA150" s="1278"/>
      <c r="AB150" s="1279"/>
      <c r="AC150" s="394">
        <f>AC82+AC148</f>
        <v>32332632</v>
      </c>
    </row>
    <row r="151" spans="1:29" ht="24" customHeight="1" x14ac:dyDescent="0.35">
      <c r="A151" s="862"/>
      <c r="B151" s="1277"/>
      <c r="C151" s="1278"/>
      <c r="D151" s="1278"/>
      <c r="E151" s="1278"/>
      <c r="F151" s="1278"/>
      <c r="G151" s="1278"/>
      <c r="H151" s="1278"/>
      <c r="I151" s="1278"/>
      <c r="J151" s="1278"/>
      <c r="K151" s="1278"/>
      <c r="L151" s="1278"/>
      <c r="M151" s="1278"/>
      <c r="N151" s="1278"/>
      <c r="O151" s="1278"/>
      <c r="P151" s="1278"/>
      <c r="Q151" s="1278"/>
      <c r="R151" s="1278"/>
      <c r="S151" s="1278"/>
      <c r="T151" s="1278"/>
      <c r="U151" s="1278"/>
      <c r="V151" s="1278"/>
      <c r="W151" s="1278"/>
      <c r="X151" s="1278"/>
      <c r="Y151" s="1278"/>
      <c r="Z151" s="1278"/>
      <c r="AA151" s="1278"/>
      <c r="AB151" s="1279"/>
      <c r="AC151" s="409">
        <f>AC83+AC149</f>
        <v>4348.18</v>
      </c>
    </row>
    <row r="152" spans="1:29" ht="22" customHeight="1" x14ac:dyDescent="0.35">
      <c r="A152" s="331" t="s">
        <v>297</v>
      </c>
      <c r="B152" s="404"/>
      <c r="C152" s="360"/>
      <c r="D152" s="303"/>
      <c r="E152" s="368"/>
      <c r="F152" s="303"/>
      <c r="G152" s="368"/>
      <c r="H152" s="301"/>
      <c r="I152" s="359"/>
      <c r="J152" s="359"/>
      <c r="K152" s="301"/>
      <c r="L152" s="359"/>
      <c r="M152" s="301"/>
      <c r="N152" s="359"/>
      <c r="O152" s="301"/>
      <c r="P152" s="359"/>
      <c r="Q152" s="301"/>
      <c r="R152" s="369"/>
      <c r="S152" s="301"/>
      <c r="T152" s="359"/>
      <c r="U152" s="301"/>
      <c r="V152" s="359"/>
      <c r="W152" s="359"/>
      <c r="X152" s="301"/>
      <c r="Y152" s="359"/>
      <c r="Z152" s="301"/>
      <c r="AA152" s="359"/>
      <c r="AB152" s="301"/>
      <c r="AC152" s="301"/>
    </row>
    <row r="153" spans="1:29" ht="22" customHeight="1" x14ac:dyDescent="0.35">
      <c r="A153" s="301"/>
      <c r="B153" s="405"/>
      <c r="C153" s="359"/>
      <c r="D153" s="301"/>
      <c r="E153" s="359"/>
      <c r="F153" s="301"/>
      <c r="G153" s="359"/>
      <c r="H153" s="301"/>
      <c r="I153" s="359"/>
      <c r="J153" s="359"/>
      <c r="K153" s="301"/>
      <c r="L153" s="359"/>
      <c r="M153" s="301"/>
      <c r="N153" s="359"/>
      <c r="O153" s="301"/>
      <c r="P153" s="359"/>
      <c r="Q153" s="301"/>
      <c r="R153" s="369"/>
      <c r="S153" s="301"/>
      <c r="T153" s="359"/>
      <c r="U153" s="301"/>
      <c r="V153" s="359"/>
      <c r="W153" s="359"/>
      <c r="X153" s="301"/>
      <c r="Y153" s="359"/>
      <c r="Z153" s="301"/>
      <c r="AA153" s="359"/>
      <c r="AB153" s="301"/>
      <c r="AC153" s="301"/>
    </row>
    <row r="154" spans="1:29" ht="22" customHeight="1" x14ac:dyDescent="0.35">
      <c r="A154" s="301"/>
      <c r="B154" s="405"/>
      <c r="C154" s="359"/>
      <c r="D154" s="301"/>
      <c r="E154" s="359"/>
      <c r="F154" s="301"/>
      <c r="G154" s="359"/>
      <c r="H154" s="301"/>
      <c r="I154" s="359"/>
      <c r="J154" s="359"/>
      <c r="K154" s="301"/>
      <c r="L154" s="359"/>
      <c r="M154" s="301"/>
      <c r="N154" s="359"/>
      <c r="O154" s="301"/>
      <c r="P154" s="359"/>
      <c r="Q154" s="301"/>
      <c r="R154" s="369"/>
      <c r="S154" s="301"/>
      <c r="T154" s="359"/>
      <c r="U154" s="301"/>
      <c r="V154" s="359"/>
      <c r="W154" s="359"/>
      <c r="X154" s="359"/>
      <c r="Y154" s="359"/>
      <c r="Z154" s="301"/>
      <c r="AA154" s="359"/>
      <c r="AB154" s="301"/>
      <c r="AC154" s="301"/>
    </row>
    <row r="155" spans="1:29" ht="32.25" customHeight="1" x14ac:dyDescent="0.35">
      <c r="A155" s="324"/>
      <c r="B155" s="406"/>
      <c r="C155" s="361"/>
      <c r="D155" s="1238"/>
      <c r="E155" s="1238"/>
      <c r="F155" s="1238"/>
      <c r="G155" s="391"/>
      <c r="H155" s="301"/>
      <c r="I155" s="359"/>
      <c r="J155" s="359"/>
      <c r="K155" s="301"/>
      <c r="L155" s="359"/>
      <c r="M155" s="301"/>
      <c r="N155" s="359"/>
      <c r="O155" s="301"/>
      <c r="P155" s="359"/>
      <c r="Q155" s="301"/>
      <c r="R155" s="369"/>
      <c r="S155" s="301"/>
      <c r="T155" s="359"/>
      <c r="U155" s="866"/>
      <c r="V155" s="369"/>
      <c r="W155" s="369"/>
      <c r="X155" s="359">
        <v>4347.82</v>
      </c>
      <c r="Y155" s="359"/>
      <c r="Z155" s="1239"/>
      <c r="AA155" s="1239"/>
      <c r="AB155" s="1239"/>
      <c r="AC155" s="866"/>
    </row>
    <row r="156" spans="1:29" ht="22" customHeight="1" x14ac:dyDescent="0.35">
      <c r="A156" s="301"/>
      <c r="B156" s="405"/>
      <c r="C156" s="359"/>
      <c r="D156" s="866" t="s">
        <v>156</v>
      </c>
      <c r="E156" s="369"/>
      <c r="F156" s="301" t="s">
        <v>157</v>
      </c>
      <c r="G156" s="359"/>
      <c r="H156" s="301" t="s">
        <v>158</v>
      </c>
      <c r="I156" s="359"/>
      <c r="J156" s="359"/>
      <c r="K156" s="301" t="s">
        <v>159</v>
      </c>
      <c r="L156" s="359"/>
      <c r="M156" s="301" t="s">
        <v>160</v>
      </c>
      <c r="N156" s="359"/>
      <c r="O156" s="301" t="s">
        <v>216</v>
      </c>
      <c r="P156" s="359"/>
      <c r="Q156" s="301" t="s">
        <v>217</v>
      </c>
      <c r="R156" s="369"/>
      <c r="S156" s="301"/>
      <c r="T156" s="359"/>
      <c r="U156" s="301"/>
      <c r="V156" s="359"/>
      <c r="W156" s="359"/>
      <c r="X156" s="359">
        <v>4348.18</v>
      </c>
      <c r="Y156" s="359"/>
      <c r="Z156" s="301"/>
      <c r="AA156" s="359"/>
      <c r="AB156" s="301"/>
      <c r="AC156" s="301"/>
    </row>
    <row r="157" spans="1:29" ht="22" customHeight="1" x14ac:dyDescent="0.35">
      <c r="A157" s="301"/>
      <c r="B157" s="405"/>
      <c r="C157" s="359"/>
      <c r="D157" s="866">
        <v>3215070</v>
      </c>
      <c r="E157" s="369"/>
      <c r="F157" s="301">
        <v>4787603</v>
      </c>
      <c r="G157" s="359"/>
      <c r="H157" s="301">
        <v>692632</v>
      </c>
      <c r="I157" s="359"/>
      <c r="J157" s="359"/>
      <c r="K157" s="301">
        <v>1988610</v>
      </c>
      <c r="L157" s="359"/>
      <c r="M157" s="301">
        <v>317093</v>
      </c>
      <c r="N157" s="359"/>
      <c r="O157" s="301">
        <v>2225330</v>
      </c>
      <c r="P157" s="359"/>
      <c r="Q157" s="301">
        <v>1806530</v>
      </c>
      <c r="R157" s="369"/>
      <c r="S157" s="301"/>
      <c r="T157" s="359"/>
      <c r="U157" s="301"/>
      <c r="V157" s="359"/>
      <c r="W157" s="359"/>
      <c r="X157" s="359">
        <f>X155-X156</f>
        <v>-0.36000000000058208</v>
      </c>
      <c r="Y157" s="359"/>
      <c r="Z157" s="301"/>
      <c r="AA157" s="359"/>
      <c r="AB157" s="301"/>
      <c r="AC157" s="301"/>
    </row>
    <row r="158" spans="1:29" ht="22" customHeight="1" x14ac:dyDescent="0.35">
      <c r="A158" s="301"/>
      <c r="B158" s="405"/>
      <c r="C158" s="359"/>
      <c r="D158" s="866">
        <v>3989788</v>
      </c>
      <c r="E158" s="369"/>
      <c r="F158" s="301">
        <v>995343</v>
      </c>
      <c r="G158" s="359"/>
      <c r="H158" s="301">
        <v>522343</v>
      </c>
      <c r="I158" s="359"/>
      <c r="J158" s="359"/>
      <c r="K158" s="301">
        <v>1827583</v>
      </c>
      <c r="L158" s="359"/>
      <c r="M158" s="301">
        <v>766149</v>
      </c>
      <c r="N158" s="359"/>
      <c r="O158" s="301"/>
      <c r="P158" s="359"/>
      <c r="Q158" s="301"/>
      <c r="R158" s="369"/>
      <c r="S158" s="301"/>
      <c r="T158" s="359"/>
      <c r="U158" s="301"/>
      <c r="V158" s="359"/>
      <c r="W158" s="359"/>
      <c r="X158" s="301"/>
      <c r="Y158" s="359"/>
      <c r="Z158" s="301"/>
      <c r="AA158" s="359"/>
      <c r="AB158" s="301"/>
      <c r="AC158" s="301"/>
    </row>
    <row r="159" spans="1:29" ht="22" customHeight="1" x14ac:dyDescent="0.35">
      <c r="A159" s="301"/>
      <c r="B159" s="405"/>
      <c r="C159" s="359"/>
      <c r="D159" s="866">
        <v>1014009</v>
      </c>
      <c r="E159" s="369"/>
      <c r="F159" s="301"/>
      <c r="G159" s="359"/>
      <c r="H159" s="301">
        <v>4819500</v>
      </c>
      <c r="I159" s="359"/>
      <c r="J159" s="359"/>
      <c r="K159" s="301">
        <v>322525</v>
      </c>
      <c r="L159" s="359"/>
      <c r="M159" s="301">
        <v>488398</v>
      </c>
      <c r="N159" s="359"/>
      <c r="O159" s="301"/>
      <c r="P159" s="359"/>
      <c r="Q159" s="347"/>
      <c r="R159" s="380"/>
      <c r="S159" s="301"/>
      <c r="T159" s="359"/>
      <c r="U159" s="301"/>
      <c r="V159" s="359"/>
      <c r="W159" s="359"/>
      <c r="X159" s="301"/>
      <c r="Y159" s="359"/>
      <c r="Z159" s="301"/>
      <c r="AA159" s="359"/>
      <c r="AB159" s="301"/>
      <c r="AC159" s="301"/>
    </row>
    <row r="160" spans="1:29" ht="22" customHeight="1" x14ac:dyDescent="0.35">
      <c r="A160" s="325"/>
      <c r="B160" s="407"/>
      <c r="C160" s="362"/>
      <c r="D160" s="325"/>
      <c r="E160" s="362"/>
      <c r="F160" s="325"/>
      <c r="G160" s="362"/>
      <c r="H160" s="866">
        <v>121023</v>
      </c>
      <c r="I160" s="369"/>
      <c r="J160" s="369"/>
      <c r="K160" s="866">
        <v>163863</v>
      </c>
      <c r="L160" s="369"/>
      <c r="M160" s="859"/>
      <c r="N160" s="380"/>
      <c r="O160" s="301"/>
      <c r="P160" s="359"/>
      <c r="Q160" s="315"/>
      <c r="R160" s="381"/>
      <c r="S160" s="315"/>
      <c r="T160" s="376"/>
      <c r="U160" s="880"/>
      <c r="V160" s="381"/>
      <c r="W160" s="381"/>
      <c r="X160" s="859"/>
      <c r="Y160" s="380"/>
      <c r="Z160" s="1237"/>
      <c r="AA160" s="1237"/>
      <c r="AB160" s="1237"/>
      <c r="AC160" s="880"/>
    </row>
    <row r="161" spans="1:29" ht="22" customHeight="1" x14ac:dyDescent="0.35">
      <c r="A161" s="301"/>
      <c r="B161" s="405"/>
      <c r="C161" s="359"/>
      <c r="D161" s="301"/>
      <c r="E161" s="359"/>
      <c r="F161" s="301"/>
      <c r="G161" s="359"/>
      <c r="H161" s="301">
        <v>462445</v>
      </c>
      <c r="I161" s="359"/>
      <c r="J161" s="359"/>
      <c r="K161" s="301">
        <v>101439</v>
      </c>
      <c r="L161" s="359"/>
      <c r="M161" s="301"/>
      <c r="N161" s="359"/>
      <c r="O161" s="301"/>
      <c r="P161" s="359"/>
      <c r="Q161" s="301"/>
      <c r="R161" s="369"/>
      <c r="S161" s="301"/>
      <c r="T161" s="359"/>
      <c r="U161" s="301"/>
      <c r="V161" s="359"/>
      <c r="W161" s="359"/>
      <c r="X161" s="301"/>
      <c r="Y161" s="359"/>
      <c r="Z161" s="301"/>
      <c r="AA161" s="359"/>
      <c r="AB161" s="301"/>
      <c r="AC161" s="301"/>
    </row>
    <row r="162" spans="1:29" ht="15" x14ac:dyDescent="0.35">
      <c r="A162" s="301"/>
      <c r="B162" s="405"/>
      <c r="C162" s="359"/>
      <c r="D162" s="301"/>
      <c r="E162" s="359"/>
      <c r="F162" s="301"/>
      <c r="G162" s="359"/>
      <c r="H162" s="301">
        <v>959158</v>
      </c>
      <c r="I162" s="359"/>
      <c r="J162" s="359"/>
      <c r="K162" s="301">
        <v>311739</v>
      </c>
      <c r="L162" s="359"/>
      <c r="M162" s="301"/>
      <c r="N162" s="359"/>
      <c r="O162" s="301"/>
      <c r="P162" s="359"/>
      <c r="Q162" s="301"/>
      <c r="R162" s="369"/>
      <c r="S162" s="301"/>
      <c r="T162" s="359"/>
      <c r="U162" s="301">
        <f>+X163</f>
        <v>0</v>
      </c>
      <c r="V162" s="359"/>
      <c r="W162" s="359"/>
      <c r="X162" s="301"/>
      <c r="Y162" s="359"/>
      <c r="Z162" s="301"/>
      <c r="AA162" s="359"/>
      <c r="AB162" s="301"/>
      <c r="AC162" s="301"/>
    </row>
    <row r="163" spans="1:29" x14ac:dyDescent="0.35">
      <c r="H163" s="294">
        <v>190194</v>
      </c>
      <c r="K163" s="294">
        <v>244265</v>
      </c>
      <c r="M163" s="295"/>
      <c r="N163" s="370"/>
      <c r="O163" s="295"/>
      <c r="P163" s="370"/>
    </row>
    <row r="164" spans="1:29" x14ac:dyDescent="0.35">
      <c r="D164" s="295">
        <f t="shared" ref="D164:Q164" si="2">SUM(D157:D163)</f>
        <v>8218867</v>
      </c>
      <c r="E164" s="370"/>
      <c r="F164" s="295">
        <f t="shared" si="2"/>
        <v>5782946</v>
      </c>
      <c r="G164" s="370"/>
      <c r="H164" s="295">
        <f t="shared" si="2"/>
        <v>7767295</v>
      </c>
      <c r="I164" s="370"/>
      <c r="J164" s="370"/>
      <c r="K164" s="295">
        <f t="shared" si="2"/>
        <v>4960024</v>
      </c>
      <c r="L164" s="370"/>
      <c r="M164" s="295">
        <f t="shared" si="2"/>
        <v>1571640</v>
      </c>
      <c r="N164" s="370"/>
      <c r="O164" s="295">
        <f t="shared" si="2"/>
        <v>2225330</v>
      </c>
      <c r="P164" s="370"/>
      <c r="Q164" s="295">
        <f t="shared" si="2"/>
        <v>1806530</v>
      </c>
      <c r="R164" s="382"/>
    </row>
  </sheetData>
  <mergeCells count="105">
    <mergeCell ref="A1:AC1"/>
    <mergeCell ref="A2:AC2"/>
    <mergeCell ref="A4:A5"/>
    <mergeCell ref="AC4:AC5"/>
    <mergeCell ref="G5:H5"/>
    <mergeCell ref="E5:F5"/>
    <mergeCell ref="B5:D5"/>
    <mergeCell ref="B4:H4"/>
    <mergeCell ref="I5:K5"/>
    <mergeCell ref="L5:M5"/>
    <mergeCell ref="I4:M4"/>
    <mergeCell ref="N4:O4"/>
    <mergeCell ref="N5:O5"/>
    <mergeCell ref="P4:Q4"/>
    <mergeCell ref="R4:S4"/>
    <mergeCell ref="T4:U4"/>
    <mergeCell ref="V4:X4"/>
    <mergeCell ref="Y4:Z4"/>
    <mergeCell ref="AA4:AB4"/>
    <mergeCell ref="A32:A33"/>
    <mergeCell ref="A7:A8"/>
    <mergeCell ref="A9:A10"/>
    <mergeCell ref="A11:A12"/>
    <mergeCell ref="A13:A14"/>
    <mergeCell ref="A15:A16"/>
    <mergeCell ref="A17:A20"/>
    <mergeCell ref="A21:A22"/>
    <mergeCell ref="A23:A24"/>
    <mergeCell ref="A25:A27"/>
    <mergeCell ref="A28:A29"/>
    <mergeCell ref="A30:A31"/>
    <mergeCell ref="A61:A63"/>
    <mergeCell ref="A34:A36"/>
    <mergeCell ref="A37:A39"/>
    <mergeCell ref="A40:A41"/>
    <mergeCell ref="A42:A43"/>
    <mergeCell ref="A44:A45"/>
    <mergeCell ref="A46:A48"/>
    <mergeCell ref="A49:A51"/>
    <mergeCell ref="A52:A53"/>
    <mergeCell ref="A54:A56"/>
    <mergeCell ref="A57:A58"/>
    <mergeCell ref="A59:A60"/>
    <mergeCell ref="AC85:AC86"/>
    <mergeCell ref="A64:A66"/>
    <mergeCell ref="A67:A69"/>
    <mergeCell ref="A70:A72"/>
    <mergeCell ref="A73:A75"/>
    <mergeCell ref="A76:A77"/>
    <mergeCell ref="A78:A79"/>
    <mergeCell ref="A80:A81"/>
    <mergeCell ref="B85:F85"/>
    <mergeCell ref="G85:H85"/>
    <mergeCell ref="A85:A87"/>
    <mergeCell ref="B86:D86"/>
    <mergeCell ref="AA85:AB85"/>
    <mergeCell ref="AA86:AB86"/>
    <mergeCell ref="A82:A83"/>
    <mergeCell ref="R85:X85"/>
    <mergeCell ref="T86:U86"/>
    <mergeCell ref="Z155:AB155"/>
    <mergeCell ref="Z160:AB160"/>
    <mergeCell ref="A138:A139"/>
    <mergeCell ref="A140:A141"/>
    <mergeCell ref="A142:A143"/>
    <mergeCell ref="A144:A145"/>
    <mergeCell ref="A146:A147"/>
    <mergeCell ref="D155:F155"/>
    <mergeCell ref="B151:AB151"/>
    <mergeCell ref="A148:A150"/>
    <mergeCell ref="B150:AB150"/>
    <mergeCell ref="A136:A137"/>
    <mergeCell ref="A112:A113"/>
    <mergeCell ref="A114:A115"/>
    <mergeCell ref="A116:A117"/>
    <mergeCell ref="A118:A119"/>
    <mergeCell ref="A120:A121"/>
    <mergeCell ref="A122:A123"/>
    <mergeCell ref="A126:A127"/>
    <mergeCell ref="A128:A129"/>
    <mergeCell ref="A130:A131"/>
    <mergeCell ref="A132:A133"/>
    <mergeCell ref="A134:A135"/>
    <mergeCell ref="A110:A111"/>
    <mergeCell ref="A88:A89"/>
    <mergeCell ref="A90:A91"/>
    <mergeCell ref="A92:A93"/>
    <mergeCell ref="A94:A95"/>
    <mergeCell ref="V86:X86"/>
    <mergeCell ref="Y85:Z85"/>
    <mergeCell ref="Y86:Z86"/>
    <mergeCell ref="E86:F86"/>
    <mergeCell ref="G86:H86"/>
    <mergeCell ref="I85:Q85"/>
    <mergeCell ref="I86:K86"/>
    <mergeCell ref="L86:M86"/>
    <mergeCell ref="N86:O86"/>
    <mergeCell ref="P86:Q86"/>
    <mergeCell ref="A96:A97"/>
    <mergeCell ref="A98:A99"/>
    <mergeCell ref="A100:A101"/>
    <mergeCell ref="A102:A103"/>
    <mergeCell ref="A104:A105"/>
    <mergeCell ref="A106:A107"/>
    <mergeCell ref="A108:A109"/>
  </mergeCells>
  <printOptions horizontalCentered="1"/>
  <pageMargins left="0.25" right="0.25" top="0.16" bottom="0.12" header="0.18" footer="0.12"/>
  <pageSetup paperSize="9" scale="33" fitToHeight="0" orientation="landscape" horizontalDpi="360" verticalDpi="360" r:id="rId1"/>
  <rowBreaks count="1" manualBreakCount="1">
    <brk id="83" max="1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O158"/>
  <sheetViews>
    <sheetView workbookViewId="0">
      <selection sqref="A1:N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7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21.453125" style="294" customWidth="1"/>
    <col min="15" max="16384" width="9.1796875" style="294"/>
  </cols>
  <sheetData>
    <row r="1" spans="1:15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</row>
    <row r="2" spans="1:15" ht="15" x14ac:dyDescent="0.35">
      <c r="A2" s="1237" t="s">
        <v>298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</row>
    <row r="3" spans="1:15" ht="14.5" thickBot="1" x14ac:dyDescent="0.4"/>
    <row r="4" spans="1:15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293</v>
      </c>
      <c r="F4" s="1269"/>
      <c r="G4" s="876" t="s">
        <v>266</v>
      </c>
      <c r="H4" s="876" t="s">
        <v>5</v>
      </c>
      <c r="I4" s="876" t="s">
        <v>6</v>
      </c>
      <c r="J4" s="869" t="s">
        <v>7</v>
      </c>
      <c r="K4" s="878" t="s">
        <v>8</v>
      </c>
      <c r="L4" s="319" t="s">
        <v>7</v>
      </c>
      <c r="M4" s="869" t="s">
        <v>7</v>
      </c>
      <c r="N4" s="1245" t="s">
        <v>9</v>
      </c>
    </row>
    <row r="5" spans="1:15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190</v>
      </c>
      <c r="F5" s="869" t="s">
        <v>14</v>
      </c>
      <c r="G5" s="869" t="s">
        <v>269</v>
      </c>
      <c r="H5" s="869" t="s">
        <v>192</v>
      </c>
      <c r="I5" s="869" t="s">
        <v>20</v>
      </c>
      <c r="J5" s="863" t="s">
        <v>255</v>
      </c>
      <c r="K5" s="339" t="s">
        <v>193</v>
      </c>
      <c r="L5" s="863" t="s">
        <v>251</v>
      </c>
      <c r="M5" s="869" t="s">
        <v>284</v>
      </c>
      <c r="N5" s="1247"/>
    </row>
    <row r="6" spans="1:15" ht="15" customHeight="1" x14ac:dyDescent="0.35">
      <c r="A6" s="1249">
        <v>44166</v>
      </c>
      <c r="B6" s="327"/>
      <c r="C6" s="327"/>
      <c r="D6" s="297"/>
      <c r="E6" s="297">
        <v>175721</v>
      </c>
      <c r="F6" s="297">
        <v>100000</v>
      </c>
      <c r="G6" s="298"/>
      <c r="H6" s="298"/>
      <c r="I6" s="298">
        <v>114750</v>
      </c>
      <c r="J6" s="298"/>
      <c r="K6" s="340"/>
      <c r="L6" s="298"/>
      <c r="M6" s="298"/>
      <c r="N6" s="298"/>
    </row>
    <row r="7" spans="1:15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>
        <v>114750</v>
      </c>
      <c r="J7" s="298"/>
      <c r="K7" s="340"/>
      <c r="L7" s="298"/>
      <c r="M7" s="298"/>
      <c r="N7" s="298"/>
    </row>
    <row r="8" spans="1:15" ht="15" customHeight="1" x14ac:dyDescent="0.35">
      <c r="A8" s="1249">
        <v>44167</v>
      </c>
      <c r="B8" s="327"/>
      <c r="C8" s="327"/>
      <c r="D8" s="297"/>
      <c r="E8" s="297"/>
      <c r="F8" s="297"/>
      <c r="G8" s="298"/>
      <c r="H8" s="298"/>
      <c r="I8" s="298">
        <v>114750</v>
      </c>
      <c r="J8" s="298"/>
      <c r="K8" s="341"/>
      <c r="L8" s="287"/>
      <c r="M8" s="298"/>
      <c r="N8" s="298"/>
      <c r="O8" s="294" t="s">
        <v>153</v>
      </c>
    </row>
    <row r="9" spans="1:15" ht="15" customHeight="1" x14ac:dyDescent="0.35">
      <c r="A9" s="1251"/>
      <c r="B9" s="327">
        <v>180770</v>
      </c>
      <c r="C9" s="327">
        <v>177098</v>
      </c>
      <c r="D9" s="297"/>
      <c r="E9" s="297">
        <v>186048</v>
      </c>
      <c r="F9" s="297"/>
      <c r="G9" s="298"/>
      <c r="H9" s="298">
        <v>76730</v>
      </c>
      <c r="I9" s="298">
        <v>114750</v>
      </c>
      <c r="J9" s="298"/>
      <c r="K9" s="340"/>
      <c r="L9" s="298"/>
      <c r="M9" s="298"/>
      <c r="N9" s="298"/>
    </row>
    <row r="10" spans="1:15" ht="15" customHeight="1" x14ac:dyDescent="0.35">
      <c r="A10" s="1249">
        <v>44168</v>
      </c>
      <c r="B10" s="327"/>
      <c r="C10" s="327"/>
      <c r="D10" s="297"/>
      <c r="E10" s="297">
        <v>147492</v>
      </c>
      <c r="F10" s="297"/>
      <c r="G10" s="298"/>
      <c r="H10" s="298"/>
      <c r="I10" s="298">
        <v>114750</v>
      </c>
      <c r="J10" s="298"/>
      <c r="K10" s="340"/>
      <c r="L10" s="298"/>
      <c r="M10" s="298"/>
      <c r="N10" s="298"/>
    </row>
    <row r="11" spans="1:15" ht="15" customHeight="1" x14ac:dyDescent="0.35">
      <c r="A11" s="1251"/>
      <c r="B11" s="327">
        <v>113756</v>
      </c>
      <c r="C11" s="297">
        <v>147645</v>
      </c>
      <c r="D11" s="297">
        <v>308588</v>
      </c>
      <c r="E11" s="297">
        <v>169796</v>
      </c>
      <c r="F11" s="297"/>
      <c r="G11" s="298"/>
      <c r="H11" s="298"/>
      <c r="I11" s="298">
        <v>114750</v>
      </c>
      <c r="J11" s="298"/>
      <c r="K11" s="340"/>
      <c r="L11" s="298"/>
      <c r="M11" s="298"/>
      <c r="N11" s="298"/>
    </row>
    <row r="12" spans="1:15" ht="15" customHeight="1" x14ac:dyDescent="0.35">
      <c r="A12" s="1249">
        <v>44169</v>
      </c>
      <c r="B12" s="327"/>
      <c r="C12" s="327"/>
      <c r="D12" s="297"/>
      <c r="E12" s="297"/>
      <c r="F12" s="297"/>
      <c r="G12" s="298"/>
      <c r="H12" s="298"/>
      <c r="I12" s="298">
        <v>114750</v>
      </c>
      <c r="J12" s="298"/>
      <c r="K12" s="340"/>
      <c r="L12" s="298"/>
      <c r="M12" s="298">
        <v>97538</v>
      </c>
      <c r="N12" s="298"/>
    </row>
    <row r="13" spans="1:15" ht="15" customHeight="1" x14ac:dyDescent="0.35">
      <c r="A13" s="1251"/>
      <c r="B13" s="327">
        <v>93942</v>
      </c>
      <c r="C13" s="327">
        <v>151470</v>
      </c>
      <c r="D13" s="297"/>
      <c r="E13" s="297">
        <v>199359</v>
      </c>
      <c r="F13" s="297"/>
      <c r="G13" s="298"/>
      <c r="H13" s="298"/>
      <c r="I13" s="298">
        <v>114750</v>
      </c>
      <c r="J13" s="298"/>
      <c r="K13" s="340"/>
      <c r="L13" s="298"/>
      <c r="M13" s="298"/>
      <c r="N13" s="298"/>
    </row>
    <row r="14" spans="1:15" ht="15" customHeight="1" x14ac:dyDescent="0.35">
      <c r="A14" s="1249">
        <v>44170</v>
      </c>
      <c r="B14" s="327"/>
      <c r="C14" s="327"/>
      <c r="D14" s="297"/>
      <c r="E14" s="297"/>
      <c r="F14" s="297"/>
      <c r="G14" s="298"/>
      <c r="H14" s="298"/>
      <c r="I14" s="298"/>
      <c r="J14" s="298"/>
      <c r="K14" s="340"/>
      <c r="L14" s="298"/>
      <c r="M14" s="298"/>
      <c r="N14" s="298"/>
    </row>
    <row r="15" spans="1:15" ht="15" customHeight="1" x14ac:dyDescent="0.35">
      <c r="A15" s="1251"/>
      <c r="B15" s="327"/>
      <c r="C15" s="327">
        <v>169907</v>
      </c>
      <c r="D15" s="297"/>
      <c r="E15" s="297">
        <v>179699</v>
      </c>
      <c r="F15" s="297"/>
      <c r="G15" s="298"/>
      <c r="H15" s="298"/>
      <c r="I15" s="298"/>
      <c r="J15" s="298"/>
      <c r="K15" s="340"/>
      <c r="L15" s="298">
        <v>287411</v>
      </c>
      <c r="M15" s="298"/>
      <c r="N15" s="298"/>
    </row>
    <row r="16" spans="1:15" ht="15" customHeight="1" x14ac:dyDescent="0.35">
      <c r="A16" s="1249">
        <v>44171</v>
      </c>
      <c r="B16" s="327"/>
      <c r="C16" s="327"/>
      <c r="D16" s="297"/>
      <c r="E16" s="297"/>
      <c r="F16" s="297"/>
      <c r="G16" s="298"/>
      <c r="H16" s="298"/>
      <c r="I16" s="298"/>
      <c r="J16" s="298"/>
      <c r="K16" s="340"/>
      <c r="L16" s="298"/>
      <c r="M16" s="298"/>
      <c r="N16" s="298"/>
    </row>
    <row r="17" spans="1:14" ht="15" customHeight="1" x14ac:dyDescent="0.35">
      <c r="A17" s="1250"/>
      <c r="B17" s="327"/>
      <c r="C17" s="327"/>
      <c r="D17" s="297"/>
      <c r="E17" s="297"/>
      <c r="F17" s="297"/>
      <c r="G17" s="298"/>
      <c r="H17" s="298"/>
      <c r="I17" s="298"/>
      <c r="J17" s="298"/>
      <c r="K17" s="868"/>
      <c r="L17" s="867"/>
      <c r="M17" s="298"/>
      <c r="N17" s="298"/>
    </row>
    <row r="18" spans="1:14" ht="15" customHeight="1" x14ac:dyDescent="0.35">
      <c r="A18" s="1250"/>
      <c r="B18" s="327"/>
      <c r="C18" s="327"/>
      <c r="D18" s="297"/>
      <c r="E18" s="297"/>
      <c r="F18" s="297"/>
      <c r="G18" s="298"/>
      <c r="H18" s="298"/>
      <c r="I18" s="298"/>
      <c r="J18" s="298"/>
      <c r="K18" s="868"/>
      <c r="L18" s="867"/>
      <c r="M18" s="298"/>
      <c r="N18" s="298"/>
    </row>
    <row r="19" spans="1:14" ht="15" customHeight="1" x14ac:dyDescent="0.35">
      <c r="A19" s="1251"/>
      <c r="B19" s="327">
        <v>224069</v>
      </c>
      <c r="C19" s="327">
        <v>151241</v>
      </c>
      <c r="D19" s="297"/>
      <c r="E19" s="297">
        <v>169601</v>
      </c>
      <c r="F19" s="297"/>
      <c r="G19" s="298"/>
      <c r="H19" s="298"/>
      <c r="I19" s="298"/>
      <c r="J19" s="298"/>
      <c r="K19" s="340"/>
      <c r="L19" s="298"/>
      <c r="M19" s="298"/>
      <c r="N19" s="298"/>
    </row>
    <row r="20" spans="1:14" ht="15" customHeight="1" x14ac:dyDescent="0.35">
      <c r="A20" s="1249">
        <v>44172</v>
      </c>
      <c r="B20" s="327"/>
      <c r="C20" s="327">
        <v>122630</v>
      </c>
      <c r="D20" s="297"/>
      <c r="E20" s="297"/>
      <c r="F20" s="297">
        <v>260384</v>
      </c>
      <c r="G20" s="298"/>
      <c r="H20" s="298"/>
      <c r="I20" s="298"/>
      <c r="J20" s="298"/>
      <c r="K20" s="340"/>
      <c r="L20" s="298"/>
      <c r="M20" s="298"/>
      <c r="N20" s="298"/>
    </row>
    <row r="21" spans="1:14" ht="15" customHeight="1" x14ac:dyDescent="0.35">
      <c r="A21" s="1251"/>
      <c r="B21" s="327"/>
      <c r="C21" s="327"/>
      <c r="D21" s="297">
        <v>273411</v>
      </c>
      <c r="E21" s="297"/>
      <c r="F21" s="297">
        <v>306000</v>
      </c>
      <c r="G21" s="298"/>
      <c r="H21" s="298"/>
      <c r="I21" s="298">
        <v>114750</v>
      </c>
      <c r="J21" s="298"/>
      <c r="K21" s="340"/>
      <c r="L21" s="298"/>
      <c r="M21" s="298"/>
      <c r="N21" s="298"/>
    </row>
    <row r="22" spans="1:14" ht="15" customHeight="1" x14ac:dyDescent="0.35">
      <c r="A22" s="1249">
        <v>44173</v>
      </c>
      <c r="B22" s="327"/>
      <c r="C22" s="327"/>
      <c r="D22" s="297"/>
      <c r="E22" s="297">
        <v>291159</v>
      </c>
      <c r="F22" s="297"/>
      <c r="G22" s="298">
        <v>68009</v>
      </c>
      <c r="H22" s="298"/>
      <c r="I22" s="298">
        <v>114750</v>
      </c>
      <c r="J22" s="298"/>
      <c r="K22" s="340"/>
      <c r="L22" s="298"/>
      <c r="M22" s="298"/>
      <c r="N22" s="298"/>
    </row>
    <row r="23" spans="1:14" ht="15" customHeight="1" x14ac:dyDescent="0.35">
      <c r="A23" s="1251"/>
      <c r="B23" s="327">
        <v>175950</v>
      </c>
      <c r="C23" s="327">
        <v>150629</v>
      </c>
      <c r="D23" s="297"/>
      <c r="E23" s="297"/>
      <c r="F23" s="297"/>
      <c r="G23" s="298"/>
      <c r="H23" s="298"/>
      <c r="I23" s="298">
        <v>114750</v>
      </c>
      <c r="J23" s="298"/>
      <c r="K23" s="340"/>
      <c r="L23" s="298"/>
      <c r="M23" s="298"/>
      <c r="N23" s="298"/>
    </row>
    <row r="24" spans="1:14" ht="15" customHeight="1" x14ac:dyDescent="0.35">
      <c r="A24" s="1249">
        <v>44174</v>
      </c>
      <c r="B24" s="327"/>
      <c r="C24" s="327"/>
      <c r="D24" s="297"/>
      <c r="E24" s="297"/>
      <c r="F24" s="297"/>
      <c r="G24" s="298"/>
      <c r="H24" s="298"/>
      <c r="I24" s="298"/>
      <c r="J24" s="298"/>
      <c r="K24" s="340"/>
      <c r="L24" s="298"/>
      <c r="M24" s="298"/>
      <c r="N24" s="298"/>
    </row>
    <row r="25" spans="1:14" ht="15" customHeight="1" x14ac:dyDescent="0.35">
      <c r="A25" s="1250"/>
      <c r="B25" s="327"/>
      <c r="C25" s="327"/>
      <c r="D25" s="297"/>
      <c r="E25" s="297"/>
      <c r="F25" s="297"/>
      <c r="G25" s="298"/>
      <c r="H25" s="298"/>
      <c r="I25" s="298"/>
      <c r="J25" s="298"/>
      <c r="K25" s="868"/>
      <c r="L25" s="867"/>
      <c r="M25" s="298"/>
      <c r="N25" s="298"/>
    </row>
    <row r="26" spans="1:14" ht="15" customHeight="1" x14ac:dyDescent="0.35">
      <c r="A26" s="1251"/>
      <c r="B26" s="327"/>
      <c r="C26" s="327">
        <v>128291</v>
      </c>
      <c r="D26" s="297"/>
      <c r="E26" s="297">
        <v>157361</v>
      </c>
      <c r="F26" s="297"/>
      <c r="G26" s="298"/>
      <c r="H26" s="298"/>
      <c r="I26" s="298">
        <v>114750</v>
      </c>
      <c r="J26" s="298"/>
      <c r="K26" s="340"/>
      <c r="L26" s="298"/>
      <c r="M26" s="298"/>
      <c r="N26" s="298"/>
    </row>
    <row r="27" spans="1:14" ht="15" customHeight="1" x14ac:dyDescent="0.35">
      <c r="A27" s="1249">
        <v>44175</v>
      </c>
      <c r="B27" s="327"/>
      <c r="C27" s="327"/>
      <c r="D27" s="297"/>
      <c r="E27" s="297"/>
      <c r="F27" s="297"/>
      <c r="G27" s="298"/>
      <c r="H27" s="298"/>
      <c r="I27" s="298">
        <v>114750</v>
      </c>
      <c r="J27" s="298"/>
      <c r="K27" s="340"/>
      <c r="L27" s="298"/>
      <c r="M27" s="298"/>
      <c r="N27" s="298"/>
    </row>
    <row r="28" spans="1:14" ht="15" customHeight="1" x14ac:dyDescent="0.35">
      <c r="A28" s="1251"/>
      <c r="B28" s="327">
        <v>170748</v>
      </c>
      <c r="C28" s="327"/>
      <c r="D28" s="297"/>
      <c r="E28" s="297">
        <v>151623</v>
      </c>
      <c r="F28" s="297"/>
      <c r="G28" s="298"/>
      <c r="H28" s="298"/>
      <c r="I28" s="298">
        <v>114750</v>
      </c>
      <c r="J28" s="298"/>
      <c r="K28" s="340"/>
      <c r="L28" s="298"/>
      <c r="M28" s="298"/>
      <c r="N28" s="298"/>
    </row>
    <row r="29" spans="1:14" ht="15" customHeight="1" x14ac:dyDescent="0.35">
      <c r="A29" s="1249">
        <v>44176</v>
      </c>
      <c r="B29" s="327"/>
      <c r="C29" s="327"/>
      <c r="D29" s="297"/>
      <c r="E29" s="297"/>
      <c r="F29" s="297"/>
      <c r="G29" s="298"/>
      <c r="H29" s="298"/>
      <c r="I29" s="298"/>
      <c r="J29" s="298"/>
      <c r="K29" s="340"/>
      <c r="L29" s="298"/>
      <c r="M29" s="298"/>
      <c r="N29" s="298"/>
    </row>
    <row r="30" spans="1:14" ht="15" customHeight="1" x14ac:dyDescent="0.35">
      <c r="A30" s="1251"/>
      <c r="B30" s="327">
        <v>111231</v>
      </c>
      <c r="C30" s="327">
        <v>215424</v>
      </c>
      <c r="D30" s="297"/>
      <c r="E30" s="297">
        <v>148716</v>
      </c>
      <c r="F30" s="297"/>
      <c r="G30" s="298"/>
      <c r="H30" s="298"/>
      <c r="I30" s="298"/>
      <c r="J30" s="298"/>
      <c r="K30" s="340">
        <v>126225</v>
      </c>
      <c r="L30" s="298"/>
      <c r="M30" s="298"/>
      <c r="N30" s="298"/>
    </row>
    <row r="31" spans="1:14" ht="15" customHeight="1" x14ac:dyDescent="0.35">
      <c r="A31" s="1249">
        <v>44177</v>
      </c>
      <c r="B31" s="327"/>
      <c r="C31" s="327"/>
      <c r="D31" s="297"/>
      <c r="E31" s="297"/>
      <c r="F31" s="297"/>
      <c r="G31" s="298"/>
      <c r="H31" s="298"/>
      <c r="I31" s="298">
        <v>114750</v>
      </c>
      <c r="J31" s="298"/>
      <c r="K31" s="340"/>
      <c r="L31" s="298"/>
      <c r="M31" s="298"/>
      <c r="N31" s="298"/>
    </row>
    <row r="32" spans="1:14" ht="15" customHeight="1" x14ac:dyDescent="0.35">
      <c r="A32" s="1251"/>
      <c r="B32" s="327"/>
      <c r="C32" s="327">
        <v>138695</v>
      </c>
      <c r="D32" s="297">
        <v>162019</v>
      </c>
      <c r="E32" s="297">
        <v>150476</v>
      </c>
      <c r="F32" s="297"/>
      <c r="G32" s="298"/>
      <c r="H32" s="298"/>
      <c r="I32" s="298"/>
      <c r="J32" s="298"/>
      <c r="K32" s="340"/>
      <c r="L32" s="298"/>
      <c r="M32" s="298"/>
      <c r="N32" s="298"/>
    </row>
    <row r="33" spans="1:14" ht="15" customHeight="1" x14ac:dyDescent="0.35">
      <c r="A33" s="1249">
        <v>44178</v>
      </c>
      <c r="B33" s="327"/>
      <c r="C33" s="327"/>
      <c r="D33" s="297"/>
      <c r="E33" s="297"/>
      <c r="F33" s="297"/>
      <c r="G33" s="298"/>
      <c r="H33" s="298"/>
      <c r="I33" s="298"/>
      <c r="J33" s="298"/>
      <c r="K33" s="340"/>
      <c r="L33" s="298"/>
      <c r="M33" s="298"/>
      <c r="N33" s="298"/>
    </row>
    <row r="34" spans="1:14" ht="15" customHeight="1" x14ac:dyDescent="0.35">
      <c r="A34" s="1250"/>
      <c r="B34" s="327">
        <v>126837</v>
      </c>
      <c r="C34" s="327">
        <v>132269</v>
      </c>
      <c r="D34" s="297"/>
      <c r="E34" s="297">
        <v>180158</v>
      </c>
      <c r="F34" s="297"/>
      <c r="G34" s="298"/>
      <c r="H34" s="298"/>
      <c r="I34" s="298"/>
      <c r="J34" s="298"/>
      <c r="K34" s="868">
        <v>95931</v>
      </c>
      <c r="L34" s="867"/>
      <c r="M34" s="298"/>
      <c r="N34" s="298"/>
    </row>
    <row r="35" spans="1:14" ht="15" customHeight="1" x14ac:dyDescent="0.35">
      <c r="A35" s="1251"/>
      <c r="B35" s="327"/>
      <c r="C35" s="327"/>
      <c r="D35" s="297"/>
      <c r="E35" s="297"/>
      <c r="F35" s="297"/>
      <c r="G35" s="298"/>
      <c r="H35" s="298"/>
      <c r="I35" s="298"/>
      <c r="J35" s="298"/>
      <c r="K35" s="340"/>
      <c r="L35" s="298"/>
      <c r="M35" s="298"/>
      <c r="N35" s="298"/>
    </row>
    <row r="36" spans="1:14" ht="15" customHeight="1" x14ac:dyDescent="0.35">
      <c r="A36" s="1249">
        <v>44179</v>
      </c>
      <c r="B36" s="327"/>
      <c r="C36" s="327"/>
      <c r="D36" s="297"/>
      <c r="E36" s="297"/>
      <c r="F36" s="297"/>
      <c r="G36" s="298"/>
      <c r="H36" s="298"/>
      <c r="I36" s="298"/>
      <c r="J36" s="298"/>
      <c r="K36" s="340"/>
      <c r="L36" s="298"/>
      <c r="M36" s="298"/>
      <c r="N36" s="298"/>
    </row>
    <row r="37" spans="1:14" ht="15" customHeight="1" x14ac:dyDescent="0.35">
      <c r="A37" s="1250"/>
      <c r="B37" s="327"/>
      <c r="C37" s="327"/>
      <c r="D37" s="297"/>
      <c r="E37" s="297"/>
      <c r="F37" s="297"/>
      <c r="G37" s="298"/>
      <c r="H37" s="298"/>
      <c r="I37" s="298">
        <v>114750</v>
      </c>
      <c r="J37" s="298"/>
      <c r="K37" s="868"/>
      <c r="L37" s="867"/>
      <c r="M37" s="298"/>
      <c r="N37" s="298"/>
    </row>
    <row r="38" spans="1:14" ht="15" customHeight="1" x14ac:dyDescent="0.35">
      <c r="A38" s="1251"/>
      <c r="B38" s="327"/>
      <c r="C38" s="327">
        <v>125307</v>
      </c>
      <c r="D38" s="297"/>
      <c r="E38" s="297">
        <v>172278</v>
      </c>
      <c r="F38" s="297"/>
      <c r="G38" s="298"/>
      <c r="H38" s="298">
        <v>63801</v>
      </c>
      <c r="I38" s="298">
        <v>114750</v>
      </c>
      <c r="J38" s="298"/>
      <c r="K38" s="340"/>
      <c r="L38" s="298">
        <v>240516</v>
      </c>
      <c r="M38" s="298"/>
      <c r="N38" s="298"/>
    </row>
    <row r="39" spans="1:14" ht="15" customHeight="1" x14ac:dyDescent="0.35">
      <c r="A39" s="1249">
        <v>44150</v>
      </c>
      <c r="B39" s="327"/>
      <c r="C39" s="327"/>
      <c r="D39" s="297"/>
      <c r="E39" s="297">
        <v>177021</v>
      </c>
      <c r="F39" s="297"/>
      <c r="G39" s="298"/>
      <c r="H39" s="298"/>
      <c r="I39" s="298">
        <v>114750</v>
      </c>
      <c r="J39" s="298"/>
      <c r="K39" s="340"/>
      <c r="L39" s="298"/>
      <c r="M39" s="298"/>
      <c r="N39" s="298"/>
    </row>
    <row r="40" spans="1:14" ht="15" customHeight="1" x14ac:dyDescent="0.35">
      <c r="A40" s="1251"/>
      <c r="B40" s="327"/>
      <c r="C40" s="327">
        <v>162563</v>
      </c>
      <c r="D40" s="297">
        <v>265226</v>
      </c>
      <c r="E40" s="297">
        <v>178963</v>
      </c>
      <c r="F40" s="297"/>
      <c r="G40" s="298"/>
      <c r="H40" s="298"/>
      <c r="I40" s="298">
        <v>114750</v>
      </c>
      <c r="J40" s="298"/>
      <c r="K40" s="340"/>
      <c r="L40" s="298"/>
      <c r="M40" s="298"/>
      <c r="N40" s="298"/>
    </row>
    <row r="41" spans="1:14" ht="15" customHeight="1" x14ac:dyDescent="0.35">
      <c r="A41" s="1249">
        <v>44181</v>
      </c>
      <c r="B41" s="327"/>
      <c r="C41" s="327">
        <v>140301</v>
      </c>
      <c r="D41" s="338"/>
      <c r="E41" s="297"/>
      <c r="F41" s="297"/>
      <c r="G41" s="298"/>
      <c r="H41" s="298"/>
      <c r="I41" s="298">
        <v>114750</v>
      </c>
      <c r="J41" s="298"/>
      <c r="K41" s="340"/>
      <c r="L41" s="298"/>
      <c r="M41" s="298"/>
      <c r="N41" s="298"/>
    </row>
    <row r="42" spans="1:14" ht="15" customHeight="1" x14ac:dyDescent="0.35">
      <c r="A42" s="1251"/>
      <c r="B42" s="327"/>
      <c r="C42" s="327"/>
      <c r="D42" s="297"/>
      <c r="E42" s="297">
        <v>189261</v>
      </c>
      <c r="F42" s="297"/>
      <c r="G42" s="298">
        <v>370949</v>
      </c>
      <c r="H42" s="298"/>
      <c r="I42" s="298">
        <v>114750</v>
      </c>
      <c r="J42" s="298"/>
      <c r="K42" s="340"/>
      <c r="L42" s="298"/>
      <c r="M42" s="298"/>
      <c r="N42" s="298"/>
    </row>
    <row r="43" spans="1:14" ht="15" customHeight="1" x14ac:dyDescent="0.35">
      <c r="A43" s="1249">
        <v>44182</v>
      </c>
      <c r="B43" s="327"/>
      <c r="C43" s="327">
        <v>156519</v>
      </c>
      <c r="D43" s="297"/>
      <c r="E43" s="297"/>
      <c r="F43" s="297"/>
      <c r="G43" s="298"/>
      <c r="H43" s="298"/>
      <c r="I43" s="298">
        <v>114750</v>
      </c>
      <c r="J43" s="298"/>
      <c r="K43" s="340"/>
      <c r="L43" s="298"/>
      <c r="M43" s="298"/>
      <c r="N43" s="298"/>
    </row>
    <row r="44" spans="1:14" ht="15" customHeight="1" x14ac:dyDescent="0.35">
      <c r="A44" s="1251"/>
      <c r="B44" s="327"/>
      <c r="C44" s="327"/>
      <c r="D44" s="297">
        <v>122783</v>
      </c>
      <c r="E44" s="297">
        <v>207545</v>
      </c>
      <c r="F44" s="297">
        <v>100000</v>
      </c>
      <c r="G44" s="298"/>
      <c r="H44" s="298"/>
      <c r="I44" s="298">
        <v>114750</v>
      </c>
      <c r="J44" s="298"/>
      <c r="K44" s="340"/>
      <c r="L44" s="298"/>
      <c r="M44" s="298"/>
      <c r="N44" s="298"/>
    </row>
    <row r="45" spans="1:14" ht="15" customHeight="1" x14ac:dyDescent="0.35">
      <c r="A45" s="1249">
        <v>44183</v>
      </c>
      <c r="B45" s="327"/>
      <c r="C45" s="327"/>
      <c r="D45" s="297"/>
      <c r="E45" s="297"/>
      <c r="F45" s="297"/>
      <c r="G45" s="298"/>
      <c r="H45" s="298"/>
      <c r="I45" s="298"/>
      <c r="J45" s="298"/>
      <c r="K45" s="340"/>
      <c r="L45" s="298"/>
      <c r="M45" s="298"/>
      <c r="N45" s="298"/>
    </row>
    <row r="46" spans="1:14" ht="15" customHeight="1" x14ac:dyDescent="0.35">
      <c r="A46" s="1250"/>
      <c r="B46" s="327">
        <v>118652</v>
      </c>
      <c r="C46" s="327">
        <v>154836</v>
      </c>
      <c r="D46" s="297"/>
      <c r="E46" s="297"/>
      <c r="F46" s="297">
        <v>261260</v>
      </c>
      <c r="G46" s="298"/>
      <c r="H46" s="298"/>
      <c r="I46" s="298">
        <v>114750</v>
      </c>
      <c r="J46" s="298"/>
      <c r="K46" s="868"/>
      <c r="L46" s="867"/>
      <c r="M46" s="298"/>
      <c r="N46" s="298"/>
    </row>
    <row r="47" spans="1:14" ht="15" customHeight="1" x14ac:dyDescent="0.35">
      <c r="A47" s="1251"/>
      <c r="B47" s="327"/>
      <c r="C47" s="327"/>
      <c r="D47" s="297"/>
      <c r="E47" s="297">
        <v>193392</v>
      </c>
      <c r="F47" s="297">
        <v>200000</v>
      </c>
      <c r="G47" s="298"/>
      <c r="H47" s="298"/>
      <c r="I47" s="298">
        <v>114750</v>
      </c>
      <c r="J47" s="298"/>
      <c r="K47" s="340"/>
      <c r="L47" s="298"/>
      <c r="M47" s="298"/>
      <c r="N47" s="298"/>
    </row>
    <row r="48" spans="1:14" ht="15" customHeight="1" x14ac:dyDescent="0.35">
      <c r="A48" s="1249">
        <v>44184</v>
      </c>
      <c r="B48" s="327"/>
      <c r="C48" s="327"/>
      <c r="D48" s="297"/>
      <c r="E48" s="297"/>
      <c r="F48" s="297"/>
      <c r="G48" s="298"/>
      <c r="H48" s="298"/>
      <c r="I48" s="298"/>
      <c r="J48" s="298"/>
      <c r="K48" s="340"/>
      <c r="L48" s="298"/>
      <c r="M48" s="298"/>
      <c r="N48" s="298"/>
    </row>
    <row r="49" spans="1:14" ht="15" customHeight="1" x14ac:dyDescent="0.35">
      <c r="A49" s="1250"/>
      <c r="B49" s="327"/>
      <c r="C49" s="327"/>
      <c r="D49" s="297"/>
      <c r="E49" s="297"/>
      <c r="F49" s="297"/>
      <c r="G49" s="298"/>
      <c r="H49" s="298"/>
      <c r="I49" s="298"/>
      <c r="J49" s="298"/>
      <c r="K49" s="868"/>
      <c r="L49" s="867"/>
      <c r="M49" s="298"/>
      <c r="N49" s="298"/>
    </row>
    <row r="50" spans="1:14" ht="15" customHeight="1" x14ac:dyDescent="0.35">
      <c r="A50" s="1251"/>
      <c r="B50" s="327">
        <v>202190</v>
      </c>
      <c r="C50" s="327">
        <v>160115</v>
      </c>
      <c r="D50" s="297"/>
      <c r="E50" s="297">
        <v>155066</v>
      </c>
      <c r="F50" s="297"/>
      <c r="G50" s="298"/>
      <c r="H50" s="298"/>
      <c r="I50" s="298">
        <v>114750</v>
      </c>
      <c r="J50" s="298"/>
      <c r="K50" s="340"/>
      <c r="L50" s="298"/>
      <c r="M50" s="298"/>
      <c r="N50" s="298"/>
    </row>
    <row r="51" spans="1:14" ht="15" customHeight="1" x14ac:dyDescent="0.35">
      <c r="A51" s="1249">
        <v>44185</v>
      </c>
      <c r="B51" s="327">
        <v>80249</v>
      </c>
      <c r="C51" s="327">
        <v>134946</v>
      </c>
      <c r="D51" s="297"/>
      <c r="E51" s="297"/>
      <c r="F51" s="297"/>
      <c r="G51" s="298"/>
      <c r="H51" s="298"/>
      <c r="I51" s="298"/>
      <c r="J51" s="298"/>
      <c r="K51" s="340"/>
      <c r="L51" s="298"/>
      <c r="M51" s="298"/>
      <c r="N51" s="298"/>
    </row>
    <row r="52" spans="1:14" ht="15" customHeight="1" x14ac:dyDescent="0.35">
      <c r="A52" s="1251"/>
      <c r="B52" s="327"/>
      <c r="C52" s="327"/>
      <c r="D52" s="298"/>
      <c r="E52" s="297">
        <v>183447</v>
      </c>
      <c r="F52" s="297"/>
      <c r="G52" s="298"/>
      <c r="H52" s="298"/>
      <c r="I52" s="298"/>
      <c r="J52" s="298"/>
      <c r="K52" s="340"/>
      <c r="L52" s="298"/>
      <c r="M52" s="298"/>
      <c r="N52" s="298"/>
    </row>
    <row r="53" spans="1:14" ht="15" customHeight="1" x14ac:dyDescent="0.35">
      <c r="A53" s="1249">
        <v>44156</v>
      </c>
      <c r="B53" s="327"/>
      <c r="C53" s="327"/>
      <c r="D53" s="298"/>
      <c r="E53" s="297"/>
      <c r="F53" s="297"/>
      <c r="G53" s="298"/>
      <c r="H53" s="298"/>
      <c r="I53" s="298"/>
      <c r="J53" s="298"/>
      <c r="K53" s="340"/>
      <c r="L53" s="298"/>
      <c r="M53" s="298"/>
      <c r="N53" s="298"/>
    </row>
    <row r="54" spans="1:14" ht="15" customHeight="1" x14ac:dyDescent="0.35">
      <c r="A54" s="1250"/>
      <c r="B54" s="327">
        <v>123777</v>
      </c>
      <c r="C54" s="327">
        <v>115592</v>
      </c>
      <c r="D54" s="298"/>
      <c r="E54" s="297">
        <v>165699</v>
      </c>
      <c r="F54" s="297"/>
      <c r="G54" s="298"/>
      <c r="H54" s="298"/>
      <c r="I54" s="298">
        <v>114750</v>
      </c>
      <c r="J54" s="298">
        <v>100000</v>
      </c>
      <c r="K54" s="868"/>
      <c r="L54" s="867">
        <v>293913</v>
      </c>
      <c r="M54" s="298"/>
      <c r="N54" s="298"/>
    </row>
    <row r="55" spans="1:14" ht="15" customHeight="1" x14ac:dyDescent="0.35">
      <c r="A55" s="1251"/>
      <c r="B55" s="327"/>
      <c r="C55" s="327"/>
      <c r="D55" s="297"/>
      <c r="E55" s="297"/>
      <c r="F55" s="297"/>
      <c r="G55" s="298">
        <v>102051</v>
      </c>
      <c r="H55" s="298"/>
      <c r="I55" s="298">
        <v>114750</v>
      </c>
      <c r="J55" s="298"/>
      <c r="K55" s="340"/>
      <c r="L55" s="298"/>
      <c r="M55" s="298"/>
      <c r="N55" s="298"/>
    </row>
    <row r="56" spans="1:14" ht="17.25" customHeight="1" x14ac:dyDescent="0.35">
      <c r="A56" s="1249">
        <v>44187</v>
      </c>
      <c r="B56" s="327"/>
      <c r="C56" s="327"/>
      <c r="D56" s="297">
        <v>286416</v>
      </c>
      <c r="E56" s="297">
        <v>156290</v>
      </c>
      <c r="F56" s="297"/>
      <c r="G56" s="298"/>
      <c r="H56" s="298"/>
      <c r="I56" s="298">
        <v>114750</v>
      </c>
      <c r="J56" s="298"/>
      <c r="K56" s="340"/>
      <c r="L56" s="298"/>
      <c r="M56" s="298"/>
      <c r="N56" s="298"/>
    </row>
    <row r="57" spans="1:14" ht="15" customHeight="1" x14ac:dyDescent="0.35">
      <c r="A57" s="1251"/>
      <c r="B57" s="327">
        <v>142443</v>
      </c>
      <c r="C57" s="327">
        <v>175568</v>
      </c>
      <c r="D57" s="297">
        <v>306000</v>
      </c>
      <c r="E57" s="297">
        <v>282333</v>
      </c>
      <c r="F57" s="297"/>
      <c r="G57" s="298"/>
      <c r="H57" s="298"/>
      <c r="I57" s="298">
        <v>114750</v>
      </c>
      <c r="J57" s="298"/>
      <c r="K57" s="340"/>
      <c r="L57" s="298"/>
      <c r="M57" s="298"/>
      <c r="N57" s="298"/>
    </row>
    <row r="58" spans="1:14" ht="15" customHeight="1" x14ac:dyDescent="0.35">
      <c r="A58" s="1249">
        <v>44188</v>
      </c>
      <c r="B58" s="327"/>
      <c r="C58" s="327"/>
      <c r="D58" s="297"/>
      <c r="E58" s="297"/>
      <c r="F58" s="297">
        <v>122324</v>
      </c>
      <c r="G58" s="298"/>
      <c r="H58" s="298"/>
      <c r="I58" s="298"/>
      <c r="J58" s="298"/>
      <c r="K58" s="342"/>
      <c r="L58" s="332"/>
      <c r="M58" s="298"/>
      <c r="N58" s="298"/>
    </row>
    <row r="59" spans="1:14" ht="15" customHeight="1" x14ac:dyDescent="0.35">
      <c r="A59" s="1251"/>
      <c r="B59" s="327">
        <v>130050</v>
      </c>
      <c r="C59" s="327">
        <v>139077</v>
      </c>
      <c r="D59" s="297"/>
      <c r="E59" s="297">
        <v>201731</v>
      </c>
      <c r="F59" s="297"/>
      <c r="G59" s="298"/>
      <c r="H59" s="298"/>
      <c r="I59" s="298">
        <v>114750</v>
      </c>
      <c r="J59" s="298">
        <v>100000</v>
      </c>
      <c r="K59" s="340"/>
      <c r="L59" s="298"/>
      <c r="M59" s="298"/>
      <c r="N59" s="298"/>
    </row>
    <row r="60" spans="1:14" ht="15" customHeight="1" x14ac:dyDescent="0.35">
      <c r="A60" s="1249">
        <v>44189</v>
      </c>
      <c r="B60" s="327">
        <v>111996</v>
      </c>
      <c r="C60" s="327">
        <v>205709</v>
      </c>
      <c r="D60" s="297"/>
      <c r="E60" s="297">
        <v>186125</v>
      </c>
      <c r="F60" s="297"/>
      <c r="G60" s="298"/>
      <c r="H60" s="298"/>
      <c r="I60" s="298"/>
      <c r="J60" s="298"/>
      <c r="K60" s="340"/>
      <c r="L60" s="298"/>
      <c r="M60" s="298"/>
      <c r="N60" s="298"/>
    </row>
    <row r="61" spans="1:14" ht="15" customHeight="1" x14ac:dyDescent="0.35">
      <c r="A61" s="1250"/>
      <c r="B61" s="327"/>
      <c r="C61" s="327"/>
      <c r="D61" s="297"/>
      <c r="E61" s="297"/>
      <c r="F61" s="297"/>
      <c r="G61" s="298"/>
      <c r="H61" s="298"/>
      <c r="I61" s="298"/>
      <c r="J61" s="298"/>
      <c r="K61" s="868"/>
      <c r="L61" s="867"/>
      <c r="M61" s="298"/>
      <c r="N61" s="298"/>
    </row>
    <row r="62" spans="1:14" ht="15" customHeight="1" x14ac:dyDescent="0.35">
      <c r="A62" s="1251"/>
      <c r="B62" s="327"/>
      <c r="C62" s="327"/>
      <c r="D62" s="297"/>
      <c r="E62" s="297"/>
      <c r="F62" s="297"/>
      <c r="G62" s="298"/>
      <c r="H62" s="298"/>
      <c r="I62" s="298"/>
      <c r="J62" s="298"/>
      <c r="K62" s="340"/>
      <c r="L62" s="298"/>
      <c r="M62" s="298"/>
      <c r="N62" s="298"/>
    </row>
    <row r="63" spans="1:14" ht="15" customHeight="1" x14ac:dyDescent="0.35">
      <c r="A63" s="1249">
        <v>44190</v>
      </c>
      <c r="B63" s="327"/>
      <c r="C63" s="327">
        <v>168759</v>
      </c>
      <c r="D63" s="297"/>
      <c r="E63" s="297">
        <v>212135</v>
      </c>
      <c r="F63" s="297"/>
      <c r="G63" s="298"/>
      <c r="H63" s="298"/>
      <c r="I63" s="298"/>
      <c r="J63" s="298"/>
      <c r="K63" s="340"/>
      <c r="L63" s="298"/>
      <c r="M63" s="298"/>
      <c r="N63" s="298"/>
    </row>
    <row r="64" spans="1:14" ht="15" customHeight="1" x14ac:dyDescent="0.35">
      <c r="A64" s="1250"/>
      <c r="B64" s="327"/>
      <c r="C64" s="327"/>
      <c r="D64" s="297"/>
      <c r="E64" s="297"/>
      <c r="F64" s="297"/>
      <c r="G64" s="298"/>
      <c r="H64" s="298"/>
      <c r="I64" s="298"/>
      <c r="J64" s="298"/>
      <c r="K64" s="868"/>
      <c r="L64" s="867"/>
      <c r="M64" s="298"/>
      <c r="N64" s="298"/>
    </row>
    <row r="65" spans="1:14" ht="15" customHeight="1" x14ac:dyDescent="0.35">
      <c r="A65" s="1251"/>
      <c r="B65" s="327"/>
      <c r="C65" s="327"/>
      <c r="D65" s="297"/>
      <c r="E65" s="297"/>
      <c r="F65" s="297"/>
      <c r="G65" s="298"/>
      <c r="H65" s="298"/>
      <c r="I65" s="298"/>
      <c r="J65" s="298"/>
      <c r="K65" s="340"/>
      <c r="L65" s="298"/>
      <c r="M65" s="298"/>
      <c r="N65" s="298"/>
    </row>
    <row r="66" spans="1:14" ht="15" customHeight="1" x14ac:dyDescent="0.35">
      <c r="A66" s="1249">
        <v>44191</v>
      </c>
      <c r="B66" s="327"/>
      <c r="C66" s="327">
        <v>175185</v>
      </c>
      <c r="D66" s="297"/>
      <c r="E66" s="297">
        <v>199665</v>
      </c>
      <c r="F66" s="297"/>
      <c r="G66" s="298">
        <v>80784</v>
      </c>
      <c r="H66" s="298"/>
      <c r="I66" s="298"/>
      <c r="J66" s="298"/>
      <c r="K66" s="340"/>
      <c r="L66" s="298"/>
      <c r="M66" s="298"/>
      <c r="N66" s="298"/>
    </row>
    <row r="67" spans="1:14" ht="15" customHeight="1" x14ac:dyDescent="0.35">
      <c r="A67" s="1250"/>
      <c r="B67" s="327"/>
      <c r="C67" s="327"/>
      <c r="D67" s="297"/>
      <c r="E67" s="297"/>
      <c r="F67" s="297"/>
      <c r="G67" s="298"/>
      <c r="H67" s="298"/>
      <c r="I67" s="298"/>
      <c r="J67" s="298"/>
      <c r="K67" s="868"/>
      <c r="L67" s="867"/>
      <c r="M67" s="298"/>
      <c r="N67" s="298"/>
    </row>
    <row r="68" spans="1:14" ht="15" customHeight="1" x14ac:dyDescent="0.35">
      <c r="A68" s="1251"/>
      <c r="B68" s="327"/>
      <c r="C68" s="327"/>
      <c r="D68" s="297"/>
      <c r="E68" s="297"/>
      <c r="F68" s="297">
        <v>291284</v>
      </c>
      <c r="G68" s="298"/>
      <c r="H68" s="298"/>
      <c r="I68" s="298">
        <v>114750</v>
      </c>
      <c r="J68" s="298"/>
      <c r="K68" s="340"/>
      <c r="L68" s="298"/>
      <c r="M68" s="298"/>
      <c r="N68" s="298"/>
    </row>
    <row r="69" spans="1:14" ht="15" customHeight="1" x14ac:dyDescent="0.35">
      <c r="A69" s="1249">
        <v>44192</v>
      </c>
      <c r="B69" s="327">
        <v>160344</v>
      </c>
      <c r="C69" s="327">
        <v>143438</v>
      </c>
      <c r="D69" s="297"/>
      <c r="E69" s="297">
        <v>153918</v>
      </c>
      <c r="F69" s="297"/>
      <c r="G69" s="298"/>
      <c r="H69" s="298"/>
      <c r="I69" s="298"/>
      <c r="J69" s="298"/>
      <c r="K69" s="340"/>
      <c r="L69" s="298"/>
      <c r="M69" s="298"/>
      <c r="N69" s="298"/>
    </row>
    <row r="70" spans="1:14" ht="15" customHeight="1" x14ac:dyDescent="0.35">
      <c r="A70" s="1250"/>
      <c r="B70" s="327"/>
      <c r="C70" s="327"/>
      <c r="D70" s="297"/>
      <c r="E70" s="297"/>
      <c r="F70" s="297"/>
      <c r="G70" s="298"/>
      <c r="H70" s="298"/>
      <c r="I70" s="298"/>
      <c r="J70" s="298"/>
      <c r="K70" s="340"/>
      <c r="L70" s="298"/>
      <c r="M70" s="298"/>
      <c r="N70" s="298"/>
    </row>
    <row r="71" spans="1:14" ht="15" customHeight="1" x14ac:dyDescent="0.35">
      <c r="A71" s="1251"/>
      <c r="B71" s="327"/>
      <c r="C71" s="327"/>
      <c r="D71" s="297"/>
      <c r="E71" s="297"/>
      <c r="F71" s="297"/>
      <c r="G71" s="298"/>
      <c r="H71" s="298"/>
      <c r="I71" s="298"/>
      <c r="J71" s="298"/>
      <c r="K71" s="340"/>
      <c r="L71" s="298"/>
      <c r="M71" s="298"/>
      <c r="N71" s="298"/>
    </row>
    <row r="72" spans="1:14" ht="15" customHeight="1" x14ac:dyDescent="0.35">
      <c r="A72" s="1249">
        <v>44193</v>
      </c>
      <c r="B72" s="327">
        <v>159579</v>
      </c>
      <c r="C72" s="327">
        <v>143208</v>
      </c>
      <c r="D72" s="297"/>
      <c r="E72" s="297"/>
      <c r="F72" s="297">
        <v>122936</v>
      </c>
      <c r="G72" s="298"/>
      <c r="H72" s="298"/>
      <c r="I72" s="298">
        <v>114750</v>
      </c>
      <c r="J72" s="298">
        <v>100000</v>
      </c>
      <c r="K72" s="340">
        <v>110925</v>
      </c>
      <c r="L72" s="298">
        <v>254133</v>
      </c>
      <c r="M72" s="298"/>
      <c r="N72" s="298"/>
    </row>
    <row r="73" spans="1:14" ht="15" customHeight="1" x14ac:dyDescent="0.35">
      <c r="A73" s="1250"/>
      <c r="B73" s="327"/>
      <c r="C73" s="327"/>
      <c r="D73" s="297"/>
      <c r="E73" s="297"/>
      <c r="F73" s="297"/>
      <c r="G73" s="298"/>
      <c r="H73" s="298"/>
      <c r="I73" s="298"/>
      <c r="J73" s="298"/>
      <c r="K73" s="868"/>
      <c r="L73" s="867"/>
      <c r="M73" s="298"/>
      <c r="N73" s="298"/>
    </row>
    <row r="74" spans="1:14" ht="15" customHeight="1" x14ac:dyDescent="0.35">
      <c r="A74" s="1251"/>
      <c r="B74" s="327"/>
      <c r="C74" s="327"/>
      <c r="D74" s="297"/>
      <c r="E74" s="297"/>
      <c r="F74" s="297"/>
      <c r="G74" s="298"/>
      <c r="H74" s="298"/>
      <c r="I74" s="298"/>
      <c r="J74" s="298"/>
      <c r="K74" s="340"/>
      <c r="L74" s="298"/>
      <c r="M74" s="298"/>
      <c r="N74" s="298"/>
    </row>
    <row r="75" spans="1:14" ht="15" customHeight="1" x14ac:dyDescent="0.35">
      <c r="A75" s="1249">
        <v>44194</v>
      </c>
      <c r="B75" s="327"/>
      <c r="C75" s="327"/>
      <c r="D75" s="297"/>
      <c r="E75" s="297"/>
      <c r="F75" s="297"/>
      <c r="G75" s="298"/>
      <c r="H75" s="298"/>
      <c r="I75" s="298">
        <v>114750</v>
      </c>
      <c r="J75" s="298"/>
      <c r="K75" s="340"/>
      <c r="L75" s="298"/>
      <c r="M75" s="298">
        <v>95549</v>
      </c>
      <c r="N75" s="298"/>
    </row>
    <row r="76" spans="1:14" ht="15" customHeight="1" x14ac:dyDescent="0.35">
      <c r="A76" s="1251"/>
      <c r="B76" s="327">
        <v>117657</v>
      </c>
      <c r="C76" s="327">
        <v>134793</v>
      </c>
      <c r="D76" s="297"/>
      <c r="E76" s="297">
        <v>258035</v>
      </c>
      <c r="F76" s="297"/>
      <c r="G76" s="298"/>
      <c r="H76" s="298"/>
      <c r="I76" s="298">
        <v>114750</v>
      </c>
      <c r="J76" s="298"/>
      <c r="K76" s="340"/>
      <c r="L76" s="298"/>
      <c r="M76" s="298"/>
      <c r="N76" s="298"/>
    </row>
    <row r="77" spans="1:14" ht="15" customHeight="1" x14ac:dyDescent="0.35">
      <c r="A77" s="1249">
        <v>44195</v>
      </c>
      <c r="B77" s="327"/>
      <c r="C77" s="327"/>
      <c r="D77" s="297"/>
      <c r="E77" s="297"/>
      <c r="F77" s="297"/>
      <c r="G77" s="298"/>
      <c r="H77" s="298"/>
      <c r="I77" s="298">
        <v>114750</v>
      </c>
      <c r="J77" s="298"/>
      <c r="K77" s="340"/>
      <c r="L77" s="298"/>
      <c r="M77" s="298"/>
      <c r="N77" s="298"/>
    </row>
    <row r="78" spans="1:14" ht="15" customHeight="1" x14ac:dyDescent="0.35">
      <c r="A78" s="1251"/>
      <c r="B78" s="327"/>
      <c r="C78" s="327">
        <v>158279</v>
      </c>
      <c r="D78" s="297"/>
      <c r="E78" s="297"/>
      <c r="F78" s="297">
        <v>123012</v>
      </c>
      <c r="G78" s="298"/>
      <c r="H78" s="298"/>
      <c r="I78" s="298">
        <v>114750</v>
      </c>
      <c r="J78" s="298"/>
      <c r="K78" s="340"/>
      <c r="L78" s="298"/>
      <c r="M78" s="298"/>
      <c r="N78" s="298"/>
    </row>
    <row r="79" spans="1:14" ht="15" customHeight="1" x14ac:dyDescent="0.35">
      <c r="A79" s="1249">
        <v>44196</v>
      </c>
      <c r="B79" s="327"/>
      <c r="C79" s="327"/>
      <c r="D79" s="297"/>
      <c r="E79" s="297"/>
      <c r="F79" s="297"/>
      <c r="G79" s="298"/>
      <c r="H79" s="298"/>
      <c r="I79" s="298">
        <v>114750</v>
      </c>
      <c r="J79" s="298"/>
      <c r="K79" s="868"/>
      <c r="L79" s="867"/>
      <c r="M79" s="298"/>
      <c r="N79" s="298"/>
    </row>
    <row r="80" spans="1:14" ht="15" customHeight="1" x14ac:dyDescent="0.35">
      <c r="A80" s="1251"/>
      <c r="B80" s="327">
        <v>124313</v>
      </c>
      <c r="C80" s="327">
        <v>138695</v>
      </c>
      <c r="D80" s="297">
        <v>250308</v>
      </c>
      <c r="E80" s="297">
        <v>292460</v>
      </c>
      <c r="F80" s="297"/>
      <c r="G80" s="298"/>
      <c r="H80" s="298"/>
      <c r="I80" s="298">
        <v>114750</v>
      </c>
      <c r="J80" s="298"/>
      <c r="K80" s="868"/>
      <c r="L80" s="867"/>
      <c r="M80" s="298"/>
      <c r="N80" s="298"/>
    </row>
    <row r="81" spans="1:14" s="295" customFormat="1" ht="27" customHeight="1" x14ac:dyDescent="0.35">
      <c r="A81" s="862" t="s">
        <v>113</v>
      </c>
      <c r="B81" s="293">
        <f>SUM(B6:B80)</f>
        <v>2668553</v>
      </c>
      <c r="C81" s="293">
        <f t="shared" ref="C81:M81" si="0">SUM(C6:C80)</f>
        <v>4418189</v>
      </c>
      <c r="D81" s="293">
        <f t="shared" si="0"/>
        <v>1974751</v>
      </c>
      <c r="E81" s="293">
        <f t="shared" si="0"/>
        <v>5872573</v>
      </c>
      <c r="F81" s="293">
        <f t="shared" si="0"/>
        <v>1887200</v>
      </c>
      <c r="G81" s="293">
        <f t="shared" si="0"/>
        <v>621793</v>
      </c>
      <c r="H81" s="293">
        <f t="shared" si="0"/>
        <v>140531</v>
      </c>
      <c r="I81" s="293">
        <f t="shared" si="0"/>
        <v>4475250</v>
      </c>
      <c r="J81" s="293">
        <f t="shared" si="0"/>
        <v>300000</v>
      </c>
      <c r="K81" s="293">
        <f t="shared" si="0"/>
        <v>333081</v>
      </c>
      <c r="L81" s="293">
        <f t="shared" si="0"/>
        <v>1075973</v>
      </c>
      <c r="M81" s="293">
        <f t="shared" si="0"/>
        <v>193087</v>
      </c>
      <c r="N81" s="293">
        <f>SUM(B81:M81)</f>
        <v>23960981</v>
      </c>
    </row>
    <row r="82" spans="1:14" s="295" customFormat="1" ht="81" customHeight="1" x14ac:dyDescent="0.35">
      <c r="A82" s="304"/>
      <c r="B82" s="304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</row>
    <row r="83" spans="1:14" ht="26.25" customHeight="1" thickBot="1" x14ac:dyDescent="0.4">
      <c r="A83" s="299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300"/>
      <c r="M83" s="299"/>
      <c r="N83" s="299"/>
    </row>
    <row r="84" spans="1:14" s="295" customFormat="1" ht="48" customHeight="1" thickBot="1" x14ac:dyDescent="0.4">
      <c r="A84" s="1268" t="s">
        <v>2</v>
      </c>
      <c r="B84" s="1268" t="s">
        <v>114</v>
      </c>
      <c r="C84" s="1269"/>
      <c r="D84" s="320" t="s">
        <v>176</v>
      </c>
      <c r="E84" s="1265" t="s">
        <v>115</v>
      </c>
      <c r="F84" s="1266"/>
      <c r="G84" s="1266"/>
      <c r="H84" s="1267"/>
      <c r="I84" s="1265" t="s">
        <v>116</v>
      </c>
      <c r="J84" s="1266"/>
      <c r="K84" s="1266"/>
      <c r="L84" s="343" t="s">
        <v>223</v>
      </c>
      <c r="M84" s="344" t="s">
        <v>224</v>
      </c>
      <c r="N84" s="1272" t="s">
        <v>9</v>
      </c>
    </row>
    <row r="85" spans="1:14" s="295" customFormat="1" ht="15" customHeight="1" x14ac:dyDescent="0.35">
      <c r="A85" s="1268"/>
      <c r="B85" s="335" t="s">
        <v>195</v>
      </c>
      <c r="C85" s="336" t="s">
        <v>196</v>
      </c>
      <c r="D85" s="863" t="s">
        <v>177</v>
      </c>
      <c r="E85" s="863" t="s">
        <v>197</v>
      </c>
      <c r="F85" s="863" t="s">
        <v>198</v>
      </c>
      <c r="G85" s="863" t="s">
        <v>199</v>
      </c>
      <c r="H85" s="863" t="s">
        <v>123</v>
      </c>
      <c r="I85" s="863" t="s">
        <v>238</v>
      </c>
      <c r="J85" s="863" t="s">
        <v>211</v>
      </c>
      <c r="K85" s="863" t="s">
        <v>201</v>
      </c>
      <c r="L85" s="864" t="s">
        <v>225</v>
      </c>
      <c r="M85" s="345" t="s">
        <v>226</v>
      </c>
      <c r="N85" s="1285"/>
    </row>
    <row r="86" spans="1:14" s="295" customFormat="1" ht="15" customHeight="1" x14ac:dyDescent="0.35">
      <c r="A86" s="1243">
        <v>44166</v>
      </c>
      <c r="B86" s="867"/>
      <c r="C86" s="867"/>
      <c r="D86" s="867"/>
      <c r="E86" s="337"/>
      <c r="F86" s="869"/>
      <c r="G86" s="869"/>
      <c r="H86" s="337"/>
      <c r="I86" s="869"/>
      <c r="J86" s="867">
        <v>255357</v>
      </c>
      <c r="K86" s="867">
        <v>286187</v>
      </c>
      <c r="L86" s="867"/>
      <c r="M86" s="337"/>
      <c r="N86" s="869"/>
    </row>
    <row r="87" spans="1:14" ht="15" x14ac:dyDescent="0.35">
      <c r="A87" s="1244"/>
      <c r="B87" s="298"/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346"/>
      <c r="N87" s="305"/>
    </row>
    <row r="88" spans="1:14" ht="15" customHeight="1" x14ac:dyDescent="0.35">
      <c r="A88" s="1243">
        <v>44167</v>
      </c>
      <c r="B88" s="305"/>
      <c r="C88" s="887">
        <v>206515</v>
      </c>
      <c r="D88" s="305"/>
      <c r="E88" s="305"/>
      <c r="F88" s="305"/>
      <c r="G88" s="305"/>
      <c r="H88" s="305"/>
      <c r="I88" s="305"/>
      <c r="J88" s="305"/>
      <c r="K88" s="305"/>
      <c r="L88" s="305"/>
      <c r="M88" s="868"/>
      <c r="N88" s="305"/>
    </row>
    <row r="89" spans="1:14" ht="15" customHeight="1" x14ac:dyDescent="0.35">
      <c r="A89" s="1244"/>
      <c r="B89" s="298"/>
      <c r="C89" s="297"/>
      <c r="D89" s="298"/>
      <c r="E89" s="298"/>
      <c r="F89" s="298"/>
      <c r="G89" s="298"/>
      <c r="H89" s="298"/>
      <c r="I89" s="298"/>
      <c r="J89" s="298"/>
      <c r="K89" s="298"/>
      <c r="L89" s="298"/>
      <c r="M89" s="868"/>
      <c r="N89" s="298"/>
    </row>
    <row r="90" spans="1:14" ht="15" customHeight="1" x14ac:dyDescent="0.35">
      <c r="A90" s="1243">
        <v>44168</v>
      </c>
      <c r="B90" s="298"/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868"/>
      <c r="N90" s="298"/>
    </row>
    <row r="91" spans="1:14" ht="15" customHeight="1" x14ac:dyDescent="0.35">
      <c r="A91" s="1244"/>
      <c r="B91" s="298"/>
      <c r="C91" s="297"/>
      <c r="D91" s="298">
        <v>111843</v>
      </c>
      <c r="E91" s="298"/>
      <c r="F91" s="298"/>
      <c r="G91" s="298"/>
      <c r="H91" s="298"/>
      <c r="I91" s="298"/>
      <c r="J91" s="298"/>
      <c r="K91" s="298"/>
      <c r="L91" s="298"/>
      <c r="M91" s="868"/>
      <c r="N91" s="298"/>
    </row>
    <row r="92" spans="1:14" ht="15" customHeight="1" x14ac:dyDescent="0.35">
      <c r="A92" s="1243">
        <v>44169</v>
      </c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868">
        <v>236540</v>
      </c>
      <c r="N92" s="298"/>
    </row>
    <row r="93" spans="1:14" ht="15" customHeight="1" x14ac:dyDescent="0.35">
      <c r="A93" s="1244"/>
      <c r="B93" s="298">
        <v>171547</v>
      </c>
      <c r="C93" s="297"/>
      <c r="D93" s="298"/>
      <c r="E93" s="298"/>
      <c r="F93" s="298"/>
      <c r="G93" s="298"/>
      <c r="H93" s="298"/>
      <c r="I93" s="298"/>
      <c r="J93" s="298"/>
      <c r="K93" s="298"/>
      <c r="L93" s="298"/>
      <c r="M93" s="868"/>
      <c r="N93" s="298"/>
    </row>
    <row r="94" spans="1:14" ht="15" customHeight="1" x14ac:dyDescent="0.35">
      <c r="A94" s="1243">
        <v>44170</v>
      </c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868"/>
      <c r="N94" s="298"/>
    </row>
    <row r="95" spans="1:14" ht="15" customHeight="1" x14ac:dyDescent="0.35">
      <c r="A95" s="1244"/>
      <c r="B95" s="298"/>
      <c r="C95" s="297">
        <v>188336</v>
      </c>
      <c r="D95" s="298"/>
      <c r="E95" s="298"/>
      <c r="F95" s="298"/>
      <c r="G95" s="298"/>
      <c r="H95" s="298"/>
      <c r="I95" s="298"/>
      <c r="J95" s="298"/>
      <c r="K95" s="298"/>
      <c r="L95" s="298"/>
      <c r="M95" s="868"/>
      <c r="N95" s="298"/>
    </row>
    <row r="96" spans="1:14" ht="15" customHeight="1" x14ac:dyDescent="0.35">
      <c r="A96" s="1243">
        <v>44171</v>
      </c>
      <c r="B96" s="298"/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868"/>
      <c r="N96" s="298"/>
    </row>
    <row r="97" spans="1:14" ht="15" customHeight="1" x14ac:dyDescent="0.35">
      <c r="A97" s="1244"/>
      <c r="B97" s="298"/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868"/>
      <c r="N97" s="298"/>
    </row>
    <row r="98" spans="1:14" ht="15" customHeight="1" x14ac:dyDescent="0.35">
      <c r="A98" s="1243">
        <v>44172</v>
      </c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>
        <v>475000</v>
      </c>
      <c r="M98" s="868"/>
      <c r="N98" s="298"/>
    </row>
    <row r="99" spans="1:14" ht="15" customHeight="1" x14ac:dyDescent="0.35">
      <c r="A99" s="1244"/>
      <c r="B99" s="298"/>
      <c r="C99" s="297"/>
      <c r="D99" s="298"/>
      <c r="E99" s="298"/>
      <c r="F99" s="298"/>
      <c r="G99" s="298"/>
      <c r="H99" s="298"/>
      <c r="I99" s="298">
        <v>335988</v>
      </c>
      <c r="J99" s="298"/>
      <c r="K99" s="298"/>
      <c r="L99" s="298"/>
      <c r="M99" s="868"/>
      <c r="N99" s="298"/>
    </row>
    <row r="100" spans="1:14" ht="15" customHeight="1" x14ac:dyDescent="0.35">
      <c r="A100" s="1243">
        <v>44173</v>
      </c>
      <c r="B100" s="298"/>
      <c r="C100" s="297"/>
      <c r="D100" s="298"/>
      <c r="E100" s="298"/>
      <c r="F100" s="298"/>
      <c r="G100" s="298"/>
      <c r="H100" s="298"/>
      <c r="I100" s="298"/>
      <c r="J100" s="298"/>
      <c r="K100" s="298"/>
      <c r="L100" s="298"/>
      <c r="M100" s="868"/>
      <c r="N100" s="298"/>
    </row>
    <row r="101" spans="1:14" ht="15" customHeight="1" x14ac:dyDescent="0.35">
      <c r="A101" s="1244"/>
      <c r="B101" s="298"/>
      <c r="C101" s="297"/>
      <c r="D101" s="298"/>
      <c r="E101" s="298"/>
      <c r="F101" s="298"/>
      <c r="G101" s="298"/>
      <c r="H101" s="298"/>
      <c r="I101" s="298"/>
      <c r="J101" s="298"/>
      <c r="K101" s="298"/>
      <c r="L101" s="298"/>
      <c r="M101" s="868"/>
      <c r="N101" s="298"/>
    </row>
    <row r="102" spans="1:14" ht="15" customHeight="1" x14ac:dyDescent="0.35">
      <c r="A102" s="1243">
        <v>44174</v>
      </c>
      <c r="B102" s="298"/>
      <c r="C102" s="297"/>
      <c r="D102" s="298"/>
      <c r="E102" s="298"/>
      <c r="F102" s="298"/>
      <c r="G102" s="298"/>
      <c r="H102" s="298"/>
      <c r="I102" s="298"/>
      <c r="J102" s="298"/>
      <c r="K102" s="298"/>
      <c r="L102" s="298"/>
      <c r="M102" s="868"/>
      <c r="N102" s="298"/>
    </row>
    <row r="103" spans="1:14" ht="15" customHeight="1" x14ac:dyDescent="0.35">
      <c r="A103" s="1244"/>
      <c r="B103" s="298"/>
      <c r="C103" s="297"/>
      <c r="D103" s="298"/>
      <c r="E103" s="298"/>
      <c r="F103" s="298"/>
      <c r="G103" s="298"/>
      <c r="H103" s="298"/>
      <c r="I103" s="298"/>
      <c r="J103" s="298"/>
      <c r="K103" s="298"/>
      <c r="L103" s="298"/>
      <c r="M103" s="868"/>
      <c r="N103" s="298"/>
    </row>
    <row r="104" spans="1:14" ht="15" customHeight="1" x14ac:dyDescent="0.35">
      <c r="A104" s="1243">
        <v>44175</v>
      </c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868"/>
      <c r="N104" s="298"/>
    </row>
    <row r="105" spans="1:14" ht="15" customHeight="1" x14ac:dyDescent="0.35">
      <c r="A105" s="1244"/>
      <c r="B105" s="298">
        <v>175255</v>
      </c>
      <c r="C105" s="297">
        <v>204713</v>
      </c>
      <c r="D105" s="298"/>
      <c r="E105" s="298"/>
      <c r="F105" s="298"/>
      <c r="G105" s="298"/>
      <c r="H105" s="298"/>
      <c r="I105" s="298"/>
      <c r="J105" s="298"/>
      <c r="K105" s="298"/>
      <c r="L105" s="298"/>
      <c r="M105" s="868"/>
      <c r="N105" s="298"/>
    </row>
    <row r="106" spans="1:14" ht="15" customHeight="1" x14ac:dyDescent="0.35">
      <c r="A106" s="1243">
        <v>44176</v>
      </c>
      <c r="B106" s="298"/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868"/>
      <c r="N106" s="298"/>
    </row>
    <row r="107" spans="1:14" ht="15" customHeight="1" x14ac:dyDescent="0.35">
      <c r="A107" s="1244"/>
      <c r="B107" s="298"/>
      <c r="C107" s="297"/>
      <c r="D107" s="298"/>
      <c r="E107" s="298"/>
      <c r="F107" s="298"/>
      <c r="G107" s="298"/>
      <c r="H107" s="298"/>
      <c r="I107" s="298"/>
      <c r="J107" s="298"/>
      <c r="K107" s="298"/>
      <c r="L107" s="298">
        <v>357710</v>
      </c>
      <c r="M107" s="868"/>
      <c r="N107" s="298"/>
    </row>
    <row r="108" spans="1:14" ht="15" customHeight="1" x14ac:dyDescent="0.35">
      <c r="A108" s="1243">
        <v>44177</v>
      </c>
      <c r="B108" s="298"/>
      <c r="C108" s="297"/>
      <c r="D108" s="298"/>
      <c r="E108" s="298"/>
      <c r="F108" s="298"/>
      <c r="G108" s="298"/>
      <c r="H108" s="298"/>
      <c r="I108" s="298"/>
      <c r="J108" s="298"/>
      <c r="K108" s="298"/>
      <c r="L108" s="298"/>
      <c r="M108" s="868"/>
      <c r="N108" s="298"/>
    </row>
    <row r="109" spans="1:14" ht="15" customHeight="1" x14ac:dyDescent="0.35">
      <c r="A109" s="1244"/>
      <c r="B109" s="298"/>
      <c r="C109" s="297"/>
      <c r="D109" s="298"/>
      <c r="E109" s="298"/>
      <c r="F109" s="298"/>
      <c r="G109" s="298"/>
      <c r="H109" s="298"/>
      <c r="I109" s="298"/>
      <c r="J109" s="298"/>
      <c r="K109" s="298"/>
      <c r="L109" s="298"/>
      <c r="M109" s="868"/>
      <c r="N109" s="298"/>
    </row>
    <row r="110" spans="1:14" ht="15" customHeight="1" x14ac:dyDescent="0.35">
      <c r="A110" s="1243">
        <v>44178</v>
      </c>
      <c r="B110" s="298"/>
      <c r="C110" s="297"/>
      <c r="D110" s="298"/>
      <c r="E110" s="298"/>
      <c r="F110" s="332"/>
      <c r="G110" s="298"/>
      <c r="H110" s="298"/>
      <c r="I110" s="298"/>
      <c r="J110" s="298"/>
      <c r="K110" s="298"/>
      <c r="L110" s="298"/>
      <c r="M110" s="868"/>
      <c r="N110" s="298"/>
    </row>
    <row r="111" spans="1:14" ht="15" customHeight="1" x14ac:dyDescent="0.35">
      <c r="A111" s="1244"/>
      <c r="B111" s="298"/>
      <c r="C111" s="297"/>
      <c r="D111" s="298"/>
      <c r="E111" s="298"/>
      <c r="F111" s="298"/>
      <c r="G111" s="298"/>
      <c r="H111" s="298"/>
      <c r="I111" s="298"/>
      <c r="J111" s="298"/>
      <c r="K111" s="298"/>
      <c r="L111" s="298"/>
      <c r="M111" s="868"/>
      <c r="N111" s="298"/>
    </row>
    <row r="112" spans="1:14" ht="15" customHeight="1" x14ac:dyDescent="0.35">
      <c r="A112" s="1243">
        <v>44179</v>
      </c>
      <c r="B112" s="298"/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868"/>
      <c r="N112" s="298"/>
    </row>
    <row r="113" spans="1:14" ht="15" customHeight="1" x14ac:dyDescent="0.35">
      <c r="A113" s="1244"/>
      <c r="B113" s="298"/>
      <c r="C113" s="297"/>
      <c r="D113" s="298">
        <v>113067</v>
      </c>
      <c r="E113" s="298"/>
      <c r="F113" s="298"/>
      <c r="G113" s="298"/>
      <c r="H113" s="298"/>
      <c r="I113" s="298"/>
      <c r="J113" s="298"/>
      <c r="K113" s="298"/>
      <c r="L113" s="298"/>
      <c r="M113" s="868"/>
      <c r="N113" s="298"/>
    </row>
    <row r="114" spans="1:14" ht="15" customHeight="1" x14ac:dyDescent="0.35">
      <c r="A114" s="1243">
        <v>44180</v>
      </c>
      <c r="B114" s="298"/>
      <c r="C114" s="297"/>
      <c r="D114" s="298"/>
      <c r="E114" s="298"/>
      <c r="F114" s="298"/>
      <c r="G114" s="298"/>
      <c r="H114" s="298"/>
      <c r="I114" s="298"/>
      <c r="J114" s="298"/>
      <c r="K114" s="298"/>
      <c r="L114" s="298"/>
      <c r="M114" s="868"/>
      <c r="N114" s="298"/>
    </row>
    <row r="115" spans="1:14" ht="15" customHeight="1" x14ac:dyDescent="0.35">
      <c r="A115" s="1244"/>
      <c r="B115" s="298"/>
      <c r="C115" s="297">
        <v>210841</v>
      </c>
      <c r="D115" s="298"/>
      <c r="E115" s="298"/>
      <c r="F115" s="298"/>
      <c r="G115" s="298"/>
      <c r="H115" s="298"/>
      <c r="I115" s="298"/>
      <c r="J115" s="298"/>
      <c r="K115" s="298"/>
      <c r="L115" s="298"/>
      <c r="M115" s="868">
        <v>381280</v>
      </c>
      <c r="N115" s="298"/>
    </row>
    <row r="116" spans="1:14" ht="15" customHeight="1" x14ac:dyDescent="0.35">
      <c r="A116" s="1243">
        <v>44181</v>
      </c>
      <c r="B116" s="298"/>
      <c r="C116" s="297"/>
      <c r="D116" s="298"/>
      <c r="E116" s="298"/>
      <c r="F116" s="298"/>
      <c r="G116" s="298">
        <v>87975</v>
      </c>
      <c r="H116" s="298"/>
      <c r="I116" s="298"/>
      <c r="J116" s="298"/>
      <c r="K116" s="298"/>
      <c r="L116" s="298">
        <v>385968</v>
      </c>
      <c r="M116" s="868"/>
      <c r="N116" s="298"/>
    </row>
    <row r="117" spans="1:14" ht="15" customHeight="1" x14ac:dyDescent="0.35">
      <c r="A117" s="1244"/>
      <c r="B117" s="298"/>
      <c r="C117" s="297"/>
      <c r="D117" s="298"/>
      <c r="E117" s="298"/>
      <c r="F117" s="298"/>
      <c r="G117" s="298">
        <v>122936</v>
      </c>
      <c r="H117" s="298"/>
      <c r="I117" s="298"/>
      <c r="J117" s="298"/>
      <c r="K117" s="298"/>
      <c r="L117" s="298"/>
      <c r="M117" s="868"/>
      <c r="N117" s="298"/>
    </row>
    <row r="118" spans="1:14" ht="15" customHeight="1" x14ac:dyDescent="0.35">
      <c r="A118" s="1243">
        <v>44182</v>
      </c>
      <c r="B118" s="298"/>
      <c r="C118" s="297"/>
      <c r="D118" s="298"/>
      <c r="E118" s="298"/>
      <c r="F118" s="298"/>
      <c r="G118" s="298"/>
      <c r="H118" s="298"/>
      <c r="I118" s="298"/>
      <c r="J118" s="298"/>
      <c r="K118" s="298">
        <v>313344</v>
      </c>
      <c r="L118" s="298"/>
      <c r="M118" s="868"/>
      <c r="N118" s="298"/>
    </row>
    <row r="119" spans="1:14" ht="15" customHeight="1" x14ac:dyDescent="0.35">
      <c r="A119" s="1244"/>
      <c r="B119" s="298"/>
      <c r="C119" s="297"/>
      <c r="D119" s="298"/>
      <c r="E119" s="298"/>
      <c r="F119" s="298"/>
      <c r="G119" s="298"/>
      <c r="H119" s="298"/>
      <c r="I119" s="298"/>
      <c r="J119" s="298"/>
      <c r="K119" s="298"/>
      <c r="L119" s="298"/>
      <c r="M119" s="868"/>
      <c r="N119" s="298"/>
    </row>
    <row r="120" spans="1:14" ht="15" customHeight="1" x14ac:dyDescent="0.35">
      <c r="A120" s="1243">
        <v>44183</v>
      </c>
      <c r="B120" s="298"/>
      <c r="C120" s="297"/>
      <c r="D120" s="298"/>
      <c r="E120" s="298"/>
      <c r="F120" s="298"/>
      <c r="G120" s="298"/>
      <c r="H120" s="298"/>
      <c r="I120" s="298"/>
      <c r="J120" s="298"/>
      <c r="K120" s="298"/>
      <c r="L120" s="298"/>
      <c r="M120" s="868"/>
      <c r="N120" s="298"/>
    </row>
    <row r="121" spans="1:14" ht="15" customHeight="1" x14ac:dyDescent="0.35">
      <c r="A121" s="1244"/>
      <c r="B121" s="298">
        <v>255440</v>
      </c>
      <c r="C121" s="297">
        <v>150535</v>
      </c>
      <c r="D121" s="298"/>
      <c r="E121" s="298"/>
      <c r="F121" s="298"/>
      <c r="G121" s="298"/>
      <c r="H121" s="298"/>
      <c r="I121" s="298"/>
      <c r="J121" s="298"/>
      <c r="K121" s="298"/>
      <c r="L121" s="298">
        <v>255740</v>
      </c>
      <c r="M121" s="868"/>
      <c r="N121" s="298"/>
    </row>
    <row r="122" spans="1:14" ht="15" customHeight="1" x14ac:dyDescent="0.35">
      <c r="A122" s="870">
        <v>44184</v>
      </c>
      <c r="B122" s="298"/>
      <c r="C122" s="297"/>
      <c r="D122" s="298"/>
      <c r="E122" s="298"/>
      <c r="F122" s="298">
        <v>83462</v>
      </c>
      <c r="G122" s="298"/>
      <c r="H122" s="298">
        <v>87210</v>
      </c>
      <c r="I122" s="298"/>
      <c r="J122" s="298"/>
      <c r="K122" s="298"/>
      <c r="L122" s="298"/>
      <c r="M122" s="868"/>
      <c r="N122" s="298"/>
    </row>
    <row r="123" spans="1:14" ht="15" customHeight="1" x14ac:dyDescent="0.35">
      <c r="A123" s="870">
        <v>44185</v>
      </c>
      <c r="B123" s="298"/>
      <c r="C123" s="297"/>
      <c r="D123" s="298"/>
      <c r="E123" s="298"/>
      <c r="F123" s="298"/>
      <c r="G123" s="298"/>
      <c r="H123" s="298"/>
      <c r="I123" s="298"/>
      <c r="J123" s="298"/>
      <c r="K123" s="298"/>
      <c r="L123" s="298"/>
      <c r="M123" s="868"/>
      <c r="N123" s="298"/>
    </row>
    <row r="124" spans="1:14" ht="15" customHeight="1" x14ac:dyDescent="0.35">
      <c r="A124" s="1249">
        <v>44186</v>
      </c>
      <c r="B124" s="298"/>
      <c r="C124" s="297"/>
      <c r="D124" s="298"/>
      <c r="E124" s="298"/>
      <c r="F124" s="298"/>
      <c r="G124" s="298"/>
      <c r="H124" s="298"/>
      <c r="I124" s="298"/>
      <c r="J124" s="298"/>
      <c r="K124" s="298"/>
      <c r="L124" s="298"/>
      <c r="M124" s="868"/>
      <c r="N124" s="298"/>
    </row>
    <row r="125" spans="1:14" ht="15" customHeight="1" x14ac:dyDescent="0.35">
      <c r="A125" s="1251"/>
      <c r="B125" s="298"/>
      <c r="C125" s="297"/>
      <c r="D125" s="298"/>
      <c r="E125" s="298"/>
      <c r="F125" s="298"/>
      <c r="G125" s="298"/>
      <c r="H125" s="298"/>
      <c r="I125" s="298"/>
      <c r="J125" s="298"/>
      <c r="K125" s="298"/>
      <c r="L125" s="298">
        <v>440440</v>
      </c>
      <c r="M125" s="868"/>
      <c r="N125" s="298"/>
    </row>
    <row r="126" spans="1:14" ht="15" customHeight="1" x14ac:dyDescent="0.35">
      <c r="A126" s="1249">
        <v>44187</v>
      </c>
      <c r="B126" s="298"/>
      <c r="C126" s="297"/>
      <c r="D126" s="298"/>
      <c r="E126" s="298"/>
      <c r="F126" s="298"/>
      <c r="G126" s="298"/>
      <c r="H126" s="298"/>
      <c r="I126" s="298"/>
      <c r="J126" s="298"/>
      <c r="K126" s="298"/>
      <c r="L126" s="298"/>
      <c r="M126" s="868"/>
      <c r="N126" s="298"/>
    </row>
    <row r="127" spans="1:14" ht="15" customHeight="1" x14ac:dyDescent="0.35">
      <c r="A127" s="1251"/>
      <c r="B127" s="298"/>
      <c r="C127" s="297">
        <v>176491</v>
      </c>
      <c r="D127" s="298">
        <v>96849</v>
      </c>
      <c r="E127" s="298"/>
      <c r="F127" s="298"/>
      <c r="G127" s="298"/>
      <c r="H127" s="298"/>
      <c r="I127" s="298"/>
      <c r="J127" s="298"/>
      <c r="K127" s="298"/>
      <c r="L127" s="298"/>
      <c r="M127" s="868"/>
      <c r="N127" s="298"/>
    </row>
    <row r="128" spans="1:14" ht="15" customHeight="1" x14ac:dyDescent="0.35">
      <c r="A128" s="1249">
        <v>44188</v>
      </c>
      <c r="B128" s="298"/>
      <c r="C128" s="297"/>
      <c r="D128" s="298"/>
      <c r="E128" s="298">
        <v>89276</v>
      </c>
      <c r="F128" s="298"/>
      <c r="G128" s="298"/>
      <c r="H128" s="298"/>
      <c r="I128" s="298"/>
      <c r="J128" s="298"/>
      <c r="K128" s="298"/>
      <c r="L128" s="298"/>
      <c r="M128" s="868"/>
      <c r="N128" s="298"/>
    </row>
    <row r="129" spans="1:14" ht="18" customHeight="1" x14ac:dyDescent="0.35">
      <c r="A129" s="1251"/>
      <c r="B129" s="298">
        <v>177933</v>
      </c>
      <c r="C129" s="297"/>
      <c r="D129" s="298"/>
      <c r="E129" s="298"/>
      <c r="F129" s="298"/>
      <c r="G129" s="298"/>
      <c r="H129" s="298"/>
      <c r="I129" s="298"/>
      <c r="J129" s="298"/>
      <c r="K129" s="298"/>
      <c r="L129" s="298"/>
      <c r="M129" s="868">
        <v>288050</v>
      </c>
      <c r="N129" s="298"/>
    </row>
    <row r="130" spans="1:14" ht="15" customHeight="1" x14ac:dyDescent="0.35">
      <c r="A130" s="1249">
        <v>44189</v>
      </c>
      <c r="B130" s="298"/>
      <c r="C130" s="297"/>
      <c r="D130" s="298"/>
      <c r="E130" s="298"/>
      <c r="F130" s="298"/>
      <c r="G130" s="298"/>
      <c r="H130" s="298"/>
      <c r="I130" s="298"/>
      <c r="J130" s="298"/>
      <c r="K130" s="298"/>
      <c r="L130" s="298"/>
      <c r="M130" s="868"/>
      <c r="N130" s="298"/>
    </row>
    <row r="131" spans="1:14" ht="15" customHeight="1" x14ac:dyDescent="0.35">
      <c r="A131" s="1251"/>
      <c r="B131" s="298"/>
      <c r="C131" s="297"/>
      <c r="D131" s="298"/>
      <c r="E131" s="298"/>
      <c r="F131" s="298"/>
      <c r="G131" s="298"/>
      <c r="H131" s="298"/>
      <c r="I131" s="298"/>
      <c r="J131" s="298"/>
      <c r="K131" s="298"/>
      <c r="L131" s="298"/>
      <c r="M131" s="868"/>
      <c r="N131" s="298"/>
    </row>
    <row r="132" spans="1:14" ht="15" customHeight="1" x14ac:dyDescent="0.35">
      <c r="A132" s="1249">
        <v>44190</v>
      </c>
      <c r="B132" s="298"/>
      <c r="C132" s="297"/>
      <c r="D132" s="298"/>
      <c r="E132" s="298"/>
      <c r="F132" s="298"/>
      <c r="G132" s="298"/>
      <c r="H132" s="298"/>
      <c r="I132" s="298"/>
      <c r="J132" s="298"/>
      <c r="K132" s="298"/>
      <c r="L132" s="298">
        <v>362200</v>
      </c>
      <c r="M132" s="868"/>
      <c r="N132" s="298"/>
    </row>
    <row r="133" spans="1:14" ht="15" customHeight="1" x14ac:dyDescent="0.35">
      <c r="A133" s="1251"/>
      <c r="B133" s="298"/>
      <c r="C133" s="297"/>
      <c r="D133" s="298"/>
      <c r="E133" s="298"/>
      <c r="F133" s="298"/>
      <c r="G133" s="298"/>
      <c r="H133" s="298"/>
      <c r="I133" s="298"/>
      <c r="J133" s="298"/>
      <c r="K133" s="298"/>
      <c r="L133" s="298"/>
      <c r="M133" s="868"/>
      <c r="N133" s="298"/>
    </row>
    <row r="134" spans="1:14" ht="15" customHeight="1" x14ac:dyDescent="0.35">
      <c r="A134" s="1249">
        <v>44191</v>
      </c>
      <c r="B134" s="298"/>
      <c r="C134" s="297">
        <v>187821</v>
      </c>
      <c r="D134" s="298"/>
      <c r="E134" s="298"/>
      <c r="F134" s="298"/>
      <c r="G134" s="298"/>
      <c r="H134" s="298"/>
      <c r="I134" s="298"/>
      <c r="J134" s="298"/>
      <c r="K134" s="298"/>
      <c r="L134" s="298"/>
      <c r="M134" s="868"/>
      <c r="N134" s="298"/>
    </row>
    <row r="135" spans="1:14" ht="15" customHeight="1" x14ac:dyDescent="0.35">
      <c r="A135" s="1251"/>
      <c r="B135" s="298"/>
      <c r="C135" s="297"/>
      <c r="D135" s="298"/>
      <c r="E135" s="298"/>
      <c r="F135" s="298"/>
      <c r="G135" s="298"/>
      <c r="H135" s="298"/>
      <c r="I135" s="298"/>
      <c r="J135" s="298"/>
      <c r="K135" s="298"/>
      <c r="L135" s="298">
        <v>358110</v>
      </c>
      <c r="M135" s="868"/>
      <c r="N135" s="298"/>
    </row>
    <row r="136" spans="1:14" ht="15" customHeight="1" x14ac:dyDescent="0.35">
      <c r="A136" s="1249">
        <v>44192</v>
      </c>
      <c r="B136" s="298"/>
      <c r="C136" s="297"/>
      <c r="D136" s="298"/>
      <c r="E136" s="298"/>
      <c r="F136" s="298"/>
      <c r="G136" s="298"/>
      <c r="H136" s="298"/>
      <c r="I136" s="298"/>
      <c r="J136" s="298"/>
      <c r="K136" s="298"/>
      <c r="L136" s="298"/>
      <c r="M136" s="868"/>
      <c r="N136" s="298"/>
    </row>
    <row r="137" spans="1:14" ht="15" customHeight="1" x14ac:dyDescent="0.35">
      <c r="A137" s="1251"/>
      <c r="B137" s="298"/>
      <c r="C137" s="297"/>
      <c r="D137" s="298"/>
      <c r="E137" s="298"/>
      <c r="F137" s="298"/>
      <c r="G137" s="298"/>
      <c r="H137" s="298"/>
      <c r="I137" s="298"/>
      <c r="J137" s="298"/>
      <c r="K137" s="298"/>
      <c r="L137" s="298">
        <v>112320</v>
      </c>
      <c r="M137" s="868"/>
      <c r="N137" s="298"/>
    </row>
    <row r="138" spans="1:14" ht="15" customHeight="1" x14ac:dyDescent="0.35">
      <c r="A138" s="1249">
        <v>44193</v>
      </c>
      <c r="B138" s="298"/>
      <c r="C138" s="297"/>
      <c r="D138" s="298"/>
      <c r="E138" s="298"/>
      <c r="F138" s="298"/>
      <c r="G138" s="298"/>
      <c r="H138" s="298"/>
      <c r="I138" s="298"/>
      <c r="J138" s="298">
        <v>264231</v>
      </c>
      <c r="K138" s="298"/>
      <c r="L138" s="298"/>
      <c r="M138" s="868"/>
      <c r="N138" s="298"/>
    </row>
    <row r="139" spans="1:14" ht="15" customHeight="1" x14ac:dyDescent="0.35">
      <c r="A139" s="1251"/>
      <c r="B139" s="298"/>
      <c r="C139" s="297"/>
      <c r="D139" s="298"/>
      <c r="E139" s="298"/>
      <c r="F139" s="298"/>
      <c r="G139" s="298"/>
      <c r="H139" s="298"/>
      <c r="I139" s="298"/>
      <c r="J139" s="298"/>
      <c r="K139" s="298"/>
      <c r="L139" s="298"/>
      <c r="M139" s="868"/>
      <c r="N139" s="298"/>
    </row>
    <row r="140" spans="1:14" ht="15" customHeight="1" x14ac:dyDescent="0.35">
      <c r="A140" s="1249">
        <v>44194</v>
      </c>
      <c r="B140" s="298">
        <v>213674</v>
      </c>
      <c r="C140" s="297"/>
      <c r="D140" s="298"/>
      <c r="E140" s="298"/>
      <c r="F140" s="298"/>
      <c r="G140" s="298"/>
      <c r="H140" s="298"/>
      <c r="I140" s="298"/>
      <c r="J140" s="298"/>
      <c r="K140" s="298"/>
      <c r="L140" s="298">
        <v>315180</v>
      </c>
      <c r="M140" s="868"/>
      <c r="N140" s="298"/>
    </row>
    <row r="141" spans="1:14" ht="15" customHeight="1" x14ac:dyDescent="0.35">
      <c r="A141" s="1251"/>
      <c r="B141" s="298"/>
      <c r="C141" s="297"/>
      <c r="D141" s="298"/>
      <c r="E141" s="298"/>
      <c r="F141" s="298"/>
      <c r="G141" s="298"/>
      <c r="H141" s="298"/>
      <c r="I141" s="298"/>
      <c r="J141" s="298"/>
      <c r="K141" s="298"/>
      <c r="L141" s="298"/>
      <c r="M141" s="868"/>
      <c r="N141" s="298"/>
    </row>
    <row r="142" spans="1:14" ht="15" customHeight="1" x14ac:dyDescent="0.35">
      <c r="A142" s="1249">
        <v>44195</v>
      </c>
      <c r="B142" s="298"/>
      <c r="C142" s="297"/>
      <c r="D142" s="298"/>
      <c r="E142" s="298"/>
      <c r="F142" s="298"/>
      <c r="G142" s="298"/>
      <c r="H142" s="298"/>
      <c r="I142" s="298"/>
      <c r="J142" s="298"/>
      <c r="K142" s="298"/>
      <c r="L142" s="298"/>
      <c r="M142" s="868"/>
      <c r="N142" s="298"/>
    </row>
    <row r="143" spans="1:14" ht="15" customHeight="1" x14ac:dyDescent="0.35">
      <c r="A143" s="1251"/>
      <c r="B143" s="298"/>
      <c r="C143" s="297"/>
      <c r="D143" s="298">
        <v>103275</v>
      </c>
      <c r="E143" s="298"/>
      <c r="F143" s="298"/>
      <c r="G143" s="298"/>
      <c r="H143" s="298"/>
      <c r="I143" s="298"/>
      <c r="J143" s="298"/>
      <c r="K143" s="298"/>
      <c r="L143" s="298"/>
      <c r="M143" s="868">
        <v>236230</v>
      </c>
      <c r="N143" s="298"/>
    </row>
    <row r="144" spans="1:14" ht="15" customHeight="1" x14ac:dyDescent="0.35">
      <c r="A144" s="1249">
        <v>44196</v>
      </c>
      <c r="B144" s="298"/>
      <c r="C144" s="297"/>
      <c r="D144" s="298"/>
      <c r="E144" s="298"/>
      <c r="F144" s="298"/>
      <c r="G144" s="298"/>
      <c r="H144" s="298"/>
      <c r="I144" s="298"/>
      <c r="J144" s="298"/>
      <c r="K144" s="298"/>
      <c r="L144" s="298"/>
      <c r="M144" s="868"/>
      <c r="N144" s="298"/>
    </row>
    <row r="145" spans="1:14" ht="15" customHeight="1" x14ac:dyDescent="0.35">
      <c r="A145" s="1251"/>
      <c r="B145" s="298"/>
      <c r="C145" s="297">
        <v>185555</v>
      </c>
      <c r="D145" s="298"/>
      <c r="E145" s="298"/>
      <c r="F145" s="298"/>
      <c r="G145" s="298"/>
      <c r="H145" s="298"/>
      <c r="I145" s="298"/>
      <c r="J145" s="298"/>
      <c r="K145" s="298"/>
      <c r="L145" s="298"/>
      <c r="M145" s="868"/>
      <c r="N145" s="298"/>
    </row>
    <row r="146" spans="1:14" s="295" customFormat="1" ht="22" customHeight="1" x14ac:dyDescent="0.35">
      <c r="A146" s="862" t="s">
        <v>113</v>
      </c>
      <c r="B146" s="293">
        <f>SUM(B86:B145)</f>
        <v>993849</v>
      </c>
      <c r="C146" s="293">
        <f t="shared" ref="C146:M146" si="1">SUM(C86:C145)</f>
        <v>1510807</v>
      </c>
      <c r="D146" s="293">
        <f t="shared" si="1"/>
        <v>425034</v>
      </c>
      <c r="E146" s="293">
        <f t="shared" si="1"/>
        <v>89276</v>
      </c>
      <c r="F146" s="293">
        <f t="shared" si="1"/>
        <v>83462</v>
      </c>
      <c r="G146" s="293">
        <f t="shared" si="1"/>
        <v>210911</v>
      </c>
      <c r="H146" s="293">
        <f t="shared" si="1"/>
        <v>87210</v>
      </c>
      <c r="I146" s="293">
        <f t="shared" si="1"/>
        <v>335988</v>
      </c>
      <c r="J146" s="293">
        <f t="shared" si="1"/>
        <v>519588</v>
      </c>
      <c r="K146" s="293">
        <f t="shared" si="1"/>
        <v>599531</v>
      </c>
      <c r="L146" s="293">
        <f t="shared" si="1"/>
        <v>3062668</v>
      </c>
      <c r="M146" s="293">
        <f t="shared" si="1"/>
        <v>1142100</v>
      </c>
      <c r="N146" s="293">
        <f>SUM(B146:M146)</f>
        <v>9060424</v>
      </c>
    </row>
    <row r="147" spans="1:14" ht="24" customHeight="1" x14ac:dyDescent="0.35">
      <c r="A147" s="301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2">
        <f>SUM(N5:N146)</f>
        <v>33021405</v>
      </c>
    </row>
    <row r="148" spans="1:14" ht="22" customHeight="1" x14ac:dyDescent="0.35">
      <c r="A148" s="331" t="s">
        <v>299</v>
      </c>
      <c r="B148" s="303"/>
      <c r="C148" s="303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</row>
    <row r="149" spans="1:14" ht="22" customHeight="1" x14ac:dyDescent="0.35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</row>
    <row r="150" spans="1:14" ht="22" customHeight="1" x14ac:dyDescent="0.35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</row>
    <row r="151" spans="1:14" ht="32.25" customHeight="1" x14ac:dyDescent="0.35">
      <c r="A151" s="324"/>
      <c r="B151" s="1238"/>
      <c r="C151" s="1238"/>
      <c r="D151" s="301"/>
      <c r="E151" s="301"/>
      <c r="F151" s="301"/>
      <c r="G151" s="301"/>
      <c r="H151" s="1239"/>
      <c r="I151" s="1239"/>
      <c r="J151" s="866"/>
      <c r="K151" s="301"/>
      <c r="L151" s="1239"/>
      <c r="M151" s="1239"/>
      <c r="N151" s="866"/>
    </row>
    <row r="152" spans="1:14" ht="22" customHeight="1" x14ac:dyDescent="0.35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</row>
    <row r="153" spans="1:14" ht="22" customHeight="1" x14ac:dyDescent="0.35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</row>
    <row r="154" spans="1:14" ht="22" customHeight="1" x14ac:dyDescent="0.35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</row>
    <row r="155" spans="1:14" ht="22" customHeight="1" x14ac:dyDescent="0.35">
      <c r="A155" s="301"/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</row>
    <row r="156" spans="1:14" ht="22" customHeight="1" x14ac:dyDescent="0.35">
      <c r="A156" s="325"/>
      <c r="B156" s="1286"/>
      <c r="C156" s="1286"/>
      <c r="D156" s="859"/>
      <c r="E156" s="859"/>
      <c r="F156" s="859"/>
      <c r="G156" s="315"/>
      <c r="H156" s="1287"/>
      <c r="I156" s="1287"/>
      <c r="J156" s="880"/>
      <c r="K156" s="859"/>
      <c r="L156" s="1237"/>
      <c r="M156" s="1237"/>
      <c r="N156" s="880"/>
    </row>
    <row r="157" spans="1:14" ht="22" customHeight="1" x14ac:dyDescent="0.35">
      <c r="A157" s="301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</row>
    <row r="158" spans="1:14" ht="15" x14ac:dyDescent="0.35">
      <c r="A158" s="301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</row>
  </sheetData>
  <mergeCells count="77">
    <mergeCell ref="A79:A80"/>
    <mergeCell ref="A144:A145"/>
    <mergeCell ref="I84:K84"/>
    <mergeCell ref="E84:H84"/>
    <mergeCell ref="B151:C151"/>
    <mergeCell ref="H151:I151"/>
    <mergeCell ref="A136:A137"/>
    <mergeCell ref="A138:A139"/>
    <mergeCell ref="A132:A133"/>
    <mergeCell ref="A134:A135"/>
    <mergeCell ref="A128:A129"/>
    <mergeCell ref="A130:A131"/>
    <mergeCell ref="A124:A125"/>
    <mergeCell ref="A126:A127"/>
    <mergeCell ref="A118:A119"/>
    <mergeCell ref="A120:A121"/>
    <mergeCell ref="L151:M151"/>
    <mergeCell ref="B156:C156"/>
    <mergeCell ref="H156:I156"/>
    <mergeCell ref="L156:M156"/>
    <mergeCell ref="A140:A141"/>
    <mergeCell ref="A142:A143"/>
    <mergeCell ref="A114:A115"/>
    <mergeCell ref="A116:A117"/>
    <mergeCell ref="A110:A111"/>
    <mergeCell ref="A112:A113"/>
    <mergeCell ref="A106:A107"/>
    <mergeCell ref="A108:A109"/>
    <mergeCell ref="A102:A103"/>
    <mergeCell ref="A104:A105"/>
    <mergeCell ref="A98:A99"/>
    <mergeCell ref="A100:A101"/>
    <mergeCell ref="A94:A95"/>
    <mergeCell ref="A96:A97"/>
    <mergeCell ref="A90:A91"/>
    <mergeCell ref="A92:A93"/>
    <mergeCell ref="N84:N85"/>
    <mergeCell ref="A86:A87"/>
    <mergeCell ref="A88:A89"/>
    <mergeCell ref="A84:A85"/>
    <mergeCell ref="B84:C84"/>
    <mergeCell ref="A75:A76"/>
    <mergeCell ref="A77:A78"/>
    <mergeCell ref="A69:A71"/>
    <mergeCell ref="A72:A74"/>
    <mergeCell ref="A63:A65"/>
    <mergeCell ref="A66:A68"/>
    <mergeCell ref="A58:A59"/>
    <mergeCell ref="A60:A62"/>
    <mergeCell ref="A53:A55"/>
    <mergeCell ref="A56:A57"/>
    <mergeCell ref="A48:A50"/>
    <mergeCell ref="A51:A52"/>
    <mergeCell ref="A43:A44"/>
    <mergeCell ref="A45:A47"/>
    <mergeCell ref="A39:A40"/>
    <mergeCell ref="A41:A42"/>
    <mergeCell ref="A33:A35"/>
    <mergeCell ref="A36:A38"/>
    <mergeCell ref="A29:A30"/>
    <mergeCell ref="A31:A32"/>
    <mergeCell ref="A24:A26"/>
    <mergeCell ref="A27:A28"/>
    <mergeCell ref="A20:A21"/>
    <mergeCell ref="A22:A23"/>
    <mergeCell ref="A14:A15"/>
    <mergeCell ref="A16:A19"/>
    <mergeCell ref="A10:A11"/>
    <mergeCell ref="A12:A13"/>
    <mergeCell ref="A6:A7"/>
    <mergeCell ref="A8:A9"/>
    <mergeCell ref="A1:N1"/>
    <mergeCell ref="A2:N2"/>
    <mergeCell ref="A4:A5"/>
    <mergeCell ref="B4:D4"/>
    <mergeCell ref="E4:F4"/>
    <mergeCell ref="N4:N5"/>
  </mergeCells>
  <printOptions horizontalCentered="1"/>
  <pageMargins left="0.25" right="0.25" top="0.16" bottom="0.12" header="0.18" footer="0.12"/>
  <pageSetup paperSize="9" scale="52" fitToHeight="0" orientation="landscape" horizontalDpi="360" verticalDpi="360" r:id="rId1"/>
  <rowBreaks count="1" manualBreakCount="1">
    <brk id="82" max="1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P154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7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300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301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44136</v>
      </c>
      <c r="B6" s="327">
        <v>133416</v>
      </c>
      <c r="C6" s="327">
        <v>191097</v>
      </c>
      <c r="D6" s="297"/>
      <c r="E6" s="297"/>
      <c r="F6" s="297"/>
      <c r="G6" s="298"/>
      <c r="H6" s="298"/>
      <c r="I6" s="298"/>
      <c r="J6" s="298"/>
      <c r="K6" s="1241"/>
      <c r="L6" s="1288"/>
      <c r="M6" s="298"/>
      <c r="N6" s="298"/>
      <c r="O6" s="298"/>
    </row>
    <row r="7" spans="1:16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/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44137</v>
      </c>
      <c r="B8" s="327"/>
      <c r="C8" s="327">
        <v>129285</v>
      </c>
      <c r="D8" s="297"/>
      <c r="E8" s="297"/>
      <c r="F8" s="297"/>
      <c r="G8" s="298"/>
      <c r="H8" s="298"/>
      <c r="I8" s="298"/>
      <c r="J8" s="298"/>
      <c r="K8" s="1289"/>
      <c r="L8" s="1290"/>
      <c r="M8" s="298"/>
      <c r="N8" s="298">
        <v>365870</v>
      </c>
      <c r="O8" s="298"/>
      <c r="P8" s="294" t="s">
        <v>153</v>
      </c>
    </row>
    <row r="9" spans="1:16" ht="15" customHeight="1" x14ac:dyDescent="0.35">
      <c r="A9" s="1251"/>
      <c r="B9" s="327">
        <v>185360</v>
      </c>
      <c r="C9" s="327"/>
      <c r="D9" s="297"/>
      <c r="E9" s="297"/>
      <c r="F9" s="297"/>
      <c r="G9" s="298"/>
      <c r="H9" s="298"/>
      <c r="I9" s="298">
        <v>114750</v>
      </c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44138</v>
      </c>
      <c r="B10" s="327">
        <v>141143</v>
      </c>
      <c r="C10" s="327">
        <v>164322</v>
      </c>
      <c r="D10" s="297"/>
      <c r="E10" s="297"/>
      <c r="F10" s="297"/>
      <c r="G10" s="298">
        <v>331934</v>
      </c>
      <c r="H10" s="298"/>
      <c r="I10" s="298"/>
      <c r="J10" s="298"/>
      <c r="K10" s="1241"/>
      <c r="L10" s="1288"/>
      <c r="M10" s="298"/>
      <c r="N10" s="298"/>
      <c r="O10" s="298"/>
    </row>
    <row r="11" spans="1:16" ht="15" customHeight="1" x14ac:dyDescent="0.35">
      <c r="A11" s="1251"/>
      <c r="B11" s="327"/>
      <c r="C11" s="297"/>
      <c r="D11" s="297"/>
      <c r="E11" s="297"/>
      <c r="F11" s="297"/>
      <c r="G11" s="298"/>
      <c r="H11" s="298"/>
      <c r="I11" s="298">
        <v>114750</v>
      </c>
      <c r="J11" s="298"/>
      <c r="K11" s="1241"/>
      <c r="L11" s="1288"/>
      <c r="M11" s="298"/>
      <c r="N11" s="298"/>
      <c r="O11" s="298"/>
    </row>
    <row r="12" spans="1:16" ht="15" customHeight="1" x14ac:dyDescent="0.35">
      <c r="A12" s="1249">
        <v>44139</v>
      </c>
      <c r="B12" s="327"/>
      <c r="C12" s="327"/>
      <c r="D12" s="297"/>
      <c r="E12" s="297"/>
      <c r="F12" s="297"/>
      <c r="G12" s="298"/>
      <c r="H12" s="298"/>
      <c r="I12" s="298">
        <v>114750</v>
      </c>
      <c r="J12" s="298"/>
      <c r="K12" s="1241"/>
      <c r="L12" s="1288"/>
      <c r="M12" s="298"/>
      <c r="N12" s="298"/>
      <c r="O12" s="298"/>
    </row>
    <row r="13" spans="1:16" ht="15" customHeight="1" x14ac:dyDescent="0.35">
      <c r="A13" s="1251"/>
      <c r="B13" s="327">
        <v>141525</v>
      </c>
      <c r="C13" s="327">
        <v>154148</v>
      </c>
      <c r="D13" s="297"/>
      <c r="E13" s="297">
        <v>136063</v>
      </c>
      <c r="F13" s="297"/>
      <c r="G13" s="298"/>
      <c r="H13" s="298"/>
      <c r="I13" s="298">
        <v>114750</v>
      </c>
      <c r="J13" s="298"/>
      <c r="K13" s="1241"/>
      <c r="L13" s="1288"/>
      <c r="M13" s="298">
        <v>447880</v>
      </c>
      <c r="N13" s="298"/>
      <c r="O13" s="298"/>
    </row>
    <row r="14" spans="1:16" ht="15" customHeight="1" x14ac:dyDescent="0.35">
      <c r="A14" s="1249">
        <v>44140</v>
      </c>
      <c r="B14" s="327"/>
      <c r="C14" s="327"/>
      <c r="D14" s="297"/>
      <c r="E14" s="297"/>
      <c r="F14" s="297"/>
      <c r="G14" s="298"/>
      <c r="H14" s="298"/>
      <c r="I14" s="298">
        <v>114750</v>
      </c>
      <c r="J14" s="298"/>
      <c r="K14" s="1241"/>
      <c r="L14" s="1288"/>
      <c r="M14" s="298"/>
      <c r="N14" s="298"/>
      <c r="O14" s="298"/>
    </row>
    <row r="15" spans="1:16" ht="15" customHeight="1" x14ac:dyDescent="0.35">
      <c r="A15" s="1251"/>
      <c r="B15" s="327">
        <v>150170</v>
      </c>
      <c r="C15" s="327">
        <v>124542</v>
      </c>
      <c r="D15" s="297"/>
      <c r="E15" s="297"/>
      <c r="F15" s="297">
        <v>98674</v>
      </c>
      <c r="G15" s="298"/>
      <c r="H15" s="298"/>
      <c r="I15" s="298">
        <v>114750</v>
      </c>
      <c r="J15" s="298"/>
      <c r="K15" s="1241"/>
      <c r="L15" s="1288"/>
      <c r="M15" s="298"/>
      <c r="N15" s="298"/>
      <c r="O15" s="298"/>
    </row>
    <row r="16" spans="1:16" ht="15" customHeight="1" x14ac:dyDescent="0.35">
      <c r="A16" s="1249">
        <v>44141</v>
      </c>
      <c r="B16" s="327"/>
      <c r="C16" s="327"/>
      <c r="D16" s="297"/>
      <c r="E16" s="297"/>
      <c r="F16" s="297"/>
      <c r="G16" s="298"/>
      <c r="H16" s="298"/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50"/>
      <c r="B17" s="327"/>
      <c r="C17" s="327"/>
      <c r="D17" s="297"/>
      <c r="E17" s="297"/>
      <c r="F17" s="297"/>
      <c r="G17" s="298"/>
      <c r="H17" s="298"/>
      <c r="I17" s="298">
        <v>114750</v>
      </c>
      <c r="J17" s="298"/>
      <c r="K17" s="868"/>
      <c r="L17" s="881"/>
      <c r="M17" s="298"/>
      <c r="N17" s="298"/>
      <c r="O17" s="298"/>
    </row>
    <row r="18" spans="1:15" ht="15" customHeight="1" x14ac:dyDescent="0.35">
      <c r="A18" s="1250"/>
      <c r="B18" s="327"/>
      <c r="C18" s="327"/>
      <c r="D18" s="297"/>
      <c r="E18" s="297"/>
      <c r="F18" s="297"/>
      <c r="G18" s="298"/>
      <c r="H18" s="298"/>
      <c r="I18" s="298">
        <v>114750</v>
      </c>
      <c r="J18" s="298"/>
      <c r="K18" s="868"/>
      <c r="L18" s="881"/>
      <c r="M18" s="298"/>
      <c r="N18" s="298"/>
      <c r="O18" s="298"/>
    </row>
    <row r="19" spans="1:15" ht="15" customHeight="1" x14ac:dyDescent="0.35">
      <c r="A19" s="1251"/>
      <c r="B19" s="327"/>
      <c r="C19" s="327">
        <v>98838</v>
      </c>
      <c r="D19" s="297"/>
      <c r="E19" s="297"/>
      <c r="F19" s="297"/>
      <c r="G19" s="298"/>
      <c r="H19" s="298"/>
      <c r="I19" s="298">
        <v>114750</v>
      </c>
      <c r="J19" s="298"/>
      <c r="K19" s="1241"/>
      <c r="L19" s="1288"/>
      <c r="M19" s="298"/>
      <c r="N19" s="298">
        <v>166870</v>
      </c>
      <c r="O19" s="298"/>
    </row>
    <row r="20" spans="1:15" ht="15" customHeight="1" x14ac:dyDescent="0.35">
      <c r="A20" s="1249">
        <v>44142</v>
      </c>
      <c r="B20" s="327">
        <v>235314</v>
      </c>
      <c r="C20" s="327">
        <v>180770</v>
      </c>
      <c r="D20" s="297"/>
      <c r="E20" s="297"/>
      <c r="F20" s="297"/>
      <c r="G20" s="298"/>
      <c r="H20" s="298"/>
      <c r="I20" s="298"/>
      <c r="J20" s="298"/>
      <c r="K20" s="1241"/>
      <c r="L20" s="1288"/>
      <c r="M20" s="298"/>
      <c r="N20" s="298"/>
      <c r="O20" s="298"/>
    </row>
    <row r="21" spans="1:15" ht="15" customHeight="1" x14ac:dyDescent="0.35">
      <c r="A21" s="1251"/>
      <c r="B21" s="327"/>
      <c r="C21" s="327"/>
      <c r="D21" s="297"/>
      <c r="E21" s="297"/>
      <c r="F21" s="297"/>
      <c r="G21" s="298"/>
      <c r="H21" s="298"/>
      <c r="I21" s="298"/>
      <c r="J21" s="298"/>
      <c r="K21" s="1241"/>
      <c r="L21" s="1288"/>
      <c r="M21" s="298"/>
      <c r="N21" s="298"/>
      <c r="O21" s="298"/>
    </row>
    <row r="22" spans="1:15" ht="15" customHeight="1" x14ac:dyDescent="0.35">
      <c r="A22" s="1249">
        <v>44143</v>
      </c>
      <c r="B22" s="327">
        <v>125460</v>
      </c>
      <c r="C22" s="327"/>
      <c r="D22" s="297"/>
      <c r="E22" s="297">
        <v>142552</v>
      </c>
      <c r="F22" s="297"/>
      <c r="G22" s="298"/>
      <c r="H22" s="298"/>
      <c r="I22" s="298"/>
      <c r="J22" s="298"/>
      <c r="K22" s="1241"/>
      <c r="L22" s="1288"/>
      <c r="M22" s="298">
        <v>262450</v>
      </c>
      <c r="N22" s="298"/>
      <c r="O22" s="298"/>
    </row>
    <row r="23" spans="1:15" ht="15" customHeight="1" x14ac:dyDescent="0.35">
      <c r="A23" s="1251"/>
      <c r="B23" s="327"/>
      <c r="C23" s="327">
        <v>142749</v>
      </c>
      <c r="D23" s="297"/>
      <c r="E23" s="297"/>
      <c r="F23" s="297"/>
      <c r="G23" s="298"/>
      <c r="H23" s="298"/>
      <c r="I23" s="298"/>
      <c r="J23" s="298"/>
      <c r="K23" s="1241"/>
      <c r="L23" s="1288"/>
      <c r="M23" s="298"/>
      <c r="N23" s="298"/>
      <c r="O23" s="298"/>
    </row>
    <row r="24" spans="1:15" ht="15" customHeight="1" x14ac:dyDescent="0.35">
      <c r="A24" s="1249">
        <v>44144</v>
      </c>
      <c r="B24" s="327"/>
      <c r="C24" s="327"/>
      <c r="D24" s="297"/>
      <c r="E24" s="297">
        <v>192868</v>
      </c>
      <c r="F24" s="297">
        <v>200850</v>
      </c>
      <c r="G24" s="298"/>
      <c r="H24" s="298"/>
      <c r="I24" s="298">
        <v>114750</v>
      </c>
      <c r="J24" s="298"/>
      <c r="K24" s="1241"/>
      <c r="L24" s="1288"/>
      <c r="M24" s="298"/>
      <c r="N24" s="298"/>
      <c r="O24" s="298"/>
    </row>
    <row r="25" spans="1:15" ht="15" customHeight="1" x14ac:dyDescent="0.35">
      <c r="A25" s="1250"/>
      <c r="B25" s="327"/>
      <c r="C25" s="327"/>
      <c r="D25" s="297"/>
      <c r="E25" s="297"/>
      <c r="F25" s="297"/>
      <c r="G25" s="298"/>
      <c r="H25" s="298"/>
      <c r="I25" s="298">
        <v>84533</v>
      </c>
      <c r="J25" s="298"/>
      <c r="K25" s="868"/>
      <c r="L25" s="881"/>
      <c r="M25" s="298"/>
      <c r="N25" s="298"/>
      <c r="O25" s="298"/>
    </row>
    <row r="26" spans="1:15" ht="15" customHeight="1" x14ac:dyDescent="0.35">
      <c r="A26" s="1251"/>
      <c r="B26" s="327">
        <v>161798</v>
      </c>
      <c r="C26" s="327">
        <v>155066</v>
      </c>
      <c r="D26" s="297"/>
      <c r="E26" s="297"/>
      <c r="F26" s="297"/>
      <c r="G26" s="298"/>
      <c r="H26" s="298"/>
      <c r="I26" s="298">
        <v>114750</v>
      </c>
      <c r="J26" s="298"/>
      <c r="K26" s="1241"/>
      <c r="L26" s="1288"/>
      <c r="M26" s="298"/>
      <c r="N26" s="298"/>
      <c r="O26" s="298"/>
    </row>
    <row r="27" spans="1:15" ht="15" customHeight="1" x14ac:dyDescent="0.35">
      <c r="A27" s="1249">
        <v>44145</v>
      </c>
      <c r="B27" s="327"/>
      <c r="C27" s="327">
        <v>101133</v>
      </c>
      <c r="D27" s="297">
        <v>284427</v>
      </c>
      <c r="E27" s="297">
        <v>258633</v>
      </c>
      <c r="F27" s="297">
        <v>288349</v>
      </c>
      <c r="G27" s="298"/>
      <c r="H27" s="298"/>
      <c r="I27" s="298">
        <v>114750</v>
      </c>
      <c r="J27" s="298"/>
      <c r="K27" s="1241"/>
      <c r="L27" s="1288"/>
      <c r="M27" s="298"/>
      <c r="N27" s="298"/>
      <c r="O27" s="298"/>
    </row>
    <row r="28" spans="1:15" ht="15" customHeight="1" x14ac:dyDescent="0.35">
      <c r="A28" s="1251"/>
      <c r="B28" s="327"/>
      <c r="C28" s="327"/>
      <c r="D28" s="297"/>
      <c r="E28" s="297">
        <v>170568</v>
      </c>
      <c r="F28" s="297"/>
      <c r="G28" s="298"/>
      <c r="H28" s="298"/>
      <c r="I28" s="298">
        <v>114750</v>
      </c>
      <c r="J28" s="298"/>
      <c r="K28" s="1241"/>
      <c r="L28" s="1288"/>
      <c r="M28" s="298"/>
      <c r="N28" s="298"/>
      <c r="O28" s="298"/>
    </row>
    <row r="29" spans="1:15" ht="15" customHeight="1" x14ac:dyDescent="0.35">
      <c r="A29" s="1249">
        <v>44146</v>
      </c>
      <c r="B29" s="327"/>
      <c r="C29" s="327"/>
      <c r="D29" s="297"/>
      <c r="E29" s="297"/>
      <c r="F29" s="297"/>
      <c r="G29" s="298"/>
      <c r="H29" s="298"/>
      <c r="I29" s="298">
        <v>114750</v>
      </c>
      <c r="J29" s="298"/>
      <c r="K29" s="1241">
        <v>71834</v>
      </c>
      <c r="L29" s="1288"/>
      <c r="M29" s="298"/>
      <c r="N29" s="298"/>
      <c r="O29" s="298"/>
    </row>
    <row r="30" spans="1:15" ht="15" customHeight="1" x14ac:dyDescent="0.35">
      <c r="A30" s="1251"/>
      <c r="B30" s="327">
        <v>261554</v>
      </c>
      <c r="C30" s="327"/>
      <c r="D30" s="297"/>
      <c r="E30" s="297"/>
      <c r="F30" s="297"/>
      <c r="G30" s="298"/>
      <c r="H30" s="298"/>
      <c r="I30" s="298">
        <v>114750</v>
      </c>
      <c r="J30" s="298">
        <v>101592</v>
      </c>
      <c r="K30" s="1241"/>
      <c r="L30" s="1288"/>
      <c r="M30" s="298"/>
      <c r="N30" s="298"/>
      <c r="O30" s="298"/>
    </row>
    <row r="31" spans="1:15" ht="15" customHeight="1" x14ac:dyDescent="0.35">
      <c r="A31" s="1249">
        <v>44147</v>
      </c>
      <c r="B31" s="327"/>
      <c r="C31" s="327"/>
      <c r="D31" s="297"/>
      <c r="E31" s="297"/>
      <c r="F31" s="297"/>
      <c r="G31" s="298"/>
      <c r="H31" s="298"/>
      <c r="I31" s="298">
        <v>114750</v>
      </c>
      <c r="J31" s="298"/>
      <c r="K31" s="1241"/>
      <c r="L31" s="1288"/>
      <c r="M31" s="298"/>
      <c r="N31" s="298"/>
      <c r="O31" s="298"/>
    </row>
    <row r="32" spans="1:15" ht="15" customHeight="1" x14ac:dyDescent="0.35">
      <c r="A32" s="1251"/>
      <c r="B32" s="327">
        <v>118040</v>
      </c>
      <c r="C32" s="327">
        <v>239139</v>
      </c>
      <c r="D32" s="297"/>
      <c r="E32" s="297"/>
      <c r="F32" s="297"/>
      <c r="G32" s="298"/>
      <c r="H32" s="298"/>
      <c r="I32" s="298">
        <v>114750</v>
      </c>
      <c r="J32" s="298"/>
      <c r="K32" s="1241"/>
      <c r="L32" s="1288"/>
      <c r="M32" s="298">
        <v>590480</v>
      </c>
      <c r="N32" s="298">
        <v>180740</v>
      </c>
      <c r="O32" s="298"/>
    </row>
    <row r="33" spans="1:15" ht="15" customHeight="1" x14ac:dyDescent="0.35">
      <c r="A33" s="1249">
        <v>44148</v>
      </c>
      <c r="B33" s="327"/>
      <c r="C33" s="327"/>
      <c r="D33" s="297"/>
      <c r="E33" s="297"/>
      <c r="F33" s="297"/>
      <c r="G33" s="298"/>
      <c r="H33" s="298"/>
      <c r="I33" s="298"/>
      <c r="J33" s="298"/>
      <c r="K33" s="1241"/>
      <c r="L33" s="1288"/>
      <c r="M33" s="298"/>
      <c r="N33" s="298"/>
      <c r="O33" s="298"/>
    </row>
    <row r="34" spans="1:15" ht="15" customHeight="1" x14ac:dyDescent="0.35">
      <c r="A34" s="1250"/>
      <c r="B34" s="327"/>
      <c r="C34" s="327"/>
      <c r="D34" s="297"/>
      <c r="E34" s="297"/>
      <c r="F34" s="297"/>
      <c r="G34" s="298"/>
      <c r="H34" s="298"/>
      <c r="I34" s="298">
        <v>114750</v>
      </c>
      <c r="J34" s="298"/>
      <c r="K34" s="868"/>
      <c r="L34" s="881"/>
      <c r="M34" s="298"/>
      <c r="N34" s="298"/>
      <c r="O34" s="298"/>
    </row>
    <row r="35" spans="1:15" ht="15" customHeight="1" x14ac:dyDescent="0.35">
      <c r="A35" s="1251"/>
      <c r="B35" s="327"/>
      <c r="C35" s="327"/>
      <c r="D35" s="297"/>
      <c r="E35" s="297"/>
      <c r="F35" s="297"/>
      <c r="G35" s="298"/>
      <c r="H35" s="298"/>
      <c r="I35" s="298">
        <v>114750</v>
      </c>
      <c r="J35" s="298"/>
      <c r="K35" s="1241"/>
      <c r="L35" s="1288"/>
      <c r="M35" s="298"/>
      <c r="N35" s="298"/>
      <c r="O35" s="298"/>
    </row>
    <row r="36" spans="1:15" ht="15" customHeight="1" x14ac:dyDescent="0.35">
      <c r="A36" s="1249">
        <v>44149</v>
      </c>
      <c r="B36" s="327"/>
      <c r="C36" s="327"/>
      <c r="D36" s="297"/>
      <c r="E36" s="297"/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50"/>
      <c r="B37" s="327"/>
      <c r="C37" s="327"/>
      <c r="D37" s="297"/>
      <c r="E37" s="297"/>
      <c r="F37" s="297"/>
      <c r="G37" s="298"/>
      <c r="H37" s="298"/>
      <c r="I37" s="298"/>
      <c r="J37" s="298"/>
      <c r="K37" s="868"/>
      <c r="L37" s="881"/>
      <c r="M37" s="298"/>
      <c r="N37" s="298"/>
      <c r="O37" s="298"/>
    </row>
    <row r="38" spans="1:15" ht="15" customHeight="1" x14ac:dyDescent="0.35">
      <c r="A38" s="1251"/>
      <c r="B38" s="327">
        <v>135864</v>
      </c>
      <c r="C38" s="327">
        <v>186125</v>
      </c>
      <c r="D38" s="297"/>
      <c r="E38" s="297"/>
      <c r="F38" s="297"/>
      <c r="G38" s="298"/>
      <c r="H38" s="298">
        <v>227836</v>
      </c>
      <c r="I38" s="298">
        <v>114750</v>
      </c>
      <c r="J38" s="298"/>
      <c r="K38" s="1241"/>
      <c r="L38" s="1288"/>
      <c r="M38" s="298"/>
      <c r="N38" s="298"/>
      <c r="O38" s="298"/>
    </row>
    <row r="39" spans="1:15" ht="15" customHeight="1" x14ac:dyDescent="0.35">
      <c r="A39" s="1249">
        <v>44150</v>
      </c>
      <c r="B39" s="327"/>
      <c r="C39" s="327"/>
      <c r="D39" s="297"/>
      <c r="E39" s="297"/>
      <c r="F39" s="297"/>
      <c r="G39" s="298"/>
      <c r="H39" s="298"/>
      <c r="I39" s="298"/>
      <c r="J39" s="298"/>
      <c r="K39" s="1241"/>
      <c r="L39" s="1288"/>
      <c r="M39" s="298"/>
      <c r="N39" s="298"/>
      <c r="O39" s="298"/>
    </row>
    <row r="40" spans="1:15" ht="15" customHeight="1" x14ac:dyDescent="0.35">
      <c r="A40" s="1251"/>
      <c r="B40" s="327"/>
      <c r="C40" s="327"/>
      <c r="D40" s="297"/>
      <c r="E40" s="297"/>
      <c r="F40" s="297">
        <v>181177</v>
      </c>
      <c r="G40" s="298"/>
      <c r="H40" s="298"/>
      <c r="I40" s="298"/>
      <c r="J40" s="298"/>
      <c r="K40" s="1241"/>
      <c r="L40" s="1288"/>
      <c r="M40" s="298"/>
      <c r="N40" s="298"/>
      <c r="O40" s="298"/>
    </row>
    <row r="41" spans="1:15" ht="15" customHeight="1" x14ac:dyDescent="0.35">
      <c r="A41" s="1249">
        <v>44151</v>
      </c>
      <c r="B41" s="327"/>
      <c r="C41" s="327"/>
      <c r="D41" s="338"/>
      <c r="E41" s="297"/>
      <c r="F41" s="297"/>
      <c r="G41" s="298">
        <v>343638</v>
      </c>
      <c r="H41" s="298"/>
      <c r="I41" s="298">
        <v>114750</v>
      </c>
      <c r="J41" s="298"/>
      <c r="K41" s="1241"/>
      <c r="L41" s="1288"/>
      <c r="M41" s="298">
        <v>339560</v>
      </c>
      <c r="N41" s="298"/>
      <c r="O41" s="298"/>
    </row>
    <row r="42" spans="1:15" ht="15" customHeight="1" x14ac:dyDescent="0.35">
      <c r="A42" s="1251"/>
      <c r="B42" s="327">
        <v>157284</v>
      </c>
      <c r="C42" s="327">
        <v>217490</v>
      </c>
      <c r="D42" s="297"/>
      <c r="E42" s="297">
        <v>215425</v>
      </c>
      <c r="F42" s="297"/>
      <c r="G42" s="298"/>
      <c r="H42" s="298"/>
      <c r="I42" s="298">
        <v>114750</v>
      </c>
      <c r="J42" s="298"/>
      <c r="K42" s="1241"/>
      <c r="L42" s="1288"/>
      <c r="M42" s="298"/>
      <c r="N42" s="298"/>
      <c r="O42" s="298"/>
    </row>
    <row r="43" spans="1:15" ht="15" customHeight="1" x14ac:dyDescent="0.35">
      <c r="A43" s="1249">
        <v>44152</v>
      </c>
      <c r="B43" s="327"/>
      <c r="C43" s="327"/>
      <c r="D43" s="297"/>
      <c r="E43" s="297"/>
      <c r="F43" s="297"/>
      <c r="G43" s="298"/>
      <c r="H43" s="298"/>
      <c r="I43" s="298">
        <v>114750</v>
      </c>
      <c r="J43" s="298"/>
      <c r="K43" s="1241"/>
      <c r="L43" s="1288"/>
      <c r="M43" s="298">
        <v>412740</v>
      </c>
      <c r="N43" s="298"/>
      <c r="O43" s="298"/>
    </row>
    <row r="44" spans="1:15" ht="15" customHeight="1" x14ac:dyDescent="0.35">
      <c r="A44" s="1251"/>
      <c r="B44" s="327"/>
      <c r="C44" s="327"/>
      <c r="D44" s="297"/>
      <c r="E44" s="297"/>
      <c r="F44" s="297"/>
      <c r="G44" s="298"/>
      <c r="H44" s="298"/>
      <c r="I44" s="298">
        <v>114750</v>
      </c>
      <c r="J44" s="298"/>
      <c r="K44" s="1241"/>
      <c r="L44" s="1288"/>
      <c r="M44" s="298"/>
      <c r="N44" s="298"/>
      <c r="O44" s="298"/>
    </row>
    <row r="45" spans="1:15" ht="15" customHeight="1" x14ac:dyDescent="0.35">
      <c r="A45" s="1249">
        <v>44153</v>
      </c>
      <c r="B45" s="327"/>
      <c r="C45" s="327"/>
      <c r="D45" s="297"/>
      <c r="E45" s="297"/>
      <c r="F45" s="297"/>
      <c r="G45" s="298"/>
      <c r="H45" s="298"/>
      <c r="I45" s="298"/>
      <c r="J45" s="298"/>
      <c r="K45" s="1241"/>
      <c r="L45" s="1288"/>
      <c r="M45" s="298"/>
      <c r="N45" s="298"/>
      <c r="O45" s="298"/>
    </row>
    <row r="46" spans="1:15" ht="15" customHeight="1" x14ac:dyDescent="0.35">
      <c r="A46" s="1250"/>
      <c r="B46" s="327"/>
      <c r="C46" s="327"/>
      <c r="D46" s="297"/>
      <c r="E46" s="297"/>
      <c r="F46" s="297"/>
      <c r="G46" s="298"/>
      <c r="H46" s="298"/>
      <c r="I46" s="298">
        <v>114750</v>
      </c>
      <c r="J46" s="298"/>
      <c r="K46" s="868"/>
      <c r="L46" s="881"/>
      <c r="M46" s="298"/>
      <c r="N46" s="298"/>
      <c r="O46" s="298"/>
    </row>
    <row r="47" spans="1:15" ht="15" customHeight="1" x14ac:dyDescent="0.35">
      <c r="A47" s="1251"/>
      <c r="B47" s="327">
        <v>115439</v>
      </c>
      <c r="C47" s="327">
        <v>273794</v>
      </c>
      <c r="D47" s="297"/>
      <c r="E47" s="297"/>
      <c r="F47" s="297"/>
      <c r="G47" s="298"/>
      <c r="H47" s="298"/>
      <c r="I47" s="298">
        <v>114750</v>
      </c>
      <c r="J47" s="298">
        <v>115515</v>
      </c>
      <c r="K47" s="1241"/>
      <c r="L47" s="1288"/>
      <c r="M47" s="298"/>
      <c r="N47" s="298"/>
      <c r="O47" s="298"/>
    </row>
    <row r="48" spans="1:15" ht="15" customHeight="1" x14ac:dyDescent="0.35">
      <c r="A48" s="1249">
        <v>44154</v>
      </c>
      <c r="B48" s="327"/>
      <c r="C48" s="327"/>
      <c r="D48" s="297"/>
      <c r="E48" s="297"/>
      <c r="F48" s="297"/>
      <c r="G48" s="298"/>
      <c r="H48" s="298"/>
      <c r="I48" s="298"/>
      <c r="J48" s="298"/>
      <c r="K48" s="1241"/>
      <c r="L48" s="1288"/>
      <c r="M48" s="298"/>
      <c r="N48" s="298"/>
      <c r="O48" s="298"/>
    </row>
    <row r="49" spans="1:15" ht="15" customHeight="1" x14ac:dyDescent="0.35">
      <c r="A49" s="1250"/>
      <c r="B49" s="327"/>
      <c r="C49" s="327"/>
      <c r="D49" s="297"/>
      <c r="E49" s="297"/>
      <c r="F49" s="297"/>
      <c r="G49" s="298"/>
      <c r="H49" s="298"/>
      <c r="I49" s="298">
        <v>114750</v>
      </c>
      <c r="J49" s="298"/>
      <c r="K49" s="868"/>
      <c r="L49" s="881"/>
      <c r="M49" s="298"/>
      <c r="N49" s="298"/>
      <c r="O49" s="298"/>
    </row>
    <row r="50" spans="1:15" ht="15" customHeight="1" x14ac:dyDescent="0.35">
      <c r="A50" s="1251"/>
      <c r="B50" s="327"/>
      <c r="C50" s="327">
        <v>124542</v>
      </c>
      <c r="D50" s="297">
        <v>282821</v>
      </c>
      <c r="E50" s="297">
        <v>181898</v>
      </c>
      <c r="F50" s="297"/>
      <c r="G50" s="298"/>
      <c r="H50" s="298"/>
      <c r="I50" s="298">
        <v>114750</v>
      </c>
      <c r="J50" s="298"/>
      <c r="K50" s="1241"/>
      <c r="L50" s="1288"/>
      <c r="M50" s="298">
        <v>291010</v>
      </c>
      <c r="N50" s="298"/>
      <c r="O50" s="298"/>
    </row>
    <row r="51" spans="1:15" ht="15" customHeight="1" x14ac:dyDescent="0.35">
      <c r="A51" s="1249">
        <v>44155</v>
      </c>
      <c r="B51" s="327"/>
      <c r="C51" s="327"/>
      <c r="D51" s="297"/>
      <c r="E51" s="297"/>
      <c r="F51" s="297"/>
      <c r="G51" s="298"/>
      <c r="H51" s="298"/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51"/>
      <c r="B52" s="327">
        <v>168683</v>
      </c>
      <c r="C52" s="327">
        <v>175032</v>
      </c>
      <c r="D52" s="298"/>
      <c r="E52" s="297"/>
      <c r="F52" s="297">
        <v>188387</v>
      </c>
      <c r="G52" s="298"/>
      <c r="H52" s="298"/>
      <c r="I52" s="298">
        <v>114750</v>
      </c>
      <c r="J52" s="298"/>
      <c r="K52" s="1241">
        <v>91418</v>
      </c>
      <c r="L52" s="1288"/>
      <c r="M52" s="298"/>
      <c r="N52" s="298">
        <v>318650</v>
      </c>
      <c r="O52" s="298"/>
    </row>
    <row r="53" spans="1:15" ht="15" customHeight="1" x14ac:dyDescent="0.35">
      <c r="A53" s="1249">
        <v>44156</v>
      </c>
      <c r="B53" s="327"/>
      <c r="C53" s="327"/>
      <c r="D53" s="298"/>
      <c r="E53" s="297"/>
      <c r="F53" s="297"/>
      <c r="G53" s="298"/>
      <c r="H53" s="298"/>
      <c r="I53" s="298"/>
      <c r="J53" s="298"/>
      <c r="K53" s="1241"/>
      <c r="L53" s="1288"/>
      <c r="M53" s="298"/>
      <c r="N53" s="298"/>
      <c r="O53" s="298"/>
    </row>
    <row r="54" spans="1:15" ht="15" customHeight="1" x14ac:dyDescent="0.35">
      <c r="A54" s="1250"/>
      <c r="B54" s="327"/>
      <c r="C54" s="327"/>
      <c r="D54" s="298"/>
      <c r="E54" s="297"/>
      <c r="F54" s="297"/>
      <c r="G54" s="298"/>
      <c r="H54" s="298"/>
      <c r="I54" s="298"/>
      <c r="J54" s="298"/>
      <c r="K54" s="868"/>
      <c r="L54" s="881"/>
      <c r="M54" s="298"/>
      <c r="N54" s="298"/>
      <c r="O54" s="298"/>
    </row>
    <row r="55" spans="1:15" ht="15" customHeight="1" x14ac:dyDescent="0.35">
      <c r="A55" s="1251"/>
      <c r="B55" s="327">
        <v>104652</v>
      </c>
      <c r="C55" s="327">
        <v>78872</v>
      </c>
      <c r="D55" s="297"/>
      <c r="E55" s="297"/>
      <c r="F55" s="297"/>
      <c r="G55" s="298"/>
      <c r="H55" s="298"/>
      <c r="I55" s="298">
        <v>114750</v>
      </c>
      <c r="J55" s="298"/>
      <c r="K55" s="1241"/>
      <c r="L55" s="1288"/>
      <c r="M55" s="298"/>
      <c r="N55" s="298"/>
      <c r="O55" s="298"/>
    </row>
    <row r="56" spans="1:15" ht="17.25" customHeight="1" x14ac:dyDescent="0.35">
      <c r="A56" s="1249">
        <v>44157</v>
      </c>
      <c r="B56" s="327"/>
      <c r="C56" s="327"/>
      <c r="D56" s="297"/>
      <c r="E56" s="297"/>
      <c r="F56" s="297"/>
      <c r="G56" s="298"/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51"/>
      <c r="B57" s="327">
        <v>107330</v>
      </c>
      <c r="C57" s="327">
        <v>169830</v>
      </c>
      <c r="D57" s="297"/>
      <c r="E57" s="297"/>
      <c r="F57" s="297"/>
      <c r="G57" s="298"/>
      <c r="H57" s="298"/>
      <c r="I57" s="298"/>
      <c r="J57" s="298"/>
      <c r="K57" s="1241"/>
      <c r="L57" s="1288"/>
      <c r="M57" s="298"/>
      <c r="N57" s="298"/>
      <c r="O57" s="298"/>
    </row>
    <row r="58" spans="1:15" ht="15" customHeight="1" x14ac:dyDescent="0.35">
      <c r="A58" s="1249">
        <v>44158</v>
      </c>
      <c r="B58" s="327"/>
      <c r="C58" s="327"/>
      <c r="D58" s="297"/>
      <c r="E58" s="297"/>
      <c r="F58" s="297"/>
      <c r="G58" s="298"/>
      <c r="H58" s="298"/>
      <c r="I58" s="298">
        <v>114750</v>
      </c>
      <c r="J58" s="298"/>
      <c r="K58" s="1291"/>
      <c r="L58" s="1292"/>
      <c r="M58" s="298"/>
      <c r="N58" s="298"/>
      <c r="O58" s="298"/>
    </row>
    <row r="59" spans="1:15" ht="15" customHeight="1" x14ac:dyDescent="0.35">
      <c r="A59" s="1251"/>
      <c r="B59" s="327"/>
      <c r="C59" s="327">
        <v>134717</v>
      </c>
      <c r="D59" s="297"/>
      <c r="E59" s="297"/>
      <c r="F59" s="297"/>
      <c r="G59" s="298"/>
      <c r="H59" s="298"/>
      <c r="I59" s="298">
        <v>114750</v>
      </c>
      <c r="J59" s="298">
        <v>79866</v>
      </c>
      <c r="K59" s="1241"/>
      <c r="L59" s="1288"/>
      <c r="M59" s="298"/>
      <c r="N59" s="298"/>
      <c r="O59" s="298"/>
    </row>
    <row r="60" spans="1:15" ht="15" customHeight="1" x14ac:dyDescent="0.35">
      <c r="A60" s="1249">
        <v>44159</v>
      </c>
      <c r="B60" s="327"/>
      <c r="C60" s="327"/>
      <c r="D60" s="297"/>
      <c r="E60" s="297"/>
      <c r="F60" s="297"/>
      <c r="G60" s="298"/>
      <c r="H60" s="298"/>
      <c r="I60" s="298"/>
      <c r="J60" s="298"/>
      <c r="K60" s="1241"/>
      <c r="L60" s="1288"/>
      <c r="M60" s="298"/>
      <c r="N60" s="298"/>
      <c r="O60" s="298"/>
    </row>
    <row r="61" spans="1:15" ht="15" customHeight="1" x14ac:dyDescent="0.35">
      <c r="A61" s="1250"/>
      <c r="B61" s="327"/>
      <c r="C61" s="327"/>
      <c r="D61" s="297"/>
      <c r="E61" s="297"/>
      <c r="F61" s="297"/>
      <c r="G61" s="298"/>
      <c r="H61" s="298"/>
      <c r="I61" s="298">
        <v>114750</v>
      </c>
      <c r="J61" s="298"/>
      <c r="K61" s="868"/>
      <c r="L61" s="881"/>
      <c r="M61" s="298"/>
      <c r="N61" s="298"/>
      <c r="O61" s="298"/>
    </row>
    <row r="62" spans="1:15" ht="15" customHeight="1" x14ac:dyDescent="0.35">
      <c r="A62" s="1251"/>
      <c r="B62" s="327">
        <v>187808</v>
      </c>
      <c r="C62" s="327"/>
      <c r="D62" s="297"/>
      <c r="E62" s="297">
        <v>171495</v>
      </c>
      <c r="F62" s="297">
        <v>167993</v>
      </c>
      <c r="G62" s="298"/>
      <c r="H62" s="298"/>
      <c r="I62" s="298">
        <v>114750</v>
      </c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44160</v>
      </c>
      <c r="B63" s="327"/>
      <c r="C63" s="327"/>
      <c r="D63" s="297"/>
      <c r="E63" s="297"/>
      <c r="F63" s="297"/>
      <c r="G63" s="298"/>
      <c r="H63" s="298"/>
      <c r="I63" s="298"/>
      <c r="J63" s="298"/>
      <c r="K63" s="1241"/>
      <c r="L63" s="1288"/>
      <c r="M63" s="298"/>
      <c r="N63" s="298"/>
      <c r="O63" s="298"/>
    </row>
    <row r="64" spans="1:15" ht="15" customHeight="1" x14ac:dyDescent="0.35">
      <c r="A64" s="1250"/>
      <c r="B64" s="327"/>
      <c r="C64" s="327"/>
      <c r="D64" s="297"/>
      <c r="E64" s="297"/>
      <c r="F64" s="297"/>
      <c r="G64" s="298"/>
      <c r="H64" s="298"/>
      <c r="I64" s="298">
        <v>114750</v>
      </c>
      <c r="J64" s="298"/>
      <c r="K64" s="868"/>
      <c r="L64" s="881"/>
      <c r="M64" s="298"/>
      <c r="N64" s="298"/>
      <c r="O64" s="298"/>
    </row>
    <row r="65" spans="1:15" ht="15" customHeight="1" x14ac:dyDescent="0.35">
      <c r="A65" s="1251"/>
      <c r="B65" s="327">
        <v>114521</v>
      </c>
      <c r="C65" s="327">
        <v>251456</v>
      </c>
      <c r="D65" s="297"/>
      <c r="E65" s="297"/>
      <c r="F65" s="297"/>
      <c r="G65" s="298"/>
      <c r="H65" s="298"/>
      <c r="I65" s="298">
        <v>114750</v>
      </c>
      <c r="J65" s="298"/>
      <c r="K65" s="1241"/>
      <c r="L65" s="1288"/>
      <c r="M65" s="298"/>
      <c r="N65" s="298"/>
      <c r="O65" s="298"/>
    </row>
    <row r="66" spans="1:15" ht="15" customHeight="1" x14ac:dyDescent="0.35">
      <c r="A66" s="1249">
        <v>44161</v>
      </c>
      <c r="B66" s="327"/>
      <c r="C66" s="327"/>
      <c r="D66" s="297"/>
      <c r="E66" s="297"/>
      <c r="F66" s="297"/>
      <c r="G66" s="298"/>
      <c r="H66" s="298"/>
      <c r="I66" s="298"/>
      <c r="J66" s="298"/>
      <c r="K66" s="1241"/>
      <c r="L66" s="1288"/>
      <c r="M66" s="298"/>
      <c r="N66" s="298"/>
      <c r="O66" s="298"/>
    </row>
    <row r="67" spans="1:15" ht="15" customHeight="1" x14ac:dyDescent="0.35">
      <c r="A67" s="1250"/>
      <c r="B67" s="327"/>
      <c r="C67" s="327"/>
      <c r="D67" s="297"/>
      <c r="E67" s="297"/>
      <c r="F67" s="297"/>
      <c r="G67" s="298"/>
      <c r="H67" s="298">
        <v>82697</v>
      </c>
      <c r="I67" s="298">
        <v>114750</v>
      </c>
      <c r="J67" s="298"/>
      <c r="K67" s="868"/>
      <c r="L67" s="881"/>
      <c r="M67" s="298"/>
      <c r="N67" s="298"/>
      <c r="O67" s="298"/>
    </row>
    <row r="68" spans="1:15" ht="15" customHeight="1" x14ac:dyDescent="0.35">
      <c r="A68" s="1251"/>
      <c r="B68" s="327">
        <v>131427</v>
      </c>
      <c r="C68" s="327">
        <v>114597</v>
      </c>
      <c r="D68" s="297"/>
      <c r="E68" s="297"/>
      <c r="F68" s="297"/>
      <c r="G68" s="298"/>
      <c r="H68" s="298"/>
      <c r="I68" s="298">
        <v>114750</v>
      </c>
      <c r="J68" s="298"/>
      <c r="K68" s="1241"/>
      <c r="L68" s="1288"/>
      <c r="M68" s="298">
        <v>499600</v>
      </c>
      <c r="N68" s="298"/>
      <c r="O68" s="298"/>
    </row>
    <row r="69" spans="1:15" ht="15" customHeight="1" x14ac:dyDescent="0.35">
      <c r="A69" s="1249">
        <v>44131</v>
      </c>
      <c r="B69" s="327"/>
      <c r="C69" s="327"/>
      <c r="D69" s="297"/>
      <c r="E69" s="297"/>
      <c r="F69" s="297"/>
      <c r="G69" s="298"/>
      <c r="H69" s="298"/>
      <c r="I69" s="298"/>
      <c r="J69" s="298"/>
      <c r="K69" s="1241"/>
      <c r="L69" s="1288"/>
      <c r="M69" s="298"/>
      <c r="N69" s="298"/>
      <c r="O69" s="298"/>
    </row>
    <row r="70" spans="1:15" ht="15" customHeight="1" x14ac:dyDescent="0.35">
      <c r="A70" s="1250"/>
      <c r="B70" s="327"/>
      <c r="C70" s="327"/>
      <c r="D70" s="297"/>
      <c r="E70" s="297"/>
      <c r="F70" s="297"/>
      <c r="G70" s="298"/>
      <c r="H70" s="298"/>
      <c r="I70" s="298">
        <v>114750</v>
      </c>
      <c r="J70" s="298"/>
      <c r="K70" s="1241"/>
      <c r="L70" s="1288"/>
      <c r="M70" s="298"/>
      <c r="N70" s="298"/>
      <c r="O70" s="298"/>
    </row>
    <row r="71" spans="1:15" ht="15" customHeight="1" x14ac:dyDescent="0.35">
      <c r="A71" s="1251"/>
      <c r="B71" s="327"/>
      <c r="C71" s="327">
        <v>125460</v>
      </c>
      <c r="D71" s="297"/>
      <c r="E71" s="297"/>
      <c r="F71" s="297">
        <v>178808</v>
      </c>
      <c r="G71" s="298"/>
      <c r="H71" s="298"/>
      <c r="I71" s="298">
        <v>114750</v>
      </c>
      <c r="J71" s="298">
        <v>109931</v>
      </c>
      <c r="K71" s="1241">
        <v>76500</v>
      </c>
      <c r="L71" s="1288"/>
      <c r="M71" s="298"/>
      <c r="N71" s="298">
        <v>233480</v>
      </c>
      <c r="O71" s="298"/>
    </row>
    <row r="72" spans="1:15" ht="15" customHeight="1" x14ac:dyDescent="0.35">
      <c r="A72" s="1249">
        <v>44163</v>
      </c>
      <c r="B72" s="327"/>
      <c r="C72" s="327"/>
      <c r="D72" s="297"/>
      <c r="E72" s="297"/>
      <c r="F72" s="297"/>
      <c r="G72" s="298"/>
      <c r="H72" s="298"/>
      <c r="I72" s="298"/>
      <c r="J72" s="298"/>
      <c r="K72" s="1241"/>
      <c r="L72" s="1288"/>
      <c r="M72" s="298"/>
      <c r="N72" s="298"/>
      <c r="O72" s="298"/>
    </row>
    <row r="73" spans="1:15" ht="15" customHeight="1" x14ac:dyDescent="0.35">
      <c r="A73" s="1250"/>
      <c r="B73" s="327"/>
      <c r="C73" s="327"/>
      <c r="D73" s="297"/>
      <c r="E73" s="297"/>
      <c r="F73" s="297"/>
      <c r="G73" s="298"/>
      <c r="H73" s="298"/>
      <c r="I73" s="298"/>
      <c r="J73" s="298"/>
      <c r="K73" s="868"/>
      <c r="L73" s="881"/>
      <c r="M73" s="298"/>
      <c r="N73" s="298"/>
      <c r="O73" s="298"/>
    </row>
    <row r="74" spans="1:15" ht="15" customHeight="1" x14ac:dyDescent="0.35">
      <c r="A74" s="1251"/>
      <c r="B74" s="327">
        <v>236156</v>
      </c>
      <c r="C74" s="327">
        <v>128979</v>
      </c>
      <c r="D74" s="297"/>
      <c r="E74" s="297"/>
      <c r="F74" s="297"/>
      <c r="G74" s="298"/>
      <c r="H74" s="298"/>
      <c r="I74" s="298">
        <v>114750</v>
      </c>
      <c r="J74" s="298"/>
      <c r="K74" s="1241"/>
      <c r="L74" s="1288"/>
      <c r="M74" s="298"/>
      <c r="N74" s="298"/>
      <c r="O74" s="298"/>
    </row>
    <row r="75" spans="1:15" ht="15" customHeight="1" x14ac:dyDescent="0.35">
      <c r="A75" s="1249">
        <v>44164</v>
      </c>
      <c r="B75" s="327"/>
      <c r="C75" s="327"/>
      <c r="D75" s="297"/>
      <c r="E75" s="297"/>
      <c r="F75" s="297"/>
      <c r="G75" s="298"/>
      <c r="H75" s="298"/>
      <c r="I75" s="298"/>
      <c r="J75" s="298"/>
      <c r="K75" s="1241"/>
      <c r="L75" s="1288"/>
      <c r="M75" s="298"/>
      <c r="N75" s="298"/>
      <c r="O75" s="298"/>
    </row>
    <row r="76" spans="1:15" ht="15" customHeight="1" x14ac:dyDescent="0.35">
      <c r="A76" s="1251"/>
      <c r="B76" s="327">
        <v>113067</v>
      </c>
      <c r="C76" s="327">
        <v>104958</v>
      </c>
      <c r="D76" s="297">
        <v>249773</v>
      </c>
      <c r="E76" s="297">
        <v>175100</v>
      </c>
      <c r="F76" s="297"/>
      <c r="G76" s="298"/>
      <c r="H76" s="298"/>
      <c r="I76" s="298"/>
      <c r="J76" s="298"/>
      <c r="K76" s="1241"/>
      <c r="L76" s="1288"/>
      <c r="M76" s="298"/>
      <c r="N76" s="298"/>
      <c r="O76" s="298"/>
    </row>
    <row r="77" spans="1:15" ht="15" customHeight="1" x14ac:dyDescent="0.35">
      <c r="A77" s="1249">
        <v>44165</v>
      </c>
      <c r="B77" s="327">
        <v>121253</v>
      </c>
      <c r="C77" s="327">
        <v>153306</v>
      </c>
      <c r="D77" s="297"/>
      <c r="E77" s="297"/>
      <c r="F77" s="297"/>
      <c r="G77" s="298"/>
      <c r="H77" s="298"/>
      <c r="I77" s="298">
        <v>114750</v>
      </c>
      <c r="J77" s="298"/>
      <c r="K77" s="1241"/>
      <c r="L77" s="1288"/>
      <c r="M77" s="298"/>
      <c r="N77" s="298"/>
      <c r="O77" s="298"/>
    </row>
    <row r="78" spans="1:15" ht="15" customHeight="1" x14ac:dyDescent="0.35">
      <c r="A78" s="1251"/>
      <c r="B78" s="327"/>
      <c r="C78" s="327"/>
      <c r="D78" s="297"/>
      <c r="E78" s="297"/>
      <c r="F78" s="297"/>
      <c r="G78" s="298">
        <v>347234</v>
      </c>
      <c r="H78" s="298"/>
      <c r="I78" s="298">
        <v>114750</v>
      </c>
      <c r="J78" s="298"/>
      <c r="K78" s="1241"/>
      <c r="L78" s="1288"/>
      <c r="M78" s="298">
        <v>349960</v>
      </c>
      <c r="N78" s="298"/>
      <c r="O78" s="298"/>
    </row>
    <row r="79" spans="1:15" s="295" customFormat="1" ht="27" customHeight="1" x14ac:dyDescent="0.35">
      <c r="A79" s="862" t="s">
        <v>113</v>
      </c>
      <c r="B79" s="293">
        <f t="shared" ref="B79:K79" si="0">SUM(B6:B78)</f>
        <v>3347264</v>
      </c>
      <c r="C79" s="293">
        <f t="shared" si="0"/>
        <v>3920247</v>
      </c>
      <c r="D79" s="293">
        <f t="shared" si="0"/>
        <v>817021</v>
      </c>
      <c r="E79" s="293">
        <f t="shared" si="0"/>
        <v>1644602</v>
      </c>
      <c r="F79" s="293">
        <f t="shared" si="0"/>
        <v>1304238</v>
      </c>
      <c r="G79" s="293">
        <f t="shared" si="0"/>
        <v>1022806</v>
      </c>
      <c r="H79" s="293">
        <f t="shared" si="0"/>
        <v>310533</v>
      </c>
      <c r="I79" s="293">
        <f t="shared" si="0"/>
        <v>5133533</v>
      </c>
      <c r="J79" s="293">
        <f t="shared" si="0"/>
        <v>406904</v>
      </c>
      <c r="K79" s="1293">
        <f t="shared" si="0"/>
        <v>239752</v>
      </c>
      <c r="L79" s="1294"/>
      <c r="M79" s="293">
        <f>SUM(M6:M78)</f>
        <v>3193680</v>
      </c>
      <c r="N79" s="293">
        <f>SUM(N6:N78)</f>
        <v>1265610</v>
      </c>
      <c r="O79" s="293">
        <f>SUM(B79:N79)</f>
        <v>22606190</v>
      </c>
    </row>
    <row r="80" spans="1:15" s="295" customFormat="1" ht="81" customHeight="1" x14ac:dyDescent="0.35">
      <c r="A80" s="304"/>
      <c r="B80" s="304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</row>
    <row r="81" spans="1:15" ht="26.25" customHeight="1" thickBot="1" x14ac:dyDescent="0.4">
      <c r="A81" s="299"/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300"/>
      <c r="M81" s="299"/>
      <c r="N81" s="299"/>
      <c r="O81" s="299"/>
    </row>
    <row r="82" spans="1:15" s="295" customFormat="1" ht="48" customHeight="1" thickBot="1" x14ac:dyDescent="0.4">
      <c r="A82" s="1268" t="s">
        <v>2</v>
      </c>
      <c r="B82" s="1295" t="s">
        <v>293</v>
      </c>
      <c r="C82" s="1275"/>
      <c r="D82" s="320" t="s">
        <v>302</v>
      </c>
      <c r="E82" s="1265" t="s">
        <v>116</v>
      </c>
      <c r="F82" s="1266"/>
      <c r="G82" s="1267"/>
      <c r="H82" s="1296" t="s">
        <v>303</v>
      </c>
      <c r="I82" s="1297"/>
      <c r="J82" s="1297"/>
      <c r="K82" s="1298"/>
      <c r="L82" s="319" t="s">
        <v>7</v>
      </c>
      <c r="M82" s="1265" t="s">
        <v>304</v>
      </c>
      <c r="N82" s="1267"/>
      <c r="O82" s="1299" t="s">
        <v>9</v>
      </c>
    </row>
    <row r="83" spans="1:15" s="295" customFormat="1" ht="15" customHeight="1" thickBot="1" x14ac:dyDescent="0.4">
      <c r="A83" s="1268"/>
      <c r="B83" s="335" t="s">
        <v>190</v>
      </c>
      <c r="C83" s="336" t="s">
        <v>14</v>
      </c>
      <c r="D83" s="863" t="s">
        <v>255</v>
      </c>
      <c r="E83" s="863" t="s">
        <v>238</v>
      </c>
      <c r="F83" s="863" t="s">
        <v>211</v>
      </c>
      <c r="G83" s="863" t="s">
        <v>201</v>
      </c>
      <c r="H83" s="863" t="s">
        <v>197</v>
      </c>
      <c r="I83" s="863" t="s">
        <v>198</v>
      </c>
      <c r="J83" s="863" t="s">
        <v>199</v>
      </c>
      <c r="K83" s="863" t="s">
        <v>123</v>
      </c>
      <c r="L83" s="863" t="s">
        <v>251</v>
      </c>
      <c r="M83" s="1300" t="s">
        <v>284</v>
      </c>
      <c r="N83" s="1301"/>
      <c r="O83" s="1285"/>
    </row>
    <row r="84" spans="1:15" s="295" customFormat="1" ht="15" customHeight="1" thickBot="1" x14ac:dyDescent="0.4">
      <c r="A84" s="1243">
        <v>44136</v>
      </c>
      <c r="B84" s="867"/>
      <c r="C84" s="867"/>
      <c r="D84" s="867"/>
      <c r="E84" s="337"/>
      <c r="F84" s="869"/>
      <c r="G84" s="869"/>
      <c r="H84" s="337"/>
      <c r="I84" s="869"/>
      <c r="J84" s="867"/>
      <c r="K84" s="867"/>
      <c r="L84" s="867"/>
      <c r="M84" s="1302"/>
      <c r="N84" s="1303"/>
      <c r="O84" s="869"/>
    </row>
    <row r="85" spans="1:15" ht="15" x14ac:dyDescent="0.35">
      <c r="A85" s="1244"/>
      <c r="B85" s="298"/>
      <c r="C85" s="297"/>
      <c r="D85" s="298"/>
      <c r="E85" s="298"/>
      <c r="F85" s="298"/>
      <c r="G85" s="298"/>
      <c r="H85" s="298"/>
      <c r="I85" s="298"/>
      <c r="J85" s="298">
        <v>113756</v>
      </c>
      <c r="K85" s="298"/>
      <c r="L85" s="298"/>
      <c r="M85" s="1304"/>
      <c r="N85" s="1305"/>
      <c r="O85" s="305"/>
    </row>
    <row r="86" spans="1:15" ht="15" customHeight="1" x14ac:dyDescent="0.35">
      <c r="A86" s="1243">
        <v>44137</v>
      </c>
      <c r="B86" s="305"/>
      <c r="C86" s="887"/>
      <c r="D86" s="305"/>
      <c r="E86" s="305"/>
      <c r="F86" s="305"/>
      <c r="G86" s="305"/>
      <c r="H86" s="305"/>
      <c r="I86" s="305"/>
      <c r="J86" s="305"/>
      <c r="K86" s="305"/>
      <c r="L86" s="305">
        <v>291389</v>
      </c>
      <c r="M86" s="1241"/>
      <c r="N86" s="1288"/>
      <c r="O86" s="305"/>
    </row>
    <row r="87" spans="1:15" ht="15" customHeight="1" x14ac:dyDescent="0.35">
      <c r="A87" s="1244"/>
      <c r="B87" s="298"/>
      <c r="C87" s="297"/>
      <c r="D87" s="298"/>
      <c r="E87" s="298"/>
      <c r="F87" s="298">
        <v>317552</v>
      </c>
      <c r="G87" s="298"/>
      <c r="H87" s="298"/>
      <c r="I87" s="298"/>
      <c r="J87" s="298"/>
      <c r="K87" s="298"/>
      <c r="L87" s="298"/>
      <c r="M87" s="1241"/>
      <c r="N87" s="1288"/>
      <c r="O87" s="298"/>
    </row>
    <row r="88" spans="1:15" ht="15" customHeight="1" x14ac:dyDescent="0.35">
      <c r="A88" s="1243">
        <v>44138</v>
      </c>
      <c r="B88" s="298"/>
      <c r="C88" s="297"/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1244"/>
      <c r="B89" s="298"/>
      <c r="C89" s="297"/>
      <c r="D89" s="298"/>
      <c r="E89" s="298"/>
      <c r="F89" s="298"/>
      <c r="G89" s="298"/>
      <c r="H89" s="298"/>
      <c r="I89" s="298"/>
      <c r="J89" s="298"/>
      <c r="K89" s="298">
        <v>74588</v>
      </c>
      <c r="L89" s="298"/>
      <c r="M89" s="1241"/>
      <c r="N89" s="1288"/>
      <c r="O89" s="298"/>
    </row>
    <row r="90" spans="1:15" ht="15" customHeight="1" x14ac:dyDescent="0.35">
      <c r="A90" s="1243">
        <v>44139</v>
      </c>
      <c r="B90" s="298"/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4"/>
      <c r="B91" s="298"/>
      <c r="C91" s="297"/>
      <c r="D91" s="298"/>
      <c r="E91" s="298"/>
      <c r="F91" s="298"/>
      <c r="G91" s="298"/>
      <c r="H91" s="298"/>
      <c r="I91" s="298"/>
      <c r="J91" s="298"/>
      <c r="K91" s="298"/>
      <c r="L91" s="298"/>
      <c r="M91" s="1241"/>
      <c r="N91" s="1288"/>
      <c r="O91" s="298"/>
    </row>
    <row r="92" spans="1:15" ht="15" customHeight="1" x14ac:dyDescent="0.35">
      <c r="A92" s="1243">
        <v>44140</v>
      </c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1241">
        <v>74894</v>
      </c>
      <c r="N92" s="1288"/>
      <c r="O92" s="298"/>
    </row>
    <row r="93" spans="1:15" ht="15" customHeight="1" x14ac:dyDescent="0.35">
      <c r="A93" s="1244"/>
      <c r="B93" s="298"/>
      <c r="C93" s="297"/>
      <c r="D93" s="298"/>
      <c r="E93" s="298"/>
      <c r="F93" s="298"/>
      <c r="G93" s="298"/>
      <c r="H93" s="298"/>
      <c r="I93" s="298"/>
      <c r="J93" s="298"/>
      <c r="K93" s="298"/>
      <c r="L93" s="298"/>
      <c r="M93" s="1241"/>
      <c r="N93" s="1288"/>
      <c r="O93" s="298"/>
    </row>
    <row r="94" spans="1:15" ht="15" customHeight="1" x14ac:dyDescent="0.35">
      <c r="A94" s="1243">
        <v>44141</v>
      </c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44"/>
      <c r="B95" s="298"/>
      <c r="C95" s="297"/>
      <c r="D95" s="298"/>
      <c r="E95" s="298"/>
      <c r="F95" s="298"/>
      <c r="G95" s="298"/>
      <c r="H95" s="298"/>
      <c r="I95" s="298"/>
      <c r="J95" s="298"/>
      <c r="K95" s="298"/>
      <c r="L95" s="298"/>
      <c r="M95" s="1241"/>
      <c r="N95" s="1288"/>
      <c r="O95" s="298"/>
    </row>
    <row r="96" spans="1:15" ht="15" customHeight="1" x14ac:dyDescent="0.35">
      <c r="A96" s="1243">
        <v>44142</v>
      </c>
      <c r="B96" s="298"/>
      <c r="C96" s="297"/>
      <c r="D96" s="298">
        <v>97767</v>
      </c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44"/>
      <c r="B97" s="298"/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1241"/>
      <c r="N97" s="1288"/>
      <c r="O97" s="298"/>
    </row>
    <row r="98" spans="1:15" ht="15" customHeight="1" x14ac:dyDescent="0.35">
      <c r="A98" s="1243">
        <v>44143</v>
      </c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44"/>
      <c r="B99" s="298"/>
      <c r="C99" s="297"/>
      <c r="D99" s="298"/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43">
        <v>44144</v>
      </c>
      <c r="B100" s="298"/>
      <c r="C100" s="297">
        <v>250136</v>
      </c>
      <c r="D100" s="298"/>
      <c r="E100" s="298"/>
      <c r="F100" s="298">
        <v>237839</v>
      </c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4"/>
      <c r="B101" s="298"/>
      <c r="C101" s="297">
        <v>306000</v>
      </c>
      <c r="D101" s="298"/>
      <c r="E101" s="298"/>
      <c r="F101" s="298"/>
      <c r="G101" s="298"/>
      <c r="H101" s="298"/>
      <c r="I101" s="298"/>
      <c r="J101" s="298"/>
      <c r="K101" s="298"/>
      <c r="L101" s="298">
        <v>306077</v>
      </c>
      <c r="M101" s="1241"/>
      <c r="N101" s="1288"/>
      <c r="O101" s="298"/>
    </row>
    <row r="102" spans="1:15" ht="15" customHeight="1" x14ac:dyDescent="0.35">
      <c r="A102" s="1243">
        <v>44145</v>
      </c>
      <c r="B102" s="298">
        <v>287870</v>
      </c>
      <c r="C102" s="297"/>
      <c r="D102" s="298">
        <v>250000</v>
      </c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44"/>
      <c r="B103" s="298"/>
      <c r="C103" s="297"/>
      <c r="D103" s="298"/>
      <c r="E103" s="298"/>
      <c r="F103" s="298"/>
      <c r="G103" s="298"/>
      <c r="H103" s="298"/>
      <c r="I103" s="298"/>
      <c r="J103" s="298"/>
      <c r="K103" s="298"/>
      <c r="L103" s="298"/>
      <c r="M103" s="1241"/>
      <c r="N103" s="1288"/>
      <c r="O103" s="298"/>
    </row>
    <row r="104" spans="1:15" ht="15" customHeight="1" x14ac:dyDescent="0.35">
      <c r="A104" s="1243">
        <v>44146</v>
      </c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1244"/>
      <c r="B105" s="298">
        <v>186125</v>
      </c>
      <c r="C105" s="297"/>
      <c r="D105" s="298"/>
      <c r="E105" s="298"/>
      <c r="F105" s="298"/>
      <c r="G105" s="298"/>
      <c r="H105" s="298"/>
      <c r="I105" s="298"/>
      <c r="J105" s="298">
        <v>109472</v>
      </c>
      <c r="K105" s="298"/>
      <c r="L105" s="298"/>
      <c r="M105" s="1241"/>
      <c r="N105" s="1288"/>
      <c r="O105" s="298"/>
    </row>
    <row r="106" spans="1:15" ht="15" customHeight="1" x14ac:dyDescent="0.35">
      <c r="A106" s="1243">
        <v>44147</v>
      </c>
      <c r="B106" s="298"/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1244"/>
      <c r="B107" s="298">
        <v>163098</v>
      </c>
      <c r="C107" s="297"/>
      <c r="D107" s="298"/>
      <c r="E107" s="298"/>
      <c r="F107" s="298"/>
      <c r="G107" s="298"/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1243">
        <v>44148</v>
      </c>
      <c r="B108" s="298"/>
      <c r="C108" s="297"/>
      <c r="D108" s="298"/>
      <c r="E108" s="298"/>
      <c r="F108" s="332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1244"/>
      <c r="B109" s="298">
        <v>141219</v>
      </c>
      <c r="C109" s="297"/>
      <c r="D109" s="298"/>
      <c r="E109" s="298">
        <v>93789</v>
      </c>
      <c r="F109" s="298"/>
      <c r="G109" s="298"/>
      <c r="H109" s="298"/>
      <c r="I109" s="298"/>
      <c r="J109" s="298"/>
      <c r="K109" s="298"/>
      <c r="L109" s="298"/>
      <c r="M109" s="1241"/>
      <c r="N109" s="1288"/>
      <c r="O109" s="298"/>
    </row>
    <row r="110" spans="1:15" ht="15" customHeight="1" x14ac:dyDescent="0.35">
      <c r="A110" s="1243">
        <v>44149</v>
      </c>
      <c r="B110" s="298"/>
      <c r="C110" s="297"/>
      <c r="D110" s="298"/>
      <c r="E110" s="298"/>
      <c r="F110" s="298"/>
      <c r="G110" s="298"/>
      <c r="H110" s="298"/>
      <c r="I110" s="298"/>
      <c r="J110" s="298"/>
      <c r="K110" s="298"/>
      <c r="L110" s="298">
        <v>290471</v>
      </c>
      <c r="M110" s="1241"/>
      <c r="N110" s="1288"/>
      <c r="O110" s="298"/>
    </row>
    <row r="111" spans="1:15" ht="15" customHeight="1" x14ac:dyDescent="0.35">
      <c r="A111" s="1244"/>
      <c r="B111" s="298">
        <v>225522</v>
      </c>
      <c r="C111" s="297"/>
      <c r="D111" s="298">
        <v>95166</v>
      </c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5" customHeight="1" x14ac:dyDescent="0.35">
      <c r="A112" s="1243">
        <v>44150</v>
      </c>
      <c r="B112" s="298"/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44"/>
      <c r="B113" s="298">
        <v>162639</v>
      </c>
      <c r="C113" s="297"/>
      <c r="D113" s="298"/>
      <c r="E113" s="298"/>
      <c r="F113" s="298"/>
      <c r="G113" s="298"/>
      <c r="H113" s="298"/>
      <c r="I113" s="298"/>
      <c r="J113" s="298"/>
      <c r="K113" s="298">
        <v>89811</v>
      </c>
      <c r="L113" s="298"/>
      <c r="M113" s="1241"/>
      <c r="N113" s="1288"/>
      <c r="O113" s="298"/>
    </row>
    <row r="114" spans="1:15" ht="15" customHeight="1" x14ac:dyDescent="0.35">
      <c r="A114" s="1243">
        <v>44151</v>
      </c>
      <c r="B114" s="298"/>
      <c r="C114" s="297"/>
      <c r="D114" s="298"/>
      <c r="E114" s="298"/>
      <c r="F114" s="298"/>
      <c r="G114" s="298"/>
      <c r="H114" s="298">
        <v>104270</v>
      </c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44"/>
      <c r="B115" s="298">
        <v>186354</v>
      </c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5" customHeight="1" x14ac:dyDescent="0.35">
      <c r="A116" s="1243">
        <v>44152</v>
      </c>
      <c r="B116" s="298"/>
      <c r="C116" s="297"/>
      <c r="D116" s="298"/>
      <c r="E116" s="298"/>
      <c r="F116" s="298">
        <v>271728</v>
      </c>
      <c r="G116" s="298">
        <v>251073</v>
      </c>
      <c r="H116" s="298"/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1244"/>
      <c r="B117" s="298"/>
      <c r="C117" s="297"/>
      <c r="D117" s="298"/>
      <c r="E117" s="298"/>
      <c r="F117" s="298"/>
      <c r="G117" s="298"/>
      <c r="H117" s="298"/>
      <c r="I117" s="298"/>
      <c r="J117" s="298"/>
      <c r="K117" s="298"/>
      <c r="L117" s="298"/>
      <c r="M117" s="1241"/>
      <c r="N117" s="1288"/>
      <c r="O117" s="298"/>
    </row>
    <row r="118" spans="1:15" ht="15" customHeight="1" x14ac:dyDescent="0.35">
      <c r="A118" s="1243">
        <v>44153</v>
      </c>
      <c r="B118" s="298"/>
      <c r="C118" s="297"/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44"/>
      <c r="B119" s="298">
        <v>382577</v>
      </c>
      <c r="C119" s="297"/>
      <c r="D119" s="298"/>
      <c r="E119" s="298"/>
      <c r="F119" s="298"/>
      <c r="G119" s="298"/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870">
        <v>44154</v>
      </c>
      <c r="B120" s="298">
        <v>151929</v>
      </c>
      <c r="C120" s="297"/>
      <c r="D120" s="298"/>
      <c r="E120" s="298">
        <v>317705</v>
      </c>
      <c r="F120" s="298"/>
      <c r="G120" s="298"/>
      <c r="H120" s="298"/>
      <c r="I120" s="298"/>
      <c r="J120" s="298"/>
      <c r="K120" s="298"/>
      <c r="L120" s="298">
        <v>198747</v>
      </c>
      <c r="M120" s="1241"/>
      <c r="N120" s="1288"/>
      <c r="O120" s="298"/>
    </row>
    <row r="121" spans="1:15" ht="15" customHeight="1" x14ac:dyDescent="0.35">
      <c r="A121" s="870">
        <v>44155</v>
      </c>
      <c r="B121" s="298">
        <v>200277</v>
      </c>
      <c r="C121" s="297"/>
      <c r="D121" s="298"/>
      <c r="E121" s="298"/>
      <c r="F121" s="298"/>
      <c r="G121" s="298"/>
      <c r="H121" s="298"/>
      <c r="I121" s="298">
        <v>110543</v>
      </c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1249">
        <v>44156</v>
      </c>
      <c r="B122" s="298"/>
      <c r="C122" s="297"/>
      <c r="D122" s="298"/>
      <c r="E122" s="298"/>
      <c r="F122" s="298"/>
      <c r="G122" s="298"/>
      <c r="H122" s="298"/>
      <c r="I122" s="298"/>
      <c r="J122" s="298"/>
      <c r="K122" s="298"/>
      <c r="L122" s="298"/>
      <c r="M122" s="1241"/>
      <c r="N122" s="1288"/>
      <c r="O122" s="298"/>
    </row>
    <row r="123" spans="1:15" ht="15" customHeight="1" x14ac:dyDescent="0.35">
      <c r="A123" s="1251"/>
      <c r="B123" s="298">
        <v>194540</v>
      </c>
      <c r="C123" s="297"/>
      <c r="D123" s="298"/>
      <c r="E123" s="298"/>
      <c r="F123" s="298"/>
      <c r="G123" s="298"/>
      <c r="H123" s="298"/>
      <c r="I123" s="298"/>
      <c r="J123" s="298"/>
      <c r="K123" s="298"/>
      <c r="L123" s="298"/>
      <c r="M123" s="1241"/>
      <c r="N123" s="1288"/>
      <c r="O123" s="298"/>
    </row>
    <row r="124" spans="1:15" ht="15" customHeight="1" x14ac:dyDescent="0.35">
      <c r="A124" s="1249">
        <v>44157</v>
      </c>
      <c r="B124" s="298"/>
      <c r="C124" s="297"/>
      <c r="D124" s="298"/>
      <c r="E124" s="298"/>
      <c r="F124" s="298"/>
      <c r="G124" s="298"/>
      <c r="H124" s="298"/>
      <c r="I124" s="298"/>
      <c r="J124" s="298"/>
      <c r="K124" s="298"/>
      <c r="L124" s="298"/>
      <c r="M124" s="1241"/>
      <c r="N124" s="1288"/>
      <c r="O124" s="298"/>
    </row>
    <row r="125" spans="1:15" ht="15" customHeight="1" x14ac:dyDescent="0.35">
      <c r="A125" s="1251"/>
      <c r="B125" s="298">
        <v>224451</v>
      </c>
      <c r="C125" s="297"/>
      <c r="D125" s="298"/>
      <c r="E125" s="298"/>
      <c r="F125" s="298"/>
      <c r="G125" s="298"/>
      <c r="H125" s="298"/>
      <c r="I125" s="298"/>
      <c r="J125" s="298"/>
      <c r="K125" s="298"/>
      <c r="L125" s="298">
        <v>307661</v>
      </c>
      <c r="M125" s="1241"/>
      <c r="N125" s="1288"/>
      <c r="O125" s="298"/>
    </row>
    <row r="126" spans="1:15" ht="15" customHeight="1" x14ac:dyDescent="0.35">
      <c r="A126" s="1249">
        <v>44158</v>
      </c>
      <c r="B126" s="298"/>
      <c r="C126" s="297">
        <v>259921</v>
      </c>
      <c r="D126" s="298"/>
      <c r="E126" s="298"/>
      <c r="F126" s="298"/>
      <c r="G126" s="298"/>
      <c r="H126" s="298"/>
      <c r="I126" s="298"/>
      <c r="J126" s="298"/>
      <c r="K126" s="298"/>
      <c r="L126" s="298"/>
      <c r="M126" s="1241"/>
      <c r="N126" s="1288"/>
      <c r="O126" s="298"/>
    </row>
    <row r="127" spans="1:15" ht="18" customHeight="1" x14ac:dyDescent="0.35">
      <c r="A127" s="1251"/>
      <c r="B127" s="298">
        <v>197141</v>
      </c>
      <c r="C127" s="297">
        <v>306000</v>
      </c>
      <c r="D127" s="298"/>
      <c r="E127" s="298"/>
      <c r="F127" s="298"/>
      <c r="G127" s="298"/>
      <c r="H127" s="298"/>
      <c r="I127" s="298"/>
      <c r="J127" s="298"/>
      <c r="K127" s="298"/>
      <c r="L127" s="298"/>
      <c r="M127" s="1241"/>
      <c r="N127" s="1288"/>
      <c r="O127" s="298"/>
    </row>
    <row r="128" spans="1:15" ht="15" customHeight="1" x14ac:dyDescent="0.35">
      <c r="A128" s="1249">
        <v>44159</v>
      </c>
      <c r="B128" s="298"/>
      <c r="C128" s="297"/>
      <c r="D128" s="298"/>
      <c r="E128" s="298"/>
      <c r="F128" s="298"/>
      <c r="G128" s="298"/>
      <c r="H128" s="298"/>
      <c r="I128" s="298"/>
      <c r="J128" s="298"/>
      <c r="K128" s="298"/>
      <c r="L128" s="298"/>
      <c r="M128" s="1241"/>
      <c r="N128" s="1288"/>
      <c r="O128" s="298"/>
    </row>
    <row r="129" spans="1:15" ht="15" customHeight="1" x14ac:dyDescent="0.35">
      <c r="A129" s="1251"/>
      <c r="B129" s="298">
        <v>201042</v>
      </c>
      <c r="C129" s="297"/>
      <c r="D129" s="298">
        <v>216197</v>
      </c>
      <c r="E129" s="298"/>
      <c r="F129" s="298"/>
      <c r="G129" s="298"/>
      <c r="H129" s="298"/>
      <c r="I129" s="298"/>
      <c r="J129" s="298"/>
      <c r="K129" s="298"/>
      <c r="L129" s="298"/>
      <c r="M129" s="1241"/>
      <c r="N129" s="1288"/>
      <c r="O129" s="298"/>
    </row>
    <row r="130" spans="1:15" ht="15" customHeight="1" x14ac:dyDescent="0.35">
      <c r="A130" s="1249">
        <v>44160</v>
      </c>
      <c r="B130" s="298"/>
      <c r="C130" s="297"/>
      <c r="D130" s="298"/>
      <c r="E130" s="298"/>
      <c r="F130" s="298"/>
      <c r="G130" s="298"/>
      <c r="H130" s="298"/>
      <c r="I130" s="298"/>
      <c r="J130" s="298"/>
      <c r="K130" s="298"/>
      <c r="L130" s="298"/>
      <c r="M130" s="1241"/>
      <c r="N130" s="1288"/>
      <c r="O130" s="298"/>
    </row>
    <row r="131" spans="1:15" ht="15" customHeight="1" x14ac:dyDescent="0.35">
      <c r="A131" s="1251"/>
      <c r="B131" s="298"/>
      <c r="C131" s="297"/>
      <c r="D131" s="298"/>
      <c r="E131" s="298"/>
      <c r="F131" s="298"/>
      <c r="G131" s="298"/>
      <c r="H131" s="298"/>
      <c r="I131" s="298"/>
      <c r="J131" s="298"/>
      <c r="K131" s="298"/>
      <c r="L131" s="298"/>
      <c r="M131" s="1241"/>
      <c r="N131" s="1288"/>
      <c r="O131" s="298"/>
    </row>
    <row r="132" spans="1:15" ht="15" customHeight="1" x14ac:dyDescent="0.35">
      <c r="A132" s="1249">
        <v>44161</v>
      </c>
      <c r="B132" s="298"/>
      <c r="C132" s="297"/>
      <c r="D132" s="298"/>
      <c r="E132" s="298"/>
      <c r="F132" s="298"/>
      <c r="G132" s="298"/>
      <c r="H132" s="298"/>
      <c r="I132" s="298"/>
      <c r="J132" s="298"/>
      <c r="K132" s="298"/>
      <c r="L132" s="298"/>
      <c r="M132" s="1241"/>
      <c r="N132" s="1288"/>
      <c r="O132" s="298"/>
    </row>
    <row r="133" spans="1:15" ht="15" customHeight="1" x14ac:dyDescent="0.35">
      <c r="A133" s="1251"/>
      <c r="B133" s="298"/>
      <c r="C133" s="297"/>
      <c r="D133" s="298"/>
      <c r="E133" s="298"/>
      <c r="F133" s="298"/>
      <c r="G133" s="298"/>
      <c r="H133" s="298"/>
      <c r="I133" s="298"/>
      <c r="J133" s="298"/>
      <c r="K133" s="298"/>
      <c r="L133" s="298">
        <v>209610</v>
      </c>
      <c r="M133" s="1241"/>
      <c r="N133" s="1288"/>
      <c r="O133" s="298"/>
    </row>
    <row r="134" spans="1:15" ht="15" customHeight="1" x14ac:dyDescent="0.35">
      <c r="A134" s="1249">
        <v>44162</v>
      </c>
      <c r="B134" s="298"/>
      <c r="C134" s="297"/>
      <c r="D134" s="298"/>
      <c r="E134" s="298"/>
      <c r="F134" s="298"/>
      <c r="G134" s="298"/>
      <c r="H134" s="298"/>
      <c r="I134" s="298"/>
      <c r="J134" s="298"/>
      <c r="K134" s="298"/>
      <c r="L134" s="298"/>
      <c r="M134" s="1241"/>
      <c r="N134" s="1288"/>
      <c r="O134" s="298"/>
    </row>
    <row r="135" spans="1:15" ht="15" customHeight="1" x14ac:dyDescent="0.35">
      <c r="A135" s="1251"/>
      <c r="B135" s="298">
        <v>259335</v>
      </c>
      <c r="C135" s="297"/>
      <c r="D135" s="298"/>
      <c r="E135" s="298"/>
      <c r="F135" s="298"/>
      <c r="G135" s="298"/>
      <c r="H135" s="298"/>
      <c r="I135" s="298"/>
      <c r="J135" s="298"/>
      <c r="K135" s="298"/>
      <c r="L135" s="298"/>
      <c r="M135" s="1241"/>
      <c r="N135" s="1288"/>
      <c r="O135" s="298"/>
    </row>
    <row r="136" spans="1:15" ht="15" customHeight="1" x14ac:dyDescent="0.35">
      <c r="A136" s="1249">
        <v>44163</v>
      </c>
      <c r="B136" s="298"/>
      <c r="C136" s="297"/>
      <c r="D136" s="298"/>
      <c r="E136" s="298"/>
      <c r="F136" s="298"/>
      <c r="G136" s="298"/>
      <c r="H136" s="298"/>
      <c r="I136" s="298"/>
      <c r="J136" s="298"/>
      <c r="K136" s="298"/>
      <c r="L136" s="298"/>
      <c r="M136" s="1241"/>
      <c r="N136" s="1288"/>
      <c r="O136" s="298"/>
    </row>
    <row r="137" spans="1:15" ht="15" customHeight="1" x14ac:dyDescent="0.35">
      <c r="A137" s="1251"/>
      <c r="B137" s="298"/>
      <c r="C137" s="297"/>
      <c r="D137" s="298"/>
      <c r="E137" s="298"/>
      <c r="F137" s="298"/>
      <c r="G137" s="298"/>
      <c r="H137" s="298"/>
      <c r="I137" s="298"/>
      <c r="J137" s="298">
        <v>89199</v>
      </c>
      <c r="K137" s="298"/>
      <c r="L137" s="298"/>
      <c r="M137" s="1241"/>
      <c r="N137" s="1288"/>
      <c r="O137" s="298"/>
    </row>
    <row r="138" spans="1:15" ht="15" customHeight="1" x14ac:dyDescent="0.35">
      <c r="A138" s="1249">
        <v>44164</v>
      </c>
      <c r="B138" s="298"/>
      <c r="C138" s="297"/>
      <c r="D138" s="298"/>
      <c r="E138" s="298"/>
      <c r="F138" s="298"/>
      <c r="G138" s="298"/>
      <c r="H138" s="298"/>
      <c r="I138" s="298"/>
      <c r="J138" s="298"/>
      <c r="K138" s="298"/>
      <c r="L138" s="298"/>
      <c r="M138" s="1241"/>
      <c r="N138" s="1288"/>
      <c r="O138" s="298"/>
    </row>
    <row r="139" spans="1:15" ht="15" customHeight="1" x14ac:dyDescent="0.35">
      <c r="A139" s="1251"/>
      <c r="B139" s="298"/>
      <c r="C139" s="297"/>
      <c r="D139" s="298"/>
      <c r="E139" s="298"/>
      <c r="F139" s="298"/>
      <c r="G139" s="298"/>
      <c r="H139" s="298"/>
      <c r="I139" s="298"/>
      <c r="J139" s="298"/>
      <c r="K139" s="298"/>
      <c r="L139" s="298"/>
      <c r="M139" s="1241"/>
      <c r="N139" s="1288"/>
      <c r="O139" s="298"/>
    </row>
    <row r="140" spans="1:15" ht="15" customHeight="1" x14ac:dyDescent="0.35">
      <c r="A140" s="1249">
        <v>44165</v>
      </c>
      <c r="B140" s="298"/>
      <c r="C140" s="297"/>
      <c r="D140" s="298"/>
      <c r="E140" s="298"/>
      <c r="F140" s="298"/>
      <c r="G140" s="298"/>
      <c r="H140" s="298"/>
      <c r="I140" s="298"/>
      <c r="J140" s="298"/>
      <c r="K140" s="298"/>
      <c r="L140" s="298"/>
      <c r="M140" s="1241"/>
      <c r="N140" s="1288"/>
      <c r="O140" s="298"/>
    </row>
    <row r="141" spans="1:15" ht="15" customHeight="1" x14ac:dyDescent="0.35">
      <c r="A141" s="1251"/>
      <c r="B141" s="298"/>
      <c r="C141" s="297"/>
      <c r="D141" s="298"/>
      <c r="E141" s="298"/>
      <c r="F141" s="298"/>
      <c r="G141" s="298"/>
      <c r="H141" s="298"/>
      <c r="I141" s="298"/>
      <c r="J141" s="298"/>
      <c r="K141" s="298">
        <v>77189</v>
      </c>
      <c r="L141" s="298"/>
      <c r="M141" s="1241"/>
      <c r="N141" s="1288"/>
      <c r="O141" s="298"/>
    </row>
    <row r="142" spans="1:15" s="295" customFormat="1" ht="22" customHeight="1" x14ac:dyDescent="0.35">
      <c r="A142" s="862" t="s">
        <v>113</v>
      </c>
      <c r="B142" s="293">
        <f t="shared" ref="B142:M142" si="1">SUM(B84:B141)</f>
        <v>3164119</v>
      </c>
      <c r="C142" s="293">
        <f t="shared" si="1"/>
        <v>1122057</v>
      </c>
      <c r="D142" s="293">
        <f>SUM(D84:D141)</f>
        <v>659130</v>
      </c>
      <c r="E142" s="293">
        <f t="shared" si="1"/>
        <v>411494</v>
      </c>
      <c r="F142" s="293">
        <f t="shared" si="1"/>
        <v>827119</v>
      </c>
      <c r="G142" s="293">
        <f t="shared" si="1"/>
        <v>251073</v>
      </c>
      <c r="H142" s="293">
        <f t="shared" si="1"/>
        <v>104270</v>
      </c>
      <c r="I142" s="293">
        <f t="shared" si="1"/>
        <v>110543</v>
      </c>
      <c r="J142" s="293">
        <f t="shared" si="1"/>
        <v>312427</v>
      </c>
      <c r="K142" s="293">
        <f t="shared" si="1"/>
        <v>241588</v>
      </c>
      <c r="L142" s="293">
        <f t="shared" si="1"/>
        <v>1603955</v>
      </c>
      <c r="M142" s="1293">
        <f t="shared" si="1"/>
        <v>74894</v>
      </c>
      <c r="N142" s="1294"/>
      <c r="O142" s="293">
        <f>SUM(B142:N142)</f>
        <v>8882669</v>
      </c>
    </row>
    <row r="143" spans="1:15" ht="24" customHeight="1" x14ac:dyDescent="0.35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2">
        <f>SUM(O5:O142)</f>
        <v>31488859</v>
      </c>
    </row>
    <row r="144" spans="1:15" ht="22" customHeight="1" x14ac:dyDescent="0.35">
      <c r="A144" s="331" t="s">
        <v>151</v>
      </c>
      <c r="B144" s="303"/>
      <c r="C144" s="303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</row>
    <row r="145" spans="1:15" ht="22" customHeight="1" x14ac:dyDescent="0.3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</row>
    <row r="146" spans="1:15" ht="22" customHeight="1" x14ac:dyDescent="0.35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</row>
    <row r="147" spans="1:15" ht="32.25" customHeight="1" x14ac:dyDescent="0.35">
      <c r="A147" s="324"/>
      <c r="B147" s="1238"/>
      <c r="C147" s="1238"/>
      <c r="D147" s="301"/>
      <c r="E147" s="301"/>
      <c r="F147" s="301"/>
      <c r="G147" s="301"/>
      <c r="H147" s="1239"/>
      <c r="I147" s="1239"/>
      <c r="J147" s="866"/>
      <c r="K147" s="301"/>
      <c r="L147" s="1239"/>
      <c r="M147" s="1239"/>
      <c r="N147" s="1239"/>
      <c r="O147" s="866"/>
    </row>
    <row r="148" spans="1:15" ht="22" customHeight="1" x14ac:dyDescent="0.35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</row>
    <row r="149" spans="1:15" ht="22" customHeight="1" x14ac:dyDescent="0.35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</row>
    <row r="150" spans="1:15" ht="22" customHeight="1" x14ac:dyDescent="0.35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</row>
    <row r="151" spans="1:15" ht="22" customHeight="1" x14ac:dyDescent="0.35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</row>
    <row r="152" spans="1:15" ht="22" customHeight="1" x14ac:dyDescent="0.35">
      <c r="A152" s="325"/>
      <c r="B152" s="1286"/>
      <c r="C152" s="1286"/>
      <c r="D152" s="859"/>
      <c r="E152" s="859"/>
      <c r="F152" s="859"/>
      <c r="G152" s="315"/>
      <c r="H152" s="1287"/>
      <c r="I152" s="1287"/>
      <c r="J152" s="880"/>
      <c r="K152" s="859"/>
      <c r="L152" s="1237"/>
      <c r="M152" s="1237"/>
      <c r="N152" s="1237"/>
      <c r="O152" s="880"/>
    </row>
    <row r="153" spans="1:15" ht="22" customHeight="1" x14ac:dyDescent="0.35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</row>
    <row r="154" spans="1:15" ht="15" x14ac:dyDescent="0.35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</row>
  </sheetData>
  <mergeCells count="200">
    <mergeCell ref="B152:C152"/>
    <mergeCell ref="H152:I152"/>
    <mergeCell ref="L152:N152"/>
    <mergeCell ref="A140:A141"/>
    <mergeCell ref="M140:N140"/>
    <mergeCell ref="M141:N141"/>
    <mergeCell ref="M142:N142"/>
    <mergeCell ref="B147:C147"/>
    <mergeCell ref="H147:I147"/>
    <mergeCell ref="L147:N147"/>
    <mergeCell ref="A136:A137"/>
    <mergeCell ref="M136:N136"/>
    <mergeCell ref="M137:N137"/>
    <mergeCell ref="A138:A139"/>
    <mergeCell ref="M138:N138"/>
    <mergeCell ref="M139:N139"/>
    <mergeCell ref="A132:A133"/>
    <mergeCell ref="M132:N132"/>
    <mergeCell ref="M133:N133"/>
    <mergeCell ref="A134:A135"/>
    <mergeCell ref="M134:N134"/>
    <mergeCell ref="M135:N135"/>
    <mergeCell ref="A128:A129"/>
    <mergeCell ref="M128:N128"/>
    <mergeCell ref="M129:N129"/>
    <mergeCell ref="A130:A131"/>
    <mergeCell ref="M130:N130"/>
    <mergeCell ref="M131:N131"/>
    <mergeCell ref="A124:A125"/>
    <mergeCell ref="M124:N124"/>
    <mergeCell ref="M125:N125"/>
    <mergeCell ref="A126:A127"/>
    <mergeCell ref="M126:N126"/>
    <mergeCell ref="M127:N127"/>
    <mergeCell ref="A118:A119"/>
    <mergeCell ref="M118:N118"/>
    <mergeCell ref="M119:N119"/>
    <mergeCell ref="M120:N120"/>
    <mergeCell ref="M121:N121"/>
    <mergeCell ref="A122:A123"/>
    <mergeCell ref="M122:N122"/>
    <mergeCell ref="M123:N123"/>
    <mergeCell ref="A114:A115"/>
    <mergeCell ref="M114:N114"/>
    <mergeCell ref="M115:N115"/>
    <mergeCell ref="A116:A117"/>
    <mergeCell ref="M116:N116"/>
    <mergeCell ref="M117:N117"/>
    <mergeCell ref="A110:A111"/>
    <mergeCell ref="M110:N110"/>
    <mergeCell ref="M111:N111"/>
    <mergeCell ref="A112:A113"/>
    <mergeCell ref="M112:N112"/>
    <mergeCell ref="M113:N113"/>
    <mergeCell ref="A106:A107"/>
    <mergeCell ref="M106:N106"/>
    <mergeCell ref="M107:N107"/>
    <mergeCell ref="A108:A109"/>
    <mergeCell ref="M108:N108"/>
    <mergeCell ref="M109:N109"/>
    <mergeCell ref="A102:A103"/>
    <mergeCell ref="M102:N102"/>
    <mergeCell ref="M103:N103"/>
    <mergeCell ref="A104:A105"/>
    <mergeCell ref="M104:N104"/>
    <mergeCell ref="M105:N105"/>
    <mergeCell ref="A98:A99"/>
    <mergeCell ref="M98:N98"/>
    <mergeCell ref="M99:N99"/>
    <mergeCell ref="A100:A101"/>
    <mergeCell ref="M100:N100"/>
    <mergeCell ref="M101:N101"/>
    <mergeCell ref="A94:A95"/>
    <mergeCell ref="M94:N94"/>
    <mergeCell ref="M95:N95"/>
    <mergeCell ref="A96:A97"/>
    <mergeCell ref="M96:N96"/>
    <mergeCell ref="M97:N97"/>
    <mergeCell ref="A90:A91"/>
    <mergeCell ref="M90:N90"/>
    <mergeCell ref="M91:N91"/>
    <mergeCell ref="A92:A93"/>
    <mergeCell ref="M92:N92"/>
    <mergeCell ref="M93:N93"/>
    <mergeCell ref="A86:A87"/>
    <mergeCell ref="M86:N86"/>
    <mergeCell ref="M87:N87"/>
    <mergeCell ref="A88:A89"/>
    <mergeCell ref="M88:N88"/>
    <mergeCell ref="M89:N89"/>
    <mergeCell ref="M82:N82"/>
    <mergeCell ref="O82:O83"/>
    <mergeCell ref="M83:N83"/>
    <mergeCell ref="A84:A85"/>
    <mergeCell ref="M84:N84"/>
    <mergeCell ref="M85:N85"/>
    <mergeCell ref="K79:L79"/>
    <mergeCell ref="A82:A83"/>
    <mergeCell ref="B82:C82"/>
    <mergeCell ref="E82:G82"/>
    <mergeCell ref="H82:K82"/>
    <mergeCell ref="A75:A76"/>
    <mergeCell ref="K75:L75"/>
    <mergeCell ref="K76:L76"/>
    <mergeCell ref="A77:A78"/>
    <mergeCell ref="K77:L77"/>
    <mergeCell ref="K78:L78"/>
    <mergeCell ref="A69:A71"/>
    <mergeCell ref="K69:L69"/>
    <mergeCell ref="K70:L70"/>
    <mergeCell ref="K71:L71"/>
    <mergeCell ref="A72:A74"/>
    <mergeCell ref="K72:L72"/>
    <mergeCell ref="K74:L74"/>
    <mergeCell ref="A63:A65"/>
    <mergeCell ref="K63:L63"/>
    <mergeCell ref="K65:L65"/>
    <mergeCell ref="A66:A68"/>
    <mergeCell ref="K66:L66"/>
    <mergeCell ref="K68:L68"/>
    <mergeCell ref="A58:A59"/>
    <mergeCell ref="K58:L58"/>
    <mergeCell ref="K59:L59"/>
    <mergeCell ref="A60:A62"/>
    <mergeCell ref="K60:L60"/>
    <mergeCell ref="K62:L62"/>
    <mergeCell ref="A53:A55"/>
    <mergeCell ref="K53:L53"/>
    <mergeCell ref="K55:L55"/>
    <mergeCell ref="A56:A57"/>
    <mergeCell ref="K56:L56"/>
    <mergeCell ref="K57:L57"/>
    <mergeCell ref="A48:A50"/>
    <mergeCell ref="K48:L48"/>
    <mergeCell ref="K50:L50"/>
    <mergeCell ref="A51:A52"/>
    <mergeCell ref="K51:L51"/>
    <mergeCell ref="K52:L52"/>
    <mergeCell ref="A43:A44"/>
    <mergeCell ref="K43:L43"/>
    <mergeCell ref="K44:L44"/>
    <mergeCell ref="A45:A47"/>
    <mergeCell ref="K45:L45"/>
    <mergeCell ref="K47:L47"/>
    <mergeCell ref="A39:A40"/>
    <mergeCell ref="K39:L39"/>
    <mergeCell ref="K40:L40"/>
    <mergeCell ref="A41:A42"/>
    <mergeCell ref="K41:L41"/>
    <mergeCell ref="K42:L42"/>
    <mergeCell ref="A33:A35"/>
    <mergeCell ref="K33:L33"/>
    <mergeCell ref="K35:L35"/>
    <mergeCell ref="A36:A38"/>
    <mergeCell ref="K36:L36"/>
    <mergeCell ref="K38:L38"/>
    <mergeCell ref="A29:A30"/>
    <mergeCell ref="K29:L29"/>
    <mergeCell ref="K30:L30"/>
    <mergeCell ref="A31:A32"/>
    <mergeCell ref="K31:L31"/>
    <mergeCell ref="K32:L32"/>
    <mergeCell ref="A24:A26"/>
    <mergeCell ref="K24:L24"/>
    <mergeCell ref="K26:L26"/>
    <mergeCell ref="A27:A28"/>
    <mergeCell ref="K27:L27"/>
    <mergeCell ref="K28:L28"/>
    <mergeCell ref="A20:A21"/>
    <mergeCell ref="K20:L20"/>
    <mergeCell ref="K21:L21"/>
    <mergeCell ref="A22:A23"/>
    <mergeCell ref="K22:L22"/>
    <mergeCell ref="K23:L23"/>
    <mergeCell ref="A14:A15"/>
    <mergeCell ref="K14:L14"/>
    <mergeCell ref="K15:L15"/>
    <mergeCell ref="A16:A19"/>
    <mergeCell ref="K16:L16"/>
    <mergeCell ref="K19:L19"/>
    <mergeCell ref="A12:A13"/>
    <mergeCell ref="K12:L12"/>
    <mergeCell ref="K13:L13"/>
    <mergeCell ref="A6:A7"/>
    <mergeCell ref="K6:L6"/>
    <mergeCell ref="K7:L7"/>
    <mergeCell ref="A8:A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K5:L5"/>
    <mergeCell ref="A10:A11"/>
    <mergeCell ref="K10:L10"/>
    <mergeCell ref="K11:L11"/>
  </mergeCells>
  <printOptions horizontalCentered="1"/>
  <pageMargins left="0.25" right="0.25" top="0.16" bottom="0.12" header="0.18" footer="0.12"/>
  <pageSetup paperSize="9" scale="48" fitToHeight="0" orientation="landscape" horizontalDpi="360" verticalDpi="360" r:id="rId1"/>
  <rowBreaks count="1" manualBreakCount="1">
    <brk id="80" max="15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P157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7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305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301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44105</v>
      </c>
      <c r="B6" s="327">
        <v>112761</v>
      </c>
      <c r="C6" s="327"/>
      <c r="D6" s="297"/>
      <c r="E6" s="297"/>
      <c r="F6" s="297"/>
      <c r="G6" s="298"/>
      <c r="H6" s="298"/>
      <c r="I6" s="298">
        <v>114750</v>
      </c>
      <c r="J6" s="298"/>
      <c r="K6" s="1241"/>
      <c r="L6" s="1288"/>
      <c r="M6" s="298"/>
      <c r="N6" s="298"/>
      <c r="O6" s="298"/>
    </row>
    <row r="7" spans="1:16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>
        <v>114750</v>
      </c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44106</v>
      </c>
      <c r="B8" s="327">
        <v>137471</v>
      </c>
      <c r="C8" s="327"/>
      <c r="D8" s="297">
        <v>253215</v>
      </c>
      <c r="E8" s="297"/>
      <c r="F8" s="297">
        <v>178293</v>
      </c>
      <c r="G8" s="298"/>
      <c r="H8" s="298"/>
      <c r="I8" s="298">
        <v>114750</v>
      </c>
      <c r="J8" s="298"/>
      <c r="K8" s="1289"/>
      <c r="L8" s="1290"/>
      <c r="M8" s="298">
        <v>404630</v>
      </c>
      <c r="N8" s="298">
        <v>289270</v>
      </c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44107</v>
      </c>
      <c r="B10" s="327">
        <v>131504</v>
      </c>
      <c r="C10" s="327"/>
      <c r="D10" s="297"/>
      <c r="E10" s="297"/>
      <c r="F10" s="297"/>
      <c r="G10" s="298"/>
      <c r="H10" s="298"/>
      <c r="I10" s="298">
        <v>114750</v>
      </c>
      <c r="J10" s="298">
        <v>97079</v>
      </c>
      <c r="K10" s="1241"/>
      <c r="L10" s="1288"/>
      <c r="M10" s="298"/>
      <c r="N10" s="298"/>
      <c r="O10" s="298"/>
    </row>
    <row r="11" spans="1:16" ht="15" customHeight="1" x14ac:dyDescent="0.35">
      <c r="A11" s="1251"/>
      <c r="B11" s="327"/>
      <c r="C11" s="297"/>
      <c r="D11" s="297"/>
      <c r="E11" s="297"/>
      <c r="F11" s="297"/>
      <c r="G11" s="298"/>
      <c r="H11" s="298"/>
      <c r="I11" s="298"/>
      <c r="J11" s="298"/>
      <c r="K11" s="1241"/>
      <c r="L11" s="1288"/>
      <c r="M11" s="298"/>
      <c r="N11" s="298"/>
      <c r="O11" s="298"/>
    </row>
    <row r="12" spans="1:16" ht="15" customHeight="1" x14ac:dyDescent="0.35">
      <c r="A12" s="1249">
        <v>44108</v>
      </c>
      <c r="B12" s="327">
        <v>82085</v>
      </c>
      <c r="C12" s="327"/>
      <c r="D12" s="297"/>
      <c r="E12" s="297"/>
      <c r="F12" s="297">
        <v>131892</v>
      </c>
      <c r="G12" s="298"/>
      <c r="H12" s="298"/>
      <c r="I12" s="298"/>
      <c r="J12" s="298"/>
      <c r="K12" s="1241"/>
      <c r="L12" s="1288"/>
      <c r="M12" s="298"/>
      <c r="N12" s="298"/>
      <c r="O12" s="298"/>
    </row>
    <row r="13" spans="1:16" ht="15" customHeight="1" x14ac:dyDescent="0.35">
      <c r="A13" s="1251"/>
      <c r="B13" s="327"/>
      <c r="C13" s="327"/>
      <c r="D13" s="297"/>
      <c r="E13" s="297"/>
      <c r="F13" s="297"/>
      <c r="G13" s="298"/>
      <c r="H13" s="298"/>
      <c r="I13" s="298"/>
      <c r="J13" s="298"/>
      <c r="K13" s="1241"/>
      <c r="L13" s="1288"/>
      <c r="M13" s="298"/>
      <c r="N13" s="298"/>
      <c r="O13" s="298"/>
    </row>
    <row r="14" spans="1:16" ht="15" customHeight="1" x14ac:dyDescent="0.35">
      <c r="A14" s="1249">
        <v>44109</v>
      </c>
      <c r="B14" s="327">
        <v>129821</v>
      </c>
      <c r="C14" s="327"/>
      <c r="D14" s="297"/>
      <c r="E14" s="297"/>
      <c r="F14" s="297"/>
      <c r="G14" s="298"/>
      <c r="H14" s="298"/>
      <c r="I14" s="298">
        <v>114750</v>
      </c>
      <c r="J14" s="298"/>
      <c r="K14" s="1241"/>
      <c r="L14" s="1288"/>
      <c r="M14" s="298"/>
      <c r="N14" s="298"/>
      <c r="O14" s="298"/>
    </row>
    <row r="15" spans="1:16" ht="15" customHeight="1" x14ac:dyDescent="0.35">
      <c r="A15" s="1251"/>
      <c r="B15" s="327"/>
      <c r="C15" s="327"/>
      <c r="D15" s="297"/>
      <c r="E15" s="297"/>
      <c r="F15" s="297"/>
      <c r="G15" s="298"/>
      <c r="H15" s="298"/>
      <c r="I15" s="298">
        <v>114750</v>
      </c>
      <c r="J15" s="298"/>
      <c r="K15" s="1241"/>
      <c r="L15" s="1288"/>
      <c r="M15" s="298"/>
      <c r="N15" s="298"/>
      <c r="O15" s="298"/>
    </row>
    <row r="16" spans="1:16" ht="15" customHeight="1" x14ac:dyDescent="0.35">
      <c r="A16" s="1249">
        <v>44110</v>
      </c>
      <c r="B16" s="327">
        <v>143973</v>
      </c>
      <c r="C16" s="327"/>
      <c r="D16" s="297"/>
      <c r="E16" s="297"/>
      <c r="F16" s="297"/>
      <c r="G16" s="298"/>
      <c r="H16" s="298"/>
      <c r="I16" s="298">
        <v>114750</v>
      </c>
      <c r="J16" s="298"/>
      <c r="K16" s="1241"/>
      <c r="L16" s="1288"/>
      <c r="M16" s="298"/>
      <c r="N16" s="298"/>
      <c r="O16" s="298"/>
    </row>
    <row r="17" spans="1:15" ht="15" customHeight="1" x14ac:dyDescent="0.35">
      <c r="A17" s="1250"/>
      <c r="B17" s="327"/>
      <c r="C17" s="327"/>
      <c r="D17" s="297"/>
      <c r="E17" s="297"/>
      <c r="F17" s="297"/>
      <c r="G17" s="298"/>
      <c r="H17" s="298"/>
      <c r="I17" s="298">
        <v>114750</v>
      </c>
      <c r="J17" s="298"/>
      <c r="K17" s="868"/>
      <c r="L17" s="881"/>
      <c r="M17" s="298"/>
      <c r="N17" s="298"/>
      <c r="O17" s="298"/>
    </row>
    <row r="18" spans="1:15" ht="15" customHeight="1" x14ac:dyDescent="0.35">
      <c r="A18" s="1250"/>
      <c r="B18" s="327"/>
      <c r="C18" s="327"/>
      <c r="D18" s="297"/>
      <c r="E18" s="297"/>
      <c r="F18" s="297"/>
      <c r="G18" s="298"/>
      <c r="H18" s="298"/>
      <c r="I18" s="298">
        <v>78336</v>
      </c>
      <c r="J18" s="298"/>
      <c r="K18" s="868"/>
      <c r="L18" s="881"/>
      <c r="M18" s="298"/>
      <c r="N18" s="298"/>
      <c r="O18" s="298"/>
    </row>
    <row r="19" spans="1:15" ht="15" customHeight="1" x14ac:dyDescent="0.35">
      <c r="A19" s="1251"/>
      <c r="B19" s="327"/>
      <c r="C19" s="327"/>
      <c r="D19" s="297"/>
      <c r="E19" s="297"/>
      <c r="F19" s="297"/>
      <c r="G19" s="298"/>
      <c r="H19" s="298"/>
      <c r="I19" s="298">
        <v>114750</v>
      </c>
      <c r="J19" s="298"/>
      <c r="K19" s="1241"/>
      <c r="L19" s="1288"/>
      <c r="M19" s="298"/>
      <c r="N19" s="298"/>
      <c r="O19" s="298"/>
    </row>
    <row r="20" spans="1:15" ht="15" customHeight="1" x14ac:dyDescent="0.35">
      <c r="A20" s="1249">
        <v>44111</v>
      </c>
      <c r="B20" s="327">
        <v>125460</v>
      </c>
      <c r="C20" s="327"/>
      <c r="D20" s="297"/>
      <c r="E20" s="297">
        <v>121849</v>
      </c>
      <c r="F20" s="297"/>
      <c r="G20" s="298">
        <v>353583</v>
      </c>
      <c r="H20" s="298"/>
      <c r="I20" s="298">
        <v>114750</v>
      </c>
      <c r="J20" s="298"/>
      <c r="K20" s="1241"/>
      <c r="L20" s="1288"/>
      <c r="M20" s="298"/>
      <c r="N20" s="298"/>
      <c r="O20" s="298"/>
    </row>
    <row r="21" spans="1:15" ht="15" customHeight="1" x14ac:dyDescent="0.35">
      <c r="A21" s="1251"/>
      <c r="B21" s="327"/>
      <c r="C21" s="327"/>
      <c r="D21" s="297"/>
      <c r="E21" s="297"/>
      <c r="F21" s="297"/>
      <c r="G21" s="298"/>
      <c r="H21" s="298"/>
      <c r="I21" s="298">
        <v>114750</v>
      </c>
      <c r="J21" s="298"/>
      <c r="K21" s="1241"/>
      <c r="L21" s="1288"/>
      <c r="M21" s="298"/>
      <c r="N21" s="298"/>
      <c r="O21" s="298"/>
    </row>
    <row r="22" spans="1:15" ht="15" customHeight="1" x14ac:dyDescent="0.35">
      <c r="A22" s="1249">
        <v>44112</v>
      </c>
      <c r="B22" s="327">
        <v>136094</v>
      </c>
      <c r="C22" s="327"/>
      <c r="D22" s="297"/>
      <c r="E22" s="297"/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51"/>
      <c r="B23" s="327"/>
      <c r="C23" s="327"/>
      <c r="D23" s="297"/>
      <c r="E23" s="297"/>
      <c r="F23" s="297"/>
      <c r="G23" s="298"/>
      <c r="H23" s="298"/>
      <c r="I23" s="298"/>
      <c r="J23" s="298"/>
      <c r="K23" s="1241"/>
      <c r="L23" s="1288"/>
      <c r="M23" s="298"/>
      <c r="N23" s="298"/>
      <c r="O23" s="298"/>
    </row>
    <row r="24" spans="1:15" ht="15" customHeight="1" x14ac:dyDescent="0.35">
      <c r="A24" s="1249">
        <v>44113</v>
      </c>
      <c r="B24" s="327">
        <v>138083</v>
      </c>
      <c r="C24" s="327"/>
      <c r="D24" s="297"/>
      <c r="E24" s="297"/>
      <c r="F24" s="297">
        <v>134930</v>
      </c>
      <c r="G24" s="298"/>
      <c r="H24" s="298"/>
      <c r="I24" s="298">
        <v>114750</v>
      </c>
      <c r="J24" s="298"/>
      <c r="K24" s="1241"/>
      <c r="L24" s="1288"/>
      <c r="M24" s="298"/>
      <c r="N24" s="298">
        <v>260200</v>
      </c>
      <c r="O24" s="298"/>
    </row>
    <row r="25" spans="1:15" ht="15" customHeight="1" x14ac:dyDescent="0.35">
      <c r="A25" s="1251"/>
      <c r="B25" s="327"/>
      <c r="C25" s="327"/>
      <c r="D25" s="297"/>
      <c r="E25" s="297"/>
      <c r="F25" s="297"/>
      <c r="G25" s="298"/>
      <c r="H25" s="298"/>
      <c r="I25" s="298">
        <v>114750</v>
      </c>
      <c r="J25" s="298"/>
      <c r="K25" s="1241"/>
      <c r="L25" s="1288"/>
      <c r="M25" s="298"/>
      <c r="N25" s="298"/>
      <c r="O25" s="298"/>
    </row>
    <row r="26" spans="1:15" ht="15" customHeight="1" x14ac:dyDescent="0.35">
      <c r="A26" s="1249">
        <v>44114</v>
      </c>
      <c r="B26" s="327">
        <v>151776</v>
      </c>
      <c r="C26" s="327"/>
      <c r="D26" s="297"/>
      <c r="E26" s="297"/>
      <c r="F26" s="297"/>
      <c r="G26" s="298"/>
      <c r="H26" s="298"/>
      <c r="I26" s="298">
        <v>114750</v>
      </c>
      <c r="J26" s="298"/>
      <c r="K26" s="1241"/>
      <c r="L26" s="1288"/>
      <c r="M26" s="298"/>
      <c r="N26" s="298"/>
      <c r="O26" s="298"/>
    </row>
    <row r="27" spans="1:15" ht="15" customHeight="1" x14ac:dyDescent="0.35">
      <c r="A27" s="1251"/>
      <c r="B27" s="327"/>
      <c r="C27" s="327"/>
      <c r="D27" s="297"/>
      <c r="E27" s="297"/>
      <c r="F27" s="297"/>
      <c r="G27" s="298"/>
      <c r="H27" s="298"/>
      <c r="I27" s="298"/>
      <c r="J27" s="298"/>
      <c r="K27" s="1241"/>
      <c r="L27" s="1288"/>
      <c r="M27" s="298"/>
      <c r="N27" s="298"/>
      <c r="O27" s="298"/>
    </row>
    <row r="28" spans="1:15" ht="15" customHeight="1" x14ac:dyDescent="0.35">
      <c r="A28" s="1249">
        <v>44115</v>
      </c>
      <c r="B28" s="327">
        <v>122783</v>
      </c>
      <c r="C28" s="327"/>
      <c r="D28" s="297"/>
      <c r="E28" s="297"/>
      <c r="F28" s="297"/>
      <c r="G28" s="298"/>
      <c r="H28" s="298"/>
      <c r="I28" s="298"/>
      <c r="J28" s="298">
        <v>107942</v>
      </c>
      <c r="K28" s="1241"/>
      <c r="L28" s="1288"/>
      <c r="M28" s="298"/>
      <c r="N28" s="298"/>
      <c r="O28" s="298"/>
    </row>
    <row r="29" spans="1:15" ht="15" customHeight="1" x14ac:dyDescent="0.35">
      <c r="A29" s="1251"/>
      <c r="B29" s="327"/>
      <c r="C29" s="327"/>
      <c r="D29" s="297"/>
      <c r="E29" s="297"/>
      <c r="F29" s="297"/>
      <c r="G29" s="298"/>
      <c r="H29" s="298"/>
      <c r="I29" s="298"/>
      <c r="J29" s="298"/>
      <c r="K29" s="1241"/>
      <c r="L29" s="1288"/>
      <c r="M29" s="298"/>
      <c r="N29" s="298"/>
      <c r="O29" s="298"/>
    </row>
    <row r="30" spans="1:15" ht="15" customHeight="1" x14ac:dyDescent="0.35">
      <c r="A30" s="1249">
        <v>44116</v>
      </c>
      <c r="B30" s="327">
        <v>141831</v>
      </c>
      <c r="C30" s="327"/>
      <c r="D30" s="297">
        <v>250844</v>
      </c>
      <c r="E30" s="297"/>
      <c r="F30" s="297"/>
      <c r="G30" s="298"/>
      <c r="H30" s="298"/>
      <c r="I30" s="298">
        <v>114750</v>
      </c>
      <c r="J30" s="298"/>
      <c r="K30" s="1241"/>
      <c r="L30" s="1288"/>
      <c r="M30" s="298">
        <v>456450</v>
      </c>
      <c r="N30" s="298"/>
      <c r="O30" s="298"/>
    </row>
    <row r="31" spans="1:15" ht="15" customHeight="1" x14ac:dyDescent="0.35">
      <c r="A31" s="1251"/>
      <c r="B31" s="327"/>
      <c r="C31" s="327"/>
      <c r="D31" s="297"/>
      <c r="E31" s="297"/>
      <c r="F31" s="297"/>
      <c r="G31" s="298"/>
      <c r="H31" s="298"/>
      <c r="I31" s="298"/>
      <c r="J31" s="298"/>
      <c r="K31" s="1241"/>
      <c r="L31" s="1288"/>
      <c r="M31" s="298"/>
      <c r="N31" s="298"/>
      <c r="O31" s="298"/>
    </row>
    <row r="32" spans="1:15" ht="15" customHeight="1" x14ac:dyDescent="0.35">
      <c r="A32" s="1249">
        <v>44117</v>
      </c>
      <c r="B32" s="327"/>
      <c r="C32" s="327"/>
      <c r="D32" s="297"/>
      <c r="E32" s="297"/>
      <c r="F32" s="297"/>
      <c r="G32" s="298"/>
      <c r="H32" s="298"/>
      <c r="I32" s="298">
        <v>114750</v>
      </c>
      <c r="J32" s="298"/>
      <c r="K32" s="1241"/>
      <c r="L32" s="1288"/>
      <c r="M32" s="298"/>
      <c r="N32" s="298"/>
      <c r="O32" s="298"/>
    </row>
    <row r="33" spans="1:15" ht="15" customHeight="1" x14ac:dyDescent="0.35">
      <c r="A33" s="1250"/>
      <c r="B33" s="327"/>
      <c r="C33" s="327"/>
      <c r="D33" s="297"/>
      <c r="E33" s="297"/>
      <c r="F33" s="297"/>
      <c r="G33" s="298"/>
      <c r="H33" s="298"/>
      <c r="I33" s="298">
        <v>114750</v>
      </c>
      <c r="J33" s="298"/>
      <c r="K33" s="868"/>
      <c r="L33" s="881"/>
      <c r="M33" s="298"/>
      <c r="N33" s="298"/>
      <c r="O33" s="298"/>
    </row>
    <row r="34" spans="1:15" ht="15" customHeight="1" x14ac:dyDescent="0.35">
      <c r="A34" s="1251"/>
      <c r="B34" s="327"/>
      <c r="C34" s="327"/>
      <c r="D34" s="297"/>
      <c r="E34" s="297"/>
      <c r="F34" s="297"/>
      <c r="G34" s="298"/>
      <c r="H34" s="298"/>
      <c r="I34" s="298">
        <v>55922</v>
      </c>
      <c r="J34" s="298"/>
      <c r="K34" s="1241"/>
      <c r="L34" s="1288"/>
      <c r="M34" s="298"/>
      <c r="N34" s="298"/>
      <c r="O34" s="298"/>
    </row>
    <row r="35" spans="1:15" ht="15" customHeight="1" x14ac:dyDescent="0.35">
      <c r="A35" s="1249">
        <v>44118</v>
      </c>
      <c r="B35" s="327">
        <v>183524</v>
      </c>
      <c r="C35" s="327"/>
      <c r="D35" s="297"/>
      <c r="E35" s="297"/>
      <c r="F35" s="297"/>
      <c r="G35" s="298"/>
      <c r="H35" s="298"/>
      <c r="I35" s="298">
        <v>114750</v>
      </c>
      <c r="J35" s="298"/>
      <c r="K35" s="1241"/>
      <c r="L35" s="1288"/>
      <c r="M35" s="298"/>
      <c r="N35" s="298"/>
      <c r="O35" s="298"/>
    </row>
    <row r="36" spans="1:15" ht="15" customHeight="1" x14ac:dyDescent="0.35">
      <c r="A36" s="1250"/>
      <c r="B36" s="327"/>
      <c r="C36" s="327"/>
      <c r="D36" s="297"/>
      <c r="E36" s="297"/>
      <c r="F36" s="297"/>
      <c r="G36" s="298"/>
      <c r="H36" s="298"/>
      <c r="I36" s="298">
        <v>114750</v>
      </c>
      <c r="J36" s="298"/>
      <c r="K36" s="868"/>
      <c r="L36" s="881"/>
      <c r="M36" s="298"/>
      <c r="N36" s="298"/>
      <c r="O36" s="298"/>
    </row>
    <row r="37" spans="1:15" ht="15" customHeight="1" x14ac:dyDescent="0.35">
      <c r="A37" s="1251"/>
      <c r="B37" s="327"/>
      <c r="C37" s="327"/>
      <c r="D37" s="297"/>
      <c r="E37" s="297"/>
      <c r="F37" s="297"/>
      <c r="G37" s="298"/>
      <c r="H37" s="298"/>
      <c r="I37" s="298"/>
      <c r="J37" s="298"/>
      <c r="K37" s="1241"/>
      <c r="L37" s="1288"/>
      <c r="M37" s="298"/>
      <c r="N37" s="298"/>
      <c r="O37" s="298"/>
    </row>
    <row r="38" spans="1:15" ht="15" customHeight="1" x14ac:dyDescent="0.35">
      <c r="A38" s="1249">
        <v>44119</v>
      </c>
      <c r="B38" s="327">
        <v>113756</v>
      </c>
      <c r="C38" s="327"/>
      <c r="D38" s="297"/>
      <c r="E38" s="297">
        <v>157796</v>
      </c>
      <c r="F38" s="297">
        <v>153161</v>
      </c>
      <c r="G38" s="298"/>
      <c r="H38" s="298"/>
      <c r="I38" s="298">
        <v>114750</v>
      </c>
      <c r="J38" s="298"/>
      <c r="K38" s="1241"/>
      <c r="L38" s="1288"/>
      <c r="M38" s="298"/>
      <c r="N38" s="298"/>
      <c r="O38" s="298"/>
    </row>
    <row r="39" spans="1:15" ht="15" customHeight="1" x14ac:dyDescent="0.35">
      <c r="A39" s="1251"/>
      <c r="B39" s="327"/>
      <c r="C39" s="327"/>
      <c r="D39" s="297"/>
      <c r="E39" s="297"/>
      <c r="F39" s="297"/>
      <c r="G39" s="298"/>
      <c r="H39" s="298"/>
      <c r="I39" s="298">
        <v>114750</v>
      </c>
      <c r="J39" s="298"/>
      <c r="K39" s="1241"/>
      <c r="L39" s="1288"/>
      <c r="M39" s="298"/>
      <c r="N39" s="298"/>
      <c r="O39" s="298"/>
    </row>
    <row r="40" spans="1:15" ht="15" customHeight="1" x14ac:dyDescent="0.35">
      <c r="A40" s="1249">
        <v>44120</v>
      </c>
      <c r="B40" s="327">
        <v>70686</v>
      </c>
      <c r="C40" s="327"/>
      <c r="D40" s="338"/>
      <c r="E40" s="297"/>
      <c r="F40" s="297"/>
      <c r="G40" s="298"/>
      <c r="H40" s="298"/>
      <c r="I40" s="298">
        <v>114750</v>
      </c>
      <c r="J40" s="298"/>
      <c r="K40" s="1241"/>
      <c r="L40" s="1288"/>
      <c r="M40" s="298"/>
      <c r="N40" s="298">
        <v>269590</v>
      </c>
      <c r="O40" s="298"/>
    </row>
    <row r="41" spans="1:15" ht="15" customHeight="1" x14ac:dyDescent="0.35">
      <c r="A41" s="1251"/>
      <c r="B41" s="327"/>
      <c r="C41" s="327"/>
      <c r="D41" s="297"/>
      <c r="E41" s="297"/>
      <c r="F41" s="297"/>
      <c r="G41" s="298"/>
      <c r="H41" s="298"/>
      <c r="I41" s="298">
        <v>114750</v>
      </c>
      <c r="J41" s="298"/>
      <c r="K41" s="1241"/>
      <c r="L41" s="1288"/>
      <c r="M41" s="298"/>
      <c r="N41" s="298"/>
      <c r="O41" s="298"/>
    </row>
    <row r="42" spans="1:15" ht="15" customHeight="1" x14ac:dyDescent="0.35">
      <c r="A42" s="1249">
        <v>44121</v>
      </c>
      <c r="B42" s="327">
        <v>143438</v>
      </c>
      <c r="C42" s="327"/>
      <c r="D42" s="297"/>
      <c r="E42" s="297"/>
      <c r="F42" s="297"/>
      <c r="G42" s="298"/>
      <c r="H42" s="298"/>
      <c r="I42" s="298">
        <v>114750</v>
      </c>
      <c r="J42" s="298"/>
      <c r="K42" s="1241"/>
      <c r="L42" s="1288"/>
      <c r="M42" s="298">
        <v>510000</v>
      </c>
      <c r="N42" s="298"/>
      <c r="O42" s="298"/>
    </row>
    <row r="43" spans="1:15" ht="15" customHeight="1" x14ac:dyDescent="0.35">
      <c r="A43" s="1251"/>
      <c r="B43" s="327"/>
      <c r="C43" s="327"/>
      <c r="D43" s="297"/>
      <c r="E43" s="297"/>
      <c r="F43" s="297"/>
      <c r="G43" s="298"/>
      <c r="H43" s="298"/>
      <c r="I43" s="298"/>
      <c r="J43" s="298"/>
      <c r="K43" s="1241"/>
      <c r="L43" s="1288"/>
      <c r="M43" s="298"/>
      <c r="N43" s="298"/>
      <c r="O43" s="298"/>
    </row>
    <row r="44" spans="1:15" ht="15" customHeight="1" x14ac:dyDescent="0.35">
      <c r="A44" s="1249">
        <v>44122</v>
      </c>
      <c r="B44" s="327">
        <v>116127</v>
      </c>
      <c r="C44" s="327"/>
      <c r="D44" s="297"/>
      <c r="E44" s="297"/>
      <c r="F44" s="297"/>
      <c r="G44" s="298"/>
      <c r="H44" s="298"/>
      <c r="I44" s="298"/>
      <c r="J44" s="298"/>
      <c r="K44" s="1241"/>
      <c r="L44" s="1288"/>
      <c r="M44" s="298"/>
      <c r="N44" s="298"/>
      <c r="O44" s="298"/>
    </row>
    <row r="45" spans="1:15" ht="15" customHeight="1" x14ac:dyDescent="0.35">
      <c r="A45" s="1250"/>
      <c r="B45" s="327"/>
      <c r="C45" s="327"/>
      <c r="D45" s="297"/>
      <c r="E45" s="297"/>
      <c r="F45" s="297"/>
      <c r="G45" s="298"/>
      <c r="H45" s="298"/>
      <c r="I45" s="298"/>
      <c r="J45" s="298"/>
      <c r="K45" s="868"/>
      <c r="L45" s="881"/>
      <c r="M45" s="298"/>
      <c r="N45" s="298"/>
      <c r="O45" s="298"/>
    </row>
    <row r="46" spans="1:15" ht="15" customHeight="1" x14ac:dyDescent="0.35">
      <c r="A46" s="1251"/>
      <c r="B46" s="327"/>
      <c r="C46" s="327"/>
      <c r="D46" s="297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49">
        <v>44123</v>
      </c>
      <c r="B47" s="327">
        <v>124619</v>
      </c>
      <c r="C47" s="327"/>
      <c r="D47" s="297"/>
      <c r="E47" s="297"/>
      <c r="F47" s="297"/>
      <c r="G47" s="298"/>
      <c r="H47" s="298"/>
      <c r="I47" s="298">
        <v>114750</v>
      </c>
      <c r="J47" s="298"/>
      <c r="K47" s="1241"/>
      <c r="L47" s="1288"/>
      <c r="M47" s="298"/>
      <c r="N47" s="298"/>
      <c r="O47" s="298"/>
    </row>
    <row r="48" spans="1:15" ht="15" customHeight="1" x14ac:dyDescent="0.35">
      <c r="A48" s="1250"/>
      <c r="B48" s="327"/>
      <c r="C48" s="327"/>
      <c r="D48" s="297"/>
      <c r="E48" s="297"/>
      <c r="F48" s="297"/>
      <c r="G48" s="298"/>
      <c r="H48" s="298"/>
      <c r="I48" s="298">
        <v>114750</v>
      </c>
      <c r="J48" s="298"/>
      <c r="K48" s="868"/>
      <c r="L48" s="881"/>
      <c r="M48" s="298"/>
      <c r="N48" s="298"/>
      <c r="O48" s="298"/>
    </row>
    <row r="49" spans="1:15" ht="15" customHeight="1" x14ac:dyDescent="0.35">
      <c r="A49" s="1251"/>
      <c r="B49" s="327"/>
      <c r="C49" s="327"/>
      <c r="D49" s="297"/>
      <c r="E49" s="297"/>
      <c r="F49" s="297"/>
      <c r="G49" s="298"/>
      <c r="H49" s="298"/>
      <c r="I49" s="298">
        <v>77418</v>
      </c>
      <c r="J49" s="298"/>
      <c r="K49" s="1241"/>
      <c r="L49" s="1288"/>
      <c r="M49" s="298"/>
      <c r="N49" s="298"/>
      <c r="O49" s="298"/>
    </row>
    <row r="50" spans="1:15" ht="15" customHeight="1" x14ac:dyDescent="0.35">
      <c r="A50" s="1249">
        <v>44124</v>
      </c>
      <c r="B50" s="327">
        <v>146574</v>
      </c>
      <c r="C50" s="327"/>
      <c r="D50" s="297">
        <v>240363</v>
      </c>
      <c r="E50" s="297">
        <v>95687</v>
      </c>
      <c r="F50" s="297">
        <v>102073</v>
      </c>
      <c r="G50" s="298">
        <v>366741</v>
      </c>
      <c r="H50" s="298"/>
      <c r="I50" s="298">
        <v>114750</v>
      </c>
      <c r="J50" s="298"/>
      <c r="K50" s="1241"/>
      <c r="L50" s="1288"/>
      <c r="M50" s="298"/>
      <c r="N50" s="298"/>
      <c r="O50" s="298"/>
    </row>
    <row r="51" spans="1:15" ht="15" customHeight="1" x14ac:dyDescent="0.35">
      <c r="A51" s="1251"/>
      <c r="B51" s="327"/>
      <c r="C51" s="327"/>
      <c r="D51" s="298"/>
      <c r="E51" s="297"/>
      <c r="F51" s="297"/>
      <c r="G51" s="298"/>
      <c r="H51" s="298"/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49">
        <v>44125</v>
      </c>
      <c r="B52" s="327">
        <v>111078</v>
      </c>
      <c r="C52" s="327"/>
      <c r="D52" s="298">
        <v>382500</v>
      </c>
      <c r="E52" s="297"/>
      <c r="F52" s="297"/>
      <c r="G52" s="298"/>
      <c r="H52" s="298"/>
      <c r="I52" s="298">
        <v>114750</v>
      </c>
      <c r="J52" s="298"/>
      <c r="K52" s="1241"/>
      <c r="L52" s="1288"/>
      <c r="M52" s="298">
        <v>413200</v>
      </c>
      <c r="N52" s="298"/>
      <c r="O52" s="298"/>
    </row>
    <row r="53" spans="1:15" ht="15" customHeight="1" x14ac:dyDescent="0.35">
      <c r="A53" s="1250"/>
      <c r="B53" s="327"/>
      <c r="C53" s="327"/>
      <c r="D53" s="298">
        <v>265328</v>
      </c>
      <c r="E53" s="297"/>
      <c r="F53" s="297"/>
      <c r="G53" s="298"/>
      <c r="H53" s="298"/>
      <c r="I53" s="298">
        <v>114750</v>
      </c>
      <c r="J53" s="298"/>
      <c r="K53" s="868"/>
      <c r="L53" s="881"/>
      <c r="M53" s="298"/>
      <c r="N53" s="298"/>
      <c r="O53" s="298"/>
    </row>
    <row r="54" spans="1:15" ht="15" customHeight="1" x14ac:dyDescent="0.35">
      <c r="A54" s="1251"/>
      <c r="B54" s="327"/>
      <c r="C54" s="327"/>
      <c r="D54" s="297"/>
      <c r="E54" s="297"/>
      <c r="F54" s="297"/>
      <c r="G54" s="298"/>
      <c r="H54" s="298"/>
      <c r="I54" s="298"/>
      <c r="J54" s="298"/>
      <c r="K54" s="1241"/>
      <c r="L54" s="1288"/>
      <c r="M54" s="298"/>
      <c r="N54" s="298"/>
      <c r="O54" s="298"/>
    </row>
    <row r="55" spans="1:15" ht="17.25" customHeight="1" x14ac:dyDescent="0.35">
      <c r="A55" s="1249">
        <v>44126</v>
      </c>
      <c r="B55" s="327">
        <v>107177</v>
      </c>
      <c r="C55" s="327"/>
      <c r="D55" s="297"/>
      <c r="E55" s="297"/>
      <c r="F55" s="297"/>
      <c r="G55" s="298"/>
      <c r="H55" s="298"/>
      <c r="I55" s="298">
        <v>114750</v>
      </c>
      <c r="J55" s="298"/>
      <c r="K55" s="1241"/>
      <c r="L55" s="1288"/>
      <c r="M55" s="298"/>
      <c r="N55" s="298"/>
      <c r="O55" s="298"/>
    </row>
    <row r="56" spans="1:15" ht="15" customHeight="1" x14ac:dyDescent="0.35">
      <c r="A56" s="1251"/>
      <c r="B56" s="327"/>
      <c r="C56" s="327"/>
      <c r="D56" s="297"/>
      <c r="E56" s="297"/>
      <c r="F56" s="297"/>
      <c r="G56" s="298"/>
      <c r="H56" s="298"/>
      <c r="I56" s="298">
        <v>114750</v>
      </c>
      <c r="J56" s="298"/>
      <c r="K56" s="1241"/>
      <c r="L56" s="1288"/>
      <c r="M56" s="298"/>
      <c r="N56" s="298"/>
      <c r="O56" s="298"/>
    </row>
    <row r="57" spans="1:15" ht="15" customHeight="1" x14ac:dyDescent="0.35">
      <c r="A57" s="1249">
        <v>44127</v>
      </c>
      <c r="B57" s="327"/>
      <c r="C57" s="327"/>
      <c r="D57" s="297"/>
      <c r="E57" s="297"/>
      <c r="F57" s="297"/>
      <c r="G57" s="298"/>
      <c r="H57" s="298"/>
      <c r="I57" s="298">
        <v>114750</v>
      </c>
      <c r="J57" s="298"/>
      <c r="K57" s="1291"/>
      <c r="L57" s="1292"/>
      <c r="M57" s="298"/>
      <c r="N57" s="298">
        <v>292840</v>
      </c>
      <c r="O57" s="298"/>
    </row>
    <row r="58" spans="1:15" ht="15" customHeight="1" x14ac:dyDescent="0.35">
      <c r="A58" s="1251"/>
      <c r="B58" s="327"/>
      <c r="C58" s="327"/>
      <c r="D58" s="297"/>
      <c r="E58" s="297"/>
      <c r="F58" s="297"/>
      <c r="G58" s="298"/>
      <c r="H58" s="298"/>
      <c r="I58" s="298">
        <v>114750</v>
      </c>
      <c r="J58" s="298"/>
      <c r="K58" s="1241"/>
      <c r="L58" s="1288"/>
      <c r="M58" s="298"/>
      <c r="N58" s="298"/>
      <c r="O58" s="298"/>
    </row>
    <row r="59" spans="1:15" ht="15" customHeight="1" x14ac:dyDescent="0.35">
      <c r="A59" s="1249">
        <v>44128</v>
      </c>
      <c r="B59" s="327">
        <v>177710</v>
      </c>
      <c r="C59" s="327"/>
      <c r="D59" s="297"/>
      <c r="E59" s="297"/>
      <c r="F59" s="297"/>
      <c r="G59" s="298"/>
      <c r="H59" s="298"/>
      <c r="I59" s="298">
        <v>114750</v>
      </c>
      <c r="J59" s="298"/>
      <c r="K59" s="1241"/>
      <c r="L59" s="1288"/>
      <c r="M59" s="298"/>
      <c r="N59" s="298"/>
      <c r="O59" s="298"/>
    </row>
    <row r="60" spans="1:15" ht="15" customHeight="1" x14ac:dyDescent="0.35">
      <c r="A60" s="1250"/>
      <c r="B60" s="327"/>
      <c r="C60" s="327"/>
      <c r="D60" s="297"/>
      <c r="E60" s="297"/>
      <c r="F60" s="297"/>
      <c r="G60" s="298"/>
      <c r="H60" s="298"/>
      <c r="I60" s="298"/>
      <c r="J60" s="298"/>
      <c r="K60" s="868"/>
      <c r="L60" s="881"/>
      <c r="M60" s="298"/>
      <c r="N60" s="298"/>
      <c r="O60" s="298"/>
    </row>
    <row r="61" spans="1:15" ht="15" customHeight="1" x14ac:dyDescent="0.35">
      <c r="A61" s="1251"/>
      <c r="B61" s="327"/>
      <c r="C61" s="327"/>
      <c r="D61" s="297"/>
      <c r="E61" s="297"/>
      <c r="F61" s="297"/>
      <c r="G61" s="298"/>
      <c r="H61" s="298"/>
      <c r="I61" s="298"/>
      <c r="J61" s="298"/>
      <c r="K61" s="1241"/>
      <c r="L61" s="1288"/>
      <c r="M61" s="298"/>
      <c r="N61" s="298"/>
      <c r="O61" s="298"/>
    </row>
    <row r="62" spans="1:15" ht="15" customHeight="1" x14ac:dyDescent="0.35">
      <c r="A62" s="1249">
        <v>44129</v>
      </c>
      <c r="B62" s="327">
        <v>114291</v>
      </c>
      <c r="C62" s="327"/>
      <c r="D62" s="297"/>
      <c r="E62" s="297"/>
      <c r="F62" s="297"/>
      <c r="G62" s="298"/>
      <c r="H62" s="298"/>
      <c r="I62" s="298">
        <v>114750</v>
      </c>
      <c r="J62" s="298"/>
      <c r="K62" s="1241"/>
      <c r="L62" s="1288"/>
      <c r="M62" s="298"/>
      <c r="N62" s="298"/>
      <c r="O62" s="298"/>
    </row>
    <row r="63" spans="1:15" ht="15" customHeight="1" x14ac:dyDescent="0.35">
      <c r="A63" s="1250"/>
      <c r="B63" s="327"/>
      <c r="C63" s="327"/>
      <c r="D63" s="297"/>
      <c r="E63" s="297"/>
      <c r="F63" s="297"/>
      <c r="G63" s="298"/>
      <c r="H63" s="298"/>
      <c r="I63" s="298"/>
      <c r="J63" s="298"/>
      <c r="K63" s="868"/>
      <c r="L63" s="881"/>
      <c r="M63" s="298"/>
      <c r="N63" s="298"/>
      <c r="O63" s="298"/>
    </row>
    <row r="64" spans="1:15" ht="15" customHeight="1" x14ac:dyDescent="0.35">
      <c r="A64" s="1251"/>
      <c r="B64" s="327"/>
      <c r="C64" s="327"/>
      <c r="D64" s="297"/>
      <c r="E64" s="297"/>
      <c r="F64" s="297"/>
      <c r="G64" s="298"/>
      <c r="H64" s="298"/>
      <c r="I64" s="298"/>
      <c r="J64" s="298"/>
      <c r="K64" s="1241"/>
      <c r="L64" s="1288"/>
      <c r="M64" s="298"/>
      <c r="N64" s="298"/>
      <c r="O64" s="298"/>
    </row>
    <row r="65" spans="1:15" ht="15" customHeight="1" x14ac:dyDescent="0.35">
      <c r="A65" s="1249">
        <v>44130</v>
      </c>
      <c r="B65" s="327">
        <v>153459</v>
      </c>
      <c r="C65" s="327">
        <v>301716</v>
      </c>
      <c r="D65" s="297"/>
      <c r="E65" s="297"/>
      <c r="F65" s="297">
        <v>143531</v>
      </c>
      <c r="G65" s="298"/>
      <c r="H65" s="298"/>
      <c r="I65" s="298">
        <v>114750</v>
      </c>
      <c r="J65" s="298">
        <v>123242</v>
      </c>
      <c r="K65" s="1241"/>
      <c r="L65" s="1288"/>
      <c r="M65" s="298"/>
      <c r="N65" s="298"/>
      <c r="O65" s="298"/>
    </row>
    <row r="66" spans="1:15" ht="15" customHeight="1" x14ac:dyDescent="0.35">
      <c r="A66" s="1250"/>
      <c r="B66" s="327"/>
      <c r="C66" s="327"/>
      <c r="D66" s="297"/>
      <c r="E66" s="297"/>
      <c r="F66" s="297"/>
      <c r="G66" s="298"/>
      <c r="H66" s="298"/>
      <c r="I66" s="298">
        <v>114750</v>
      </c>
      <c r="J66" s="298"/>
      <c r="K66" s="868"/>
      <c r="L66" s="881"/>
      <c r="M66" s="298"/>
      <c r="N66" s="298"/>
      <c r="O66" s="298"/>
    </row>
    <row r="67" spans="1:15" ht="15" customHeight="1" x14ac:dyDescent="0.35">
      <c r="A67" s="1251"/>
      <c r="B67" s="327"/>
      <c r="C67" s="327"/>
      <c r="D67" s="297"/>
      <c r="E67" s="297"/>
      <c r="F67" s="297"/>
      <c r="G67" s="298"/>
      <c r="H67" s="298"/>
      <c r="I67" s="298"/>
      <c r="J67" s="298"/>
      <c r="K67" s="1241"/>
      <c r="L67" s="1288"/>
      <c r="M67" s="298"/>
      <c r="N67" s="298"/>
      <c r="O67" s="298"/>
    </row>
    <row r="68" spans="1:15" ht="15" customHeight="1" x14ac:dyDescent="0.35">
      <c r="A68" s="1249">
        <v>44131</v>
      </c>
      <c r="B68" s="327">
        <v>125537</v>
      </c>
      <c r="C68" s="327">
        <v>307071</v>
      </c>
      <c r="D68" s="297"/>
      <c r="E68" s="297">
        <v>183186</v>
      </c>
      <c r="F68" s="297">
        <v>180250</v>
      </c>
      <c r="G68" s="298"/>
      <c r="H68" s="298"/>
      <c r="I68" s="298">
        <v>114750</v>
      </c>
      <c r="J68" s="298"/>
      <c r="K68" s="1241"/>
      <c r="L68" s="1288"/>
      <c r="M68" s="298"/>
      <c r="N68" s="298">
        <v>153000</v>
      </c>
      <c r="O68" s="298"/>
    </row>
    <row r="69" spans="1:15" ht="15" customHeight="1" x14ac:dyDescent="0.35">
      <c r="A69" s="1250"/>
      <c r="B69" s="327"/>
      <c r="C69" s="327"/>
      <c r="D69" s="297"/>
      <c r="E69" s="297">
        <v>138741</v>
      </c>
      <c r="F69" s="297"/>
      <c r="G69" s="298"/>
      <c r="H69" s="298"/>
      <c r="I69" s="298">
        <v>114750</v>
      </c>
      <c r="J69" s="298"/>
      <c r="K69" s="1241"/>
      <c r="L69" s="1288"/>
      <c r="M69" s="298"/>
      <c r="N69" s="298"/>
      <c r="O69" s="298"/>
    </row>
    <row r="70" spans="1:15" ht="15" customHeight="1" x14ac:dyDescent="0.35">
      <c r="A70" s="1251"/>
      <c r="B70" s="327"/>
      <c r="C70" s="327"/>
      <c r="D70" s="297"/>
      <c r="E70" s="297"/>
      <c r="F70" s="297"/>
      <c r="G70" s="298"/>
      <c r="H70" s="298"/>
      <c r="I70" s="298"/>
      <c r="J70" s="298"/>
      <c r="K70" s="1241"/>
      <c r="L70" s="1288"/>
      <c r="M70" s="298"/>
      <c r="N70" s="298"/>
      <c r="O70" s="298"/>
    </row>
    <row r="71" spans="1:15" ht="15" customHeight="1" x14ac:dyDescent="0.35">
      <c r="A71" s="1249">
        <v>44132</v>
      </c>
      <c r="B71" s="327">
        <v>127985</v>
      </c>
      <c r="C71" s="327">
        <v>97308</v>
      </c>
      <c r="D71" s="297"/>
      <c r="E71" s="297"/>
      <c r="F71" s="297"/>
      <c r="G71" s="298"/>
      <c r="H71" s="298"/>
      <c r="I71" s="298">
        <v>114750</v>
      </c>
      <c r="J71" s="298"/>
      <c r="K71" s="1241">
        <v>112532</v>
      </c>
      <c r="L71" s="1288"/>
      <c r="M71" s="298"/>
      <c r="N71" s="298"/>
      <c r="O71" s="298"/>
    </row>
    <row r="72" spans="1:15" ht="15" customHeight="1" x14ac:dyDescent="0.35">
      <c r="A72" s="1250"/>
      <c r="B72" s="327"/>
      <c r="C72" s="327"/>
      <c r="D72" s="297"/>
      <c r="E72" s="297"/>
      <c r="F72" s="297"/>
      <c r="G72" s="298"/>
      <c r="H72" s="298"/>
      <c r="I72" s="298">
        <v>114750</v>
      </c>
      <c r="J72" s="298"/>
      <c r="K72" s="868"/>
      <c r="L72" s="881"/>
      <c r="M72" s="298"/>
      <c r="N72" s="298"/>
      <c r="O72" s="298"/>
    </row>
    <row r="73" spans="1:15" ht="15" customHeight="1" x14ac:dyDescent="0.35">
      <c r="A73" s="1251"/>
      <c r="B73" s="327"/>
      <c r="C73" s="327"/>
      <c r="D73" s="297"/>
      <c r="E73" s="297"/>
      <c r="F73" s="297"/>
      <c r="G73" s="298"/>
      <c r="H73" s="298"/>
      <c r="I73" s="298"/>
      <c r="J73" s="298"/>
      <c r="K73" s="1241"/>
      <c r="L73" s="1288"/>
      <c r="M73" s="298"/>
      <c r="N73" s="298"/>
      <c r="O73" s="298"/>
    </row>
    <row r="74" spans="1:15" ht="15" customHeight="1" x14ac:dyDescent="0.35">
      <c r="A74" s="1249">
        <v>44133</v>
      </c>
      <c r="B74" s="327">
        <v>120794</v>
      </c>
      <c r="C74" s="327">
        <v>120717</v>
      </c>
      <c r="D74" s="297"/>
      <c r="E74" s="297"/>
      <c r="F74" s="297"/>
      <c r="G74" s="298"/>
      <c r="H74" s="298"/>
      <c r="I74" s="298"/>
      <c r="J74" s="298"/>
      <c r="K74" s="1241"/>
      <c r="L74" s="1288"/>
      <c r="M74" s="298"/>
      <c r="N74" s="298"/>
      <c r="O74" s="298"/>
    </row>
    <row r="75" spans="1:15" ht="15" customHeight="1" x14ac:dyDescent="0.35">
      <c r="A75" s="1251"/>
      <c r="B75" s="327"/>
      <c r="C75" s="327"/>
      <c r="D75" s="297"/>
      <c r="E75" s="297"/>
      <c r="F75" s="297"/>
      <c r="G75" s="298"/>
      <c r="H75" s="298"/>
      <c r="I75" s="298"/>
      <c r="J75" s="298"/>
      <c r="K75" s="1241"/>
      <c r="L75" s="1288"/>
      <c r="M75" s="298"/>
      <c r="N75" s="298"/>
      <c r="O75" s="298"/>
    </row>
    <row r="76" spans="1:15" ht="15" customHeight="1" x14ac:dyDescent="0.35">
      <c r="A76" s="1249">
        <v>44134</v>
      </c>
      <c r="B76" s="327"/>
      <c r="C76" s="327">
        <v>125384</v>
      </c>
      <c r="D76" s="297"/>
      <c r="E76" s="297"/>
      <c r="F76" s="297"/>
      <c r="G76" s="298"/>
      <c r="H76" s="298"/>
      <c r="I76" s="298">
        <v>114750</v>
      </c>
      <c r="J76" s="298"/>
      <c r="K76" s="1241"/>
      <c r="L76" s="1288"/>
      <c r="M76" s="298"/>
      <c r="N76" s="298"/>
      <c r="O76" s="298"/>
    </row>
    <row r="77" spans="1:15" ht="15" customHeight="1" x14ac:dyDescent="0.35">
      <c r="A77" s="1251"/>
      <c r="B77" s="327"/>
      <c r="C77" s="327"/>
      <c r="D77" s="297"/>
      <c r="E77" s="297"/>
      <c r="F77" s="297"/>
      <c r="G77" s="298"/>
      <c r="H77" s="298"/>
      <c r="I77" s="298"/>
      <c r="J77" s="298"/>
      <c r="K77" s="1241"/>
      <c r="L77" s="1288"/>
      <c r="M77" s="298"/>
      <c r="N77" s="298"/>
      <c r="O77" s="298"/>
    </row>
    <row r="78" spans="1:15" ht="15" customHeight="1" x14ac:dyDescent="0.35">
      <c r="A78" s="1249">
        <v>44135</v>
      </c>
      <c r="B78" s="327">
        <v>213359</v>
      </c>
      <c r="C78" s="327">
        <v>165699</v>
      </c>
      <c r="D78" s="297">
        <v>239981</v>
      </c>
      <c r="E78" s="297"/>
      <c r="F78" s="297"/>
      <c r="G78" s="298"/>
      <c r="H78" s="298"/>
      <c r="I78" s="298">
        <v>114750</v>
      </c>
      <c r="J78" s="298"/>
      <c r="K78" s="868"/>
      <c r="L78" s="881"/>
      <c r="M78" s="298">
        <v>387600</v>
      </c>
      <c r="N78" s="298"/>
      <c r="O78" s="298"/>
    </row>
    <row r="79" spans="1:15" ht="15" customHeight="1" x14ac:dyDescent="0.35">
      <c r="A79" s="1251"/>
      <c r="B79" s="327"/>
      <c r="C79" s="327"/>
      <c r="D79" s="297"/>
      <c r="E79" s="297"/>
      <c r="F79" s="297"/>
      <c r="G79" s="298"/>
      <c r="H79" s="298"/>
      <c r="I79" s="298"/>
      <c r="J79" s="298"/>
      <c r="K79" s="868"/>
      <c r="L79" s="881"/>
      <c r="M79" s="298"/>
      <c r="N79" s="298"/>
      <c r="O79" s="298"/>
    </row>
    <row r="80" spans="1:15" s="295" customFormat="1" ht="27" customHeight="1" x14ac:dyDescent="0.35">
      <c r="A80" s="862" t="s">
        <v>113</v>
      </c>
      <c r="B80" s="293">
        <f>SUM(B6:B79)</f>
        <v>3703756</v>
      </c>
      <c r="C80" s="293">
        <f t="shared" ref="C80:J80" si="0">SUM(C6:C79)</f>
        <v>1117895</v>
      </c>
      <c r="D80" s="293">
        <f t="shared" si="0"/>
        <v>1632231</v>
      </c>
      <c r="E80" s="293">
        <f t="shared" si="0"/>
        <v>697259</v>
      </c>
      <c r="F80" s="293">
        <f t="shared" si="0"/>
        <v>1024130</v>
      </c>
      <c r="G80" s="293">
        <f t="shared" si="0"/>
        <v>720324</v>
      </c>
      <c r="H80" s="293">
        <f t="shared" si="0"/>
        <v>0</v>
      </c>
      <c r="I80" s="293">
        <f t="shared" si="0"/>
        <v>5260676</v>
      </c>
      <c r="J80" s="293">
        <f t="shared" si="0"/>
        <v>328263</v>
      </c>
      <c r="K80" s="1293">
        <f>SUM(K6:K79)</f>
        <v>112532</v>
      </c>
      <c r="L80" s="1294"/>
      <c r="M80" s="293">
        <f>SUM(M6:M79)</f>
        <v>2171880</v>
      </c>
      <c r="N80" s="293">
        <f>SUM(N6:N79)</f>
        <v>1264900</v>
      </c>
      <c r="O80" s="293">
        <f>SUM(B80:N80)</f>
        <v>18033846</v>
      </c>
    </row>
    <row r="81" spans="1:15" s="295" customFormat="1" ht="81" customHeight="1" x14ac:dyDescent="0.35">
      <c r="A81" s="304"/>
      <c r="B81" s="304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</row>
    <row r="82" spans="1:15" ht="26.25" customHeight="1" thickBot="1" x14ac:dyDescent="0.4">
      <c r="A82" s="299"/>
      <c r="B82" s="299"/>
      <c r="C82" s="299"/>
      <c r="D82" s="299"/>
      <c r="E82" s="299"/>
      <c r="F82" s="299"/>
      <c r="G82" s="299"/>
      <c r="H82" s="299"/>
      <c r="I82" s="299"/>
      <c r="J82" s="299"/>
      <c r="K82" s="299"/>
      <c r="L82" s="300"/>
      <c r="M82" s="299"/>
      <c r="N82" s="299"/>
      <c r="O82" s="299"/>
    </row>
    <row r="83" spans="1:15" s="295" customFormat="1" ht="48" customHeight="1" thickBot="1" x14ac:dyDescent="0.4">
      <c r="A83" s="1268" t="s">
        <v>2</v>
      </c>
      <c r="B83" s="1295" t="s">
        <v>293</v>
      </c>
      <c r="C83" s="1275"/>
      <c r="D83" s="320" t="s">
        <v>302</v>
      </c>
      <c r="E83" s="1265" t="s">
        <v>116</v>
      </c>
      <c r="F83" s="1266"/>
      <c r="G83" s="1267"/>
      <c r="H83" s="1296" t="s">
        <v>303</v>
      </c>
      <c r="I83" s="1297"/>
      <c r="J83" s="1297"/>
      <c r="K83" s="1298"/>
      <c r="L83" s="319" t="s">
        <v>7</v>
      </c>
      <c r="M83" s="1265" t="s">
        <v>304</v>
      </c>
      <c r="N83" s="1267"/>
      <c r="O83" s="1299" t="s">
        <v>9</v>
      </c>
    </row>
    <row r="84" spans="1:15" s="295" customFormat="1" ht="15" customHeight="1" thickBot="1" x14ac:dyDescent="0.4">
      <c r="A84" s="1268"/>
      <c r="B84" s="335" t="s">
        <v>190</v>
      </c>
      <c r="C84" s="336" t="s">
        <v>14</v>
      </c>
      <c r="D84" s="863" t="s">
        <v>306</v>
      </c>
      <c r="E84" s="863" t="s">
        <v>238</v>
      </c>
      <c r="F84" s="863" t="s">
        <v>211</v>
      </c>
      <c r="G84" s="863" t="s">
        <v>201</v>
      </c>
      <c r="H84" s="863" t="s">
        <v>197</v>
      </c>
      <c r="I84" s="863" t="s">
        <v>198</v>
      </c>
      <c r="J84" s="863" t="s">
        <v>199</v>
      </c>
      <c r="K84" s="863" t="s">
        <v>123</v>
      </c>
      <c r="L84" s="863" t="s">
        <v>307</v>
      </c>
      <c r="M84" s="1300" t="s">
        <v>284</v>
      </c>
      <c r="N84" s="1301"/>
      <c r="O84" s="1285"/>
    </row>
    <row r="85" spans="1:15" s="295" customFormat="1" ht="15" customHeight="1" thickBot="1" x14ac:dyDescent="0.4">
      <c r="A85" s="1243">
        <v>44105</v>
      </c>
      <c r="B85" s="867"/>
      <c r="C85" s="867">
        <v>305241</v>
      </c>
      <c r="D85" s="867"/>
      <c r="E85" s="337"/>
      <c r="F85" s="869"/>
      <c r="G85" s="869"/>
      <c r="H85" s="337"/>
      <c r="I85" s="869"/>
      <c r="J85" s="867"/>
      <c r="K85" s="867"/>
      <c r="L85" s="867"/>
      <c r="M85" s="1302"/>
      <c r="N85" s="1303"/>
      <c r="O85" s="869"/>
    </row>
    <row r="86" spans="1:15" ht="15" x14ac:dyDescent="0.35">
      <c r="A86" s="1244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304"/>
      <c r="N86" s="1305"/>
      <c r="O86" s="305"/>
    </row>
    <row r="87" spans="1:15" ht="15" customHeight="1" x14ac:dyDescent="0.35">
      <c r="A87" s="1243">
        <v>44106</v>
      </c>
      <c r="B87" s="305">
        <v>199975</v>
      </c>
      <c r="C87" s="887"/>
      <c r="D87" s="305"/>
      <c r="E87" s="305"/>
      <c r="F87" s="305"/>
      <c r="G87" s="305"/>
      <c r="H87" s="305"/>
      <c r="I87" s="305"/>
      <c r="J87" s="305"/>
      <c r="K87" s="305"/>
      <c r="L87" s="305">
        <v>83768</v>
      </c>
      <c r="M87" s="1241"/>
      <c r="N87" s="1288"/>
      <c r="O87" s="305"/>
    </row>
    <row r="88" spans="1:15" ht="15" customHeight="1" x14ac:dyDescent="0.35">
      <c r="A88" s="1244"/>
      <c r="B88" s="298">
        <v>315563</v>
      </c>
      <c r="C88" s="297"/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1243">
        <v>44107</v>
      </c>
      <c r="B89" s="298">
        <v>197676</v>
      </c>
      <c r="C89" s="297"/>
      <c r="D89" s="298"/>
      <c r="E89" s="298"/>
      <c r="F89" s="298"/>
      <c r="G89" s="298"/>
      <c r="H89" s="298"/>
      <c r="I89" s="298"/>
      <c r="J89" s="298"/>
      <c r="K89" s="298"/>
      <c r="L89" s="298"/>
      <c r="M89" s="1241"/>
      <c r="N89" s="1288"/>
      <c r="O89" s="298"/>
    </row>
    <row r="90" spans="1:15" ht="15" customHeight="1" x14ac:dyDescent="0.35">
      <c r="A90" s="1244"/>
      <c r="B90" s="298"/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3">
        <v>44108</v>
      </c>
      <c r="B91" s="298">
        <v>235314</v>
      </c>
      <c r="C91" s="297">
        <v>287576</v>
      </c>
      <c r="D91" s="298"/>
      <c r="E91" s="298"/>
      <c r="F91" s="298"/>
      <c r="G91" s="298"/>
      <c r="H91" s="298"/>
      <c r="I91" s="298"/>
      <c r="J91" s="298"/>
      <c r="K91" s="298"/>
      <c r="L91" s="298"/>
      <c r="M91" s="1241"/>
      <c r="N91" s="1288"/>
      <c r="O91" s="298"/>
    </row>
    <row r="92" spans="1:15" ht="15" customHeight="1" x14ac:dyDescent="0.35">
      <c r="A92" s="1244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1243">
        <v>44109</v>
      </c>
      <c r="B93" s="298"/>
      <c r="C93" s="297">
        <v>256199</v>
      </c>
      <c r="D93" s="298"/>
      <c r="E93" s="298"/>
      <c r="F93" s="298"/>
      <c r="G93" s="298"/>
      <c r="H93" s="298"/>
      <c r="I93" s="298"/>
      <c r="J93" s="298"/>
      <c r="K93" s="298"/>
      <c r="L93" s="298"/>
      <c r="M93" s="1241"/>
      <c r="N93" s="1288"/>
      <c r="O93" s="298"/>
    </row>
    <row r="94" spans="1:15" ht="15" customHeight="1" x14ac:dyDescent="0.35">
      <c r="A94" s="1244"/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43">
        <v>44110</v>
      </c>
      <c r="B95" s="298"/>
      <c r="C95" s="297"/>
      <c r="D95" s="298"/>
      <c r="E95" s="298"/>
      <c r="F95" s="298"/>
      <c r="G95" s="298"/>
      <c r="H95" s="298"/>
      <c r="I95" s="298"/>
      <c r="J95" s="298"/>
      <c r="K95" s="298"/>
      <c r="L95" s="298"/>
      <c r="M95" s="1241"/>
      <c r="N95" s="1288"/>
      <c r="O95" s="298"/>
    </row>
    <row r="96" spans="1:15" ht="15" customHeight="1" x14ac:dyDescent="0.35">
      <c r="A96" s="1244"/>
      <c r="B96" s="298"/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43">
        <v>44111</v>
      </c>
      <c r="B97" s="298"/>
      <c r="C97" s="297">
        <v>323163</v>
      </c>
      <c r="D97" s="298"/>
      <c r="E97" s="298"/>
      <c r="F97" s="298"/>
      <c r="G97" s="298"/>
      <c r="H97" s="298"/>
      <c r="I97" s="298"/>
      <c r="J97" s="298"/>
      <c r="K97" s="298"/>
      <c r="L97" s="298"/>
      <c r="M97" s="1241">
        <v>95243</v>
      </c>
      <c r="N97" s="1288"/>
      <c r="O97" s="298"/>
    </row>
    <row r="98" spans="1:15" ht="15" customHeight="1" x14ac:dyDescent="0.35">
      <c r="A98" s="1244"/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43">
        <v>44112</v>
      </c>
      <c r="B99" s="298">
        <v>153000</v>
      </c>
      <c r="C99" s="297">
        <v>202572</v>
      </c>
      <c r="D99" s="298"/>
      <c r="E99" s="298"/>
      <c r="F99" s="298"/>
      <c r="G99" s="298"/>
      <c r="H99" s="298"/>
      <c r="I99" s="298"/>
      <c r="J99" s="298"/>
      <c r="K99" s="298"/>
      <c r="L99" s="298">
        <v>79178</v>
      </c>
      <c r="M99" s="1241"/>
      <c r="N99" s="1288"/>
      <c r="O99" s="298"/>
    </row>
    <row r="100" spans="1:15" ht="15" customHeight="1" x14ac:dyDescent="0.35">
      <c r="A100" s="1244"/>
      <c r="B100" s="298">
        <v>249930</v>
      </c>
      <c r="C100" s="297"/>
      <c r="D100" s="298"/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3">
        <v>44113</v>
      </c>
      <c r="B101" s="298"/>
      <c r="C101" s="297"/>
      <c r="D101" s="298"/>
      <c r="E101" s="298"/>
      <c r="F101" s="298">
        <v>312426</v>
      </c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44"/>
      <c r="B102" s="298"/>
      <c r="C102" s="297">
        <v>282632</v>
      </c>
      <c r="D102" s="298"/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43">
        <v>44114</v>
      </c>
      <c r="B103" s="298"/>
      <c r="C103" s="297">
        <v>309000</v>
      </c>
      <c r="D103" s="298"/>
      <c r="E103" s="298"/>
      <c r="F103" s="298"/>
      <c r="G103" s="298"/>
      <c r="H103" s="298"/>
      <c r="I103" s="298"/>
      <c r="J103" s="298"/>
      <c r="K103" s="298">
        <v>76194</v>
      </c>
      <c r="L103" s="298"/>
      <c r="M103" s="1241"/>
      <c r="N103" s="1288"/>
      <c r="O103" s="298"/>
    </row>
    <row r="104" spans="1:15" ht="15" customHeight="1" x14ac:dyDescent="0.35">
      <c r="A104" s="1244"/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1243">
        <v>44115</v>
      </c>
      <c r="B105" s="298">
        <v>149481</v>
      </c>
      <c r="C105" s="297"/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1244"/>
      <c r="B106" s="298"/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1243">
        <v>44116</v>
      </c>
      <c r="B107" s="298">
        <v>127832</v>
      </c>
      <c r="C107" s="297">
        <v>269816</v>
      </c>
      <c r="D107" s="298"/>
      <c r="E107" s="298">
        <v>269663</v>
      </c>
      <c r="F107" s="298">
        <v>280296</v>
      </c>
      <c r="G107" s="298"/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1244"/>
      <c r="B108" s="298"/>
      <c r="C108" s="297"/>
      <c r="D108" s="298"/>
      <c r="E108" s="298"/>
      <c r="F108" s="298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1243">
        <v>44117</v>
      </c>
      <c r="B109" s="298"/>
      <c r="C109" s="297"/>
      <c r="D109" s="298"/>
      <c r="E109" s="298"/>
      <c r="F109" s="332"/>
      <c r="G109" s="298"/>
      <c r="H109" s="298"/>
      <c r="I109" s="298"/>
      <c r="J109" s="298"/>
      <c r="K109" s="298"/>
      <c r="L109" s="298"/>
      <c r="M109" s="1241"/>
      <c r="N109" s="1288"/>
      <c r="O109" s="298"/>
    </row>
    <row r="110" spans="1:15" ht="15" customHeight="1" x14ac:dyDescent="0.35">
      <c r="A110" s="1244"/>
      <c r="B110" s="298"/>
      <c r="C110" s="297"/>
      <c r="D110" s="298"/>
      <c r="E110" s="298"/>
      <c r="F110" s="298"/>
      <c r="G110" s="298"/>
      <c r="H110" s="298"/>
      <c r="I110" s="298"/>
      <c r="J110" s="298"/>
      <c r="K110" s="298"/>
      <c r="L110" s="298"/>
      <c r="M110" s="1241"/>
      <c r="N110" s="1288"/>
      <c r="O110" s="298"/>
    </row>
    <row r="111" spans="1:15" ht="15" customHeight="1" x14ac:dyDescent="0.35">
      <c r="A111" s="1243">
        <v>44118</v>
      </c>
      <c r="B111" s="298">
        <v>200000</v>
      </c>
      <c r="C111" s="297">
        <v>324141</v>
      </c>
      <c r="D111" s="298"/>
      <c r="E111" s="298"/>
      <c r="F111" s="298"/>
      <c r="G111" s="298"/>
      <c r="H111" s="298"/>
      <c r="I111" s="298"/>
      <c r="J111" s="298"/>
      <c r="K111" s="298"/>
      <c r="L111" s="298">
        <v>73134</v>
      </c>
      <c r="M111" s="1241"/>
      <c r="N111" s="1288"/>
      <c r="O111" s="298"/>
    </row>
    <row r="112" spans="1:15" ht="15" customHeight="1" x14ac:dyDescent="0.35">
      <c r="A112" s="1244"/>
      <c r="B112" s="298">
        <v>286646</v>
      </c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43">
        <v>44119</v>
      </c>
      <c r="B113" s="298">
        <v>200430</v>
      </c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1241"/>
      <c r="N113" s="1288"/>
      <c r="O113" s="298"/>
    </row>
    <row r="114" spans="1:15" ht="15" customHeight="1" x14ac:dyDescent="0.35">
      <c r="A114" s="1244"/>
      <c r="B114" s="298"/>
      <c r="C114" s="297"/>
      <c r="D114" s="298"/>
      <c r="E114" s="298"/>
      <c r="F114" s="298"/>
      <c r="G114" s="298"/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43">
        <v>44120</v>
      </c>
      <c r="B115" s="298">
        <v>192704</v>
      </c>
      <c r="C115" s="297">
        <v>50000</v>
      </c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5" customHeight="1" x14ac:dyDescent="0.35">
      <c r="A116" s="1244"/>
      <c r="B116" s="298"/>
      <c r="C116" s="297"/>
      <c r="D116" s="298"/>
      <c r="E116" s="298"/>
      <c r="F116" s="298"/>
      <c r="G116" s="298"/>
      <c r="H116" s="298"/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1243">
        <v>44121</v>
      </c>
      <c r="B117" s="298">
        <v>192780</v>
      </c>
      <c r="C117" s="297">
        <v>168251</v>
      </c>
      <c r="D117" s="298"/>
      <c r="E117" s="298"/>
      <c r="F117" s="298"/>
      <c r="G117" s="298">
        <v>216954</v>
      </c>
      <c r="H117" s="298"/>
      <c r="I117" s="298"/>
      <c r="J117" s="298"/>
      <c r="K117" s="298"/>
      <c r="L117" s="298"/>
      <c r="M117" s="1241"/>
      <c r="N117" s="1288"/>
      <c r="O117" s="298"/>
    </row>
    <row r="118" spans="1:15" ht="15" customHeight="1" x14ac:dyDescent="0.35">
      <c r="A118" s="1244"/>
      <c r="B118" s="298"/>
      <c r="C118" s="297">
        <v>100000</v>
      </c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43">
        <v>44122</v>
      </c>
      <c r="B119" s="298">
        <v>169142</v>
      </c>
      <c r="C119" s="297">
        <v>180868</v>
      </c>
      <c r="D119" s="298"/>
      <c r="E119" s="298"/>
      <c r="F119" s="298"/>
      <c r="G119" s="298"/>
      <c r="H119" s="298"/>
      <c r="I119" s="298"/>
      <c r="J119" s="298">
        <v>87057</v>
      </c>
      <c r="K119" s="298"/>
      <c r="L119" s="298"/>
      <c r="M119" s="1241"/>
      <c r="N119" s="1288"/>
      <c r="O119" s="298"/>
    </row>
    <row r="120" spans="1:15" ht="15" customHeight="1" x14ac:dyDescent="0.35">
      <c r="A120" s="1244"/>
      <c r="B120" s="298"/>
      <c r="C120" s="297"/>
      <c r="D120" s="298"/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870">
        <v>44123</v>
      </c>
      <c r="B121" s="298">
        <v>181688</v>
      </c>
      <c r="C121" s="297">
        <v>263160</v>
      </c>
      <c r="D121" s="298"/>
      <c r="E121" s="298"/>
      <c r="F121" s="298"/>
      <c r="G121" s="298"/>
      <c r="H121" s="298"/>
      <c r="I121" s="298"/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870">
        <v>44124</v>
      </c>
      <c r="B122" s="298">
        <v>201195</v>
      </c>
      <c r="C122" s="297"/>
      <c r="D122" s="298"/>
      <c r="E122" s="298"/>
      <c r="F122" s="298"/>
      <c r="G122" s="298"/>
      <c r="H122" s="298"/>
      <c r="I122" s="298"/>
      <c r="J122" s="298"/>
      <c r="K122" s="298"/>
      <c r="L122" s="298">
        <v>83844</v>
      </c>
      <c r="M122" s="1241"/>
      <c r="N122" s="1288"/>
      <c r="O122" s="298"/>
    </row>
    <row r="123" spans="1:15" ht="15" customHeight="1" x14ac:dyDescent="0.35">
      <c r="A123" s="1249">
        <v>44125</v>
      </c>
      <c r="B123" s="298">
        <v>178628</v>
      </c>
      <c r="C123" s="297">
        <v>100000</v>
      </c>
      <c r="D123" s="298"/>
      <c r="E123" s="298"/>
      <c r="F123" s="298"/>
      <c r="G123" s="298"/>
      <c r="H123" s="298"/>
      <c r="I123" s="298"/>
      <c r="J123" s="298"/>
      <c r="K123" s="298"/>
      <c r="L123" s="298"/>
      <c r="M123" s="1241"/>
      <c r="N123" s="1288"/>
      <c r="O123" s="298"/>
    </row>
    <row r="124" spans="1:15" ht="15" customHeight="1" x14ac:dyDescent="0.35">
      <c r="A124" s="1251"/>
      <c r="B124" s="298"/>
      <c r="C124" s="297"/>
      <c r="D124" s="298"/>
      <c r="E124" s="298"/>
      <c r="F124" s="298"/>
      <c r="G124" s="298"/>
      <c r="H124" s="298"/>
      <c r="I124" s="298"/>
      <c r="J124" s="298"/>
      <c r="K124" s="298"/>
      <c r="L124" s="298"/>
      <c r="M124" s="1241"/>
      <c r="N124" s="1288"/>
      <c r="O124" s="298"/>
    </row>
    <row r="125" spans="1:15" ht="15" customHeight="1" x14ac:dyDescent="0.35">
      <c r="A125" s="1249">
        <v>44126</v>
      </c>
      <c r="B125" s="298">
        <v>206703</v>
      </c>
      <c r="C125" s="297">
        <v>225622</v>
      </c>
      <c r="D125" s="298"/>
      <c r="E125" s="298"/>
      <c r="F125" s="298"/>
      <c r="G125" s="298"/>
      <c r="H125" s="298"/>
      <c r="I125" s="298"/>
      <c r="J125" s="298"/>
      <c r="K125" s="298"/>
      <c r="L125" s="298"/>
      <c r="M125" s="1241">
        <v>78107</v>
      </c>
      <c r="N125" s="1288"/>
      <c r="O125" s="298"/>
    </row>
    <row r="126" spans="1:15" ht="15" customHeight="1" x14ac:dyDescent="0.35">
      <c r="A126" s="1251"/>
      <c r="B126" s="298"/>
      <c r="C126" s="297"/>
      <c r="D126" s="298"/>
      <c r="E126" s="298"/>
      <c r="F126" s="298"/>
      <c r="G126" s="298"/>
      <c r="H126" s="298"/>
      <c r="I126" s="298"/>
      <c r="J126" s="298"/>
      <c r="K126" s="298"/>
      <c r="L126" s="298"/>
      <c r="M126" s="1241"/>
      <c r="N126" s="1288"/>
      <c r="O126" s="298"/>
    </row>
    <row r="127" spans="1:15" ht="15" customHeight="1" x14ac:dyDescent="0.35">
      <c r="A127" s="1249">
        <v>44127</v>
      </c>
      <c r="B127" s="298">
        <v>211752</v>
      </c>
      <c r="C127" s="297"/>
      <c r="D127" s="298"/>
      <c r="E127" s="298"/>
      <c r="F127" s="298"/>
      <c r="G127" s="298"/>
      <c r="H127" s="298"/>
      <c r="I127" s="298">
        <v>86828</v>
      </c>
      <c r="J127" s="298"/>
      <c r="K127" s="298"/>
      <c r="L127" s="298"/>
      <c r="M127" s="1241"/>
      <c r="N127" s="1288"/>
      <c r="O127" s="298"/>
    </row>
    <row r="128" spans="1:15" ht="18" customHeight="1" x14ac:dyDescent="0.35">
      <c r="A128" s="1251"/>
      <c r="B128" s="298"/>
      <c r="C128" s="297"/>
      <c r="D128" s="298"/>
      <c r="E128" s="298"/>
      <c r="F128" s="298"/>
      <c r="G128" s="298"/>
      <c r="H128" s="298"/>
      <c r="I128" s="298"/>
      <c r="J128" s="298"/>
      <c r="K128" s="298"/>
      <c r="L128" s="298"/>
      <c r="M128" s="1241"/>
      <c r="N128" s="1288"/>
      <c r="O128" s="298"/>
    </row>
    <row r="129" spans="1:15" ht="15" customHeight="1" x14ac:dyDescent="0.35">
      <c r="A129" s="1249">
        <v>44128</v>
      </c>
      <c r="B129" s="298">
        <v>254133</v>
      </c>
      <c r="C129" s="297">
        <v>100000</v>
      </c>
      <c r="D129" s="298"/>
      <c r="E129" s="298"/>
      <c r="F129" s="298"/>
      <c r="G129" s="298"/>
      <c r="H129" s="298">
        <v>103122</v>
      </c>
      <c r="I129" s="298"/>
      <c r="J129" s="298"/>
      <c r="K129" s="298"/>
      <c r="L129" s="298"/>
      <c r="M129" s="1241"/>
      <c r="N129" s="1288"/>
      <c r="O129" s="298"/>
    </row>
    <row r="130" spans="1:15" ht="15" customHeight="1" x14ac:dyDescent="0.35">
      <c r="A130" s="1251"/>
      <c r="B130" s="298"/>
      <c r="C130" s="297"/>
      <c r="D130" s="298"/>
      <c r="E130" s="298"/>
      <c r="F130" s="298"/>
      <c r="G130" s="298"/>
      <c r="H130" s="298"/>
      <c r="I130" s="298"/>
      <c r="J130" s="298"/>
      <c r="K130" s="298"/>
      <c r="L130" s="298"/>
      <c r="M130" s="1241"/>
      <c r="N130" s="1288"/>
      <c r="O130" s="298"/>
    </row>
    <row r="131" spans="1:15" ht="15" customHeight="1" x14ac:dyDescent="0.35">
      <c r="A131" s="1249">
        <v>44129</v>
      </c>
      <c r="B131" s="298">
        <v>212135</v>
      </c>
      <c r="C131" s="297">
        <v>100000</v>
      </c>
      <c r="D131" s="298"/>
      <c r="E131" s="298"/>
      <c r="F131" s="298"/>
      <c r="G131" s="298"/>
      <c r="H131" s="298"/>
      <c r="I131" s="298"/>
      <c r="J131" s="298"/>
      <c r="K131" s="298"/>
      <c r="L131" s="298"/>
      <c r="M131" s="1241"/>
      <c r="N131" s="1288"/>
      <c r="O131" s="298"/>
    </row>
    <row r="132" spans="1:15" ht="15" customHeight="1" x14ac:dyDescent="0.35">
      <c r="A132" s="1251"/>
      <c r="B132" s="298"/>
      <c r="C132" s="297"/>
      <c r="D132" s="298"/>
      <c r="E132" s="298"/>
      <c r="F132" s="298"/>
      <c r="G132" s="298"/>
      <c r="H132" s="298"/>
      <c r="I132" s="298"/>
      <c r="J132" s="298"/>
      <c r="K132" s="298"/>
      <c r="L132" s="298"/>
      <c r="M132" s="1241"/>
      <c r="N132" s="1288"/>
      <c r="O132" s="298"/>
    </row>
    <row r="133" spans="1:15" ht="15" customHeight="1" x14ac:dyDescent="0.35">
      <c r="A133" s="1249">
        <v>44130</v>
      </c>
      <c r="B133" s="298">
        <v>188420</v>
      </c>
      <c r="C133" s="297">
        <v>184731</v>
      </c>
      <c r="D133" s="298">
        <v>83385</v>
      </c>
      <c r="E133" s="298">
        <v>313497</v>
      </c>
      <c r="F133" s="298">
        <v>288788</v>
      </c>
      <c r="G133" s="298"/>
      <c r="H133" s="298"/>
      <c r="I133" s="298"/>
      <c r="J133" s="298"/>
      <c r="K133" s="298"/>
      <c r="L133" s="298"/>
      <c r="M133" s="1241"/>
      <c r="N133" s="1288"/>
      <c r="O133" s="298"/>
    </row>
    <row r="134" spans="1:15" ht="15" customHeight="1" x14ac:dyDescent="0.35">
      <c r="A134" s="1251"/>
      <c r="B134" s="298"/>
      <c r="C134" s="297"/>
      <c r="D134" s="298"/>
      <c r="E134" s="298"/>
      <c r="F134" s="298"/>
      <c r="G134" s="298"/>
      <c r="H134" s="298"/>
      <c r="I134" s="298"/>
      <c r="J134" s="298"/>
      <c r="K134" s="298"/>
      <c r="L134" s="298"/>
      <c r="M134" s="1241"/>
      <c r="N134" s="1288"/>
      <c r="O134" s="298"/>
    </row>
    <row r="135" spans="1:15" ht="15" customHeight="1" x14ac:dyDescent="0.35">
      <c r="A135" s="1249">
        <v>44131</v>
      </c>
      <c r="B135" s="298"/>
      <c r="C135" s="297"/>
      <c r="D135" s="298"/>
      <c r="E135" s="298"/>
      <c r="F135" s="298"/>
      <c r="G135" s="298"/>
      <c r="H135" s="298"/>
      <c r="I135" s="298"/>
      <c r="J135" s="298">
        <v>123318</v>
      </c>
      <c r="K135" s="298"/>
      <c r="L135" s="298"/>
      <c r="M135" s="1241"/>
      <c r="N135" s="1288"/>
      <c r="O135" s="298"/>
    </row>
    <row r="136" spans="1:15" ht="15" customHeight="1" x14ac:dyDescent="0.35">
      <c r="A136" s="1251"/>
      <c r="B136" s="298"/>
      <c r="C136" s="297"/>
      <c r="D136" s="298"/>
      <c r="E136" s="298"/>
      <c r="F136" s="298"/>
      <c r="G136" s="298"/>
      <c r="H136" s="298"/>
      <c r="I136" s="298"/>
      <c r="J136" s="298"/>
      <c r="K136" s="298"/>
      <c r="L136" s="298"/>
      <c r="M136" s="1241"/>
      <c r="N136" s="1288"/>
      <c r="O136" s="298"/>
    </row>
    <row r="137" spans="1:15" ht="15" customHeight="1" x14ac:dyDescent="0.35">
      <c r="A137" s="1249">
        <v>44132</v>
      </c>
      <c r="B137" s="298"/>
      <c r="C137" s="297">
        <v>312760</v>
      </c>
      <c r="D137" s="298"/>
      <c r="E137" s="298"/>
      <c r="F137" s="298"/>
      <c r="G137" s="298"/>
      <c r="H137" s="298"/>
      <c r="I137" s="298"/>
      <c r="J137" s="298"/>
      <c r="K137" s="298"/>
      <c r="L137" s="298"/>
      <c r="M137" s="1241"/>
      <c r="N137" s="1288"/>
      <c r="O137" s="298"/>
    </row>
    <row r="138" spans="1:15" ht="15" customHeight="1" x14ac:dyDescent="0.35">
      <c r="A138" s="1251"/>
      <c r="B138" s="298"/>
      <c r="C138" s="297"/>
      <c r="D138" s="298"/>
      <c r="E138" s="298"/>
      <c r="F138" s="298"/>
      <c r="G138" s="298"/>
      <c r="H138" s="298"/>
      <c r="I138" s="298"/>
      <c r="J138" s="298"/>
      <c r="K138" s="298"/>
      <c r="L138" s="298"/>
      <c r="M138" s="1241"/>
      <c r="N138" s="1288"/>
      <c r="O138" s="298"/>
    </row>
    <row r="139" spans="1:15" ht="15" customHeight="1" x14ac:dyDescent="0.35">
      <c r="A139" s="1249">
        <v>44133</v>
      </c>
      <c r="B139" s="298">
        <v>261311</v>
      </c>
      <c r="C139" s="297"/>
      <c r="D139" s="298"/>
      <c r="E139" s="298"/>
      <c r="F139" s="298"/>
      <c r="G139" s="298"/>
      <c r="H139" s="298"/>
      <c r="I139" s="298"/>
      <c r="J139" s="298"/>
      <c r="K139" s="298"/>
      <c r="L139" s="298"/>
      <c r="M139" s="1241"/>
      <c r="N139" s="1288"/>
      <c r="O139" s="298"/>
    </row>
    <row r="140" spans="1:15" ht="15" customHeight="1" x14ac:dyDescent="0.35">
      <c r="A140" s="1251"/>
      <c r="B140" s="298">
        <v>288864</v>
      </c>
      <c r="C140" s="297"/>
      <c r="D140" s="298"/>
      <c r="E140" s="298"/>
      <c r="F140" s="298"/>
      <c r="G140" s="298"/>
      <c r="H140" s="298"/>
      <c r="I140" s="298"/>
      <c r="J140" s="298"/>
      <c r="K140" s="298"/>
      <c r="L140" s="298"/>
      <c r="M140" s="1241"/>
      <c r="N140" s="1288"/>
      <c r="O140" s="298"/>
    </row>
    <row r="141" spans="1:15" ht="15" customHeight="1" x14ac:dyDescent="0.35">
      <c r="A141" s="1249">
        <v>44134</v>
      </c>
      <c r="B141" s="298">
        <v>235440</v>
      </c>
      <c r="C141" s="297"/>
      <c r="D141" s="298"/>
      <c r="E141" s="298"/>
      <c r="F141" s="298"/>
      <c r="G141" s="298"/>
      <c r="H141" s="298"/>
      <c r="I141" s="298"/>
      <c r="J141" s="298"/>
      <c r="K141" s="298"/>
      <c r="L141" s="298"/>
      <c r="M141" s="1241"/>
      <c r="N141" s="1288"/>
      <c r="O141" s="298"/>
    </row>
    <row r="142" spans="1:15" ht="15" customHeight="1" x14ac:dyDescent="0.35">
      <c r="A142" s="1251"/>
      <c r="B142" s="298"/>
      <c r="C142" s="297"/>
      <c r="D142" s="298"/>
      <c r="E142" s="298"/>
      <c r="F142" s="298"/>
      <c r="G142" s="298"/>
      <c r="H142" s="298"/>
      <c r="I142" s="298"/>
      <c r="J142" s="298"/>
      <c r="K142" s="298"/>
      <c r="L142" s="298"/>
      <c r="M142" s="1241"/>
      <c r="N142" s="1288"/>
      <c r="O142" s="298"/>
    </row>
    <row r="143" spans="1:15" ht="15" customHeight="1" x14ac:dyDescent="0.35">
      <c r="A143" s="1249">
        <v>44135</v>
      </c>
      <c r="B143" s="298"/>
      <c r="C143" s="297"/>
      <c r="D143" s="298">
        <v>85986</v>
      </c>
      <c r="E143" s="298"/>
      <c r="F143" s="298"/>
      <c r="G143" s="298"/>
      <c r="H143" s="298"/>
      <c r="I143" s="298"/>
      <c r="J143" s="298"/>
      <c r="K143" s="298"/>
      <c r="L143" s="298"/>
      <c r="M143" s="868"/>
      <c r="N143" s="881"/>
      <c r="O143" s="298"/>
    </row>
    <row r="144" spans="1:15" ht="15" customHeight="1" x14ac:dyDescent="0.35">
      <c r="A144" s="1251"/>
      <c r="B144" s="298"/>
      <c r="C144" s="297"/>
      <c r="D144" s="298"/>
      <c r="E144" s="298"/>
      <c r="F144" s="298"/>
      <c r="G144" s="298"/>
      <c r="H144" s="298"/>
      <c r="I144" s="298"/>
      <c r="J144" s="298"/>
      <c r="K144" s="298"/>
      <c r="L144" s="298"/>
      <c r="M144" s="868"/>
      <c r="N144" s="881"/>
      <c r="O144" s="298"/>
    </row>
    <row r="145" spans="1:15" s="295" customFormat="1" ht="22" customHeight="1" x14ac:dyDescent="0.35">
      <c r="A145" s="862" t="s">
        <v>113</v>
      </c>
      <c r="B145" s="293">
        <f t="shared" ref="B145:M145" si="1">SUM(B85:B142)</f>
        <v>5290742</v>
      </c>
      <c r="C145" s="293">
        <f t="shared" si="1"/>
        <v>4345732</v>
      </c>
      <c r="D145" s="293">
        <f>SUM(D85:D144)</f>
        <v>169371</v>
      </c>
      <c r="E145" s="293">
        <f t="shared" si="1"/>
        <v>583160</v>
      </c>
      <c r="F145" s="293">
        <f t="shared" si="1"/>
        <v>881510</v>
      </c>
      <c r="G145" s="293">
        <f t="shared" si="1"/>
        <v>216954</v>
      </c>
      <c r="H145" s="293">
        <f t="shared" si="1"/>
        <v>103122</v>
      </c>
      <c r="I145" s="293">
        <f t="shared" si="1"/>
        <v>86828</v>
      </c>
      <c r="J145" s="293">
        <f t="shared" si="1"/>
        <v>210375</v>
      </c>
      <c r="K145" s="293">
        <f t="shared" si="1"/>
        <v>76194</v>
      </c>
      <c r="L145" s="293">
        <f t="shared" si="1"/>
        <v>319924</v>
      </c>
      <c r="M145" s="1293">
        <f t="shared" si="1"/>
        <v>173350</v>
      </c>
      <c r="N145" s="1294"/>
      <c r="O145" s="293">
        <f>SUM(B145:N145)</f>
        <v>12457262</v>
      </c>
    </row>
    <row r="146" spans="1:15" ht="24" customHeight="1" x14ac:dyDescent="0.35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2">
        <f>SUM(O5:O145)</f>
        <v>30491108</v>
      </c>
    </row>
    <row r="147" spans="1:15" ht="22" customHeight="1" x14ac:dyDescent="0.35">
      <c r="A147" s="331" t="s">
        <v>151</v>
      </c>
      <c r="B147" s="303"/>
      <c r="C147" s="303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</row>
    <row r="148" spans="1:15" ht="22" customHeight="1" x14ac:dyDescent="0.35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</row>
    <row r="149" spans="1:15" ht="22" customHeight="1" x14ac:dyDescent="0.35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</row>
    <row r="150" spans="1:15" ht="32.25" customHeight="1" x14ac:dyDescent="0.35">
      <c r="A150" s="324"/>
      <c r="B150" s="1238"/>
      <c r="C150" s="1238"/>
      <c r="D150" s="301"/>
      <c r="E150" s="301"/>
      <c r="F150" s="301"/>
      <c r="G150" s="301"/>
      <c r="H150" s="1239"/>
      <c r="I150" s="1239"/>
      <c r="J150" s="866"/>
      <c r="K150" s="301"/>
      <c r="L150" s="1239"/>
      <c r="M150" s="1239"/>
      <c r="N150" s="1239"/>
      <c r="O150" s="866"/>
    </row>
    <row r="151" spans="1:15" ht="22" customHeight="1" x14ac:dyDescent="0.35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</row>
    <row r="152" spans="1:15" ht="22" customHeight="1" x14ac:dyDescent="0.35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</row>
    <row r="153" spans="1:15" ht="22" customHeight="1" x14ac:dyDescent="0.35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</row>
    <row r="154" spans="1:15" ht="22" customHeight="1" x14ac:dyDescent="0.35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</row>
    <row r="155" spans="1:15" ht="22" customHeight="1" x14ac:dyDescent="0.35">
      <c r="A155" s="325"/>
      <c r="B155" s="1286"/>
      <c r="C155" s="1286"/>
      <c r="D155" s="859"/>
      <c r="E155" s="859"/>
      <c r="F155" s="859"/>
      <c r="G155" s="315"/>
      <c r="H155" s="1287"/>
      <c r="I155" s="1287"/>
      <c r="J155" s="880"/>
      <c r="K155" s="859"/>
      <c r="L155" s="1237"/>
      <c r="M155" s="1237"/>
      <c r="N155" s="1237"/>
      <c r="O155" s="880"/>
    </row>
    <row r="156" spans="1:15" ht="22" customHeight="1" x14ac:dyDescent="0.35">
      <c r="A156" s="301"/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</row>
    <row r="157" spans="1:15" ht="15" x14ac:dyDescent="0.35">
      <c r="A157" s="301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</row>
  </sheetData>
  <mergeCells count="202">
    <mergeCell ref="A135:A136"/>
    <mergeCell ref="M135:N135"/>
    <mergeCell ref="M136:N136"/>
    <mergeCell ref="A137:A138"/>
    <mergeCell ref="M137:N137"/>
    <mergeCell ref="M138:N138"/>
    <mergeCell ref="A131:A132"/>
    <mergeCell ref="M131:N131"/>
    <mergeCell ref="M132:N132"/>
    <mergeCell ref="A133:A134"/>
    <mergeCell ref="M133:N133"/>
    <mergeCell ref="M134:N134"/>
    <mergeCell ref="A143:A144"/>
    <mergeCell ref="M145:N145"/>
    <mergeCell ref="B150:C150"/>
    <mergeCell ref="H150:I150"/>
    <mergeCell ref="L150:N150"/>
    <mergeCell ref="B155:C155"/>
    <mergeCell ref="H155:I155"/>
    <mergeCell ref="L155:N155"/>
    <mergeCell ref="A139:A140"/>
    <mergeCell ref="M139:N139"/>
    <mergeCell ref="M140:N140"/>
    <mergeCell ref="A141:A142"/>
    <mergeCell ref="M141:N141"/>
    <mergeCell ref="M142:N142"/>
    <mergeCell ref="A127:A128"/>
    <mergeCell ref="M127:N127"/>
    <mergeCell ref="M128:N128"/>
    <mergeCell ref="A129:A130"/>
    <mergeCell ref="M129:N129"/>
    <mergeCell ref="M130:N130"/>
    <mergeCell ref="M121:N121"/>
    <mergeCell ref="M122:N122"/>
    <mergeCell ref="A123:A124"/>
    <mergeCell ref="M123:N123"/>
    <mergeCell ref="M124:N124"/>
    <mergeCell ref="A125:A126"/>
    <mergeCell ref="M125:N125"/>
    <mergeCell ref="M126:N126"/>
    <mergeCell ref="A117:A118"/>
    <mergeCell ref="M117:N117"/>
    <mergeCell ref="M118:N118"/>
    <mergeCell ref="A119:A120"/>
    <mergeCell ref="M119:N119"/>
    <mergeCell ref="M120:N120"/>
    <mergeCell ref="A113:A114"/>
    <mergeCell ref="M113:N113"/>
    <mergeCell ref="M114:N114"/>
    <mergeCell ref="A115:A116"/>
    <mergeCell ref="M115:N115"/>
    <mergeCell ref="M116:N116"/>
    <mergeCell ref="A109:A110"/>
    <mergeCell ref="M109:N109"/>
    <mergeCell ref="M110:N110"/>
    <mergeCell ref="A111:A112"/>
    <mergeCell ref="M111:N111"/>
    <mergeCell ref="M112:N112"/>
    <mergeCell ref="A105:A106"/>
    <mergeCell ref="M105:N105"/>
    <mergeCell ref="M106:N106"/>
    <mergeCell ref="A107:A108"/>
    <mergeCell ref="M107:N107"/>
    <mergeCell ref="M108:N108"/>
    <mergeCell ref="A101:A102"/>
    <mergeCell ref="M101:N101"/>
    <mergeCell ref="M102:N102"/>
    <mergeCell ref="A103:A104"/>
    <mergeCell ref="M103:N103"/>
    <mergeCell ref="M104:N104"/>
    <mergeCell ref="A97:A98"/>
    <mergeCell ref="M97:N97"/>
    <mergeCell ref="M98:N98"/>
    <mergeCell ref="A99:A100"/>
    <mergeCell ref="M99:N99"/>
    <mergeCell ref="M100:N100"/>
    <mergeCell ref="A93:A94"/>
    <mergeCell ref="M93:N93"/>
    <mergeCell ref="M94:N94"/>
    <mergeCell ref="A95:A96"/>
    <mergeCell ref="M95:N95"/>
    <mergeCell ref="M96:N96"/>
    <mergeCell ref="A89:A90"/>
    <mergeCell ref="M89:N89"/>
    <mergeCell ref="M90:N90"/>
    <mergeCell ref="A91:A92"/>
    <mergeCell ref="M91:N91"/>
    <mergeCell ref="M92:N92"/>
    <mergeCell ref="O83:O84"/>
    <mergeCell ref="M84:N84"/>
    <mergeCell ref="A85:A86"/>
    <mergeCell ref="M85:N85"/>
    <mergeCell ref="M86:N86"/>
    <mergeCell ref="A87:A88"/>
    <mergeCell ref="M87:N87"/>
    <mergeCell ref="M88:N88"/>
    <mergeCell ref="K80:L80"/>
    <mergeCell ref="A83:A84"/>
    <mergeCell ref="B83:C83"/>
    <mergeCell ref="E83:G83"/>
    <mergeCell ref="H83:K83"/>
    <mergeCell ref="M83:N83"/>
    <mergeCell ref="A74:A75"/>
    <mergeCell ref="K74:L74"/>
    <mergeCell ref="K75:L75"/>
    <mergeCell ref="A76:A77"/>
    <mergeCell ref="K76:L76"/>
    <mergeCell ref="K77:L77"/>
    <mergeCell ref="A78:A79"/>
    <mergeCell ref="A68:A70"/>
    <mergeCell ref="K68:L68"/>
    <mergeCell ref="K69:L69"/>
    <mergeCell ref="K70:L70"/>
    <mergeCell ref="A71:A73"/>
    <mergeCell ref="K71:L71"/>
    <mergeCell ref="K73:L73"/>
    <mergeCell ref="A62:A64"/>
    <mergeCell ref="K62:L62"/>
    <mergeCell ref="K64:L64"/>
    <mergeCell ref="A65:A67"/>
    <mergeCell ref="K65:L65"/>
    <mergeCell ref="K67:L67"/>
    <mergeCell ref="A57:A58"/>
    <mergeCell ref="K57:L57"/>
    <mergeCell ref="K58:L58"/>
    <mergeCell ref="A59:A61"/>
    <mergeCell ref="K59:L59"/>
    <mergeCell ref="K61:L61"/>
    <mergeCell ref="A52:A54"/>
    <mergeCell ref="K52:L52"/>
    <mergeCell ref="K54:L54"/>
    <mergeCell ref="A55:A56"/>
    <mergeCell ref="K55:L55"/>
    <mergeCell ref="K56:L56"/>
    <mergeCell ref="A47:A49"/>
    <mergeCell ref="K47:L47"/>
    <mergeCell ref="K49:L49"/>
    <mergeCell ref="A50:A51"/>
    <mergeCell ref="K50:L50"/>
    <mergeCell ref="K51:L51"/>
    <mergeCell ref="A42:A43"/>
    <mergeCell ref="K42:L42"/>
    <mergeCell ref="K43:L43"/>
    <mergeCell ref="A44:A46"/>
    <mergeCell ref="K44:L44"/>
    <mergeCell ref="K46:L46"/>
    <mergeCell ref="A38:A39"/>
    <mergeCell ref="K38:L38"/>
    <mergeCell ref="K39:L39"/>
    <mergeCell ref="A40:A41"/>
    <mergeCell ref="K40:L40"/>
    <mergeCell ref="K41:L41"/>
    <mergeCell ref="A32:A34"/>
    <mergeCell ref="K32:L32"/>
    <mergeCell ref="K34:L34"/>
    <mergeCell ref="A35:A37"/>
    <mergeCell ref="K35:L35"/>
    <mergeCell ref="K37:L37"/>
    <mergeCell ref="A28:A29"/>
    <mergeCell ref="K28:L28"/>
    <mergeCell ref="K29:L29"/>
    <mergeCell ref="A30:A31"/>
    <mergeCell ref="K30:L30"/>
    <mergeCell ref="K31:L31"/>
    <mergeCell ref="A26:A27"/>
    <mergeCell ref="K26:L26"/>
    <mergeCell ref="K27:L27"/>
    <mergeCell ref="A20:A21"/>
    <mergeCell ref="K20:L20"/>
    <mergeCell ref="K21:L21"/>
    <mergeCell ref="A22:A23"/>
    <mergeCell ref="K22:L22"/>
    <mergeCell ref="K23:L23"/>
    <mergeCell ref="A16:A19"/>
    <mergeCell ref="K16:L16"/>
    <mergeCell ref="K19:L19"/>
    <mergeCell ref="A12:A13"/>
    <mergeCell ref="K12:L12"/>
    <mergeCell ref="K13:L13"/>
    <mergeCell ref="A24:A25"/>
    <mergeCell ref="K24:L24"/>
    <mergeCell ref="K25:L25"/>
    <mergeCell ref="A1:O1"/>
    <mergeCell ref="A2:O2"/>
    <mergeCell ref="A4:A5"/>
    <mergeCell ref="B4:D4"/>
    <mergeCell ref="E4:F4"/>
    <mergeCell ref="K4:L4"/>
    <mergeCell ref="O4:O5"/>
    <mergeCell ref="K5:L5"/>
    <mergeCell ref="A14:A15"/>
    <mergeCell ref="K14:L14"/>
    <mergeCell ref="K15:L15"/>
    <mergeCell ref="A10:A11"/>
    <mergeCell ref="K10:L10"/>
    <mergeCell ref="K11:L11"/>
    <mergeCell ref="A6:A7"/>
    <mergeCell ref="K6:L6"/>
    <mergeCell ref="K7:L7"/>
    <mergeCell ref="A8:A9"/>
    <mergeCell ref="K8:L8"/>
    <mergeCell ref="K9:L9"/>
  </mergeCells>
  <printOptions horizontalCentered="1"/>
  <pageMargins left="0.25" right="0.25" top="0.16" bottom="0.12" header="0.18" footer="0.12"/>
  <pageSetup paperSize="9" scale="48" fitToHeight="0" orientation="landscape" horizontalDpi="360" verticalDpi="360" r:id="rId1"/>
  <rowBreaks count="1" manualBreakCount="1">
    <brk id="81" max="15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P149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7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308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44075</v>
      </c>
      <c r="B6" s="327"/>
      <c r="C6" s="327">
        <v>166770</v>
      </c>
      <c r="D6" s="297">
        <v>261707</v>
      </c>
      <c r="E6" s="297"/>
      <c r="F6" s="297"/>
      <c r="G6" s="298"/>
      <c r="H6" s="298"/>
      <c r="I6" s="298">
        <v>114750</v>
      </c>
      <c r="J6" s="298"/>
      <c r="K6" s="1241"/>
      <c r="L6" s="1288"/>
      <c r="M6" s="298"/>
      <c r="N6" s="298"/>
      <c r="O6" s="298"/>
    </row>
    <row r="7" spans="1:16" ht="15" customHeight="1" x14ac:dyDescent="0.35">
      <c r="A7" s="1251"/>
      <c r="B7" s="327"/>
      <c r="C7" s="327"/>
      <c r="D7" s="297">
        <v>186813</v>
      </c>
      <c r="E7" s="297"/>
      <c r="F7" s="297"/>
      <c r="G7" s="298"/>
      <c r="H7" s="298"/>
      <c r="I7" s="298">
        <v>114750</v>
      </c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44076</v>
      </c>
      <c r="B8" s="327">
        <v>152847</v>
      </c>
      <c r="C8" s="327"/>
      <c r="D8" s="297"/>
      <c r="E8" s="297">
        <v>74212</v>
      </c>
      <c r="F8" s="297">
        <v>119429</v>
      </c>
      <c r="G8" s="298"/>
      <c r="H8" s="298"/>
      <c r="I8" s="298">
        <v>114750</v>
      </c>
      <c r="J8" s="298"/>
      <c r="K8" s="1289"/>
      <c r="L8" s="1290"/>
      <c r="M8" s="298"/>
      <c r="N8" s="298"/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>
        <v>114750</v>
      </c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44077</v>
      </c>
      <c r="B10" s="327">
        <v>180770</v>
      </c>
      <c r="C10" s="327">
        <v>115362</v>
      </c>
      <c r="D10" s="297"/>
      <c r="E10" s="297"/>
      <c r="F10" s="297">
        <v>150895</v>
      </c>
      <c r="G10" s="298"/>
      <c r="H10" s="298"/>
      <c r="I10" s="298">
        <v>114750</v>
      </c>
      <c r="J10" s="298"/>
      <c r="K10" s="1241"/>
      <c r="L10" s="1288"/>
      <c r="M10" s="298">
        <v>522140</v>
      </c>
      <c r="N10" s="298"/>
      <c r="O10" s="298"/>
    </row>
    <row r="11" spans="1:16" ht="15" customHeight="1" x14ac:dyDescent="0.35">
      <c r="A11" s="1251"/>
      <c r="B11" s="327"/>
      <c r="C11" s="297"/>
      <c r="D11" s="297"/>
      <c r="E11" s="297"/>
      <c r="F11" s="297"/>
      <c r="G11" s="298"/>
      <c r="H11" s="298"/>
      <c r="I11" s="298">
        <v>114750</v>
      </c>
      <c r="J11" s="298"/>
      <c r="K11" s="1241"/>
      <c r="L11" s="1288"/>
      <c r="M11" s="298"/>
      <c r="N11" s="298"/>
      <c r="O11" s="298"/>
    </row>
    <row r="12" spans="1:16" ht="15" customHeight="1" x14ac:dyDescent="0.35">
      <c r="A12" s="1249">
        <v>44078</v>
      </c>
      <c r="B12" s="327">
        <v>149252</v>
      </c>
      <c r="C12" s="327"/>
      <c r="D12" s="297"/>
      <c r="E12" s="297"/>
      <c r="F12" s="297"/>
      <c r="G12" s="298"/>
      <c r="H12" s="298"/>
      <c r="I12" s="298">
        <v>114750</v>
      </c>
      <c r="J12" s="298"/>
      <c r="K12" s="1241"/>
      <c r="L12" s="1288"/>
      <c r="M12" s="298"/>
      <c r="N12" s="298"/>
      <c r="O12" s="298"/>
    </row>
    <row r="13" spans="1:16" ht="15" customHeight="1" x14ac:dyDescent="0.35">
      <c r="A13" s="1251"/>
      <c r="B13" s="327"/>
      <c r="C13" s="327"/>
      <c r="D13" s="297"/>
      <c r="E13" s="297"/>
      <c r="F13" s="297"/>
      <c r="G13" s="298"/>
      <c r="H13" s="298"/>
      <c r="I13" s="298">
        <v>114750</v>
      </c>
      <c r="J13" s="298"/>
      <c r="K13" s="1241"/>
      <c r="L13" s="1288"/>
      <c r="M13" s="298"/>
      <c r="N13" s="298"/>
      <c r="O13" s="298"/>
    </row>
    <row r="14" spans="1:16" ht="15" customHeight="1" x14ac:dyDescent="0.35">
      <c r="A14" s="1249">
        <v>44079</v>
      </c>
      <c r="B14" s="327">
        <v>141984</v>
      </c>
      <c r="C14" s="327">
        <v>232101</v>
      </c>
      <c r="D14" s="297"/>
      <c r="E14" s="297"/>
      <c r="F14" s="297"/>
      <c r="G14" s="298"/>
      <c r="H14" s="298"/>
      <c r="I14" s="298">
        <v>114750</v>
      </c>
      <c r="J14" s="298"/>
      <c r="K14" s="1241"/>
      <c r="L14" s="1288"/>
      <c r="M14" s="298"/>
      <c r="N14" s="298"/>
      <c r="O14" s="298"/>
    </row>
    <row r="15" spans="1:16" ht="15" customHeight="1" x14ac:dyDescent="0.35">
      <c r="A15" s="1251"/>
      <c r="B15" s="327"/>
      <c r="C15" s="327"/>
      <c r="D15" s="297"/>
      <c r="E15" s="297"/>
      <c r="F15" s="297"/>
      <c r="G15" s="298"/>
      <c r="H15" s="298"/>
      <c r="I15" s="298"/>
      <c r="J15" s="298"/>
      <c r="K15" s="1241"/>
      <c r="L15" s="1288"/>
      <c r="M15" s="298"/>
      <c r="N15" s="298"/>
      <c r="O15" s="298"/>
    </row>
    <row r="16" spans="1:16" ht="15" customHeight="1" x14ac:dyDescent="0.35">
      <c r="A16" s="1249">
        <v>44080</v>
      </c>
      <c r="B16" s="327"/>
      <c r="C16" s="327"/>
      <c r="D16" s="297">
        <v>195152</v>
      </c>
      <c r="E16" s="297">
        <v>153213</v>
      </c>
      <c r="F16" s="297"/>
      <c r="G16" s="298"/>
      <c r="H16" s="298"/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51"/>
      <c r="B17" s="327"/>
      <c r="C17" s="327"/>
      <c r="D17" s="297"/>
      <c r="E17" s="297"/>
      <c r="F17" s="297"/>
      <c r="G17" s="298"/>
      <c r="H17" s="298"/>
      <c r="I17" s="298"/>
      <c r="J17" s="298"/>
      <c r="K17" s="1241"/>
      <c r="L17" s="1288"/>
      <c r="M17" s="298"/>
      <c r="N17" s="298"/>
      <c r="O17" s="298"/>
    </row>
    <row r="18" spans="1:15" ht="15" customHeight="1" x14ac:dyDescent="0.35">
      <c r="A18" s="1249">
        <v>44081</v>
      </c>
      <c r="B18" s="327">
        <v>125231</v>
      </c>
      <c r="C18" s="327">
        <v>244953</v>
      </c>
      <c r="D18" s="297"/>
      <c r="E18" s="297"/>
      <c r="F18" s="297"/>
      <c r="G18" s="298"/>
      <c r="H18" s="298"/>
      <c r="I18" s="298">
        <v>114750</v>
      </c>
      <c r="J18" s="298"/>
      <c r="K18" s="1241"/>
      <c r="L18" s="1288"/>
      <c r="M18" s="298"/>
      <c r="N18" s="298"/>
      <c r="O18" s="298"/>
    </row>
    <row r="19" spans="1:15" ht="15" customHeight="1" x14ac:dyDescent="0.35">
      <c r="A19" s="1251"/>
      <c r="B19" s="327"/>
      <c r="C19" s="327"/>
      <c r="D19" s="297"/>
      <c r="E19" s="297"/>
      <c r="F19" s="297"/>
      <c r="G19" s="298"/>
      <c r="H19" s="298"/>
      <c r="I19" s="298">
        <v>114750</v>
      </c>
      <c r="J19" s="298"/>
      <c r="K19" s="1241"/>
      <c r="L19" s="1288"/>
      <c r="M19" s="298"/>
      <c r="N19" s="298"/>
      <c r="O19" s="298"/>
    </row>
    <row r="20" spans="1:15" ht="15" customHeight="1" x14ac:dyDescent="0.35">
      <c r="A20" s="1249">
        <v>44082</v>
      </c>
      <c r="B20" s="327">
        <v>178016</v>
      </c>
      <c r="C20" s="327">
        <v>157743</v>
      </c>
      <c r="D20" s="297"/>
      <c r="E20" s="297"/>
      <c r="F20" s="297"/>
      <c r="G20" s="298">
        <v>360392</v>
      </c>
      <c r="H20" s="298"/>
      <c r="I20" s="298">
        <v>114750</v>
      </c>
      <c r="J20" s="298"/>
      <c r="K20" s="1241"/>
      <c r="L20" s="1288"/>
      <c r="M20" s="298"/>
      <c r="N20" s="298"/>
      <c r="O20" s="298"/>
    </row>
    <row r="21" spans="1:15" ht="15" customHeight="1" x14ac:dyDescent="0.35">
      <c r="A21" s="1251"/>
      <c r="B21" s="327"/>
      <c r="C21" s="327"/>
      <c r="D21" s="297"/>
      <c r="E21" s="297"/>
      <c r="F21" s="297"/>
      <c r="G21" s="298"/>
      <c r="H21" s="298"/>
      <c r="I21" s="298">
        <v>114750</v>
      </c>
      <c r="J21" s="298"/>
      <c r="K21" s="1241"/>
      <c r="L21" s="1288"/>
      <c r="M21" s="298"/>
      <c r="N21" s="298"/>
      <c r="O21" s="298"/>
    </row>
    <row r="22" spans="1:15" ht="15" customHeight="1" x14ac:dyDescent="0.35">
      <c r="A22" s="1249">
        <v>44083</v>
      </c>
      <c r="B22" s="327">
        <v>159885</v>
      </c>
      <c r="C22" s="327">
        <v>122324</v>
      </c>
      <c r="D22" s="297"/>
      <c r="E22" s="297"/>
      <c r="F22" s="297">
        <v>118090</v>
      </c>
      <c r="G22" s="298"/>
      <c r="H22" s="298"/>
      <c r="I22" s="298">
        <v>114750</v>
      </c>
      <c r="J22" s="298"/>
      <c r="K22" s="1241"/>
      <c r="L22" s="1288"/>
      <c r="M22" s="298">
        <v>475420</v>
      </c>
      <c r="N22" s="298">
        <v>330480</v>
      </c>
      <c r="O22" s="298"/>
    </row>
    <row r="23" spans="1:15" ht="15" customHeight="1" x14ac:dyDescent="0.35">
      <c r="A23" s="1251"/>
      <c r="B23" s="327"/>
      <c r="C23" s="327"/>
      <c r="D23" s="297"/>
      <c r="E23" s="297"/>
      <c r="F23" s="297"/>
      <c r="G23" s="298"/>
      <c r="H23" s="298"/>
      <c r="I23" s="298">
        <v>114750</v>
      </c>
      <c r="J23" s="298"/>
      <c r="K23" s="1241"/>
      <c r="L23" s="1288"/>
      <c r="M23" s="298"/>
      <c r="N23" s="298"/>
      <c r="O23" s="298"/>
    </row>
    <row r="24" spans="1:15" ht="15" customHeight="1" x14ac:dyDescent="0.35">
      <c r="A24" s="1249">
        <v>44084</v>
      </c>
      <c r="B24" s="327">
        <v>191709</v>
      </c>
      <c r="C24" s="327">
        <v>113526</v>
      </c>
      <c r="D24" s="297">
        <v>205862</v>
      </c>
      <c r="E24" s="297">
        <v>83327</v>
      </c>
      <c r="F24" s="297"/>
      <c r="G24" s="298"/>
      <c r="H24" s="298"/>
      <c r="I24" s="298">
        <v>114750</v>
      </c>
      <c r="J24" s="298"/>
      <c r="K24" s="1241"/>
      <c r="L24" s="1288"/>
      <c r="M24" s="298"/>
      <c r="N24" s="298"/>
      <c r="O24" s="298"/>
    </row>
    <row r="25" spans="1:15" ht="15" customHeight="1" x14ac:dyDescent="0.35">
      <c r="A25" s="1251"/>
      <c r="B25" s="327"/>
      <c r="C25" s="327"/>
      <c r="D25" s="297"/>
      <c r="E25" s="297"/>
      <c r="F25" s="297"/>
      <c r="G25" s="298"/>
      <c r="H25" s="298"/>
      <c r="I25" s="298">
        <v>114750</v>
      </c>
      <c r="J25" s="298"/>
      <c r="K25" s="1241"/>
      <c r="L25" s="1288"/>
      <c r="M25" s="298"/>
      <c r="N25" s="298"/>
      <c r="O25" s="298"/>
    </row>
    <row r="26" spans="1:15" ht="15" customHeight="1" x14ac:dyDescent="0.35">
      <c r="A26" s="1249">
        <v>44085</v>
      </c>
      <c r="B26" s="327">
        <v>149328</v>
      </c>
      <c r="C26" s="327">
        <v>79331</v>
      </c>
      <c r="D26" s="297"/>
      <c r="E26" s="297"/>
      <c r="F26" s="297"/>
      <c r="G26" s="298"/>
      <c r="H26" s="298"/>
      <c r="I26" s="298">
        <v>114750</v>
      </c>
      <c r="J26" s="298"/>
      <c r="K26" s="1241"/>
      <c r="L26" s="1288"/>
      <c r="M26" s="298"/>
      <c r="N26" s="298"/>
      <c r="O26" s="298"/>
    </row>
    <row r="27" spans="1:15" ht="15" customHeight="1" x14ac:dyDescent="0.35">
      <c r="A27" s="1251"/>
      <c r="B27" s="327"/>
      <c r="C27" s="327"/>
      <c r="D27" s="297"/>
      <c r="E27" s="297"/>
      <c r="F27" s="297"/>
      <c r="G27" s="298"/>
      <c r="H27" s="298"/>
      <c r="I27" s="298">
        <v>114750</v>
      </c>
      <c r="J27" s="298"/>
      <c r="K27" s="1241"/>
      <c r="L27" s="1288"/>
      <c r="M27" s="298"/>
      <c r="N27" s="298"/>
      <c r="O27" s="298"/>
    </row>
    <row r="28" spans="1:15" ht="15" customHeight="1" x14ac:dyDescent="0.35">
      <c r="A28" s="1249">
        <v>44086</v>
      </c>
      <c r="B28" s="327">
        <v>111231</v>
      </c>
      <c r="C28" s="327"/>
      <c r="D28" s="297"/>
      <c r="E28" s="297"/>
      <c r="F28" s="297"/>
      <c r="G28" s="298"/>
      <c r="H28" s="298"/>
      <c r="I28" s="298">
        <v>114750</v>
      </c>
      <c r="J28" s="298"/>
      <c r="K28" s="1241"/>
      <c r="L28" s="1288"/>
      <c r="M28" s="298"/>
      <c r="N28" s="298"/>
      <c r="O28" s="298"/>
    </row>
    <row r="29" spans="1:15" ht="15" customHeight="1" x14ac:dyDescent="0.35">
      <c r="A29" s="1251"/>
      <c r="B29" s="327"/>
      <c r="C29" s="327"/>
      <c r="D29" s="297"/>
      <c r="E29" s="297"/>
      <c r="F29" s="297"/>
      <c r="G29" s="298"/>
      <c r="H29" s="298"/>
      <c r="I29" s="298"/>
      <c r="J29" s="298"/>
      <c r="K29" s="1241"/>
      <c r="L29" s="1288"/>
      <c r="M29" s="298"/>
      <c r="N29" s="298"/>
      <c r="O29" s="298"/>
    </row>
    <row r="30" spans="1:15" ht="15" customHeight="1" x14ac:dyDescent="0.35">
      <c r="A30" s="1249">
        <v>44087</v>
      </c>
      <c r="B30" s="327">
        <v>138083</v>
      </c>
      <c r="C30" s="327">
        <v>196452</v>
      </c>
      <c r="D30" s="297">
        <v>161339</v>
      </c>
      <c r="E30" s="297"/>
      <c r="F30" s="297"/>
      <c r="G30" s="298"/>
      <c r="H30" s="298"/>
      <c r="I30" s="298"/>
      <c r="J30" s="298"/>
      <c r="K30" s="1241"/>
      <c r="L30" s="1288"/>
      <c r="M30" s="298"/>
      <c r="N30" s="298"/>
      <c r="O30" s="298"/>
    </row>
    <row r="31" spans="1:15" ht="15" customHeight="1" x14ac:dyDescent="0.35">
      <c r="A31" s="1251"/>
      <c r="B31" s="327"/>
      <c r="C31" s="327"/>
      <c r="D31" s="297"/>
      <c r="E31" s="297"/>
      <c r="F31" s="297"/>
      <c r="G31" s="298"/>
      <c r="H31" s="298"/>
      <c r="I31" s="298"/>
      <c r="J31" s="298"/>
      <c r="K31" s="1241"/>
      <c r="L31" s="1288"/>
      <c r="M31" s="298"/>
      <c r="N31" s="298"/>
      <c r="O31" s="298"/>
    </row>
    <row r="32" spans="1:15" ht="15" customHeight="1" x14ac:dyDescent="0.35">
      <c r="A32" s="1249">
        <v>44088</v>
      </c>
      <c r="B32" s="327">
        <v>116204</v>
      </c>
      <c r="C32" s="327">
        <v>79790</v>
      </c>
      <c r="D32" s="297"/>
      <c r="E32" s="297"/>
      <c r="F32" s="297"/>
      <c r="G32" s="298"/>
      <c r="H32" s="298"/>
      <c r="I32" s="298">
        <v>114750</v>
      </c>
      <c r="J32" s="298"/>
      <c r="K32" s="1241"/>
      <c r="L32" s="1288"/>
      <c r="M32" s="298"/>
      <c r="N32" s="298"/>
      <c r="O32" s="298"/>
    </row>
    <row r="33" spans="1:15" ht="15" customHeight="1" x14ac:dyDescent="0.35">
      <c r="A33" s="1250"/>
      <c r="B33" s="327"/>
      <c r="C33" s="327"/>
      <c r="D33" s="297"/>
      <c r="E33" s="297"/>
      <c r="F33" s="297"/>
      <c r="G33" s="298"/>
      <c r="H33" s="298"/>
      <c r="I33" s="298">
        <v>114750</v>
      </c>
      <c r="J33" s="298"/>
      <c r="K33" s="868"/>
      <c r="L33" s="881"/>
      <c r="M33" s="298"/>
      <c r="N33" s="298"/>
      <c r="O33" s="298"/>
    </row>
    <row r="34" spans="1:15" ht="15" customHeight="1" x14ac:dyDescent="0.35">
      <c r="A34" s="1251"/>
      <c r="B34" s="327"/>
      <c r="C34" s="327"/>
      <c r="D34" s="297"/>
      <c r="E34" s="297"/>
      <c r="F34" s="297"/>
      <c r="G34" s="298"/>
      <c r="H34" s="298"/>
      <c r="I34" s="298">
        <v>90882</v>
      </c>
      <c r="J34" s="298"/>
      <c r="K34" s="1241"/>
      <c r="L34" s="1288"/>
      <c r="M34" s="298"/>
      <c r="N34" s="298"/>
      <c r="O34" s="298"/>
    </row>
    <row r="35" spans="1:15" ht="15" customHeight="1" x14ac:dyDescent="0.35">
      <c r="A35" s="1249">
        <v>44089</v>
      </c>
      <c r="B35" s="327">
        <v>118805</v>
      </c>
      <c r="C35" s="327">
        <v>95931</v>
      </c>
      <c r="D35" s="297"/>
      <c r="E35" s="297">
        <v>120613</v>
      </c>
      <c r="F35" s="297">
        <v>199614</v>
      </c>
      <c r="G35" s="298"/>
      <c r="H35" s="298"/>
      <c r="I35" s="298">
        <v>114750</v>
      </c>
      <c r="J35" s="298"/>
      <c r="K35" s="1241"/>
      <c r="L35" s="1288"/>
      <c r="M35" s="298"/>
      <c r="N35" s="298"/>
      <c r="O35" s="298"/>
    </row>
    <row r="36" spans="1:15" ht="15" customHeight="1" x14ac:dyDescent="0.35">
      <c r="A36" s="1251"/>
      <c r="B36" s="327"/>
      <c r="C36" s="327"/>
      <c r="D36" s="297"/>
      <c r="E36" s="297"/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49">
        <v>44090</v>
      </c>
      <c r="B37" s="327"/>
      <c r="C37" s="327">
        <v>119952</v>
      </c>
      <c r="D37" s="338">
        <v>186750</v>
      </c>
      <c r="E37" s="297"/>
      <c r="F37" s="297"/>
      <c r="G37" s="298"/>
      <c r="H37" s="298"/>
      <c r="I37" s="298">
        <v>114750</v>
      </c>
      <c r="J37" s="298"/>
      <c r="K37" s="1241"/>
      <c r="L37" s="1288"/>
      <c r="M37" s="298"/>
      <c r="N37" s="298"/>
      <c r="O37" s="298"/>
    </row>
    <row r="38" spans="1:15" ht="15" customHeight="1" x14ac:dyDescent="0.35">
      <c r="A38" s="1251"/>
      <c r="B38" s="327"/>
      <c r="C38" s="327"/>
      <c r="D38" s="297"/>
      <c r="E38" s="297"/>
      <c r="F38" s="297"/>
      <c r="G38" s="298"/>
      <c r="H38" s="298"/>
      <c r="I38" s="298">
        <v>114750</v>
      </c>
      <c r="J38" s="298"/>
      <c r="K38" s="1241"/>
      <c r="L38" s="1288"/>
      <c r="M38" s="298"/>
      <c r="N38" s="298"/>
      <c r="O38" s="298"/>
    </row>
    <row r="39" spans="1:15" ht="15" customHeight="1" x14ac:dyDescent="0.35">
      <c r="A39" s="1249">
        <v>44091</v>
      </c>
      <c r="B39" s="327">
        <v>213435</v>
      </c>
      <c r="C39" s="327">
        <v>138771</v>
      </c>
      <c r="D39" s="297"/>
      <c r="E39" s="297">
        <v>114279</v>
      </c>
      <c r="F39" s="297">
        <v>108250</v>
      </c>
      <c r="G39" s="298"/>
      <c r="H39" s="298"/>
      <c r="I39" s="298">
        <v>114750</v>
      </c>
      <c r="J39" s="298"/>
      <c r="K39" s="1241"/>
      <c r="L39" s="1288"/>
      <c r="M39" s="298">
        <v>532236</v>
      </c>
      <c r="N39" s="298"/>
      <c r="O39" s="298"/>
    </row>
    <row r="40" spans="1:15" ht="15" customHeight="1" x14ac:dyDescent="0.35">
      <c r="A40" s="1251"/>
      <c r="B40" s="327"/>
      <c r="C40" s="327"/>
      <c r="D40" s="297"/>
      <c r="E40" s="297"/>
      <c r="F40" s="297"/>
      <c r="G40" s="298"/>
      <c r="H40" s="298"/>
      <c r="I40" s="298">
        <v>114750</v>
      </c>
      <c r="J40" s="298"/>
      <c r="K40" s="1241"/>
      <c r="L40" s="1288"/>
      <c r="M40" s="298"/>
      <c r="N40" s="298"/>
      <c r="O40" s="298"/>
    </row>
    <row r="41" spans="1:15" ht="15" customHeight="1" x14ac:dyDescent="0.35">
      <c r="A41" s="1249">
        <v>44092</v>
      </c>
      <c r="B41" s="327">
        <v>121482</v>
      </c>
      <c r="C41" s="327">
        <v>124925</v>
      </c>
      <c r="D41" s="297"/>
      <c r="E41" s="297"/>
      <c r="F41" s="297"/>
      <c r="G41" s="298"/>
      <c r="H41" s="298"/>
      <c r="I41" s="298">
        <v>114750</v>
      </c>
      <c r="J41" s="298"/>
      <c r="K41" s="1241"/>
      <c r="L41" s="1288"/>
      <c r="M41" s="298"/>
      <c r="N41" s="298">
        <v>340270</v>
      </c>
      <c r="O41" s="298"/>
    </row>
    <row r="42" spans="1:15" ht="15" customHeight="1" x14ac:dyDescent="0.35">
      <c r="A42" s="1250"/>
      <c r="B42" s="327"/>
      <c r="C42" s="327"/>
      <c r="D42" s="297"/>
      <c r="E42" s="297"/>
      <c r="F42" s="297"/>
      <c r="G42" s="298"/>
      <c r="H42" s="298"/>
      <c r="I42" s="298">
        <v>114750</v>
      </c>
      <c r="J42" s="298"/>
      <c r="K42" s="868"/>
      <c r="L42" s="881"/>
      <c r="M42" s="298"/>
      <c r="N42" s="298"/>
      <c r="O42" s="298"/>
    </row>
    <row r="43" spans="1:15" ht="15" customHeight="1" x14ac:dyDescent="0.35">
      <c r="A43" s="1251"/>
      <c r="B43" s="327"/>
      <c r="C43" s="327"/>
      <c r="D43" s="297"/>
      <c r="E43" s="297"/>
      <c r="F43" s="297"/>
      <c r="G43" s="298"/>
      <c r="H43" s="298"/>
      <c r="I43" s="298"/>
      <c r="J43" s="298"/>
      <c r="K43" s="1241"/>
      <c r="L43" s="1288"/>
      <c r="M43" s="298"/>
      <c r="N43" s="298"/>
      <c r="O43" s="298"/>
    </row>
    <row r="44" spans="1:15" ht="15" customHeight="1" x14ac:dyDescent="0.35">
      <c r="A44" s="1249">
        <v>44093</v>
      </c>
      <c r="B44" s="327">
        <v>110313</v>
      </c>
      <c r="C44" s="327">
        <v>115209</v>
      </c>
      <c r="D44" s="297"/>
      <c r="E44" s="297"/>
      <c r="F44" s="297"/>
      <c r="G44" s="298"/>
      <c r="H44" s="298"/>
      <c r="I44" s="298">
        <v>114750</v>
      </c>
      <c r="J44" s="298"/>
      <c r="K44" s="1241"/>
      <c r="L44" s="1288"/>
      <c r="M44" s="298"/>
      <c r="N44" s="298"/>
      <c r="O44" s="298"/>
    </row>
    <row r="45" spans="1:15" ht="15" customHeight="1" x14ac:dyDescent="0.35">
      <c r="A45" s="1251"/>
      <c r="B45" s="327"/>
      <c r="C45" s="327"/>
      <c r="D45" s="297"/>
      <c r="E45" s="297"/>
      <c r="F45" s="297"/>
      <c r="G45" s="298"/>
      <c r="H45" s="298"/>
      <c r="I45" s="298"/>
      <c r="J45" s="298"/>
      <c r="K45" s="1241"/>
      <c r="L45" s="1288"/>
      <c r="M45" s="298"/>
      <c r="N45" s="298"/>
      <c r="O45" s="298"/>
    </row>
    <row r="46" spans="1:15" ht="15" customHeight="1" x14ac:dyDescent="0.35">
      <c r="A46" s="1249">
        <v>44094</v>
      </c>
      <c r="B46" s="327"/>
      <c r="C46" s="327"/>
      <c r="D46" s="297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51"/>
      <c r="B47" s="327"/>
      <c r="C47" s="327"/>
      <c r="D47" s="298"/>
      <c r="E47" s="297"/>
      <c r="F47" s="297"/>
      <c r="G47" s="298"/>
      <c r="H47" s="298"/>
      <c r="I47" s="298"/>
      <c r="J47" s="298"/>
      <c r="K47" s="1241"/>
      <c r="L47" s="1288"/>
      <c r="M47" s="298"/>
      <c r="N47" s="298"/>
      <c r="O47" s="298"/>
    </row>
    <row r="48" spans="1:15" ht="15" customHeight="1" x14ac:dyDescent="0.35">
      <c r="A48" s="1249">
        <v>44095</v>
      </c>
      <c r="B48" s="327">
        <v>167076</v>
      </c>
      <c r="C48" s="327">
        <v>204561</v>
      </c>
      <c r="D48" s="298"/>
      <c r="E48" s="297"/>
      <c r="F48" s="297"/>
      <c r="G48" s="298"/>
      <c r="H48" s="298"/>
      <c r="I48" s="298">
        <v>64796</v>
      </c>
      <c r="J48" s="298"/>
      <c r="K48" s="1241"/>
      <c r="L48" s="1288"/>
      <c r="M48" s="298"/>
      <c r="N48" s="298"/>
      <c r="O48" s="298"/>
    </row>
    <row r="49" spans="1:15" ht="15" customHeight="1" x14ac:dyDescent="0.35">
      <c r="A49" s="1250"/>
      <c r="B49" s="327"/>
      <c r="C49" s="327"/>
      <c r="D49" s="298"/>
      <c r="E49" s="297"/>
      <c r="F49" s="297"/>
      <c r="G49" s="298"/>
      <c r="H49" s="298"/>
      <c r="I49" s="298">
        <v>114750</v>
      </c>
      <c r="J49" s="298"/>
      <c r="K49" s="868"/>
      <c r="L49" s="881"/>
      <c r="M49" s="298"/>
      <c r="N49" s="298"/>
      <c r="O49" s="298"/>
    </row>
    <row r="50" spans="1:15" ht="15" customHeight="1" x14ac:dyDescent="0.35">
      <c r="A50" s="1251"/>
      <c r="B50" s="327"/>
      <c r="C50" s="327"/>
      <c r="D50" s="297"/>
      <c r="E50" s="297"/>
      <c r="F50" s="297"/>
      <c r="G50" s="298"/>
      <c r="H50" s="298"/>
      <c r="I50" s="298">
        <v>114750</v>
      </c>
      <c r="J50" s="298"/>
      <c r="K50" s="1241"/>
      <c r="L50" s="1288"/>
      <c r="M50" s="298"/>
      <c r="N50" s="298"/>
      <c r="O50" s="298"/>
    </row>
    <row r="51" spans="1:15" ht="17.25" customHeight="1" x14ac:dyDescent="0.35">
      <c r="A51" s="1249">
        <v>44096</v>
      </c>
      <c r="B51" s="327">
        <v>101210</v>
      </c>
      <c r="C51" s="327">
        <v>108860</v>
      </c>
      <c r="D51" s="297">
        <v>239675</v>
      </c>
      <c r="E51" s="297"/>
      <c r="F51" s="297">
        <v>172422</v>
      </c>
      <c r="G51" s="298">
        <v>357332</v>
      </c>
      <c r="H51" s="298"/>
      <c r="I51" s="298">
        <v>114750</v>
      </c>
      <c r="J51" s="298"/>
      <c r="K51" s="1241"/>
      <c r="L51" s="1288"/>
      <c r="M51" s="298"/>
      <c r="N51" s="298">
        <v>262548</v>
      </c>
      <c r="O51" s="298"/>
    </row>
    <row r="52" spans="1:15" ht="15" customHeight="1" x14ac:dyDescent="0.35">
      <c r="A52" s="1251"/>
      <c r="B52" s="327"/>
      <c r="C52" s="327"/>
      <c r="D52" s="297"/>
      <c r="E52" s="297"/>
      <c r="F52" s="297"/>
      <c r="G52" s="298"/>
      <c r="H52" s="298"/>
      <c r="I52" s="298">
        <v>114750</v>
      </c>
      <c r="J52" s="298"/>
      <c r="K52" s="1241"/>
      <c r="L52" s="1288"/>
      <c r="M52" s="298"/>
      <c r="N52" s="298"/>
      <c r="O52" s="298"/>
    </row>
    <row r="53" spans="1:15" ht="15" customHeight="1" x14ac:dyDescent="0.35">
      <c r="A53" s="1249">
        <v>44097</v>
      </c>
      <c r="B53" s="327">
        <v>101210</v>
      </c>
      <c r="C53" s="327">
        <v>97920</v>
      </c>
      <c r="D53" s="297"/>
      <c r="E53" s="297"/>
      <c r="F53" s="297"/>
      <c r="G53" s="298"/>
      <c r="H53" s="298"/>
      <c r="I53" s="298">
        <v>114750</v>
      </c>
      <c r="J53" s="298"/>
      <c r="K53" s="1291">
        <v>80096</v>
      </c>
      <c r="L53" s="1292"/>
      <c r="M53" s="298"/>
      <c r="N53" s="298"/>
      <c r="O53" s="298"/>
    </row>
    <row r="54" spans="1:15" ht="15" customHeight="1" x14ac:dyDescent="0.35">
      <c r="A54" s="1251"/>
      <c r="B54" s="327"/>
      <c r="C54" s="327"/>
      <c r="D54" s="297"/>
      <c r="E54" s="297"/>
      <c r="F54" s="297"/>
      <c r="G54" s="298"/>
      <c r="H54" s="298"/>
      <c r="I54" s="298">
        <v>114750</v>
      </c>
      <c r="J54" s="298"/>
      <c r="K54" s="1241"/>
      <c r="L54" s="1288"/>
      <c r="M54" s="298"/>
      <c r="N54" s="298"/>
      <c r="O54" s="298"/>
    </row>
    <row r="55" spans="1:15" ht="15" customHeight="1" x14ac:dyDescent="0.35">
      <c r="A55" s="1249">
        <v>44098</v>
      </c>
      <c r="B55" s="327"/>
      <c r="C55" s="327">
        <v>132039</v>
      </c>
      <c r="D55" s="297"/>
      <c r="E55" s="297">
        <v>101764</v>
      </c>
      <c r="F55" s="297"/>
      <c r="G55" s="298"/>
      <c r="H55" s="298"/>
      <c r="I55" s="298">
        <v>114750</v>
      </c>
      <c r="J55" s="298"/>
      <c r="K55" s="1241"/>
      <c r="L55" s="1288"/>
      <c r="M55" s="298"/>
      <c r="N55" s="298"/>
      <c r="O55" s="298"/>
    </row>
    <row r="56" spans="1:15" ht="15" customHeight="1" x14ac:dyDescent="0.35">
      <c r="A56" s="1250"/>
      <c r="B56" s="327"/>
      <c r="C56" s="327"/>
      <c r="D56" s="297"/>
      <c r="E56" s="297"/>
      <c r="F56" s="297"/>
      <c r="G56" s="298"/>
      <c r="H56" s="298"/>
      <c r="I56" s="298">
        <v>114750</v>
      </c>
      <c r="J56" s="298"/>
      <c r="K56" s="868"/>
      <c r="L56" s="881"/>
      <c r="M56" s="298"/>
      <c r="N56" s="298"/>
      <c r="O56" s="298"/>
    </row>
    <row r="57" spans="1:15" ht="15" customHeight="1" x14ac:dyDescent="0.35">
      <c r="A57" s="1251"/>
      <c r="B57" s="327"/>
      <c r="C57" s="327"/>
      <c r="D57" s="297"/>
      <c r="E57" s="297"/>
      <c r="F57" s="297"/>
      <c r="G57" s="298"/>
      <c r="H57" s="298"/>
      <c r="I57" s="298"/>
      <c r="J57" s="298"/>
      <c r="K57" s="1241"/>
      <c r="L57" s="1288"/>
      <c r="M57" s="298"/>
      <c r="N57" s="298"/>
      <c r="O57" s="298"/>
    </row>
    <row r="58" spans="1:15" ht="15" customHeight="1" x14ac:dyDescent="0.35">
      <c r="A58" s="1249">
        <v>44099</v>
      </c>
      <c r="B58" s="327">
        <v>218331</v>
      </c>
      <c r="C58" s="327">
        <v>121941</v>
      </c>
      <c r="D58" s="297"/>
      <c r="E58" s="297"/>
      <c r="F58" s="297"/>
      <c r="G58" s="298"/>
      <c r="H58" s="298"/>
      <c r="I58" s="298">
        <v>114750</v>
      </c>
      <c r="J58" s="298"/>
      <c r="K58" s="1241"/>
      <c r="L58" s="1288"/>
      <c r="M58" s="298"/>
      <c r="N58" s="298">
        <v>271520</v>
      </c>
      <c r="O58" s="298"/>
    </row>
    <row r="59" spans="1:15" ht="15" customHeight="1" x14ac:dyDescent="0.35">
      <c r="A59" s="1250"/>
      <c r="B59" s="327"/>
      <c r="C59" s="327"/>
      <c r="D59" s="297"/>
      <c r="E59" s="297"/>
      <c r="F59" s="297"/>
      <c r="G59" s="298"/>
      <c r="H59" s="298"/>
      <c r="I59" s="298"/>
      <c r="J59" s="298"/>
      <c r="K59" s="868"/>
      <c r="L59" s="881"/>
      <c r="M59" s="298"/>
      <c r="N59" s="298"/>
      <c r="O59" s="298"/>
    </row>
    <row r="60" spans="1:15" ht="15" customHeight="1" x14ac:dyDescent="0.35">
      <c r="A60" s="1251"/>
      <c r="B60" s="327"/>
      <c r="C60" s="327"/>
      <c r="D60" s="297"/>
      <c r="E60" s="297"/>
      <c r="F60" s="297"/>
      <c r="G60" s="298"/>
      <c r="H60" s="298"/>
      <c r="I60" s="298">
        <v>114750</v>
      </c>
      <c r="J60" s="298"/>
      <c r="K60" s="1241"/>
      <c r="L60" s="1288"/>
      <c r="M60" s="298"/>
      <c r="N60" s="298"/>
      <c r="O60" s="298"/>
    </row>
    <row r="61" spans="1:15" ht="15" customHeight="1" x14ac:dyDescent="0.35">
      <c r="A61" s="1249">
        <v>44100</v>
      </c>
      <c r="B61" s="327">
        <v>122553</v>
      </c>
      <c r="C61" s="327">
        <v>106182</v>
      </c>
      <c r="D61" s="297"/>
      <c r="E61" s="297"/>
      <c r="F61" s="297"/>
      <c r="G61" s="298"/>
      <c r="H61" s="298"/>
      <c r="I61" s="298">
        <v>114750</v>
      </c>
      <c r="J61" s="298"/>
      <c r="K61" s="1241"/>
      <c r="L61" s="1288"/>
      <c r="M61" s="298"/>
      <c r="N61" s="298"/>
      <c r="O61" s="298"/>
    </row>
    <row r="62" spans="1:15" ht="15" customHeight="1" x14ac:dyDescent="0.35">
      <c r="A62" s="1250"/>
      <c r="B62" s="327"/>
      <c r="C62" s="327"/>
      <c r="D62" s="297"/>
      <c r="E62" s="297"/>
      <c r="F62" s="297"/>
      <c r="G62" s="298"/>
      <c r="H62" s="298"/>
      <c r="I62" s="298"/>
      <c r="J62" s="298"/>
      <c r="K62" s="868"/>
      <c r="L62" s="881"/>
      <c r="M62" s="298"/>
      <c r="N62" s="298"/>
      <c r="O62" s="298"/>
    </row>
    <row r="63" spans="1:15" ht="15" customHeight="1" x14ac:dyDescent="0.35">
      <c r="A63" s="1251"/>
      <c r="B63" s="327"/>
      <c r="C63" s="327"/>
      <c r="D63" s="297"/>
      <c r="E63" s="297"/>
      <c r="F63" s="297"/>
      <c r="G63" s="298"/>
      <c r="H63" s="298"/>
      <c r="I63" s="298"/>
      <c r="J63" s="298"/>
      <c r="K63" s="1241"/>
      <c r="L63" s="1288"/>
      <c r="M63" s="298"/>
      <c r="N63" s="298"/>
      <c r="O63" s="298"/>
    </row>
    <row r="64" spans="1:15" ht="15" customHeight="1" x14ac:dyDescent="0.35">
      <c r="A64" s="1249">
        <v>44101</v>
      </c>
      <c r="B64" s="327">
        <v>97308</v>
      </c>
      <c r="C64" s="327">
        <v>123701</v>
      </c>
      <c r="D64" s="297"/>
      <c r="E64" s="297"/>
      <c r="F64" s="297"/>
      <c r="G64" s="298"/>
      <c r="H64" s="298"/>
      <c r="I64" s="298"/>
      <c r="J64" s="298"/>
      <c r="K64" s="1241"/>
      <c r="L64" s="1288"/>
      <c r="M64" s="298"/>
      <c r="N64" s="298"/>
      <c r="O64" s="298"/>
    </row>
    <row r="65" spans="1:15" ht="15" customHeight="1" x14ac:dyDescent="0.35">
      <c r="A65" s="1250"/>
      <c r="B65" s="327"/>
      <c r="C65" s="327"/>
      <c r="D65" s="297"/>
      <c r="E65" s="297"/>
      <c r="F65" s="297"/>
      <c r="G65" s="298"/>
      <c r="H65" s="298"/>
      <c r="I65" s="298"/>
      <c r="J65" s="298"/>
      <c r="K65" s="1241"/>
      <c r="L65" s="1288"/>
      <c r="M65" s="298"/>
      <c r="N65" s="298"/>
      <c r="O65" s="298"/>
    </row>
    <row r="66" spans="1:15" ht="15" customHeight="1" x14ac:dyDescent="0.35">
      <c r="A66" s="1251"/>
      <c r="B66" s="327"/>
      <c r="C66" s="327"/>
      <c r="D66" s="297"/>
      <c r="E66" s="297"/>
      <c r="F66" s="297"/>
      <c r="G66" s="298"/>
      <c r="H66" s="298"/>
      <c r="I66" s="298"/>
      <c r="J66" s="298"/>
      <c r="K66" s="1241"/>
      <c r="L66" s="1288"/>
      <c r="M66" s="298"/>
      <c r="N66" s="298"/>
      <c r="O66" s="298"/>
    </row>
    <row r="67" spans="1:15" ht="15" customHeight="1" x14ac:dyDescent="0.35">
      <c r="A67" s="1249">
        <v>44102</v>
      </c>
      <c r="B67" s="327"/>
      <c r="C67" s="327">
        <v>146421</v>
      </c>
      <c r="D67" s="297"/>
      <c r="E67" s="297"/>
      <c r="F67" s="297"/>
      <c r="G67" s="298"/>
      <c r="H67" s="298"/>
      <c r="I67" s="298">
        <v>114750</v>
      </c>
      <c r="J67" s="298"/>
      <c r="K67" s="1241"/>
      <c r="L67" s="1288"/>
      <c r="M67" s="298">
        <v>351800</v>
      </c>
      <c r="N67" s="298"/>
      <c r="O67" s="298"/>
    </row>
    <row r="68" spans="1:15" ht="15" customHeight="1" x14ac:dyDescent="0.35">
      <c r="A68" s="1250"/>
      <c r="B68" s="327"/>
      <c r="C68" s="327"/>
      <c r="D68" s="297"/>
      <c r="E68" s="297"/>
      <c r="F68" s="297"/>
      <c r="G68" s="298"/>
      <c r="H68" s="298"/>
      <c r="I68" s="298">
        <v>114750</v>
      </c>
      <c r="J68" s="298"/>
      <c r="K68" s="868"/>
      <c r="L68" s="881"/>
      <c r="M68" s="298"/>
      <c r="N68" s="298"/>
      <c r="O68" s="298"/>
    </row>
    <row r="69" spans="1:15" ht="15" customHeight="1" x14ac:dyDescent="0.35">
      <c r="A69" s="1251"/>
      <c r="B69" s="327"/>
      <c r="C69" s="327"/>
      <c r="D69" s="297"/>
      <c r="E69" s="297"/>
      <c r="F69" s="297"/>
      <c r="G69" s="298"/>
      <c r="H69" s="298"/>
      <c r="I69" s="298">
        <v>42305</v>
      </c>
      <c r="J69" s="298"/>
      <c r="K69" s="1241"/>
      <c r="L69" s="1288"/>
      <c r="M69" s="298"/>
      <c r="N69" s="298"/>
      <c r="O69" s="298"/>
    </row>
    <row r="70" spans="1:15" ht="15" customHeight="1" x14ac:dyDescent="0.35">
      <c r="A70" s="1249">
        <v>44103</v>
      </c>
      <c r="B70" s="327">
        <v>149328</v>
      </c>
      <c r="C70" s="327">
        <v>128673</v>
      </c>
      <c r="D70" s="297"/>
      <c r="E70" s="297"/>
      <c r="F70" s="297"/>
      <c r="G70" s="298"/>
      <c r="H70" s="298"/>
      <c r="I70" s="298">
        <v>114750</v>
      </c>
      <c r="J70" s="298"/>
      <c r="K70" s="1241"/>
      <c r="L70" s="1288"/>
      <c r="M70" s="298"/>
      <c r="N70" s="298"/>
      <c r="O70" s="298"/>
    </row>
    <row r="71" spans="1:15" ht="15" customHeight="1" x14ac:dyDescent="0.35">
      <c r="A71" s="1251"/>
      <c r="B71" s="327"/>
      <c r="C71" s="327"/>
      <c r="D71" s="297"/>
      <c r="E71" s="297"/>
      <c r="F71" s="297"/>
      <c r="G71" s="298"/>
      <c r="H71" s="298"/>
      <c r="I71" s="298">
        <v>114750</v>
      </c>
      <c r="J71" s="298"/>
      <c r="K71" s="1241"/>
      <c r="L71" s="1288"/>
      <c r="M71" s="298"/>
      <c r="N71" s="298"/>
      <c r="O71" s="298"/>
    </row>
    <row r="72" spans="1:15" ht="15" customHeight="1" x14ac:dyDescent="0.35">
      <c r="A72" s="1249">
        <v>44104</v>
      </c>
      <c r="B72" s="327"/>
      <c r="C72" s="327"/>
      <c r="D72" s="297"/>
      <c r="E72" s="297"/>
      <c r="F72" s="297"/>
      <c r="G72" s="298"/>
      <c r="H72" s="298"/>
      <c r="I72" s="298">
        <v>114750</v>
      </c>
      <c r="J72" s="298"/>
      <c r="K72" s="1241"/>
      <c r="L72" s="1288"/>
      <c r="M72" s="298"/>
      <c r="N72" s="298"/>
      <c r="O72" s="298"/>
    </row>
    <row r="73" spans="1:15" ht="15" customHeight="1" x14ac:dyDescent="0.35">
      <c r="A73" s="1251"/>
      <c r="B73" s="327">
        <v>106794</v>
      </c>
      <c r="C73" s="327">
        <v>116280</v>
      </c>
      <c r="D73" s="297"/>
      <c r="E73" s="297">
        <v>131892</v>
      </c>
      <c r="F73" s="297">
        <v>158878</v>
      </c>
      <c r="G73" s="298"/>
      <c r="H73" s="298"/>
      <c r="I73" s="298">
        <v>114750</v>
      </c>
      <c r="J73" s="298"/>
      <c r="K73" s="1241">
        <v>90882</v>
      </c>
      <c r="L73" s="1288"/>
      <c r="M73" s="298"/>
      <c r="N73" s="298"/>
      <c r="O73" s="298"/>
    </row>
    <row r="74" spans="1:15" s="295" customFormat="1" ht="27" customHeight="1" x14ac:dyDescent="0.35">
      <c r="A74" s="862" t="s">
        <v>113</v>
      </c>
      <c r="B74" s="293">
        <f t="shared" ref="B74:K74" si="0">SUM(B6:B73)</f>
        <v>3422385</v>
      </c>
      <c r="C74" s="293">
        <f t="shared" si="0"/>
        <v>3389718</v>
      </c>
      <c r="D74" s="293">
        <f t="shared" si="0"/>
        <v>1437298</v>
      </c>
      <c r="E74" s="293">
        <f t="shared" si="0"/>
        <v>779300</v>
      </c>
      <c r="F74" s="293">
        <f t="shared" si="0"/>
        <v>1027578</v>
      </c>
      <c r="G74" s="293">
        <f t="shared" si="0"/>
        <v>717724</v>
      </c>
      <c r="H74" s="293">
        <f t="shared" si="0"/>
        <v>0</v>
      </c>
      <c r="I74" s="293">
        <f t="shared" si="0"/>
        <v>5591233</v>
      </c>
      <c r="J74" s="293">
        <f t="shared" si="0"/>
        <v>0</v>
      </c>
      <c r="K74" s="1293">
        <f t="shared" si="0"/>
        <v>170978</v>
      </c>
      <c r="L74" s="1294"/>
      <c r="M74" s="293">
        <f>SUM(M6:M73)</f>
        <v>1881596</v>
      </c>
      <c r="N74" s="293">
        <f>SUM(N6:N73)</f>
        <v>1204818</v>
      </c>
      <c r="O74" s="293">
        <f>SUM(B74:N74)</f>
        <v>19622628</v>
      </c>
    </row>
    <row r="75" spans="1:15" s="295" customFormat="1" ht="81" customHeight="1" x14ac:dyDescent="0.35">
      <c r="A75" s="304"/>
      <c r="B75" s="304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</row>
    <row r="76" spans="1:15" ht="26.25" customHeight="1" thickBot="1" x14ac:dyDescent="0.4">
      <c r="A76" s="299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300"/>
      <c r="M76" s="299"/>
      <c r="N76" s="299"/>
      <c r="O76" s="299"/>
    </row>
    <row r="77" spans="1:15" s="295" customFormat="1" ht="48" customHeight="1" thickBot="1" x14ac:dyDescent="0.4">
      <c r="A77" s="1268" t="s">
        <v>2</v>
      </c>
      <c r="B77" s="1295" t="s">
        <v>293</v>
      </c>
      <c r="C77" s="1275"/>
      <c r="D77" s="320" t="s">
        <v>302</v>
      </c>
      <c r="E77" s="1265" t="s">
        <v>116</v>
      </c>
      <c r="F77" s="1266"/>
      <c r="G77" s="1267"/>
      <c r="H77" s="1296" t="s">
        <v>303</v>
      </c>
      <c r="I77" s="1297"/>
      <c r="J77" s="1297"/>
      <c r="K77" s="1298"/>
      <c r="L77" s="319" t="s">
        <v>7</v>
      </c>
      <c r="M77" s="1265" t="s">
        <v>304</v>
      </c>
      <c r="N77" s="1267"/>
      <c r="O77" s="1299" t="s">
        <v>9</v>
      </c>
    </row>
    <row r="78" spans="1:15" s="295" customFormat="1" ht="15" customHeight="1" thickBot="1" x14ac:dyDescent="0.4">
      <c r="A78" s="1268"/>
      <c r="B78" s="335" t="s">
        <v>190</v>
      </c>
      <c r="C78" s="336" t="s">
        <v>14</v>
      </c>
      <c r="D78" s="863" t="s">
        <v>306</v>
      </c>
      <c r="E78" s="863" t="s">
        <v>238</v>
      </c>
      <c r="F78" s="863" t="s">
        <v>211</v>
      </c>
      <c r="G78" s="863" t="s">
        <v>201</v>
      </c>
      <c r="H78" s="863" t="s">
        <v>197</v>
      </c>
      <c r="I78" s="863" t="s">
        <v>198</v>
      </c>
      <c r="J78" s="863" t="s">
        <v>199</v>
      </c>
      <c r="K78" s="863" t="s">
        <v>123</v>
      </c>
      <c r="L78" s="863" t="s">
        <v>307</v>
      </c>
      <c r="M78" s="1300" t="s">
        <v>284</v>
      </c>
      <c r="N78" s="1301"/>
      <c r="O78" s="1285"/>
    </row>
    <row r="79" spans="1:15" s="295" customFormat="1" ht="15" customHeight="1" thickBot="1" x14ac:dyDescent="0.4">
      <c r="A79" s="1243">
        <v>44075</v>
      </c>
      <c r="B79" s="867"/>
      <c r="C79" s="867"/>
      <c r="D79" s="867">
        <v>94707</v>
      </c>
      <c r="E79" s="337">
        <v>285575</v>
      </c>
      <c r="F79" s="869"/>
      <c r="G79" s="869"/>
      <c r="H79" s="337">
        <v>116969</v>
      </c>
      <c r="I79" s="869"/>
      <c r="J79" s="867">
        <v>116280</v>
      </c>
      <c r="K79" s="867">
        <v>123471</v>
      </c>
      <c r="L79" s="867"/>
      <c r="M79" s="1302"/>
      <c r="N79" s="1303"/>
      <c r="O79" s="869"/>
    </row>
    <row r="80" spans="1:15" ht="15" x14ac:dyDescent="0.35">
      <c r="A80" s="1244"/>
      <c r="B80" s="298"/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1304"/>
      <c r="N80" s="1305"/>
      <c r="O80" s="305"/>
    </row>
    <row r="81" spans="1:15" ht="15" customHeight="1" x14ac:dyDescent="0.35">
      <c r="A81" s="1243">
        <v>44076</v>
      </c>
      <c r="B81" s="305"/>
      <c r="C81" s="887">
        <v>150000</v>
      </c>
      <c r="D81" s="305"/>
      <c r="E81" s="305"/>
      <c r="F81" s="305"/>
      <c r="G81" s="305"/>
      <c r="H81" s="305"/>
      <c r="I81" s="305"/>
      <c r="J81" s="305"/>
      <c r="K81" s="305"/>
      <c r="L81" s="305"/>
      <c r="M81" s="1241"/>
      <c r="N81" s="1288"/>
      <c r="O81" s="305"/>
    </row>
    <row r="82" spans="1:15" ht="15" customHeight="1" x14ac:dyDescent="0.35">
      <c r="A82" s="1244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>
        <v>207239</v>
      </c>
      <c r="M82" s="1241"/>
      <c r="N82" s="1288"/>
      <c r="O82" s="298"/>
    </row>
    <row r="83" spans="1:15" ht="15" customHeight="1" x14ac:dyDescent="0.35">
      <c r="A83" s="1243">
        <v>44077</v>
      </c>
      <c r="B83" s="298"/>
      <c r="C83" s="297"/>
      <c r="D83" s="298"/>
      <c r="E83" s="298"/>
      <c r="F83" s="298"/>
      <c r="G83" s="298">
        <v>261324</v>
      </c>
      <c r="H83" s="298"/>
      <c r="I83" s="298"/>
      <c r="J83" s="298"/>
      <c r="K83" s="298"/>
      <c r="L83" s="298"/>
      <c r="M83" s="1241"/>
      <c r="N83" s="1288"/>
      <c r="O83" s="298"/>
    </row>
    <row r="84" spans="1:15" ht="15" customHeight="1" x14ac:dyDescent="0.35">
      <c r="A84" s="1244"/>
      <c r="B84" s="298"/>
      <c r="C84" s="297"/>
      <c r="D84" s="298"/>
      <c r="E84" s="298"/>
      <c r="F84" s="298"/>
      <c r="G84" s="298"/>
      <c r="H84" s="298"/>
      <c r="I84" s="298"/>
      <c r="J84" s="298"/>
      <c r="K84" s="298"/>
      <c r="L84" s="298"/>
      <c r="M84" s="1241"/>
      <c r="N84" s="1288"/>
      <c r="O84" s="298"/>
    </row>
    <row r="85" spans="1:15" ht="15" customHeight="1" x14ac:dyDescent="0.35">
      <c r="A85" s="1243">
        <v>44078</v>
      </c>
      <c r="B85" s="298"/>
      <c r="C85" s="297">
        <v>100000</v>
      </c>
      <c r="D85" s="298"/>
      <c r="E85" s="298"/>
      <c r="F85" s="298"/>
      <c r="G85" s="298"/>
      <c r="H85" s="298"/>
      <c r="I85" s="298"/>
      <c r="J85" s="298">
        <v>84992</v>
      </c>
      <c r="K85" s="298"/>
      <c r="L85" s="298"/>
      <c r="M85" s="1241"/>
      <c r="N85" s="1288"/>
      <c r="O85" s="298"/>
    </row>
    <row r="86" spans="1:15" ht="15" customHeight="1" x14ac:dyDescent="0.35">
      <c r="A86" s="1244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43">
        <v>44079</v>
      </c>
      <c r="B87" s="298"/>
      <c r="C87" s="297">
        <v>150000</v>
      </c>
      <c r="D87" s="298"/>
      <c r="E87" s="298"/>
      <c r="F87" s="298"/>
      <c r="G87" s="298"/>
      <c r="H87" s="298"/>
      <c r="I87" s="298"/>
      <c r="J87" s="298"/>
      <c r="K87" s="298">
        <v>76806</v>
      </c>
      <c r="L87" s="298">
        <v>194004</v>
      </c>
      <c r="M87" s="1241"/>
      <c r="N87" s="1288"/>
      <c r="O87" s="298"/>
    </row>
    <row r="88" spans="1:15" ht="15" customHeight="1" x14ac:dyDescent="0.35">
      <c r="A88" s="1244"/>
      <c r="B88" s="298"/>
      <c r="C88" s="297"/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1243">
        <v>44080</v>
      </c>
      <c r="B89" s="298">
        <v>150858</v>
      </c>
      <c r="C89" s="297">
        <v>100000</v>
      </c>
      <c r="D89" s="298"/>
      <c r="E89" s="298"/>
      <c r="F89" s="298"/>
      <c r="G89" s="298"/>
      <c r="H89" s="298"/>
      <c r="I89" s="298"/>
      <c r="J89" s="298"/>
      <c r="K89" s="298"/>
      <c r="L89" s="298"/>
      <c r="M89" s="1241"/>
      <c r="N89" s="1288"/>
      <c r="O89" s="298"/>
    </row>
    <row r="90" spans="1:15" ht="15" customHeight="1" x14ac:dyDescent="0.35">
      <c r="A90" s="1244"/>
      <c r="B90" s="298"/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3">
        <v>44081</v>
      </c>
      <c r="B91" s="298"/>
      <c r="C91" s="297">
        <v>100000</v>
      </c>
      <c r="D91" s="298">
        <v>95472</v>
      </c>
      <c r="E91" s="298"/>
      <c r="F91" s="298"/>
      <c r="G91" s="298"/>
      <c r="H91" s="298"/>
      <c r="I91" s="298">
        <v>97385</v>
      </c>
      <c r="J91" s="298"/>
      <c r="K91" s="298"/>
      <c r="L91" s="298"/>
      <c r="M91" s="1241"/>
      <c r="N91" s="1288"/>
      <c r="O91" s="298"/>
    </row>
    <row r="92" spans="1:15" ht="15" customHeight="1" x14ac:dyDescent="0.35">
      <c r="A92" s="1244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1243">
        <v>44082</v>
      </c>
      <c r="B93" s="298"/>
      <c r="C93" s="297"/>
      <c r="D93" s="298"/>
      <c r="E93" s="298"/>
      <c r="F93" s="298"/>
      <c r="G93" s="298"/>
      <c r="H93" s="298"/>
      <c r="I93" s="298"/>
      <c r="J93" s="298"/>
      <c r="K93" s="298"/>
      <c r="L93" s="298">
        <v>197064</v>
      </c>
      <c r="M93" s="1241"/>
      <c r="N93" s="1288"/>
      <c r="O93" s="298"/>
    </row>
    <row r="94" spans="1:15" ht="15" customHeight="1" x14ac:dyDescent="0.35">
      <c r="A94" s="1244"/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43">
        <v>44083</v>
      </c>
      <c r="B95" s="298">
        <v>306000</v>
      </c>
      <c r="C95" s="297">
        <v>292995</v>
      </c>
      <c r="D95" s="298"/>
      <c r="E95" s="298"/>
      <c r="F95" s="298"/>
      <c r="G95" s="298"/>
      <c r="H95" s="298"/>
      <c r="I95" s="298"/>
      <c r="J95" s="298"/>
      <c r="K95" s="298"/>
      <c r="L95" s="298"/>
      <c r="M95" s="1241"/>
      <c r="N95" s="1288"/>
      <c r="O95" s="298"/>
    </row>
    <row r="96" spans="1:15" ht="15" customHeight="1" x14ac:dyDescent="0.35">
      <c r="A96" s="1244"/>
      <c r="B96" s="298">
        <v>268367</v>
      </c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43">
        <v>44084</v>
      </c>
      <c r="B97" s="298">
        <v>195687</v>
      </c>
      <c r="C97" s="297"/>
      <c r="D97" s="298"/>
      <c r="E97" s="298"/>
      <c r="F97" s="298"/>
      <c r="G97" s="298"/>
      <c r="H97" s="298"/>
      <c r="I97" s="298"/>
      <c r="J97" s="298"/>
      <c r="K97" s="298"/>
      <c r="L97" s="298">
        <v>188343</v>
      </c>
      <c r="M97" s="1241"/>
      <c r="N97" s="1288"/>
      <c r="O97" s="298"/>
    </row>
    <row r="98" spans="1:15" ht="15" customHeight="1" x14ac:dyDescent="0.35">
      <c r="A98" s="1244"/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43">
        <v>44085</v>
      </c>
      <c r="B99" s="298">
        <v>134105</v>
      </c>
      <c r="C99" s="297"/>
      <c r="D99" s="298"/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44"/>
      <c r="B100" s="298"/>
      <c r="C100" s="297"/>
      <c r="D100" s="298"/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3">
        <v>44086</v>
      </c>
      <c r="B101" s="298">
        <v>166311</v>
      </c>
      <c r="C101" s="297"/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44"/>
      <c r="B102" s="298"/>
      <c r="C102" s="297"/>
      <c r="D102" s="298"/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43">
        <v>44087</v>
      </c>
      <c r="B103" s="298">
        <v>155525</v>
      </c>
      <c r="C103" s="297"/>
      <c r="D103" s="298"/>
      <c r="E103" s="298"/>
      <c r="F103" s="332"/>
      <c r="G103" s="298"/>
      <c r="H103" s="298"/>
      <c r="I103" s="298"/>
      <c r="J103" s="298"/>
      <c r="K103" s="298">
        <v>78260</v>
      </c>
      <c r="L103" s="298"/>
      <c r="M103" s="1241"/>
      <c r="N103" s="1288"/>
      <c r="O103" s="298"/>
    </row>
    <row r="104" spans="1:15" ht="15" customHeight="1" x14ac:dyDescent="0.35">
      <c r="A104" s="1244"/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1243">
        <v>44088</v>
      </c>
      <c r="B105" s="298">
        <v>151470</v>
      </c>
      <c r="C105" s="297"/>
      <c r="D105" s="298">
        <v>97155</v>
      </c>
      <c r="E105" s="298"/>
      <c r="F105" s="298"/>
      <c r="G105" s="298"/>
      <c r="H105" s="298"/>
      <c r="I105" s="298"/>
      <c r="J105" s="298"/>
      <c r="K105" s="298"/>
      <c r="L105" s="298">
        <v>50000</v>
      </c>
      <c r="M105" s="1241"/>
      <c r="N105" s="1288"/>
      <c r="O105" s="298"/>
    </row>
    <row r="106" spans="1:15" ht="15" customHeight="1" x14ac:dyDescent="0.35">
      <c r="A106" s="1244"/>
      <c r="B106" s="298"/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1243">
        <v>44089</v>
      </c>
      <c r="B107" s="298">
        <v>168071</v>
      </c>
      <c r="C107" s="297"/>
      <c r="D107" s="298"/>
      <c r="E107" s="298"/>
      <c r="F107" s="298"/>
      <c r="G107" s="298">
        <v>319694</v>
      </c>
      <c r="H107" s="298"/>
      <c r="I107" s="298"/>
      <c r="J107" s="298"/>
      <c r="K107" s="298"/>
      <c r="L107" s="298">
        <v>100000</v>
      </c>
      <c r="M107" s="1241"/>
      <c r="N107" s="1288"/>
      <c r="O107" s="298"/>
    </row>
    <row r="108" spans="1:15" ht="15" customHeight="1" x14ac:dyDescent="0.35">
      <c r="A108" s="1244"/>
      <c r="B108" s="298"/>
      <c r="C108" s="297"/>
      <c r="D108" s="298"/>
      <c r="E108" s="298"/>
      <c r="F108" s="298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1243">
        <v>44090</v>
      </c>
      <c r="B109" s="298">
        <v>100000</v>
      </c>
      <c r="C109" s="297"/>
      <c r="D109" s="298"/>
      <c r="E109" s="298"/>
      <c r="F109" s="298"/>
      <c r="G109" s="298"/>
      <c r="H109" s="298"/>
      <c r="I109" s="298"/>
      <c r="J109" s="298"/>
      <c r="K109" s="298"/>
      <c r="L109" s="298"/>
      <c r="M109" s="1241">
        <v>92565</v>
      </c>
      <c r="N109" s="1288"/>
      <c r="O109" s="298"/>
    </row>
    <row r="110" spans="1:15" ht="15" customHeight="1" x14ac:dyDescent="0.35">
      <c r="A110" s="1244"/>
      <c r="B110" s="298">
        <v>151317</v>
      </c>
      <c r="C110" s="297"/>
      <c r="D110" s="298"/>
      <c r="E110" s="298"/>
      <c r="F110" s="298"/>
      <c r="G110" s="298"/>
      <c r="H110" s="298"/>
      <c r="I110" s="298"/>
      <c r="J110" s="298"/>
      <c r="K110" s="298"/>
      <c r="L110" s="298"/>
      <c r="M110" s="1241"/>
      <c r="N110" s="1288"/>
      <c r="O110" s="298"/>
    </row>
    <row r="111" spans="1:15" ht="15" customHeight="1" x14ac:dyDescent="0.35">
      <c r="A111" s="1243">
        <v>44091</v>
      </c>
      <c r="B111" s="298"/>
      <c r="C111" s="297"/>
      <c r="D111" s="298"/>
      <c r="E111" s="298"/>
      <c r="F111" s="298"/>
      <c r="G111" s="298"/>
      <c r="H111" s="298"/>
      <c r="I111" s="298"/>
      <c r="J111" s="298">
        <v>106335</v>
      </c>
      <c r="K111" s="298"/>
      <c r="L111" s="298">
        <v>226211</v>
      </c>
      <c r="M111" s="1241"/>
      <c r="N111" s="1288"/>
      <c r="O111" s="298"/>
    </row>
    <row r="112" spans="1:15" ht="15" customHeight="1" x14ac:dyDescent="0.35">
      <c r="A112" s="1244"/>
      <c r="B112" s="298"/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43">
        <v>44092</v>
      </c>
      <c r="B113" s="298">
        <v>313038</v>
      </c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1241"/>
      <c r="N113" s="1288"/>
      <c r="O113" s="298"/>
    </row>
    <row r="114" spans="1:15" ht="15" customHeight="1" x14ac:dyDescent="0.35">
      <c r="A114" s="1244"/>
      <c r="B114" s="298"/>
      <c r="C114" s="297"/>
      <c r="D114" s="298"/>
      <c r="E114" s="298"/>
      <c r="F114" s="298"/>
      <c r="G114" s="298"/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870">
        <v>44093</v>
      </c>
      <c r="B115" s="298">
        <v>155372</v>
      </c>
      <c r="C115" s="297"/>
      <c r="D115" s="298"/>
      <c r="E115" s="298"/>
      <c r="F115" s="298"/>
      <c r="G115" s="298"/>
      <c r="H115" s="298"/>
      <c r="I115" s="298"/>
      <c r="J115" s="298"/>
      <c r="K115" s="298"/>
      <c r="L115" s="298">
        <v>50000</v>
      </c>
      <c r="M115" s="1241"/>
      <c r="N115" s="1288"/>
      <c r="O115" s="298"/>
    </row>
    <row r="116" spans="1:15" ht="15" customHeight="1" x14ac:dyDescent="0.35">
      <c r="A116" s="870">
        <v>44094</v>
      </c>
      <c r="B116" s="298">
        <v>172508</v>
      </c>
      <c r="C116" s="297"/>
      <c r="D116" s="298">
        <v>198212</v>
      </c>
      <c r="E116" s="298"/>
      <c r="F116" s="298"/>
      <c r="G116" s="298"/>
      <c r="H116" s="298">
        <v>99221</v>
      </c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1249">
        <v>44095</v>
      </c>
      <c r="B117" s="298">
        <v>190791</v>
      </c>
      <c r="C117" s="297"/>
      <c r="D117" s="298">
        <v>84533</v>
      </c>
      <c r="E117" s="298"/>
      <c r="F117" s="298"/>
      <c r="G117" s="298"/>
      <c r="H117" s="298"/>
      <c r="I117" s="298"/>
      <c r="J117" s="298"/>
      <c r="K117" s="298"/>
      <c r="L117" s="298">
        <v>221774</v>
      </c>
      <c r="M117" s="1241"/>
      <c r="N117" s="1288"/>
      <c r="O117" s="298"/>
    </row>
    <row r="118" spans="1:15" ht="15" customHeight="1" x14ac:dyDescent="0.35">
      <c r="A118" s="1251"/>
      <c r="B118" s="298"/>
      <c r="C118" s="297"/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49">
        <v>44096</v>
      </c>
      <c r="B119" s="298">
        <v>191021</v>
      </c>
      <c r="C119" s="297"/>
      <c r="D119" s="298"/>
      <c r="E119" s="298"/>
      <c r="F119" s="298">
        <v>258111</v>
      </c>
      <c r="G119" s="298"/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1251"/>
      <c r="B120" s="298"/>
      <c r="C120" s="297"/>
      <c r="D120" s="298"/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1249">
        <v>44097</v>
      </c>
      <c r="B121" s="298">
        <v>168530</v>
      </c>
      <c r="C121" s="297"/>
      <c r="D121" s="298"/>
      <c r="E121" s="298"/>
      <c r="F121" s="298"/>
      <c r="G121" s="298"/>
      <c r="H121" s="298"/>
      <c r="I121" s="298"/>
      <c r="J121" s="298"/>
      <c r="K121" s="298"/>
      <c r="L121" s="298">
        <v>198594</v>
      </c>
      <c r="M121" s="1241"/>
      <c r="N121" s="1288"/>
      <c r="O121" s="298"/>
    </row>
    <row r="122" spans="1:15" ht="18" customHeight="1" x14ac:dyDescent="0.35">
      <c r="A122" s="1251"/>
      <c r="B122" s="298"/>
      <c r="C122" s="297"/>
      <c r="D122" s="298"/>
      <c r="E122" s="298"/>
      <c r="F122" s="298">
        <v>271575</v>
      </c>
      <c r="G122" s="298"/>
      <c r="H122" s="298"/>
      <c r="I122" s="298"/>
      <c r="J122" s="298"/>
      <c r="K122" s="298"/>
      <c r="L122" s="298"/>
      <c r="M122" s="1241"/>
      <c r="N122" s="1288"/>
      <c r="O122" s="298"/>
    </row>
    <row r="123" spans="1:15" ht="15" customHeight="1" x14ac:dyDescent="0.35">
      <c r="A123" s="1249">
        <v>44098</v>
      </c>
      <c r="B123" s="298">
        <v>382500</v>
      </c>
      <c r="C123" s="297"/>
      <c r="D123" s="298"/>
      <c r="E123" s="298"/>
      <c r="F123" s="298"/>
      <c r="G123" s="298"/>
      <c r="H123" s="298"/>
      <c r="I123" s="298"/>
      <c r="J123" s="298"/>
      <c r="K123" s="298"/>
      <c r="L123" s="298"/>
      <c r="M123" s="1241"/>
      <c r="N123" s="1288"/>
      <c r="O123" s="298"/>
    </row>
    <row r="124" spans="1:15" ht="15" customHeight="1" x14ac:dyDescent="0.35">
      <c r="A124" s="1251"/>
      <c r="B124" s="298">
        <v>266719</v>
      </c>
      <c r="C124" s="297"/>
      <c r="D124" s="298"/>
      <c r="E124" s="298"/>
      <c r="F124" s="298"/>
      <c r="G124" s="298"/>
      <c r="H124" s="298"/>
      <c r="I124" s="298"/>
      <c r="J124" s="298"/>
      <c r="K124" s="298"/>
      <c r="L124" s="298"/>
      <c r="M124" s="1241"/>
      <c r="N124" s="1288"/>
      <c r="O124" s="298"/>
    </row>
    <row r="125" spans="1:15" ht="15" customHeight="1" x14ac:dyDescent="0.35">
      <c r="A125" s="1249">
        <v>44099</v>
      </c>
      <c r="B125" s="298">
        <v>233708</v>
      </c>
      <c r="C125" s="297"/>
      <c r="D125" s="298"/>
      <c r="E125" s="298"/>
      <c r="F125" s="298"/>
      <c r="G125" s="298"/>
      <c r="H125" s="298"/>
      <c r="I125" s="298"/>
      <c r="J125" s="298">
        <v>108707</v>
      </c>
      <c r="K125" s="298"/>
      <c r="L125" s="298"/>
      <c r="M125" s="1241"/>
      <c r="N125" s="1288"/>
      <c r="O125" s="298"/>
    </row>
    <row r="126" spans="1:15" ht="15" customHeight="1" x14ac:dyDescent="0.35">
      <c r="A126" s="1251"/>
      <c r="B126" s="298"/>
      <c r="C126" s="297"/>
      <c r="D126" s="298"/>
      <c r="E126" s="298"/>
      <c r="F126" s="298"/>
      <c r="G126" s="298"/>
      <c r="H126" s="298"/>
      <c r="I126" s="298"/>
      <c r="J126" s="298"/>
      <c r="K126" s="298"/>
      <c r="L126" s="298"/>
      <c r="M126" s="1241"/>
      <c r="N126" s="1288"/>
      <c r="O126" s="298"/>
    </row>
    <row r="127" spans="1:15" ht="15" customHeight="1" x14ac:dyDescent="0.35">
      <c r="A127" s="1249">
        <v>44100</v>
      </c>
      <c r="B127" s="298">
        <v>171896</v>
      </c>
      <c r="C127" s="297"/>
      <c r="D127" s="298"/>
      <c r="E127" s="298"/>
      <c r="F127" s="298"/>
      <c r="G127" s="298"/>
      <c r="H127" s="298"/>
      <c r="I127" s="298"/>
      <c r="J127" s="298"/>
      <c r="K127" s="298"/>
      <c r="L127" s="298">
        <v>86828</v>
      </c>
      <c r="M127" s="1241"/>
      <c r="N127" s="1288"/>
      <c r="O127" s="298"/>
    </row>
    <row r="128" spans="1:15" ht="15" customHeight="1" x14ac:dyDescent="0.35">
      <c r="A128" s="1251"/>
      <c r="B128" s="298"/>
      <c r="C128" s="297"/>
      <c r="D128" s="298"/>
      <c r="E128" s="298"/>
      <c r="F128" s="298"/>
      <c r="G128" s="298"/>
      <c r="H128" s="298"/>
      <c r="I128" s="298"/>
      <c r="J128" s="298"/>
      <c r="K128" s="298"/>
      <c r="L128" s="298"/>
      <c r="M128" s="1241"/>
      <c r="N128" s="1288"/>
      <c r="O128" s="298"/>
    </row>
    <row r="129" spans="1:15" ht="15" customHeight="1" x14ac:dyDescent="0.35">
      <c r="A129" s="1249">
        <v>44101</v>
      </c>
      <c r="B129" s="298"/>
      <c r="C129" s="297"/>
      <c r="D129" s="298">
        <v>144968</v>
      </c>
      <c r="E129" s="298"/>
      <c r="F129" s="298"/>
      <c r="G129" s="298"/>
      <c r="H129" s="298"/>
      <c r="I129" s="298"/>
      <c r="J129" s="298"/>
      <c r="K129" s="298">
        <v>79637</v>
      </c>
      <c r="L129" s="298"/>
      <c r="M129" s="1241"/>
      <c r="N129" s="1288"/>
      <c r="O129" s="298"/>
    </row>
    <row r="130" spans="1:15" ht="15" customHeight="1" x14ac:dyDescent="0.35">
      <c r="A130" s="1251"/>
      <c r="B130" s="298"/>
      <c r="C130" s="297"/>
      <c r="D130" s="298"/>
      <c r="E130" s="298"/>
      <c r="F130" s="298"/>
      <c r="G130" s="298"/>
      <c r="H130" s="298"/>
      <c r="I130" s="298"/>
      <c r="J130" s="298"/>
      <c r="K130" s="298"/>
      <c r="L130" s="298"/>
      <c r="M130" s="1241"/>
      <c r="N130" s="1288"/>
      <c r="O130" s="298"/>
    </row>
    <row r="131" spans="1:15" ht="15" customHeight="1" x14ac:dyDescent="0.35">
      <c r="A131" s="1249">
        <v>44102</v>
      </c>
      <c r="B131" s="298">
        <v>320000</v>
      </c>
      <c r="C131" s="297"/>
      <c r="D131" s="298"/>
      <c r="E131" s="298"/>
      <c r="F131" s="298"/>
      <c r="G131" s="298"/>
      <c r="H131" s="298"/>
      <c r="I131" s="298"/>
      <c r="J131" s="298"/>
      <c r="K131" s="298"/>
      <c r="L131" s="298"/>
      <c r="M131" s="1241"/>
      <c r="N131" s="1288"/>
      <c r="O131" s="298"/>
    </row>
    <row r="132" spans="1:15" ht="15" customHeight="1" x14ac:dyDescent="0.35">
      <c r="A132" s="1251"/>
      <c r="B132" s="298"/>
      <c r="C132" s="297"/>
      <c r="D132" s="298"/>
      <c r="E132" s="298"/>
      <c r="F132" s="298"/>
      <c r="G132" s="298"/>
      <c r="H132" s="298"/>
      <c r="I132" s="298"/>
      <c r="J132" s="298"/>
      <c r="K132" s="298"/>
      <c r="L132" s="298"/>
      <c r="M132" s="1241"/>
      <c r="N132" s="1288"/>
      <c r="O132" s="298"/>
    </row>
    <row r="133" spans="1:15" ht="15" customHeight="1" x14ac:dyDescent="0.35">
      <c r="A133" s="1249">
        <v>44103</v>
      </c>
      <c r="B133" s="298">
        <v>204485</v>
      </c>
      <c r="C133" s="297"/>
      <c r="D133" s="298"/>
      <c r="E133" s="298"/>
      <c r="F133" s="298"/>
      <c r="G133" s="298"/>
      <c r="H133" s="298"/>
      <c r="I133" s="298"/>
      <c r="J133" s="298"/>
      <c r="K133" s="298"/>
      <c r="L133" s="298">
        <v>221315</v>
      </c>
      <c r="M133" s="1241"/>
      <c r="N133" s="1288"/>
      <c r="O133" s="298"/>
    </row>
    <row r="134" spans="1:15" ht="15" customHeight="1" x14ac:dyDescent="0.35">
      <c r="A134" s="1251"/>
      <c r="B134" s="298"/>
      <c r="C134" s="297"/>
      <c r="D134" s="298"/>
      <c r="E134" s="298"/>
      <c r="F134" s="298"/>
      <c r="G134" s="298"/>
      <c r="H134" s="298"/>
      <c r="I134" s="298"/>
      <c r="J134" s="298"/>
      <c r="K134" s="298"/>
      <c r="L134" s="298"/>
      <c r="M134" s="1241"/>
      <c r="N134" s="1288"/>
      <c r="O134" s="298"/>
    </row>
    <row r="135" spans="1:15" ht="15" customHeight="1" x14ac:dyDescent="0.35">
      <c r="A135" s="1249">
        <v>44104</v>
      </c>
      <c r="B135" s="298"/>
      <c r="C135" s="297"/>
      <c r="D135" s="298"/>
      <c r="E135" s="298"/>
      <c r="F135" s="298"/>
      <c r="G135" s="298"/>
      <c r="H135" s="298"/>
      <c r="I135" s="298"/>
      <c r="J135" s="298"/>
      <c r="K135" s="298"/>
      <c r="L135" s="298"/>
      <c r="M135" s="1241"/>
      <c r="N135" s="1288"/>
      <c r="O135" s="298"/>
    </row>
    <row r="136" spans="1:15" ht="15" customHeight="1" x14ac:dyDescent="0.35">
      <c r="A136" s="1251"/>
      <c r="B136" s="298">
        <v>146345</v>
      </c>
      <c r="C136" s="297"/>
      <c r="D136" s="298"/>
      <c r="E136" s="298"/>
      <c r="F136" s="298"/>
      <c r="G136" s="298"/>
      <c r="H136" s="298">
        <v>100139</v>
      </c>
      <c r="I136" s="298"/>
      <c r="J136" s="298"/>
      <c r="K136" s="298"/>
      <c r="L136" s="298"/>
      <c r="M136" s="1241"/>
      <c r="N136" s="1288"/>
      <c r="O136" s="298"/>
    </row>
    <row r="137" spans="1:15" s="295" customFormat="1" ht="22" customHeight="1" x14ac:dyDescent="0.35">
      <c r="A137" s="862" t="s">
        <v>113</v>
      </c>
      <c r="B137" s="293">
        <f t="shared" ref="B137:M137" si="1">SUM(B79:B136)</f>
        <v>4864624</v>
      </c>
      <c r="C137" s="293">
        <f t="shared" si="1"/>
        <v>892995</v>
      </c>
      <c r="D137" s="293">
        <f t="shared" si="1"/>
        <v>715047</v>
      </c>
      <c r="E137" s="293">
        <f t="shared" si="1"/>
        <v>285575</v>
      </c>
      <c r="F137" s="293">
        <f t="shared" si="1"/>
        <v>529686</v>
      </c>
      <c r="G137" s="293">
        <f t="shared" si="1"/>
        <v>581018</v>
      </c>
      <c r="H137" s="293">
        <f t="shared" si="1"/>
        <v>316329</v>
      </c>
      <c r="I137" s="293">
        <f t="shared" si="1"/>
        <v>97385</v>
      </c>
      <c r="J137" s="293">
        <f t="shared" si="1"/>
        <v>416314</v>
      </c>
      <c r="K137" s="293">
        <f t="shared" si="1"/>
        <v>358174</v>
      </c>
      <c r="L137" s="293">
        <f t="shared" si="1"/>
        <v>1941372</v>
      </c>
      <c r="M137" s="1293">
        <f t="shared" si="1"/>
        <v>92565</v>
      </c>
      <c r="N137" s="1294"/>
      <c r="O137" s="293">
        <f>SUM(B137:N137)</f>
        <v>11091084</v>
      </c>
    </row>
    <row r="138" spans="1:15" ht="24" customHeight="1" x14ac:dyDescent="0.35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2">
        <f>SUM(O5:O137)</f>
        <v>30713712</v>
      </c>
    </row>
    <row r="139" spans="1:15" ht="22" customHeight="1" x14ac:dyDescent="0.35">
      <c r="A139" s="331" t="s">
        <v>151</v>
      </c>
      <c r="B139" s="303"/>
      <c r="C139" s="303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</row>
    <row r="140" spans="1:15" ht="22" customHeight="1" x14ac:dyDescent="0.35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</row>
    <row r="141" spans="1:15" ht="22" customHeight="1" x14ac:dyDescent="0.35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</row>
    <row r="142" spans="1:15" ht="32.25" customHeight="1" x14ac:dyDescent="0.35">
      <c r="A142" s="324"/>
      <c r="B142" s="1238"/>
      <c r="C142" s="1238"/>
      <c r="D142" s="301"/>
      <c r="E142" s="301"/>
      <c r="F142" s="301"/>
      <c r="G142" s="301"/>
      <c r="H142" s="1239"/>
      <c r="I142" s="1239"/>
      <c r="J142" s="866"/>
      <c r="K142" s="301"/>
      <c r="L142" s="1239"/>
      <c r="M142" s="1239"/>
      <c r="N142" s="1239"/>
      <c r="O142" s="866"/>
    </row>
    <row r="143" spans="1:15" ht="22" customHeight="1" x14ac:dyDescent="0.35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</row>
    <row r="144" spans="1:15" ht="22" customHeight="1" x14ac:dyDescent="0.35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</row>
    <row r="145" spans="1:15" ht="22" customHeight="1" x14ac:dyDescent="0.3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</row>
    <row r="146" spans="1:15" ht="22" customHeight="1" x14ac:dyDescent="0.35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</row>
    <row r="147" spans="1:15" ht="22" customHeight="1" x14ac:dyDescent="0.35">
      <c r="A147" s="325"/>
      <c r="B147" s="1286"/>
      <c r="C147" s="1286"/>
      <c r="D147" s="859"/>
      <c r="E147" s="859"/>
      <c r="F147" s="859"/>
      <c r="G147" s="315"/>
      <c r="H147" s="1287"/>
      <c r="I147" s="1287"/>
      <c r="J147" s="880"/>
      <c r="K147" s="859"/>
      <c r="L147" s="1237"/>
      <c r="M147" s="1237"/>
      <c r="N147" s="1237"/>
      <c r="O147" s="880"/>
    </row>
    <row r="148" spans="1:15" ht="22" customHeight="1" x14ac:dyDescent="0.35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</row>
    <row r="149" spans="1:15" ht="15" x14ac:dyDescent="0.35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</row>
  </sheetData>
  <mergeCells count="200">
    <mergeCell ref="M137:N137"/>
    <mergeCell ref="B142:C142"/>
    <mergeCell ref="H142:I142"/>
    <mergeCell ref="L142:N142"/>
    <mergeCell ref="B147:C147"/>
    <mergeCell ref="H147:I147"/>
    <mergeCell ref="L147:N147"/>
    <mergeCell ref="A135:A136"/>
    <mergeCell ref="M135:N135"/>
    <mergeCell ref="M136:N136"/>
    <mergeCell ref="A131:A132"/>
    <mergeCell ref="M131:N131"/>
    <mergeCell ref="M132:N132"/>
    <mergeCell ref="A133:A134"/>
    <mergeCell ref="M133:N133"/>
    <mergeCell ref="M134:N134"/>
    <mergeCell ref="A127:A128"/>
    <mergeCell ref="M127:N127"/>
    <mergeCell ref="M128:N128"/>
    <mergeCell ref="A129:A130"/>
    <mergeCell ref="M129:N129"/>
    <mergeCell ref="M130:N130"/>
    <mergeCell ref="A123:A124"/>
    <mergeCell ref="M123:N123"/>
    <mergeCell ref="M124:N124"/>
    <mergeCell ref="A125:A126"/>
    <mergeCell ref="M125:N125"/>
    <mergeCell ref="M126:N126"/>
    <mergeCell ref="A119:A120"/>
    <mergeCell ref="M119:N119"/>
    <mergeCell ref="M120:N120"/>
    <mergeCell ref="A121:A122"/>
    <mergeCell ref="M121:N121"/>
    <mergeCell ref="M122:N122"/>
    <mergeCell ref="A113:A114"/>
    <mergeCell ref="M113:N113"/>
    <mergeCell ref="M114:N114"/>
    <mergeCell ref="M115:N115"/>
    <mergeCell ref="M116:N116"/>
    <mergeCell ref="A117:A118"/>
    <mergeCell ref="M117:N117"/>
    <mergeCell ref="M118:N118"/>
    <mergeCell ref="A109:A110"/>
    <mergeCell ref="M109:N109"/>
    <mergeCell ref="M110:N110"/>
    <mergeCell ref="A111:A112"/>
    <mergeCell ref="M111:N111"/>
    <mergeCell ref="M112:N112"/>
    <mergeCell ref="A105:A106"/>
    <mergeCell ref="M105:N105"/>
    <mergeCell ref="M106:N106"/>
    <mergeCell ref="A107:A108"/>
    <mergeCell ref="M107:N107"/>
    <mergeCell ref="M108:N108"/>
    <mergeCell ref="A101:A102"/>
    <mergeCell ref="M101:N101"/>
    <mergeCell ref="M102:N102"/>
    <mergeCell ref="A103:A104"/>
    <mergeCell ref="M103:N103"/>
    <mergeCell ref="M104:N104"/>
    <mergeCell ref="A97:A98"/>
    <mergeCell ref="M97:N97"/>
    <mergeCell ref="M98:N98"/>
    <mergeCell ref="A99:A100"/>
    <mergeCell ref="M99:N99"/>
    <mergeCell ref="M100:N100"/>
    <mergeCell ref="A93:A94"/>
    <mergeCell ref="M93:N93"/>
    <mergeCell ref="M94:N94"/>
    <mergeCell ref="A95:A96"/>
    <mergeCell ref="M95:N95"/>
    <mergeCell ref="M96:N96"/>
    <mergeCell ref="A89:A90"/>
    <mergeCell ref="M89:N89"/>
    <mergeCell ref="M90:N90"/>
    <mergeCell ref="A91:A92"/>
    <mergeCell ref="M91:N91"/>
    <mergeCell ref="M92:N92"/>
    <mergeCell ref="A85:A86"/>
    <mergeCell ref="M85:N85"/>
    <mergeCell ref="M86:N86"/>
    <mergeCell ref="A87:A88"/>
    <mergeCell ref="M87:N87"/>
    <mergeCell ref="M88:N88"/>
    <mergeCell ref="A81:A82"/>
    <mergeCell ref="M81:N81"/>
    <mergeCell ref="M82:N82"/>
    <mergeCell ref="A83:A84"/>
    <mergeCell ref="M83:N83"/>
    <mergeCell ref="M84:N84"/>
    <mergeCell ref="M77:N77"/>
    <mergeCell ref="O77:O78"/>
    <mergeCell ref="M78:N78"/>
    <mergeCell ref="A79:A80"/>
    <mergeCell ref="M79:N79"/>
    <mergeCell ref="M80:N80"/>
    <mergeCell ref="K74:L74"/>
    <mergeCell ref="A77:A78"/>
    <mergeCell ref="B77:C77"/>
    <mergeCell ref="E77:G77"/>
    <mergeCell ref="H77:K77"/>
    <mergeCell ref="A70:A71"/>
    <mergeCell ref="K70:L70"/>
    <mergeCell ref="K71:L71"/>
    <mergeCell ref="A72:A73"/>
    <mergeCell ref="K72:L72"/>
    <mergeCell ref="K73:L73"/>
    <mergeCell ref="A64:A66"/>
    <mergeCell ref="K64:L64"/>
    <mergeCell ref="K65:L65"/>
    <mergeCell ref="K66:L66"/>
    <mergeCell ref="A67:A69"/>
    <mergeCell ref="K67:L67"/>
    <mergeCell ref="K69:L69"/>
    <mergeCell ref="A58:A60"/>
    <mergeCell ref="K58:L58"/>
    <mergeCell ref="K60:L60"/>
    <mergeCell ref="A61:A63"/>
    <mergeCell ref="K61:L61"/>
    <mergeCell ref="K63:L63"/>
    <mergeCell ref="A53:A54"/>
    <mergeCell ref="K53:L53"/>
    <mergeCell ref="K54:L54"/>
    <mergeCell ref="A55:A57"/>
    <mergeCell ref="K55:L55"/>
    <mergeCell ref="K57:L57"/>
    <mergeCell ref="A48:A50"/>
    <mergeCell ref="K48:L48"/>
    <mergeCell ref="K50:L50"/>
    <mergeCell ref="A51:A52"/>
    <mergeCell ref="K51:L51"/>
    <mergeCell ref="K52:L52"/>
    <mergeCell ref="A44:A45"/>
    <mergeCell ref="K44:L44"/>
    <mergeCell ref="K45:L45"/>
    <mergeCell ref="A46:A47"/>
    <mergeCell ref="K46:L46"/>
    <mergeCell ref="K47:L47"/>
    <mergeCell ref="A39:A40"/>
    <mergeCell ref="K39:L39"/>
    <mergeCell ref="K40:L40"/>
    <mergeCell ref="A41:A43"/>
    <mergeCell ref="K41:L41"/>
    <mergeCell ref="K43:L43"/>
    <mergeCell ref="A35:A36"/>
    <mergeCell ref="K35:L35"/>
    <mergeCell ref="K36:L36"/>
    <mergeCell ref="A37:A38"/>
    <mergeCell ref="K37:L37"/>
    <mergeCell ref="K38:L38"/>
    <mergeCell ref="A30:A31"/>
    <mergeCell ref="K30:L30"/>
    <mergeCell ref="K31:L31"/>
    <mergeCell ref="A32:A34"/>
    <mergeCell ref="K32:L32"/>
    <mergeCell ref="K34:L34"/>
    <mergeCell ref="A26:A27"/>
    <mergeCell ref="K26:L26"/>
    <mergeCell ref="K27:L27"/>
    <mergeCell ref="A28:A29"/>
    <mergeCell ref="K28:L28"/>
    <mergeCell ref="K29:L29"/>
    <mergeCell ref="A22:A23"/>
    <mergeCell ref="K22:L22"/>
    <mergeCell ref="K23:L23"/>
    <mergeCell ref="A24:A25"/>
    <mergeCell ref="K24:L24"/>
    <mergeCell ref="K25:L25"/>
    <mergeCell ref="A18:A19"/>
    <mergeCell ref="K18:L18"/>
    <mergeCell ref="K19:L19"/>
    <mergeCell ref="A20:A21"/>
    <mergeCell ref="K20:L20"/>
    <mergeCell ref="K21:L21"/>
    <mergeCell ref="A14:A15"/>
    <mergeCell ref="K14:L14"/>
    <mergeCell ref="K15:L15"/>
    <mergeCell ref="A16:A17"/>
    <mergeCell ref="K16:L16"/>
    <mergeCell ref="K17:L17"/>
    <mergeCell ref="A12:A13"/>
    <mergeCell ref="K12:L12"/>
    <mergeCell ref="K13:L13"/>
    <mergeCell ref="A6:A7"/>
    <mergeCell ref="K6:L6"/>
    <mergeCell ref="K7:L7"/>
    <mergeCell ref="A8:A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K5:L5"/>
    <mergeCell ref="A10:A11"/>
    <mergeCell ref="K10:L10"/>
    <mergeCell ref="K11:L11"/>
  </mergeCells>
  <printOptions horizontalCentered="1"/>
  <pageMargins left="0.25" right="0.25" top="0.16" bottom="0.12" header="0.18" footer="0.12"/>
  <pageSetup paperSize="9" scale="48" fitToHeight="0" orientation="landscape" horizontalDpi="360" verticalDpi="360" r:id="rId1"/>
  <rowBreaks count="1" manualBreakCount="1">
    <brk id="75" max="15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P152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7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310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44044</v>
      </c>
      <c r="B6" s="327"/>
      <c r="C6" s="327">
        <v>220091</v>
      </c>
      <c r="D6" s="297"/>
      <c r="E6" s="297">
        <v>128390</v>
      </c>
      <c r="F6" s="297"/>
      <c r="G6" s="298"/>
      <c r="H6" s="298"/>
      <c r="I6" s="298">
        <v>114750</v>
      </c>
      <c r="J6" s="298"/>
      <c r="K6" s="1241"/>
      <c r="L6" s="1288"/>
      <c r="M6" s="298"/>
      <c r="N6" s="298"/>
      <c r="O6" s="298"/>
    </row>
    <row r="7" spans="1:16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>
        <v>114750</v>
      </c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44045</v>
      </c>
      <c r="B8" s="327"/>
      <c r="C8" s="327">
        <v>94860</v>
      </c>
      <c r="D8" s="297"/>
      <c r="E8" s="297"/>
      <c r="F8" s="297"/>
      <c r="G8" s="298"/>
      <c r="H8" s="298"/>
      <c r="I8" s="298"/>
      <c r="J8" s="298"/>
      <c r="K8" s="1289"/>
      <c r="L8" s="1290"/>
      <c r="M8" s="298"/>
      <c r="N8" s="298"/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44046</v>
      </c>
      <c r="B10" s="327"/>
      <c r="C10" s="327">
        <v>188955</v>
      </c>
      <c r="D10" s="297"/>
      <c r="E10" s="297"/>
      <c r="F10" s="297"/>
      <c r="G10" s="298"/>
      <c r="H10" s="298"/>
      <c r="I10" s="298">
        <v>114750</v>
      </c>
      <c r="J10" s="298"/>
      <c r="K10" s="1241"/>
      <c r="L10" s="1288"/>
      <c r="M10" s="298">
        <v>522850</v>
      </c>
      <c r="N10" s="298"/>
      <c r="O10" s="298"/>
    </row>
    <row r="11" spans="1:16" ht="15" customHeight="1" x14ac:dyDescent="0.35">
      <c r="A11" s="1251"/>
      <c r="B11" s="327"/>
      <c r="C11" s="297"/>
      <c r="D11" s="297"/>
      <c r="E11" s="297"/>
      <c r="F11" s="297"/>
      <c r="G11" s="298"/>
      <c r="H11" s="298"/>
      <c r="I11" s="298">
        <v>114750</v>
      </c>
      <c r="J11" s="298"/>
      <c r="K11" s="1241"/>
      <c r="L11" s="1288"/>
      <c r="M11" s="298"/>
      <c r="N11" s="298"/>
      <c r="O11" s="298"/>
    </row>
    <row r="12" spans="1:16" ht="15" customHeight="1" x14ac:dyDescent="0.35">
      <c r="A12" s="1249">
        <v>44047</v>
      </c>
      <c r="B12" s="327">
        <v>266679</v>
      </c>
      <c r="C12" s="327">
        <v>146115</v>
      </c>
      <c r="D12" s="297"/>
      <c r="E12" s="297"/>
      <c r="F12" s="297"/>
      <c r="G12" s="298"/>
      <c r="H12" s="298"/>
      <c r="I12" s="298">
        <v>114750</v>
      </c>
      <c r="J12" s="298"/>
      <c r="K12" s="1241"/>
      <c r="L12" s="1288"/>
      <c r="M12" s="298"/>
      <c r="N12" s="298"/>
      <c r="O12" s="298"/>
    </row>
    <row r="13" spans="1:16" ht="15" customHeight="1" x14ac:dyDescent="0.35">
      <c r="A13" s="1251"/>
      <c r="B13" s="327"/>
      <c r="C13" s="327"/>
      <c r="D13" s="297"/>
      <c r="E13" s="297"/>
      <c r="F13" s="297"/>
      <c r="G13" s="298"/>
      <c r="H13" s="298"/>
      <c r="I13" s="298">
        <v>114750</v>
      </c>
      <c r="J13" s="298"/>
      <c r="K13" s="1241"/>
      <c r="L13" s="1288"/>
      <c r="M13" s="298"/>
      <c r="N13" s="298"/>
      <c r="O13" s="298"/>
    </row>
    <row r="14" spans="1:16" ht="15" customHeight="1" x14ac:dyDescent="0.35">
      <c r="A14" s="1249">
        <v>44048</v>
      </c>
      <c r="B14" s="327">
        <v>149634</v>
      </c>
      <c r="C14" s="327">
        <v>110772</v>
      </c>
      <c r="D14" s="297"/>
      <c r="E14" s="297">
        <v>121592</v>
      </c>
      <c r="F14" s="297"/>
      <c r="G14" s="298">
        <v>77571</v>
      </c>
      <c r="H14" s="298"/>
      <c r="I14" s="298">
        <v>114750</v>
      </c>
      <c r="J14" s="298"/>
      <c r="K14" s="1241"/>
      <c r="L14" s="1288"/>
      <c r="M14" s="298"/>
      <c r="N14" s="298"/>
      <c r="O14" s="298"/>
    </row>
    <row r="15" spans="1:16" ht="15" customHeight="1" x14ac:dyDescent="0.35">
      <c r="A15" s="1251"/>
      <c r="B15" s="327"/>
      <c r="C15" s="327"/>
      <c r="D15" s="297"/>
      <c r="E15" s="297"/>
      <c r="F15" s="297"/>
      <c r="G15" s="298"/>
      <c r="H15" s="298"/>
      <c r="I15" s="298">
        <v>114750</v>
      </c>
      <c r="J15" s="298"/>
      <c r="K15" s="1241"/>
      <c r="L15" s="1288"/>
      <c r="M15" s="298"/>
      <c r="N15" s="298"/>
      <c r="O15" s="298"/>
    </row>
    <row r="16" spans="1:16" ht="15" customHeight="1" x14ac:dyDescent="0.35">
      <c r="A16" s="1249">
        <v>44049</v>
      </c>
      <c r="B16" s="327">
        <v>167076</v>
      </c>
      <c r="C16" s="327">
        <v>172125</v>
      </c>
      <c r="D16" s="297"/>
      <c r="E16" s="297"/>
      <c r="F16" s="297"/>
      <c r="G16" s="298"/>
      <c r="H16" s="298"/>
      <c r="I16" s="298">
        <v>114750</v>
      </c>
      <c r="J16" s="298"/>
      <c r="K16" s="1241">
        <v>305082</v>
      </c>
      <c r="L16" s="1288"/>
      <c r="M16" s="298"/>
      <c r="N16" s="298"/>
      <c r="O16" s="298"/>
    </row>
    <row r="17" spans="1:15" ht="15" customHeight="1" x14ac:dyDescent="0.35">
      <c r="A17" s="1251"/>
      <c r="B17" s="327"/>
      <c r="C17" s="327"/>
      <c r="D17" s="297"/>
      <c r="E17" s="297"/>
      <c r="F17" s="297"/>
      <c r="G17" s="298"/>
      <c r="H17" s="298"/>
      <c r="I17" s="298">
        <v>114750</v>
      </c>
      <c r="J17" s="298"/>
      <c r="K17" s="1241"/>
      <c r="L17" s="1288"/>
      <c r="M17" s="298"/>
      <c r="N17" s="298"/>
      <c r="O17" s="298"/>
    </row>
    <row r="18" spans="1:15" ht="15" customHeight="1" x14ac:dyDescent="0.35">
      <c r="A18" s="1249">
        <v>44050</v>
      </c>
      <c r="B18" s="327">
        <v>200660</v>
      </c>
      <c r="C18" s="327">
        <v>77648</v>
      </c>
      <c r="D18" s="297">
        <v>257040</v>
      </c>
      <c r="E18" s="297"/>
      <c r="F18" s="297"/>
      <c r="G18" s="298"/>
      <c r="H18" s="298"/>
      <c r="I18" s="298">
        <v>114750</v>
      </c>
      <c r="J18" s="298"/>
      <c r="K18" s="1241"/>
      <c r="L18" s="1288"/>
      <c r="M18" s="298"/>
      <c r="N18" s="298"/>
      <c r="O18" s="298"/>
    </row>
    <row r="19" spans="1:15" ht="15" customHeight="1" x14ac:dyDescent="0.35">
      <c r="A19" s="1251"/>
      <c r="B19" s="327"/>
      <c r="C19" s="327"/>
      <c r="D19" s="297"/>
      <c r="E19" s="297"/>
      <c r="F19" s="297"/>
      <c r="G19" s="298"/>
      <c r="H19" s="298"/>
      <c r="I19" s="298">
        <v>114750</v>
      </c>
      <c r="J19" s="298"/>
      <c r="K19" s="1241"/>
      <c r="L19" s="1288"/>
      <c r="M19" s="298"/>
      <c r="N19" s="298"/>
      <c r="O19" s="298"/>
    </row>
    <row r="20" spans="1:15" ht="15" customHeight="1" x14ac:dyDescent="0.35">
      <c r="A20" s="1249">
        <v>44051</v>
      </c>
      <c r="B20" s="327">
        <v>169371</v>
      </c>
      <c r="C20" s="327"/>
      <c r="D20" s="297"/>
      <c r="E20" s="297"/>
      <c r="F20" s="297"/>
      <c r="G20" s="298"/>
      <c r="H20" s="298"/>
      <c r="I20" s="298">
        <v>114750</v>
      </c>
      <c r="J20" s="298"/>
      <c r="K20" s="1241"/>
      <c r="L20" s="1288"/>
      <c r="M20" s="298"/>
      <c r="N20" s="298"/>
      <c r="O20" s="298"/>
    </row>
    <row r="21" spans="1:15" ht="15" customHeight="1" x14ac:dyDescent="0.35">
      <c r="A21" s="1251"/>
      <c r="B21" s="327"/>
      <c r="C21" s="327"/>
      <c r="D21" s="297"/>
      <c r="E21" s="297"/>
      <c r="F21" s="297"/>
      <c r="G21" s="298"/>
      <c r="H21" s="298"/>
      <c r="I21" s="298">
        <v>114750</v>
      </c>
      <c r="J21" s="298"/>
      <c r="K21" s="1241"/>
      <c r="L21" s="1288"/>
      <c r="M21" s="298"/>
      <c r="N21" s="298"/>
      <c r="O21" s="298"/>
    </row>
    <row r="22" spans="1:15" ht="15" customHeight="1" x14ac:dyDescent="0.35">
      <c r="A22" s="1249">
        <v>44052</v>
      </c>
      <c r="B22" s="327">
        <v>210299</v>
      </c>
      <c r="C22" s="327">
        <v>148563</v>
      </c>
      <c r="D22" s="297"/>
      <c r="E22" s="297">
        <v>133797</v>
      </c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51"/>
      <c r="B23" s="327"/>
      <c r="C23" s="327"/>
      <c r="D23" s="297"/>
      <c r="E23" s="297"/>
      <c r="F23" s="297"/>
      <c r="G23" s="298"/>
      <c r="H23" s="298"/>
      <c r="I23" s="298"/>
      <c r="J23" s="298"/>
      <c r="K23" s="1241"/>
      <c r="L23" s="1288"/>
      <c r="M23" s="298"/>
      <c r="N23" s="298"/>
      <c r="O23" s="298"/>
    </row>
    <row r="24" spans="1:15" ht="15" customHeight="1" x14ac:dyDescent="0.35">
      <c r="A24" s="1249">
        <v>44053</v>
      </c>
      <c r="B24" s="327"/>
      <c r="C24" s="327"/>
      <c r="D24" s="297"/>
      <c r="E24" s="297"/>
      <c r="F24" s="297"/>
      <c r="G24" s="298"/>
      <c r="H24" s="298"/>
      <c r="I24" s="298">
        <v>114750</v>
      </c>
      <c r="J24" s="298"/>
      <c r="K24" s="1241"/>
      <c r="L24" s="1288"/>
      <c r="M24" s="298"/>
      <c r="N24" s="298"/>
      <c r="O24" s="298"/>
    </row>
    <row r="25" spans="1:15" ht="15" customHeight="1" x14ac:dyDescent="0.35">
      <c r="A25" s="1251"/>
      <c r="B25" s="327">
        <v>195840</v>
      </c>
      <c r="C25" s="327">
        <v>100751</v>
      </c>
      <c r="D25" s="297"/>
      <c r="E25" s="297"/>
      <c r="F25" s="297"/>
      <c r="G25" s="298"/>
      <c r="H25" s="298"/>
      <c r="I25" s="298">
        <v>114750</v>
      </c>
      <c r="J25" s="298"/>
      <c r="K25" s="1241"/>
      <c r="L25" s="1288"/>
      <c r="M25" s="298"/>
      <c r="N25" s="298"/>
      <c r="O25" s="298"/>
    </row>
    <row r="26" spans="1:15" ht="15" customHeight="1" x14ac:dyDescent="0.35">
      <c r="A26" s="1249">
        <v>44054</v>
      </c>
      <c r="B26" s="327"/>
      <c r="C26" s="327"/>
      <c r="D26" s="297"/>
      <c r="E26" s="297"/>
      <c r="F26" s="297"/>
      <c r="G26" s="298"/>
      <c r="H26" s="298">
        <v>79790</v>
      </c>
      <c r="I26" s="298">
        <v>114750</v>
      </c>
      <c r="J26" s="298"/>
      <c r="K26" s="1241"/>
      <c r="L26" s="1288"/>
      <c r="M26" s="298">
        <v>538150</v>
      </c>
      <c r="N26" s="298">
        <v>471440</v>
      </c>
      <c r="O26" s="298"/>
    </row>
    <row r="27" spans="1:15" ht="15" customHeight="1" x14ac:dyDescent="0.35">
      <c r="A27" s="1251"/>
      <c r="B27" s="327">
        <v>222003</v>
      </c>
      <c r="C27" s="327"/>
      <c r="D27" s="297"/>
      <c r="E27" s="297"/>
      <c r="F27" s="297"/>
      <c r="G27" s="298"/>
      <c r="H27" s="298"/>
      <c r="I27" s="298">
        <v>114750</v>
      </c>
      <c r="J27" s="298"/>
      <c r="K27" s="1241"/>
      <c r="L27" s="1288"/>
      <c r="M27" s="298"/>
      <c r="N27" s="298"/>
      <c r="O27" s="298"/>
    </row>
    <row r="28" spans="1:15" ht="15" customHeight="1" x14ac:dyDescent="0.35">
      <c r="A28" s="1249">
        <v>44055</v>
      </c>
      <c r="B28" s="327">
        <v>208233</v>
      </c>
      <c r="C28" s="327">
        <v>188955</v>
      </c>
      <c r="D28" s="297"/>
      <c r="E28" s="297"/>
      <c r="F28" s="297"/>
      <c r="G28" s="298"/>
      <c r="H28" s="298"/>
      <c r="I28" s="298">
        <v>114750</v>
      </c>
      <c r="J28" s="298"/>
      <c r="K28" s="1241"/>
      <c r="L28" s="1288"/>
      <c r="M28" s="298"/>
      <c r="N28" s="298"/>
      <c r="O28" s="298"/>
    </row>
    <row r="29" spans="1:15" ht="15" customHeight="1" x14ac:dyDescent="0.35">
      <c r="A29" s="1251"/>
      <c r="B29" s="327"/>
      <c r="C29" s="327"/>
      <c r="D29" s="297"/>
      <c r="E29" s="297"/>
      <c r="F29" s="297"/>
      <c r="G29" s="298"/>
      <c r="H29" s="298"/>
      <c r="I29" s="298"/>
      <c r="J29" s="298"/>
      <c r="K29" s="1241"/>
      <c r="L29" s="1288"/>
      <c r="M29" s="298"/>
      <c r="N29" s="298"/>
      <c r="O29" s="298"/>
    </row>
    <row r="30" spans="1:15" ht="15" customHeight="1" x14ac:dyDescent="0.35">
      <c r="A30" s="1249">
        <v>44056</v>
      </c>
      <c r="B30" s="327">
        <v>156060</v>
      </c>
      <c r="C30" s="327">
        <v>128979</v>
      </c>
      <c r="D30" s="297">
        <v>271346</v>
      </c>
      <c r="E30" s="297">
        <v>137917</v>
      </c>
      <c r="F30" s="297"/>
      <c r="G30" s="298"/>
      <c r="H30" s="298"/>
      <c r="I30" s="298">
        <v>114750</v>
      </c>
      <c r="J30" s="298"/>
      <c r="K30" s="1241"/>
      <c r="L30" s="1288"/>
      <c r="M30" s="298"/>
      <c r="N30" s="298"/>
      <c r="O30" s="298"/>
    </row>
    <row r="31" spans="1:15" ht="15" customHeight="1" x14ac:dyDescent="0.35">
      <c r="A31" s="1251"/>
      <c r="B31" s="327"/>
      <c r="C31" s="327"/>
      <c r="D31" s="297"/>
      <c r="E31" s="297"/>
      <c r="F31" s="297"/>
      <c r="G31" s="298"/>
      <c r="H31" s="298"/>
      <c r="I31" s="298">
        <v>114750</v>
      </c>
      <c r="J31" s="298"/>
      <c r="K31" s="1241"/>
      <c r="L31" s="1288"/>
      <c r="M31" s="298"/>
      <c r="N31" s="298"/>
      <c r="O31" s="298"/>
    </row>
    <row r="32" spans="1:15" ht="15" customHeight="1" x14ac:dyDescent="0.35">
      <c r="A32" s="1249">
        <v>44057</v>
      </c>
      <c r="B32" s="327">
        <v>193316</v>
      </c>
      <c r="C32" s="327">
        <v>106947</v>
      </c>
      <c r="D32" s="297"/>
      <c r="E32" s="297"/>
      <c r="F32" s="297"/>
      <c r="G32" s="298"/>
      <c r="H32" s="298"/>
      <c r="I32" s="298">
        <v>114750</v>
      </c>
      <c r="J32" s="298">
        <v>93330</v>
      </c>
      <c r="K32" s="1241"/>
      <c r="L32" s="1288"/>
      <c r="M32" s="298"/>
      <c r="N32" s="298"/>
      <c r="O32" s="298"/>
    </row>
    <row r="33" spans="1:15" ht="15" customHeight="1" x14ac:dyDescent="0.35">
      <c r="A33" s="1251"/>
      <c r="B33" s="327"/>
      <c r="C33" s="327"/>
      <c r="D33" s="297"/>
      <c r="E33" s="297"/>
      <c r="F33" s="297"/>
      <c r="G33" s="298"/>
      <c r="H33" s="298"/>
      <c r="I33" s="298">
        <v>114750</v>
      </c>
      <c r="J33" s="298"/>
      <c r="K33" s="1241"/>
      <c r="L33" s="1288"/>
      <c r="M33" s="298"/>
      <c r="N33" s="298"/>
      <c r="O33" s="298"/>
    </row>
    <row r="34" spans="1:15" ht="15" customHeight="1" x14ac:dyDescent="0.35">
      <c r="A34" s="1249">
        <v>44058</v>
      </c>
      <c r="B34" s="327">
        <v>210911</v>
      </c>
      <c r="C34" s="327"/>
      <c r="D34" s="297"/>
      <c r="E34" s="297"/>
      <c r="F34" s="297"/>
      <c r="G34" s="298"/>
      <c r="H34" s="298"/>
      <c r="I34" s="298">
        <v>114750</v>
      </c>
      <c r="J34" s="298"/>
      <c r="K34" s="1241"/>
      <c r="L34" s="1288"/>
      <c r="M34" s="298"/>
      <c r="N34" s="298"/>
      <c r="O34" s="298"/>
    </row>
    <row r="35" spans="1:15" ht="15" customHeight="1" x14ac:dyDescent="0.35">
      <c r="A35" s="1251"/>
      <c r="B35" s="327"/>
      <c r="C35" s="327"/>
      <c r="D35" s="297"/>
      <c r="E35" s="297"/>
      <c r="F35" s="297"/>
      <c r="G35" s="298"/>
      <c r="H35" s="298"/>
      <c r="I35" s="298">
        <v>114750</v>
      </c>
      <c r="J35" s="298"/>
      <c r="K35" s="1241"/>
      <c r="L35" s="1288"/>
      <c r="M35" s="298"/>
      <c r="N35" s="298"/>
      <c r="O35" s="298"/>
    </row>
    <row r="36" spans="1:15" ht="15" customHeight="1" x14ac:dyDescent="0.35">
      <c r="A36" s="1249">
        <v>44059</v>
      </c>
      <c r="B36" s="327">
        <v>192933</v>
      </c>
      <c r="C36" s="327">
        <v>228659</v>
      </c>
      <c r="D36" s="297"/>
      <c r="E36" s="297">
        <v>105369</v>
      </c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51"/>
      <c r="B37" s="327"/>
      <c r="C37" s="327"/>
      <c r="D37" s="297"/>
      <c r="E37" s="297"/>
      <c r="F37" s="297"/>
      <c r="G37" s="298"/>
      <c r="H37" s="298"/>
      <c r="I37" s="298"/>
      <c r="J37" s="298"/>
      <c r="K37" s="1241"/>
      <c r="L37" s="1288"/>
      <c r="M37" s="298"/>
      <c r="N37" s="298"/>
      <c r="O37" s="298"/>
    </row>
    <row r="38" spans="1:15" ht="15" customHeight="1" x14ac:dyDescent="0.35">
      <c r="A38" s="1249">
        <v>44060</v>
      </c>
      <c r="B38" s="327">
        <v>200354</v>
      </c>
      <c r="C38" s="327">
        <v>75200</v>
      </c>
      <c r="D38" s="297"/>
      <c r="E38" s="297"/>
      <c r="F38" s="297"/>
      <c r="G38" s="298"/>
      <c r="H38" s="298"/>
      <c r="I38" s="298">
        <v>114750</v>
      </c>
      <c r="J38" s="298"/>
      <c r="K38" s="1241">
        <v>83997</v>
      </c>
      <c r="L38" s="1288"/>
      <c r="M38" s="298"/>
      <c r="N38" s="298"/>
      <c r="O38" s="298"/>
    </row>
    <row r="39" spans="1:15" ht="15" customHeight="1" x14ac:dyDescent="0.35">
      <c r="A39" s="1251"/>
      <c r="B39" s="327"/>
      <c r="C39" s="327"/>
      <c r="D39" s="297"/>
      <c r="E39" s="297"/>
      <c r="F39" s="297"/>
      <c r="G39" s="298"/>
      <c r="H39" s="298"/>
      <c r="I39" s="298">
        <v>114750</v>
      </c>
      <c r="J39" s="298"/>
      <c r="K39" s="1241"/>
      <c r="L39" s="1288"/>
      <c r="M39" s="298"/>
      <c r="N39" s="298"/>
      <c r="O39" s="298"/>
    </row>
    <row r="40" spans="1:15" ht="15" customHeight="1" x14ac:dyDescent="0.35">
      <c r="A40" s="1249">
        <v>44061</v>
      </c>
      <c r="B40" s="327">
        <v>159273</v>
      </c>
      <c r="C40" s="327">
        <v>77954</v>
      </c>
      <c r="D40" s="297">
        <v>235467</v>
      </c>
      <c r="E40" s="297"/>
      <c r="F40" s="297">
        <v>178448</v>
      </c>
      <c r="G40" s="298"/>
      <c r="H40" s="298"/>
      <c r="I40" s="298">
        <v>114750</v>
      </c>
      <c r="J40" s="298"/>
      <c r="K40" s="1241">
        <v>88970</v>
      </c>
      <c r="L40" s="1288"/>
      <c r="M40" s="298">
        <v>528670</v>
      </c>
      <c r="N40" s="298"/>
      <c r="O40" s="298"/>
    </row>
    <row r="41" spans="1:15" ht="15" customHeight="1" x14ac:dyDescent="0.35">
      <c r="A41" s="1250"/>
      <c r="B41" s="327"/>
      <c r="C41" s="327"/>
      <c r="D41" s="297"/>
      <c r="E41" s="297"/>
      <c r="F41" s="297"/>
      <c r="G41" s="298"/>
      <c r="H41" s="298"/>
      <c r="I41" s="298">
        <v>114750</v>
      </c>
      <c r="J41" s="298"/>
      <c r="K41" s="868"/>
      <c r="L41" s="881"/>
      <c r="M41" s="298"/>
      <c r="N41" s="298"/>
      <c r="O41" s="298"/>
    </row>
    <row r="42" spans="1:15" ht="15" customHeight="1" x14ac:dyDescent="0.35">
      <c r="A42" s="1251"/>
      <c r="B42" s="327"/>
      <c r="C42" s="327"/>
      <c r="D42" s="297"/>
      <c r="E42" s="297"/>
      <c r="F42" s="297"/>
      <c r="G42" s="298"/>
      <c r="H42" s="298"/>
      <c r="I42" s="298">
        <v>114750</v>
      </c>
      <c r="J42" s="298"/>
      <c r="K42" s="1241"/>
      <c r="L42" s="1288"/>
      <c r="M42" s="298"/>
      <c r="N42" s="298"/>
      <c r="O42" s="298"/>
    </row>
    <row r="43" spans="1:15" ht="15" customHeight="1" x14ac:dyDescent="0.35">
      <c r="A43" s="1249">
        <v>44062</v>
      </c>
      <c r="B43" s="327">
        <v>188726</v>
      </c>
      <c r="C43" s="327"/>
      <c r="D43" s="297"/>
      <c r="E43" s="297">
        <v>165624</v>
      </c>
      <c r="F43" s="297">
        <v>221399</v>
      </c>
      <c r="G43" s="298"/>
      <c r="H43" s="298"/>
      <c r="I43" s="298">
        <v>114750</v>
      </c>
      <c r="J43" s="298"/>
      <c r="K43" s="1241"/>
      <c r="L43" s="1288"/>
      <c r="M43" s="298"/>
      <c r="N43" s="298">
        <v>261730</v>
      </c>
      <c r="O43" s="298"/>
    </row>
    <row r="44" spans="1:15" ht="15" customHeight="1" x14ac:dyDescent="0.35">
      <c r="A44" s="1251"/>
      <c r="B44" s="327"/>
      <c r="C44" s="327"/>
      <c r="D44" s="297"/>
      <c r="E44" s="297"/>
      <c r="F44" s="297"/>
      <c r="G44" s="298"/>
      <c r="H44" s="298"/>
      <c r="I44" s="298">
        <v>114750</v>
      </c>
      <c r="J44" s="298"/>
      <c r="K44" s="1241"/>
      <c r="L44" s="1288"/>
      <c r="M44" s="298"/>
      <c r="N44" s="298"/>
      <c r="O44" s="298"/>
    </row>
    <row r="45" spans="1:15" ht="15" customHeight="1" x14ac:dyDescent="0.35">
      <c r="A45" s="1249">
        <v>44063</v>
      </c>
      <c r="B45" s="327">
        <v>197829</v>
      </c>
      <c r="C45" s="327">
        <v>164858</v>
      </c>
      <c r="D45" s="297"/>
      <c r="E45" s="297"/>
      <c r="F45" s="297"/>
      <c r="G45" s="298"/>
      <c r="H45" s="298"/>
      <c r="I45" s="298"/>
      <c r="J45" s="298"/>
      <c r="K45" s="1241"/>
      <c r="L45" s="1288"/>
      <c r="M45" s="298"/>
      <c r="N45" s="298"/>
      <c r="O45" s="298"/>
    </row>
    <row r="46" spans="1:15" ht="15" customHeight="1" x14ac:dyDescent="0.35">
      <c r="A46" s="1251"/>
      <c r="B46" s="327"/>
      <c r="C46" s="327"/>
      <c r="D46" s="298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49">
        <v>44064</v>
      </c>
      <c r="B47" s="327">
        <v>180234</v>
      </c>
      <c r="C47" s="327">
        <v>77112</v>
      </c>
      <c r="D47" s="298"/>
      <c r="E47" s="297"/>
      <c r="F47" s="297"/>
      <c r="G47" s="298"/>
      <c r="H47" s="298"/>
      <c r="I47" s="298">
        <v>114750</v>
      </c>
      <c r="J47" s="298"/>
      <c r="K47" s="1241"/>
      <c r="L47" s="1288"/>
      <c r="M47" s="298"/>
      <c r="N47" s="298"/>
      <c r="O47" s="298"/>
    </row>
    <row r="48" spans="1:15" ht="15" customHeight="1" x14ac:dyDescent="0.35">
      <c r="A48" s="1250"/>
      <c r="B48" s="327"/>
      <c r="C48" s="327"/>
      <c r="D48" s="298"/>
      <c r="E48" s="297"/>
      <c r="F48" s="297"/>
      <c r="G48" s="298"/>
      <c r="H48" s="298"/>
      <c r="I48" s="298">
        <v>114750</v>
      </c>
      <c r="J48" s="298"/>
      <c r="K48" s="868"/>
      <c r="L48" s="881"/>
      <c r="M48" s="298"/>
      <c r="N48" s="298"/>
      <c r="O48" s="298"/>
    </row>
    <row r="49" spans="1:15" ht="15" customHeight="1" x14ac:dyDescent="0.35">
      <c r="A49" s="1251"/>
      <c r="B49" s="327"/>
      <c r="C49" s="327"/>
      <c r="D49" s="297"/>
      <c r="E49" s="297"/>
      <c r="F49" s="297"/>
      <c r="G49" s="298"/>
      <c r="H49" s="298"/>
      <c r="I49" s="298">
        <v>114750</v>
      </c>
      <c r="J49" s="298"/>
      <c r="K49" s="1241"/>
      <c r="L49" s="1288"/>
      <c r="M49" s="298"/>
      <c r="N49" s="298"/>
      <c r="O49" s="298"/>
    </row>
    <row r="50" spans="1:15" ht="17.25" customHeight="1" x14ac:dyDescent="0.35">
      <c r="A50" s="1249">
        <v>44065</v>
      </c>
      <c r="B50" s="327">
        <v>161339</v>
      </c>
      <c r="C50" s="327">
        <v>88128</v>
      </c>
      <c r="D50" s="297"/>
      <c r="E50" s="297"/>
      <c r="F50" s="297"/>
      <c r="G50" s="298">
        <v>339966</v>
      </c>
      <c r="H50" s="298"/>
      <c r="I50" s="298">
        <v>114750</v>
      </c>
      <c r="J50" s="298"/>
      <c r="K50" s="1241"/>
      <c r="L50" s="1288"/>
      <c r="M50" s="298"/>
      <c r="N50" s="298"/>
      <c r="O50" s="298"/>
    </row>
    <row r="51" spans="1:15" ht="15" customHeight="1" x14ac:dyDescent="0.35">
      <c r="A51" s="1251"/>
      <c r="B51" s="327"/>
      <c r="C51" s="327"/>
      <c r="D51" s="297"/>
      <c r="E51" s="297"/>
      <c r="F51" s="297"/>
      <c r="G51" s="298"/>
      <c r="H51" s="298"/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49">
        <v>44066</v>
      </c>
      <c r="B52" s="327">
        <v>141143</v>
      </c>
      <c r="C52" s="327">
        <v>129591</v>
      </c>
      <c r="D52" s="297"/>
      <c r="E52" s="297"/>
      <c r="F52" s="297"/>
      <c r="G52" s="298"/>
      <c r="H52" s="298"/>
      <c r="I52" s="298"/>
      <c r="J52" s="298"/>
      <c r="K52" s="1291"/>
      <c r="L52" s="1292"/>
      <c r="M52" s="298"/>
      <c r="N52" s="298"/>
      <c r="O52" s="298"/>
    </row>
    <row r="53" spans="1:15" ht="15" customHeight="1" x14ac:dyDescent="0.35">
      <c r="A53" s="1251"/>
      <c r="B53" s="327"/>
      <c r="C53" s="327"/>
      <c r="D53" s="297"/>
      <c r="E53" s="297"/>
      <c r="F53" s="297"/>
      <c r="G53" s="298"/>
      <c r="H53" s="298"/>
      <c r="I53" s="298"/>
      <c r="J53" s="298"/>
      <c r="K53" s="1241"/>
      <c r="L53" s="1288"/>
      <c r="M53" s="298"/>
      <c r="N53" s="298"/>
      <c r="O53" s="298"/>
    </row>
    <row r="54" spans="1:15" ht="15" customHeight="1" x14ac:dyDescent="0.35">
      <c r="A54" s="1249">
        <v>44067</v>
      </c>
      <c r="B54" s="327">
        <v>215577</v>
      </c>
      <c r="C54" s="327"/>
      <c r="D54" s="297"/>
      <c r="E54" s="297"/>
      <c r="F54" s="297"/>
      <c r="G54" s="298"/>
      <c r="H54" s="298"/>
      <c r="I54" s="298">
        <v>114750</v>
      </c>
      <c r="J54" s="298"/>
      <c r="K54" s="1241"/>
      <c r="L54" s="1288"/>
      <c r="M54" s="298"/>
      <c r="N54" s="298"/>
      <c r="O54" s="298"/>
    </row>
    <row r="55" spans="1:15" ht="15" customHeight="1" x14ac:dyDescent="0.35">
      <c r="A55" s="1250"/>
      <c r="B55" s="327"/>
      <c r="C55" s="327"/>
      <c r="D55" s="297"/>
      <c r="E55" s="297"/>
      <c r="F55" s="297"/>
      <c r="G55" s="298"/>
      <c r="H55" s="298"/>
      <c r="I55" s="298">
        <v>114750</v>
      </c>
      <c r="J55" s="298"/>
      <c r="K55" s="868"/>
      <c r="L55" s="881"/>
      <c r="M55" s="298"/>
      <c r="N55" s="298"/>
      <c r="O55" s="298"/>
    </row>
    <row r="56" spans="1:15" ht="15" customHeight="1" x14ac:dyDescent="0.35">
      <c r="A56" s="1251"/>
      <c r="B56" s="327"/>
      <c r="C56" s="327"/>
      <c r="D56" s="297"/>
      <c r="E56" s="297"/>
      <c r="F56" s="297"/>
      <c r="G56" s="298"/>
      <c r="H56" s="298"/>
      <c r="I56" s="298">
        <v>114750</v>
      </c>
      <c r="J56" s="298"/>
      <c r="K56" s="1241"/>
      <c r="L56" s="1288"/>
      <c r="M56" s="298"/>
      <c r="N56" s="298"/>
      <c r="O56" s="298"/>
    </row>
    <row r="57" spans="1:15" ht="15" customHeight="1" x14ac:dyDescent="0.35">
      <c r="A57" s="1249">
        <v>44068</v>
      </c>
      <c r="B57" s="327">
        <v>116127</v>
      </c>
      <c r="C57" s="327">
        <v>194004</v>
      </c>
      <c r="D57" s="297"/>
      <c r="E57" s="297"/>
      <c r="F57" s="297">
        <v>126690</v>
      </c>
      <c r="G57" s="298"/>
      <c r="H57" s="298"/>
      <c r="I57" s="298">
        <v>114750</v>
      </c>
      <c r="J57" s="298"/>
      <c r="K57" s="1241"/>
      <c r="L57" s="1288"/>
      <c r="M57" s="298"/>
      <c r="N57" s="298"/>
      <c r="O57" s="298"/>
    </row>
    <row r="58" spans="1:15" ht="15" customHeight="1" x14ac:dyDescent="0.35">
      <c r="A58" s="1250"/>
      <c r="B58" s="327"/>
      <c r="C58" s="327"/>
      <c r="D58" s="297"/>
      <c r="E58" s="297"/>
      <c r="F58" s="297"/>
      <c r="G58" s="298"/>
      <c r="H58" s="298"/>
      <c r="I58" s="298">
        <v>95702</v>
      </c>
      <c r="J58" s="298"/>
      <c r="K58" s="868"/>
      <c r="L58" s="881"/>
      <c r="M58" s="298"/>
      <c r="N58" s="298"/>
      <c r="O58" s="298"/>
    </row>
    <row r="59" spans="1:15" ht="15" customHeight="1" x14ac:dyDescent="0.35">
      <c r="A59" s="1251"/>
      <c r="B59" s="327"/>
      <c r="C59" s="327"/>
      <c r="D59" s="297"/>
      <c r="E59" s="297"/>
      <c r="F59" s="297"/>
      <c r="G59" s="298"/>
      <c r="H59" s="298"/>
      <c r="I59" s="298">
        <v>114750</v>
      </c>
      <c r="J59" s="298"/>
      <c r="K59" s="1241"/>
      <c r="L59" s="1288"/>
      <c r="M59" s="298"/>
      <c r="N59" s="298"/>
      <c r="O59" s="298"/>
    </row>
    <row r="60" spans="1:15" ht="15" customHeight="1" x14ac:dyDescent="0.35">
      <c r="A60" s="1249">
        <v>44069</v>
      </c>
      <c r="B60" s="327"/>
      <c r="C60" s="327"/>
      <c r="D60" s="297">
        <v>283280</v>
      </c>
      <c r="E60" s="297"/>
      <c r="F60" s="297"/>
      <c r="G60" s="298"/>
      <c r="H60" s="298"/>
      <c r="I60" s="298">
        <v>114750</v>
      </c>
      <c r="J60" s="298"/>
      <c r="K60" s="1241"/>
      <c r="L60" s="1288"/>
      <c r="M60" s="298"/>
      <c r="N60" s="298"/>
      <c r="O60" s="298"/>
    </row>
    <row r="61" spans="1:15" ht="15" customHeight="1" x14ac:dyDescent="0.35">
      <c r="A61" s="1250"/>
      <c r="B61" s="327">
        <v>176715</v>
      </c>
      <c r="C61" s="327"/>
      <c r="D61" s="297"/>
      <c r="E61" s="297"/>
      <c r="F61" s="297"/>
      <c r="G61" s="298"/>
      <c r="H61" s="298"/>
      <c r="I61" s="298">
        <v>114750</v>
      </c>
      <c r="J61" s="298"/>
      <c r="K61" s="868"/>
      <c r="L61" s="881"/>
      <c r="M61" s="298"/>
      <c r="N61" s="298"/>
      <c r="O61" s="298"/>
    </row>
    <row r="62" spans="1:15" ht="15" customHeight="1" x14ac:dyDescent="0.35">
      <c r="A62" s="1251"/>
      <c r="B62" s="327"/>
      <c r="C62" s="327"/>
      <c r="D62" s="297"/>
      <c r="E62" s="297"/>
      <c r="F62" s="297"/>
      <c r="G62" s="298"/>
      <c r="H62" s="298"/>
      <c r="I62" s="298">
        <v>114750</v>
      </c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44070</v>
      </c>
      <c r="B63" s="327">
        <v>165776</v>
      </c>
      <c r="C63" s="327">
        <v>140990</v>
      </c>
      <c r="D63" s="297"/>
      <c r="E63" s="297"/>
      <c r="F63" s="297"/>
      <c r="G63" s="298"/>
      <c r="H63" s="298"/>
      <c r="I63" s="298">
        <v>114750</v>
      </c>
      <c r="J63" s="298"/>
      <c r="K63" s="1241"/>
      <c r="L63" s="1288"/>
      <c r="M63" s="298">
        <v>547230</v>
      </c>
      <c r="N63" s="298"/>
      <c r="O63" s="298"/>
    </row>
    <row r="64" spans="1:15" ht="15" customHeight="1" x14ac:dyDescent="0.35">
      <c r="A64" s="1250"/>
      <c r="B64" s="327"/>
      <c r="C64" s="327"/>
      <c r="D64" s="297"/>
      <c r="E64" s="297"/>
      <c r="F64" s="297"/>
      <c r="G64" s="298"/>
      <c r="H64" s="298"/>
      <c r="I64" s="298">
        <v>114750</v>
      </c>
      <c r="J64" s="298"/>
      <c r="K64" s="1241"/>
      <c r="L64" s="1288"/>
      <c r="M64" s="298"/>
      <c r="N64" s="298"/>
      <c r="O64" s="298"/>
    </row>
    <row r="65" spans="1:15" ht="15" customHeight="1" x14ac:dyDescent="0.35">
      <c r="A65" s="1251"/>
      <c r="B65" s="327"/>
      <c r="C65" s="327"/>
      <c r="D65" s="297"/>
      <c r="E65" s="297"/>
      <c r="F65" s="297"/>
      <c r="G65" s="298"/>
      <c r="H65" s="298"/>
      <c r="I65" s="298"/>
      <c r="J65" s="298"/>
      <c r="K65" s="1241"/>
      <c r="L65" s="1288"/>
      <c r="M65" s="298"/>
      <c r="N65" s="298"/>
      <c r="O65" s="298"/>
    </row>
    <row r="66" spans="1:15" ht="15" customHeight="1" x14ac:dyDescent="0.35">
      <c r="A66" s="1249">
        <v>44071</v>
      </c>
      <c r="B66" s="327">
        <v>128138</v>
      </c>
      <c r="C66" s="327"/>
      <c r="D66" s="297"/>
      <c r="E66" s="297">
        <v>123858</v>
      </c>
      <c r="F66" s="297">
        <v>155736</v>
      </c>
      <c r="G66" s="298"/>
      <c r="H66" s="298"/>
      <c r="I66" s="298">
        <v>114750</v>
      </c>
      <c r="J66" s="298"/>
      <c r="K66" s="1241"/>
      <c r="L66" s="1288"/>
      <c r="M66" s="298"/>
      <c r="N66" s="298"/>
      <c r="O66" s="298"/>
    </row>
    <row r="67" spans="1:15" ht="15" customHeight="1" x14ac:dyDescent="0.35">
      <c r="A67" s="1251"/>
      <c r="B67" s="327"/>
      <c r="C67" s="327"/>
      <c r="D67" s="297"/>
      <c r="E67" s="297"/>
      <c r="F67" s="297"/>
      <c r="G67" s="298"/>
      <c r="H67" s="298"/>
      <c r="I67" s="298">
        <v>114750</v>
      </c>
      <c r="J67" s="298"/>
      <c r="K67" s="1241"/>
      <c r="L67" s="1288"/>
      <c r="M67" s="298"/>
      <c r="N67" s="298"/>
      <c r="O67" s="298"/>
    </row>
    <row r="68" spans="1:15" ht="15" customHeight="1" x14ac:dyDescent="0.35">
      <c r="A68" s="1249">
        <v>44072</v>
      </c>
      <c r="B68" s="327">
        <v>158126</v>
      </c>
      <c r="C68" s="327">
        <v>193392</v>
      </c>
      <c r="D68" s="297"/>
      <c r="E68" s="297"/>
      <c r="F68" s="297"/>
      <c r="G68" s="298"/>
      <c r="H68" s="298"/>
      <c r="I68" s="298">
        <v>114750</v>
      </c>
      <c r="J68" s="298"/>
      <c r="K68" s="1241"/>
      <c r="L68" s="1288"/>
      <c r="M68" s="298"/>
      <c r="N68" s="298"/>
      <c r="O68" s="298"/>
    </row>
    <row r="69" spans="1:15" ht="15" customHeight="1" x14ac:dyDescent="0.35">
      <c r="A69" s="1251"/>
      <c r="B69" s="327"/>
      <c r="C69" s="327"/>
      <c r="D69" s="297"/>
      <c r="E69" s="297"/>
      <c r="F69" s="297"/>
      <c r="G69" s="298"/>
      <c r="H69" s="298"/>
      <c r="I69" s="298">
        <v>114750</v>
      </c>
      <c r="J69" s="298"/>
      <c r="K69" s="1241"/>
      <c r="L69" s="1288"/>
      <c r="M69" s="298"/>
      <c r="N69" s="298"/>
      <c r="O69" s="298"/>
    </row>
    <row r="70" spans="1:15" ht="15" customHeight="1" x14ac:dyDescent="0.35">
      <c r="A70" s="1249">
        <v>44073</v>
      </c>
      <c r="B70" s="327">
        <v>150705</v>
      </c>
      <c r="C70" s="327">
        <v>116127</v>
      </c>
      <c r="D70" s="297"/>
      <c r="E70" s="297"/>
      <c r="F70" s="297"/>
      <c r="G70" s="298"/>
      <c r="H70" s="298"/>
      <c r="I70" s="298"/>
      <c r="J70" s="298"/>
      <c r="K70" s="1241"/>
      <c r="L70" s="1288"/>
      <c r="M70" s="298"/>
      <c r="N70" s="298"/>
      <c r="O70" s="298"/>
    </row>
    <row r="71" spans="1:15" ht="15" customHeight="1" x14ac:dyDescent="0.35">
      <c r="A71" s="1251"/>
      <c r="B71" s="327"/>
      <c r="C71" s="327"/>
      <c r="D71" s="297"/>
      <c r="E71" s="297"/>
      <c r="F71" s="297"/>
      <c r="G71" s="298"/>
      <c r="H71" s="298"/>
      <c r="I71" s="298"/>
      <c r="J71" s="298"/>
      <c r="K71" s="1241"/>
      <c r="L71" s="1288"/>
      <c r="M71" s="298"/>
      <c r="N71" s="298"/>
      <c r="O71" s="298"/>
    </row>
    <row r="72" spans="1:15" ht="15" customHeight="1" x14ac:dyDescent="0.35">
      <c r="A72" s="1249">
        <v>44074</v>
      </c>
      <c r="B72" s="327">
        <v>201501</v>
      </c>
      <c r="C72" s="327"/>
      <c r="D72" s="297"/>
      <c r="E72" s="297"/>
      <c r="F72" s="297"/>
      <c r="G72" s="298"/>
      <c r="H72" s="298"/>
      <c r="I72" s="298">
        <v>114750</v>
      </c>
      <c r="J72" s="298"/>
      <c r="K72" s="1241"/>
      <c r="L72" s="1288"/>
      <c r="M72" s="298"/>
      <c r="N72" s="298">
        <v>332420</v>
      </c>
      <c r="O72" s="298"/>
    </row>
    <row r="73" spans="1:15" ht="15" customHeight="1" x14ac:dyDescent="0.35">
      <c r="A73" s="1250"/>
      <c r="B73" s="327"/>
      <c r="C73" s="327"/>
      <c r="D73" s="297"/>
      <c r="E73" s="297"/>
      <c r="F73" s="297"/>
      <c r="G73" s="298"/>
      <c r="H73" s="298"/>
      <c r="I73" s="298">
        <v>114750</v>
      </c>
      <c r="J73" s="298"/>
      <c r="K73" s="868"/>
      <c r="L73" s="881"/>
      <c r="M73" s="298"/>
      <c r="N73" s="298"/>
      <c r="O73" s="298"/>
    </row>
    <row r="74" spans="1:15" ht="15" customHeight="1" x14ac:dyDescent="0.35">
      <c r="A74" s="1251"/>
      <c r="B74" s="327"/>
      <c r="C74" s="327"/>
      <c r="D74" s="297"/>
      <c r="E74" s="297"/>
      <c r="F74" s="297"/>
      <c r="G74" s="298"/>
      <c r="H74" s="298"/>
      <c r="I74" s="298">
        <v>114750</v>
      </c>
      <c r="J74" s="298"/>
      <c r="K74" s="1241"/>
      <c r="L74" s="1288"/>
      <c r="M74" s="298"/>
      <c r="N74" s="298"/>
      <c r="O74" s="298"/>
    </row>
    <row r="75" spans="1:15" s="295" customFormat="1" ht="27" customHeight="1" x14ac:dyDescent="0.35">
      <c r="A75" s="862" t="s">
        <v>113</v>
      </c>
      <c r="B75" s="293">
        <f>SUM(B6:B74)</f>
        <v>5084578</v>
      </c>
      <c r="C75" s="293">
        <f t="shared" ref="C75:I75" si="0">SUM(C6:C74)</f>
        <v>3170776</v>
      </c>
      <c r="D75" s="293">
        <f t="shared" si="0"/>
        <v>1047133</v>
      </c>
      <c r="E75" s="293">
        <f t="shared" si="0"/>
        <v>916547</v>
      </c>
      <c r="F75" s="293">
        <f t="shared" si="0"/>
        <v>682273</v>
      </c>
      <c r="G75" s="293">
        <f t="shared" si="0"/>
        <v>417537</v>
      </c>
      <c r="H75" s="293">
        <f t="shared" si="0"/>
        <v>79790</v>
      </c>
      <c r="I75" s="293">
        <f t="shared" si="0"/>
        <v>6292202</v>
      </c>
      <c r="J75" s="293">
        <f>SUM(J6:J74)</f>
        <v>93330</v>
      </c>
      <c r="K75" s="1293">
        <f>SUM(K6:K74)</f>
        <v>478049</v>
      </c>
      <c r="L75" s="1294"/>
      <c r="M75" s="293">
        <f>SUM(M6:M74)</f>
        <v>2136900</v>
      </c>
      <c r="N75" s="293">
        <f>SUM(N6:N74)</f>
        <v>1065590</v>
      </c>
      <c r="O75" s="293">
        <f>SUM(B75:N75)</f>
        <v>21464705</v>
      </c>
    </row>
    <row r="76" spans="1:15" s="295" customFormat="1" ht="81" customHeight="1" x14ac:dyDescent="0.35">
      <c r="A76" s="304"/>
      <c r="B76" s="304"/>
      <c r="C76" s="300"/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</row>
    <row r="77" spans="1:15" ht="26.25" customHeight="1" thickBot="1" x14ac:dyDescent="0.4">
      <c r="A77" s="299"/>
      <c r="B77" s="299"/>
      <c r="C77" s="299"/>
      <c r="D77" s="299"/>
      <c r="E77" s="299"/>
      <c r="F77" s="299"/>
      <c r="G77" s="299"/>
      <c r="H77" s="299"/>
      <c r="I77" s="299"/>
      <c r="J77" s="299"/>
      <c r="K77" s="299"/>
      <c r="L77" s="300"/>
      <c r="M77" s="299"/>
      <c r="N77" s="299"/>
      <c r="O77" s="299"/>
    </row>
    <row r="78" spans="1:15" s="295" customFormat="1" ht="48" customHeight="1" thickBot="1" x14ac:dyDescent="0.4">
      <c r="A78" s="1268" t="s">
        <v>2</v>
      </c>
      <c r="B78" s="1295" t="s">
        <v>293</v>
      </c>
      <c r="C78" s="1275"/>
      <c r="D78" s="320" t="s">
        <v>302</v>
      </c>
      <c r="E78" s="1265" t="s">
        <v>116</v>
      </c>
      <c r="F78" s="1266"/>
      <c r="G78" s="1267"/>
      <c r="H78" s="1296" t="s">
        <v>303</v>
      </c>
      <c r="I78" s="1297"/>
      <c r="J78" s="1297"/>
      <c r="K78" s="1298"/>
      <c r="L78" s="319" t="s">
        <v>7</v>
      </c>
      <c r="M78" s="1265" t="s">
        <v>304</v>
      </c>
      <c r="N78" s="1267"/>
      <c r="O78" s="1299" t="s">
        <v>9</v>
      </c>
    </row>
    <row r="79" spans="1:15" s="295" customFormat="1" ht="15" customHeight="1" thickBot="1" x14ac:dyDescent="0.4">
      <c r="A79" s="1268"/>
      <c r="B79" s="335" t="s">
        <v>311</v>
      </c>
      <c r="C79" s="336" t="s">
        <v>14</v>
      </c>
      <c r="D79" s="863" t="s">
        <v>306</v>
      </c>
      <c r="E79" s="863" t="s">
        <v>238</v>
      </c>
      <c r="F79" s="863" t="s">
        <v>211</v>
      </c>
      <c r="G79" s="863" t="s">
        <v>201</v>
      </c>
      <c r="H79" s="863" t="s">
        <v>197</v>
      </c>
      <c r="I79" s="863" t="s">
        <v>198</v>
      </c>
      <c r="J79" s="863" t="s">
        <v>199</v>
      </c>
      <c r="K79" s="863" t="s">
        <v>123</v>
      </c>
      <c r="L79" s="863" t="s">
        <v>307</v>
      </c>
      <c r="M79" s="1300" t="s">
        <v>284</v>
      </c>
      <c r="N79" s="1301"/>
      <c r="O79" s="1285"/>
    </row>
    <row r="80" spans="1:15" s="295" customFormat="1" ht="15" customHeight="1" thickBot="1" x14ac:dyDescent="0.4">
      <c r="A80" s="1243">
        <v>44044</v>
      </c>
      <c r="B80" s="867"/>
      <c r="C80" s="867"/>
      <c r="D80" s="867"/>
      <c r="E80" s="869"/>
      <c r="F80" s="869"/>
      <c r="G80" s="869"/>
      <c r="H80" s="869"/>
      <c r="I80" s="869"/>
      <c r="J80" s="867"/>
      <c r="K80" s="862"/>
      <c r="L80" s="867"/>
      <c r="M80" s="1302"/>
      <c r="N80" s="1303"/>
      <c r="O80" s="869"/>
    </row>
    <row r="81" spans="1:15" ht="15" x14ac:dyDescent="0.35">
      <c r="A81" s="1244"/>
      <c r="B81" s="298"/>
      <c r="C81" s="297"/>
      <c r="D81" s="298"/>
      <c r="E81" s="298"/>
      <c r="F81" s="298"/>
      <c r="G81" s="298"/>
      <c r="H81" s="298"/>
      <c r="I81" s="298"/>
      <c r="J81" s="298"/>
      <c r="K81" s="298"/>
      <c r="L81" s="298"/>
      <c r="M81" s="1304"/>
      <c r="N81" s="1305"/>
      <c r="O81" s="305"/>
    </row>
    <row r="82" spans="1:15" ht="15" customHeight="1" x14ac:dyDescent="0.35">
      <c r="A82" s="1243">
        <v>44045</v>
      </c>
      <c r="B82" s="305"/>
      <c r="C82" s="887">
        <v>339354</v>
      </c>
      <c r="D82" s="305"/>
      <c r="E82" s="305"/>
      <c r="F82" s="305"/>
      <c r="G82" s="305"/>
      <c r="H82" s="305"/>
      <c r="I82" s="305"/>
      <c r="J82" s="305"/>
      <c r="K82" s="305"/>
      <c r="L82" s="305"/>
      <c r="M82" s="1241"/>
      <c r="N82" s="1288"/>
      <c r="O82" s="305"/>
    </row>
    <row r="83" spans="1:15" ht="15" customHeight="1" x14ac:dyDescent="0.35">
      <c r="A83" s="1244"/>
      <c r="B83" s="298"/>
      <c r="C83" s="297"/>
      <c r="D83" s="298"/>
      <c r="E83" s="298"/>
      <c r="F83" s="298"/>
      <c r="G83" s="298"/>
      <c r="H83" s="298"/>
      <c r="I83" s="298"/>
      <c r="J83" s="298"/>
      <c r="K83" s="298"/>
      <c r="L83" s="298"/>
      <c r="M83" s="1241"/>
      <c r="N83" s="1288"/>
      <c r="O83" s="298"/>
    </row>
    <row r="84" spans="1:15" ht="15" customHeight="1" x14ac:dyDescent="0.35">
      <c r="A84" s="1243">
        <v>44046</v>
      </c>
      <c r="B84" s="298">
        <v>119723</v>
      </c>
      <c r="C84" s="297">
        <v>215960</v>
      </c>
      <c r="D84" s="298"/>
      <c r="E84" s="298"/>
      <c r="F84" s="298"/>
      <c r="G84" s="298"/>
      <c r="H84" s="298"/>
      <c r="I84" s="298"/>
      <c r="J84" s="298"/>
      <c r="K84" s="298"/>
      <c r="L84" s="298">
        <v>196682</v>
      </c>
      <c r="M84" s="1241"/>
      <c r="N84" s="1288"/>
      <c r="O84" s="298"/>
    </row>
    <row r="85" spans="1:15" ht="15" customHeight="1" x14ac:dyDescent="0.35">
      <c r="A85" s="1244"/>
      <c r="B85" s="298"/>
      <c r="C85" s="297"/>
      <c r="D85" s="298"/>
      <c r="E85" s="298"/>
      <c r="F85" s="298"/>
      <c r="G85" s="298"/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43">
        <v>44047</v>
      </c>
      <c r="B86" s="298"/>
      <c r="C86" s="297">
        <v>155754</v>
      </c>
      <c r="D86" s="298"/>
      <c r="E86" s="298"/>
      <c r="F86" s="298">
        <v>208463</v>
      </c>
      <c r="G86" s="298"/>
      <c r="H86" s="298">
        <v>88664</v>
      </c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44"/>
      <c r="B87" s="298"/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1241"/>
      <c r="N87" s="1288"/>
      <c r="O87" s="298"/>
    </row>
    <row r="88" spans="1:15" ht="15" customHeight="1" x14ac:dyDescent="0.35">
      <c r="A88" s="1243">
        <v>44048</v>
      </c>
      <c r="B88" s="298"/>
      <c r="C88" s="297">
        <v>136094</v>
      </c>
      <c r="D88" s="298"/>
      <c r="E88" s="298"/>
      <c r="F88" s="298"/>
      <c r="G88" s="298"/>
      <c r="H88" s="298"/>
      <c r="I88" s="298"/>
      <c r="J88" s="298"/>
      <c r="K88" s="298"/>
      <c r="L88" s="298"/>
      <c r="M88" s="1241">
        <v>69386</v>
      </c>
      <c r="N88" s="1288"/>
      <c r="O88" s="298"/>
    </row>
    <row r="89" spans="1:15" ht="15" customHeight="1" x14ac:dyDescent="0.35">
      <c r="A89" s="1244"/>
      <c r="B89" s="298"/>
      <c r="C89" s="297"/>
      <c r="D89" s="298"/>
      <c r="E89" s="298"/>
      <c r="F89" s="298"/>
      <c r="G89" s="298"/>
      <c r="H89" s="298"/>
      <c r="I89" s="298"/>
      <c r="J89" s="298"/>
      <c r="K89" s="298"/>
      <c r="L89" s="298"/>
      <c r="M89" s="1241"/>
      <c r="N89" s="1288"/>
      <c r="O89" s="298"/>
    </row>
    <row r="90" spans="1:15" ht="15" customHeight="1" x14ac:dyDescent="0.35">
      <c r="A90" s="1243">
        <v>44049</v>
      </c>
      <c r="B90" s="298">
        <v>382500</v>
      </c>
      <c r="C90" s="297">
        <v>317292</v>
      </c>
      <c r="D90" s="298"/>
      <c r="E90" s="298"/>
      <c r="F90" s="298"/>
      <c r="G90" s="298"/>
      <c r="H90" s="298"/>
      <c r="I90" s="298"/>
      <c r="J90" s="298"/>
      <c r="K90" s="298"/>
      <c r="L90" s="298">
        <v>199589</v>
      </c>
      <c r="M90" s="1241"/>
      <c r="N90" s="1288"/>
      <c r="O90" s="298"/>
    </row>
    <row r="91" spans="1:15" ht="15" customHeight="1" x14ac:dyDescent="0.35">
      <c r="A91" s="1244"/>
      <c r="B91" s="298">
        <v>227836</v>
      </c>
      <c r="C91" s="297">
        <v>157973</v>
      </c>
      <c r="D91" s="298"/>
      <c r="E91" s="298"/>
      <c r="F91" s="298"/>
      <c r="G91" s="298"/>
      <c r="H91" s="298"/>
      <c r="I91" s="298"/>
      <c r="J91" s="298"/>
      <c r="K91" s="298"/>
      <c r="L91" s="298"/>
      <c r="M91" s="1241"/>
      <c r="N91" s="1288"/>
      <c r="O91" s="298"/>
    </row>
    <row r="92" spans="1:15" ht="15" customHeight="1" x14ac:dyDescent="0.35">
      <c r="A92" s="1243">
        <v>44050</v>
      </c>
      <c r="B92" s="298"/>
      <c r="C92" s="297"/>
      <c r="D92" s="298"/>
      <c r="E92" s="298"/>
      <c r="F92" s="298"/>
      <c r="G92" s="298"/>
      <c r="H92" s="298"/>
      <c r="I92" s="298"/>
      <c r="J92" s="298">
        <v>98303</v>
      </c>
      <c r="K92" s="298">
        <v>70074</v>
      </c>
      <c r="L92" s="298"/>
      <c r="M92" s="1241"/>
      <c r="N92" s="1288"/>
      <c r="O92" s="298"/>
    </row>
    <row r="93" spans="1:15" ht="15" customHeight="1" x14ac:dyDescent="0.35">
      <c r="A93" s="1244"/>
      <c r="B93" s="298"/>
      <c r="C93" s="297"/>
      <c r="D93" s="298"/>
      <c r="E93" s="298"/>
      <c r="F93" s="298"/>
      <c r="G93" s="298"/>
      <c r="H93" s="298"/>
      <c r="I93" s="298"/>
      <c r="J93" s="298"/>
      <c r="K93" s="298"/>
      <c r="L93" s="298"/>
      <c r="M93" s="1241"/>
      <c r="N93" s="1288"/>
      <c r="O93" s="298"/>
    </row>
    <row r="94" spans="1:15" ht="15" customHeight="1" x14ac:dyDescent="0.35">
      <c r="A94" s="1243">
        <v>44051</v>
      </c>
      <c r="B94" s="298"/>
      <c r="C94" s="297">
        <v>254439</v>
      </c>
      <c r="D94" s="298"/>
      <c r="E94" s="298">
        <v>317093</v>
      </c>
      <c r="F94" s="298"/>
      <c r="G94" s="298"/>
      <c r="H94" s="298"/>
      <c r="I94" s="298"/>
      <c r="J94" s="298"/>
      <c r="K94" s="298"/>
      <c r="L94" s="298">
        <v>200660</v>
      </c>
      <c r="M94" s="1241"/>
      <c r="N94" s="1288"/>
      <c r="O94" s="298"/>
    </row>
    <row r="95" spans="1:15" ht="15" customHeight="1" x14ac:dyDescent="0.35">
      <c r="A95" s="1244"/>
      <c r="B95" s="298"/>
      <c r="C95" s="297"/>
      <c r="D95" s="298"/>
      <c r="E95" s="298"/>
      <c r="F95" s="298"/>
      <c r="G95" s="298"/>
      <c r="H95" s="298"/>
      <c r="I95" s="298"/>
      <c r="J95" s="298"/>
      <c r="K95" s="298"/>
      <c r="L95" s="298"/>
      <c r="M95" s="1241"/>
      <c r="N95" s="1288"/>
      <c r="O95" s="298"/>
    </row>
    <row r="96" spans="1:15" ht="15" customHeight="1" x14ac:dyDescent="0.35">
      <c r="A96" s="1243">
        <v>44052</v>
      </c>
      <c r="B96" s="298">
        <v>150246</v>
      </c>
      <c r="C96" s="297">
        <v>234932</v>
      </c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44"/>
      <c r="B97" s="298"/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1241"/>
      <c r="N97" s="1288"/>
      <c r="O97" s="298"/>
    </row>
    <row r="98" spans="1:15" ht="15" customHeight="1" x14ac:dyDescent="0.35">
      <c r="A98" s="1243">
        <v>44053</v>
      </c>
      <c r="B98" s="298"/>
      <c r="C98" s="297">
        <v>197753</v>
      </c>
      <c r="D98" s="298"/>
      <c r="E98" s="298"/>
      <c r="F98" s="298"/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44"/>
      <c r="B99" s="298"/>
      <c r="C99" s="297"/>
      <c r="D99" s="298"/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43">
        <v>44054</v>
      </c>
      <c r="B100" s="298"/>
      <c r="C100" s="297">
        <v>164858</v>
      </c>
      <c r="D100" s="298"/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4"/>
      <c r="B101" s="298"/>
      <c r="C101" s="297"/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43">
        <v>44055</v>
      </c>
      <c r="B102" s="298"/>
      <c r="C102" s="297"/>
      <c r="D102" s="298"/>
      <c r="E102" s="298"/>
      <c r="F102" s="298">
        <v>316251</v>
      </c>
      <c r="G102" s="298">
        <v>268898</v>
      </c>
      <c r="H102" s="298"/>
      <c r="I102" s="298"/>
      <c r="J102" s="298"/>
      <c r="K102" s="298"/>
      <c r="L102" s="298">
        <v>203567</v>
      </c>
      <c r="M102" s="1241"/>
      <c r="N102" s="1288"/>
      <c r="O102" s="298"/>
    </row>
    <row r="103" spans="1:15" ht="15" customHeight="1" x14ac:dyDescent="0.35">
      <c r="A103" s="1244"/>
      <c r="B103" s="298"/>
      <c r="C103" s="297"/>
      <c r="D103" s="298"/>
      <c r="E103" s="298"/>
      <c r="F103" s="298"/>
      <c r="G103" s="298"/>
      <c r="H103" s="298"/>
      <c r="I103" s="298"/>
      <c r="J103" s="298"/>
      <c r="K103" s="298"/>
      <c r="L103" s="298"/>
      <c r="M103" s="1241"/>
      <c r="N103" s="1288"/>
      <c r="O103" s="298"/>
    </row>
    <row r="104" spans="1:15" ht="15" customHeight="1" x14ac:dyDescent="0.35">
      <c r="A104" s="1243">
        <v>44056</v>
      </c>
      <c r="B104" s="298">
        <v>245259</v>
      </c>
      <c r="C104" s="297"/>
      <c r="D104" s="298"/>
      <c r="E104" s="298"/>
      <c r="F104" s="332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1244"/>
      <c r="B105" s="298"/>
      <c r="C105" s="297"/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1243">
        <v>44057</v>
      </c>
      <c r="B106" s="298">
        <v>133493</v>
      </c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1244"/>
      <c r="B107" s="298"/>
      <c r="C107" s="297"/>
      <c r="D107" s="298"/>
      <c r="E107" s="298"/>
      <c r="F107" s="298"/>
      <c r="G107" s="298"/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1243">
        <v>44058</v>
      </c>
      <c r="B108" s="298"/>
      <c r="C108" s="297"/>
      <c r="D108" s="298"/>
      <c r="E108" s="298"/>
      <c r="F108" s="298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1244"/>
      <c r="B109" s="298"/>
      <c r="C109" s="297"/>
      <c r="D109" s="298"/>
      <c r="E109" s="298"/>
      <c r="F109" s="298"/>
      <c r="G109" s="298"/>
      <c r="H109" s="298"/>
      <c r="I109" s="298"/>
      <c r="J109" s="298"/>
      <c r="K109" s="298"/>
      <c r="L109" s="298"/>
      <c r="M109" s="1241"/>
      <c r="N109" s="1288"/>
      <c r="O109" s="298"/>
    </row>
    <row r="110" spans="1:15" ht="15" customHeight="1" x14ac:dyDescent="0.35">
      <c r="A110" s="1243">
        <v>44059</v>
      </c>
      <c r="B110" s="298"/>
      <c r="C110" s="297"/>
      <c r="D110" s="298">
        <v>179163</v>
      </c>
      <c r="E110" s="298"/>
      <c r="F110" s="298"/>
      <c r="G110" s="298"/>
      <c r="H110" s="298"/>
      <c r="I110" s="298"/>
      <c r="J110" s="298"/>
      <c r="K110" s="298"/>
      <c r="L110" s="298"/>
      <c r="M110" s="1241"/>
      <c r="N110" s="1288"/>
      <c r="O110" s="298"/>
    </row>
    <row r="111" spans="1:15" ht="15" customHeight="1" x14ac:dyDescent="0.35">
      <c r="A111" s="1244"/>
      <c r="B111" s="298"/>
      <c r="C111" s="297"/>
      <c r="D111" s="298"/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5" customHeight="1" x14ac:dyDescent="0.35">
      <c r="A112" s="1243">
        <v>44060</v>
      </c>
      <c r="B112" s="298">
        <v>70304</v>
      </c>
      <c r="C112" s="297">
        <v>290777</v>
      </c>
      <c r="D112" s="298"/>
      <c r="E112" s="298"/>
      <c r="F112" s="298"/>
      <c r="G112" s="298"/>
      <c r="H112" s="298"/>
      <c r="I112" s="298"/>
      <c r="J112" s="298"/>
      <c r="K112" s="298"/>
      <c r="L112" s="298">
        <v>190256</v>
      </c>
      <c r="M112" s="1241"/>
      <c r="N112" s="1288"/>
      <c r="O112" s="298"/>
    </row>
    <row r="113" spans="1:15" ht="15" customHeight="1" x14ac:dyDescent="0.35">
      <c r="A113" s="1244"/>
      <c r="B113" s="298"/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1241"/>
      <c r="N113" s="1288"/>
      <c r="O113" s="298"/>
    </row>
    <row r="114" spans="1:15" ht="15" customHeight="1" x14ac:dyDescent="0.35">
      <c r="A114" s="1243">
        <v>44061</v>
      </c>
      <c r="B114" s="298"/>
      <c r="C114" s="297"/>
      <c r="D114" s="298"/>
      <c r="E114" s="298"/>
      <c r="F114" s="298"/>
      <c r="G114" s="298"/>
      <c r="H114" s="298"/>
      <c r="I114" s="298">
        <v>76500</v>
      </c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44"/>
      <c r="B115" s="298"/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5" customHeight="1" x14ac:dyDescent="0.35">
      <c r="A116" s="870">
        <v>44062</v>
      </c>
      <c r="B116" s="298"/>
      <c r="C116" s="297">
        <v>258111</v>
      </c>
      <c r="D116" s="298"/>
      <c r="E116" s="298"/>
      <c r="F116" s="298"/>
      <c r="G116" s="298"/>
      <c r="H116" s="298"/>
      <c r="I116" s="298"/>
      <c r="J116" s="298">
        <v>99450</v>
      </c>
      <c r="K116" s="298"/>
      <c r="L116" s="298"/>
      <c r="M116" s="1241"/>
      <c r="N116" s="1288"/>
      <c r="O116" s="298"/>
    </row>
    <row r="117" spans="1:15" ht="15" customHeight="1" x14ac:dyDescent="0.35">
      <c r="A117" s="870">
        <v>44063</v>
      </c>
      <c r="B117" s="298"/>
      <c r="C117" s="297"/>
      <c r="D117" s="298"/>
      <c r="E117" s="298"/>
      <c r="F117" s="298"/>
      <c r="G117" s="298"/>
      <c r="H117" s="298"/>
      <c r="I117" s="298"/>
      <c r="J117" s="298"/>
      <c r="K117" s="298"/>
      <c r="L117" s="298">
        <v>192245</v>
      </c>
      <c r="M117" s="1241"/>
      <c r="N117" s="1288"/>
      <c r="O117" s="298"/>
    </row>
    <row r="118" spans="1:15" ht="15" customHeight="1" x14ac:dyDescent="0.35">
      <c r="A118" s="1249">
        <v>44064</v>
      </c>
      <c r="B118" s="298"/>
      <c r="C118" s="297">
        <v>100000</v>
      </c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51"/>
      <c r="B119" s="298"/>
      <c r="C119" s="297"/>
      <c r="D119" s="298"/>
      <c r="E119" s="298"/>
      <c r="F119" s="298"/>
      <c r="G119" s="298"/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1249">
        <v>44065</v>
      </c>
      <c r="B120" s="298"/>
      <c r="C120" s="297">
        <v>295919</v>
      </c>
      <c r="D120" s="298"/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1251"/>
      <c r="B121" s="298"/>
      <c r="C121" s="297"/>
      <c r="D121" s="298"/>
      <c r="E121" s="298"/>
      <c r="F121" s="298"/>
      <c r="G121" s="298"/>
      <c r="H121" s="298"/>
      <c r="I121" s="298"/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1249">
        <v>44066</v>
      </c>
      <c r="B122" s="298"/>
      <c r="C122" s="297"/>
      <c r="D122" s="298">
        <v>167153</v>
      </c>
      <c r="E122" s="298"/>
      <c r="F122" s="298"/>
      <c r="G122" s="298"/>
      <c r="H122" s="298"/>
      <c r="I122" s="298"/>
      <c r="J122" s="298"/>
      <c r="K122" s="298"/>
      <c r="L122" s="298"/>
      <c r="M122" s="1241"/>
      <c r="N122" s="1288"/>
      <c r="O122" s="298"/>
    </row>
    <row r="123" spans="1:15" ht="18" customHeight="1" x14ac:dyDescent="0.35">
      <c r="A123" s="1251"/>
      <c r="B123" s="298"/>
      <c r="C123" s="297"/>
      <c r="D123" s="298"/>
      <c r="E123" s="298"/>
      <c r="F123" s="298"/>
      <c r="G123" s="298"/>
      <c r="H123" s="298"/>
      <c r="I123" s="298"/>
      <c r="J123" s="298"/>
      <c r="K123" s="298"/>
      <c r="L123" s="298"/>
      <c r="M123" s="1241"/>
      <c r="N123" s="1288"/>
      <c r="O123" s="298"/>
    </row>
    <row r="124" spans="1:15" ht="15" customHeight="1" x14ac:dyDescent="0.35">
      <c r="A124" s="1249">
        <v>44067</v>
      </c>
      <c r="B124" s="298">
        <v>306000</v>
      </c>
      <c r="C124" s="297"/>
      <c r="D124" s="298"/>
      <c r="E124" s="298"/>
      <c r="F124" s="298"/>
      <c r="G124" s="298"/>
      <c r="H124" s="298"/>
      <c r="I124" s="298"/>
      <c r="J124" s="298"/>
      <c r="K124" s="298"/>
      <c r="L124" s="298">
        <v>197141</v>
      </c>
      <c r="M124" s="1241"/>
      <c r="N124" s="1288"/>
      <c r="O124" s="298"/>
    </row>
    <row r="125" spans="1:15" ht="15" customHeight="1" x14ac:dyDescent="0.35">
      <c r="A125" s="1251"/>
      <c r="B125" s="298">
        <v>254874</v>
      </c>
      <c r="C125" s="297"/>
      <c r="D125" s="298"/>
      <c r="E125" s="298"/>
      <c r="F125" s="298"/>
      <c r="G125" s="298"/>
      <c r="H125" s="298"/>
      <c r="I125" s="298"/>
      <c r="J125" s="298"/>
      <c r="K125" s="298"/>
      <c r="L125" s="298"/>
      <c r="M125" s="1241"/>
      <c r="N125" s="1288"/>
      <c r="O125" s="298"/>
    </row>
    <row r="126" spans="1:15" ht="15" customHeight="1" x14ac:dyDescent="0.35">
      <c r="A126" s="1249">
        <v>44068</v>
      </c>
      <c r="B126" s="298"/>
      <c r="C126" s="297">
        <v>100168</v>
      </c>
      <c r="D126" s="298"/>
      <c r="E126" s="298"/>
      <c r="F126" s="298">
        <v>277695</v>
      </c>
      <c r="G126" s="298"/>
      <c r="H126" s="298">
        <v>90117</v>
      </c>
      <c r="I126" s="298"/>
      <c r="J126" s="298"/>
      <c r="K126" s="298"/>
      <c r="L126" s="298"/>
      <c r="M126" s="1241"/>
      <c r="N126" s="1288"/>
      <c r="O126" s="298"/>
    </row>
    <row r="127" spans="1:15" ht="15" customHeight="1" x14ac:dyDescent="0.35">
      <c r="A127" s="1251"/>
      <c r="B127" s="298"/>
      <c r="C127" s="297"/>
      <c r="D127" s="298"/>
      <c r="E127" s="298"/>
      <c r="F127" s="298"/>
      <c r="G127" s="298"/>
      <c r="H127" s="298"/>
      <c r="I127" s="298"/>
      <c r="J127" s="298"/>
      <c r="K127" s="298"/>
      <c r="L127" s="298"/>
      <c r="M127" s="1241"/>
      <c r="N127" s="1288"/>
      <c r="O127" s="298"/>
    </row>
    <row r="128" spans="1:15" ht="15" customHeight="1" x14ac:dyDescent="0.35">
      <c r="A128" s="1249">
        <v>44069</v>
      </c>
      <c r="B128" s="298"/>
      <c r="C128" s="297">
        <v>50000</v>
      </c>
      <c r="D128" s="298"/>
      <c r="E128" s="298"/>
      <c r="F128" s="298"/>
      <c r="G128" s="298"/>
      <c r="H128" s="298"/>
      <c r="I128" s="298"/>
      <c r="J128" s="298"/>
      <c r="K128" s="298">
        <v>75353</v>
      </c>
      <c r="L128" s="298"/>
      <c r="M128" s="1241"/>
      <c r="N128" s="1288"/>
      <c r="O128" s="298"/>
    </row>
    <row r="129" spans="1:15" ht="15" customHeight="1" x14ac:dyDescent="0.35">
      <c r="A129" s="1251"/>
      <c r="B129" s="298"/>
      <c r="C129" s="297"/>
      <c r="D129" s="298"/>
      <c r="E129" s="298"/>
      <c r="F129" s="298"/>
      <c r="G129" s="298"/>
      <c r="H129" s="298"/>
      <c r="I129" s="298"/>
      <c r="J129" s="298"/>
      <c r="K129" s="298"/>
      <c r="L129" s="298"/>
      <c r="M129" s="1241"/>
      <c r="N129" s="1288"/>
      <c r="O129" s="298"/>
    </row>
    <row r="130" spans="1:15" ht="15" customHeight="1" x14ac:dyDescent="0.35">
      <c r="A130" s="1249">
        <v>44070</v>
      </c>
      <c r="B130" s="298"/>
      <c r="C130" s="297">
        <v>100000</v>
      </c>
      <c r="D130" s="298"/>
      <c r="E130" s="298"/>
      <c r="F130" s="298"/>
      <c r="G130" s="298"/>
      <c r="H130" s="298"/>
      <c r="I130" s="298"/>
      <c r="J130" s="298"/>
      <c r="K130" s="298"/>
      <c r="L130" s="298">
        <v>219785</v>
      </c>
      <c r="M130" s="1241"/>
      <c r="N130" s="1288"/>
      <c r="O130" s="298"/>
    </row>
    <row r="131" spans="1:15" ht="15" customHeight="1" x14ac:dyDescent="0.35">
      <c r="A131" s="1251"/>
      <c r="B131" s="298"/>
      <c r="C131" s="297"/>
      <c r="D131" s="298"/>
      <c r="E131" s="298"/>
      <c r="F131" s="298"/>
      <c r="G131" s="298"/>
      <c r="H131" s="298"/>
      <c r="I131" s="298"/>
      <c r="J131" s="298"/>
      <c r="K131" s="298"/>
      <c r="L131" s="298"/>
      <c r="M131" s="1241"/>
      <c r="N131" s="1288"/>
      <c r="O131" s="298"/>
    </row>
    <row r="132" spans="1:15" ht="15" customHeight="1" x14ac:dyDescent="0.35">
      <c r="A132" s="1249">
        <v>44071</v>
      </c>
      <c r="B132" s="298"/>
      <c r="C132" s="297">
        <v>100000</v>
      </c>
      <c r="D132" s="298">
        <v>211829</v>
      </c>
      <c r="E132" s="298"/>
      <c r="F132" s="298"/>
      <c r="G132" s="298"/>
      <c r="H132" s="298">
        <v>108783</v>
      </c>
      <c r="I132" s="298"/>
      <c r="J132" s="298"/>
      <c r="K132" s="298"/>
      <c r="L132" s="298"/>
      <c r="M132" s="1241">
        <v>88205</v>
      </c>
      <c r="N132" s="1288"/>
      <c r="O132" s="298"/>
    </row>
    <row r="133" spans="1:15" ht="15" customHeight="1" x14ac:dyDescent="0.35">
      <c r="A133" s="1251"/>
      <c r="B133" s="298"/>
      <c r="C133" s="297"/>
      <c r="D133" s="298"/>
      <c r="E133" s="298"/>
      <c r="F133" s="298"/>
      <c r="G133" s="298"/>
      <c r="H133" s="298"/>
      <c r="I133" s="298"/>
      <c r="J133" s="298"/>
      <c r="K133" s="298"/>
      <c r="L133" s="298"/>
      <c r="M133" s="1241"/>
      <c r="N133" s="1288"/>
      <c r="O133" s="298"/>
    </row>
    <row r="134" spans="1:15" ht="15" customHeight="1" x14ac:dyDescent="0.35">
      <c r="A134" s="1249">
        <v>44072</v>
      </c>
      <c r="B134" s="298"/>
      <c r="C134" s="297">
        <v>100000</v>
      </c>
      <c r="D134" s="298"/>
      <c r="E134" s="298"/>
      <c r="F134" s="298"/>
      <c r="G134" s="298"/>
      <c r="H134" s="298"/>
      <c r="I134" s="298"/>
      <c r="J134" s="298"/>
      <c r="K134" s="298"/>
      <c r="L134" s="298"/>
      <c r="M134" s="1241"/>
      <c r="N134" s="1288"/>
      <c r="O134" s="298"/>
    </row>
    <row r="135" spans="1:15" ht="15" customHeight="1" x14ac:dyDescent="0.35">
      <c r="A135" s="1251"/>
      <c r="B135" s="298"/>
      <c r="C135" s="297"/>
      <c r="D135" s="298"/>
      <c r="E135" s="298"/>
      <c r="F135" s="298"/>
      <c r="G135" s="298"/>
      <c r="H135" s="298"/>
      <c r="I135" s="298"/>
      <c r="J135" s="298"/>
      <c r="K135" s="298"/>
      <c r="L135" s="298"/>
      <c r="M135" s="1241"/>
      <c r="N135" s="1288"/>
      <c r="O135" s="298"/>
    </row>
    <row r="136" spans="1:15" ht="15" customHeight="1" x14ac:dyDescent="0.35">
      <c r="A136" s="1249">
        <v>44073</v>
      </c>
      <c r="B136" s="298"/>
      <c r="C136" s="297">
        <v>100116</v>
      </c>
      <c r="D136" s="298"/>
      <c r="E136" s="298"/>
      <c r="F136" s="298"/>
      <c r="G136" s="298"/>
      <c r="H136" s="298"/>
      <c r="I136" s="298"/>
      <c r="J136" s="298"/>
      <c r="K136" s="298"/>
      <c r="L136" s="298"/>
      <c r="M136" s="1241"/>
      <c r="N136" s="1288"/>
      <c r="O136" s="298"/>
    </row>
    <row r="137" spans="1:15" ht="15" customHeight="1" x14ac:dyDescent="0.35">
      <c r="A137" s="1251"/>
      <c r="B137" s="298"/>
      <c r="C137" s="297"/>
      <c r="D137" s="298"/>
      <c r="E137" s="298"/>
      <c r="F137" s="298"/>
      <c r="G137" s="298"/>
      <c r="H137" s="298"/>
      <c r="I137" s="298"/>
      <c r="J137" s="298"/>
      <c r="K137" s="298"/>
      <c r="L137" s="298"/>
      <c r="M137" s="1241"/>
      <c r="N137" s="1288"/>
      <c r="O137" s="298"/>
    </row>
    <row r="138" spans="1:15" ht="15" customHeight="1" x14ac:dyDescent="0.35">
      <c r="A138" s="1249">
        <v>44074</v>
      </c>
      <c r="B138" s="298"/>
      <c r="C138" s="297">
        <v>150000</v>
      </c>
      <c r="D138" s="298"/>
      <c r="E138" s="298"/>
      <c r="F138" s="298"/>
      <c r="G138" s="298"/>
      <c r="H138" s="298"/>
      <c r="I138" s="298"/>
      <c r="J138" s="298"/>
      <c r="K138" s="298"/>
      <c r="L138" s="298">
        <v>206780</v>
      </c>
      <c r="M138" s="1241"/>
      <c r="N138" s="1288"/>
      <c r="O138" s="298"/>
    </row>
    <row r="139" spans="1:15" ht="15" customHeight="1" x14ac:dyDescent="0.35">
      <c r="A139" s="1251"/>
      <c r="B139" s="298"/>
      <c r="C139" s="297"/>
      <c r="D139" s="298"/>
      <c r="E139" s="298"/>
      <c r="F139" s="298"/>
      <c r="G139" s="298"/>
      <c r="H139" s="298"/>
      <c r="I139" s="298"/>
      <c r="J139" s="298"/>
      <c r="K139" s="298"/>
      <c r="L139" s="298"/>
      <c r="M139" s="1241"/>
      <c r="N139" s="1288"/>
      <c r="O139" s="298"/>
    </row>
    <row r="140" spans="1:15" s="295" customFormat="1" ht="22" customHeight="1" x14ac:dyDescent="0.35">
      <c r="A140" s="862" t="s">
        <v>113</v>
      </c>
      <c r="B140" s="293">
        <f>SUM(B80:B139)</f>
        <v>1890235</v>
      </c>
      <c r="C140" s="293">
        <f t="shared" ref="C140:L140" si="1">SUM(C80:C139)</f>
        <v>3819500</v>
      </c>
      <c r="D140" s="293">
        <f t="shared" si="1"/>
        <v>558145</v>
      </c>
      <c r="E140" s="293">
        <f t="shared" si="1"/>
        <v>317093</v>
      </c>
      <c r="F140" s="293">
        <f t="shared" si="1"/>
        <v>802409</v>
      </c>
      <c r="G140" s="293">
        <f t="shared" si="1"/>
        <v>268898</v>
      </c>
      <c r="H140" s="293">
        <f t="shared" si="1"/>
        <v>287564</v>
      </c>
      <c r="I140" s="293">
        <f t="shared" si="1"/>
        <v>76500</v>
      </c>
      <c r="J140" s="293">
        <f t="shared" si="1"/>
        <v>197753</v>
      </c>
      <c r="K140" s="293">
        <f t="shared" si="1"/>
        <v>145427</v>
      </c>
      <c r="L140" s="293">
        <f t="shared" si="1"/>
        <v>1806705</v>
      </c>
      <c r="M140" s="1293">
        <f>SUM(M80:M139)</f>
        <v>157591</v>
      </c>
      <c r="N140" s="1294"/>
      <c r="O140" s="293">
        <f>SUM(B140:N140)</f>
        <v>10327820</v>
      </c>
    </row>
    <row r="141" spans="1:15" ht="24" customHeight="1" x14ac:dyDescent="0.35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2">
        <f>SUM(O5:O140)</f>
        <v>31792525</v>
      </c>
    </row>
    <row r="142" spans="1:15" ht="22" customHeight="1" x14ac:dyDescent="0.35">
      <c r="A142" s="331" t="s">
        <v>151</v>
      </c>
      <c r="B142" s="303"/>
      <c r="C142" s="303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</row>
    <row r="143" spans="1:15" ht="22" customHeight="1" x14ac:dyDescent="0.35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</row>
    <row r="144" spans="1:15" ht="22" customHeight="1" x14ac:dyDescent="0.35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</row>
    <row r="145" spans="1:15" ht="32.25" customHeight="1" x14ac:dyDescent="0.35">
      <c r="A145" s="324"/>
      <c r="B145" s="1238"/>
      <c r="C145" s="1238"/>
      <c r="D145" s="301"/>
      <c r="E145" s="301"/>
      <c r="F145" s="301"/>
      <c r="G145" s="301"/>
      <c r="H145" s="1239"/>
      <c r="I145" s="1239"/>
      <c r="J145" s="866"/>
      <c r="K145" s="301"/>
      <c r="L145" s="1239"/>
      <c r="M145" s="1239"/>
      <c r="N145" s="1239"/>
      <c r="O145" s="866"/>
    </row>
    <row r="146" spans="1:15" ht="22" customHeight="1" x14ac:dyDescent="0.35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</row>
    <row r="147" spans="1:15" ht="22" customHeight="1" x14ac:dyDescent="0.35">
      <c r="A147" s="301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</row>
    <row r="148" spans="1:15" ht="22" customHeight="1" x14ac:dyDescent="0.35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</row>
    <row r="149" spans="1:15" ht="22" customHeight="1" x14ac:dyDescent="0.35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</row>
    <row r="150" spans="1:15" ht="22" customHeight="1" x14ac:dyDescent="0.35">
      <c r="A150" s="325"/>
      <c r="B150" s="1286"/>
      <c r="C150" s="1286"/>
      <c r="D150" s="859"/>
      <c r="E150" s="859"/>
      <c r="F150" s="859"/>
      <c r="G150" s="315"/>
      <c r="H150" s="1287"/>
      <c r="I150" s="1287"/>
      <c r="J150" s="880"/>
      <c r="K150" s="859"/>
      <c r="L150" s="1237"/>
      <c r="M150" s="1237"/>
      <c r="N150" s="1237"/>
      <c r="O150" s="880"/>
    </row>
    <row r="151" spans="1:15" ht="22" customHeight="1" x14ac:dyDescent="0.35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</row>
    <row r="152" spans="1:15" ht="15" x14ac:dyDescent="0.35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</row>
  </sheetData>
  <mergeCells count="206">
    <mergeCell ref="A1:O1"/>
    <mergeCell ref="A2:O2"/>
    <mergeCell ref="A4:A5"/>
    <mergeCell ref="B4:D4"/>
    <mergeCell ref="E4:F4"/>
    <mergeCell ref="K4:L4"/>
    <mergeCell ref="O4:O5"/>
    <mergeCell ref="K5:L5"/>
    <mergeCell ref="A10:A11"/>
    <mergeCell ref="K10:L10"/>
    <mergeCell ref="K11:L11"/>
    <mergeCell ref="A12:A13"/>
    <mergeCell ref="K12:L12"/>
    <mergeCell ref="K13:L13"/>
    <mergeCell ref="A6:A7"/>
    <mergeCell ref="K6:L6"/>
    <mergeCell ref="K7:L7"/>
    <mergeCell ref="A8:A9"/>
    <mergeCell ref="K8:L8"/>
    <mergeCell ref="K9:L9"/>
    <mergeCell ref="A18:A19"/>
    <mergeCell ref="K18:L18"/>
    <mergeCell ref="K19:L19"/>
    <mergeCell ref="A20:A21"/>
    <mergeCell ref="K20:L20"/>
    <mergeCell ref="K21:L21"/>
    <mergeCell ref="A14:A15"/>
    <mergeCell ref="K14:L14"/>
    <mergeCell ref="K15:L15"/>
    <mergeCell ref="A16:A17"/>
    <mergeCell ref="K16:L16"/>
    <mergeCell ref="K17:L17"/>
    <mergeCell ref="A26:A27"/>
    <mergeCell ref="K26:L26"/>
    <mergeCell ref="K27:L27"/>
    <mergeCell ref="A28:A29"/>
    <mergeCell ref="K28:L28"/>
    <mergeCell ref="K29:L29"/>
    <mergeCell ref="A22:A23"/>
    <mergeCell ref="K22:L22"/>
    <mergeCell ref="K23:L23"/>
    <mergeCell ref="A24:A25"/>
    <mergeCell ref="K24:L24"/>
    <mergeCell ref="K25:L25"/>
    <mergeCell ref="A34:A35"/>
    <mergeCell ref="K34:L34"/>
    <mergeCell ref="K35:L35"/>
    <mergeCell ref="A36:A37"/>
    <mergeCell ref="K36:L36"/>
    <mergeCell ref="K37:L37"/>
    <mergeCell ref="A30:A31"/>
    <mergeCell ref="K30:L30"/>
    <mergeCell ref="K31:L31"/>
    <mergeCell ref="A32:A33"/>
    <mergeCell ref="K32:L32"/>
    <mergeCell ref="K33:L33"/>
    <mergeCell ref="A43:A44"/>
    <mergeCell ref="K43:L43"/>
    <mergeCell ref="K44:L44"/>
    <mergeCell ref="A45:A46"/>
    <mergeCell ref="K45:L45"/>
    <mergeCell ref="K46:L46"/>
    <mergeCell ref="A38:A39"/>
    <mergeCell ref="K38:L38"/>
    <mergeCell ref="K39:L39"/>
    <mergeCell ref="A40:A42"/>
    <mergeCell ref="K40:L40"/>
    <mergeCell ref="K42:L42"/>
    <mergeCell ref="A52:A53"/>
    <mergeCell ref="K52:L52"/>
    <mergeCell ref="K53:L53"/>
    <mergeCell ref="A54:A56"/>
    <mergeCell ref="K54:L54"/>
    <mergeCell ref="K56:L56"/>
    <mergeCell ref="A47:A49"/>
    <mergeCell ref="K47:L47"/>
    <mergeCell ref="K49:L49"/>
    <mergeCell ref="A50:A51"/>
    <mergeCell ref="K50:L50"/>
    <mergeCell ref="K51:L51"/>
    <mergeCell ref="A63:A65"/>
    <mergeCell ref="K63:L63"/>
    <mergeCell ref="K64:L64"/>
    <mergeCell ref="K65:L65"/>
    <mergeCell ref="A66:A67"/>
    <mergeCell ref="K66:L66"/>
    <mergeCell ref="K67:L67"/>
    <mergeCell ref="A57:A59"/>
    <mergeCell ref="K57:L57"/>
    <mergeCell ref="K59:L59"/>
    <mergeCell ref="A60:A62"/>
    <mergeCell ref="K60:L60"/>
    <mergeCell ref="K62:L62"/>
    <mergeCell ref="A72:A74"/>
    <mergeCell ref="K72:L72"/>
    <mergeCell ref="K74:L74"/>
    <mergeCell ref="K75:L75"/>
    <mergeCell ref="A78:A79"/>
    <mergeCell ref="B78:C78"/>
    <mergeCell ref="E78:G78"/>
    <mergeCell ref="H78:K78"/>
    <mergeCell ref="A68:A69"/>
    <mergeCell ref="K68:L68"/>
    <mergeCell ref="K69:L69"/>
    <mergeCell ref="A70:A71"/>
    <mergeCell ref="K70:L70"/>
    <mergeCell ref="K71:L71"/>
    <mergeCell ref="A82:A83"/>
    <mergeCell ref="M82:N82"/>
    <mergeCell ref="M83:N83"/>
    <mergeCell ref="A84:A85"/>
    <mergeCell ref="M84:N84"/>
    <mergeCell ref="M85:N85"/>
    <mergeCell ref="M78:N78"/>
    <mergeCell ref="O78:O79"/>
    <mergeCell ref="M79:N79"/>
    <mergeCell ref="A80:A81"/>
    <mergeCell ref="M80:N80"/>
    <mergeCell ref="M81:N81"/>
    <mergeCell ref="A90:A91"/>
    <mergeCell ref="M90:N90"/>
    <mergeCell ref="M91:N91"/>
    <mergeCell ref="A92:A93"/>
    <mergeCell ref="M92:N92"/>
    <mergeCell ref="M93:N93"/>
    <mergeCell ref="A86:A87"/>
    <mergeCell ref="M86:N86"/>
    <mergeCell ref="M87:N87"/>
    <mergeCell ref="A88:A89"/>
    <mergeCell ref="M88:N88"/>
    <mergeCell ref="M89:N89"/>
    <mergeCell ref="A98:A99"/>
    <mergeCell ref="M98:N98"/>
    <mergeCell ref="M99:N99"/>
    <mergeCell ref="A100:A101"/>
    <mergeCell ref="M100:N100"/>
    <mergeCell ref="M101:N101"/>
    <mergeCell ref="A94:A95"/>
    <mergeCell ref="M94:N94"/>
    <mergeCell ref="M95:N95"/>
    <mergeCell ref="A96:A97"/>
    <mergeCell ref="M96:N96"/>
    <mergeCell ref="M97:N97"/>
    <mergeCell ref="A106:A107"/>
    <mergeCell ref="M106:N106"/>
    <mergeCell ref="M107:N107"/>
    <mergeCell ref="A108:A109"/>
    <mergeCell ref="M108:N108"/>
    <mergeCell ref="M109:N109"/>
    <mergeCell ref="A102:A103"/>
    <mergeCell ref="M102:N102"/>
    <mergeCell ref="M103:N103"/>
    <mergeCell ref="A104:A105"/>
    <mergeCell ref="M104:N104"/>
    <mergeCell ref="M105:N105"/>
    <mergeCell ref="A114:A115"/>
    <mergeCell ref="M114:N114"/>
    <mergeCell ref="M115:N115"/>
    <mergeCell ref="M116:N116"/>
    <mergeCell ref="M117:N117"/>
    <mergeCell ref="A118:A119"/>
    <mergeCell ref="M118:N118"/>
    <mergeCell ref="M119:N119"/>
    <mergeCell ref="A110:A111"/>
    <mergeCell ref="M110:N110"/>
    <mergeCell ref="M111:N111"/>
    <mergeCell ref="A112:A113"/>
    <mergeCell ref="M112:N112"/>
    <mergeCell ref="M113:N113"/>
    <mergeCell ref="A124:A125"/>
    <mergeCell ref="M124:N124"/>
    <mergeCell ref="M125:N125"/>
    <mergeCell ref="A126:A127"/>
    <mergeCell ref="M126:N126"/>
    <mergeCell ref="M127:N127"/>
    <mergeCell ref="A120:A121"/>
    <mergeCell ref="M120:N120"/>
    <mergeCell ref="M121:N121"/>
    <mergeCell ref="A122:A123"/>
    <mergeCell ref="M122:N122"/>
    <mergeCell ref="M123:N123"/>
    <mergeCell ref="A132:A133"/>
    <mergeCell ref="M132:N132"/>
    <mergeCell ref="M133:N133"/>
    <mergeCell ref="A134:A135"/>
    <mergeCell ref="M134:N134"/>
    <mergeCell ref="M135:N135"/>
    <mergeCell ref="A128:A129"/>
    <mergeCell ref="M128:N128"/>
    <mergeCell ref="M129:N129"/>
    <mergeCell ref="A130:A131"/>
    <mergeCell ref="M130:N130"/>
    <mergeCell ref="M131:N131"/>
    <mergeCell ref="M140:N140"/>
    <mergeCell ref="B145:C145"/>
    <mergeCell ref="H145:I145"/>
    <mergeCell ref="L145:N145"/>
    <mergeCell ref="B150:C150"/>
    <mergeCell ref="H150:I150"/>
    <mergeCell ref="L150:N150"/>
    <mergeCell ref="A136:A137"/>
    <mergeCell ref="M136:N136"/>
    <mergeCell ref="M137:N137"/>
    <mergeCell ref="A138:A139"/>
    <mergeCell ref="M138:N138"/>
    <mergeCell ref="M139:N139"/>
  </mergeCells>
  <printOptions horizontalCentered="1"/>
  <pageMargins left="0.25" right="0.25" top="0.16" bottom="0.12" header="0.18" footer="0.12"/>
  <pageSetup paperSize="9" scale="48" fitToHeight="0" orientation="landscape" horizontalDpi="360" verticalDpi="360" r:id="rId1"/>
  <rowBreaks count="1" manualBreakCount="1">
    <brk id="76" max="15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P146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7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312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44013</v>
      </c>
      <c r="B6" s="327"/>
      <c r="C6" s="327"/>
      <c r="D6" s="297"/>
      <c r="E6" s="297"/>
      <c r="F6" s="297"/>
      <c r="G6" s="298"/>
      <c r="H6" s="298">
        <v>88358</v>
      </c>
      <c r="I6" s="298">
        <v>114750</v>
      </c>
      <c r="J6" s="298"/>
      <c r="K6" s="1241">
        <v>91800</v>
      </c>
      <c r="L6" s="1288"/>
      <c r="M6" s="298"/>
      <c r="N6" s="298">
        <v>451550</v>
      </c>
      <c r="O6" s="298"/>
    </row>
    <row r="7" spans="1:16" ht="15" customHeight="1" x14ac:dyDescent="0.35">
      <c r="A7" s="1251"/>
      <c r="B7" s="327">
        <v>135405</v>
      </c>
      <c r="C7" s="327"/>
      <c r="D7" s="297"/>
      <c r="E7" s="297"/>
      <c r="F7" s="297"/>
      <c r="G7" s="298"/>
      <c r="H7" s="298"/>
      <c r="I7" s="298">
        <v>114750</v>
      </c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44014</v>
      </c>
      <c r="B8" s="327"/>
      <c r="C8" s="327"/>
      <c r="D8" s="297"/>
      <c r="E8" s="297"/>
      <c r="F8" s="297"/>
      <c r="G8" s="298"/>
      <c r="H8" s="298"/>
      <c r="I8" s="298">
        <v>114750</v>
      </c>
      <c r="J8" s="298"/>
      <c r="K8" s="1289"/>
      <c r="L8" s="1290"/>
      <c r="M8" s="298"/>
      <c r="N8" s="298"/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>
        <v>114750</v>
      </c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44015</v>
      </c>
      <c r="B10" s="327">
        <v>259641</v>
      </c>
      <c r="C10" s="327">
        <v>220779</v>
      </c>
      <c r="D10" s="297"/>
      <c r="E10" s="297">
        <v>109232</v>
      </c>
      <c r="F10" s="297">
        <v>180250</v>
      </c>
      <c r="G10" s="298"/>
      <c r="H10" s="298"/>
      <c r="I10" s="298">
        <v>114750</v>
      </c>
      <c r="J10" s="298"/>
      <c r="K10" s="1241"/>
      <c r="L10" s="1288"/>
      <c r="M10" s="298"/>
      <c r="N10" s="298"/>
      <c r="O10" s="298"/>
    </row>
    <row r="11" spans="1:16" ht="15" customHeight="1" x14ac:dyDescent="0.35">
      <c r="A11" s="1251"/>
      <c r="B11" s="327"/>
      <c r="C11" s="297"/>
      <c r="D11" s="297"/>
      <c r="E11" s="297"/>
      <c r="F11" s="297"/>
      <c r="G11" s="298"/>
      <c r="H11" s="298"/>
      <c r="I11" s="298">
        <v>114750</v>
      </c>
      <c r="J11" s="298"/>
      <c r="K11" s="1241"/>
      <c r="L11" s="1288"/>
      <c r="M11" s="298"/>
      <c r="N11" s="298"/>
      <c r="O11" s="298"/>
    </row>
    <row r="12" spans="1:16" ht="15" customHeight="1" x14ac:dyDescent="0.35">
      <c r="A12" s="1249">
        <v>44016</v>
      </c>
      <c r="B12" s="327">
        <v>179469</v>
      </c>
      <c r="C12" s="327">
        <v>104423</v>
      </c>
      <c r="D12" s="297"/>
      <c r="E12" s="297"/>
      <c r="F12" s="297"/>
      <c r="G12" s="298"/>
      <c r="H12" s="298"/>
      <c r="I12" s="298">
        <v>114750</v>
      </c>
      <c r="J12" s="298"/>
      <c r="K12" s="1241"/>
      <c r="L12" s="1288"/>
      <c r="M12" s="298"/>
      <c r="N12" s="298"/>
      <c r="O12" s="298"/>
    </row>
    <row r="13" spans="1:16" ht="15" customHeight="1" x14ac:dyDescent="0.35">
      <c r="A13" s="1251"/>
      <c r="B13" s="327"/>
      <c r="C13" s="327"/>
      <c r="D13" s="297"/>
      <c r="E13" s="297"/>
      <c r="F13" s="297"/>
      <c r="G13" s="298"/>
      <c r="H13" s="298"/>
      <c r="I13" s="298">
        <v>114750</v>
      </c>
      <c r="J13" s="298"/>
      <c r="K13" s="1241"/>
      <c r="L13" s="1288"/>
      <c r="M13" s="298"/>
      <c r="N13" s="298"/>
      <c r="O13" s="298"/>
    </row>
    <row r="14" spans="1:16" ht="15" customHeight="1" x14ac:dyDescent="0.35">
      <c r="A14" s="1249">
        <v>44017</v>
      </c>
      <c r="B14" s="327">
        <v>130586</v>
      </c>
      <c r="C14" s="327">
        <v>97002</v>
      </c>
      <c r="D14" s="297">
        <v>253139</v>
      </c>
      <c r="E14" s="297"/>
      <c r="F14" s="297"/>
      <c r="G14" s="298"/>
      <c r="H14" s="298"/>
      <c r="I14" s="298"/>
      <c r="J14" s="298"/>
      <c r="K14" s="1241"/>
      <c r="L14" s="1288"/>
      <c r="M14" s="298"/>
      <c r="N14" s="298"/>
      <c r="O14" s="298"/>
    </row>
    <row r="15" spans="1:16" ht="15" customHeight="1" x14ac:dyDescent="0.35">
      <c r="A15" s="1251"/>
      <c r="B15" s="327" t="s">
        <v>313</v>
      </c>
      <c r="C15" s="327"/>
      <c r="D15" s="297"/>
      <c r="E15" s="297"/>
      <c r="F15" s="297"/>
      <c r="G15" s="298"/>
      <c r="H15" s="298"/>
      <c r="I15" s="298"/>
      <c r="J15" s="298"/>
      <c r="K15" s="1241"/>
      <c r="L15" s="1288"/>
      <c r="M15" s="298"/>
      <c r="N15" s="298"/>
      <c r="O15" s="298"/>
    </row>
    <row r="16" spans="1:16" ht="15" customHeight="1" x14ac:dyDescent="0.35">
      <c r="A16" s="1249">
        <v>44018</v>
      </c>
      <c r="B16" s="327">
        <v>189108</v>
      </c>
      <c r="C16" s="327">
        <v>95778</v>
      </c>
      <c r="D16" s="297"/>
      <c r="E16" s="297">
        <v>148114</v>
      </c>
      <c r="F16" s="297"/>
      <c r="G16" s="298"/>
      <c r="H16" s="298"/>
      <c r="I16" s="298">
        <v>114750</v>
      </c>
      <c r="J16" s="298"/>
      <c r="K16" s="1241"/>
      <c r="L16" s="1288"/>
      <c r="M16" s="298"/>
      <c r="N16" s="298"/>
      <c r="O16" s="298"/>
    </row>
    <row r="17" spans="1:15" ht="15" customHeight="1" x14ac:dyDescent="0.35">
      <c r="A17" s="1251"/>
      <c r="B17" s="327"/>
      <c r="C17" s="327"/>
      <c r="D17" s="297"/>
      <c r="E17" s="297"/>
      <c r="F17" s="297"/>
      <c r="G17" s="298"/>
      <c r="H17" s="298"/>
      <c r="I17" s="298">
        <v>114750</v>
      </c>
      <c r="J17" s="298"/>
      <c r="K17" s="1241"/>
      <c r="L17" s="1288"/>
      <c r="M17" s="298"/>
      <c r="N17" s="298"/>
      <c r="O17" s="298"/>
    </row>
    <row r="18" spans="1:15" ht="15" customHeight="1" x14ac:dyDescent="0.35">
      <c r="A18" s="1249">
        <v>44019</v>
      </c>
      <c r="B18" s="327"/>
      <c r="C18" s="327">
        <v>92718</v>
      </c>
      <c r="D18" s="297"/>
      <c r="E18" s="297"/>
      <c r="F18" s="297"/>
      <c r="G18" s="298"/>
      <c r="H18" s="298"/>
      <c r="I18" s="298">
        <v>114750</v>
      </c>
      <c r="J18" s="298"/>
      <c r="K18" s="1241"/>
      <c r="L18" s="1288"/>
      <c r="M18" s="298">
        <v>365160</v>
      </c>
      <c r="N18" s="298"/>
      <c r="O18" s="298"/>
    </row>
    <row r="19" spans="1:15" ht="15" customHeight="1" x14ac:dyDescent="0.35">
      <c r="A19" s="1251"/>
      <c r="B19" s="327"/>
      <c r="C19" s="327"/>
      <c r="D19" s="297"/>
      <c r="E19" s="297"/>
      <c r="F19" s="297"/>
      <c r="G19" s="298"/>
      <c r="H19" s="298"/>
      <c r="I19" s="298">
        <v>114750</v>
      </c>
      <c r="J19" s="298"/>
      <c r="K19" s="1241"/>
      <c r="L19" s="1288"/>
      <c r="M19" s="298"/>
      <c r="N19" s="298"/>
      <c r="O19" s="298"/>
    </row>
    <row r="20" spans="1:15" ht="15" customHeight="1" x14ac:dyDescent="0.35">
      <c r="A20" s="1249">
        <v>44020</v>
      </c>
      <c r="B20" s="327">
        <v>268668</v>
      </c>
      <c r="C20" s="327"/>
      <c r="D20" s="297"/>
      <c r="E20" s="297"/>
      <c r="F20" s="297"/>
      <c r="G20" s="298"/>
      <c r="H20" s="298"/>
      <c r="I20" s="298">
        <v>114750</v>
      </c>
      <c r="J20" s="298"/>
      <c r="K20" s="1241"/>
      <c r="L20" s="1288"/>
      <c r="M20" s="298"/>
      <c r="N20" s="298"/>
      <c r="O20" s="298"/>
    </row>
    <row r="21" spans="1:15" ht="15" customHeight="1" x14ac:dyDescent="0.35">
      <c r="A21" s="1251"/>
      <c r="B21" s="327"/>
      <c r="C21" s="327"/>
      <c r="D21" s="297"/>
      <c r="E21" s="297"/>
      <c r="F21" s="297"/>
      <c r="G21" s="298"/>
      <c r="H21" s="298"/>
      <c r="I21" s="298">
        <v>114750</v>
      </c>
      <c r="J21" s="298"/>
      <c r="K21" s="1241"/>
      <c r="L21" s="1288"/>
      <c r="M21" s="298"/>
      <c r="N21" s="298"/>
      <c r="O21" s="298"/>
    </row>
    <row r="22" spans="1:15" ht="15" customHeight="1" x14ac:dyDescent="0.35">
      <c r="A22" s="1249">
        <v>44021</v>
      </c>
      <c r="B22" s="327">
        <v>115974</v>
      </c>
      <c r="C22" s="327">
        <v>205632</v>
      </c>
      <c r="D22" s="297"/>
      <c r="E22" s="297"/>
      <c r="F22" s="297"/>
      <c r="G22" s="298">
        <v>431460</v>
      </c>
      <c r="H22" s="298">
        <v>96314</v>
      </c>
      <c r="I22" s="298">
        <v>114750</v>
      </c>
      <c r="J22" s="298"/>
      <c r="K22" s="1241"/>
      <c r="L22" s="1288"/>
      <c r="M22" s="298"/>
      <c r="N22" s="298"/>
      <c r="O22" s="298"/>
    </row>
    <row r="23" spans="1:15" ht="15" customHeight="1" x14ac:dyDescent="0.35">
      <c r="A23" s="1251"/>
      <c r="B23" s="327"/>
      <c r="C23" s="327"/>
      <c r="D23" s="297"/>
      <c r="E23" s="297"/>
      <c r="F23" s="297"/>
      <c r="G23" s="298"/>
      <c r="H23" s="298"/>
      <c r="I23" s="298">
        <v>114750</v>
      </c>
      <c r="J23" s="298"/>
      <c r="K23" s="1241"/>
      <c r="L23" s="1288"/>
      <c r="M23" s="298"/>
      <c r="N23" s="298"/>
      <c r="O23" s="298"/>
    </row>
    <row r="24" spans="1:15" ht="15" customHeight="1" x14ac:dyDescent="0.35">
      <c r="A24" s="1249">
        <v>44022</v>
      </c>
      <c r="B24" s="327">
        <v>116510</v>
      </c>
      <c r="C24" s="327">
        <v>137853</v>
      </c>
      <c r="D24" s="297">
        <v>272799</v>
      </c>
      <c r="E24" s="297">
        <v>188542</v>
      </c>
      <c r="F24" s="297"/>
      <c r="G24" s="298"/>
      <c r="H24" s="298"/>
      <c r="I24" s="298">
        <v>114750</v>
      </c>
      <c r="J24" s="298"/>
      <c r="K24" s="1241"/>
      <c r="L24" s="1288"/>
      <c r="M24" s="298"/>
      <c r="N24" s="298">
        <v>433300</v>
      </c>
      <c r="O24" s="298"/>
    </row>
    <row r="25" spans="1:15" ht="15" customHeight="1" x14ac:dyDescent="0.35">
      <c r="A25" s="1251"/>
      <c r="B25" s="327"/>
      <c r="C25" s="327"/>
      <c r="D25" s="297"/>
      <c r="E25" s="297"/>
      <c r="F25" s="297"/>
      <c r="G25" s="298"/>
      <c r="H25" s="298"/>
      <c r="I25" s="298">
        <v>114750</v>
      </c>
      <c r="J25" s="298"/>
      <c r="K25" s="1241"/>
      <c r="L25" s="1288"/>
      <c r="M25" s="298"/>
      <c r="N25" s="298"/>
      <c r="O25" s="298"/>
    </row>
    <row r="26" spans="1:15" ht="15" customHeight="1" x14ac:dyDescent="0.35">
      <c r="A26" s="1249">
        <v>44023</v>
      </c>
      <c r="B26" s="327">
        <v>160574</v>
      </c>
      <c r="C26" s="327">
        <v>161339</v>
      </c>
      <c r="D26" s="297"/>
      <c r="E26" s="297"/>
      <c r="F26" s="297"/>
      <c r="G26" s="298"/>
      <c r="H26" s="298"/>
      <c r="I26" s="298">
        <v>114750</v>
      </c>
      <c r="J26" s="298"/>
      <c r="K26" s="1241"/>
      <c r="L26" s="1288"/>
      <c r="M26" s="298"/>
      <c r="N26" s="298"/>
      <c r="O26" s="298"/>
    </row>
    <row r="27" spans="1:15" ht="15" customHeight="1" x14ac:dyDescent="0.35">
      <c r="A27" s="1251"/>
      <c r="B27" s="327"/>
      <c r="C27" s="327"/>
      <c r="D27" s="297"/>
      <c r="E27" s="297"/>
      <c r="F27" s="297"/>
      <c r="G27" s="298"/>
      <c r="H27" s="298"/>
      <c r="I27" s="298">
        <v>114750</v>
      </c>
      <c r="J27" s="298"/>
      <c r="K27" s="1241"/>
      <c r="L27" s="1288"/>
      <c r="M27" s="298"/>
      <c r="N27" s="298"/>
      <c r="O27" s="298"/>
    </row>
    <row r="28" spans="1:15" ht="15" customHeight="1" x14ac:dyDescent="0.35">
      <c r="A28" s="1249">
        <v>44024</v>
      </c>
      <c r="B28" s="327">
        <v>121253</v>
      </c>
      <c r="C28" s="327">
        <v>109395</v>
      </c>
      <c r="D28" s="297"/>
      <c r="E28" s="297"/>
      <c r="F28" s="297"/>
      <c r="G28" s="298"/>
      <c r="H28" s="298"/>
      <c r="I28" s="298"/>
      <c r="J28" s="298"/>
      <c r="K28" s="1241"/>
      <c r="L28" s="1288"/>
      <c r="M28" s="298"/>
      <c r="N28" s="298"/>
      <c r="O28" s="298"/>
    </row>
    <row r="29" spans="1:15" ht="15" customHeight="1" x14ac:dyDescent="0.35">
      <c r="A29" s="1251"/>
      <c r="B29" s="327"/>
      <c r="C29" s="327"/>
      <c r="D29" s="297"/>
      <c r="E29" s="297"/>
      <c r="F29" s="297"/>
      <c r="G29" s="298"/>
      <c r="H29" s="298"/>
      <c r="I29" s="298"/>
      <c r="J29" s="298"/>
      <c r="K29" s="1241"/>
      <c r="L29" s="1288"/>
      <c r="M29" s="298"/>
      <c r="N29" s="298"/>
      <c r="O29" s="298"/>
    </row>
    <row r="30" spans="1:15" ht="15" customHeight="1" x14ac:dyDescent="0.35">
      <c r="A30" s="1249">
        <v>44025</v>
      </c>
      <c r="B30" s="327">
        <v>150093</v>
      </c>
      <c r="C30" s="327">
        <v>141143</v>
      </c>
      <c r="D30" s="297"/>
      <c r="E30" s="297"/>
      <c r="F30" s="297"/>
      <c r="G30" s="298"/>
      <c r="H30" s="298"/>
      <c r="I30" s="298">
        <v>114750</v>
      </c>
      <c r="J30" s="298"/>
      <c r="K30" s="1241"/>
      <c r="L30" s="1288"/>
      <c r="M30" s="298">
        <v>408510</v>
      </c>
      <c r="N30" s="298"/>
      <c r="O30" s="298"/>
    </row>
    <row r="31" spans="1:15" ht="15" customHeight="1" x14ac:dyDescent="0.35">
      <c r="A31" s="1251"/>
      <c r="B31" s="327"/>
      <c r="C31" s="327"/>
      <c r="D31" s="297"/>
      <c r="E31" s="297"/>
      <c r="F31" s="297"/>
      <c r="G31" s="298"/>
      <c r="H31" s="298"/>
      <c r="I31" s="298">
        <v>114750</v>
      </c>
      <c r="J31" s="298"/>
      <c r="K31" s="1241"/>
      <c r="L31" s="1288"/>
      <c r="M31" s="298"/>
      <c r="N31" s="298"/>
      <c r="O31" s="298"/>
    </row>
    <row r="32" spans="1:15" ht="15" customHeight="1" x14ac:dyDescent="0.35">
      <c r="A32" s="1249">
        <v>44026</v>
      </c>
      <c r="B32" s="327"/>
      <c r="C32" s="327">
        <v>127679</v>
      </c>
      <c r="D32" s="297"/>
      <c r="E32" s="297">
        <v>149041</v>
      </c>
      <c r="F32" s="297">
        <v>166448</v>
      </c>
      <c r="G32" s="298"/>
      <c r="H32" s="298"/>
      <c r="I32" s="298">
        <v>114750</v>
      </c>
      <c r="J32" s="298"/>
      <c r="K32" s="1241"/>
      <c r="L32" s="1288"/>
      <c r="M32" s="298"/>
      <c r="N32" s="298"/>
      <c r="O32" s="298"/>
    </row>
    <row r="33" spans="1:15" ht="15" customHeight="1" x14ac:dyDescent="0.35">
      <c r="A33" s="1251"/>
      <c r="B33" s="327"/>
      <c r="C33" s="327"/>
      <c r="D33" s="297"/>
      <c r="E33" s="297"/>
      <c r="F33" s="297"/>
      <c r="G33" s="298"/>
      <c r="H33" s="298"/>
      <c r="I33" s="298">
        <v>114750</v>
      </c>
      <c r="J33" s="298"/>
      <c r="K33" s="1241"/>
      <c r="L33" s="1288"/>
      <c r="M33" s="298"/>
      <c r="N33" s="298"/>
      <c r="O33" s="298"/>
    </row>
    <row r="34" spans="1:15" ht="15" customHeight="1" x14ac:dyDescent="0.35">
      <c r="A34" s="1249">
        <v>44027</v>
      </c>
      <c r="B34" s="327">
        <v>312962</v>
      </c>
      <c r="C34" s="327">
        <v>110925</v>
      </c>
      <c r="D34" s="297"/>
      <c r="E34" s="297"/>
      <c r="F34" s="297"/>
      <c r="G34" s="298"/>
      <c r="H34" s="298"/>
      <c r="I34" s="298">
        <v>114750</v>
      </c>
      <c r="J34" s="298"/>
      <c r="K34" s="1241"/>
      <c r="L34" s="1288"/>
      <c r="M34" s="298"/>
      <c r="N34" s="298"/>
      <c r="O34" s="298"/>
    </row>
    <row r="35" spans="1:15" ht="15" customHeight="1" x14ac:dyDescent="0.35">
      <c r="A35" s="1251"/>
      <c r="B35" s="327"/>
      <c r="C35" s="327"/>
      <c r="D35" s="297"/>
      <c r="E35" s="297"/>
      <c r="F35" s="297"/>
      <c r="G35" s="298"/>
      <c r="H35" s="298"/>
      <c r="I35" s="298">
        <v>114750</v>
      </c>
      <c r="J35" s="298"/>
      <c r="K35" s="1241"/>
      <c r="L35" s="1288"/>
      <c r="M35" s="298"/>
      <c r="N35" s="298"/>
      <c r="O35" s="298"/>
    </row>
    <row r="36" spans="1:15" ht="15" customHeight="1" x14ac:dyDescent="0.35">
      <c r="A36" s="1249">
        <v>44028</v>
      </c>
      <c r="B36" s="327">
        <v>118652</v>
      </c>
      <c r="C36" s="327">
        <v>136323</v>
      </c>
      <c r="D36" s="297">
        <v>248166</v>
      </c>
      <c r="E36" s="297"/>
      <c r="F36" s="297"/>
      <c r="G36" s="298"/>
      <c r="H36" s="298">
        <v>99297</v>
      </c>
      <c r="I36" s="298">
        <v>114750</v>
      </c>
      <c r="J36" s="298"/>
      <c r="K36" s="1241"/>
      <c r="L36" s="1288"/>
      <c r="M36" s="298"/>
      <c r="N36" s="298"/>
      <c r="O36" s="298"/>
    </row>
    <row r="37" spans="1:15" ht="15" customHeight="1" x14ac:dyDescent="0.35">
      <c r="A37" s="1251"/>
      <c r="B37" s="327"/>
      <c r="C37" s="327"/>
      <c r="D37" s="297"/>
      <c r="E37" s="297"/>
      <c r="F37" s="297"/>
      <c r="G37" s="298"/>
      <c r="H37" s="298"/>
      <c r="I37" s="298">
        <v>114750</v>
      </c>
      <c r="J37" s="298"/>
      <c r="K37" s="1241"/>
      <c r="L37" s="1288"/>
      <c r="M37" s="298"/>
      <c r="N37" s="298"/>
      <c r="O37" s="298"/>
    </row>
    <row r="38" spans="1:15" ht="15" customHeight="1" x14ac:dyDescent="0.35">
      <c r="A38" s="1249">
        <v>44029</v>
      </c>
      <c r="B38" s="327">
        <v>171972</v>
      </c>
      <c r="C38" s="327"/>
      <c r="D38" s="297"/>
      <c r="E38" s="297"/>
      <c r="F38" s="297"/>
      <c r="G38" s="298"/>
      <c r="H38" s="298"/>
      <c r="I38" s="298">
        <v>114750</v>
      </c>
      <c r="J38" s="298"/>
      <c r="K38" s="1241"/>
      <c r="L38" s="1288"/>
      <c r="M38" s="298"/>
      <c r="N38" s="298"/>
      <c r="O38" s="298"/>
    </row>
    <row r="39" spans="1:15" ht="15" customHeight="1" x14ac:dyDescent="0.35">
      <c r="A39" s="1251"/>
      <c r="B39" s="327"/>
      <c r="C39" s="327"/>
      <c r="D39" s="297"/>
      <c r="E39" s="297"/>
      <c r="F39" s="297"/>
      <c r="G39" s="298"/>
      <c r="H39" s="298"/>
      <c r="I39" s="298">
        <v>114750</v>
      </c>
      <c r="J39" s="298"/>
      <c r="K39" s="1241"/>
      <c r="L39" s="1288"/>
      <c r="M39" s="298"/>
      <c r="N39" s="298"/>
      <c r="O39" s="298"/>
    </row>
    <row r="40" spans="1:15" ht="15" customHeight="1" x14ac:dyDescent="0.35">
      <c r="A40" s="1249">
        <v>44030</v>
      </c>
      <c r="B40" s="327"/>
      <c r="C40" s="327">
        <v>225675</v>
      </c>
      <c r="D40" s="297"/>
      <c r="E40" s="297">
        <v>188748</v>
      </c>
      <c r="F40" s="297">
        <v>176954</v>
      </c>
      <c r="G40" s="298"/>
      <c r="H40" s="298"/>
      <c r="I40" s="298">
        <v>114750</v>
      </c>
      <c r="J40" s="298"/>
      <c r="K40" s="1241"/>
      <c r="L40" s="1288"/>
      <c r="M40" s="298"/>
      <c r="N40" s="298"/>
      <c r="O40" s="298"/>
    </row>
    <row r="41" spans="1:15" ht="15" customHeight="1" x14ac:dyDescent="0.35">
      <c r="A41" s="1251"/>
      <c r="B41" s="327"/>
      <c r="C41" s="327"/>
      <c r="D41" s="297"/>
      <c r="E41" s="297"/>
      <c r="F41" s="297"/>
      <c r="G41" s="298"/>
      <c r="H41" s="298"/>
      <c r="I41" s="298">
        <v>114750</v>
      </c>
      <c r="J41" s="298"/>
      <c r="K41" s="1241"/>
      <c r="L41" s="1288"/>
      <c r="M41" s="298"/>
      <c r="N41" s="298"/>
      <c r="O41" s="298"/>
    </row>
    <row r="42" spans="1:15" ht="15" customHeight="1" x14ac:dyDescent="0.35">
      <c r="A42" s="1249">
        <v>44031</v>
      </c>
      <c r="B42" s="327"/>
      <c r="C42" s="327">
        <v>128826</v>
      </c>
      <c r="D42" s="297"/>
      <c r="E42" s="297"/>
      <c r="F42" s="297"/>
      <c r="G42" s="298"/>
      <c r="H42" s="298"/>
      <c r="I42" s="298">
        <v>114750</v>
      </c>
      <c r="J42" s="298"/>
      <c r="K42" s="1241"/>
      <c r="L42" s="1288"/>
      <c r="M42" s="298"/>
      <c r="N42" s="298"/>
      <c r="O42" s="298"/>
    </row>
    <row r="43" spans="1:15" ht="15" customHeight="1" x14ac:dyDescent="0.35">
      <c r="A43" s="1251"/>
      <c r="B43" s="327"/>
      <c r="C43" s="327"/>
      <c r="D43" s="297"/>
      <c r="E43" s="297"/>
      <c r="F43" s="297"/>
      <c r="G43" s="298"/>
      <c r="H43" s="298"/>
      <c r="I43" s="298"/>
      <c r="J43" s="298"/>
      <c r="K43" s="1241"/>
      <c r="L43" s="1288"/>
      <c r="M43" s="298"/>
      <c r="N43" s="298"/>
      <c r="O43" s="298"/>
    </row>
    <row r="44" spans="1:15" ht="15" customHeight="1" x14ac:dyDescent="0.35">
      <c r="A44" s="1249">
        <v>44032</v>
      </c>
      <c r="B44" s="327">
        <v>157896</v>
      </c>
      <c r="C44" s="327">
        <v>136476</v>
      </c>
      <c r="D44" s="297">
        <v>254898</v>
      </c>
      <c r="E44" s="297"/>
      <c r="F44" s="297"/>
      <c r="G44" s="298"/>
      <c r="H44" s="298"/>
      <c r="I44" s="298">
        <v>114750</v>
      </c>
      <c r="J44" s="298"/>
      <c r="K44" s="1241"/>
      <c r="L44" s="1288"/>
      <c r="M44" s="298">
        <v>465220</v>
      </c>
      <c r="N44" s="298"/>
      <c r="O44" s="298"/>
    </row>
    <row r="45" spans="1:15" ht="15" customHeight="1" x14ac:dyDescent="0.35">
      <c r="A45" s="1251"/>
      <c r="B45" s="327"/>
      <c r="C45" s="327"/>
      <c r="D45" s="298"/>
      <c r="E45" s="297"/>
      <c r="F45" s="297"/>
      <c r="G45" s="298"/>
      <c r="H45" s="298"/>
      <c r="I45" s="298">
        <v>114750</v>
      </c>
      <c r="J45" s="298"/>
      <c r="K45" s="1241"/>
      <c r="L45" s="1288"/>
      <c r="M45" s="298"/>
      <c r="N45" s="298"/>
      <c r="O45" s="298"/>
    </row>
    <row r="46" spans="1:15" ht="15" customHeight="1" x14ac:dyDescent="0.35">
      <c r="A46" s="1249">
        <v>44033</v>
      </c>
      <c r="B46" s="327">
        <v>166158</v>
      </c>
      <c r="C46" s="327">
        <v>97538</v>
      </c>
      <c r="D46" s="298"/>
      <c r="E46" s="297"/>
      <c r="F46" s="297"/>
      <c r="G46" s="298"/>
      <c r="H46" s="298"/>
      <c r="I46" s="298">
        <v>114750</v>
      </c>
      <c r="J46" s="298"/>
      <c r="K46" s="1241"/>
      <c r="L46" s="1288"/>
      <c r="M46" s="298"/>
      <c r="N46" s="298"/>
      <c r="O46" s="298"/>
    </row>
    <row r="47" spans="1:15" ht="15" customHeight="1" x14ac:dyDescent="0.35">
      <c r="A47" s="1251"/>
      <c r="B47" s="327"/>
      <c r="C47" s="327"/>
      <c r="D47" s="297"/>
      <c r="E47" s="297"/>
      <c r="F47" s="297"/>
      <c r="G47" s="298"/>
      <c r="H47" s="298"/>
      <c r="I47" s="298"/>
      <c r="J47" s="298"/>
      <c r="K47" s="1241"/>
      <c r="L47" s="1288"/>
      <c r="M47" s="298"/>
      <c r="N47" s="298"/>
      <c r="O47" s="298"/>
    </row>
    <row r="48" spans="1:15" ht="17.25" customHeight="1" x14ac:dyDescent="0.35">
      <c r="A48" s="1249">
        <v>44034</v>
      </c>
      <c r="B48" s="327">
        <v>214659</v>
      </c>
      <c r="C48" s="327">
        <v>106029</v>
      </c>
      <c r="D48" s="297"/>
      <c r="E48" s="297"/>
      <c r="F48" s="297"/>
      <c r="G48" s="298"/>
      <c r="H48" s="298"/>
      <c r="I48" s="298">
        <v>114750</v>
      </c>
      <c r="J48" s="298"/>
      <c r="K48" s="1241"/>
      <c r="L48" s="1288"/>
      <c r="M48" s="298"/>
      <c r="N48" s="298"/>
      <c r="O48" s="298"/>
    </row>
    <row r="49" spans="1:15" ht="15" customHeight="1" x14ac:dyDescent="0.35">
      <c r="A49" s="1251"/>
      <c r="B49" s="327"/>
      <c r="C49" s="327"/>
      <c r="D49" s="297"/>
      <c r="E49" s="297"/>
      <c r="F49" s="297"/>
      <c r="G49" s="298"/>
      <c r="H49" s="298"/>
      <c r="I49" s="298">
        <v>114750</v>
      </c>
      <c r="J49" s="298"/>
      <c r="K49" s="1241">
        <v>83079</v>
      </c>
      <c r="L49" s="1288"/>
      <c r="M49" s="298"/>
      <c r="N49" s="298"/>
      <c r="O49" s="298"/>
    </row>
    <row r="50" spans="1:15" ht="15" customHeight="1" x14ac:dyDescent="0.35">
      <c r="A50" s="1249">
        <v>44035</v>
      </c>
      <c r="B50" s="327">
        <v>204867</v>
      </c>
      <c r="C50" s="327">
        <v>106030</v>
      </c>
      <c r="D50" s="297">
        <v>246024</v>
      </c>
      <c r="E50" s="297">
        <v>129111</v>
      </c>
      <c r="F50" s="297"/>
      <c r="G50" s="298"/>
      <c r="H50" s="298"/>
      <c r="I50" s="298">
        <v>114750</v>
      </c>
      <c r="J50" s="298"/>
      <c r="K50" s="1291">
        <v>30600</v>
      </c>
      <c r="L50" s="1292"/>
      <c r="M50" s="298"/>
      <c r="N50" s="298"/>
      <c r="O50" s="298"/>
    </row>
    <row r="51" spans="1:15" ht="15" customHeight="1" x14ac:dyDescent="0.35">
      <c r="A51" s="1251"/>
      <c r="B51" s="327"/>
      <c r="C51" s="327"/>
      <c r="D51" s="297"/>
      <c r="E51" s="297"/>
      <c r="F51" s="297"/>
      <c r="G51" s="298"/>
      <c r="H51" s="298"/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49">
        <v>44036</v>
      </c>
      <c r="B52" s="327">
        <v>143285</v>
      </c>
      <c r="C52" s="327">
        <v>81243</v>
      </c>
      <c r="D52" s="297"/>
      <c r="E52" s="297"/>
      <c r="F52" s="297"/>
      <c r="G52" s="298">
        <v>368424</v>
      </c>
      <c r="H52" s="298"/>
      <c r="I52" s="298">
        <v>114750</v>
      </c>
      <c r="J52" s="298"/>
      <c r="K52" s="1241"/>
      <c r="L52" s="1288"/>
      <c r="M52" s="298">
        <v>536930</v>
      </c>
      <c r="N52" s="298"/>
      <c r="O52" s="298"/>
    </row>
    <row r="53" spans="1:15" ht="15" customHeight="1" x14ac:dyDescent="0.35">
      <c r="A53" s="1251"/>
      <c r="B53" s="327"/>
      <c r="C53" s="327"/>
      <c r="D53" s="297"/>
      <c r="E53" s="297"/>
      <c r="F53" s="297"/>
      <c r="G53" s="298"/>
      <c r="H53" s="298"/>
      <c r="I53" s="298">
        <v>114750</v>
      </c>
      <c r="J53" s="298"/>
      <c r="K53" s="1241"/>
      <c r="L53" s="1288"/>
      <c r="M53" s="298"/>
      <c r="N53" s="298"/>
      <c r="O53" s="298"/>
    </row>
    <row r="54" spans="1:15" ht="15" customHeight="1" x14ac:dyDescent="0.35">
      <c r="A54" s="1249">
        <v>44037</v>
      </c>
      <c r="B54" s="327"/>
      <c r="C54" s="327">
        <v>121635</v>
      </c>
      <c r="D54" s="297">
        <v>128367</v>
      </c>
      <c r="E54" s="297"/>
      <c r="F54" s="297"/>
      <c r="G54" s="298"/>
      <c r="H54" s="298"/>
      <c r="I54" s="298">
        <v>114750</v>
      </c>
      <c r="J54" s="298"/>
      <c r="K54" s="1241"/>
      <c r="L54" s="1288"/>
      <c r="M54" s="298"/>
      <c r="N54" s="298"/>
      <c r="O54" s="298"/>
    </row>
    <row r="55" spans="1:15" ht="15" customHeight="1" x14ac:dyDescent="0.35">
      <c r="A55" s="1251"/>
      <c r="B55" s="327"/>
      <c r="C55" s="327"/>
      <c r="D55" s="297"/>
      <c r="E55" s="297"/>
      <c r="F55" s="297"/>
      <c r="G55" s="298"/>
      <c r="H55" s="298"/>
      <c r="I55" s="298">
        <v>114750</v>
      </c>
      <c r="J55" s="298"/>
      <c r="K55" s="1241"/>
      <c r="L55" s="1288"/>
      <c r="M55" s="298"/>
      <c r="N55" s="298"/>
      <c r="O55" s="298"/>
    </row>
    <row r="56" spans="1:15" ht="15" customHeight="1" x14ac:dyDescent="0.35">
      <c r="A56" s="1249">
        <v>44038</v>
      </c>
      <c r="B56" s="327"/>
      <c r="C56" s="327"/>
      <c r="D56" s="297"/>
      <c r="E56" s="297"/>
      <c r="F56" s="297"/>
      <c r="G56" s="298"/>
      <c r="H56" s="298"/>
      <c r="I56" s="298"/>
      <c r="J56" s="298"/>
      <c r="K56" s="1241"/>
      <c r="L56" s="1288"/>
      <c r="M56" s="298">
        <v>241230</v>
      </c>
      <c r="N56" s="298"/>
      <c r="O56" s="298"/>
    </row>
    <row r="57" spans="1:15" ht="15" customHeight="1" x14ac:dyDescent="0.35">
      <c r="A57" s="1251"/>
      <c r="B57" s="327"/>
      <c r="C57" s="327"/>
      <c r="D57" s="297"/>
      <c r="E57" s="297"/>
      <c r="F57" s="297"/>
      <c r="G57" s="298"/>
      <c r="H57" s="298"/>
      <c r="I57" s="298"/>
      <c r="J57" s="298"/>
      <c r="K57" s="1241"/>
      <c r="L57" s="1288"/>
      <c r="M57" s="298"/>
      <c r="N57" s="298"/>
      <c r="O57" s="298"/>
    </row>
    <row r="58" spans="1:15" ht="15" customHeight="1" x14ac:dyDescent="0.35">
      <c r="A58" s="1249">
        <v>44039</v>
      </c>
      <c r="B58" s="327">
        <v>176486</v>
      </c>
      <c r="C58" s="327">
        <v>139536</v>
      </c>
      <c r="D58" s="297"/>
      <c r="E58" s="297">
        <v>140492</v>
      </c>
      <c r="F58" s="297"/>
      <c r="G58" s="298"/>
      <c r="H58" s="298"/>
      <c r="I58" s="298">
        <v>114750</v>
      </c>
      <c r="J58" s="298"/>
      <c r="K58" s="1241"/>
      <c r="L58" s="1288"/>
      <c r="M58" s="298"/>
      <c r="N58" s="298">
        <v>557430</v>
      </c>
      <c r="O58" s="298"/>
    </row>
    <row r="59" spans="1:15" ht="15" customHeight="1" x14ac:dyDescent="0.35">
      <c r="A59" s="1250"/>
      <c r="B59" s="327"/>
      <c r="C59" s="327"/>
      <c r="D59" s="297"/>
      <c r="E59" s="297"/>
      <c r="F59" s="297"/>
      <c r="G59" s="298"/>
      <c r="H59" s="298"/>
      <c r="I59" s="298">
        <v>114750</v>
      </c>
      <c r="J59" s="298"/>
      <c r="K59" s="1241"/>
      <c r="L59" s="1288"/>
      <c r="M59" s="298"/>
      <c r="N59" s="298"/>
      <c r="O59" s="298"/>
    </row>
    <row r="60" spans="1:15" ht="15" customHeight="1" x14ac:dyDescent="0.35">
      <c r="A60" s="1251"/>
      <c r="B60" s="327"/>
      <c r="C60" s="327"/>
      <c r="D60" s="297"/>
      <c r="E60" s="297"/>
      <c r="F60" s="297"/>
      <c r="G60" s="298"/>
      <c r="H60" s="298"/>
      <c r="I60" s="298">
        <v>114750</v>
      </c>
      <c r="J60" s="298"/>
      <c r="K60" s="1241"/>
      <c r="L60" s="1288"/>
      <c r="M60" s="298"/>
      <c r="N60" s="298"/>
      <c r="O60" s="298"/>
    </row>
    <row r="61" spans="1:15" ht="15" customHeight="1" x14ac:dyDescent="0.35">
      <c r="A61" s="1249">
        <v>44040</v>
      </c>
      <c r="B61" s="327">
        <v>147492</v>
      </c>
      <c r="C61" s="327">
        <v>119111</v>
      </c>
      <c r="D61" s="297"/>
      <c r="E61" s="297"/>
      <c r="F61" s="297"/>
      <c r="G61" s="298"/>
      <c r="H61" s="298"/>
      <c r="I61" s="298">
        <v>114750</v>
      </c>
      <c r="J61" s="298"/>
      <c r="K61" s="1241"/>
      <c r="L61" s="1288"/>
      <c r="M61" s="298"/>
      <c r="N61" s="298"/>
      <c r="O61" s="298"/>
    </row>
    <row r="62" spans="1:15" ht="15" customHeight="1" x14ac:dyDescent="0.35">
      <c r="A62" s="1251"/>
      <c r="B62" s="327"/>
      <c r="C62" s="327"/>
      <c r="D62" s="297"/>
      <c r="E62" s="297"/>
      <c r="F62" s="297"/>
      <c r="G62" s="298"/>
      <c r="H62" s="298"/>
      <c r="I62" s="298">
        <v>114750</v>
      </c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44041</v>
      </c>
      <c r="B63" s="327">
        <v>170672</v>
      </c>
      <c r="C63" s="327">
        <v>118499</v>
      </c>
      <c r="D63" s="297">
        <v>488835</v>
      </c>
      <c r="E63" s="297">
        <v>178036</v>
      </c>
      <c r="F63" s="297"/>
      <c r="G63" s="298"/>
      <c r="H63" s="298"/>
      <c r="I63" s="298">
        <v>114750</v>
      </c>
      <c r="J63" s="298"/>
      <c r="K63" s="1241"/>
      <c r="L63" s="1288"/>
      <c r="M63" s="298"/>
      <c r="N63" s="298"/>
      <c r="O63" s="298"/>
    </row>
    <row r="64" spans="1:15" ht="15" customHeight="1" x14ac:dyDescent="0.35">
      <c r="A64" s="1251"/>
      <c r="B64" s="327"/>
      <c r="C64" s="327"/>
      <c r="D64" s="297"/>
      <c r="E64" s="297"/>
      <c r="F64" s="297"/>
      <c r="G64" s="298"/>
      <c r="H64" s="298"/>
      <c r="I64" s="298">
        <v>114750</v>
      </c>
      <c r="J64" s="298"/>
      <c r="K64" s="1241"/>
      <c r="L64" s="1288"/>
      <c r="M64" s="298"/>
      <c r="N64" s="298"/>
      <c r="O64" s="298"/>
    </row>
    <row r="65" spans="1:15" ht="15" customHeight="1" x14ac:dyDescent="0.35">
      <c r="A65" s="1249">
        <v>44042</v>
      </c>
      <c r="B65" s="327"/>
      <c r="C65" s="327">
        <v>139307</v>
      </c>
      <c r="D65" s="297"/>
      <c r="E65" s="297"/>
      <c r="F65" s="297"/>
      <c r="G65" s="298"/>
      <c r="H65" s="298">
        <v>89811</v>
      </c>
      <c r="I65" s="298">
        <v>114750</v>
      </c>
      <c r="J65" s="298"/>
      <c r="K65" s="1241"/>
      <c r="L65" s="1288"/>
      <c r="M65" s="298"/>
      <c r="N65" s="298"/>
      <c r="O65" s="298"/>
    </row>
    <row r="66" spans="1:15" ht="15" customHeight="1" x14ac:dyDescent="0.35">
      <c r="A66" s="1251"/>
      <c r="B66" s="327"/>
      <c r="C66" s="327"/>
      <c r="D66" s="297"/>
      <c r="E66" s="297"/>
      <c r="F66" s="297"/>
      <c r="G66" s="298"/>
      <c r="H66" s="298"/>
      <c r="I66" s="298">
        <v>114750</v>
      </c>
      <c r="J66" s="298"/>
      <c r="K66" s="1241"/>
      <c r="L66" s="1288"/>
      <c r="M66" s="298"/>
      <c r="N66" s="298"/>
      <c r="O66" s="298"/>
    </row>
    <row r="67" spans="1:15" ht="15" customHeight="1" x14ac:dyDescent="0.35">
      <c r="A67" s="1249">
        <v>44043</v>
      </c>
      <c r="B67" s="327"/>
      <c r="C67" s="327">
        <v>150000</v>
      </c>
      <c r="D67" s="297">
        <v>261783</v>
      </c>
      <c r="E67" s="297"/>
      <c r="F67" s="297"/>
      <c r="G67" s="298"/>
      <c r="H67" s="298"/>
      <c r="I67" s="298"/>
      <c r="J67" s="298"/>
      <c r="K67" s="1241"/>
      <c r="L67" s="1288"/>
      <c r="M67" s="298"/>
      <c r="N67" s="298"/>
      <c r="O67" s="298"/>
    </row>
    <row r="68" spans="1:15" ht="15" customHeight="1" x14ac:dyDescent="0.35">
      <c r="A68" s="1251"/>
      <c r="B68" s="327"/>
      <c r="C68" s="327"/>
      <c r="D68" s="297"/>
      <c r="E68" s="297"/>
      <c r="F68" s="297"/>
      <c r="G68" s="298"/>
      <c r="H68" s="298"/>
      <c r="I68" s="298"/>
      <c r="J68" s="298"/>
      <c r="K68" s="1241"/>
      <c r="L68" s="1288"/>
      <c r="M68" s="298"/>
      <c r="N68" s="298"/>
      <c r="O68" s="298"/>
    </row>
    <row r="69" spans="1:15" s="295" customFormat="1" ht="27" customHeight="1" x14ac:dyDescent="0.35">
      <c r="A69" s="862" t="s">
        <v>113</v>
      </c>
      <c r="B69" s="293">
        <f t="shared" ref="B69:K69" si="0">SUM(B6:B66)</f>
        <v>3812382</v>
      </c>
      <c r="C69" s="293">
        <f>SUM(C6:C68)</f>
        <v>3410894</v>
      </c>
      <c r="D69" s="293">
        <f>SUM(D6:D68)</f>
        <v>2154011</v>
      </c>
      <c r="E69" s="293">
        <f t="shared" si="0"/>
        <v>1231316</v>
      </c>
      <c r="F69" s="293">
        <f t="shared" si="0"/>
        <v>523652</v>
      </c>
      <c r="G69" s="293">
        <f t="shared" si="0"/>
        <v>799884</v>
      </c>
      <c r="H69" s="293">
        <f>SUM(H6:H68)</f>
        <v>373780</v>
      </c>
      <c r="I69" s="293">
        <f>SUM(I6:I68)</f>
        <v>6081750</v>
      </c>
      <c r="J69" s="293">
        <f t="shared" si="0"/>
        <v>0</v>
      </c>
      <c r="K69" s="1293">
        <f t="shared" si="0"/>
        <v>205479</v>
      </c>
      <c r="L69" s="1294"/>
      <c r="M69" s="293">
        <f>SUM(M6:M66)</f>
        <v>2017050</v>
      </c>
      <c r="N69" s="293">
        <f>SUM(N6:N66)</f>
        <v>1442280</v>
      </c>
      <c r="O69" s="293">
        <f>SUM(B69:N69)</f>
        <v>22052478</v>
      </c>
    </row>
    <row r="70" spans="1:15" s="295" customFormat="1" ht="81" customHeight="1" x14ac:dyDescent="0.35">
      <c r="A70" s="304"/>
      <c r="B70" s="304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</row>
    <row r="71" spans="1:15" ht="26.25" customHeight="1" thickBot="1" x14ac:dyDescent="0.4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300"/>
      <c r="M71" s="299"/>
      <c r="N71" s="299"/>
      <c r="O71" s="299"/>
    </row>
    <row r="72" spans="1:15" s="295" customFormat="1" ht="48" customHeight="1" thickBot="1" x14ac:dyDescent="0.4">
      <c r="A72" s="1268" t="s">
        <v>2</v>
      </c>
      <c r="B72" s="1295" t="s">
        <v>293</v>
      </c>
      <c r="C72" s="1275"/>
      <c r="D72" s="320" t="s">
        <v>302</v>
      </c>
      <c r="E72" s="1265" t="s">
        <v>116</v>
      </c>
      <c r="F72" s="1266"/>
      <c r="G72" s="1267"/>
      <c r="H72" s="1296" t="s">
        <v>303</v>
      </c>
      <c r="I72" s="1297"/>
      <c r="J72" s="1297"/>
      <c r="K72" s="1298"/>
      <c r="L72" s="319" t="s">
        <v>7</v>
      </c>
      <c r="M72" s="1265" t="s">
        <v>304</v>
      </c>
      <c r="N72" s="1267"/>
      <c r="O72" s="1299" t="s">
        <v>9</v>
      </c>
    </row>
    <row r="73" spans="1:15" s="295" customFormat="1" ht="15" customHeight="1" thickBot="1" x14ac:dyDescent="0.4">
      <c r="A73" s="1268"/>
      <c r="B73" s="335" t="s">
        <v>311</v>
      </c>
      <c r="C73" s="336" t="s">
        <v>190</v>
      </c>
      <c r="D73" s="863" t="s">
        <v>306</v>
      </c>
      <c r="E73" s="863" t="s">
        <v>238</v>
      </c>
      <c r="F73" s="863" t="s">
        <v>211</v>
      </c>
      <c r="G73" s="863" t="s">
        <v>201</v>
      </c>
      <c r="H73" s="863" t="s">
        <v>197</v>
      </c>
      <c r="I73" s="863" t="s">
        <v>198</v>
      </c>
      <c r="J73" s="863" t="s">
        <v>199</v>
      </c>
      <c r="K73" s="863" t="s">
        <v>123</v>
      </c>
      <c r="L73" s="863" t="s">
        <v>307</v>
      </c>
      <c r="M73" s="1300" t="s">
        <v>284</v>
      </c>
      <c r="N73" s="1301"/>
      <c r="O73" s="1285"/>
    </row>
    <row r="74" spans="1:15" s="295" customFormat="1" ht="15" customHeight="1" thickBot="1" x14ac:dyDescent="0.4">
      <c r="A74" s="1243">
        <v>44013</v>
      </c>
      <c r="B74" s="867">
        <v>164285</v>
      </c>
      <c r="C74" s="867">
        <v>168147</v>
      </c>
      <c r="D74" s="867"/>
      <c r="E74" s="869"/>
      <c r="F74" s="869"/>
      <c r="G74" s="869"/>
      <c r="H74" s="869"/>
      <c r="I74" s="869"/>
      <c r="J74" s="867">
        <v>114903</v>
      </c>
      <c r="K74" s="862"/>
      <c r="L74" s="867">
        <v>201119</v>
      </c>
      <c r="M74" s="1302"/>
      <c r="N74" s="1303"/>
      <c r="O74" s="869"/>
    </row>
    <row r="75" spans="1:15" ht="15" x14ac:dyDescent="0.35">
      <c r="A75" s="1244"/>
      <c r="B75" s="298">
        <v>382500</v>
      </c>
      <c r="C75" s="297"/>
      <c r="D75" s="298"/>
      <c r="E75" s="298"/>
      <c r="F75" s="298"/>
      <c r="G75" s="298"/>
      <c r="H75" s="298"/>
      <c r="I75" s="298"/>
      <c r="J75" s="298"/>
      <c r="K75" s="298"/>
      <c r="L75" s="298"/>
      <c r="M75" s="1304"/>
      <c r="N75" s="1305"/>
      <c r="O75" s="305"/>
    </row>
    <row r="76" spans="1:15" ht="15" customHeight="1" x14ac:dyDescent="0.35">
      <c r="A76" s="1243">
        <v>44014</v>
      </c>
      <c r="B76" s="305"/>
      <c r="C76" s="887">
        <v>281061</v>
      </c>
      <c r="D76" s="305"/>
      <c r="E76" s="305"/>
      <c r="F76" s="305"/>
      <c r="G76" s="305"/>
      <c r="H76" s="305"/>
      <c r="I76" s="305"/>
      <c r="J76" s="305"/>
      <c r="K76" s="305"/>
      <c r="L76" s="305"/>
      <c r="M76" s="1241"/>
      <c r="N76" s="1288"/>
      <c r="O76" s="305"/>
    </row>
    <row r="77" spans="1:15" ht="15" customHeight="1" x14ac:dyDescent="0.35">
      <c r="A77" s="1244"/>
      <c r="B77" s="298"/>
      <c r="C77" s="297"/>
      <c r="D77" s="298"/>
      <c r="E77" s="298"/>
      <c r="F77" s="298"/>
      <c r="G77" s="298"/>
      <c r="H77" s="298"/>
      <c r="I77" s="298"/>
      <c r="J77" s="298"/>
      <c r="K77" s="298"/>
      <c r="L77" s="298"/>
      <c r="M77" s="1241"/>
      <c r="N77" s="1288"/>
      <c r="O77" s="298"/>
    </row>
    <row r="78" spans="1:15" ht="15" customHeight="1" x14ac:dyDescent="0.35">
      <c r="A78" s="1243">
        <v>44015</v>
      </c>
      <c r="B78" s="298"/>
      <c r="C78" s="297">
        <v>125001</v>
      </c>
      <c r="D78" s="298"/>
      <c r="E78" s="298"/>
      <c r="F78" s="298"/>
      <c r="G78" s="298"/>
      <c r="H78" s="298"/>
      <c r="I78" s="298"/>
      <c r="J78" s="298"/>
      <c r="K78" s="298"/>
      <c r="L78" s="298">
        <v>196911</v>
      </c>
      <c r="M78" s="1241"/>
      <c r="N78" s="1288"/>
      <c r="O78" s="298"/>
    </row>
    <row r="79" spans="1:15" ht="15" customHeight="1" x14ac:dyDescent="0.35">
      <c r="A79" s="1244"/>
      <c r="B79" s="298"/>
      <c r="C79" s="297"/>
      <c r="D79" s="298"/>
      <c r="E79" s="298"/>
      <c r="F79" s="298"/>
      <c r="G79" s="298"/>
      <c r="H79" s="298"/>
      <c r="I79" s="298"/>
      <c r="J79" s="298"/>
      <c r="K79" s="298"/>
      <c r="L79" s="298"/>
      <c r="M79" s="1241"/>
      <c r="N79" s="1288"/>
      <c r="O79" s="298"/>
    </row>
    <row r="80" spans="1:15" ht="15" customHeight="1" x14ac:dyDescent="0.35">
      <c r="A80" s="1243">
        <v>44016</v>
      </c>
      <c r="B80" s="298"/>
      <c r="C80" s="297">
        <v>183371</v>
      </c>
      <c r="D80" s="298"/>
      <c r="E80" s="298"/>
      <c r="F80" s="298">
        <v>282821</v>
      </c>
      <c r="G80" s="298"/>
      <c r="H80" s="298"/>
      <c r="I80" s="298">
        <v>115133</v>
      </c>
      <c r="J80" s="298"/>
      <c r="K80" s="298"/>
      <c r="L80" s="298"/>
      <c r="M80" s="1241"/>
      <c r="N80" s="1288"/>
      <c r="O80" s="298"/>
    </row>
    <row r="81" spans="1:15" ht="15" customHeight="1" x14ac:dyDescent="0.35">
      <c r="A81" s="1244"/>
      <c r="B81" s="298"/>
      <c r="C81" s="297"/>
      <c r="D81" s="298"/>
      <c r="E81" s="298"/>
      <c r="F81" s="298"/>
      <c r="G81" s="298"/>
      <c r="H81" s="298"/>
      <c r="I81" s="298"/>
      <c r="J81" s="298"/>
      <c r="K81" s="298"/>
      <c r="L81" s="298"/>
      <c r="M81" s="1241"/>
      <c r="N81" s="1288"/>
      <c r="O81" s="298"/>
    </row>
    <row r="82" spans="1:15" ht="15" customHeight="1" x14ac:dyDescent="0.35">
      <c r="A82" s="1243">
        <v>44017</v>
      </c>
      <c r="B82" s="298"/>
      <c r="C82" s="297">
        <v>161109</v>
      </c>
      <c r="D82" s="298">
        <v>244035</v>
      </c>
      <c r="E82" s="298"/>
      <c r="F82" s="298"/>
      <c r="G82" s="298"/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4"/>
      <c r="B83" s="298"/>
      <c r="C83" s="297"/>
      <c r="D83" s="298"/>
      <c r="E83" s="298"/>
      <c r="F83" s="298"/>
      <c r="G83" s="298"/>
      <c r="H83" s="298"/>
      <c r="I83" s="298"/>
      <c r="J83" s="298"/>
      <c r="K83" s="298"/>
      <c r="L83" s="298"/>
      <c r="M83" s="1241"/>
      <c r="N83" s="1288"/>
      <c r="O83" s="298"/>
    </row>
    <row r="84" spans="1:15" ht="15" customHeight="1" x14ac:dyDescent="0.35">
      <c r="A84" s="1243">
        <v>44018</v>
      </c>
      <c r="B84" s="298"/>
      <c r="C84" s="297">
        <v>203643</v>
      </c>
      <c r="D84" s="298"/>
      <c r="E84" s="298"/>
      <c r="F84" s="298"/>
      <c r="G84" s="298"/>
      <c r="H84" s="298"/>
      <c r="I84" s="298"/>
      <c r="J84" s="298">
        <v>98073</v>
      </c>
      <c r="K84" s="298"/>
      <c r="L84" s="298"/>
      <c r="M84" s="1241"/>
      <c r="N84" s="1288"/>
      <c r="O84" s="298"/>
    </row>
    <row r="85" spans="1:15" ht="15" customHeight="1" x14ac:dyDescent="0.35">
      <c r="A85" s="1244"/>
      <c r="B85" s="298"/>
      <c r="C85" s="297"/>
      <c r="D85" s="298"/>
      <c r="E85" s="298"/>
      <c r="F85" s="298"/>
      <c r="G85" s="298"/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43">
        <v>44019</v>
      </c>
      <c r="B86" s="298"/>
      <c r="C86" s="297">
        <v>155678</v>
      </c>
      <c r="D86" s="298"/>
      <c r="E86" s="298"/>
      <c r="F86" s="298"/>
      <c r="G86" s="298"/>
      <c r="H86" s="298">
        <v>95702</v>
      </c>
      <c r="I86" s="298"/>
      <c r="J86" s="298">
        <v>113679</v>
      </c>
      <c r="K86" s="298"/>
      <c r="L86" s="298"/>
      <c r="M86" s="1241"/>
      <c r="N86" s="1288"/>
      <c r="O86" s="298"/>
    </row>
    <row r="87" spans="1:15" ht="15" customHeight="1" x14ac:dyDescent="0.35">
      <c r="A87" s="1244"/>
      <c r="B87" s="298"/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1241"/>
      <c r="N87" s="1288"/>
      <c r="O87" s="298"/>
    </row>
    <row r="88" spans="1:15" ht="15" customHeight="1" x14ac:dyDescent="0.35">
      <c r="A88" s="1243">
        <v>44020</v>
      </c>
      <c r="B88" s="298"/>
      <c r="C88" s="297">
        <v>148257</v>
      </c>
      <c r="D88" s="298"/>
      <c r="E88" s="298"/>
      <c r="F88" s="298"/>
      <c r="G88" s="298"/>
      <c r="H88" s="298"/>
      <c r="I88" s="298"/>
      <c r="J88" s="298"/>
      <c r="K88" s="298">
        <v>77189</v>
      </c>
      <c r="L88" s="298">
        <v>218790</v>
      </c>
      <c r="M88" s="1241"/>
      <c r="N88" s="1288"/>
      <c r="O88" s="298"/>
    </row>
    <row r="89" spans="1:15" ht="15" customHeight="1" x14ac:dyDescent="0.35">
      <c r="A89" s="1244"/>
      <c r="B89" s="298"/>
      <c r="C89" s="297"/>
      <c r="D89" s="298"/>
      <c r="E89" s="298"/>
      <c r="F89" s="298"/>
      <c r="G89" s="298"/>
      <c r="H89" s="298"/>
      <c r="I89" s="298"/>
      <c r="J89" s="298"/>
      <c r="K89" s="298"/>
      <c r="L89" s="298"/>
      <c r="M89" s="1241"/>
      <c r="N89" s="1288"/>
      <c r="O89" s="298"/>
    </row>
    <row r="90" spans="1:15" ht="15" customHeight="1" x14ac:dyDescent="0.35">
      <c r="A90" s="1243">
        <v>44021</v>
      </c>
      <c r="B90" s="298"/>
      <c r="C90" s="297">
        <v>172508</v>
      </c>
      <c r="D90" s="298">
        <v>187272</v>
      </c>
      <c r="E90" s="298"/>
      <c r="F90" s="298"/>
      <c r="G90" s="298">
        <v>285957</v>
      </c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4"/>
      <c r="B91" s="298"/>
      <c r="C91" s="297"/>
      <c r="D91" s="298"/>
      <c r="E91" s="298"/>
      <c r="F91" s="298"/>
      <c r="G91" s="298"/>
      <c r="H91" s="298"/>
      <c r="I91" s="298"/>
      <c r="J91" s="298"/>
      <c r="K91" s="298"/>
      <c r="L91" s="298"/>
      <c r="M91" s="1241"/>
      <c r="N91" s="1288"/>
      <c r="O91" s="298"/>
    </row>
    <row r="92" spans="1:15" ht="15" customHeight="1" x14ac:dyDescent="0.35">
      <c r="A92" s="1243">
        <v>44022</v>
      </c>
      <c r="B92" s="298"/>
      <c r="C92" s="297">
        <v>179087</v>
      </c>
      <c r="D92" s="298"/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1244"/>
      <c r="B93" s="298"/>
      <c r="C93" s="297"/>
      <c r="D93" s="298"/>
      <c r="E93" s="298"/>
      <c r="F93" s="298"/>
      <c r="G93" s="298"/>
      <c r="H93" s="298"/>
      <c r="I93" s="298"/>
      <c r="J93" s="298"/>
      <c r="K93" s="298"/>
      <c r="L93" s="298"/>
      <c r="M93" s="1241"/>
      <c r="N93" s="1288"/>
      <c r="O93" s="298"/>
    </row>
    <row r="94" spans="1:15" ht="15" customHeight="1" x14ac:dyDescent="0.35">
      <c r="A94" s="1243">
        <v>44023</v>
      </c>
      <c r="B94" s="298"/>
      <c r="C94" s="297">
        <v>158661</v>
      </c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44"/>
      <c r="B95" s="298"/>
      <c r="C95" s="297"/>
      <c r="D95" s="298"/>
      <c r="E95" s="298"/>
      <c r="F95" s="298"/>
      <c r="G95" s="298"/>
      <c r="H95" s="298"/>
      <c r="I95" s="298"/>
      <c r="J95" s="298"/>
      <c r="K95" s="298"/>
      <c r="L95" s="298"/>
      <c r="M95" s="1241"/>
      <c r="N95" s="1288"/>
      <c r="O95" s="298"/>
    </row>
    <row r="96" spans="1:15" ht="15" customHeight="1" x14ac:dyDescent="0.35">
      <c r="A96" s="1243">
        <v>44024</v>
      </c>
      <c r="B96" s="298"/>
      <c r="C96" s="297">
        <v>199359</v>
      </c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44"/>
      <c r="B97" s="298"/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1241"/>
      <c r="N97" s="1288"/>
      <c r="O97" s="298"/>
    </row>
    <row r="98" spans="1:15" ht="15" customHeight="1" x14ac:dyDescent="0.35">
      <c r="A98" s="1243">
        <v>44025</v>
      </c>
      <c r="B98" s="298">
        <v>235098</v>
      </c>
      <c r="C98" s="297">
        <v>88205</v>
      </c>
      <c r="D98" s="298"/>
      <c r="E98" s="298"/>
      <c r="F98" s="332"/>
      <c r="G98" s="298"/>
      <c r="H98" s="298"/>
      <c r="I98" s="298"/>
      <c r="J98" s="298"/>
      <c r="K98" s="298"/>
      <c r="L98" s="298">
        <v>209075</v>
      </c>
      <c r="M98" s="1241">
        <v>73746</v>
      </c>
      <c r="N98" s="1288"/>
      <c r="O98" s="298"/>
    </row>
    <row r="99" spans="1:15" ht="15" customHeight="1" x14ac:dyDescent="0.35">
      <c r="A99" s="1244"/>
      <c r="B99" s="298"/>
      <c r="C99" s="297"/>
      <c r="D99" s="298"/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43">
        <v>44026</v>
      </c>
      <c r="B100" s="298">
        <v>306000</v>
      </c>
      <c r="C100" s="297">
        <v>156672</v>
      </c>
      <c r="D100" s="298">
        <v>237150</v>
      </c>
      <c r="E100" s="298"/>
      <c r="F100" s="298">
        <v>281750</v>
      </c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4"/>
      <c r="B101" s="298"/>
      <c r="C101" s="297"/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43">
        <v>44027</v>
      </c>
      <c r="B102" s="298"/>
      <c r="C102" s="297">
        <v>144509</v>
      </c>
      <c r="D102" s="298"/>
      <c r="E102" s="298"/>
      <c r="F102" s="298"/>
      <c r="G102" s="298"/>
      <c r="H102" s="298"/>
      <c r="I102" s="298"/>
      <c r="J102" s="298">
        <v>95319</v>
      </c>
      <c r="K102" s="298"/>
      <c r="L102" s="298"/>
      <c r="M102" s="1241"/>
      <c r="N102" s="1288"/>
      <c r="O102" s="298"/>
    </row>
    <row r="103" spans="1:15" ht="15" customHeight="1" x14ac:dyDescent="0.35">
      <c r="A103" s="1244"/>
      <c r="B103" s="298"/>
      <c r="C103" s="297"/>
      <c r="D103" s="298"/>
      <c r="E103" s="298"/>
      <c r="F103" s="298"/>
      <c r="G103" s="298"/>
      <c r="H103" s="298"/>
      <c r="I103" s="298"/>
      <c r="J103" s="298"/>
      <c r="K103" s="298"/>
      <c r="L103" s="298"/>
      <c r="M103" s="1241"/>
      <c r="N103" s="1288"/>
      <c r="O103" s="298"/>
    </row>
    <row r="104" spans="1:15" ht="15" customHeight="1" x14ac:dyDescent="0.35">
      <c r="A104" s="1243">
        <v>44028</v>
      </c>
      <c r="B104" s="298"/>
      <c r="C104" s="297">
        <v>160421</v>
      </c>
      <c r="D104" s="298"/>
      <c r="E104" s="298">
        <v>279761</v>
      </c>
      <c r="F104" s="298"/>
      <c r="G104" s="298"/>
      <c r="H104" s="298"/>
      <c r="I104" s="298"/>
      <c r="J104" s="298"/>
      <c r="K104" s="298"/>
      <c r="L104" s="298">
        <v>203567</v>
      </c>
      <c r="M104" s="1241"/>
      <c r="N104" s="1288"/>
      <c r="O104" s="298"/>
    </row>
    <row r="105" spans="1:15" ht="15" customHeight="1" x14ac:dyDescent="0.35">
      <c r="A105" s="1244"/>
      <c r="B105" s="298"/>
      <c r="C105" s="297"/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1243">
        <v>44029</v>
      </c>
      <c r="B106" s="298">
        <v>382500</v>
      </c>
      <c r="C106" s="297">
        <v>151700</v>
      </c>
      <c r="D106" s="298"/>
      <c r="E106" s="298"/>
      <c r="F106" s="298"/>
      <c r="G106" s="298"/>
      <c r="H106" s="298"/>
      <c r="I106" s="298"/>
      <c r="J106" s="298"/>
      <c r="K106" s="298">
        <v>79484</v>
      </c>
      <c r="L106" s="298"/>
      <c r="M106" s="1241"/>
      <c r="N106" s="1288"/>
      <c r="O106" s="298"/>
    </row>
    <row r="107" spans="1:15" ht="15" customHeight="1" x14ac:dyDescent="0.35">
      <c r="A107" s="1244"/>
      <c r="B107" s="298"/>
      <c r="C107" s="297"/>
      <c r="D107" s="298"/>
      <c r="E107" s="298"/>
      <c r="F107" s="298"/>
      <c r="G107" s="298"/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1243">
        <v>44030</v>
      </c>
      <c r="B108" s="298"/>
      <c r="C108" s="297">
        <v>218943</v>
      </c>
      <c r="D108" s="298"/>
      <c r="E108" s="298"/>
      <c r="F108" s="298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1244"/>
      <c r="B109" s="298"/>
      <c r="C109" s="297"/>
      <c r="D109" s="298"/>
      <c r="E109" s="298"/>
      <c r="F109" s="298"/>
      <c r="G109" s="298"/>
      <c r="H109" s="298"/>
      <c r="I109" s="298"/>
      <c r="J109" s="298"/>
      <c r="K109" s="298"/>
      <c r="L109" s="298"/>
      <c r="M109" s="1241"/>
      <c r="N109" s="1288"/>
      <c r="O109" s="298"/>
    </row>
    <row r="110" spans="1:15" ht="15" customHeight="1" x14ac:dyDescent="0.35">
      <c r="A110" s="870">
        <v>44031</v>
      </c>
      <c r="B110" s="298">
        <v>222692</v>
      </c>
      <c r="C110" s="297"/>
      <c r="D110" s="298">
        <v>199436</v>
      </c>
      <c r="E110" s="298"/>
      <c r="F110" s="298"/>
      <c r="G110" s="298"/>
      <c r="H110" s="298"/>
      <c r="I110" s="298"/>
      <c r="J110" s="298"/>
      <c r="K110" s="298"/>
      <c r="L110" s="298"/>
      <c r="M110" s="1241"/>
      <c r="N110" s="1288"/>
      <c r="O110" s="298"/>
    </row>
    <row r="111" spans="1:15" ht="15" customHeight="1" x14ac:dyDescent="0.35">
      <c r="A111" s="870">
        <v>44032</v>
      </c>
      <c r="B111" s="298"/>
      <c r="C111" s="297">
        <v>186431</v>
      </c>
      <c r="D111" s="298"/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5" customHeight="1" x14ac:dyDescent="0.35">
      <c r="A112" s="1249">
        <v>44033</v>
      </c>
      <c r="B112" s="298"/>
      <c r="C112" s="297">
        <v>140225</v>
      </c>
      <c r="D112" s="298"/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51"/>
      <c r="B113" s="298"/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1241"/>
      <c r="N113" s="1288"/>
      <c r="O113" s="298"/>
    </row>
    <row r="114" spans="1:15" ht="15" customHeight="1" x14ac:dyDescent="0.35">
      <c r="A114" s="1249">
        <v>44034</v>
      </c>
      <c r="B114" s="298"/>
      <c r="C114" s="297"/>
      <c r="D114" s="298">
        <v>96620</v>
      </c>
      <c r="E114" s="298"/>
      <c r="F114" s="298"/>
      <c r="G114" s="298">
        <v>292995</v>
      </c>
      <c r="H114" s="298"/>
      <c r="I114" s="298"/>
      <c r="J114" s="298"/>
      <c r="K114" s="298"/>
      <c r="L114" s="298">
        <v>218178</v>
      </c>
      <c r="M114" s="1241"/>
      <c r="N114" s="1288"/>
      <c r="O114" s="298"/>
    </row>
    <row r="115" spans="1:15" ht="15" customHeight="1" x14ac:dyDescent="0.35">
      <c r="A115" s="1251"/>
      <c r="B115" s="298"/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5" customHeight="1" x14ac:dyDescent="0.35">
      <c r="A116" s="1249">
        <v>44035</v>
      </c>
      <c r="B116" s="298"/>
      <c r="C116" s="297">
        <v>268362</v>
      </c>
      <c r="D116" s="298"/>
      <c r="E116" s="298"/>
      <c r="F116" s="298"/>
      <c r="G116" s="298"/>
      <c r="H116" s="298">
        <v>97461</v>
      </c>
      <c r="I116" s="298"/>
      <c r="J116" s="298">
        <v>30600</v>
      </c>
      <c r="K116" s="298"/>
      <c r="L116" s="298"/>
      <c r="M116" s="1241"/>
      <c r="N116" s="1288"/>
      <c r="O116" s="298"/>
    </row>
    <row r="117" spans="1:15" ht="18" customHeight="1" x14ac:dyDescent="0.35">
      <c r="A117" s="1251"/>
      <c r="B117" s="298"/>
      <c r="C117" s="297"/>
      <c r="D117" s="298"/>
      <c r="E117" s="298"/>
      <c r="F117" s="298"/>
      <c r="G117" s="298"/>
      <c r="H117" s="298"/>
      <c r="I117" s="298"/>
      <c r="J117" s="298"/>
      <c r="K117" s="298"/>
      <c r="L117" s="298"/>
      <c r="M117" s="1241"/>
      <c r="N117" s="1288"/>
      <c r="O117" s="298"/>
    </row>
    <row r="118" spans="1:15" ht="15" customHeight="1" x14ac:dyDescent="0.35">
      <c r="A118" s="1249">
        <v>44036</v>
      </c>
      <c r="B118" s="298"/>
      <c r="C118" s="297"/>
      <c r="D118" s="298">
        <v>257270</v>
      </c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51"/>
      <c r="B119" s="298"/>
      <c r="C119" s="297"/>
      <c r="D119" s="298"/>
      <c r="E119" s="298"/>
      <c r="F119" s="298"/>
      <c r="G119" s="298"/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1249">
        <v>44037</v>
      </c>
      <c r="B120" s="298">
        <v>382500</v>
      </c>
      <c r="C120" s="297">
        <v>278307</v>
      </c>
      <c r="D120" s="298"/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1251"/>
      <c r="B121" s="298">
        <v>266101</v>
      </c>
      <c r="C121" s="297"/>
      <c r="D121" s="298"/>
      <c r="E121" s="298"/>
      <c r="F121" s="298"/>
      <c r="G121" s="298"/>
      <c r="H121" s="298"/>
      <c r="I121" s="298"/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1249">
        <v>44038</v>
      </c>
      <c r="B122" s="298">
        <v>158279</v>
      </c>
      <c r="C122" s="297"/>
      <c r="D122" s="298"/>
      <c r="E122" s="298"/>
      <c r="F122" s="298"/>
      <c r="G122" s="298"/>
      <c r="H122" s="298"/>
      <c r="I122" s="298"/>
      <c r="J122" s="298"/>
      <c r="K122" s="298"/>
      <c r="L122" s="298"/>
      <c r="M122" s="1241"/>
      <c r="N122" s="1288"/>
      <c r="O122" s="298"/>
    </row>
    <row r="123" spans="1:15" ht="15" customHeight="1" x14ac:dyDescent="0.35">
      <c r="A123" s="1251"/>
      <c r="B123" s="298"/>
      <c r="C123" s="297"/>
      <c r="D123" s="298"/>
      <c r="E123" s="298"/>
      <c r="F123" s="298"/>
      <c r="G123" s="298"/>
      <c r="H123" s="298"/>
      <c r="I123" s="298">
        <v>100215</v>
      </c>
      <c r="J123" s="298"/>
      <c r="K123" s="298"/>
      <c r="L123" s="298"/>
      <c r="M123" s="1241"/>
      <c r="N123" s="1288"/>
      <c r="O123" s="298"/>
    </row>
    <row r="124" spans="1:15" ht="15" customHeight="1" x14ac:dyDescent="0.35">
      <c r="A124" s="1249">
        <v>44039</v>
      </c>
      <c r="B124" s="298"/>
      <c r="C124" s="297">
        <v>270122</v>
      </c>
      <c r="D124" s="298"/>
      <c r="E124" s="298"/>
      <c r="F124" s="298">
        <v>242429</v>
      </c>
      <c r="G124" s="298"/>
      <c r="H124" s="298"/>
      <c r="I124" s="298"/>
      <c r="J124" s="298"/>
      <c r="K124" s="298"/>
      <c r="L124" s="298">
        <v>210605</v>
      </c>
      <c r="M124" s="1241"/>
      <c r="N124" s="1288"/>
      <c r="O124" s="298"/>
    </row>
    <row r="125" spans="1:15" ht="15" customHeight="1" x14ac:dyDescent="0.35">
      <c r="A125" s="1251"/>
      <c r="B125" s="298"/>
      <c r="C125" s="297"/>
      <c r="D125" s="298"/>
      <c r="E125" s="298"/>
      <c r="F125" s="298"/>
      <c r="G125" s="298"/>
      <c r="H125" s="298"/>
      <c r="I125" s="298"/>
      <c r="J125" s="298"/>
      <c r="K125" s="298"/>
      <c r="L125" s="298"/>
      <c r="M125" s="1241"/>
      <c r="N125" s="1288"/>
      <c r="O125" s="298"/>
    </row>
    <row r="126" spans="1:15" ht="15" customHeight="1" x14ac:dyDescent="0.35">
      <c r="A126" s="1249">
        <v>44040</v>
      </c>
      <c r="B126" s="298"/>
      <c r="C126" s="297">
        <v>169907</v>
      </c>
      <c r="D126" s="298"/>
      <c r="E126" s="298"/>
      <c r="F126" s="298"/>
      <c r="G126" s="298"/>
      <c r="H126" s="298">
        <v>78260</v>
      </c>
      <c r="I126" s="298"/>
      <c r="J126" s="298"/>
      <c r="K126" s="298">
        <v>70992</v>
      </c>
      <c r="L126" s="298"/>
      <c r="M126" s="1241"/>
      <c r="N126" s="1288"/>
      <c r="O126" s="298"/>
    </row>
    <row r="127" spans="1:15" ht="15" customHeight="1" x14ac:dyDescent="0.35">
      <c r="A127" s="1251"/>
      <c r="B127" s="298"/>
      <c r="C127" s="297"/>
      <c r="D127" s="298"/>
      <c r="E127" s="298"/>
      <c r="F127" s="298"/>
      <c r="G127" s="298"/>
      <c r="H127" s="298"/>
      <c r="I127" s="298"/>
      <c r="J127" s="298"/>
      <c r="K127" s="298"/>
      <c r="L127" s="298"/>
      <c r="M127" s="1241"/>
      <c r="N127" s="1288"/>
      <c r="O127" s="298"/>
    </row>
    <row r="128" spans="1:15" ht="15" customHeight="1" x14ac:dyDescent="0.35">
      <c r="A128" s="1249">
        <v>44041</v>
      </c>
      <c r="B128" s="298"/>
      <c r="C128" s="297">
        <v>133646</v>
      </c>
      <c r="D128" s="298">
        <v>176409</v>
      </c>
      <c r="E128" s="298"/>
      <c r="F128" s="298">
        <v>301946</v>
      </c>
      <c r="G128" s="298"/>
      <c r="H128" s="298"/>
      <c r="I128" s="298"/>
      <c r="J128" s="298"/>
      <c r="K128" s="298"/>
      <c r="L128" s="298"/>
      <c r="M128" s="1241"/>
      <c r="N128" s="1288"/>
      <c r="O128" s="298"/>
    </row>
    <row r="129" spans="1:15" ht="15" customHeight="1" x14ac:dyDescent="0.35">
      <c r="A129" s="1251"/>
      <c r="B129" s="298"/>
      <c r="C129" s="297"/>
      <c r="D129" s="298"/>
      <c r="E129" s="298"/>
      <c r="F129" s="298"/>
      <c r="G129" s="298"/>
      <c r="H129" s="298"/>
      <c r="I129" s="298"/>
      <c r="J129" s="298"/>
      <c r="K129" s="298"/>
      <c r="L129" s="298"/>
      <c r="M129" s="1241"/>
      <c r="N129" s="1288"/>
      <c r="O129" s="298"/>
    </row>
    <row r="130" spans="1:15" ht="15" customHeight="1" x14ac:dyDescent="0.35">
      <c r="A130" s="1249">
        <v>44042</v>
      </c>
      <c r="B130" s="298"/>
      <c r="C130" s="297">
        <v>133722</v>
      </c>
      <c r="D130" s="298"/>
      <c r="E130" s="298"/>
      <c r="F130" s="298"/>
      <c r="G130" s="298"/>
      <c r="H130" s="298"/>
      <c r="I130" s="298"/>
      <c r="J130" s="298"/>
      <c r="K130" s="298"/>
      <c r="L130" s="298">
        <v>214889</v>
      </c>
      <c r="M130" s="1241"/>
      <c r="N130" s="1288"/>
      <c r="O130" s="298"/>
    </row>
    <row r="131" spans="1:15" ht="15" customHeight="1" x14ac:dyDescent="0.35">
      <c r="A131" s="1251"/>
      <c r="B131" s="298"/>
      <c r="C131" s="297"/>
      <c r="D131" s="298"/>
      <c r="E131" s="298"/>
      <c r="F131" s="298"/>
      <c r="G131" s="298"/>
      <c r="H131" s="298"/>
      <c r="I131" s="298"/>
      <c r="J131" s="298"/>
      <c r="K131" s="298"/>
      <c r="L131" s="298"/>
      <c r="M131" s="1241"/>
      <c r="N131" s="1288"/>
      <c r="O131" s="298"/>
    </row>
    <row r="132" spans="1:15" ht="15" customHeight="1" x14ac:dyDescent="0.35">
      <c r="A132" s="1249">
        <v>44043</v>
      </c>
      <c r="B132" s="298"/>
      <c r="C132" s="297">
        <v>162104</v>
      </c>
      <c r="D132" s="298"/>
      <c r="E132" s="298"/>
      <c r="F132" s="298"/>
      <c r="G132" s="298"/>
      <c r="H132" s="298"/>
      <c r="I132" s="298"/>
      <c r="J132" s="298"/>
      <c r="K132" s="298"/>
      <c r="L132" s="298"/>
      <c r="M132" s="1241"/>
      <c r="N132" s="1288"/>
      <c r="O132" s="298"/>
    </row>
    <row r="133" spans="1:15" ht="15" customHeight="1" x14ac:dyDescent="0.35">
      <c r="A133" s="1251"/>
      <c r="B133" s="298"/>
      <c r="C133" s="297"/>
      <c r="D133" s="298"/>
      <c r="E133" s="298"/>
      <c r="F133" s="298"/>
      <c r="G133" s="298"/>
      <c r="H133" s="298"/>
      <c r="I133" s="298"/>
      <c r="J133" s="298"/>
      <c r="K133" s="298"/>
      <c r="L133" s="298"/>
      <c r="M133" s="1241"/>
      <c r="N133" s="1288"/>
      <c r="O133" s="298"/>
    </row>
    <row r="134" spans="1:15" s="295" customFormat="1" ht="22" customHeight="1" x14ac:dyDescent="0.35">
      <c r="A134" s="862" t="s">
        <v>113</v>
      </c>
      <c r="B134" s="293">
        <f>SUM(B74:B133)</f>
        <v>2499955</v>
      </c>
      <c r="C134" s="293">
        <f>SUM(C74:C133)</f>
        <v>4799158</v>
      </c>
      <c r="D134" s="293">
        <f t="shared" ref="D134:M134" si="1">SUM(D74:D133)</f>
        <v>1398192</v>
      </c>
      <c r="E134" s="293">
        <f t="shared" si="1"/>
        <v>279761</v>
      </c>
      <c r="F134" s="293">
        <f t="shared" si="1"/>
        <v>1108946</v>
      </c>
      <c r="G134" s="293">
        <f t="shared" si="1"/>
        <v>578952</v>
      </c>
      <c r="H134" s="293">
        <f t="shared" si="1"/>
        <v>271423</v>
      </c>
      <c r="I134" s="293">
        <f t="shared" si="1"/>
        <v>215348</v>
      </c>
      <c r="J134" s="293">
        <f t="shared" si="1"/>
        <v>452574</v>
      </c>
      <c r="K134" s="293">
        <f t="shared" si="1"/>
        <v>227665</v>
      </c>
      <c r="L134" s="293">
        <f t="shared" si="1"/>
        <v>1673134</v>
      </c>
      <c r="M134" s="1293">
        <f t="shared" si="1"/>
        <v>73746</v>
      </c>
      <c r="N134" s="1294"/>
      <c r="O134" s="293">
        <f>SUM(B134:N134)</f>
        <v>13578854</v>
      </c>
    </row>
    <row r="135" spans="1:15" ht="24" customHeight="1" x14ac:dyDescent="0.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2">
        <f>SUM(O5:O134)</f>
        <v>35631332</v>
      </c>
    </row>
    <row r="136" spans="1:15" ht="22" customHeight="1" x14ac:dyDescent="0.35">
      <c r="A136" s="331" t="s">
        <v>151</v>
      </c>
      <c r="B136" s="303"/>
      <c r="C136" s="303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</row>
    <row r="137" spans="1:15" ht="22" customHeight="1" x14ac:dyDescent="0.35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</row>
    <row r="138" spans="1:15" ht="22" customHeight="1" x14ac:dyDescent="0.35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</row>
    <row r="139" spans="1:15" ht="32.25" customHeight="1" x14ac:dyDescent="0.35">
      <c r="A139" s="324"/>
      <c r="B139" s="1238"/>
      <c r="C139" s="1238"/>
      <c r="D139" s="301"/>
      <c r="E139" s="301"/>
      <c r="F139" s="301"/>
      <c r="G139" s="301"/>
      <c r="H139" s="1239"/>
      <c r="I139" s="1239"/>
      <c r="J139" s="866"/>
      <c r="K139" s="301"/>
      <c r="L139" s="1239"/>
      <c r="M139" s="1239"/>
      <c r="N139" s="1239"/>
      <c r="O139" s="866"/>
    </row>
    <row r="140" spans="1:15" ht="22" customHeight="1" x14ac:dyDescent="0.35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</row>
    <row r="141" spans="1:15" ht="22" customHeight="1" x14ac:dyDescent="0.35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</row>
    <row r="142" spans="1:15" ht="22" customHeight="1" x14ac:dyDescent="0.35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</row>
    <row r="143" spans="1:15" ht="22" customHeight="1" x14ac:dyDescent="0.35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</row>
    <row r="144" spans="1:15" ht="22" customHeight="1" x14ac:dyDescent="0.35">
      <c r="A144" s="325"/>
      <c r="B144" s="1286"/>
      <c r="C144" s="1286"/>
      <c r="D144" s="859"/>
      <c r="E144" s="859"/>
      <c r="F144" s="859"/>
      <c r="G144" s="315"/>
      <c r="H144" s="1287"/>
      <c r="I144" s="1287"/>
      <c r="J144" s="880"/>
      <c r="K144" s="859"/>
      <c r="L144" s="1237"/>
      <c r="M144" s="1237"/>
      <c r="N144" s="1237"/>
      <c r="O144" s="880"/>
    </row>
    <row r="145" spans="1:15" ht="22" customHeight="1" x14ac:dyDescent="0.3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</row>
    <row r="146" spans="1:15" ht="15" x14ac:dyDescent="0.35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</row>
  </sheetData>
  <mergeCells count="206">
    <mergeCell ref="M124:N124"/>
    <mergeCell ref="M126:N126"/>
    <mergeCell ref="M127:N127"/>
    <mergeCell ref="M128:N128"/>
    <mergeCell ref="M129:N129"/>
    <mergeCell ref="M132:N132"/>
    <mergeCell ref="M133:N133"/>
    <mergeCell ref="K59:L59"/>
    <mergeCell ref="K67:L67"/>
    <mergeCell ref="K68:L68"/>
    <mergeCell ref="M117:N117"/>
    <mergeCell ref="A6:A7"/>
    <mergeCell ref="K6:L6"/>
    <mergeCell ref="K7:L7"/>
    <mergeCell ref="A8:A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K5:L5"/>
    <mergeCell ref="A14:A15"/>
    <mergeCell ref="K14:L14"/>
    <mergeCell ref="K15:L15"/>
    <mergeCell ref="A16:A17"/>
    <mergeCell ref="K16:L16"/>
    <mergeCell ref="K17:L17"/>
    <mergeCell ref="A10:A11"/>
    <mergeCell ref="K10:L10"/>
    <mergeCell ref="K11:L11"/>
    <mergeCell ref="A12:A13"/>
    <mergeCell ref="K12:L12"/>
    <mergeCell ref="K13:L13"/>
    <mergeCell ref="A22:A23"/>
    <mergeCell ref="K22:L22"/>
    <mergeCell ref="K23:L23"/>
    <mergeCell ref="A24:A25"/>
    <mergeCell ref="K24:L24"/>
    <mergeCell ref="K25:L25"/>
    <mergeCell ref="A18:A19"/>
    <mergeCell ref="K18:L18"/>
    <mergeCell ref="K19:L19"/>
    <mergeCell ref="A20:A21"/>
    <mergeCell ref="K20:L20"/>
    <mergeCell ref="K21:L21"/>
    <mergeCell ref="A30:A31"/>
    <mergeCell ref="K30:L30"/>
    <mergeCell ref="K31:L31"/>
    <mergeCell ref="A32:A33"/>
    <mergeCell ref="K32:L32"/>
    <mergeCell ref="K33:L33"/>
    <mergeCell ref="A26:A27"/>
    <mergeCell ref="K26:L26"/>
    <mergeCell ref="K27:L27"/>
    <mergeCell ref="A28:A29"/>
    <mergeCell ref="K28:L28"/>
    <mergeCell ref="K29:L29"/>
    <mergeCell ref="A38:A39"/>
    <mergeCell ref="K38:L38"/>
    <mergeCell ref="K39:L39"/>
    <mergeCell ref="A40:A41"/>
    <mergeCell ref="K40:L40"/>
    <mergeCell ref="K41:L41"/>
    <mergeCell ref="A34:A35"/>
    <mergeCell ref="K34:L34"/>
    <mergeCell ref="K35:L35"/>
    <mergeCell ref="A36:A37"/>
    <mergeCell ref="K36:L36"/>
    <mergeCell ref="K37:L37"/>
    <mergeCell ref="A46:A47"/>
    <mergeCell ref="K46:L46"/>
    <mergeCell ref="K47:L47"/>
    <mergeCell ref="A48:A49"/>
    <mergeCell ref="K48:L48"/>
    <mergeCell ref="K49:L49"/>
    <mergeCell ref="A42:A43"/>
    <mergeCell ref="K42:L42"/>
    <mergeCell ref="K43:L43"/>
    <mergeCell ref="A44:A45"/>
    <mergeCell ref="K44:L44"/>
    <mergeCell ref="K45:L45"/>
    <mergeCell ref="A54:A55"/>
    <mergeCell ref="K54:L54"/>
    <mergeCell ref="K55:L55"/>
    <mergeCell ref="A56:A57"/>
    <mergeCell ref="K56:L56"/>
    <mergeCell ref="K57:L57"/>
    <mergeCell ref="A50:A51"/>
    <mergeCell ref="K50:L50"/>
    <mergeCell ref="K51:L51"/>
    <mergeCell ref="A52:A53"/>
    <mergeCell ref="K52:L52"/>
    <mergeCell ref="K53:L53"/>
    <mergeCell ref="A63:A64"/>
    <mergeCell ref="K63:L63"/>
    <mergeCell ref="K64:L64"/>
    <mergeCell ref="A65:A66"/>
    <mergeCell ref="K65:L65"/>
    <mergeCell ref="K66:L66"/>
    <mergeCell ref="A58:A60"/>
    <mergeCell ref="K58:L58"/>
    <mergeCell ref="K60:L60"/>
    <mergeCell ref="A61:A62"/>
    <mergeCell ref="K61:L61"/>
    <mergeCell ref="K62:L62"/>
    <mergeCell ref="O72:O73"/>
    <mergeCell ref="M73:N73"/>
    <mergeCell ref="A74:A75"/>
    <mergeCell ref="M74:N74"/>
    <mergeCell ref="M75:N75"/>
    <mergeCell ref="A76:A77"/>
    <mergeCell ref="M76:N76"/>
    <mergeCell ref="M77:N77"/>
    <mergeCell ref="K69:L69"/>
    <mergeCell ref="A72:A73"/>
    <mergeCell ref="B72:C72"/>
    <mergeCell ref="E72:G72"/>
    <mergeCell ref="H72:K72"/>
    <mergeCell ref="M72:N72"/>
    <mergeCell ref="A82:A83"/>
    <mergeCell ref="M82:N82"/>
    <mergeCell ref="M83:N83"/>
    <mergeCell ref="A84:A85"/>
    <mergeCell ref="M84:N84"/>
    <mergeCell ref="M85:N85"/>
    <mergeCell ref="A78:A79"/>
    <mergeCell ref="M78:N78"/>
    <mergeCell ref="M79:N79"/>
    <mergeCell ref="A80:A81"/>
    <mergeCell ref="M80:N80"/>
    <mergeCell ref="M81:N81"/>
    <mergeCell ref="A90:A91"/>
    <mergeCell ref="M90:N90"/>
    <mergeCell ref="M91:N91"/>
    <mergeCell ref="A92:A93"/>
    <mergeCell ref="M92:N92"/>
    <mergeCell ref="M93:N93"/>
    <mergeCell ref="A86:A87"/>
    <mergeCell ref="M86:N86"/>
    <mergeCell ref="M87:N87"/>
    <mergeCell ref="A88:A89"/>
    <mergeCell ref="M88:N88"/>
    <mergeCell ref="M89:N89"/>
    <mergeCell ref="A98:A99"/>
    <mergeCell ref="M98:N98"/>
    <mergeCell ref="M99:N99"/>
    <mergeCell ref="A100:A101"/>
    <mergeCell ref="M100:N100"/>
    <mergeCell ref="M101:N101"/>
    <mergeCell ref="A94:A95"/>
    <mergeCell ref="M94:N94"/>
    <mergeCell ref="M95:N95"/>
    <mergeCell ref="A96:A97"/>
    <mergeCell ref="M96:N96"/>
    <mergeCell ref="M97:N97"/>
    <mergeCell ref="A106:A107"/>
    <mergeCell ref="M106:N106"/>
    <mergeCell ref="M107:N107"/>
    <mergeCell ref="A108:A109"/>
    <mergeCell ref="M108:N108"/>
    <mergeCell ref="M109:N109"/>
    <mergeCell ref="A102:A103"/>
    <mergeCell ref="M102:N102"/>
    <mergeCell ref="M103:N103"/>
    <mergeCell ref="A104:A105"/>
    <mergeCell ref="M104:N104"/>
    <mergeCell ref="M105:N105"/>
    <mergeCell ref="A118:A119"/>
    <mergeCell ref="M118:N118"/>
    <mergeCell ref="M119:N119"/>
    <mergeCell ref="M110:N110"/>
    <mergeCell ref="M111:N111"/>
    <mergeCell ref="A112:A113"/>
    <mergeCell ref="M112:N112"/>
    <mergeCell ref="M113:N113"/>
    <mergeCell ref="A114:A115"/>
    <mergeCell ref="M114:N114"/>
    <mergeCell ref="M115:N115"/>
    <mergeCell ref="A67:A68"/>
    <mergeCell ref="A132:A133"/>
    <mergeCell ref="M134:N134"/>
    <mergeCell ref="B139:C139"/>
    <mergeCell ref="H139:I139"/>
    <mergeCell ref="L139:N139"/>
    <mergeCell ref="B144:C144"/>
    <mergeCell ref="H144:I144"/>
    <mergeCell ref="L144:N144"/>
    <mergeCell ref="A124:A125"/>
    <mergeCell ref="M125:N125"/>
    <mergeCell ref="A126:A127"/>
    <mergeCell ref="A128:A129"/>
    <mergeCell ref="A130:A131"/>
    <mergeCell ref="M130:N130"/>
    <mergeCell ref="M131:N131"/>
    <mergeCell ref="A120:A121"/>
    <mergeCell ref="M120:N120"/>
    <mergeCell ref="M121:N121"/>
    <mergeCell ref="A122:A123"/>
    <mergeCell ref="M122:N122"/>
    <mergeCell ref="M123:N123"/>
    <mergeCell ref="A116:A117"/>
    <mergeCell ref="M116:N116"/>
  </mergeCells>
  <printOptions horizontalCentered="1"/>
  <pageMargins left="0.25" right="0.25" top="0.16" bottom="0.12" header="0.18" footer="0.12"/>
  <pageSetup paperSize="9" scale="48" fitToHeight="0" orientation="landscape" horizontalDpi="360" verticalDpi="360" r:id="rId1"/>
  <rowBreaks count="1" manualBreakCount="1">
    <brk id="70" max="15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">
    <pageSetUpPr fitToPage="1"/>
  </sheetPr>
  <dimension ref="A1:P141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7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314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43983</v>
      </c>
      <c r="B6" s="327">
        <v>168912</v>
      </c>
      <c r="C6" s="327"/>
      <c r="D6" s="297"/>
      <c r="E6" s="297"/>
      <c r="F6" s="297"/>
      <c r="G6" s="298"/>
      <c r="H6" s="298"/>
      <c r="I6" s="298"/>
      <c r="J6" s="298"/>
      <c r="K6" s="1241"/>
      <c r="L6" s="1288"/>
      <c r="M6" s="298"/>
      <c r="N6" s="298"/>
      <c r="O6" s="298"/>
    </row>
    <row r="7" spans="1:16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/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43984</v>
      </c>
      <c r="B8" s="327">
        <v>86216</v>
      </c>
      <c r="C8" s="327">
        <v>151547</v>
      </c>
      <c r="D8" s="297"/>
      <c r="E8" s="297"/>
      <c r="F8" s="297"/>
      <c r="G8" s="298">
        <v>214965</v>
      </c>
      <c r="H8" s="298"/>
      <c r="I8" s="298">
        <v>114750</v>
      </c>
      <c r="J8" s="298"/>
      <c r="K8" s="1289"/>
      <c r="L8" s="1290"/>
      <c r="M8" s="298"/>
      <c r="N8" s="298"/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43985</v>
      </c>
      <c r="B10" s="327">
        <v>184442</v>
      </c>
      <c r="C10" s="327"/>
      <c r="D10" s="297">
        <v>256887</v>
      </c>
      <c r="E10" s="297"/>
      <c r="F10" s="297"/>
      <c r="G10" s="298"/>
      <c r="H10" s="298"/>
      <c r="I10" s="298">
        <v>114750</v>
      </c>
      <c r="J10" s="298"/>
      <c r="K10" s="1241">
        <v>382500</v>
      </c>
      <c r="L10" s="1288"/>
      <c r="M10" s="298"/>
      <c r="N10" s="298"/>
      <c r="O10" s="298"/>
    </row>
    <row r="11" spans="1:16" ht="15" customHeight="1" x14ac:dyDescent="0.35">
      <c r="A11" s="1251"/>
      <c r="B11" s="327"/>
      <c r="C11" s="297"/>
      <c r="D11" s="297"/>
      <c r="E11" s="297"/>
      <c r="F11" s="297"/>
      <c r="G11" s="298"/>
      <c r="H11" s="298"/>
      <c r="I11" s="298"/>
      <c r="J11" s="298"/>
      <c r="K11" s="1241"/>
      <c r="L11" s="1288"/>
      <c r="M11" s="298"/>
      <c r="N11" s="298"/>
      <c r="O11" s="298"/>
    </row>
    <row r="12" spans="1:16" ht="15" customHeight="1" x14ac:dyDescent="0.35">
      <c r="A12" s="1249">
        <v>43986</v>
      </c>
      <c r="B12" s="327">
        <v>201578</v>
      </c>
      <c r="C12" s="327"/>
      <c r="D12" s="297"/>
      <c r="E12" s="297">
        <v>168869</v>
      </c>
      <c r="F12" s="297"/>
      <c r="G12" s="298"/>
      <c r="H12" s="298"/>
      <c r="I12" s="298">
        <v>114750</v>
      </c>
      <c r="J12" s="298"/>
      <c r="K12" s="1241"/>
      <c r="L12" s="1288"/>
      <c r="M12" s="298"/>
      <c r="N12" s="298">
        <v>351900</v>
      </c>
      <c r="O12" s="298"/>
    </row>
    <row r="13" spans="1:16" ht="15" customHeight="1" x14ac:dyDescent="0.35">
      <c r="A13" s="1251"/>
      <c r="B13" s="327"/>
      <c r="C13" s="327"/>
      <c r="D13" s="297"/>
      <c r="E13" s="297"/>
      <c r="F13" s="297"/>
      <c r="G13" s="298"/>
      <c r="H13" s="298"/>
      <c r="I13" s="298"/>
      <c r="J13" s="298"/>
      <c r="K13" s="1241"/>
      <c r="L13" s="1288"/>
      <c r="M13" s="298"/>
      <c r="N13" s="298"/>
      <c r="O13" s="298"/>
    </row>
    <row r="14" spans="1:16" ht="15" customHeight="1" x14ac:dyDescent="0.35">
      <c r="A14" s="1249">
        <v>43987</v>
      </c>
      <c r="B14" s="327">
        <v>170213</v>
      </c>
      <c r="C14" s="327"/>
      <c r="D14" s="297"/>
      <c r="E14" s="297"/>
      <c r="F14" s="297"/>
      <c r="G14" s="298"/>
      <c r="H14" s="298"/>
      <c r="I14" s="298">
        <v>114750</v>
      </c>
      <c r="J14" s="298"/>
      <c r="K14" s="1241"/>
      <c r="L14" s="1288"/>
      <c r="M14" s="298"/>
      <c r="N14" s="298"/>
      <c r="O14" s="298"/>
    </row>
    <row r="15" spans="1:16" ht="15" customHeight="1" x14ac:dyDescent="0.35">
      <c r="A15" s="1251"/>
      <c r="B15" s="327"/>
      <c r="C15" s="327"/>
      <c r="D15" s="297"/>
      <c r="E15" s="297"/>
      <c r="F15" s="297"/>
      <c r="G15" s="298"/>
      <c r="H15" s="298"/>
      <c r="I15" s="298"/>
      <c r="J15" s="298"/>
      <c r="K15" s="1241"/>
      <c r="L15" s="1288"/>
      <c r="M15" s="298"/>
      <c r="N15" s="298"/>
      <c r="O15" s="298"/>
    </row>
    <row r="16" spans="1:16" ht="15" customHeight="1" x14ac:dyDescent="0.35">
      <c r="A16" s="1249">
        <v>43988</v>
      </c>
      <c r="B16" s="327"/>
      <c r="C16" s="327"/>
      <c r="D16" s="297">
        <v>69854</v>
      </c>
      <c r="E16" s="297"/>
      <c r="F16" s="297"/>
      <c r="G16" s="298"/>
      <c r="H16" s="298"/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51"/>
      <c r="B17" s="327">
        <v>206780</v>
      </c>
      <c r="C17" s="327"/>
      <c r="D17" s="297"/>
      <c r="E17" s="297"/>
      <c r="F17" s="297"/>
      <c r="G17" s="298"/>
      <c r="H17" s="298"/>
      <c r="I17" s="298">
        <v>114750</v>
      </c>
      <c r="J17" s="298"/>
      <c r="K17" s="1241"/>
      <c r="L17" s="1288"/>
      <c r="M17" s="298"/>
      <c r="N17" s="298"/>
      <c r="O17" s="298"/>
    </row>
    <row r="18" spans="1:15" ht="15" customHeight="1" x14ac:dyDescent="0.35">
      <c r="A18" s="1249">
        <v>43989</v>
      </c>
      <c r="B18" s="327">
        <v>188879</v>
      </c>
      <c r="C18" s="327"/>
      <c r="D18" s="297"/>
      <c r="E18" s="297"/>
      <c r="F18" s="297"/>
      <c r="G18" s="298"/>
      <c r="H18" s="298"/>
      <c r="I18" s="298"/>
      <c r="J18" s="298"/>
      <c r="K18" s="1241"/>
      <c r="L18" s="1288"/>
      <c r="M18" s="298"/>
      <c r="N18" s="298"/>
      <c r="O18" s="298"/>
    </row>
    <row r="19" spans="1:15" ht="15" customHeight="1" x14ac:dyDescent="0.35">
      <c r="A19" s="1251"/>
      <c r="B19" s="327"/>
      <c r="C19" s="327"/>
      <c r="D19" s="297"/>
      <c r="E19" s="297"/>
      <c r="F19" s="297"/>
      <c r="G19" s="298"/>
      <c r="H19" s="298"/>
      <c r="I19" s="298"/>
      <c r="J19" s="298"/>
      <c r="K19" s="1241"/>
      <c r="L19" s="1288"/>
      <c r="M19" s="298"/>
      <c r="N19" s="298"/>
      <c r="O19" s="298"/>
    </row>
    <row r="20" spans="1:15" ht="15" customHeight="1" x14ac:dyDescent="0.35">
      <c r="A20" s="1249">
        <v>43990</v>
      </c>
      <c r="B20" s="327">
        <v>166694</v>
      </c>
      <c r="C20" s="327"/>
      <c r="D20" s="297"/>
      <c r="E20" s="297"/>
      <c r="F20" s="297"/>
      <c r="G20" s="298"/>
      <c r="H20" s="298">
        <v>80555</v>
      </c>
      <c r="I20" s="298">
        <v>114750</v>
      </c>
      <c r="J20" s="298"/>
      <c r="K20" s="1241"/>
      <c r="L20" s="1288"/>
      <c r="M20" s="298"/>
      <c r="N20" s="298"/>
      <c r="O20" s="298"/>
    </row>
    <row r="21" spans="1:15" ht="15" customHeight="1" x14ac:dyDescent="0.35">
      <c r="A21" s="1251"/>
      <c r="B21" s="327"/>
      <c r="C21" s="327"/>
      <c r="D21" s="297"/>
      <c r="E21" s="297"/>
      <c r="F21" s="297"/>
      <c r="G21" s="298"/>
      <c r="H21" s="298"/>
      <c r="I21" s="298"/>
      <c r="J21" s="298"/>
      <c r="K21" s="1241"/>
      <c r="L21" s="1288"/>
      <c r="M21" s="298"/>
      <c r="N21" s="298"/>
      <c r="O21" s="298"/>
    </row>
    <row r="22" spans="1:15" ht="15" customHeight="1" x14ac:dyDescent="0.35">
      <c r="A22" s="1249">
        <v>43991</v>
      </c>
      <c r="B22" s="327">
        <v>175415</v>
      </c>
      <c r="C22" s="327"/>
      <c r="D22" s="297"/>
      <c r="E22" s="297"/>
      <c r="F22" s="297">
        <v>189263</v>
      </c>
      <c r="G22" s="298"/>
      <c r="H22" s="298"/>
      <c r="I22" s="298">
        <v>114750</v>
      </c>
      <c r="J22" s="298"/>
      <c r="K22" s="1241"/>
      <c r="L22" s="1288"/>
      <c r="M22" s="298"/>
      <c r="N22" s="298"/>
      <c r="O22" s="298"/>
    </row>
    <row r="23" spans="1:15" ht="15" customHeight="1" x14ac:dyDescent="0.35">
      <c r="A23" s="1251"/>
      <c r="B23" s="327"/>
      <c r="C23" s="327"/>
      <c r="D23" s="297"/>
      <c r="E23" s="297"/>
      <c r="F23" s="297"/>
      <c r="G23" s="298"/>
      <c r="H23" s="298"/>
      <c r="I23" s="298"/>
      <c r="J23" s="298"/>
      <c r="K23" s="1241"/>
      <c r="L23" s="1288"/>
      <c r="M23" s="298"/>
      <c r="N23" s="298"/>
      <c r="O23" s="298"/>
    </row>
    <row r="24" spans="1:15" ht="15" customHeight="1" x14ac:dyDescent="0.35">
      <c r="A24" s="1249">
        <v>43992</v>
      </c>
      <c r="B24" s="327">
        <v>155754</v>
      </c>
      <c r="C24" s="327"/>
      <c r="D24" s="297">
        <v>150000</v>
      </c>
      <c r="E24" s="297">
        <v>166139</v>
      </c>
      <c r="F24" s="297"/>
      <c r="G24" s="298"/>
      <c r="H24" s="298"/>
      <c r="I24" s="298">
        <v>114750</v>
      </c>
      <c r="J24" s="298"/>
      <c r="K24" s="1241"/>
      <c r="L24" s="1288"/>
      <c r="M24" s="298"/>
      <c r="N24" s="298"/>
      <c r="O24" s="298"/>
    </row>
    <row r="25" spans="1:15" ht="15" customHeight="1" x14ac:dyDescent="0.35">
      <c r="A25" s="1251"/>
      <c r="B25" s="327"/>
      <c r="C25" s="327"/>
      <c r="D25" s="297"/>
      <c r="E25" s="297"/>
      <c r="F25" s="297"/>
      <c r="G25" s="298"/>
      <c r="H25" s="298"/>
      <c r="I25" s="298"/>
      <c r="J25" s="298"/>
      <c r="K25" s="1241"/>
      <c r="L25" s="1288"/>
      <c r="M25" s="298"/>
      <c r="N25" s="298"/>
      <c r="O25" s="298"/>
    </row>
    <row r="26" spans="1:15" ht="15" customHeight="1" x14ac:dyDescent="0.35">
      <c r="A26" s="1249">
        <v>43993</v>
      </c>
      <c r="B26" s="327">
        <v>141908</v>
      </c>
      <c r="C26" s="327"/>
      <c r="D26" s="297">
        <v>100000</v>
      </c>
      <c r="E26" s="297"/>
      <c r="F26" s="297"/>
      <c r="G26" s="298"/>
      <c r="H26" s="298"/>
      <c r="I26" s="298">
        <v>114750</v>
      </c>
      <c r="J26" s="298"/>
      <c r="K26" s="1241"/>
      <c r="L26" s="1288"/>
      <c r="M26" s="298"/>
      <c r="N26" s="298"/>
      <c r="O26" s="298"/>
    </row>
    <row r="27" spans="1:15" ht="15" customHeight="1" x14ac:dyDescent="0.35">
      <c r="A27" s="1251"/>
      <c r="B27" s="327"/>
      <c r="C27" s="327"/>
      <c r="D27" s="297"/>
      <c r="E27" s="297"/>
      <c r="F27" s="297"/>
      <c r="G27" s="298"/>
      <c r="H27" s="298"/>
      <c r="I27" s="298">
        <v>114750</v>
      </c>
      <c r="J27" s="298"/>
      <c r="K27" s="1241"/>
      <c r="L27" s="1288"/>
      <c r="M27" s="298"/>
      <c r="N27" s="298"/>
      <c r="O27" s="298"/>
    </row>
    <row r="28" spans="1:15" ht="15" customHeight="1" x14ac:dyDescent="0.35">
      <c r="A28" s="1249">
        <v>43994</v>
      </c>
      <c r="B28" s="327">
        <v>178551</v>
      </c>
      <c r="C28" s="327">
        <v>260330</v>
      </c>
      <c r="D28" s="297">
        <v>761864</v>
      </c>
      <c r="E28" s="297"/>
      <c r="F28" s="297"/>
      <c r="G28" s="298">
        <v>316481</v>
      </c>
      <c r="H28" s="298"/>
      <c r="I28" s="298">
        <v>114750</v>
      </c>
      <c r="J28" s="298"/>
      <c r="K28" s="1241"/>
      <c r="L28" s="1288"/>
      <c r="M28" s="298"/>
      <c r="N28" s="298"/>
      <c r="O28" s="298"/>
    </row>
    <row r="29" spans="1:15" ht="15" customHeight="1" x14ac:dyDescent="0.35">
      <c r="A29" s="1251"/>
      <c r="B29" s="327"/>
      <c r="C29" s="327"/>
      <c r="D29" s="297"/>
      <c r="E29" s="297"/>
      <c r="F29" s="297"/>
      <c r="G29" s="298"/>
      <c r="H29" s="298"/>
      <c r="I29" s="298"/>
      <c r="J29" s="298"/>
      <c r="K29" s="1241"/>
      <c r="L29" s="1288"/>
      <c r="M29" s="298"/>
      <c r="N29" s="298"/>
      <c r="O29" s="298"/>
    </row>
    <row r="30" spans="1:15" ht="15" customHeight="1" x14ac:dyDescent="0.35">
      <c r="A30" s="1249">
        <v>43995</v>
      </c>
      <c r="B30" s="327">
        <v>192398</v>
      </c>
      <c r="C30" s="327"/>
      <c r="D30" s="297"/>
      <c r="E30" s="297"/>
      <c r="F30" s="297">
        <v>142243</v>
      </c>
      <c r="G30" s="298"/>
      <c r="H30" s="298"/>
      <c r="I30" s="298">
        <v>114750</v>
      </c>
      <c r="J30" s="298"/>
      <c r="K30" s="1241"/>
      <c r="L30" s="1288"/>
      <c r="M30" s="298"/>
      <c r="N30" s="298"/>
      <c r="O30" s="298"/>
    </row>
    <row r="31" spans="1:15" ht="15" customHeight="1" x14ac:dyDescent="0.35">
      <c r="A31" s="1251"/>
      <c r="B31" s="327"/>
      <c r="C31" s="327"/>
      <c r="D31" s="297"/>
      <c r="E31" s="297"/>
      <c r="F31" s="297"/>
      <c r="G31" s="298"/>
      <c r="H31" s="298"/>
      <c r="I31" s="298"/>
      <c r="J31" s="298"/>
      <c r="K31" s="1241"/>
      <c r="L31" s="1288"/>
      <c r="M31" s="298"/>
      <c r="N31" s="298"/>
      <c r="O31" s="298"/>
    </row>
    <row r="32" spans="1:15" ht="15" customHeight="1" x14ac:dyDescent="0.35">
      <c r="A32" s="1249">
        <v>43996</v>
      </c>
      <c r="B32" s="327">
        <v>178475</v>
      </c>
      <c r="C32" s="327">
        <v>100000</v>
      </c>
      <c r="D32" s="297">
        <v>50000</v>
      </c>
      <c r="E32" s="297"/>
      <c r="F32" s="297"/>
      <c r="G32" s="298"/>
      <c r="H32" s="298"/>
      <c r="I32" s="298"/>
      <c r="J32" s="298"/>
      <c r="K32" s="1241"/>
      <c r="L32" s="1288"/>
      <c r="M32" s="298"/>
      <c r="N32" s="298"/>
      <c r="O32" s="298"/>
    </row>
    <row r="33" spans="1:15" ht="15" customHeight="1" x14ac:dyDescent="0.35">
      <c r="A33" s="1251"/>
      <c r="B33" s="327"/>
      <c r="C33" s="327">
        <v>181841</v>
      </c>
      <c r="D33" s="297"/>
      <c r="E33" s="297"/>
      <c r="F33" s="297"/>
      <c r="G33" s="298"/>
      <c r="H33" s="298"/>
      <c r="I33" s="298"/>
      <c r="J33" s="298"/>
      <c r="K33" s="1241"/>
      <c r="L33" s="1288"/>
      <c r="M33" s="298"/>
      <c r="N33" s="298"/>
      <c r="O33" s="298"/>
    </row>
    <row r="34" spans="1:15" ht="15" customHeight="1" x14ac:dyDescent="0.35">
      <c r="A34" s="1249">
        <v>43997</v>
      </c>
      <c r="B34" s="327">
        <v>175721</v>
      </c>
      <c r="C34" s="327">
        <v>130356</v>
      </c>
      <c r="D34" s="297">
        <v>150020</v>
      </c>
      <c r="E34" s="297"/>
      <c r="F34" s="297"/>
      <c r="G34" s="298"/>
      <c r="H34" s="298">
        <v>90347</v>
      </c>
      <c r="I34" s="298">
        <v>114750</v>
      </c>
      <c r="J34" s="298"/>
      <c r="K34" s="1241"/>
      <c r="L34" s="1288"/>
      <c r="M34" s="298"/>
      <c r="N34" s="298"/>
      <c r="O34" s="298"/>
    </row>
    <row r="35" spans="1:15" ht="15" customHeight="1" x14ac:dyDescent="0.35">
      <c r="A35" s="1251"/>
      <c r="B35" s="327"/>
      <c r="C35" s="327"/>
      <c r="D35" s="297"/>
      <c r="E35" s="297"/>
      <c r="F35" s="297"/>
      <c r="G35" s="298"/>
      <c r="H35" s="298"/>
      <c r="I35" s="298"/>
      <c r="J35" s="298"/>
      <c r="K35" s="1241"/>
      <c r="L35" s="1288"/>
      <c r="M35" s="298"/>
      <c r="N35" s="298"/>
      <c r="O35" s="298"/>
    </row>
    <row r="36" spans="1:15" ht="15" customHeight="1" x14ac:dyDescent="0.35">
      <c r="A36" s="1249">
        <v>43998</v>
      </c>
      <c r="B36" s="327"/>
      <c r="C36" s="327">
        <v>102510</v>
      </c>
      <c r="D36" s="297"/>
      <c r="E36" s="297"/>
      <c r="F36" s="297"/>
      <c r="G36" s="298"/>
      <c r="H36" s="298"/>
      <c r="I36" s="298">
        <v>114750</v>
      </c>
      <c r="J36" s="298"/>
      <c r="K36" s="1241"/>
      <c r="L36" s="1288"/>
      <c r="M36" s="298">
        <v>411370</v>
      </c>
      <c r="N36" s="298"/>
      <c r="O36" s="298"/>
    </row>
    <row r="37" spans="1:15" ht="15" customHeight="1" x14ac:dyDescent="0.35">
      <c r="A37" s="1251"/>
      <c r="B37" s="327"/>
      <c r="C37" s="327"/>
      <c r="D37" s="297"/>
      <c r="E37" s="297"/>
      <c r="F37" s="297"/>
      <c r="G37" s="298"/>
      <c r="H37" s="298"/>
      <c r="I37" s="298"/>
      <c r="J37" s="298"/>
      <c r="K37" s="1241"/>
      <c r="L37" s="1288"/>
      <c r="M37" s="298"/>
      <c r="N37" s="298"/>
      <c r="O37" s="298"/>
    </row>
    <row r="38" spans="1:15" ht="15" customHeight="1" x14ac:dyDescent="0.35">
      <c r="A38" s="1249">
        <v>43999</v>
      </c>
      <c r="B38" s="327"/>
      <c r="C38" s="327"/>
      <c r="D38" s="297">
        <v>223992</v>
      </c>
      <c r="E38" s="297"/>
      <c r="F38" s="297"/>
      <c r="G38" s="298"/>
      <c r="H38" s="298"/>
      <c r="I38" s="298">
        <v>114750</v>
      </c>
      <c r="J38" s="298"/>
      <c r="K38" s="1241"/>
      <c r="L38" s="1288"/>
      <c r="M38" s="298"/>
      <c r="N38" s="298"/>
      <c r="O38" s="298"/>
    </row>
    <row r="39" spans="1:15" ht="15" customHeight="1" x14ac:dyDescent="0.35">
      <c r="A39" s="1251"/>
      <c r="B39" s="327"/>
      <c r="C39" s="327"/>
      <c r="D39" s="297"/>
      <c r="E39" s="297"/>
      <c r="F39" s="297"/>
      <c r="G39" s="298"/>
      <c r="H39" s="298"/>
      <c r="I39" s="298">
        <v>114750</v>
      </c>
      <c r="J39" s="298"/>
      <c r="K39" s="1241"/>
      <c r="L39" s="1288"/>
      <c r="M39" s="298"/>
      <c r="N39" s="298"/>
      <c r="O39" s="298"/>
    </row>
    <row r="40" spans="1:15" ht="15" customHeight="1" x14ac:dyDescent="0.35">
      <c r="A40" s="1249">
        <v>44000</v>
      </c>
      <c r="B40" s="327"/>
      <c r="C40" s="327">
        <v>166158</v>
      </c>
      <c r="D40" s="297">
        <v>151011</v>
      </c>
      <c r="E40" s="297">
        <v>147702</v>
      </c>
      <c r="F40" s="297">
        <v>151307</v>
      </c>
      <c r="G40" s="298"/>
      <c r="H40" s="298"/>
      <c r="I40" s="298">
        <v>114750</v>
      </c>
      <c r="J40" s="298"/>
      <c r="K40" s="1241"/>
      <c r="L40" s="1288"/>
      <c r="M40" s="298">
        <v>504590</v>
      </c>
      <c r="N40" s="298"/>
      <c r="O40" s="298"/>
    </row>
    <row r="41" spans="1:15" ht="15" customHeight="1" x14ac:dyDescent="0.35">
      <c r="A41" s="1251"/>
      <c r="B41" s="327"/>
      <c r="C41" s="327"/>
      <c r="D41" s="297"/>
      <c r="E41" s="297"/>
      <c r="F41" s="297"/>
      <c r="G41" s="298"/>
      <c r="H41" s="298"/>
      <c r="I41" s="298">
        <v>114750</v>
      </c>
      <c r="J41" s="298"/>
      <c r="K41" s="1241"/>
      <c r="L41" s="1288"/>
      <c r="M41" s="298"/>
      <c r="N41" s="298"/>
      <c r="O41" s="298"/>
    </row>
    <row r="42" spans="1:15" ht="15" customHeight="1" x14ac:dyDescent="0.35">
      <c r="A42" s="1249">
        <v>44001</v>
      </c>
      <c r="B42" s="327"/>
      <c r="C42" s="327">
        <v>101516</v>
      </c>
      <c r="D42" s="297">
        <v>121253</v>
      </c>
      <c r="E42" s="297"/>
      <c r="F42" s="297"/>
      <c r="G42" s="298"/>
      <c r="H42" s="298">
        <v>75047</v>
      </c>
      <c r="I42" s="298">
        <v>114750</v>
      </c>
      <c r="J42" s="298"/>
      <c r="K42" s="1241"/>
      <c r="L42" s="1288"/>
      <c r="M42" s="298"/>
      <c r="N42" s="298">
        <v>330380</v>
      </c>
      <c r="O42" s="298"/>
    </row>
    <row r="43" spans="1:15" ht="15" customHeight="1" x14ac:dyDescent="0.35">
      <c r="A43" s="1251"/>
      <c r="B43" s="327"/>
      <c r="C43" s="327"/>
      <c r="D43" s="297"/>
      <c r="E43" s="297"/>
      <c r="F43" s="297"/>
      <c r="G43" s="298"/>
      <c r="H43" s="298"/>
      <c r="I43" s="298"/>
      <c r="J43" s="298"/>
      <c r="K43" s="1241"/>
      <c r="L43" s="1288"/>
      <c r="M43" s="298"/>
      <c r="N43" s="298"/>
      <c r="O43" s="298"/>
    </row>
    <row r="44" spans="1:15" ht="15" customHeight="1" x14ac:dyDescent="0.35">
      <c r="A44" s="1249">
        <v>44002</v>
      </c>
      <c r="B44" s="327"/>
      <c r="C44" s="327">
        <v>96237</v>
      </c>
      <c r="D44" s="297">
        <v>143361</v>
      </c>
      <c r="E44" s="297"/>
      <c r="F44" s="297"/>
      <c r="G44" s="298"/>
      <c r="H44" s="298"/>
      <c r="I44" s="298">
        <v>114750</v>
      </c>
      <c r="J44" s="298"/>
      <c r="K44" s="1241"/>
      <c r="L44" s="1288"/>
      <c r="M44" s="298"/>
      <c r="N44" s="298"/>
      <c r="O44" s="298"/>
    </row>
    <row r="45" spans="1:15" ht="15" customHeight="1" x14ac:dyDescent="0.35">
      <c r="A45" s="1251"/>
      <c r="B45" s="327"/>
      <c r="C45" s="327"/>
      <c r="D45" s="298"/>
      <c r="E45" s="297"/>
      <c r="F45" s="297"/>
      <c r="G45" s="298"/>
      <c r="H45" s="298"/>
      <c r="I45" s="298"/>
      <c r="J45" s="298"/>
      <c r="K45" s="1241"/>
      <c r="L45" s="1288"/>
      <c r="M45" s="298"/>
      <c r="N45" s="298"/>
      <c r="O45" s="298"/>
    </row>
    <row r="46" spans="1:15" ht="15" customHeight="1" x14ac:dyDescent="0.35">
      <c r="A46" s="1249">
        <v>44003</v>
      </c>
      <c r="B46" s="327"/>
      <c r="C46" s="327">
        <v>144968</v>
      </c>
      <c r="D46" s="298">
        <v>186201</v>
      </c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51"/>
      <c r="B47" s="327"/>
      <c r="C47" s="327"/>
      <c r="D47" s="297"/>
      <c r="E47" s="297"/>
      <c r="F47" s="297"/>
      <c r="G47" s="298"/>
      <c r="H47" s="298"/>
      <c r="I47" s="298"/>
      <c r="J47" s="298"/>
      <c r="K47" s="1241"/>
      <c r="L47" s="1288"/>
      <c r="M47" s="298"/>
      <c r="N47" s="298"/>
      <c r="O47" s="298"/>
    </row>
    <row r="48" spans="1:15" ht="17.25" customHeight="1" x14ac:dyDescent="0.35">
      <c r="A48" s="1249">
        <v>44004</v>
      </c>
      <c r="B48" s="327"/>
      <c r="C48" s="327">
        <v>118881</v>
      </c>
      <c r="D48" s="297">
        <v>297564</v>
      </c>
      <c r="E48" s="297"/>
      <c r="F48" s="297">
        <v>126742</v>
      </c>
      <c r="G48" s="298"/>
      <c r="H48" s="298"/>
      <c r="I48" s="298">
        <v>114750</v>
      </c>
      <c r="J48" s="298"/>
      <c r="K48" s="1241"/>
      <c r="L48" s="1288"/>
      <c r="M48" s="298"/>
      <c r="N48" s="298"/>
      <c r="O48" s="298"/>
    </row>
    <row r="49" spans="1:15" ht="15" customHeight="1" x14ac:dyDescent="0.35">
      <c r="A49" s="1251"/>
      <c r="B49" s="327"/>
      <c r="C49" s="327"/>
      <c r="D49" s="297">
        <v>119111</v>
      </c>
      <c r="E49" s="297"/>
      <c r="F49" s="297"/>
      <c r="G49" s="298"/>
      <c r="H49" s="298"/>
      <c r="I49" s="298">
        <v>114750</v>
      </c>
      <c r="J49" s="298"/>
      <c r="K49" s="1241"/>
      <c r="L49" s="1288"/>
      <c r="M49" s="298"/>
      <c r="N49" s="298"/>
      <c r="O49" s="298"/>
    </row>
    <row r="50" spans="1:15" ht="15" customHeight="1" x14ac:dyDescent="0.35">
      <c r="A50" s="1249">
        <v>44005</v>
      </c>
      <c r="B50" s="327"/>
      <c r="C50" s="327"/>
      <c r="D50" s="297"/>
      <c r="E50" s="297"/>
      <c r="F50" s="297"/>
      <c r="G50" s="298"/>
      <c r="H50" s="298"/>
      <c r="I50" s="298">
        <v>114750</v>
      </c>
      <c r="J50" s="298"/>
      <c r="K50" s="1241"/>
      <c r="L50" s="1288"/>
      <c r="M50" s="298"/>
      <c r="N50" s="298"/>
      <c r="O50" s="298"/>
    </row>
    <row r="51" spans="1:15" ht="15" customHeight="1" x14ac:dyDescent="0.35">
      <c r="A51" s="1251"/>
      <c r="B51" s="327"/>
      <c r="C51" s="327"/>
      <c r="D51" s="297"/>
      <c r="E51" s="297"/>
      <c r="F51" s="297"/>
      <c r="G51" s="298"/>
      <c r="H51" s="298"/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49">
        <v>44006</v>
      </c>
      <c r="B52" s="327">
        <v>193239</v>
      </c>
      <c r="C52" s="327">
        <v>136247</v>
      </c>
      <c r="D52" s="297"/>
      <c r="E52" s="297"/>
      <c r="F52" s="297"/>
      <c r="G52" s="298"/>
      <c r="H52" s="298"/>
      <c r="I52" s="298">
        <v>114750</v>
      </c>
      <c r="J52" s="298"/>
      <c r="K52" s="1241">
        <v>95319</v>
      </c>
      <c r="L52" s="1288"/>
      <c r="M52" s="298"/>
      <c r="N52" s="298"/>
      <c r="O52" s="298"/>
    </row>
    <row r="53" spans="1:15" ht="15" customHeight="1" x14ac:dyDescent="0.35">
      <c r="A53" s="1251"/>
      <c r="B53" s="327"/>
      <c r="C53" s="327"/>
      <c r="D53" s="297"/>
      <c r="E53" s="297"/>
      <c r="F53" s="297"/>
      <c r="G53" s="298"/>
      <c r="H53" s="298"/>
      <c r="I53" s="298">
        <v>114750</v>
      </c>
      <c r="J53" s="298"/>
      <c r="K53" s="1241"/>
      <c r="L53" s="1288"/>
      <c r="M53" s="298"/>
      <c r="N53" s="298"/>
      <c r="O53" s="298"/>
    </row>
    <row r="54" spans="1:15" ht="15" customHeight="1" x14ac:dyDescent="0.35">
      <c r="A54" s="1249">
        <v>44007</v>
      </c>
      <c r="B54" s="327">
        <v>165011</v>
      </c>
      <c r="C54" s="327"/>
      <c r="D54" s="297"/>
      <c r="E54" s="297"/>
      <c r="F54" s="297">
        <v>204764</v>
      </c>
      <c r="G54" s="298">
        <v>430236</v>
      </c>
      <c r="H54" s="298">
        <v>96849</v>
      </c>
      <c r="I54" s="298">
        <v>114750</v>
      </c>
      <c r="J54" s="298"/>
      <c r="K54" s="1241"/>
      <c r="L54" s="1288"/>
      <c r="M54" s="298">
        <v>283660</v>
      </c>
      <c r="N54" s="298"/>
      <c r="O54" s="298"/>
    </row>
    <row r="55" spans="1:15" ht="15" customHeight="1" x14ac:dyDescent="0.35">
      <c r="A55" s="1251"/>
      <c r="B55" s="327"/>
      <c r="C55" s="327"/>
      <c r="D55" s="297"/>
      <c r="E55" s="297"/>
      <c r="F55" s="297"/>
      <c r="G55" s="298"/>
      <c r="H55" s="298"/>
      <c r="I55" s="298">
        <v>114750</v>
      </c>
      <c r="J55" s="298"/>
      <c r="K55" s="1241"/>
      <c r="L55" s="1288"/>
      <c r="M55" s="298"/>
      <c r="N55" s="298"/>
      <c r="O55" s="298"/>
    </row>
    <row r="56" spans="1:15" ht="15" customHeight="1" x14ac:dyDescent="0.35">
      <c r="A56" s="1249">
        <v>44008</v>
      </c>
      <c r="B56" s="327">
        <v>117887</v>
      </c>
      <c r="C56" s="327">
        <v>198441</v>
      </c>
      <c r="D56" s="297"/>
      <c r="E56" s="297"/>
      <c r="F56" s="297"/>
      <c r="G56" s="298"/>
      <c r="H56" s="298"/>
      <c r="I56" s="298">
        <v>114750</v>
      </c>
      <c r="J56" s="298"/>
      <c r="K56" s="1241"/>
      <c r="L56" s="1288"/>
      <c r="M56" s="298"/>
      <c r="N56" s="298"/>
      <c r="O56" s="298"/>
    </row>
    <row r="57" spans="1:15" ht="15" customHeight="1" x14ac:dyDescent="0.35">
      <c r="A57" s="1251"/>
      <c r="B57" s="327"/>
      <c r="C57" s="327"/>
      <c r="D57" s="297"/>
      <c r="E57" s="297"/>
      <c r="F57" s="297"/>
      <c r="G57" s="298"/>
      <c r="H57" s="298"/>
      <c r="I57" s="298">
        <v>114750</v>
      </c>
      <c r="J57" s="298"/>
      <c r="K57" s="1241"/>
      <c r="L57" s="1288"/>
      <c r="M57" s="298"/>
      <c r="N57" s="298"/>
      <c r="O57" s="298"/>
    </row>
    <row r="58" spans="1:15" ht="15" customHeight="1" x14ac:dyDescent="0.35">
      <c r="A58" s="1249">
        <v>44009</v>
      </c>
      <c r="B58" s="327">
        <v>132269</v>
      </c>
      <c r="C58" s="327">
        <v>155678</v>
      </c>
      <c r="D58" s="297">
        <v>250385</v>
      </c>
      <c r="E58" s="297"/>
      <c r="F58" s="297"/>
      <c r="G58" s="298"/>
      <c r="H58" s="298"/>
      <c r="I58" s="298">
        <v>114750</v>
      </c>
      <c r="J58" s="298"/>
      <c r="K58" s="1241"/>
      <c r="L58" s="1288"/>
      <c r="M58" s="298"/>
      <c r="N58" s="298"/>
      <c r="O58" s="298"/>
    </row>
    <row r="59" spans="1:15" ht="15" customHeight="1" x14ac:dyDescent="0.35">
      <c r="A59" s="1251"/>
      <c r="B59" s="327"/>
      <c r="C59" s="327"/>
      <c r="D59" s="297"/>
      <c r="E59" s="297"/>
      <c r="F59" s="297"/>
      <c r="G59" s="298"/>
      <c r="H59" s="298"/>
      <c r="I59" s="298">
        <v>114750</v>
      </c>
      <c r="J59" s="298"/>
      <c r="K59" s="1241"/>
      <c r="L59" s="1288"/>
      <c r="M59" s="298"/>
      <c r="N59" s="298"/>
      <c r="O59" s="298"/>
    </row>
    <row r="60" spans="1:15" ht="15" customHeight="1" x14ac:dyDescent="0.35">
      <c r="A60" s="1249">
        <v>44010</v>
      </c>
      <c r="B60" s="327">
        <v>169754</v>
      </c>
      <c r="C60" s="327">
        <v>103352</v>
      </c>
      <c r="D60" s="297"/>
      <c r="E60" s="297">
        <v>167684</v>
      </c>
      <c r="F60" s="297"/>
      <c r="G60" s="298"/>
      <c r="H60" s="298"/>
      <c r="I60" s="298"/>
      <c r="J60" s="298"/>
      <c r="K60" s="1241"/>
      <c r="L60" s="1288"/>
      <c r="M60" s="298"/>
      <c r="N60" s="298"/>
      <c r="O60" s="298"/>
    </row>
    <row r="61" spans="1:15" ht="15" customHeight="1" x14ac:dyDescent="0.35">
      <c r="A61" s="1251"/>
      <c r="B61" s="327"/>
      <c r="C61" s="327"/>
      <c r="D61" s="297"/>
      <c r="E61" s="297"/>
      <c r="F61" s="297"/>
      <c r="G61" s="298"/>
      <c r="H61" s="298"/>
      <c r="I61" s="298"/>
      <c r="J61" s="298"/>
      <c r="K61" s="1241"/>
      <c r="L61" s="1288"/>
      <c r="M61" s="298"/>
      <c r="N61" s="298"/>
      <c r="O61" s="298"/>
    </row>
    <row r="62" spans="1:15" ht="15" customHeight="1" x14ac:dyDescent="0.35">
      <c r="A62" s="1249">
        <v>44011</v>
      </c>
      <c r="B62" s="327">
        <v>161262</v>
      </c>
      <c r="C62" s="327">
        <v>102510</v>
      </c>
      <c r="D62" s="297"/>
      <c r="E62" s="297"/>
      <c r="F62" s="297"/>
      <c r="G62" s="298"/>
      <c r="H62" s="298"/>
      <c r="I62" s="298">
        <v>114750</v>
      </c>
      <c r="J62" s="298"/>
      <c r="K62" s="1241"/>
      <c r="L62" s="1288"/>
      <c r="M62" s="298"/>
      <c r="N62" s="298"/>
      <c r="O62" s="298"/>
    </row>
    <row r="63" spans="1:15" ht="15" customHeight="1" x14ac:dyDescent="0.35">
      <c r="A63" s="1251"/>
      <c r="B63" s="327"/>
      <c r="C63" s="327"/>
      <c r="D63" s="297"/>
      <c r="E63" s="297"/>
      <c r="F63" s="297"/>
      <c r="G63" s="298"/>
      <c r="H63" s="298"/>
      <c r="I63" s="298">
        <v>114750</v>
      </c>
      <c r="J63" s="298"/>
      <c r="K63" s="1241"/>
      <c r="L63" s="1288"/>
      <c r="M63" s="298"/>
      <c r="N63" s="298"/>
      <c r="O63" s="298"/>
    </row>
    <row r="64" spans="1:15" ht="15" customHeight="1" x14ac:dyDescent="0.35">
      <c r="A64" s="1249">
        <v>44012</v>
      </c>
      <c r="B64" s="327">
        <v>153765</v>
      </c>
      <c r="C64" s="327"/>
      <c r="D64" s="297"/>
      <c r="E64" s="297"/>
      <c r="F64" s="297">
        <v>154294</v>
      </c>
      <c r="G64" s="298"/>
      <c r="H64" s="298"/>
      <c r="I64" s="298">
        <v>114750</v>
      </c>
      <c r="J64" s="298"/>
      <c r="K64" s="1241"/>
      <c r="L64" s="1288"/>
      <c r="M64" s="298">
        <v>274380</v>
      </c>
      <c r="N64" s="298"/>
      <c r="O64" s="298"/>
    </row>
    <row r="65" spans="1:15" ht="15" customHeight="1" x14ac:dyDescent="0.35">
      <c r="A65" s="1251"/>
      <c r="B65" s="327"/>
      <c r="C65" s="327"/>
      <c r="D65" s="297"/>
      <c r="E65" s="297"/>
      <c r="F65" s="297"/>
      <c r="G65" s="298"/>
      <c r="H65" s="298"/>
      <c r="I65" s="298">
        <v>114750</v>
      </c>
      <c r="J65" s="298"/>
      <c r="K65" s="1241"/>
      <c r="L65" s="1288"/>
      <c r="M65" s="298"/>
      <c r="N65" s="298"/>
      <c r="O65" s="298"/>
    </row>
    <row r="66" spans="1:15" s="295" customFormat="1" ht="27" customHeight="1" x14ac:dyDescent="0.35">
      <c r="A66" s="862" t="s">
        <v>113</v>
      </c>
      <c r="B66" s="293">
        <f t="shared" ref="B66:K66" si="0">SUM(B6:B65)</f>
        <v>3665123</v>
      </c>
      <c r="C66" s="293">
        <f t="shared" si="0"/>
        <v>2250572</v>
      </c>
      <c r="D66" s="293">
        <f t="shared" si="0"/>
        <v>3031503</v>
      </c>
      <c r="E66" s="293">
        <f t="shared" si="0"/>
        <v>650394</v>
      </c>
      <c r="F66" s="293">
        <f t="shared" si="0"/>
        <v>968613</v>
      </c>
      <c r="G66" s="293">
        <f t="shared" si="0"/>
        <v>961682</v>
      </c>
      <c r="H66" s="293">
        <f t="shared" si="0"/>
        <v>342798</v>
      </c>
      <c r="I66" s="293">
        <f t="shared" si="0"/>
        <v>4131000</v>
      </c>
      <c r="J66" s="293">
        <f t="shared" si="0"/>
        <v>0</v>
      </c>
      <c r="K66" s="1293">
        <f t="shared" si="0"/>
        <v>477819</v>
      </c>
      <c r="L66" s="1294"/>
      <c r="M66" s="293">
        <f>SUM(M6:M65)</f>
        <v>1474000</v>
      </c>
      <c r="N66" s="293">
        <f>SUM(N6:N65)</f>
        <v>682280</v>
      </c>
      <c r="O66" s="293">
        <f>SUM(B66:N66)</f>
        <v>18635784</v>
      </c>
    </row>
    <row r="67" spans="1:15" s="295" customFormat="1" ht="81" customHeight="1" x14ac:dyDescent="0.35">
      <c r="A67" s="304"/>
      <c r="B67" s="304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</row>
    <row r="68" spans="1:15" ht="26.25" customHeight="1" thickBot="1" x14ac:dyDescent="0.4">
      <c r="A68" s="299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300"/>
      <c r="M68" s="299"/>
      <c r="N68" s="299"/>
      <c r="O68" s="299"/>
    </row>
    <row r="69" spans="1:15" s="295" customFormat="1" ht="48" customHeight="1" thickBot="1" x14ac:dyDescent="0.4">
      <c r="A69" s="1268" t="s">
        <v>2</v>
      </c>
      <c r="B69" s="1295" t="s">
        <v>293</v>
      </c>
      <c r="C69" s="1275"/>
      <c r="D69" s="320" t="s">
        <v>302</v>
      </c>
      <c r="E69" s="1265" t="s">
        <v>116</v>
      </c>
      <c r="F69" s="1266"/>
      <c r="G69" s="1267"/>
      <c r="H69" s="1296" t="s">
        <v>303</v>
      </c>
      <c r="I69" s="1297"/>
      <c r="J69" s="1297"/>
      <c r="K69" s="1298"/>
      <c r="L69" s="319" t="s">
        <v>7</v>
      </c>
      <c r="M69" s="1265" t="s">
        <v>304</v>
      </c>
      <c r="N69" s="1267"/>
      <c r="O69" s="1299" t="s">
        <v>9</v>
      </c>
    </row>
    <row r="70" spans="1:15" s="295" customFormat="1" ht="15" customHeight="1" thickBot="1" x14ac:dyDescent="0.4">
      <c r="A70" s="1268"/>
      <c r="B70" s="335" t="s">
        <v>311</v>
      </c>
      <c r="C70" s="336" t="s">
        <v>190</v>
      </c>
      <c r="D70" s="863" t="s">
        <v>306</v>
      </c>
      <c r="E70" s="863" t="s">
        <v>238</v>
      </c>
      <c r="F70" s="863" t="s">
        <v>211</v>
      </c>
      <c r="G70" s="863" t="s">
        <v>201</v>
      </c>
      <c r="H70" s="863" t="s">
        <v>197</v>
      </c>
      <c r="I70" s="863" t="s">
        <v>198</v>
      </c>
      <c r="J70" s="863" t="s">
        <v>199</v>
      </c>
      <c r="K70" s="863" t="s">
        <v>123</v>
      </c>
      <c r="L70" s="863" t="s">
        <v>307</v>
      </c>
      <c r="M70" s="1300" t="s">
        <v>284</v>
      </c>
      <c r="N70" s="1301"/>
      <c r="O70" s="1285"/>
    </row>
    <row r="71" spans="1:15" s="295" customFormat="1" ht="15" customHeight="1" thickBot="1" x14ac:dyDescent="0.4">
      <c r="A71" s="1243">
        <v>43983</v>
      </c>
      <c r="B71" s="867"/>
      <c r="C71" s="867">
        <v>192551</v>
      </c>
      <c r="D71" s="867">
        <v>245718</v>
      </c>
      <c r="E71" s="869"/>
      <c r="F71" s="869"/>
      <c r="G71" s="869"/>
      <c r="H71" s="869"/>
      <c r="I71" s="869"/>
      <c r="J71" s="869"/>
      <c r="K71" s="869"/>
      <c r="L71" s="869"/>
      <c r="M71" s="1306"/>
      <c r="N71" s="1307"/>
      <c r="O71" s="869"/>
    </row>
    <row r="72" spans="1:15" ht="15" x14ac:dyDescent="0.35">
      <c r="A72" s="1244"/>
      <c r="B72" s="298"/>
      <c r="C72" s="297"/>
      <c r="D72" s="298"/>
      <c r="E72" s="298"/>
      <c r="F72" s="298"/>
      <c r="G72" s="298"/>
      <c r="H72" s="298"/>
      <c r="I72" s="298"/>
      <c r="J72" s="298"/>
      <c r="K72" s="298"/>
      <c r="L72" s="298"/>
      <c r="M72" s="1304"/>
      <c r="N72" s="1305"/>
      <c r="O72" s="305"/>
    </row>
    <row r="73" spans="1:15" ht="15" customHeight="1" x14ac:dyDescent="0.35">
      <c r="A73" s="1243">
        <v>43984</v>
      </c>
      <c r="B73" s="305"/>
      <c r="C73" s="887"/>
      <c r="D73" s="305">
        <v>108860</v>
      </c>
      <c r="E73" s="305"/>
      <c r="F73" s="305"/>
      <c r="G73" s="305"/>
      <c r="H73" s="305"/>
      <c r="I73" s="305"/>
      <c r="J73" s="305"/>
      <c r="K73" s="305"/>
      <c r="L73" s="305">
        <v>232025</v>
      </c>
      <c r="M73" s="1241"/>
      <c r="N73" s="1288"/>
      <c r="O73" s="305"/>
    </row>
    <row r="74" spans="1:15" ht="15" customHeight="1" x14ac:dyDescent="0.35">
      <c r="A74" s="1244"/>
      <c r="B74" s="298"/>
      <c r="C74" s="297"/>
      <c r="D74" s="298"/>
      <c r="E74" s="298"/>
      <c r="F74" s="298"/>
      <c r="G74" s="298"/>
      <c r="H74" s="298"/>
      <c r="I74" s="298"/>
      <c r="J74" s="298"/>
      <c r="K74" s="298"/>
      <c r="L74" s="298"/>
      <c r="M74" s="1241"/>
      <c r="N74" s="1288"/>
      <c r="O74" s="298"/>
    </row>
    <row r="75" spans="1:15" ht="15" customHeight="1" x14ac:dyDescent="0.35">
      <c r="A75" s="1243">
        <v>43985</v>
      </c>
      <c r="B75" s="298">
        <v>222458</v>
      </c>
      <c r="C75" s="297">
        <v>285192</v>
      </c>
      <c r="D75" s="298"/>
      <c r="E75" s="298"/>
      <c r="F75" s="298"/>
      <c r="G75" s="298"/>
      <c r="H75" s="298"/>
      <c r="I75" s="298"/>
      <c r="J75" s="298"/>
      <c r="K75" s="298"/>
      <c r="L75" s="298"/>
      <c r="M75" s="1241"/>
      <c r="N75" s="1288"/>
      <c r="O75" s="298"/>
    </row>
    <row r="76" spans="1:15" ht="15" customHeight="1" x14ac:dyDescent="0.35">
      <c r="A76" s="1244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1241"/>
      <c r="N76" s="1288"/>
      <c r="O76" s="298"/>
    </row>
    <row r="77" spans="1:15" ht="15" customHeight="1" x14ac:dyDescent="0.35">
      <c r="A77" s="1243">
        <v>43986</v>
      </c>
      <c r="B77" s="298"/>
      <c r="C77" s="297">
        <v>135558</v>
      </c>
      <c r="D77" s="298"/>
      <c r="E77" s="298"/>
      <c r="F77" s="298"/>
      <c r="G77" s="298"/>
      <c r="H77" s="298"/>
      <c r="I77" s="298"/>
      <c r="J77" s="298">
        <v>76500</v>
      </c>
      <c r="K77" s="298"/>
      <c r="L77" s="298"/>
      <c r="M77" s="1241"/>
      <c r="N77" s="1288"/>
      <c r="O77" s="298"/>
    </row>
    <row r="78" spans="1:15" ht="15" customHeight="1" x14ac:dyDescent="0.35">
      <c r="A78" s="1244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1241"/>
      <c r="N78" s="1288"/>
      <c r="O78" s="298"/>
    </row>
    <row r="79" spans="1:15" ht="15" customHeight="1" x14ac:dyDescent="0.35">
      <c r="A79" s="1243">
        <v>43987</v>
      </c>
      <c r="B79" s="298"/>
      <c r="C79" s="297">
        <v>123624</v>
      </c>
      <c r="D79" s="298"/>
      <c r="E79" s="298"/>
      <c r="F79" s="298"/>
      <c r="G79" s="298"/>
      <c r="H79" s="298"/>
      <c r="I79" s="298"/>
      <c r="J79" s="298"/>
      <c r="K79" s="298">
        <v>81167</v>
      </c>
      <c r="L79" s="298"/>
      <c r="M79" s="1241"/>
      <c r="N79" s="1288"/>
      <c r="O79" s="298"/>
    </row>
    <row r="80" spans="1:15" ht="15" customHeight="1" x14ac:dyDescent="0.35">
      <c r="A80" s="1244"/>
      <c r="B80" s="298"/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43">
        <v>43988</v>
      </c>
      <c r="B81" s="298"/>
      <c r="C81" s="297"/>
      <c r="D81" s="298"/>
      <c r="E81" s="298"/>
      <c r="F81" s="298"/>
      <c r="G81" s="298"/>
      <c r="H81" s="298"/>
      <c r="I81" s="298"/>
      <c r="J81" s="298"/>
      <c r="K81" s="298"/>
      <c r="L81" s="298"/>
      <c r="M81" s="1241"/>
      <c r="N81" s="1288"/>
      <c r="O81" s="298"/>
    </row>
    <row r="82" spans="1:15" ht="15" customHeight="1" x14ac:dyDescent="0.35">
      <c r="A82" s="1244"/>
      <c r="B82" s="298"/>
      <c r="C82" s="297">
        <v>149711</v>
      </c>
      <c r="D82" s="298"/>
      <c r="E82" s="298"/>
      <c r="F82" s="298"/>
      <c r="G82" s="298"/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3">
        <v>43989</v>
      </c>
      <c r="B83" s="298"/>
      <c r="C83" s="297">
        <v>171513</v>
      </c>
      <c r="D83" s="298">
        <v>189108</v>
      </c>
      <c r="E83" s="298"/>
      <c r="F83" s="298"/>
      <c r="G83" s="298"/>
      <c r="H83" s="298"/>
      <c r="I83" s="298"/>
      <c r="J83" s="298"/>
      <c r="K83" s="298"/>
      <c r="L83" s="298"/>
      <c r="M83" s="1241"/>
      <c r="N83" s="1288"/>
      <c r="O83" s="298"/>
    </row>
    <row r="84" spans="1:15" ht="15" customHeight="1" x14ac:dyDescent="0.35">
      <c r="A84" s="1244"/>
      <c r="B84" s="298"/>
      <c r="C84" s="297"/>
      <c r="D84" s="298"/>
      <c r="E84" s="298"/>
      <c r="F84" s="298"/>
      <c r="G84" s="298"/>
      <c r="H84" s="298">
        <v>61180</v>
      </c>
      <c r="I84" s="298"/>
      <c r="J84" s="298"/>
      <c r="K84" s="298"/>
      <c r="L84" s="298"/>
      <c r="M84" s="1241"/>
      <c r="N84" s="1288"/>
      <c r="O84" s="298"/>
    </row>
    <row r="85" spans="1:15" ht="15" customHeight="1" x14ac:dyDescent="0.35">
      <c r="A85" s="1243">
        <v>43990</v>
      </c>
      <c r="B85" s="298"/>
      <c r="C85" s="297">
        <v>211446</v>
      </c>
      <c r="D85" s="298"/>
      <c r="E85" s="298"/>
      <c r="F85" s="298"/>
      <c r="G85" s="298"/>
      <c r="H85" s="298"/>
      <c r="I85" s="298"/>
      <c r="J85" s="298"/>
      <c r="K85" s="298"/>
      <c r="L85" s="298">
        <v>202266</v>
      </c>
      <c r="M85" s="1241"/>
      <c r="N85" s="1288"/>
      <c r="O85" s="298"/>
    </row>
    <row r="86" spans="1:15" ht="15" customHeight="1" x14ac:dyDescent="0.35">
      <c r="A86" s="1244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43">
        <v>43991</v>
      </c>
      <c r="B87" s="298"/>
      <c r="C87" s="297">
        <v>159579</v>
      </c>
      <c r="D87" s="298"/>
      <c r="E87" s="298"/>
      <c r="F87" s="298"/>
      <c r="G87" s="298"/>
      <c r="H87" s="298"/>
      <c r="I87" s="298"/>
      <c r="J87" s="298"/>
      <c r="K87" s="298"/>
      <c r="L87" s="298"/>
      <c r="M87" s="1241"/>
      <c r="N87" s="1288"/>
      <c r="O87" s="298"/>
    </row>
    <row r="88" spans="1:15" ht="15" customHeight="1" x14ac:dyDescent="0.35">
      <c r="A88" s="1244"/>
      <c r="B88" s="298"/>
      <c r="C88" s="297"/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1243">
        <v>43992</v>
      </c>
      <c r="B89" s="298"/>
      <c r="C89" s="297">
        <v>142443</v>
      </c>
      <c r="D89" s="298"/>
      <c r="E89" s="298"/>
      <c r="F89" s="298"/>
      <c r="G89" s="298"/>
      <c r="H89" s="298"/>
      <c r="I89" s="298"/>
      <c r="J89" s="298"/>
      <c r="K89" s="298"/>
      <c r="L89" s="298"/>
      <c r="M89" s="1241">
        <v>72975</v>
      </c>
      <c r="N89" s="1288"/>
      <c r="O89" s="298"/>
    </row>
    <row r="90" spans="1:15" ht="15" customHeight="1" x14ac:dyDescent="0.35">
      <c r="A90" s="1244"/>
      <c r="B90" s="298"/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3">
        <v>43993</v>
      </c>
      <c r="B91" s="298"/>
      <c r="C91" s="297">
        <v>119264</v>
      </c>
      <c r="D91" s="298">
        <v>209840</v>
      </c>
      <c r="E91" s="298">
        <v>316328</v>
      </c>
      <c r="F91" s="298">
        <v>277542</v>
      </c>
      <c r="G91" s="298"/>
      <c r="H91" s="298"/>
      <c r="I91" s="298"/>
      <c r="J91" s="298"/>
      <c r="K91" s="298"/>
      <c r="L91" s="298"/>
      <c r="M91" s="1241"/>
      <c r="N91" s="1288"/>
      <c r="O91" s="298"/>
    </row>
    <row r="92" spans="1:15" ht="15" customHeight="1" x14ac:dyDescent="0.35">
      <c r="A92" s="1244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1243">
        <v>43994</v>
      </c>
      <c r="B93" s="298"/>
      <c r="C93" s="297"/>
      <c r="D93" s="298"/>
      <c r="E93" s="298"/>
      <c r="F93" s="298"/>
      <c r="G93" s="298"/>
      <c r="H93" s="298"/>
      <c r="I93" s="298"/>
      <c r="J93" s="298">
        <v>92795</v>
      </c>
      <c r="K93" s="298">
        <v>66861</v>
      </c>
      <c r="L93" s="298"/>
      <c r="M93" s="1241"/>
      <c r="N93" s="1288"/>
      <c r="O93" s="298"/>
    </row>
    <row r="94" spans="1:15" ht="15" customHeight="1" x14ac:dyDescent="0.35">
      <c r="A94" s="1244"/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43">
        <v>43995</v>
      </c>
      <c r="B95" s="298"/>
      <c r="C95" s="297"/>
      <c r="D95" s="298"/>
      <c r="E95" s="298"/>
      <c r="F95" s="332"/>
      <c r="G95" s="298"/>
      <c r="H95" s="298"/>
      <c r="I95" s="298"/>
      <c r="J95" s="298"/>
      <c r="K95" s="298"/>
      <c r="L95" s="298">
        <v>222309</v>
      </c>
      <c r="M95" s="1241"/>
      <c r="N95" s="1288"/>
      <c r="O95" s="298"/>
    </row>
    <row r="96" spans="1:15" ht="15" customHeight="1" x14ac:dyDescent="0.35">
      <c r="A96" s="1244"/>
      <c r="B96" s="298"/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43">
        <v>43996</v>
      </c>
      <c r="B97" s="298"/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1241"/>
      <c r="N97" s="1288"/>
      <c r="O97" s="298"/>
    </row>
    <row r="98" spans="1:15" ht="15" customHeight="1" x14ac:dyDescent="0.35">
      <c r="A98" s="1244"/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43">
        <v>43997</v>
      </c>
      <c r="B99" s="298">
        <v>238085</v>
      </c>
      <c r="C99" s="297"/>
      <c r="D99" s="298">
        <v>198135</v>
      </c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44"/>
      <c r="B100" s="298"/>
      <c r="C100" s="297"/>
      <c r="D100" s="298"/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3">
        <v>43998</v>
      </c>
      <c r="B101" s="298"/>
      <c r="C101" s="297">
        <v>171284</v>
      </c>
      <c r="D101" s="298"/>
      <c r="E101" s="298"/>
      <c r="F101" s="298"/>
      <c r="G101" s="298">
        <v>266526</v>
      </c>
      <c r="H101" s="298">
        <v>109013</v>
      </c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44"/>
      <c r="B102" s="298"/>
      <c r="C102" s="297"/>
      <c r="D102" s="298"/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43">
        <v>43999</v>
      </c>
      <c r="B103" s="298"/>
      <c r="C103" s="297">
        <v>141984</v>
      </c>
      <c r="D103" s="298"/>
      <c r="E103" s="298"/>
      <c r="F103" s="298"/>
      <c r="G103" s="298"/>
      <c r="H103" s="298"/>
      <c r="I103" s="298"/>
      <c r="J103" s="298"/>
      <c r="K103" s="298"/>
      <c r="L103" s="298">
        <v>218867</v>
      </c>
      <c r="M103" s="1241"/>
      <c r="N103" s="1288"/>
      <c r="O103" s="298"/>
    </row>
    <row r="104" spans="1:15" ht="15" customHeight="1" x14ac:dyDescent="0.35">
      <c r="A104" s="1244"/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1243">
        <v>44000</v>
      </c>
      <c r="B105" s="298"/>
      <c r="C105" s="297">
        <v>171819</v>
      </c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1244"/>
      <c r="B106" s="298"/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870">
        <v>44001</v>
      </c>
      <c r="B107" s="298"/>
      <c r="C107" s="297">
        <v>137777</v>
      </c>
      <c r="D107" s="298">
        <v>189338</v>
      </c>
      <c r="E107" s="298"/>
      <c r="F107" s="298"/>
      <c r="G107" s="298"/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870">
        <v>44002</v>
      </c>
      <c r="B108" s="298"/>
      <c r="C108" s="297">
        <v>152924</v>
      </c>
      <c r="D108" s="298"/>
      <c r="E108" s="298"/>
      <c r="F108" s="298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1249">
        <v>44003</v>
      </c>
      <c r="B109" s="298"/>
      <c r="C109" s="297">
        <v>185054</v>
      </c>
      <c r="D109" s="298"/>
      <c r="E109" s="298"/>
      <c r="F109" s="298"/>
      <c r="G109" s="298"/>
      <c r="H109" s="298"/>
      <c r="I109" s="298"/>
      <c r="J109" s="298"/>
      <c r="K109" s="298">
        <v>81090</v>
      </c>
      <c r="L109" s="298"/>
      <c r="M109" s="1241"/>
      <c r="N109" s="1288"/>
      <c r="O109" s="298"/>
    </row>
    <row r="110" spans="1:15" ht="15" customHeight="1" x14ac:dyDescent="0.35">
      <c r="A110" s="1251"/>
      <c r="B110" s="298"/>
      <c r="C110" s="297"/>
      <c r="D110" s="298"/>
      <c r="E110" s="298"/>
      <c r="F110" s="298"/>
      <c r="G110" s="298"/>
      <c r="H110" s="298"/>
      <c r="I110" s="298"/>
      <c r="J110" s="298"/>
      <c r="K110" s="298"/>
      <c r="L110" s="298"/>
      <c r="M110" s="1241"/>
      <c r="N110" s="1288"/>
      <c r="O110" s="298"/>
    </row>
    <row r="111" spans="1:15" ht="15" customHeight="1" x14ac:dyDescent="0.35">
      <c r="A111" s="1249">
        <v>44004</v>
      </c>
      <c r="B111" s="298"/>
      <c r="C111" s="297"/>
      <c r="D111" s="298"/>
      <c r="E111" s="298"/>
      <c r="F111" s="298"/>
      <c r="G111" s="298"/>
      <c r="H111" s="298"/>
      <c r="I111" s="298"/>
      <c r="J111" s="298"/>
      <c r="K111" s="298"/>
      <c r="L111" s="298">
        <v>215577</v>
      </c>
      <c r="M111" s="1241"/>
      <c r="N111" s="1288"/>
      <c r="O111" s="298"/>
    </row>
    <row r="112" spans="1:15" ht="15" customHeight="1" x14ac:dyDescent="0.35">
      <c r="A112" s="1251"/>
      <c r="B112" s="298"/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49">
        <v>44005</v>
      </c>
      <c r="B113" s="298"/>
      <c r="C113" s="297">
        <v>239139</v>
      </c>
      <c r="D113" s="298">
        <v>214124</v>
      </c>
      <c r="E113" s="298"/>
      <c r="F113" s="298"/>
      <c r="G113" s="298">
        <v>146039</v>
      </c>
      <c r="H113" s="298"/>
      <c r="I113" s="298"/>
      <c r="J113" s="298"/>
      <c r="K113" s="298"/>
      <c r="L113" s="298"/>
      <c r="M113" s="1241"/>
      <c r="N113" s="1288"/>
      <c r="O113" s="298"/>
    </row>
    <row r="114" spans="1:15" ht="18" customHeight="1" x14ac:dyDescent="0.35">
      <c r="A114" s="1251"/>
      <c r="B114" s="298"/>
      <c r="C114" s="297"/>
      <c r="D114" s="298"/>
      <c r="E114" s="298"/>
      <c r="F114" s="298"/>
      <c r="G114" s="298"/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49">
        <v>44006</v>
      </c>
      <c r="B115" s="298">
        <v>382500</v>
      </c>
      <c r="C115" s="297">
        <v>142137</v>
      </c>
      <c r="D115" s="298"/>
      <c r="E115" s="298"/>
      <c r="F115" s="298">
        <v>304776</v>
      </c>
      <c r="G115" s="298"/>
      <c r="H115" s="298"/>
      <c r="I115" s="298"/>
      <c r="J115" s="298">
        <v>97232</v>
      </c>
      <c r="K115" s="298"/>
      <c r="L115" s="298"/>
      <c r="M115" s="1241"/>
      <c r="N115" s="1288"/>
      <c r="O115" s="298"/>
    </row>
    <row r="116" spans="1:15" ht="15" customHeight="1" x14ac:dyDescent="0.35">
      <c r="A116" s="1251"/>
      <c r="B116" s="298">
        <v>208627</v>
      </c>
      <c r="C116" s="297"/>
      <c r="D116" s="298"/>
      <c r="E116" s="298"/>
      <c r="F116" s="298"/>
      <c r="G116" s="298"/>
      <c r="H116" s="298"/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1249">
        <v>44007</v>
      </c>
      <c r="B117" s="298"/>
      <c r="C117" s="297">
        <v>147951</v>
      </c>
      <c r="D117" s="298"/>
      <c r="E117" s="298"/>
      <c r="F117" s="298"/>
      <c r="G117" s="298"/>
      <c r="H117" s="298"/>
      <c r="I117" s="298"/>
      <c r="J117" s="298"/>
      <c r="K117" s="298"/>
      <c r="L117" s="298">
        <v>213665</v>
      </c>
      <c r="M117" s="1241"/>
      <c r="N117" s="1288"/>
      <c r="O117" s="298"/>
    </row>
    <row r="118" spans="1:15" ht="15" customHeight="1" x14ac:dyDescent="0.35">
      <c r="A118" s="1251"/>
      <c r="B118" s="298"/>
      <c r="C118" s="297"/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49">
        <v>44008</v>
      </c>
      <c r="B119" s="298"/>
      <c r="C119" s="297">
        <v>154607</v>
      </c>
      <c r="D119" s="298">
        <v>201119</v>
      </c>
      <c r="E119" s="298"/>
      <c r="F119" s="298"/>
      <c r="G119" s="298"/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1251"/>
      <c r="B120" s="298"/>
      <c r="C120" s="297"/>
      <c r="D120" s="298"/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1249">
        <v>44009</v>
      </c>
      <c r="B121" s="298"/>
      <c r="C121" s="297">
        <v>128826</v>
      </c>
      <c r="D121" s="298"/>
      <c r="E121" s="298"/>
      <c r="F121" s="298"/>
      <c r="G121" s="298"/>
      <c r="H121" s="298"/>
      <c r="I121" s="298"/>
      <c r="J121" s="298"/>
      <c r="K121" s="298"/>
      <c r="L121" s="298"/>
      <c r="M121" s="868"/>
      <c r="N121" s="881"/>
      <c r="O121" s="298"/>
    </row>
    <row r="122" spans="1:15" ht="15" customHeight="1" x14ac:dyDescent="0.35">
      <c r="A122" s="1251"/>
      <c r="B122" s="298"/>
      <c r="C122" s="297"/>
      <c r="D122" s="298"/>
      <c r="E122" s="298"/>
      <c r="F122" s="298"/>
      <c r="G122" s="298"/>
      <c r="H122" s="298"/>
      <c r="I122" s="298"/>
      <c r="J122" s="298"/>
      <c r="K122" s="298"/>
      <c r="L122" s="298"/>
      <c r="M122" s="1241"/>
      <c r="N122" s="1288"/>
      <c r="O122" s="298"/>
    </row>
    <row r="123" spans="1:15" ht="15" customHeight="1" x14ac:dyDescent="0.35">
      <c r="A123" s="1249">
        <v>44010</v>
      </c>
      <c r="B123" s="298"/>
      <c r="C123" s="297"/>
      <c r="D123" s="298"/>
      <c r="E123" s="298">
        <v>88128</v>
      </c>
      <c r="F123" s="298"/>
      <c r="G123" s="298"/>
      <c r="H123" s="298"/>
      <c r="I123" s="298"/>
      <c r="J123" s="298"/>
      <c r="K123" s="298"/>
      <c r="L123" s="298"/>
      <c r="M123" s="868"/>
      <c r="N123" s="881"/>
      <c r="O123" s="298"/>
    </row>
    <row r="124" spans="1:15" ht="15" customHeight="1" x14ac:dyDescent="0.35">
      <c r="A124" s="1251"/>
      <c r="B124" s="298"/>
      <c r="C124" s="297"/>
      <c r="D124" s="298"/>
      <c r="E124" s="298"/>
      <c r="F124" s="298"/>
      <c r="G124" s="298"/>
      <c r="H124" s="298"/>
      <c r="I124" s="298"/>
      <c r="J124" s="298"/>
      <c r="K124" s="298"/>
      <c r="L124" s="298"/>
      <c r="M124" s="868"/>
      <c r="N124" s="881"/>
      <c r="O124" s="298"/>
    </row>
    <row r="125" spans="1:15" ht="15" customHeight="1" x14ac:dyDescent="0.35">
      <c r="A125" s="1249">
        <v>44011</v>
      </c>
      <c r="B125" s="298"/>
      <c r="C125" s="297">
        <v>253827</v>
      </c>
      <c r="D125" s="298"/>
      <c r="E125" s="298"/>
      <c r="F125" s="298"/>
      <c r="G125" s="298"/>
      <c r="H125" s="298"/>
      <c r="I125" s="298"/>
      <c r="J125" s="298"/>
      <c r="K125" s="298">
        <v>72293</v>
      </c>
      <c r="L125" s="298">
        <v>223380</v>
      </c>
      <c r="M125" s="868"/>
      <c r="N125" s="881"/>
      <c r="O125" s="298"/>
    </row>
    <row r="126" spans="1:15" ht="15" customHeight="1" x14ac:dyDescent="0.35">
      <c r="A126" s="1251"/>
      <c r="B126" s="298"/>
      <c r="C126" s="297"/>
      <c r="D126" s="298"/>
      <c r="E126" s="298"/>
      <c r="F126" s="298"/>
      <c r="G126" s="298"/>
      <c r="H126" s="298"/>
      <c r="I126" s="298"/>
      <c r="J126" s="298"/>
      <c r="K126" s="298"/>
      <c r="L126" s="298"/>
      <c r="M126" s="868"/>
      <c r="N126" s="881"/>
      <c r="O126" s="298"/>
    </row>
    <row r="127" spans="1:15" ht="15" customHeight="1" x14ac:dyDescent="0.35">
      <c r="A127" s="1249">
        <v>44012</v>
      </c>
      <c r="B127" s="298"/>
      <c r="C127" s="297">
        <v>161645</v>
      </c>
      <c r="D127" s="298"/>
      <c r="E127" s="298"/>
      <c r="F127" s="298"/>
      <c r="G127" s="298"/>
      <c r="H127" s="298"/>
      <c r="I127" s="298"/>
      <c r="J127" s="298"/>
      <c r="K127" s="298"/>
      <c r="L127" s="298"/>
      <c r="M127" s="1241"/>
      <c r="N127" s="1288"/>
      <c r="O127" s="298"/>
    </row>
    <row r="128" spans="1:15" ht="15" customHeight="1" x14ac:dyDescent="0.35">
      <c r="A128" s="1251"/>
      <c r="B128" s="298"/>
      <c r="C128" s="297"/>
      <c r="D128" s="298">
        <v>151470</v>
      </c>
      <c r="E128" s="298"/>
      <c r="F128" s="298"/>
      <c r="G128" s="298"/>
      <c r="H128" s="298"/>
      <c r="I128" s="298"/>
      <c r="J128" s="298"/>
      <c r="K128" s="298"/>
      <c r="L128" s="298"/>
      <c r="M128" s="1241"/>
      <c r="N128" s="1288"/>
      <c r="O128" s="298"/>
    </row>
    <row r="129" spans="1:15" s="295" customFormat="1" ht="22" customHeight="1" x14ac:dyDescent="0.35">
      <c r="A129" s="862" t="s">
        <v>113</v>
      </c>
      <c r="B129" s="293">
        <f t="shared" ref="B129:K129" si="1">SUM(B71:B128)</f>
        <v>1051670</v>
      </c>
      <c r="C129" s="293">
        <f t="shared" si="1"/>
        <v>3879855</v>
      </c>
      <c r="D129" s="293">
        <f t="shared" si="1"/>
        <v>1707712</v>
      </c>
      <c r="E129" s="293">
        <f t="shared" si="1"/>
        <v>404456</v>
      </c>
      <c r="F129" s="293">
        <f t="shared" si="1"/>
        <v>582318</v>
      </c>
      <c r="G129" s="293">
        <f t="shared" si="1"/>
        <v>412565</v>
      </c>
      <c r="H129" s="293">
        <f t="shared" si="1"/>
        <v>170193</v>
      </c>
      <c r="I129" s="293">
        <f t="shared" si="1"/>
        <v>0</v>
      </c>
      <c r="J129" s="293">
        <f t="shared" si="1"/>
        <v>266527</v>
      </c>
      <c r="K129" s="293">
        <f t="shared" si="1"/>
        <v>301411</v>
      </c>
      <c r="L129" s="293">
        <f>SUM(L72:L128)</f>
        <v>1528089</v>
      </c>
      <c r="M129" s="1293">
        <f>SUM(M72:M128)</f>
        <v>72975</v>
      </c>
      <c r="N129" s="1294"/>
      <c r="O129" s="293">
        <f>SUM(B129:N129)</f>
        <v>10377771</v>
      </c>
    </row>
    <row r="130" spans="1:15" ht="24" customHeight="1" x14ac:dyDescent="0.35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2">
        <f>SUM(O5:O129)</f>
        <v>29013555</v>
      </c>
    </row>
    <row r="131" spans="1:15" ht="22" customHeight="1" x14ac:dyDescent="0.35">
      <c r="A131" s="331" t="s">
        <v>151</v>
      </c>
      <c r="B131" s="303"/>
      <c r="C131" s="303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</row>
    <row r="132" spans="1:15" ht="22" customHeight="1" x14ac:dyDescent="0.35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</row>
    <row r="133" spans="1:15" ht="22" customHeight="1" x14ac:dyDescent="0.35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</row>
    <row r="134" spans="1:15" ht="32.25" customHeight="1" x14ac:dyDescent="0.35">
      <c r="A134" s="324"/>
      <c r="B134" s="1238"/>
      <c r="C134" s="1238"/>
      <c r="D134" s="301"/>
      <c r="E134" s="301"/>
      <c r="F134" s="301"/>
      <c r="G134" s="301"/>
      <c r="H134" s="1239"/>
      <c r="I134" s="1239"/>
      <c r="J134" s="866"/>
      <c r="K134" s="301"/>
      <c r="L134" s="1239"/>
      <c r="M134" s="1239"/>
      <c r="N134" s="1239"/>
      <c r="O134" s="866"/>
    </row>
    <row r="135" spans="1:15" ht="22" customHeight="1" x14ac:dyDescent="0.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</row>
    <row r="136" spans="1:15" ht="22" customHeight="1" x14ac:dyDescent="0.35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</row>
    <row r="137" spans="1:15" ht="22" customHeight="1" x14ac:dyDescent="0.35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</row>
    <row r="138" spans="1:15" ht="22" customHeight="1" x14ac:dyDescent="0.35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</row>
    <row r="139" spans="1:15" ht="22" customHeight="1" x14ac:dyDescent="0.35">
      <c r="A139" s="325"/>
      <c r="B139" s="1286"/>
      <c r="C139" s="1286"/>
      <c r="D139" s="859"/>
      <c r="E139" s="859"/>
      <c r="F139" s="859"/>
      <c r="G139" s="315"/>
      <c r="H139" s="1287"/>
      <c r="I139" s="1287"/>
      <c r="J139" s="880"/>
      <c r="K139" s="859"/>
      <c r="L139" s="1237"/>
      <c r="M139" s="1237"/>
      <c r="N139" s="1237"/>
      <c r="O139" s="880"/>
    </row>
    <row r="140" spans="1:15" ht="22" customHeight="1" x14ac:dyDescent="0.35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</row>
    <row r="141" spans="1:15" ht="15" x14ac:dyDescent="0.35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</row>
  </sheetData>
  <mergeCells count="194">
    <mergeCell ref="M129:N129"/>
    <mergeCell ref="B134:C134"/>
    <mergeCell ref="H134:I134"/>
    <mergeCell ref="L134:N134"/>
    <mergeCell ref="B139:C139"/>
    <mergeCell ref="H139:I139"/>
    <mergeCell ref="L139:N139"/>
    <mergeCell ref="A121:A122"/>
    <mergeCell ref="M122:N122"/>
    <mergeCell ref="A123:A124"/>
    <mergeCell ref="A125:A126"/>
    <mergeCell ref="A127:A128"/>
    <mergeCell ref="M127:N127"/>
    <mergeCell ref="M128:N128"/>
    <mergeCell ref="A117:A118"/>
    <mergeCell ref="M117:N117"/>
    <mergeCell ref="M118:N118"/>
    <mergeCell ref="A119:A120"/>
    <mergeCell ref="M119:N119"/>
    <mergeCell ref="M120:N120"/>
    <mergeCell ref="A113:A114"/>
    <mergeCell ref="M113:N113"/>
    <mergeCell ref="M114:N114"/>
    <mergeCell ref="A115:A116"/>
    <mergeCell ref="M115:N115"/>
    <mergeCell ref="M116:N116"/>
    <mergeCell ref="M107:N107"/>
    <mergeCell ref="M108:N108"/>
    <mergeCell ref="A109:A110"/>
    <mergeCell ref="M109:N109"/>
    <mergeCell ref="M110:N110"/>
    <mergeCell ref="A111:A112"/>
    <mergeCell ref="M111:N111"/>
    <mergeCell ref="M112:N112"/>
    <mergeCell ref="A103:A104"/>
    <mergeCell ref="M103:N103"/>
    <mergeCell ref="M104:N104"/>
    <mergeCell ref="A105:A106"/>
    <mergeCell ref="M105:N105"/>
    <mergeCell ref="M106:N106"/>
    <mergeCell ref="A99:A100"/>
    <mergeCell ref="M99:N99"/>
    <mergeCell ref="M100:N100"/>
    <mergeCell ref="A101:A102"/>
    <mergeCell ref="M101:N101"/>
    <mergeCell ref="M102:N102"/>
    <mergeCell ref="A95:A96"/>
    <mergeCell ref="M95:N95"/>
    <mergeCell ref="M96:N96"/>
    <mergeCell ref="A97:A98"/>
    <mergeCell ref="M97:N97"/>
    <mergeCell ref="M98:N98"/>
    <mergeCell ref="A91:A92"/>
    <mergeCell ref="M91:N91"/>
    <mergeCell ref="M92:N92"/>
    <mergeCell ref="A93:A94"/>
    <mergeCell ref="M93:N93"/>
    <mergeCell ref="M94:N94"/>
    <mergeCell ref="A87:A88"/>
    <mergeCell ref="M87:N87"/>
    <mergeCell ref="M88:N88"/>
    <mergeCell ref="A89:A90"/>
    <mergeCell ref="M89:N89"/>
    <mergeCell ref="M90:N90"/>
    <mergeCell ref="A83:A84"/>
    <mergeCell ref="M83:N83"/>
    <mergeCell ref="M84:N84"/>
    <mergeCell ref="A85:A86"/>
    <mergeCell ref="M85:N85"/>
    <mergeCell ref="M86:N86"/>
    <mergeCell ref="A79:A80"/>
    <mergeCell ref="M79:N79"/>
    <mergeCell ref="M80:N80"/>
    <mergeCell ref="A81:A82"/>
    <mergeCell ref="M81:N81"/>
    <mergeCell ref="M82:N82"/>
    <mergeCell ref="A75:A76"/>
    <mergeCell ref="M75:N75"/>
    <mergeCell ref="M76:N76"/>
    <mergeCell ref="A77:A78"/>
    <mergeCell ref="M77:N77"/>
    <mergeCell ref="M78:N78"/>
    <mergeCell ref="M69:N69"/>
    <mergeCell ref="O69:O70"/>
    <mergeCell ref="M70:N70"/>
    <mergeCell ref="A71:A72"/>
    <mergeCell ref="M72:N72"/>
    <mergeCell ref="A73:A74"/>
    <mergeCell ref="M73:N73"/>
    <mergeCell ref="M74:N74"/>
    <mergeCell ref="M71:N71"/>
    <mergeCell ref="A64:A65"/>
    <mergeCell ref="K66:L66"/>
    <mergeCell ref="A69:A70"/>
    <mergeCell ref="B69:C69"/>
    <mergeCell ref="E69:G69"/>
    <mergeCell ref="H69:K69"/>
    <mergeCell ref="A60:A61"/>
    <mergeCell ref="K60:L60"/>
    <mergeCell ref="K61:L61"/>
    <mergeCell ref="A62:A63"/>
    <mergeCell ref="K62:L62"/>
    <mergeCell ref="K63:L63"/>
    <mergeCell ref="K65:L65"/>
    <mergeCell ref="K64:L64"/>
    <mergeCell ref="A56:A57"/>
    <mergeCell ref="K56:L56"/>
    <mergeCell ref="K57:L57"/>
    <mergeCell ref="A58:A59"/>
    <mergeCell ref="K58:L58"/>
    <mergeCell ref="K59:L59"/>
    <mergeCell ref="A52:A53"/>
    <mergeCell ref="K52:L52"/>
    <mergeCell ref="K53:L53"/>
    <mergeCell ref="A54:A55"/>
    <mergeCell ref="K54:L54"/>
    <mergeCell ref="K55:L55"/>
    <mergeCell ref="A48:A49"/>
    <mergeCell ref="K48:L48"/>
    <mergeCell ref="K49:L49"/>
    <mergeCell ref="A50:A51"/>
    <mergeCell ref="K50:L50"/>
    <mergeCell ref="K51:L51"/>
    <mergeCell ref="A44:A45"/>
    <mergeCell ref="K44:L44"/>
    <mergeCell ref="K45:L45"/>
    <mergeCell ref="A46:A47"/>
    <mergeCell ref="K46:L46"/>
    <mergeCell ref="K47:L47"/>
    <mergeCell ref="A40:A41"/>
    <mergeCell ref="K40:L40"/>
    <mergeCell ref="K41:L41"/>
    <mergeCell ref="A42:A43"/>
    <mergeCell ref="K42:L42"/>
    <mergeCell ref="K43:L43"/>
    <mergeCell ref="A36:A37"/>
    <mergeCell ref="K36:L36"/>
    <mergeCell ref="K37:L37"/>
    <mergeCell ref="A38:A39"/>
    <mergeCell ref="K38:L38"/>
    <mergeCell ref="K39:L39"/>
    <mergeCell ref="A32:A33"/>
    <mergeCell ref="K32:L32"/>
    <mergeCell ref="K33:L33"/>
    <mergeCell ref="A34:A35"/>
    <mergeCell ref="K34:L34"/>
    <mergeCell ref="K35:L35"/>
    <mergeCell ref="A28:A29"/>
    <mergeCell ref="K28:L28"/>
    <mergeCell ref="K29:L29"/>
    <mergeCell ref="A30:A31"/>
    <mergeCell ref="K30:L30"/>
    <mergeCell ref="K31:L31"/>
    <mergeCell ref="A24:A25"/>
    <mergeCell ref="K24:L24"/>
    <mergeCell ref="K25:L25"/>
    <mergeCell ref="A26:A27"/>
    <mergeCell ref="K26:L26"/>
    <mergeCell ref="K27:L27"/>
    <mergeCell ref="A20:A21"/>
    <mergeCell ref="K20:L20"/>
    <mergeCell ref="K21:L21"/>
    <mergeCell ref="A22:A23"/>
    <mergeCell ref="K22:L22"/>
    <mergeCell ref="K23:L23"/>
    <mergeCell ref="A16:A17"/>
    <mergeCell ref="K16:L16"/>
    <mergeCell ref="K17:L17"/>
    <mergeCell ref="A18:A19"/>
    <mergeCell ref="K18:L18"/>
    <mergeCell ref="K19:L19"/>
    <mergeCell ref="A10:A11"/>
    <mergeCell ref="K10:L10"/>
    <mergeCell ref="A12:A13"/>
    <mergeCell ref="K12:L12"/>
    <mergeCell ref="K13:L13"/>
    <mergeCell ref="A14:A15"/>
    <mergeCell ref="K14:L14"/>
    <mergeCell ref="K15:L15"/>
    <mergeCell ref="K11:L11"/>
    <mergeCell ref="A6:A7"/>
    <mergeCell ref="K6:L6"/>
    <mergeCell ref="K7:L7"/>
    <mergeCell ref="A8:A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K5:L5"/>
  </mergeCells>
  <printOptions horizontalCentered="1"/>
  <pageMargins left="0.25" right="0.25" top="0.16" bottom="0.12" header="0.18" footer="0.12"/>
  <pageSetup paperSize="9" scale="48" fitToHeight="0" orientation="landscape" horizontalDpi="360" verticalDpi="360" r:id="rId1"/>
  <rowBreaks count="1" manualBreakCount="1">
    <brk id="67" max="15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2">
    <pageSetUpPr fitToPage="1"/>
  </sheetPr>
  <dimension ref="A1:P145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7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315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43952</v>
      </c>
      <c r="B6" s="327">
        <v>221850</v>
      </c>
      <c r="C6" s="327">
        <v>110849</v>
      </c>
      <c r="D6" s="297"/>
      <c r="E6" s="297"/>
      <c r="F6" s="297"/>
      <c r="G6" s="298"/>
      <c r="H6" s="298"/>
      <c r="I6" s="298"/>
      <c r="J6" s="298"/>
      <c r="K6" s="1241"/>
      <c r="L6" s="1288"/>
      <c r="M6" s="298"/>
      <c r="N6" s="298"/>
      <c r="O6" s="298"/>
    </row>
    <row r="7" spans="1:16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/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43953</v>
      </c>
      <c r="B8" s="327">
        <v>209228</v>
      </c>
      <c r="C8" s="327">
        <v>105647</v>
      </c>
      <c r="D8" s="297"/>
      <c r="E8" s="297"/>
      <c r="F8" s="297"/>
      <c r="G8" s="298"/>
      <c r="H8" s="298"/>
      <c r="I8" s="298">
        <v>114750</v>
      </c>
      <c r="J8" s="298"/>
      <c r="K8" s="1289"/>
      <c r="L8" s="1290"/>
      <c r="M8" s="298"/>
      <c r="N8" s="298"/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43954</v>
      </c>
      <c r="B10" s="327">
        <v>218331</v>
      </c>
      <c r="C10" s="327">
        <v>104346</v>
      </c>
      <c r="D10" s="297"/>
      <c r="E10" s="297"/>
      <c r="F10" s="297"/>
      <c r="G10" s="298"/>
      <c r="H10" s="298"/>
      <c r="I10" s="298"/>
      <c r="J10" s="298"/>
      <c r="K10" s="1241"/>
      <c r="L10" s="1288"/>
      <c r="M10" s="298"/>
      <c r="N10" s="298"/>
      <c r="O10" s="298"/>
    </row>
    <row r="11" spans="1:16" ht="15" customHeight="1" x14ac:dyDescent="0.35">
      <c r="A11" s="1251"/>
      <c r="B11" s="327"/>
      <c r="C11" s="297"/>
      <c r="D11" s="297"/>
      <c r="E11" s="297"/>
      <c r="F11" s="297"/>
      <c r="G11" s="298"/>
      <c r="H11" s="298"/>
      <c r="I11" s="298"/>
      <c r="J11" s="298"/>
      <c r="K11" s="868"/>
      <c r="L11" s="881"/>
      <c r="M11" s="298"/>
      <c r="N11" s="298"/>
      <c r="O11" s="298"/>
    </row>
    <row r="12" spans="1:16" ht="15" customHeight="1" x14ac:dyDescent="0.35">
      <c r="A12" s="1249">
        <v>43955</v>
      </c>
      <c r="B12" s="327">
        <v>210528</v>
      </c>
      <c r="C12" s="327">
        <v>204102</v>
      </c>
      <c r="D12" s="297"/>
      <c r="E12" s="297"/>
      <c r="F12" s="297"/>
      <c r="G12" s="298">
        <v>162639</v>
      </c>
      <c r="H12" s="298"/>
      <c r="I12" s="298">
        <v>114750</v>
      </c>
      <c r="J12" s="298"/>
      <c r="K12" s="1241"/>
      <c r="L12" s="1288"/>
      <c r="M12" s="298"/>
      <c r="N12" s="298"/>
      <c r="O12" s="298"/>
    </row>
    <row r="13" spans="1:16" ht="15" customHeight="1" x14ac:dyDescent="0.35">
      <c r="A13" s="1251"/>
      <c r="B13" s="327"/>
      <c r="C13" s="327"/>
      <c r="D13" s="297"/>
      <c r="E13" s="297"/>
      <c r="F13" s="297"/>
      <c r="G13" s="298"/>
      <c r="H13" s="298"/>
      <c r="I13" s="298"/>
      <c r="J13" s="298"/>
      <c r="K13" s="1241"/>
      <c r="L13" s="1288"/>
      <c r="M13" s="298"/>
      <c r="N13" s="298"/>
      <c r="O13" s="298"/>
    </row>
    <row r="14" spans="1:16" ht="15" customHeight="1" x14ac:dyDescent="0.35">
      <c r="A14" s="1249">
        <v>43956</v>
      </c>
      <c r="B14" s="327">
        <v>202649</v>
      </c>
      <c r="C14" s="327"/>
      <c r="D14" s="297"/>
      <c r="E14" s="297"/>
      <c r="F14" s="297">
        <v>182053</v>
      </c>
      <c r="G14" s="298"/>
      <c r="H14" s="298"/>
      <c r="I14" s="298">
        <v>114750</v>
      </c>
      <c r="J14" s="298"/>
      <c r="K14" s="1241"/>
      <c r="L14" s="1288"/>
      <c r="M14" s="298"/>
      <c r="N14" s="298"/>
      <c r="O14" s="298"/>
    </row>
    <row r="15" spans="1:16" ht="15" customHeight="1" x14ac:dyDescent="0.35">
      <c r="A15" s="1251"/>
      <c r="B15" s="327"/>
      <c r="C15" s="327"/>
      <c r="D15" s="297"/>
      <c r="E15" s="297"/>
      <c r="F15" s="297"/>
      <c r="G15" s="298"/>
      <c r="H15" s="298"/>
      <c r="I15" s="298"/>
      <c r="J15" s="298"/>
      <c r="K15" s="1241"/>
      <c r="L15" s="1288"/>
      <c r="M15" s="298"/>
      <c r="N15" s="298"/>
      <c r="O15" s="298"/>
    </row>
    <row r="16" spans="1:16" ht="15" customHeight="1" x14ac:dyDescent="0.35">
      <c r="A16" s="1249">
        <v>43957</v>
      </c>
      <c r="B16" s="327">
        <v>226287</v>
      </c>
      <c r="C16" s="327">
        <v>208233</v>
      </c>
      <c r="D16" s="297">
        <v>280985</v>
      </c>
      <c r="E16" s="297"/>
      <c r="F16" s="297"/>
      <c r="G16" s="298"/>
      <c r="H16" s="298"/>
      <c r="I16" s="298">
        <v>114750</v>
      </c>
      <c r="J16" s="298"/>
      <c r="K16" s="1241"/>
      <c r="L16" s="1288"/>
      <c r="M16" s="298"/>
      <c r="N16" s="298"/>
      <c r="O16" s="298"/>
    </row>
    <row r="17" spans="1:15" ht="15" customHeight="1" x14ac:dyDescent="0.35">
      <c r="A17" s="1251"/>
      <c r="B17" s="327"/>
      <c r="C17" s="327"/>
      <c r="D17" s="297"/>
      <c r="E17" s="297"/>
      <c r="F17" s="297"/>
      <c r="G17" s="298"/>
      <c r="H17" s="298"/>
      <c r="I17" s="298"/>
      <c r="J17" s="298"/>
      <c r="K17" s="1241"/>
      <c r="L17" s="1288"/>
      <c r="M17" s="298"/>
      <c r="N17" s="298"/>
      <c r="O17" s="298"/>
    </row>
    <row r="18" spans="1:15" ht="15" customHeight="1" x14ac:dyDescent="0.35">
      <c r="A18" s="1249">
        <v>43958</v>
      </c>
      <c r="B18" s="327">
        <v>228047</v>
      </c>
      <c r="C18" s="327"/>
      <c r="D18" s="297"/>
      <c r="E18" s="297">
        <v>164800</v>
      </c>
      <c r="F18" s="297"/>
      <c r="G18" s="298"/>
      <c r="H18" s="298"/>
      <c r="I18" s="298"/>
      <c r="J18" s="298"/>
      <c r="K18" s="1241"/>
      <c r="L18" s="1288"/>
      <c r="M18" s="298"/>
      <c r="N18" s="298"/>
      <c r="O18" s="298"/>
    </row>
    <row r="19" spans="1:15" ht="15" customHeight="1" x14ac:dyDescent="0.35">
      <c r="A19" s="1251"/>
      <c r="B19" s="327"/>
      <c r="C19" s="327"/>
      <c r="D19" s="297"/>
      <c r="E19" s="297"/>
      <c r="F19" s="297"/>
      <c r="G19" s="298"/>
      <c r="H19" s="298"/>
      <c r="I19" s="298"/>
      <c r="J19" s="298"/>
      <c r="K19" s="1241"/>
      <c r="L19" s="1288"/>
      <c r="M19" s="298"/>
      <c r="N19" s="298"/>
      <c r="O19" s="298"/>
    </row>
    <row r="20" spans="1:15" ht="15" customHeight="1" x14ac:dyDescent="0.35">
      <c r="A20" s="1249">
        <v>43959</v>
      </c>
      <c r="B20" s="327">
        <v>163634</v>
      </c>
      <c r="C20" s="327">
        <v>215348</v>
      </c>
      <c r="D20" s="297"/>
      <c r="E20" s="297"/>
      <c r="F20" s="297"/>
      <c r="G20" s="298"/>
      <c r="H20" s="298"/>
      <c r="I20" s="298">
        <v>114750</v>
      </c>
      <c r="J20" s="298"/>
      <c r="K20" s="1241"/>
      <c r="L20" s="1288"/>
      <c r="M20" s="298"/>
      <c r="N20" s="298">
        <v>458180</v>
      </c>
      <c r="O20" s="298"/>
    </row>
    <row r="21" spans="1:15" ht="15" customHeight="1" x14ac:dyDescent="0.35">
      <c r="A21" s="1251"/>
      <c r="B21" s="327"/>
      <c r="C21" s="327"/>
      <c r="D21" s="297"/>
      <c r="E21" s="297"/>
      <c r="F21" s="297"/>
      <c r="G21" s="298"/>
      <c r="H21" s="298"/>
      <c r="I21" s="298">
        <v>114750</v>
      </c>
      <c r="J21" s="298"/>
      <c r="K21" s="1241">
        <v>95090</v>
      </c>
      <c r="L21" s="1288"/>
      <c r="M21" s="298"/>
      <c r="N21" s="298"/>
      <c r="O21" s="298"/>
    </row>
    <row r="22" spans="1:15" ht="15" customHeight="1" x14ac:dyDescent="0.35">
      <c r="A22" s="1249">
        <v>43960</v>
      </c>
      <c r="B22" s="327"/>
      <c r="C22" s="327"/>
      <c r="D22" s="297"/>
      <c r="E22" s="297"/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51"/>
      <c r="B23" s="327">
        <v>197294</v>
      </c>
      <c r="C23" s="327"/>
      <c r="D23" s="297"/>
      <c r="E23" s="297"/>
      <c r="F23" s="297"/>
      <c r="G23" s="298"/>
      <c r="H23" s="298"/>
      <c r="I23" s="298">
        <v>114750</v>
      </c>
      <c r="J23" s="298"/>
      <c r="K23" s="1241"/>
      <c r="L23" s="1288"/>
      <c r="M23" s="298"/>
      <c r="N23" s="298"/>
      <c r="O23" s="298"/>
    </row>
    <row r="24" spans="1:15" ht="15" customHeight="1" x14ac:dyDescent="0.35">
      <c r="A24" s="1249">
        <v>43961</v>
      </c>
      <c r="B24" s="327"/>
      <c r="C24" s="327">
        <v>164475</v>
      </c>
      <c r="D24" s="297"/>
      <c r="E24" s="297"/>
      <c r="F24" s="297"/>
      <c r="G24" s="298"/>
      <c r="H24" s="298"/>
      <c r="I24" s="298"/>
      <c r="J24" s="298"/>
      <c r="K24" s="1241"/>
      <c r="L24" s="1288"/>
      <c r="M24" s="298"/>
      <c r="N24" s="298"/>
      <c r="O24" s="298"/>
    </row>
    <row r="25" spans="1:15" ht="15" customHeight="1" x14ac:dyDescent="0.35">
      <c r="A25" s="1251"/>
      <c r="B25" s="327"/>
      <c r="C25" s="327">
        <v>237915</v>
      </c>
      <c r="D25" s="297"/>
      <c r="E25" s="297"/>
      <c r="F25" s="297"/>
      <c r="G25" s="298"/>
      <c r="H25" s="298"/>
      <c r="I25" s="298"/>
      <c r="J25" s="298"/>
      <c r="K25" s="1241"/>
      <c r="L25" s="1288"/>
      <c r="M25" s="298"/>
      <c r="N25" s="298"/>
      <c r="O25" s="298"/>
    </row>
    <row r="26" spans="1:15" ht="15" customHeight="1" x14ac:dyDescent="0.35">
      <c r="A26" s="1249">
        <v>43962</v>
      </c>
      <c r="B26" s="327">
        <v>243423</v>
      </c>
      <c r="C26" s="327">
        <v>129132</v>
      </c>
      <c r="D26" s="297"/>
      <c r="E26" s="297"/>
      <c r="F26" s="297"/>
      <c r="G26" s="298"/>
      <c r="H26" s="298"/>
      <c r="I26" s="298">
        <v>114750</v>
      </c>
      <c r="J26" s="298"/>
      <c r="K26" s="1241"/>
      <c r="L26" s="1288"/>
      <c r="M26" s="298"/>
      <c r="N26" s="298"/>
      <c r="O26" s="298"/>
    </row>
    <row r="27" spans="1:15" ht="15" customHeight="1" x14ac:dyDescent="0.35">
      <c r="A27" s="1251"/>
      <c r="B27" s="327"/>
      <c r="C27" s="327"/>
      <c r="D27" s="297"/>
      <c r="E27" s="297"/>
      <c r="F27" s="297"/>
      <c r="G27" s="298"/>
      <c r="H27" s="298"/>
      <c r="I27" s="298"/>
      <c r="J27" s="298"/>
      <c r="K27" s="1241"/>
      <c r="L27" s="1288"/>
      <c r="M27" s="298"/>
      <c r="N27" s="298"/>
      <c r="O27" s="298"/>
    </row>
    <row r="28" spans="1:15" ht="15" customHeight="1" x14ac:dyDescent="0.35">
      <c r="A28" s="1249">
        <v>43963</v>
      </c>
      <c r="B28" s="327">
        <v>140913</v>
      </c>
      <c r="C28" s="327"/>
      <c r="D28" s="297"/>
      <c r="E28" s="297">
        <v>140389</v>
      </c>
      <c r="F28" s="297"/>
      <c r="G28" s="298"/>
      <c r="H28" s="298"/>
      <c r="I28" s="298">
        <v>114750</v>
      </c>
      <c r="J28" s="298"/>
      <c r="K28" s="1241"/>
      <c r="L28" s="1288"/>
      <c r="M28" s="298"/>
      <c r="N28" s="298"/>
      <c r="O28" s="298"/>
    </row>
    <row r="29" spans="1:15" ht="15" customHeight="1" x14ac:dyDescent="0.35">
      <c r="A29" s="1251"/>
      <c r="B29" s="327"/>
      <c r="C29" s="327"/>
      <c r="D29" s="297"/>
      <c r="E29" s="297"/>
      <c r="F29" s="297"/>
      <c r="G29" s="298"/>
      <c r="H29" s="298"/>
      <c r="I29" s="298"/>
      <c r="J29" s="298"/>
      <c r="K29" s="1241"/>
      <c r="L29" s="1288"/>
      <c r="M29" s="298"/>
      <c r="N29" s="298"/>
      <c r="O29" s="298"/>
    </row>
    <row r="30" spans="1:15" ht="15" customHeight="1" x14ac:dyDescent="0.35">
      <c r="A30" s="1249">
        <v>43964</v>
      </c>
      <c r="B30" s="327"/>
      <c r="C30" s="327">
        <v>236538</v>
      </c>
      <c r="D30" s="297"/>
      <c r="E30" s="297"/>
      <c r="F30" s="297">
        <v>183495</v>
      </c>
      <c r="G30" s="298"/>
      <c r="H30" s="298"/>
      <c r="I30" s="298">
        <v>114750</v>
      </c>
      <c r="J30" s="298"/>
      <c r="K30" s="1241"/>
      <c r="L30" s="1288"/>
      <c r="M30" s="298">
        <v>370460</v>
      </c>
      <c r="N30" s="298"/>
      <c r="O30" s="298"/>
    </row>
    <row r="31" spans="1:15" ht="15" customHeight="1" x14ac:dyDescent="0.35">
      <c r="A31" s="1251"/>
      <c r="B31" s="327"/>
      <c r="C31" s="327"/>
      <c r="D31" s="297"/>
      <c r="E31" s="297"/>
      <c r="F31" s="297"/>
      <c r="G31" s="298"/>
      <c r="H31" s="298"/>
      <c r="I31" s="298">
        <v>114750</v>
      </c>
      <c r="J31" s="298"/>
      <c r="K31" s="1241"/>
      <c r="L31" s="1288"/>
      <c r="M31" s="298"/>
      <c r="N31" s="298"/>
      <c r="O31" s="298"/>
    </row>
    <row r="32" spans="1:15" ht="15" customHeight="1" x14ac:dyDescent="0.35">
      <c r="A32" s="1249">
        <v>43965</v>
      </c>
      <c r="B32" s="327">
        <v>263084</v>
      </c>
      <c r="C32" s="327">
        <v>87746</v>
      </c>
      <c r="D32" s="297"/>
      <c r="E32" s="297"/>
      <c r="F32" s="297"/>
      <c r="G32" s="298"/>
      <c r="H32" s="298">
        <v>100980</v>
      </c>
      <c r="I32" s="298">
        <v>114750</v>
      </c>
      <c r="J32" s="298"/>
      <c r="K32" s="1241"/>
      <c r="L32" s="1288"/>
      <c r="M32" s="298"/>
      <c r="N32" s="298"/>
      <c r="O32" s="298"/>
    </row>
    <row r="33" spans="1:15" ht="15" customHeight="1" x14ac:dyDescent="0.35">
      <c r="A33" s="1251"/>
      <c r="B33" s="327"/>
      <c r="C33" s="327"/>
      <c r="D33" s="297"/>
      <c r="E33" s="297"/>
      <c r="F33" s="297"/>
      <c r="G33" s="298"/>
      <c r="H33" s="298"/>
      <c r="I33" s="298"/>
      <c r="J33" s="298"/>
      <c r="K33" s="1241"/>
      <c r="L33" s="1288"/>
      <c r="M33" s="298"/>
      <c r="N33" s="298"/>
      <c r="O33" s="298"/>
    </row>
    <row r="34" spans="1:15" ht="15" customHeight="1" x14ac:dyDescent="0.35">
      <c r="A34" s="1249">
        <v>43966</v>
      </c>
      <c r="B34" s="327">
        <v>183753</v>
      </c>
      <c r="C34" s="327"/>
      <c r="D34" s="297"/>
      <c r="E34" s="297"/>
      <c r="F34" s="297"/>
      <c r="G34" s="298">
        <v>122477</v>
      </c>
      <c r="H34" s="298"/>
      <c r="I34" s="298">
        <v>114750</v>
      </c>
      <c r="J34" s="298"/>
      <c r="K34" s="1241"/>
      <c r="L34" s="1288"/>
      <c r="M34" s="298"/>
      <c r="N34" s="298"/>
      <c r="O34" s="298"/>
    </row>
    <row r="35" spans="1:15" ht="15" customHeight="1" x14ac:dyDescent="0.35">
      <c r="A35" s="1251"/>
      <c r="B35" s="327"/>
      <c r="C35" s="327"/>
      <c r="D35" s="297"/>
      <c r="E35" s="297"/>
      <c r="F35" s="297"/>
      <c r="G35" s="298"/>
      <c r="H35" s="298"/>
      <c r="I35" s="298"/>
      <c r="J35" s="298"/>
      <c r="K35" s="1241"/>
      <c r="L35" s="1288"/>
      <c r="M35" s="298"/>
      <c r="N35" s="298"/>
      <c r="O35" s="298"/>
    </row>
    <row r="36" spans="1:15" ht="15" customHeight="1" x14ac:dyDescent="0.35">
      <c r="A36" s="1249">
        <v>43967</v>
      </c>
      <c r="B36" s="327"/>
      <c r="C36" s="327">
        <v>182912</v>
      </c>
      <c r="D36" s="297"/>
      <c r="E36" s="297">
        <v>177469</v>
      </c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51"/>
      <c r="B37" s="327">
        <v>249773</v>
      </c>
      <c r="C37" s="327"/>
      <c r="D37" s="297"/>
      <c r="E37" s="297"/>
      <c r="F37" s="297"/>
      <c r="G37" s="298"/>
      <c r="H37" s="298"/>
      <c r="I37" s="298">
        <v>114750</v>
      </c>
      <c r="J37" s="298"/>
      <c r="K37" s="1241"/>
      <c r="L37" s="1288"/>
      <c r="M37" s="298"/>
      <c r="N37" s="298"/>
      <c r="O37" s="298"/>
    </row>
    <row r="38" spans="1:15" ht="15" customHeight="1" x14ac:dyDescent="0.35">
      <c r="A38" s="1249">
        <v>43968</v>
      </c>
      <c r="B38" s="327"/>
      <c r="C38" s="327"/>
      <c r="D38" s="297"/>
      <c r="E38" s="297"/>
      <c r="F38" s="297"/>
      <c r="G38" s="298"/>
      <c r="H38" s="298"/>
      <c r="I38" s="298"/>
      <c r="J38" s="298"/>
      <c r="K38" s="1241"/>
      <c r="L38" s="1288"/>
      <c r="M38" s="298"/>
      <c r="N38" s="298"/>
      <c r="O38" s="298"/>
    </row>
    <row r="39" spans="1:15" ht="15" customHeight="1" x14ac:dyDescent="0.35">
      <c r="A39" s="1251"/>
      <c r="B39" s="327">
        <v>249849</v>
      </c>
      <c r="C39" s="327"/>
      <c r="D39" s="297"/>
      <c r="E39" s="297"/>
      <c r="F39" s="297"/>
      <c r="G39" s="298"/>
      <c r="H39" s="298"/>
      <c r="I39" s="298"/>
      <c r="J39" s="298"/>
      <c r="K39" s="1241"/>
      <c r="L39" s="1288"/>
      <c r="M39" s="298"/>
      <c r="N39" s="298"/>
      <c r="O39" s="298"/>
    </row>
    <row r="40" spans="1:15" ht="15" customHeight="1" x14ac:dyDescent="0.35">
      <c r="A40" s="1249">
        <v>43969</v>
      </c>
      <c r="B40" s="327">
        <v>209916</v>
      </c>
      <c r="C40" s="327"/>
      <c r="D40" s="297"/>
      <c r="E40" s="297"/>
      <c r="F40" s="297"/>
      <c r="G40" s="298"/>
      <c r="H40" s="298"/>
      <c r="I40" s="298"/>
      <c r="J40" s="298"/>
      <c r="K40" s="1241"/>
      <c r="L40" s="1288"/>
      <c r="M40" s="298"/>
      <c r="N40" s="298"/>
      <c r="O40" s="298"/>
    </row>
    <row r="41" spans="1:15" ht="15" customHeight="1" x14ac:dyDescent="0.35">
      <c r="A41" s="1251"/>
      <c r="B41" s="327">
        <v>304547</v>
      </c>
      <c r="C41" s="327"/>
      <c r="D41" s="297"/>
      <c r="E41" s="297"/>
      <c r="F41" s="297"/>
      <c r="G41" s="298"/>
      <c r="H41" s="298"/>
      <c r="I41" s="298">
        <v>114750</v>
      </c>
      <c r="J41" s="298"/>
      <c r="K41" s="1241"/>
      <c r="L41" s="1288"/>
      <c r="M41" s="298"/>
      <c r="N41" s="298"/>
      <c r="O41" s="298"/>
    </row>
    <row r="42" spans="1:15" ht="15" customHeight="1" x14ac:dyDescent="0.35">
      <c r="A42" s="1249">
        <v>43970</v>
      </c>
      <c r="B42" s="327"/>
      <c r="C42" s="327"/>
      <c r="D42" s="297"/>
      <c r="E42" s="297"/>
      <c r="F42" s="297"/>
      <c r="G42" s="298"/>
      <c r="H42" s="298"/>
      <c r="I42" s="298"/>
      <c r="J42" s="298"/>
      <c r="K42" s="1241"/>
      <c r="L42" s="1288"/>
      <c r="M42" s="298"/>
      <c r="N42" s="298"/>
      <c r="O42" s="298"/>
    </row>
    <row r="43" spans="1:15" ht="15" customHeight="1" x14ac:dyDescent="0.35">
      <c r="A43" s="1251"/>
      <c r="B43" s="327">
        <v>185819</v>
      </c>
      <c r="C43" s="327"/>
      <c r="D43" s="297"/>
      <c r="E43" s="297"/>
      <c r="F43" s="297"/>
      <c r="G43" s="298"/>
      <c r="H43" s="298">
        <v>93024</v>
      </c>
      <c r="I43" s="298">
        <v>114750</v>
      </c>
      <c r="J43" s="298"/>
      <c r="K43" s="1241"/>
      <c r="L43" s="1288"/>
      <c r="M43" s="298"/>
      <c r="N43" s="298"/>
      <c r="O43" s="298"/>
    </row>
    <row r="44" spans="1:15" ht="15" customHeight="1" x14ac:dyDescent="0.35">
      <c r="A44" s="1249">
        <v>43971</v>
      </c>
      <c r="B44" s="327"/>
      <c r="C44" s="327"/>
      <c r="D44" s="297"/>
      <c r="E44" s="297"/>
      <c r="F44" s="297"/>
      <c r="G44" s="298"/>
      <c r="H44" s="298"/>
      <c r="I44" s="298">
        <v>114750</v>
      </c>
      <c r="J44" s="298"/>
      <c r="K44" s="1241"/>
      <c r="L44" s="1288"/>
      <c r="M44" s="298"/>
      <c r="N44" s="298"/>
      <c r="O44" s="298"/>
    </row>
    <row r="45" spans="1:15" ht="15" customHeight="1" x14ac:dyDescent="0.35">
      <c r="A45" s="1251"/>
      <c r="B45" s="327">
        <v>189032</v>
      </c>
      <c r="C45" s="327">
        <v>240746</v>
      </c>
      <c r="D45" s="298"/>
      <c r="E45" s="297">
        <v>132149</v>
      </c>
      <c r="F45" s="297"/>
      <c r="G45" s="298"/>
      <c r="H45" s="298"/>
      <c r="I45" s="298">
        <v>114750</v>
      </c>
      <c r="J45" s="298"/>
      <c r="K45" s="1241"/>
      <c r="L45" s="1288"/>
      <c r="M45" s="298"/>
      <c r="N45" s="298">
        <v>342110</v>
      </c>
      <c r="O45" s="298"/>
    </row>
    <row r="46" spans="1:15" ht="15" customHeight="1" x14ac:dyDescent="0.35">
      <c r="A46" s="1249">
        <v>43972</v>
      </c>
      <c r="B46" s="327"/>
      <c r="C46" s="327"/>
      <c r="D46" s="298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51"/>
      <c r="B47" s="327">
        <v>185283</v>
      </c>
      <c r="C47" s="327"/>
      <c r="D47" s="297"/>
      <c r="E47" s="297"/>
      <c r="F47" s="297"/>
      <c r="G47" s="298"/>
      <c r="H47" s="298"/>
      <c r="I47" s="298"/>
      <c r="J47" s="298"/>
      <c r="K47" s="1241"/>
      <c r="L47" s="1288"/>
      <c r="M47" s="298"/>
      <c r="N47" s="298"/>
      <c r="O47" s="298"/>
    </row>
    <row r="48" spans="1:15" ht="17.25" customHeight="1" x14ac:dyDescent="0.35">
      <c r="A48" s="1249">
        <v>43973</v>
      </c>
      <c r="B48" s="327"/>
      <c r="C48" s="327"/>
      <c r="D48" s="297"/>
      <c r="E48" s="297"/>
      <c r="F48" s="297"/>
      <c r="G48" s="298"/>
      <c r="H48" s="298"/>
      <c r="I48" s="298">
        <v>114750</v>
      </c>
      <c r="J48" s="298"/>
      <c r="K48" s="1241"/>
      <c r="L48" s="1288"/>
      <c r="M48" s="298"/>
      <c r="N48" s="298"/>
      <c r="O48" s="298"/>
    </row>
    <row r="49" spans="1:15" ht="15" customHeight="1" x14ac:dyDescent="0.35">
      <c r="A49" s="1251"/>
      <c r="B49" s="327">
        <v>238529</v>
      </c>
      <c r="C49" s="327">
        <v>188649</v>
      </c>
      <c r="D49" s="297"/>
      <c r="E49" s="297"/>
      <c r="F49" s="297"/>
      <c r="G49" s="298">
        <v>446684</v>
      </c>
      <c r="H49" s="298"/>
      <c r="I49" s="298">
        <v>114750</v>
      </c>
      <c r="J49" s="298"/>
      <c r="K49" s="1241"/>
      <c r="L49" s="1288"/>
      <c r="M49" s="298"/>
      <c r="N49" s="298"/>
      <c r="O49" s="298"/>
    </row>
    <row r="50" spans="1:15" ht="15" customHeight="1" x14ac:dyDescent="0.35">
      <c r="A50" s="1249">
        <v>43974</v>
      </c>
      <c r="B50" s="327"/>
      <c r="C50" s="327"/>
      <c r="D50" s="297"/>
      <c r="E50" s="297"/>
      <c r="F50" s="297"/>
      <c r="G50" s="298"/>
      <c r="H50" s="298"/>
      <c r="I50" s="298"/>
      <c r="J50" s="298"/>
      <c r="K50" s="1241"/>
      <c r="L50" s="1288"/>
      <c r="M50" s="298"/>
      <c r="N50" s="298"/>
      <c r="O50" s="298"/>
    </row>
    <row r="51" spans="1:15" ht="15" customHeight="1" x14ac:dyDescent="0.35">
      <c r="A51" s="1251"/>
      <c r="B51" s="327">
        <v>205938</v>
      </c>
      <c r="C51" s="327"/>
      <c r="D51" s="297"/>
      <c r="E51" s="297"/>
      <c r="F51" s="297"/>
      <c r="G51" s="298"/>
      <c r="H51" s="298"/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49">
        <v>43975</v>
      </c>
      <c r="B52" s="327"/>
      <c r="C52" s="327"/>
      <c r="D52" s="297"/>
      <c r="E52" s="297"/>
      <c r="F52" s="297"/>
      <c r="G52" s="298"/>
      <c r="H52" s="298"/>
      <c r="I52" s="298"/>
      <c r="J52" s="298"/>
      <c r="K52" s="1241"/>
      <c r="L52" s="1288"/>
      <c r="M52" s="298"/>
      <c r="N52" s="298"/>
      <c r="O52" s="298"/>
    </row>
    <row r="53" spans="1:15" ht="15" customHeight="1" x14ac:dyDescent="0.35">
      <c r="A53" s="1251"/>
      <c r="B53" s="327"/>
      <c r="C53" s="327"/>
      <c r="D53" s="297"/>
      <c r="E53" s="297">
        <v>131634</v>
      </c>
      <c r="F53" s="297"/>
      <c r="G53" s="298"/>
      <c r="H53" s="298"/>
      <c r="I53" s="298"/>
      <c r="J53" s="298"/>
      <c r="K53" s="1241">
        <v>85680</v>
      </c>
      <c r="L53" s="1288"/>
      <c r="M53" s="298"/>
      <c r="N53" s="298"/>
      <c r="O53" s="298"/>
    </row>
    <row r="54" spans="1:15" ht="15" customHeight="1" x14ac:dyDescent="0.35">
      <c r="A54" s="1249">
        <v>43976</v>
      </c>
      <c r="B54" s="327"/>
      <c r="C54" s="327"/>
      <c r="D54" s="297"/>
      <c r="E54" s="297"/>
      <c r="F54" s="297"/>
      <c r="G54" s="298"/>
      <c r="H54" s="298"/>
      <c r="I54" s="298"/>
      <c r="J54" s="298"/>
      <c r="K54" s="1241"/>
      <c r="L54" s="1288"/>
      <c r="M54" s="298"/>
      <c r="N54" s="298"/>
      <c r="O54" s="298"/>
    </row>
    <row r="55" spans="1:15" ht="15" customHeight="1" x14ac:dyDescent="0.35">
      <c r="A55" s="1251"/>
      <c r="B55" s="327"/>
      <c r="C55" s="327"/>
      <c r="D55" s="297"/>
      <c r="E55" s="297"/>
      <c r="F55" s="297"/>
      <c r="G55" s="298"/>
      <c r="H55" s="298"/>
      <c r="I55" s="298"/>
      <c r="J55" s="298"/>
      <c r="K55" s="1241"/>
      <c r="L55" s="1288"/>
      <c r="M55" s="298"/>
      <c r="N55" s="298"/>
      <c r="O55" s="298"/>
    </row>
    <row r="56" spans="1:15" ht="15" customHeight="1" x14ac:dyDescent="0.35">
      <c r="A56" s="1249">
        <v>43977</v>
      </c>
      <c r="B56" s="327"/>
      <c r="C56" s="327"/>
      <c r="D56" s="297"/>
      <c r="E56" s="297"/>
      <c r="F56" s="297"/>
      <c r="G56" s="298"/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51"/>
      <c r="B57" s="327"/>
      <c r="C57" s="327"/>
      <c r="D57" s="297"/>
      <c r="E57" s="297"/>
      <c r="F57" s="297"/>
      <c r="G57" s="298"/>
      <c r="H57" s="298"/>
      <c r="I57" s="298"/>
      <c r="J57" s="298"/>
      <c r="K57" s="1241"/>
      <c r="L57" s="1288"/>
      <c r="M57" s="298">
        <v>240299</v>
      </c>
      <c r="N57" s="298"/>
      <c r="O57" s="298"/>
    </row>
    <row r="58" spans="1:15" ht="15" customHeight="1" x14ac:dyDescent="0.35">
      <c r="A58" s="1249">
        <v>43978</v>
      </c>
      <c r="B58" s="327"/>
      <c r="C58" s="327"/>
      <c r="D58" s="297"/>
      <c r="E58" s="297"/>
      <c r="F58" s="297"/>
      <c r="G58" s="298"/>
      <c r="H58" s="298"/>
      <c r="I58" s="298"/>
      <c r="J58" s="298"/>
      <c r="K58" s="1241"/>
      <c r="L58" s="1288"/>
      <c r="M58" s="298"/>
      <c r="N58" s="298"/>
      <c r="O58" s="298"/>
    </row>
    <row r="59" spans="1:15" ht="15" customHeight="1" x14ac:dyDescent="0.35">
      <c r="A59" s="1251"/>
      <c r="B59" s="327">
        <v>168377</v>
      </c>
      <c r="C59" s="327">
        <v>218790</v>
      </c>
      <c r="D59" s="297"/>
      <c r="E59" s="297"/>
      <c r="F59" s="297"/>
      <c r="G59" s="298"/>
      <c r="H59" s="298"/>
      <c r="I59" s="298"/>
      <c r="J59" s="298"/>
      <c r="K59" s="1241"/>
      <c r="L59" s="1288"/>
      <c r="M59" s="298"/>
      <c r="N59" s="298"/>
      <c r="O59" s="298"/>
    </row>
    <row r="60" spans="1:15" ht="15" customHeight="1" x14ac:dyDescent="0.35">
      <c r="A60" s="1249">
        <v>43979</v>
      </c>
      <c r="B60" s="327">
        <v>175874</v>
      </c>
      <c r="C60" s="327"/>
      <c r="D60" s="297"/>
      <c r="E60" s="297"/>
      <c r="F60" s="297"/>
      <c r="G60" s="298"/>
      <c r="H60" s="298"/>
      <c r="I60" s="298">
        <v>74205</v>
      </c>
      <c r="J60" s="298"/>
      <c r="K60" s="1241"/>
      <c r="L60" s="1288"/>
      <c r="M60" s="298"/>
      <c r="N60" s="298"/>
      <c r="O60" s="298"/>
    </row>
    <row r="61" spans="1:15" ht="15" customHeight="1" x14ac:dyDescent="0.35">
      <c r="A61" s="1251"/>
      <c r="B61" s="327"/>
      <c r="C61" s="327"/>
      <c r="D61" s="297"/>
      <c r="E61" s="297"/>
      <c r="F61" s="297"/>
      <c r="G61" s="298"/>
      <c r="H61" s="298"/>
      <c r="I61" s="298"/>
      <c r="J61" s="298"/>
      <c r="K61" s="1241"/>
      <c r="L61" s="1288"/>
      <c r="M61" s="298"/>
      <c r="N61" s="298"/>
      <c r="O61" s="298"/>
    </row>
    <row r="62" spans="1:15" ht="15" customHeight="1" x14ac:dyDescent="0.35">
      <c r="A62" s="1249">
        <v>43980</v>
      </c>
      <c r="B62" s="327">
        <v>133875</v>
      </c>
      <c r="C62" s="327">
        <v>158432</v>
      </c>
      <c r="D62" s="297"/>
      <c r="E62" s="297">
        <v>114279</v>
      </c>
      <c r="F62" s="297"/>
      <c r="G62" s="298"/>
      <c r="H62" s="298"/>
      <c r="I62" s="298">
        <v>114750</v>
      </c>
      <c r="J62" s="298"/>
      <c r="K62" s="1241"/>
      <c r="L62" s="1288"/>
      <c r="M62" s="298"/>
      <c r="N62" s="298"/>
      <c r="O62" s="298"/>
    </row>
    <row r="63" spans="1:15" ht="15" customHeight="1" x14ac:dyDescent="0.35">
      <c r="A63" s="1251"/>
      <c r="B63" s="327"/>
      <c r="C63" s="327"/>
      <c r="D63" s="297"/>
      <c r="E63" s="297"/>
      <c r="F63" s="297"/>
      <c r="G63" s="298"/>
      <c r="H63" s="298"/>
      <c r="I63" s="298"/>
      <c r="J63" s="298"/>
      <c r="K63" s="1241"/>
      <c r="L63" s="1288"/>
      <c r="M63" s="298"/>
      <c r="N63" s="298"/>
      <c r="O63" s="298"/>
    </row>
    <row r="64" spans="1:15" ht="15" customHeight="1" x14ac:dyDescent="0.35">
      <c r="A64" s="1249">
        <v>43981</v>
      </c>
      <c r="B64" s="327"/>
      <c r="C64" s="327"/>
      <c r="D64" s="297"/>
      <c r="E64" s="297"/>
      <c r="F64" s="297"/>
      <c r="G64" s="298"/>
      <c r="H64" s="298"/>
      <c r="I64" s="298"/>
      <c r="J64" s="298"/>
      <c r="K64" s="868"/>
      <c r="L64" s="881"/>
      <c r="M64" s="298"/>
      <c r="N64" s="298"/>
      <c r="O64" s="298"/>
    </row>
    <row r="65" spans="1:15" ht="15" customHeight="1" x14ac:dyDescent="0.35">
      <c r="A65" s="1251"/>
      <c r="B65" s="327">
        <v>196529</v>
      </c>
      <c r="C65" s="327"/>
      <c r="D65" s="297"/>
      <c r="E65" s="297"/>
      <c r="F65" s="297"/>
      <c r="G65" s="298"/>
      <c r="H65" s="298"/>
      <c r="I65" s="298">
        <v>114750</v>
      </c>
      <c r="J65" s="298"/>
      <c r="K65" s="868"/>
      <c r="L65" s="881"/>
      <c r="M65" s="298"/>
      <c r="N65" s="298"/>
      <c r="O65" s="298"/>
    </row>
    <row r="66" spans="1:15" ht="15" customHeight="1" x14ac:dyDescent="0.35">
      <c r="A66" s="1249">
        <v>43982</v>
      </c>
      <c r="B66" s="327"/>
      <c r="C66" s="327"/>
      <c r="D66" s="297"/>
      <c r="E66" s="297"/>
      <c r="F66" s="297"/>
      <c r="G66" s="298"/>
      <c r="H66" s="298"/>
      <c r="I66" s="298"/>
      <c r="J66" s="298"/>
      <c r="K66" s="1241"/>
      <c r="L66" s="1288"/>
      <c r="M66" s="298"/>
      <c r="N66" s="298"/>
      <c r="O66" s="298"/>
    </row>
    <row r="67" spans="1:15" ht="15" customHeight="1" x14ac:dyDescent="0.35">
      <c r="A67" s="1251"/>
      <c r="B67" s="327">
        <v>209381</v>
      </c>
      <c r="C67" s="327">
        <v>161339</v>
      </c>
      <c r="D67" s="297"/>
      <c r="E67" s="297"/>
      <c r="F67" s="297"/>
      <c r="G67" s="298"/>
      <c r="H67" s="298"/>
      <c r="I67" s="298"/>
      <c r="J67" s="298"/>
      <c r="K67" s="1241"/>
      <c r="L67" s="1288"/>
      <c r="M67" s="298"/>
      <c r="N67" s="298"/>
      <c r="O67" s="298"/>
    </row>
    <row r="68" spans="1:15" s="295" customFormat="1" ht="27" customHeight="1" x14ac:dyDescent="0.35">
      <c r="A68" s="862" t="s">
        <v>113</v>
      </c>
      <c r="B68" s="293">
        <f t="shared" ref="B68:K68" si="0">SUM(B6:B67)</f>
        <v>5611743</v>
      </c>
      <c r="C68" s="293">
        <f t="shared" si="0"/>
        <v>2955199</v>
      </c>
      <c r="D68" s="293">
        <f t="shared" si="0"/>
        <v>280985</v>
      </c>
      <c r="E68" s="293">
        <f t="shared" si="0"/>
        <v>860720</v>
      </c>
      <c r="F68" s="293">
        <f t="shared" si="0"/>
        <v>365548</v>
      </c>
      <c r="G68" s="293">
        <f t="shared" si="0"/>
        <v>731800</v>
      </c>
      <c r="H68" s="293">
        <f t="shared" si="0"/>
        <v>194004</v>
      </c>
      <c r="I68" s="293">
        <f t="shared" si="0"/>
        <v>2713455</v>
      </c>
      <c r="J68" s="293">
        <f t="shared" si="0"/>
        <v>0</v>
      </c>
      <c r="K68" s="1293">
        <f t="shared" si="0"/>
        <v>180770</v>
      </c>
      <c r="L68" s="1294"/>
      <c r="M68" s="293">
        <f>SUM(M6:M67)</f>
        <v>610759</v>
      </c>
      <c r="N68" s="293">
        <f>SUM(N6:N67)</f>
        <v>800290</v>
      </c>
      <c r="O68" s="293">
        <f>SUM(B68:N68)</f>
        <v>15305273</v>
      </c>
    </row>
    <row r="69" spans="1:15" s="295" customFormat="1" ht="81" customHeight="1" x14ac:dyDescent="0.35">
      <c r="A69" s="304"/>
      <c r="B69" s="304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</row>
    <row r="70" spans="1:15" ht="26.25" customHeight="1" thickBot="1" x14ac:dyDescent="0.4">
      <c r="A70" s="299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300"/>
      <c r="M70" s="299"/>
      <c r="N70" s="299"/>
      <c r="O70" s="299"/>
    </row>
    <row r="71" spans="1:15" s="295" customFormat="1" ht="48" customHeight="1" thickBot="1" x14ac:dyDescent="0.4">
      <c r="A71" s="1268" t="s">
        <v>2</v>
      </c>
      <c r="B71" s="1295" t="s">
        <v>293</v>
      </c>
      <c r="C71" s="1275"/>
      <c r="D71" s="320" t="s">
        <v>302</v>
      </c>
      <c r="E71" s="1265" t="s">
        <v>116</v>
      </c>
      <c r="F71" s="1266"/>
      <c r="G71" s="1267"/>
      <c r="H71" s="1296" t="s">
        <v>303</v>
      </c>
      <c r="I71" s="1297"/>
      <c r="J71" s="1297"/>
      <c r="K71" s="1298"/>
      <c r="L71" s="319" t="s">
        <v>7</v>
      </c>
      <c r="M71" s="1265" t="s">
        <v>304</v>
      </c>
      <c r="N71" s="1267"/>
      <c r="O71" s="1299" t="s">
        <v>9</v>
      </c>
    </row>
    <row r="72" spans="1:15" s="295" customFormat="1" ht="15" customHeight="1" thickBot="1" x14ac:dyDescent="0.4">
      <c r="A72" s="1268"/>
      <c r="B72" s="335" t="s">
        <v>311</v>
      </c>
      <c r="C72" s="336" t="s">
        <v>190</v>
      </c>
      <c r="D72" s="863" t="s">
        <v>306</v>
      </c>
      <c r="E72" s="863" t="s">
        <v>238</v>
      </c>
      <c r="F72" s="863" t="s">
        <v>211</v>
      </c>
      <c r="G72" s="863" t="s">
        <v>201</v>
      </c>
      <c r="H72" s="863" t="s">
        <v>197</v>
      </c>
      <c r="I72" s="863" t="s">
        <v>198</v>
      </c>
      <c r="J72" s="863" t="s">
        <v>199</v>
      </c>
      <c r="K72" s="863" t="s">
        <v>123</v>
      </c>
      <c r="L72" s="863" t="s">
        <v>307</v>
      </c>
      <c r="M72" s="1300" t="s">
        <v>284</v>
      </c>
      <c r="N72" s="1301"/>
      <c r="O72" s="1285"/>
    </row>
    <row r="73" spans="1:15" s="295" customFormat="1" ht="15" customHeight="1" thickBot="1" x14ac:dyDescent="0.4">
      <c r="A73" s="1243">
        <v>43952</v>
      </c>
      <c r="B73" s="867">
        <v>269139</v>
      </c>
      <c r="C73" s="869"/>
      <c r="D73" s="869"/>
      <c r="E73" s="869"/>
      <c r="F73" s="869"/>
      <c r="G73" s="869"/>
      <c r="H73" s="869"/>
      <c r="I73" s="869"/>
      <c r="J73" s="869"/>
      <c r="K73" s="869"/>
      <c r="L73" s="869"/>
      <c r="M73" s="334"/>
      <c r="N73" s="333"/>
      <c r="O73" s="869"/>
    </row>
    <row r="74" spans="1:15" ht="15" x14ac:dyDescent="0.35">
      <c r="A74" s="1244"/>
      <c r="B74" s="298">
        <v>382500</v>
      </c>
      <c r="C74" s="297"/>
      <c r="D74" s="298"/>
      <c r="E74" s="298"/>
      <c r="F74" s="298"/>
      <c r="G74" s="298"/>
      <c r="H74" s="298"/>
      <c r="I74" s="298"/>
      <c r="J74" s="298"/>
      <c r="K74" s="298"/>
      <c r="L74" s="298"/>
      <c r="M74" s="1304"/>
      <c r="N74" s="1305"/>
      <c r="O74" s="305"/>
    </row>
    <row r="75" spans="1:15" ht="15" customHeight="1" x14ac:dyDescent="0.35">
      <c r="A75" s="1249">
        <v>43953</v>
      </c>
      <c r="B75" s="305"/>
      <c r="C75" s="887"/>
      <c r="D75" s="305"/>
      <c r="E75" s="305"/>
      <c r="F75" s="305"/>
      <c r="G75" s="305"/>
      <c r="H75" s="305"/>
      <c r="I75" s="305"/>
      <c r="J75" s="305"/>
      <c r="K75" s="305"/>
      <c r="L75" s="305"/>
      <c r="M75" s="1241"/>
      <c r="N75" s="1288"/>
      <c r="O75" s="305"/>
    </row>
    <row r="76" spans="1:15" ht="15" customHeight="1" x14ac:dyDescent="0.35">
      <c r="A76" s="1251"/>
      <c r="B76" s="298"/>
      <c r="C76" s="297">
        <v>212364</v>
      </c>
      <c r="D76" s="298"/>
      <c r="E76" s="298"/>
      <c r="F76" s="298"/>
      <c r="G76" s="298"/>
      <c r="H76" s="298"/>
      <c r="I76" s="298"/>
      <c r="J76" s="298"/>
      <c r="K76" s="298"/>
      <c r="L76" s="298"/>
      <c r="M76" s="1241"/>
      <c r="N76" s="1288"/>
      <c r="O76" s="298"/>
    </row>
    <row r="77" spans="1:15" ht="15" customHeight="1" x14ac:dyDescent="0.35">
      <c r="A77" s="1249">
        <v>43954</v>
      </c>
      <c r="B77" s="298"/>
      <c r="C77" s="297"/>
      <c r="D77" s="298"/>
      <c r="E77" s="298"/>
      <c r="F77" s="298"/>
      <c r="G77" s="298"/>
      <c r="H77" s="298"/>
      <c r="I77" s="298">
        <v>90500</v>
      </c>
      <c r="J77" s="298"/>
      <c r="K77" s="298"/>
      <c r="L77" s="298"/>
      <c r="M77" s="1241"/>
      <c r="N77" s="1288"/>
      <c r="O77" s="298"/>
    </row>
    <row r="78" spans="1:15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1241"/>
      <c r="N78" s="1288"/>
      <c r="O78" s="298"/>
    </row>
    <row r="79" spans="1:15" ht="15" customHeight="1" x14ac:dyDescent="0.35">
      <c r="A79" s="1249">
        <v>43955</v>
      </c>
      <c r="B79" s="298"/>
      <c r="C79" s="297"/>
      <c r="D79" s="298">
        <v>189491</v>
      </c>
      <c r="E79" s="298">
        <v>319770</v>
      </c>
      <c r="F79" s="298"/>
      <c r="G79" s="298"/>
      <c r="H79" s="298"/>
      <c r="I79" s="298"/>
      <c r="J79" s="298"/>
      <c r="K79" s="298"/>
      <c r="L79" s="298">
        <v>189644</v>
      </c>
      <c r="M79" s="1241"/>
      <c r="N79" s="1288"/>
      <c r="O79" s="298"/>
    </row>
    <row r="80" spans="1:15" ht="15" customHeight="1" x14ac:dyDescent="0.35">
      <c r="A80" s="1251"/>
      <c r="B80" s="298"/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49">
        <v>43956</v>
      </c>
      <c r="B81" s="298"/>
      <c r="C81" s="297">
        <v>256275</v>
      </c>
      <c r="D81" s="298"/>
      <c r="E81" s="298"/>
      <c r="F81" s="298"/>
      <c r="G81" s="298">
        <v>281750</v>
      </c>
      <c r="H81" s="298"/>
      <c r="I81" s="298"/>
      <c r="J81" s="298"/>
      <c r="K81" s="298"/>
      <c r="L81" s="298"/>
      <c r="M81" s="1241"/>
      <c r="N81" s="1288"/>
      <c r="O81" s="298"/>
    </row>
    <row r="82" spans="1:15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9">
        <v>43957</v>
      </c>
      <c r="B83" s="298"/>
      <c r="C83" s="297"/>
      <c r="D83" s="298"/>
      <c r="E83" s="298"/>
      <c r="F83" s="298"/>
      <c r="G83" s="298"/>
      <c r="H83" s="298"/>
      <c r="I83" s="298"/>
      <c r="J83" s="298">
        <v>96237</v>
      </c>
      <c r="K83" s="298"/>
      <c r="L83" s="298">
        <v>219249</v>
      </c>
      <c r="M83" s="1241"/>
      <c r="N83" s="1288"/>
      <c r="O83" s="298"/>
    </row>
    <row r="84" spans="1:15" ht="15" customHeight="1" x14ac:dyDescent="0.35">
      <c r="A84" s="1251"/>
      <c r="B84" s="298"/>
      <c r="C84" s="297">
        <v>250079</v>
      </c>
      <c r="D84" s="298"/>
      <c r="E84" s="298"/>
      <c r="F84" s="298"/>
      <c r="G84" s="298"/>
      <c r="H84" s="298"/>
      <c r="I84" s="298"/>
      <c r="J84" s="298"/>
      <c r="K84" s="298"/>
      <c r="L84" s="298"/>
      <c r="M84" s="1241"/>
      <c r="N84" s="1288"/>
      <c r="O84" s="298"/>
    </row>
    <row r="85" spans="1:15" ht="15" customHeight="1" x14ac:dyDescent="0.35">
      <c r="A85" s="1249">
        <v>43958</v>
      </c>
      <c r="B85" s="298"/>
      <c r="C85" s="297">
        <v>192398</v>
      </c>
      <c r="D85" s="298">
        <v>205862</v>
      </c>
      <c r="E85" s="298"/>
      <c r="F85" s="298"/>
      <c r="G85" s="298"/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51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49">
        <v>43959</v>
      </c>
      <c r="B87" s="298">
        <v>382500</v>
      </c>
      <c r="C87" s="297">
        <v>232407</v>
      </c>
      <c r="D87" s="298"/>
      <c r="E87" s="298"/>
      <c r="F87" s="298"/>
      <c r="G87" s="298"/>
      <c r="H87" s="298"/>
      <c r="I87" s="298"/>
      <c r="J87" s="298"/>
      <c r="K87" s="298"/>
      <c r="L87" s="298"/>
      <c r="M87" s="1241"/>
      <c r="N87" s="1288"/>
      <c r="O87" s="298"/>
    </row>
    <row r="88" spans="1:15" ht="15" customHeight="1" x14ac:dyDescent="0.35">
      <c r="A88" s="1251"/>
      <c r="B88" s="298">
        <v>167427</v>
      </c>
      <c r="C88" s="297"/>
      <c r="D88" s="298"/>
      <c r="E88" s="298"/>
      <c r="F88" s="298"/>
      <c r="G88" s="298"/>
      <c r="H88" s="298"/>
      <c r="I88" s="298"/>
      <c r="J88" s="298">
        <v>90117</v>
      </c>
      <c r="K88" s="298"/>
      <c r="L88" s="298"/>
      <c r="M88" s="1241"/>
      <c r="N88" s="1288"/>
      <c r="O88" s="298"/>
    </row>
    <row r="89" spans="1:15" ht="15" customHeight="1" x14ac:dyDescent="0.35">
      <c r="A89" s="1249">
        <v>43960</v>
      </c>
      <c r="B89" s="298"/>
      <c r="C89" s="297"/>
      <c r="D89" s="298"/>
      <c r="E89" s="298"/>
      <c r="F89" s="298"/>
      <c r="G89" s="298"/>
      <c r="H89" s="298"/>
      <c r="I89" s="298"/>
      <c r="J89" s="298"/>
      <c r="K89" s="298"/>
      <c r="L89" s="298">
        <v>226440</v>
      </c>
      <c r="M89" s="1241"/>
      <c r="N89" s="1288"/>
      <c r="O89" s="298"/>
    </row>
    <row r="90" spans="1:15" ht="15" customHeight="1" x14ac:dyDescent="0.35">
      <c r="A90" s="1251"/>
      <c r="B90" s="298"/>
      <c r="C90" s="297">
        <v>234243</v>
      </c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9">
        <v>43961</v>
      </c>
      <c r="B91" s="298"/>
      <c r="C91" s="297">
        <v>202878</v>
      </c>
      <c r="D91" s="298"/>
      <c r="E91" s="298"/>
      <c r="F91" s="298"/>
      <c r="G91" s="298"/>
      <c r="H91" s="298"/>
      <c r="I91" s="298"/>
      <c r="J91" s="298"/>
      <c r="K91" s="298"/>
      <c r="L91" s="298"/>
      <c r="M91" s="1241"/>
      <c r="N91" s="1288"/>
      <c r="O91" s="298"/>
    </row>
    <row r="92" spans="1:15" ht="15" customHeight="1" x14ac:dyDescent="0.35">
      <c r="A92" s="1251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1249">
        <v>43962</v>
      </c>
      <c r="B93" s="298"/>
      <c r="C93" s="297">
        <v>167535</v>
      </c>
      <c r="D93" s="298"/>
      <c r="E93" s="298"/>
      <c r="F93" s="298"/>
      <c r="G93" s="298"/>
      <c r="H93" s="298"/>
      <c r="I93" s="298"/>
      <c r="J93" s="298"/>
      <c r="K93" s="298"/>
      <c r="L93" s="298"/>
      <c r="M93" s="1241"/>
      <c r="N93" s="1288"/>
      <c r="O93" s="298"/>
    </row>
    <row r="94" spans="1:15" ht="15" customHeight="1" x14ac:dyDescent="0.35">
      <c r="A94" s="1251"/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49">
        <v>43963</v>
      </c>
      <c r="B95" s="298"/>
      <c r="C95" s="297">
        <v>156672</v>
      </c>
      <c r="D95" s="298">
        <v>170901</v>
      </c>
      <c r="E95" s="298"/>
      <c r="F95" s="298"/>
      <c r="G95" s="298"/>
      <c r="H95" s="298"/>
      <c r="I95" s="298"/>
      <c r="J95" s="298"/>
      <c r="K95" s="298">
        <v>100904</v>
      </c>
      <c r="L95" s="298">
        <v>194310</v>
      </c>
      <c r="M95" s="1241"/>
      <c r="N95" s="1288"/>
      <c r="O95" s="298"/>
    </row>
    <row r="96" spans="1:15" ht="15" customHeight="1" x14ac:dyDescent="0.35">
      <c r="A96" s="1251"/>
      <c r="B96" s="298"/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49">
        <v>43964</v>
      </c>
      <c r="B97" s="298"/>
      <c r="C97" s="297">
        <v>182912</v>
      </c>
      <c r="D97" s="298"/>
      <c r="E97" s="298"/>
      <c r="F97" s="332"/>
      <c r="G97" s="298"/>
      <c r="H97" s="298"/>
      <c r="I97" s="298"/>
      <c r="J97" s="298"/>
      <c r="K97" s="298"/>
      <c r="L97" s="298"/>
      <c r="M97" s="1241"/>
      <c r="N97" s="1288"/>
      <c r="O97" s="298"/>
    </row>
    <row r="98" spans="1:15" ht="15" customHeight="1" x14ac:dyDescent="0.35">
      <c r="A98" s="1251"/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49">
        <v>43965</v>
      </c>
      <c r="B99" s="298"/>
      <c r="C99" s="297">
        <v>182223</v>
      </c>
      <c r="D99" s="298"/>
      <c r="E99" s="298"/>
      <c r="F99" s="298"/>
      <c r="G99" s="298"/>
      <c r="H99" s="298"/>
      <c r="I99" s="298"/>
      <c r="J99" s="298"/>
      <c r="K99" s="298"/>
      <c r="L99" s="298">
        <v>199283</v>
      </c>
      <c r="M99" s="1241"/>
      <c r="N99" s="1288"/>
      <c r="O99" s="298"/>
    </row>
    <row r="100" spans="1:15" ht="15" customHeight="1" x14ac:dyDescent="0.35">
      <c r="A100" s="1251"/>
      <c r="B100" s="298"/>
      <c r="C100" s="297"/>
      <c r="D100" s="298"/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9">
        <v>43966</v>
      </c>
      <c r="B101" s="298"/>
      <c r="C101" s="297">
        <v>185283</v>
      </c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51"/>
      <c r="B102" s="298"/>
      <c r="C102" s="297"/>
      <c r="D102" s="298"/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49">
        <v>43967</v>
      </c>
      <c r="B103" s="298"/>
      <c r="C103" s="297">
        <v>196299</v>
      </c>
      <c r="D103" s="298"/>
      <c r="E103" s="298"/>
      <c r="F103" s="298"/>
      <c r="G103" s="298"/>
      <c r="H103" s="298"/>
      <c r="I103" s="298"/>
      <c r="J103" s="298"/>
      <c r="K103" s="298"/>
      <c r="L103" s="298"/>
      <c r="M103" s="1241"/>
      <c r="N103" s="1288"/>
      <c r="O103" s="298"/>
    </row>
    <row r="104" spans="1:15" ht="15" customHeight="1" x14ac:dyDescent="0.35">
      <c r="A104" s="1251"/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1249">
        <v>43968</v>
      </c>
      <c r="B105" s="298"/>
      <c r="C105" s="297">
        <v>206780</v>
      </c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1251"/>
      <c r="B106" s="298"/>
      <c r="C106" s="297"/>
      <c r="D106" s="298">
        <v>203873</v>
      </c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1249">
        <v>43969</v>
      </c>
      <c r="B107" s="298"/>
      <c r="C107" s="297"/>
      <c r="D107" s="298"/>
      <c r="E107" s="298"/>
      <c r="F107" s="298"/>
      <c r="G107" s="298"/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1251"/>
      <c r="B108" s="298"/>
      <c r="C108" s="297">
        <v>243653</v>
      </c>
      <c r="D108" s="298"/>
      <c r="E108" s="298"/>
      <c r="F108" s="298"/>
      <c r="G108" s="298"/>
      <c r="H108" s="298"/>
      <c r="I108" s="298"/>
      <c r="J108" s="298"/>
      <c r="K108" s="298"/>
      <c r="L108" s="298">
        <v>202496</v>
      </c>
      <c r="M108" s="1241"/>
      <c r="N108" s="1288"/>
      <c r="O108" s="298"/>
    </row>
    <row r="109" spans="1:15" ht="15" customHeight="1" x14ac:dyDescent="0.35">
      <c r="A109" s="870">
        <v>43970</v>
      </c>
      <c r="B109" s="298"/>
      <c r="C109" s="297">
        <v>157361</v>
      </c>
      <c r="D109" s="298"/>
      <c r="E109" s="298"/>
      <c r="F109" s="298"/>
      <c r="G109" s="298"/>
      <c r="H109" s="298"/>
      <c r="I109" s="298"/>
      <c r="J109" s="298">
        <v>86598</v>
      </c>
      <c r="K109" s="298"/>
      <c r="L109" s="298"/>
      <c r="M109" s="1241"/>
      <c r="N109" s="1288"/>
      <c r="O109" s="298"/>
    </row>
    <row r="110" spans="1:15" ht="15" customHeight="1" x14ac:dyDescent="0.35">
      <c r="A110" s="870">
        <v>43971</v>
      </c>
      <c r="B110" s="298"/>
      <c r="C110" s="297">
        <v>147263</v>
      </c>
      <c r="D110" s="298"/>
      <c r="E110" s="298"/>
      <c r="F110" s="298"/>
      <c r="G110" s="298"/>
      <c r="H110" s="298"/>
      <c r="I110" s="298"/>
      <c r="J110" s="298">
        <v>76500</v>
      </c>
      <c r="K110" s="298"/>
      <c r="L110" s="298"/>
      <c r="M110" s="1241"/>
      <c r="N110" s="1288"/>
      <c r="O110" s="298"/>
    </row>
    <row r="111" spans="1:15" ht="15" customHeight="1" x14ac:dyDescent="0.35">
      <c r="A111" s="1249">
        <v>43972</v>
      </c>
      <c r="B111" s="298"/>
      <c r="C111" s="297"/>
      <c r="D111" s="298"/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5" customHeight="1" x14ac:dyDescent="0.35">
      <c r="A112" s="1251"/>
      <c r="B112" s="298"/>
      <c r="C112" s="297">
        <v>210452</v>
      </c>
      <c r="D112" s="298"/>
      <c r="E112" s="298"/>
      <c r="F112" s="298"/>
      <c r="G112" s="298"/>
      <c r="H112" s="298"/>
      <c r="I112" s="298"/>
      <c r="J112" s="298"/>
      <c r="K112" s="298"/>
      <c r="L112" s="298">
        <v>50000</v>
      </c>
      <c r="M112" s="1241"/>
      <c r="N112" s="1288"/>
      <c r="O112" s="298"/>
    </row>
    <row r="113" spans="1:15" ht="15" customHeight="1" x14ac:dyDescent="0.35">
      <c r="A113" s="1249">
        <v>43973</v>
      </c>
      <c r="B113" s="298">
        <v>50000</v>
      </c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1241"/>
      <c r="N113" s="1288"/>
      <c r="O113" s="298"/>
    </row>
    <row r="114" spans="1:15" ht="15" customHeight="1" x14ac:dyDescent="0.35">
      <c r="A114" s="1251"/>
      <c r="B114" s="298">
        <v>257706</v>
      </c>
      <c r="C114" s="297">
        <v>169218</v>
      </c>
      <c r="D114" s="298"/>
      <c r="E114" s="298">
        <v>322448</v>
      </c>
      <c r="F114" s="298"/>
      <c r="G114" s="298">
        <v>198671</v>
      </c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49">
        <v>43974</v>
      </c>
      <c r="B115" s="298">
        <v>382500</v>
      </c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8" customHeight="1" x14ac:dyDescent="0.35">
      <c r="A116" s="1251"/>
      <c r="B116" s="298"/>
      <c r="C116" s="297">
        <v>238374</v>
      </c>
      <c r="D116" s="298"/>
      <c r="E116" s="298"/>
      <c r="F116" s="298"/>
      <c r="G116" s="298"/>
      <c r="H116" s="298"/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1249">
        <v>43975</v>
      </c>
      <c r="B117" s="298"/>
      <c r="C117" s="297"/>
      <c r="D117" s="298"/>
      <c r="E117" s="298"/>
      <c r="F117" s="298"/>
      <c r="G117" s="298"/>
      <c r="H117" s="298"/>
      <c r="I117" s="298"/>
      <c r="J117" s="298"/>
      <c r="K117" s="298"/>
      <c r="L117" s="298"/>
      <c r="M117" s="1241"/>
      <c r="N117" s="1288"/>
      <c r="O117" s="298"/>
    </row>
    <row r="118" spans="1:15" ht="15" customHeight="1" x14ac:dyDescent="0.35">
      <c r="A118" s="1251"/>
      <c r="B118" s="298"/>
      <c r="C118" s="297"/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49">
        <v>43976</v>
      </c>
      <c r="B119" s="298"/>
      <c r="C119" s="297"/>
      <c r="D119" s="298"/>
      <c r="E119" s="298"/>
      <c r="F119" s="298"/>
      <c r="G119" s="298"/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1251"/>
      <c r="B120" s="298"/>
      <c r="C120" s="297"/>
      <c r="D120" s="298"/>
      <c r="E120" s="298"/>
      <c r="F120" s="298"/>
      <c r="G120" s="298"/>
      <c r="H120" s="298"/>
      <c r="I120" s="298"/>
      <c r="J120" s="298"/>
      <c r="K120" s="298">
        <v>77495</v>
      </c>
      <c r="L120" s="298"/>
      <c r="M120" s="1241"/>
      <c r="N120" s="1288"/>
      <c r="O120" s="298"/>
    </row>
    <row r="121" spans="1:15" ht="15" customHeight="1" x14ac:dyDescent="0.35">
      <c r="A121" s="1249">
        <v>43977</v>
      </c>
      <c r="B121" s="298"/>
      <c r="C121" s="297"/>
      <c r="D121" s="298"/>
      <c r="E121" s="298"/>
      <c r="F121" s="298">
        <v>332775</v>
      </c>
      <c r="G121" s="298"/>
      <c r="H121" s="298"/>
      <c r="I121" s="298"/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1251"/>
      <c r="B122" s="298"/>
      <c r="C122" s="297"/>
      <c r="D122" s="298">
        <v>243041</v>
      </c>
      <c r="E122" s="298"/>
      <c r="F122" s="298"/>
      <c r="G122" s="298"/>
      <c r="H122" s="298"/>
      <c r="I122" s="298"/>
      <c r="J122" s="298"/>
      <c r="K122" s="298"/>
      <c r="L122" s="298">
        <v>229347</v>
      </c>
      <c r="M122" s="1241"/>
      <c r="N122" s="1288"/>
      <c r="O122" s="298"/>
    </row>
    <row r="123" spans="1:15" ht="15" customHeight="1" x14ac:dyDescent="0.35">
      <c r="A123" s="1249">
        <v>43978</v>
      </c>
      <c r="B123" s="298"/>
      <c r="C123" s="297">
        <v>143361</v>
      </c>
      <c r="D123" s="298"/>
      <c r="E123" s="298"/>
      <c r="F123" s="298"/>
      <c r="G123" s="298"/>
      <c r="H123" s="298"/>
      <c r="I123" s="298"/>
      <c r="J123" s="298"/>
      <c r="K123" s="298"/>
      <c r="L123" s="298"/>
      <c r="M123" s="868"/>
      <c r="N123" s="881"/>
      <c r="O123" s="298"/>
    </row>
    <row r="124" spans="1:15" ht="15" customHeight="1" x14ac:dyDescent="0.35">
      <c r="A124" s="1251"/>
      <c r="B124" s="298"/>
      <c r="C124" s="297"/>
      <c r="D124" s="298"/>
      <c r="E124" s="298"/>
      <c r="F124" s="298"/>
      <c r="G124" s="298"/>
      <c r="H124" s="298"/>
      <c r="I124" s="298"/>
      <c r="J124" s="298"/>
      <c r="K124" s="298"/>
      <c r="L124" s="298"/>
      <c r="M124" s="1241"/>
      <c r="N124" s="1288"/>
      <c r="O124" s="298"/>
    </row>
    <row r="125" spans="1:15" ht="15" customHeight="1" x14ac:dyDescent="0.35">
      <c r="A125" s="1249">
        <v>43979</v>
      </c>
      <c r="B125" s="298"/>
      <c r="C125" s="297">
        <v>162486</v>
      </c>
      <c r="D125" s="298"/>
      <c r="E125" s="298"/>
      <c r="F125" s="298"/>
      <c r="G125" s="298"/>
      <c r="H125" s="298"/>
      <c r="I125" s="298"/>
      <c r="J125" s="298">
        <v>62654</v>
      </c>
      <c r="K125" s="298"/>
      <c r="L125" s="298"/>
      <c r="M125" s="868"/>
      <c r="N125" s="881"/>
      <c r="O125" s="298"/>
    </row>
    <row r="126" spans="1:15" ht="15" customHeight="1" x14ac:dyDescent="0.35">
      <c r="A126" s="1251"/>
      <c r="B126" s="298"/>
      <c r="C126" s="297"/>
      <c r="D126" s="298"/>
      <c r="E126" s="298"/>
      <c r="F126" s="298"/>
      <c r="G126" s="298">
        <v>262854</v>
      </c>
      <c r="H126" s="298"/>
      <c r="I126" s="298"/>
      <c r="J126" s="298"/>
      <c r="K126" s="298"/>
      <c r="L126" s="298"/>
      <c r="M126" s="868"/>
      <c r="N126" s="881"/>
      <c r="O126" s="298"/>
    </row>
    <row r="127" spans="1:15" ht="15" customHeight="1" x14ac:dyDescent="0.35">
      <c r="A127" s="1249">
        <v>43980</v>
      </c>
      <c r="B127" s="298"/>
      <c r="C127" s="297">
        <v>133722</v>
      </c>
      <c r="D127" s="298"/>
      <c r="E127" s="298"/>
      <c r="F127" s="298"/>
      <c r="G127" s="298"/>
      <c r="H127" s="298"/>
      <c r="I127" s="298"/>
      <c r="J127" s="298"/>
      <c r="K127" s="298"/>
      <c r="L127" s="298"/>
      <c r="M127" s="868"/>
      <c r="N127" s="881"/>
      <c r="O127" s="298"/>
    </row>
    <row r="128" spans="1:15" ht="15" customHeight="1" x14ac:dyDescent="0.35">
      <c r="A128" s="1251"/>
      <c r="B128" s="298"/>
      <c r="C128" s="297"/>
      <c r="D128" s="298"/>
      <c r="E128" s="298"/>
      <c r="F128" s="298"/>
      <c r="G128" s="298"/>
      <c r="H128" s="298"/>
      <c r="I128" s="298"/>
      <c r="J128" s="298"/>
      <c r="K128" s="298"/>
      <c r="L128" s="298"/>
      <c r="M128" s="868"/>
      <c r="N128" s="881"/>
      <c r="O128" s="298"/>
    </row>
    <row r="129" spans="1:15" ht="15" customHeight="1" x14ac:dyDescent="0.35">
      <c r="A129" s="1249">
        <v>43981</v>
      </c>
      <c r="B129" s="298"/>
      <c r="C129" s="297"/>
      <c r="D129" s="298"/>
      <c r="E129" s="298"/>
      <c r="F129" s="298"/>
      <c r="G129" s="298"/>
      <c r="H129" s="298"/>
      <c r="I129" s="298"/>
      <c r="J129" s="298"/>
      <c r="K129" s="298"/>
      <c r="L129" s="298"/>
      <c r="M129" s="1241"/>
      <c r="N129" s="1288"/>
      <c r="O129" s="298"/>
    </row>
    <row r="130" spans="1:15" ht="15" customHeight="1" x14ac:dyDescent="0.35">
      <c r="A130" s="1251"/>
      <c r="B130" s="298"/>
      <c r="C130" s="297">
        <v>189797</v>
      </c>
      <c r="D130" s="298"/>
      <c r="E130" s="298"/>
      <c r="F130" s="298"/>
      <c r="G130" s="298"/>
      <c r="H130" s="298"/>
      <c r="I130" s="298">
        <v>109625</v>
      </c>
      <c r="J130" s="298"/>
      <c r="K130" s="298"/>
      <c r="L130" s="298"/>
      <c r="M130" s="1241"/>
      <c r="N130" s="1288"/>
      <c r="O130" s="298"/>
    </row>
    <row r="131" spans="1:15" ht="15" customHeight="1" x14ac:dyDescent="0.35">
      <c r="A131" s="1249">
        <v>43982</v>
      </c>
      <c r="B131" s="298"/>
      <c r="C131" s="297"/>
      <c r="D131" s="298"/>
      <c r="E131" s="298"/>
      <c r="F131" s="298"/>
      <c r="G131" s="298"/>
      <c r="H131" s="298">
        <v>89582</v>
      </c>
      <c r="I131" s="298"/>
      <c r="J131" s="298"/>
      <c r="K131" s="298"/>
      <c r="L131" s="298"/>
      <c r="M131" s="868"/>
      <c r="N131" s="881"/>
      <c r="O131" s="298"/>
    </row>
    <row r="132" spans="1:15" ht="15" customHeight="1" x14ac:dyDescent="0.35">
      <c r="A132" s="1251"/>
      <c r="B132" s="298"/>
      <c r="C132" s="297">
        <v>198824</v>
      </c>
      <c r="D132" s="298"/>
      <c r="E132" s="298"/>
      <c r="F132" s="298"/>
      <c r="G132" s="298"/>
      <c r="H132" s="298"/>
      <c r="I132" s="298"/>
      <c r="J132" s="298"/>
      <c r="K132" s="298"/>
      <c r="L132" s="298"/>
      <c r="M132" s="868"/>
      <c r="N132" s="881"/>
      <c r="O132" s="298"/>
    </row>
    <row r="133" spans="1:15" s="295" customFormat="1" ht="22" customHeight="1" x14ac:dyDescent="0.35">
      <c r="A133" s="862" t="s">
        <v>113</v>
      </c>
      <c r="B133" s="293">
        <f>SUM(B73:B132)</f>
        <v>1891772</v>
      </c>
      <c r="C133" s="293">
        <f>SUM(C73:C132)</f>
        <v>4852859</v>
      </c>
      <c r="D133" s="293">
        <f t="shared" ref="D133:M133" si="1">SUM(D74:D130)</f>
        <v>1013168</v>
      </c>
      <c r="E133" s="293">
        <f t="shared" si="1"/>
        <v>642218</v>
      </c>
      <c r="F133" s="293">
        <f t="shared" si="1"/>
        <v>332775</v>
      </c>
      <c r="G133" s="293">
        <f t="shared" si="1"/>
        <v>743275</v>
      </c>
      <c r="H133" s="293">
        <f>SUM(H74:H132)</f>
        <v>89582</v>
      </c>
      <c r="I133" s="293">
        <f t="shared" si="1"/>
        <v>200125</v>
      </c>
      <c r="J133" s="293">
        <f t="shared" si="1"/>
        <v>412106</v>
      </c>
      <c r="K133" s="293">
        <f t="shared" si="1"/>
        <v>178399</v>
      </c>
      <c r="L133" s="293">
        <f t="shared" si="1"/>
        <v>1510769</v>
      </c>
      <c r="M133" s="1293">
        <f t="shared" si="1"/>
        <v>0</v>
      </c>
      <c r="N133" s="1294"/>
      <c r="O133" s="293">
        <f>SUM(B133:N133)</f>
        <v>11867048</v>
      </c>
    </row>
    <row r="134" spans="1:15" ht="24" customHeight="1" x14ac:dyDescent="0.35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2">
        <f>SUM(O5:O133)</f>
        <v>27172321</v>
      </c>
    </row>
    <row r="135" spans="1:15" ht="22" customHeight="1" x14ac:dyDescent="0.35">
      <c r="A135" s="331" t="s">
        <v>151</v>
      </c>
      <c r="B135" s="303"/>
      <c r="C135" s="303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</row>
    <row r="136" spans="1:15" ht="22" customHeight="1" x14ac:dyDescent="0.35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</row>
    <row r="137" spans="1:15" ht="22" customHeight="1" x14ac:dyDescent="0.35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</row>
    <row r="138" spans="1:15" ht="32.25" customHeight="1" x14ac:dyDescent="0.35">
      <c r="A138" s="324"/>
      <c r="B138" s="1238"/>
      <c r="C138" s="1238"/>
      <c r="D138" s="301"/>
      <c r="E138" s="301"/>
      <c r="F138" s="301"/>
      <c r="G138" s="301"/>
      <c r="H138" s="1239"/>
      <c r="I138" s="1239"/>
      <c r="J138" s="866"/>
      <c r="K138" s="301"/>
      <c r="L138" s="1239"/>
      <c r="M138" s="1239"/>
      <c r="N138" s="1239"/>
      <c r="O138" s="866"/>
    </row>
    <row r="139" spans="1:15" ht="22" customHeight="1" x14ac:dyDescent="0.35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</row>
    <row r="140" spans="1:15" ht="22" customHeight="1" x14ac:dyDescent="0.35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</row>
    <row r="141" spans="1:15" ht="22" customHeight="1" x14ac:dyDescent="0.35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</row>
    <row r="142" spans="1:15" ht="22" customHeight="1" x14ac:dyDescent="0.35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</row>
    <row r="143" spans="1:15" ht="22" customHeight="1" x14ac:dyDescent="0.35">
      <c r="A143" s="325"/>
      <c r="B143" s="1286"/>
      <c r="C143" s="1286"/>
      <c r="D143" s="859"/>
      <c r="E143" s="859"/>
      <c r="F143" s="859"/>
      <c r="G143" s="315"/>
      <c r="H143" s="1287"/>
      <c r="I143" s="1287"/>
      <c r="J143" s="880"/>
      <c r="K143" s="859"/>
      <c r="L143" s="1237"/>
      <c r="M143" s="1237"/>
      <c r="N143" s="1237"/>
      <c r="O143" s="880"/>
    </row>
    <row r="144" spans="1:15" ht="22" customHeight="1" x14ac:dyDescent="0.35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</row>
    <row r="145" spans="1:15" ht="15" x14ac:dyDescent="0.3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</row>
  </sheetData>
  <mergeCells count="194">
    <mergeCell ref="A1:O1"/>
    <mergeCell ref="A2:O2"/>
    <mergeCell ref="A4:A5"/>
    <mergeCell ref="B4:D4"/>
    <mergeCell ref="E4:F4"/>
    <mergeCell ref="K4:L4"/>
    <mergeCell ref="O4:O5"/>
    <mergeCell ref="K5:L5"/>
    <mergeCell ref="A10:A11"/>
    <mergeCell ref="K10:L10"/>
    <mergeCell ref="A12:A13"/>
    <mergeCell ref="K12:L12"/>
    <mergeCell ref="K13:L13"/>
    <mergeCell ref="A14:A15"/>
    <mergeCell ref="K14:L14"/>
    <mergeCell ref="K15:L15"/>
    <mergeCell ref="A6:A7"/>
    <mergeCell ref="K6:L6"/>
    <mergeCell ref="K7:L7"/>
    <mergeCell ref="A8:A9"/>
    <mergeCell ref="K8:L8"/>
    <mergeCell ref="K9:L9"/>
    <mergeCell ref="A20:A21"/>
    <mergeCell ref="K20:L20"/>
    <mergeCell ref="K21:L21"/>
    <mergeCell ref="A22:A23"/>
    <mergeCell ref="K22:L22"/>
    <mergeCell ref="K23:L23"/>
    <mergeCell ref="A16:A17"/>
    <mergeCell ref="K16:L16"/>
    <mergeCell ref="K17:L17"/>
    <mergeCell ref="A18:A19"/>
    <mergeCell ref="K18:L18"/>
    <mergeCell ref="K19:L19"/>
    <mergeCell ref="A28:A29"/>
    <mergeCell ref="K28:L28"/>
    <mergeCell ref="K29:L29"/>
    <mergeCell ref="A30:A31"/>
    <mergeCell ref="K30:L30"/>
    <mergeCell ref="K31:L31"/>
    <mergeCell ref="A24:A25"/>
    <mergeCell ref="K24:L24"/>
    <mergeCell ref="K25:L25"/>
    <mergeCell ref="A26:A27"/>
    <mergeCell ref="K26:L26"/>
    <mergeCell ref="K27:L27"/>
    <mergeCell ref="A36:A37"/>
    <mergeCell ref="K36:L36"/>
    <mergeCell ref="K37:L37"/>
    <mergeCell ref="A38:A39"/>
    <mergeCell ref="K38:L38"/>
    <mergeCell ref="K39:L39"/>
    <mergeCell ref="A32:A33"/>
    <mergeCell ref="K32:L32"/>
    <mergeCell ref="K33:L33"/>
    <mergeCell ref="A34:A35"/>
    <mergeCell ref="K34:L34"/>
    <mergeCell ref="K35:L35"/>
    <mergeCell ref="A44:A45"/>
    <mergeCell ref="K44:L44"/>
    <mergeCell ref="K45:L45"/>
    <mergeCell ref="A46:A47"/>
    <mergeCell ref="K46:L46"/>
    <mergeCell ref="K47:L47"/>
    <mergeCell ref="A40:A41"/>
    <mergeCell ref="K40:L40"/>
    <mergeCell ref="K41:L41"/>
    <mergeCell ref="A42:A43"/>
    <mergeCell ref="K42:L42"/>
    <mergeCell ref="K43:L43"/>
    <mergeCell ref="A52:A53"/>
    <mergeCell ref="K52:L52"/>
    <mergeCell ref="K53:L53"/>
    <mergeCell ref="A54:A55"/>
    <mergeCell ref="K54:L54"/>
    <mergeCell ref="K55:L55"/>
    <mergeCell ref="A48:A49"/>
    <mergeCell ref="K48:L48"/>
    <mergeCell ref="K49:L49"/>
    <mergeCell ref="A50:A51"/>
    <mergeCell ref="K50:L50"/>
    <mergeCell ref="K51:L51"/>
    <mergeCell ref="A60:A61"/>
    <mergeCell ref="K60:L60"/>
    <mergeCell ref="K61:L61"/>
    <mergeCell ref="A62:A63"/>
    <mergeCell ref="K62:L62"/>
    <mergeCell ref="K63:L63"/>
    <mergeCell ref="A56:A57"/>
    <mergeCell ref="K56:L56"/>
    <mergeCell ref="K57:L57"/>
    <mergeCell ref="A58:A59"/>
    <mergeCell ref="K58:L58"/>
    <mergeCell ref="K59:L59"/>
    <mergeCell ref="M71:N71"/>
    <mergeCell ref="O71:O72"/>
    <mergeCell ref="M72:N72"/>
    <mergeCell ref="M74:N74"/>
    <mergeCell ref="A75:A76"/>
    <mergeCell ref="M75:N75"/>
    <mergeCell ref="M76:N76"/>
    <mergeCell ref="A66:A67"/>
    <mergeCell ref="K66:L66"/>
    <mergeCell ref="K67:L67"/>
    <mergeCell ref="K68:L68"/>
    <mergeCell ref="A71:A72"/>
    <mergeCell ref="B71:C71"/>
    <mergeCell ref="E71:G71"/>
    <mergeCell ref="H71:K71"/>
    <mergeCell ref="A73:A74"/>
    <mergeCell ref="A81:A82"/>
    <mergeCell ref="M81:N81"/>
    <mergeCell ref="M82:N82"/>
    <mergeCell ref="A83:A84"/>
    <mergeCell ref="M83:N83"/>
    <mergeCell ref="M84:N84"/>
    <mergeCell ref="A77:A78"/>
    <mergeCell ref="M77:N77"/>
    <mergeCell ref="M78:N78"/>
    <mergeCell ref="A79:A80"/>
    <mergeCell ref="M79:N79"/>
    <mergeCell ref="M80:N80"/>
    <mergeCell ref="A89:A90"/>
    <mergeCell ref="M89:N89"/>
    <mergeCell ref="M90:N90"/>
    <mergeCell ref="A91:A92"/>
    <mergeCell ref="M91:N91"/>
    <mergeCell ref="M92:N92"/>
    <mergeCell ref="A85:A86"/>
    <mergeCell ref="M85:N85"/>
    <mergeCell ref="M86:N86"/>
    <mergeCell ref="A87:A88"/>
    <mergeCell ref="M87:N87"/>
    <mergeCell ref="M88:N88"/>
    <mergeCell ref="A97:A98"/>
    <mergeCell ref="M97:N97"/>
    <mergeCell ref="M98:N98"/>
    <mergeCell ref="A99:A100"/>
    <mergeCell ref="M99:N99"/>
    <mergeCell ref="M100:N100"/>
    <mergeCell ref="A93:A94"/>
    <mergeCell ref="M93:N93"/>
    <mergeCell ref="M94:N94"/>
    <mergeCell ref="A95:A96"/>
    <mergeCell ref="M95:N95"/>
    <mergeCell ref="M96:N96"/>
    <mergeCell ref="A105:A106"/>
    <mergeCell ref="M105:N105"/>
    <mergeCell ref="M106:N106"/>
    <mergeCell ref="A107:A108"/>
    <mergeCell ref="M107:N107"/>
    <mergeCell ref="M108:N108"/>
    <mergeCell ref="A101:A102"/>
    <mergeCell ref="M101:N101"/>
    <mergeCell ref="M102:N102"/>
    <mergeCell ref="A103:A104"/>
    <mergeCell ref="M103:N103"/>
    <mergeCell ref="M104:N104"/>
    <mergeCell ref="M116:N116"/>
    <mergeCell ref="A117:A118"/>
    <mergeCell ref="M117:N117"/>
    <mergeCell ref="M118:N118"/>
    <mergeCell ref="M109:N109"/>
    <mergeCell ref="M110:N110"/>
    <mergeCell ref="A111:A112"/>
    <mergeCell ref="M111:N111"/>
    <mergeCell ref="M112:N112"/>
    <mergeCell ref="A113:A114"/>
    <mergeCell ref="M113:N113"/>
    <mergeCell ref="M114:N114"/>
    <mergeCell ref="A131:A132"/>
    <mergeCell ref="A64:A65"/>
    <mergeCell ref="M133:N133"/>
    <mergeCell ref="B138:C138"/>
    <mergeCell ref="H138:I138"/>
    <mergeCell ref="L138:N138"/>
    <mergeCell ref="B143:C143"/>
    <mergeCell ref="H143:I143"/>
    <mergeCell ref="L143:N143"/>
    <mergeCell ref="A123:A124"/>
    <mergeCell ref="M124:N124"/>
    <mergeCell ref="A125:A126"/>
    <mergeCell ref="A127:A128"/>
    <mergeCell ref="A129:A130"/>
    <mergeCell ref="M129:N129"/>
    <mergeCell ref="M130:N130"/>
    <mergeCell ref="A119:A120"/>
    <mergeCell ref="M119:N119"/>
    <mergeCell ref="M120:N120"/>
    <mergeCell ref="A121:A122"/>
    <mergeCell ref="M121:N121"/>
    <mergeCell ref="M122:N122"/>
    <mergeCell ref="A115:A116"/>
    <mergeCell ref="M115:N115"/>
  </mergeCells>
  <printOptions horizontalCentered="1"/>
  <pageMargins left="0.25" right="0.25" top="0.16" bottom="0.12" header="0.18" footer="0.12"/>
  <pageSetup paperSize="9" scale="48" fitToHeight="0" orientation="landscape" horizontalDpi="360" verticalDpi="360" r:id="rId1"/>
  <rowBreaks count="1" manualBreakCount="1">
    <brk id="69" max="15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3">
    <pageSetUpPr fitToPage="1"/>
  </sheetPr>
  <dimension ref="A1:P140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6.81640625" style="294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316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43922</v>
      </c>
      <c r="B6" s="327"/>
      <c r="C6" s="327">
        <v>145121</v>
      </c>
      <c r="D6" s="297"/>
      <c r="E6" s="297"/>
      <c r="F6" s="297">
        <v>183958</v>
      </c>
      <c r="G6" s="298"/>
      <c r="H6" s="298"/>
      <c r="I6" s="298">
        <v>114750</v>
      </c>
      <c r="J6" s="298"/>
      <c r="K6" s="1241"/>
      <c r="L6" s="1288"/>
      <c r="M6" s="298"/>
      <c r="N6" s="298"/>
      <c r="O6" s="298"/>
    </row>
    <row r="7" spans="1:16" ht="15" customHeight="1" x14ac:dyDescent="0.35">
      <c r="A7" s="1251"/>
      <c r="B7" s="327"/>
      <c r="C7" s="327"/>
      <c r="D7" s="297"/>
      <c r="E7" s="297"/>
      <c r="F7" s="297">
        <v>20600</v>
      </c>
      <c r="G7" s="298"/>
      <c r="H7" s="298"/>
      <c r="I7" s="298"/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43923</v>
      </c>
      <c r="B8" s="327">
        <v>194157</v>
      </c>
      <c r="C8" s="327">
        <v>158432</v>
      </c>
      <c r="D8" s="297"/>
      <c r="E8" s="297">
        <v>145127</v>
      </c>
      <c r="F8" s="297"/>
      <c r="G8" s="298"/>
      <c r="H8" s="298"/>
      <c r="I8" s="298">
        <v>114750</v>
      </c>
      <c r="J8" s="298"/>
      <c r="K8" s="1289"/>
      <c r="L8" s="1290"/>
      <c r="M8" s="298"/>
      <c r="N8" s="298">
        <v>312940</v>
      </c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43924</v>
      </c>
      <c r="B10" s="327"/>
      <c r="C10" s="327">
        <v>216342</v>
      </c>
      <c r="D10" s="297"/>
      <c r="E10" s="297"/>
      <c r="F10" s="297"/>
      <c r="G10" s="298"/>
      <c r="H10" s="298"/>
      <c r="I10" s="298">
        <v>114750</v>
      </c>
      <c r="J10" s="298"/>
      <c r="K10" s="1241"/>
      <c r="L10" s="1288"/>
      <c r="M10" s="298"/>
      <c r="N10" s="298"/>
      <c r="O10" s="298"/>
    </row>
    <row r="11" spans="1:16" ht="15" customHeight="1" x14ac:dyDescent="0.35">
      <c r="A11" s="1251"/>
      <c r="B11" s="327"/>
      <c r="C11" s="297"/>
      <c r="D11" s="297"/>
      <c r="E11" s="297"/>
      <c r="F11" s="297"/>
      <c r="G11" s="298"/>
      <c r="H11" s="298"/>
      <c r="I11" s="298"/>
      <c r="J11" s="298"/>
      <c r="K11" s="868"/>
      <c r="L11" s="881"/>
      <c r="M11" s="298"/>
      <c r="N11" s="298"/>
      <c r="O11" s="298"/>
    </row>
    <row r="12" spans="1:16" ht="15" customHeight="1" x14ac:dyDescent="0.35">
      <c r="A12" s="1249">
        <v>43925</v>
      </c>
      <c r="B12" s="327">
        <v>276471</v>
      </c>
      <c r="C12" s="327">
        <v>146727</v>
      </c>
      <c r="D12" s="297"/>
      <c r="E12" s="297"/>
      <c r="F12" s="297">
        <v>163770</v>
      </c>
      <c r="G12" s="298"/>
      <c r="H12" s="298">
        <v>79943</v>
      </c>
      <c r="I12" s="298">
        <v>114750</v>
      </c>
      <c r="J12" s="298"/>
      <c r="K12" s="1241"/>
      <c r="L12" s="1288"/>
      <c r="M12" s="298"/>
      <c r="N12" s="298"/>
      <c r="O12" s="298"/>
    </row>
    <row r="13" spans="1:16" ht="15" customHeight="1" x14ac:dyDescent="0.35">
      <c r="A13" s="1251"/>
      <c r="B13" s="327"/>
      <c r="C13" s="327"/>
      <c r="D13" s="297"/>
      <c r="E13" s="297"/>
      <c r="F13" s="297"/>
      <c r="G13" s="298"/>
      <c r="H13" s="298"/>
      <c r="I13" s="298"/>
      <c r="J13" s="298"/>
      <c r="K13" s="1241"/>
      <c r="L13" s="1288"/>
      <c r="M13" s="298"/>
      <c r="N13" s="298"/>
      <c r="O13" s="298"/>
    </row>
    <row r="14" spans="1:16" ht="15" customHeight="1" x14ac:dyDescent="0.35">
      <c r="A14" s="1249">
        <v>43926</v>
      </c>
      <c r="B14" s="327">
        <v>167229</v>
      </c>
      <c r="C14" s="327">
        <v>142214</v>
      </c>
      <c r="D14" s="297"/>
      <c r="E14" s="297"/>
      <c r="F14" s="297"/>
      <c r="G14" s="298"/>
      <c r="H14" s="298"/>
      <c r="I14" s="298"/>
      <c r="J14" s="298"/>
      <c r="K14" s="1241"/>
      <c r="L14" s="1288"/>
      <c r="M14" s="298"/>
      <c r="N14" s="298"/>
      <c r="O14" s="298"/>
    </row>
    <row r="15" spans="1:16" ht="15" customHeight="1" x14ac:dyDescent="0.35">
      <c r="A15" s="1251"/>
      <c r="B15" s="327"/>
      <c r="C15" s="327"/>
      <c r="D15" s="297"/>
      <c r="E15" s="297"/>
      <c r="F15" s="297"/>
      <c r="G15" s="298"/>
      <c r="H15" s="298"/>
      <c r="I15" s="298"/>
      <c r="J15" s="298"/>
      <c r="K15" s="1241"/>
      <c r="L15" s="1288"/>
      <c r="M15" s="298"/>
      <c r="N15" s="298"/>
      <c r="O15" s="298"/>
    </row>
    <row r="16" spans="1:16" ht="15" customHeight="1" x14ac:dyDescent="0.35">
      <c r="A16" s="1249">
        <v>43927</v>
      </c>
      <c r="B16" s="327">
        <v>165470</v>
      </c>
      <c r="C16" s="327">
        <v>176486</v>
      </c>
      <c r="D16" s="297"/>
      <c r="E16" s="297"/>
      <c r="F16" s="297"/>
      <c r="G16" s="298">
        <v>125078</v>
      </c>
      <c r="H16" s="298"/>
      <c r="I16" s="298">
        <v>114750</v>
      </c>
      <c r="J16" s="298"/>
      <c r="K16" s="1241"/>
      <c r="L16" s="1288"/>
      <c r="M16" s="298">
        <v>367910</v>
      </c>
      <c r="N16" s="298"/>
      <c r="O16" s="298"/>
    </row>
    <row r="17" spans="1:15" ht="15" customHeight="1" x14ac:dyDescent="0.35">
      <c r="A17" s="1251"/>
      <c r="B17" s="327"/>
      <c r="C17" s="327"/>
      <c r="D17" s="297"/>
      <c r="E17" s="297"/>
      <c r="F17" s="297"/>
      <c r="G17" s="298"/>
      <c r="H17" s="298"/>
      <c r="I17" s="298"/>
      <c r="J17" s="298"/>
      <c r="K17" s="1241"/>
      <c r="L17" s="1288"/>
      <c r="M17" s="298"/>
      <c r="N17" s="298"/>
      <c r="O17" s="298"/>
    </row>
    <row r="18" spans="1:15" ht="15" customHeight="1" x14ac:dyDescent="0.35">
      <c r="A18" s="1249">
        <v>43928</v>
      </c>
      <c r="B18" s="327">
        <v>120411</v>
      </c>
      <c r="C18" s="327">
        <v>198900</v>
      </c>
      <c r="D18" s="297">
        <v>258876</v>
      </c>
      <c r="E18" s="297"/>
      <c r="F18" s="297">
        <v>135291</v>
      </c>
      <c r="G18" s="298"/>
      <c r="H18" s="298"/>
      <c r="I18" s="298">
        <v>114750</v>
      </c>
      <c r="J18" s="298"/>
      <c r="K18" s="1241"/>
      <c r="L18" s="1288"/>
      <c r="M18" s="298"/>
      <c r="N18" s="298"/>
      <c r="O18" s="298"/>
    </row>
    <row r="19" spans="1:15" ht="15" customHeight="1" x14ac:dyDescent="0.35">
      <c r="A19" s="1251"/>
      <c r="B19" s="327"/>
      <c r="C19" s="327"/>
      <c r="D19" s="297"/>
      <c r="E19" s="297"/>
      <c r="F19" s="297"/>
      <c r="G19" s="298"/>
      <c r="H19" s="298"/>
      <c r="I19" s="298"/>
      <c r="J19" s="298"/>
      <c r="K19" s="1241"/>
      <c r="L19" s="1288"/>
      <c r="M19" s="298"/>
      <c r="N19" s="298"/>
      <c r="O19" s="298"/>
    </row>
    <row r="20" spans="1:15" ht="15" customHeight="1" x14ac:dyDescent="0.35">
      <c r="A20" s="1249">
        <v>43929</v>
      </c>
      <c r="B20" s="327">
        <v>194693</v>
      </c>
      <c r="C20" s="327">
        <v>112302</v>
      </c>
      <c r="D20" s="297"/>
      <c r="E20" s="297"/>
      <c r="F20" s="297"/>
      <c r="G20" s="298"/>
      <c r="H20" s="298"/>
      <c r="I20" s="298">
        <v>114750</v>
      </c>
      <c r="J20" s="298"/>
      <c r="K20" s="1241"/>
      <c r="L20" s="1288"/>
      <c r="M20" s="298"/>
      <c r="N20" s="298"/>
      <c r="O20" s="298"/>
    </row>
    <row r="21" spans="1:15" ht="15" customHeight="1" x14ac:dyDescent="0.35">
      <c r="A21" s="1251"/>
      <c r="B21" s="327"/>
      <c r="C21" s="327"/>
      <c r="D21" s="297"/>
      <c r="E21" s="297"/>
      <c r="F21" s="297"/>
      <c r="G21" s="298"/>
      <c r="H21" s="298"/>
      <c r="I21" s="298"/>
      <c r="J21" s="298"/>
      <c r="K21" s="1241"/>
      <c r="L21" s="1288"/>
      <c r="M21" s="298"/>
      <c r="N21" s="298"/>
      <c r="O21" s="298"/>
    </row>
    <row r="22" spans="1:15" ht="15" customHeight="1" x14ac:dyDescent="0.35">
      <c r="A22" s="1249">
        <v>43930</v>
      </c>
      <c r="B22" s="327">
        <v>218178</v>
      </c>
      <c r="C22" s="327"/>
      <c r="D22" s="297"/>
      <c r="E22" s="297">
        <v>177984</v>
      </c>
      <c r="F22" s="297"/>
      <c r="G22" s="298"/>
      <c r="H22" s="298"/>
      <c r="I22" s="298">
        <v>114750</v>
      </c>
      <c r="J22" s="298"/>
      <c r="K22" s="1241"/>
      <c r="L22" s="1288"/>
      <c r="M22" s="298"/>
      <c r="N22" s="298"/>
      <c r="O22" s="298"/>
    </row>
    <row r="23" spans="1:15" ht="15" customHeight="1" x14ac:dyDescent="0.35">
      <c r="A23" s="1251"/>
      <c r="B23" s="327"/>
      <c r="C23" s="327"/>
      <c r="D23" s="297"/>
      <c r="E23" s="297"/>
      <c r="F23" s="297"/>
      <c r="G23" s="298"/>
      <c r="H23" s="298"/>
      <c r="I23" s="298"/>
      <c r="J23" s="298"/>
      <c r="K23" s="1241"/>
      <c r="L23" s="1288"/>
      <c r="M23" s="298"/>
      <c r="N23" s="298"/>
      <c r="O23" s="298"/>
    </row>
    <row r="24" spans="1:15" ht="15" customHeight="1" x14ac:dyDescent="0.35">
      <c r="A24" s="1249">
        <v>43931</v>
      </c>
      <c r="B24" s="327">
        <v>188726</v>
      </c>
      <c r="C24" s="327">
        <v>192168</v>
      </c>
      <c r="D24" s="297"/>
      <c r="E24" s="297"/>
      <c r="F24" s="297"/>
      <c r="G24" s="298"/>
      <c r="H24" s="298">
        <v>69539</v>
      </c>
      <c r="I24" s="298"/>
      <c r="J24" s="298"/>
      <c r="K24" s="1241"/>
      <c r="L24" s="1288"/>
      <c r="M24" s="298"/>
      <c r="N24" s="298"/>
      <c r="O24" s="298"/>
    </row>
    <row r="25" spans="1:15" ht="15" customHeight="1" x14ac:dyDescent="0.35">
      <c r="A25" s="1251"/>
      <c r="B25" s="327"/>
      <c r="C25" s="327"/>
      <c r="D25" s="297"/>
      <c r="E25" s="297"/>
      <c r="F25" s="297"/>
      <c r="G25" s="298"/>
      <c r="H25" s="298"/>
      <c r="I25" s="298"/>
      <c r="J25" s="298"/>
      <c r="K25" s="1241"/>
      <c r="L25" s="1288"/>
      <c r="M25" s="298"/>
      <c r="N25" s="298"/>
      <c r="O25" s="298"/>
    </row>
    <row r="26" spans="1:15" ht="15" customHeight="1" x14ac:dyDescent="0.35">
      <c r="A26" s="1249">
        <v>43932</v>
      </c>
      <c r="B26" s="327">
        <v>166464</v>
      </c>
      <c r="C26" s="327">
        <v>110772</v>
      </c>
      <c r="D26" s="297"/>
      <c r="E26" s="297"/>
      <c r="F26" s="297"/>
      <c r="G26" s="298"/>
      <c r="H26" s="298"/>
      <c r="I26" s="298">
        <v>114750</v>
      </c>
      <c r="J26" s="298"/>
      <c r="K26" s="1241">
        <v>99144</v>
      </c>
      <c r="L26" s="1288"/>
      <c r="M26" s="298"/>
      <c r="N26" s="298"/>
      <c r="O26" s="298"/>
    </row>
    <row r="27" spans="1:15" ht="15" customHeight="1" x14ac:dyDescent="0.35">
      <c r="A27" s="1251"/>
      <c r="B27" s="327"/>
      <c r="C27" s="327"/>
      <c r="D27" s="297"/>
      <c r="E27" s="297"/>
      <c r="F27" s="297"/>
      <c r="G27" s="298"/>
      <c r="H27" s="298"/>
      <c r="I27" s="298"/>
      <c r="J27" s="298"/>
      <c r="K27" s="1241"/>
      <c r="L27" s="1288"/>
      <c r="M27" s="298"/>
      <c r="N27" s="298"/>
      <c r="O27" s="298"/>
    </row>
    <row r="28" spans="1:15" ht="15" customHeight="1" x14ac:dyDescent="0.35">
      <c r="A28" s="1249">
        <v>43933</v>
      </c>
      <c r="B28" s="327">
        <v>198594</v>
      </c>
      <c r="C28" s="327"/>
      <c r="D28" s="297"/>
      <c r="E28" s="297"/>
      <c r="F28" s="297"/>
      <c r="G28" s="298"/>
      <c r="H28" s="298"/>
      <c r="I28" s="298"/>
      <c r="J28" s="298"/>
      <c r="K28" s="1241"/>
      <c r="L28" s="1288"/>
      <c r="M28" s="298"/>
      <c r="N28" s="298"/>
      <c r="O28" s="298"/>
    </row>
    <row r="29" spans="1:15" ht="15" customHeight="1" x14ac:dyDescent="0.35">
      <c r="A29" s="1251"/>
      <c r="B29" s="327"/>
      <c r="C29" s="327"/>
      <c r="D29" s="297"/>
      <c r="E29" s="297"/>
      <c r="F29" s="297"/>
      <c r="G29" s="298"/>
      <c r="H29" s="298"/>
      <c r="I29" s="298"/>
      <c r="J29" s="298"/>
      <c r="K29" s="1241"/>
      <c r="L29" s="1288"/>
      <c r="M29" s="298"/>
      <c r="N29" s="298"/>
      <c r="O29" s="298"/>
    </row>
    <row r="30" spans="1:15" ht="15" customHeight="1" x14ac:dyDescent="0.35">
      <c r="A30" s="1249">
        <v>43934</v>
      </c>
      <c r="B30" s="327">
        <v>197370</v>
      </c>
      <c r="C30" s="327">
        <v>190103</v>
      </c>
      <c r="D30" s="297"/>
      <c r="E30" s="297"/>
      <c r="F30" s="297"/>
      <c r="G30" s="298"/>
      <c r="H30" s="298"/>
      <c r="I30" s="298">
        <v>114750</v>
      </c>
      <c r="J30" s="298"/>
      <c r="K30" s="1241"/>
      <c r="L30" s="1288"/>
      <c r="M30" s="298"/>
      <c r="N30" s="298"/>
      <c r="O30" s="298"/>
    </row>
    <row r="31" spans="1:15" ht="15" customHeight="1" x14ac:dyDescent="0.35">
      <c r="A31" s="1251"/>
      <c r="B31" s="327"/>
      <c r="C31" s="327"/>
      <c r="D31" s="297"/>
      <c r="E31" s="297"/>
      <c r="F31" s="297"/>
      <c r="G31" s="298"/>
      <c r="H31" s="298"/>
      <c r="I31" s="298"/>
      <c r="J31" s="298"/>
      <c r="K31" s="1241"/>
      <c r="L31" s="1288"/>
      <c r="M31" s="298"/>
      <c r="N31" s="298"/>
      <c r="O31" s="298"/>
    </row>
    <row r="32" spans="1:15" ht="15" customHeight="1" x14ac:dyDescent="0.35">
      <c r="A32" s="1249">
        <v>43935</v>
      </c>
      <c r="B32" s="327">
        <v>223839</v>
      </c>
      <c r="C32" s="327">
        <v>143361</v>
      </c>
      <c r="D32" s="297"/>
      <c r="E32" s="297">
        <v>182516</v>
      </c>
      <c r="F32" s="297">
        <v>181280</v>
      </c>
      <c r="G32" s="298"/>
      <c r="H32" s="298"/>
      <c r="I32" s="298">
        <v>114750</v>
      </c>
      <c r="J32" s="298"/>
      <c r="K32" s="1241"/>
      <c r="L32" s="1288"/>
      <c r="M32" s="298"/>
      <c r="N32" s="298"/>
      <c r="O32" s="298"/>
    </row>
    <row r="33" spans="1:15" ht="15" customHeight="1" x14ac:dyDescent="0.35">
      <c r="A33" s="1251"/>
      <c r="B33" s="327"/>
      <c r="C33" s="327"/>
      <c r="D33" s="297"/>
      <c r="E33" s="297"/>
      <c r="F33" s="297">
        <v>20600</v>
      </c>
      <c r="G33" s="298"/>
      <c r="H33" s="298"/>
      <c r="I33" s="298"/>
      <c r="J33" s="298"/>
      <c r="K33" s="1241"/>
      <c r="L33" s="1288"/>
      <c r="M33" s="298"/>
      <c r="N33" s="298"/>
      <c r="O33" s="298"/>
    </row>
    <row r="34" spans="1:15" ht="15" customHeight="1" x14ac:dyDescent="0.35">
      <c r="A34" s="1249">
        <v>43936</v>
      </c>
      <c r="B34" s="327">
        <v>163404</v>
      </c>
      <c r="C34" s="327">
        <v>108095</v>
      </c>
      <c r="D34" s="297"/>
      <c r="E34" s="297"/>
      <c r="F34" s="297"/>
      <c r="G34" s="298"/>
      <c r="H34" s="298"/>
      <c r="I34" s="298">
        <v>114750</v>
      </c>
      <c r="J34" s="298"/>
      <c r="K34" s="1241"/>
      <c r="L34" s="1288"/>
      <c r="M34" s="298"/>
      <c r="N34" s="298"/>
      <c r="O34" s="298"/>
    </row>
    <row r="35" spans="1:15" ht="15" customHeight="1" x14ac:dyDescent="0.35">
      <c r="A35" s="1251"/>
      <c r="B35" s="327"/>
      <c r="C35" s="327"/>
      <c r="D35" s="297"/>
      <c r="E35" s="297"/>
      <c r="F35" s="297"/>
      <c r="G35" s="298"/>
      <c r="H35" s="298"/>
      <c r="I35" s="298">
        <v>114750</v>
      </c>
      <c r="J35" s="298"/>
      <c r="K35" s="1241"/>
      <c r="L35" s="1288"/>
      <c r="M35" s="298"/>
      <c r="N35" s="298"/>
      <c r="O35" s="298"/>
    </row>
    <row r="36" spans="1:15" ht="15" customHeight="1" x14ac:dyDescent="0.35">
      <c r="A36" s="1249">
        <v>43937</v>
      </c>
      <c r="B36" s="327">
        <v>234779</v>
      </c>
      <c r="C36" s="327"/>
      <c r="D36" s="297"/>
      <c r="E36" s="297"/>
      <c r="F36" s="297"/>
      <c r="G36" s="298">
        <v>288482</v>
      </c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51"/>
      <c r="B37" s="327"/>
      <c r="C37" s="327"/>
      <c r="D37" s="297"/>
      <c r="E37" s="297"/>
      <c r="F37" s="297"/>
      <c r="G37" s="298"/>
      <c r="H37" s="298"/>
      <c r="I37" s="298"/>
      <c r="J37" s="298"/>
      <c r="K37" s="1241"/>
      <c r="L37" s="1288"/>
      <c r="M37" s="298"/>
      <c r="N37" s="298"/>
      <c r="O37" s="298"/>
    </row>
    <row r="38" spans="1:15" ht="15" customHeight="1" x14ac:dyDescent="0.35">
      <c r="A38" s="1249">
        <v>43938</v>
      </c>
      <c r="B38" s="327">
        <v>185819</v>
      </c>
      <c r="C38" s="327"/>
      <c r="D38" s="297"/>
      <c r="E38" s="297"/>
      <c r="F38" s="297"/>
      <c r="G38" s="298"/>
      <c r="H38" s="298"/>
      <c r="I38" s="298">
        <v>114750</v>
      </c>
      <c r="J38" s="298"/>
      <c r="K38" s="1241"/>
      <c r="L38" s="1288"/>
      <c r="M38" s="298"/>
      <c r="N38" s="298">
        <v>456140</v>
      </c>
      <c r="O38" s="298"/>
    </row>
    <row r="39" spans="1:15" ht="15" customHeight="1" x14ac:dyDescent="0.35">
      <c r="A39" s="1251"/>
      <c r="B39" s="327"/>
      <c r="C39" s="327"/>
      <c r="D39" s="297"/>
      <c r="E39" s="297"/>
      <c r="F39" s="297"/>
      <c r="G39" s="298"/>
      <c r="H39" s="298"/>
      <c r="I39" s="298">
        <v>114750</v>
      </c>
      <c r="J39" s="298"/>
      <c r="K39" s="1241"/>
      <c r="L39" s="1288"/>
      <c r="M39" s="298"/>
      <c r="N39" s="298"/>
      <c r="O39" s="298"/>
    </row>
    <row r="40" spans="1:15" ht="15" customHeight="1" x14ac:dyDescent="0.35">
      <c r="A40" s="1249">
        <v>43939</v>
      </c>
      <c r="B40" s="327">
        <v>179546</v>
      </c>
      <c r="C40" s="327"/>
      <c r="D40" s="297"/>
      <c r="E40" s="297"/>
      <c r="F40" s="297"/>
      <c r="G40" s="298"/>
      <c r="H40" s="298">
        <v>80555</v>
      </c>
      <c r="I40" s="298">
        <v>114750</v>
      </c>
      <c r="J40" s="298"/>
      <c r="K40" s="1241"/>
      <c r="L40" s="1288"/>
      <c r="M40" s="298"/>
      <c r="N40" s="298"/>
      <c r="O40" s="298"/>
    </row>
    <row r="41" spans="1:15" ht="15" customHeight="1" x14ac:dyDescent="0.35">
      <c r="A41" s="1251"/>
      <c r="B41" s="327"/>
      <c r="C41" s="327"/>
      <c r="D41" s="297"/>
      <c r="E41" s="297"/>
      <c r="F41" s="297"/>
      <c r="G41" s="298"/>
      <c r="H41" s="298"/>
      <c r="I41" s="298"/>
      <c r="J41" s="298"/>
      <c r="K41" s="1241"/>
      <c r="L41" s="1288"/>
      <c r="M41" s="298"/>
      <c r="N41" s="298"/>
      <c r="O41" s="298"/>
    </row>
    <row r="42" spans="1:15" ht="15" customHeight="1" x14ac:dyDescent="0.35">
      <c r="A42" s="1249">
        <v>43940</v>
      </c>
      <c r="B42" s="327">
        <v>179163</v>
      </c>
      <c r="C42" s="327">
        <v>214889</v>
      </c>
      <c r="D42" s="297"/>
      <c r="E42" s="297">
        <v>158517</v>
      </c>
      <c r="F42" s="297">
        <v>187100</v>
      </c>
      <c r="G42" s="298"/>
      <c r="H42" s="298"/>
      <c r="I42" s="298"/>
      <c r="J42" s="298"/>
      <c r="K42" s="1241"/>
      <c r="L42" s="1288"/>
      <c r="M42" s="298"/>
      <c r="N42" s="298"/>
      <c r="O42" s="298"/>
    </row>
    <row r="43" spans="1:15" ht="15" customHeight="1" x14ac:dyDescent="0.35">
      <c r="A43" s="1251"/>
      <c r="B43" s="327"/>
      <c r="C43" s="327"/>
      <c r="D43" s="297"/>
      <c r="E43" s="297"/>
      <c r="F43" s="297"/>
      <c r="G43" s="298"/>
      <c r="H43" s="298"/>
      <c r="I43" s="298"/>
      <c r="J43" s="298"/>
      <c r="K43" s="1241"/>
      <c r="L43" s="1288"/>
      <c r="M43" s="298"/>
      <c r="N43" s="298"/>
      <c r="O43" s="298"/>
    </row>
    <row r="44" spans="1:15" ht="15" customHeight="1" x14ac:dyDescent="0.35">
      <c r="A44" s="1249">
        <v>43941</v>
      </c>
      <c r="B44" s="327">
        <v>208922</v>
      </c>
      <c r="C44" s="327"/>
      <c r="D44" s="297"/>
      <c r="E44" s="297"/>
      <c r="F44" s="297"/>
      <c r="G44" s="298"/>
      <c r="H44" s="298"/>
      <c r="I44" s="298">
        <v>114750</v>
      </c>
      <c r="J44" s="298"/>
      <c r="K44" s="1241"/>
      <c r="L44" s="1288"/>
      <c r="M44" s="298">
        <v>507760</v>
      </c>
      <c r="N44" s="298"/>
      <c r="O44" s="298"/>
    </row>
    <row r="45" spans="1:15" ht="15" customHeight="1" x14ac:dyDescent="0.35">
      <c r="A45" s="1251"/>
      <c r="B45" s="327"/>
      <c r="C45" s="327"/>
      <c r="D45" s="298"/>
      <c r="E45" s="297"/>
      <c r="F45" s="297"/>
      <c r="G45" s="298"/>
      <c r="H45" s="298"/>
      <c r="I45" s="298"/>
      <c r="J45" s="298"/>
      <c r="K45" s="1241"/>
      <c r="L45" s="1288"/>
      <c r="M45" s="298"/>
      <c r="N45" s="298"/>
      <c r="O45" s="298"/>
    </row>
    <row r="46" spans="1:15" ht="15" customHeight="1" x14ac:dyDescent="0.35">
      <c r="A46" s="1249">
        <v>43942</v>
      </c>
      <c r="B46" s="327">
        <v>167153</v>
      </c>
      <c r="C46" s="327">
        <v>172737</v>
      </c>
      <c r="D46" s="298"/>
      <c r="E46" s="297"/>
      <c r="F46" s="297"/>
      <c r="G46" s="298"/>
      <c r="H46" s="298"/>
      <c r="I46" s="298">
        <v>114750</v>
      </c>
      <c r="J46" s="298"/>
      <c r="K46" s="1241"/>
      <c r="L46" s="1288"/>
      <c r="M46" s="298"/>
      <c r="N46" s="298"/>
      <c r="O46" s="298"/>
    </row>
    <row r="47" spans="1:15" ht="15" customHeight="1" x14ac:dyDescent="0.35">
      <c r="A47" s="1251"/>
      <c r="B47" s="327"/>
      <c r="C47" s="327"/>
      <c r="D47" s="297"/>
      <c r="E47" s="297"/>
      <c r="F47" s="297"/>
      <c r="G47" s="298"/>
      <c r="H47" s="298"/>
      <c r="I47" s="298"/>
      <c r="J47" s="298"/>
      <c r="K47" s="1241"/>
      <c r="L47" s="1288"/>
      <c r="M47" s="298"/>
      <c r="N47" s="298"/>
      <c r="O47" s="298"/>
    </row>
    <row r="48" spans="1:15" ht="17.25" customHeight="1" x14ac:dyDescent="0.35">
      <c r="A48" s="1249">
        <v>43943</v>
      </c>
      <c r="B48" s="327">
        <v>155754</v>
      </c>
      <c r="C48" s="327">
        <v>133340</v>
      </c>
      <c r="D48" s="297"/>
      <c r="E48" s="297">
        <v>180250</v>
      </c>
      <c r="F48" s="297"/>
      <c r="G48" s="298"/>
      <c r="H48" s="298"/>
      <c r="I48" s="298">
        <v>114750</v>
      </c>
      <c r="J48" s="298"/>
      <c r="K48" s="1241"/>
      <c r="L48" s="1288"/>
      <c r="M48" s="298"/>
      <c r="N48" s="298"/>
      <c r="O48" s="298"/>
    </row>
    <row r="49" spans="1:15" ht="15" customHeight="1" x14ac:dyDescent="0.35">
      <c r="A49" s="1251"/>
      <c r="B49" s="327"/>
      <c r="C49" s="327"/>
      <c r="D49" s="297"/>
      <c r="E49" s="297"/>
      <c r="F49" s="297"/>
      <c r="G49" s="298"/>
      <c r="H49" s="298"/>
      <c r="I49" s="298"/>
      <c r="J49" s="298"/>
      <c r="K49" s="1241"/>
      <c r="L49" s="1288"/>
      <c r="M49" s="298"/>
      <c r="N49" s="298"/>
      <c r="O49" s="298"/>
    </row>
    <row r="50" spans="1:15" ht="15" customHeight="1" x14ac:dyDescent="0.35">
      <c r="A50" s="1249">
        <v>43944</v>
      </c>
      <c r="B50" s="327">
        <v>238757</v>
      </c>
      <c r="C50" s="327">
        <v>97767</v>
      </c>
      <c r="D50" s="297">
        <v>265379</v>
      </c>
      <c r="E50" s="297"/>
      <c r="F50" s="297">
        <v>185812</v>
      </c>
      <c r="G50" s="298"/>
      <c r="H50" s="298"/>
      <c r="I50" s="298">
        <v>114750</v>
      </c>
      <c r="J50" s="298"/>
      <c r="K50" s="1241"/>
      <c r="L50" s="1288"/>
      <c r="M50" s="298"/>
      <c r="N50" s="298"/>
      <c r="O50" s="298"/>
    </row>
    <row r="51" spans="1:15" ht="15" customHeight="1" x14ac:dyDescent="0.35">
      <c r="A51" s="1251"/>
      <c r="B51" s="327"/>
      <c r="C51" s="327"/>
      <c r="D51" s="297"/>
      <c r="E51" s="297"/>
      <c r="F51" s="297"/>
      <c r="G51" s="298"/>
      <c r="H51" s="298"/>
      <c r="I51" s="298"/>
      <c r="J51" s="298"/>
      <c r="K51" s="1241"/>
      <c r="L51" s="1288"/>
      <c r="M51" s="298"/>
      <c r="N51" s="298"/>
      <c r="O51" s="298"/>
    </row>
    <row r="52" spans="1:15" ht="15" customHeight="1" x14ac:dyDescent="0.35">
      <c r="A52" s="1249">
        <v>43945</v>
      </c>
      <c r="B52" s="327">
        <v>277848</v>
      </c>
      <c r="C52" s="327"/>
      <c r="D52" s="297"/>
      <c r="E52" s="297"/>
      <c r="F52" s="297"/>
      <c r="G52" s="298"/>
      <c r="H52" s="298"/>
      <c r="I52" s="298">
        <v>114750</v>
      </c>
      <c r="J52" s="298"/>
      <c r="K52" s="1241"/>
      <c r="L52" s="1288"/>
      <c r="M52" s="298"/>
      <c r="N52" s="298"/>
      <c r="O52" s="298"/>
    </row>
    <row r="53" spans="1:15" ht="15" customHeight="1" x14ac:dyDescent="0.35">
      <c r="A53" s="1251"/>
      <c r="B53" s="327"/>
      <c r="C53" s="327"/>
      <c r="D53" s="297"/>
      <c r="E53" s="297"/>
      <c r="F53" s="297"/>
      <c r="G53" s="298"/>
      <c r="H53" s="298"/>
      <c r="I53" s="298"/>
      <c r="J53" s="298"/>
      <c r="K53" s="1241"/>
      <c r="L53" s="1288"/>
      <c r="M53" s="298"/>
      <c r="N53" s="298"/>
      <c r="O53" s="298"/>
    </row>
    <row r="54" spans="1:15" ht="15" customHeight="1" x14ac:dyDescent="0.35">
      <c r="A54" s="1249">
        <v>43946</v>
      </c>
      <c r="B54" s="327">
        <v>166082</v>
      </c>
      <c r="C54" s="327">
        <v>202113</v>
      </c>
      <c r="D54" s="297"/>
      <c r="E54" s="297"/>
      <c r="F54" s="297"/>
      <c r="G54" s="298">
        <v>281214</v>
      </c>
      <c r="H54" s="298"/>
      <c r="I54" s="298">
        <v>114750</v>
      </c>
      <c r="J54" s="298"/>
      <c r="K54" s="1241"/>
      <c r="L54" s="1288"/>
      <c r="M54" s="298"/>
      <c r="N54" s="298"/>
      <c r="O54" s="298"/>
    </row>
    <row r="55" spans="1:15" ht="15" customHeight="1" x14ac:dyDescent="0.35">
      <c r="A55" s="1251"/>
      <c r="B55" s="327"/>
      <c r="C55" s="327"/>
      <c r="D55" s="297"/>
      <c r="E55" s="297"/>
      <c r="F55" s="297"/>
      <c r="G55" s="298"/>
      <c r="H55" s="298"/>
      <c r="I55" s="298"/>
      <c r="J55" s="298"/>
      <c r="K55" s="1241"/>
      <c r="L55" s="1288"/>
      <c r="M55" s="298"/>
      <c r="N55" s="298"/>
      <c r="O55" s="298"/>
    </row>
    <row r="56" spans="1:15" ht="15" customHeight="1" x14ac:dyDescent="0.35">
      <c r="A56" s="1249">
        <v>43947</v>
      </c>
      <c r="B56" s="327">
        <v>202190</v>
      </c>
      <c r="C56" s="327">
        <v>127143</v>
      </c>
      <c r="D56" s="297"/>
      <c r="E56" s="297"/>
      <c r="F56" s="297"/>
      <c r="G56" s="298"/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51"/>
      <c r="B57" s="327"/>
      <c r="C57" s="327"/>
      <c r="D57" s="297"/>
      <c r="E57" s="297"/>
      <c r="F57" s="297"/>
      <c r="G57" s="298"/>
      <c r="H57" s="298"/>
      <c r="I57" s="298"/>
      <c r="J57" s="298"/>
      <c r="K57" s="1241"/>
      <c r="L57" s="1288"/>
      <c r="M57" s="298"/>
      <c r="N57" s="298"/>
      <c r="O57" s="298"/>
    </row>
    <row r="58" spans="1:15" ht="15" customHeight="1" x14ac:dyDescent="0.35">
      <c r="A58" s="1249">
        <v>43948</v>
      </c>
      <c r="B58" s="327">
        <v>185360</v>
      </c>
      <c r="C58" s="327"/>
      <c r="D58" s="297"/>
      <c r="E58" s="297"/>
      <c r="F58" s="297"/>
      <c r="G58" s="298"/>
      <c r="H58" s="298"/>
      <c r="I58" s="298">
        <v>114750</v>
      </c>
      <c r="J58" s="298"/>
      <c r="K58" s="1241"/>
      <c r="L58" s="1288"/>
      <c r="M58" s="298"/>
      <c r="N58" s="298"/>
      <c r="O58" s="298"/>
    </row>
    <row r="59" spans="1:15" ht="15" customHeight="1" x14ac:dyDescent="0.35">
      <c r="A59" s="1251"/>
      <c r="B59" s="327"/>
      <c r="C59" s="327"/>
      <c r="D59" s="297"/>
      <c r="E59" s="297"/>
      <c r="F59" s="297"/>
      <c r="G59" s="298"/>
      <c r="H59" s="298"/>
      <c r="I59" s="298"/>
      <c r="J59" s="298"/>
      <c r="K59" s="1241"/>
      <c r="L59" s="1288"/>
      <c r="M59" s="298"/>
      <c r="N59" s="298"/>
      <c r="O59" s="298"/>
    </row>
    <row r="60" spans="1:15" ht="15" customHeight="1" x14ac:dyDescent="0.35">
      <c r="A60" s="1249">
        <v>43949</v>
      </c>
      <c r="B60" s="327">
        <v>230112</v>
      </c>
      <c r="C60" s="327">
        <v>207315</v>
      </c>
      <c r="D60" s="297"/>
      <c r="E60" s="297"/>
      <c r="F60" s="297">
        <v>193537</v>
      </c>
      <c r="G60" s="298"/>
      <c r="H60" s="298"/>
      <c r="I60" s="298">
        <v>114750</v>
      </c>
      <c r="J60" s="298"/>
      <c r="K60" s="1241"/>
      <c r="L60" s="1288"/>
      <c r="M60" s="298"/>
      <c r="N60" s="298"/>
      <c r="O60" s="298"/>
    </row>
    <row r="61" spans="1:15" ht="15" customHeight="1" x14ac:dyDescent="0.35">
      <c r="A61" s="1251"/>
      <c r="B61" s="327"/>
      <c r="C61" s="327"/>
      <c r="D61" s="297"/>
      <c r="E61" s="297"/>
      <c r="F61" s="297"/>
      <c r="G61" s="298"/>
      <c r="H61" s="298"/>
      <c r="I61" s="298"/>
      <c r="J61" s="298"/>
      <c r="K61" s="1241"/>
      <c r="L61" s="1288"/>
      <c r="M61" s="298"/>
      <c r="N61" s="298"/>
      <c r="O61" s="298"/>
    </row>
    <row r="62" spans="1:15" ht="15" customHeight="1" x14ac:dyDescent="0.35">
      <c r="A62" s="1249">
        <v>43950</v>
      </c>
      <c r="B62" s="327">
        <v>204332</v>
      </c>
      <c r="C62" s="327"/>
      <c r="D62" s="297"/>
      <c r="E62" s="297"/>
      <c r="F62" s="297"/>
      <c r="G62" s="298"/>
      <c r="H62" s="298">
        <v>77877</v>
      </c>
      <c r="I62" s="298">
        <v>114750</v>
      </c>
      <c r="J62" s="298"/>
      <c r="K62" s="1241"/>
      <c r="L62" s="1288"/>
      <c r="M62" s="298">
        <v>390970</v>
      </c>
      <c r="N62" s="298"/>
      <c r="O62" s="298"/>
    </row>
    <row r="63" spans="1:15" ht="15" customHeight="1" x14ac:dyDescent="0.35">
      <c r="A63" s="1251"/>
      <c r="B63" s="327"/>
      <c r="C63" s="327"/>
      <c r="D63" s="297"/>
      <c r="E63" s="297"/>
      <c r="F63" s="297"/>
      <c r="G63" s="298"/>
      <c r="H63" s="298"/>
      <c r="I63" s="298"/>
      <c r="J63" s="298"/>
      <c r="K63" s="1241"/>
      <c r="L63" s="1288"/>
      <c r="M63" s="298"/>
      <c r="N63" s="298"/>
      <c r="O63" s="298"/>
    </row>
    <row r="64" spans="1:15" ht="15" customHeight="1" x14ac:dyDescent="0.35">
      <c r="A64" s="1249">
        <v>43951</v>
      </c>
      <c r="B64" s="327">
        <v>203567</v>
      </c>
      <c r="C64" s="327">
        <v>183524</v>
      </c>
      <c r="D64" s="297"/>
      <c r="E64" s="297">
        <v>151771</v>
      </c>
      <c r="F64" s="297"/>
      <c r="G64" s="298"/>
      <c r="H64" s="298"/>
      <c r="I64" s="298">
        <v>114750</v>
      </c>
      <c r="J64" s="298"/>
      <c r="K64" s="1241">
        <v>76653</v>
      </c>
      <c r="L64" s="1288"/>
      <c r="M64" s="298"/>
      <c r="N64" s="298"/>
      <c r="O64" s="298"/>
    </row>
    <row r="65" spans="1:15" ht="15" customHeight="1" x14ac:dyDescent="0.35">
      <c r="A65" s="1251"/>
      <c r="B65" s="327"/>
      <c r="C65" s="327"/>
      <c r="D65" s="297"/>
      <c r="E65" s="297"/>
      <c r="F65" s="297"/>
      <c r="G65" s="298"/>
      <c r="H65" s="298"/>
      <c r="I65" s="298"/>
      <c r="J65" s="298"/>
      <c r="K65" s="1241"/>
      <c r="L65" s="1288"/>
      <c r="M65" s="298"/>
      <c r="N65" s="298"/>
      <c r="O65" s="298"/>
    </row>
    <row r="66" spans="1:15" s="295" customFormat="1" ht="27" customHeight="1" x14ac:dyDescent="0.35">
      <c r="A66" s="862" t="s">
        <v>113</v>
      </c>
      <c r="B66" s="293">
        <f t="shared" ref="B66:K66" si="0">SUM(B6:B65)</f>
        <v>5494390</v>
      </c>
      <c r="C66" s="293">
        <f t="shared" si="0"/>
        <v>3379851</v>
      </c>
      <c r="D66" s="293">
        <f t="shared" si="0"/>
        <v>524255</v>
      </c>
      <c r="E66" s="293">
        <f t="shared" si="0"/>
        <v>996165</v>
      </c>
      <c r="F66" s="293">
        <f t="shared" si="0"/>
        <v>1271948</v>
      </c>
      <c r="G66" s="293">
        <f t="shared" si="0"/>
        <v>694774</v>
      </c>
      <c r="H66" s="293">
        <f t="shared" si="0"/>
        <v>307914</v>
      </c>
      <c r="I66" s="293">
        <f t="shared" si="0"/>
        <v>2983500</v>
      </c>
      <c r="J66" s="293">
        <f t="shared" si="0"/>
        <v>0</v>
      </c>
      <c r="K66" s="1293">
        <f t="shared" si="0"/>
        <v>175797</v>
      </c>
      <c r="L66" s="1294"/>
      <c r="M66" s="293">
        <f>SUM(M6:M65)</f>
        <v>1266640</v>
      </c>
      <c r="N66" s="293">
        <f>SUM(N6:N65)</f>
        <v>769080</v>
      </c>
      <c r="O66" s="293">
        <f>SUM(B66:N66)</f>
        <v>17864314</v>
      </c>
    </row>
    <row r="67" spans="1:15" s="295" customFormat="1" ht="81" customHeight="1" x14ac:dyDescent="0.35">
      <c r="A67" s="304"/>
      <c r="B67" s="304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</row>
    <row r="68" spans="1:15" ht="26.25" customHeight="1" thickBot="1" x14ac:dyDescent="0.4">
      <c r="A68" s="299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300"/>
      <c r="M68" s="299"/>
      <c r="N68" s="299"/>
      <c r="O68" s="299"/>
    </row>
    <row r="69" spans="1:15" s="295" customFormat="1" ht="48" customHeight="1" thickBot="1" x14ac:dyDescent="0.4">
      <c r="A69" s="1268" t="s">
        <v>2</v>
      </c>
      <c r="B69" s="1295" t="s">
        <v>293</v>
      </c>
      <c r="C69" s="1275"/>
      <c r="D69" s="320" t="s">
        <v>302</v>
      </c>
      <c r="E69" s="1265" t="s">
        <v>116</v>
      </c>
      <c r="F69" s="1266"/>
      <c r="G69" s="1267"/>
      <c r="H69" s="1296" t="s">
        <v>303</v>
      </c>
      <c r="I69" s="1297"/>
      <c r="J69" s="1297"/>
      <c r="K69" s="1298"/>
      <c r="L69" s="319" t="s">
        <v>7</v>
      </c>
      <c r="M69" s="1265" t="s">
        <v>304</v>
      </c>
      <c r="N69" s="1267"/>
      <c r="O69" s="1299" t="s">
        <v>9</v>
      </c>
    </row>
    <row r="70" spans="1:15" s="295" customFormat="1" ht="15" customHeight="1" thickBot="1" x14ac:dyDescent="0.4">
      <c r="A70" s="1268"/>
      <c r="B70" s="321" t="s">
        <v>317</v>
      </c>
      <c r="C70" s="322" t="s">
        <v>190</v>
      </c>
      <c r="D70" s="323" t="s">
        <v>306</v>
      </c>
      <c r="E70" s="323" t="s">
        <v>238</v>
      </c>
      <c r="F70" s="323" t="s">
        <v>211</v>
      </c>
      <c r="G70" s="323" t="s">
        <v>201</v>
      </c>
      <c r="H70" s="323" t="s">
        <v>197</v>
      </c>
      <c r="I70" s="323" t="s">
        <v>198</v>
      </c>
      <c r="J70" s="323" t="s">
        <v>199</v>
      </c>
      <c r="K70" s="323" t="s">
        <v>123</v>
      </c>
      <c r="L70" s="323" t="s">
        <v>307</v>
      </c>
      <c r="M70" s="1300" t="s">
        <v>284</v>
      </c>
      <c r="N70" s="1301"/>
      <c r="O70" s="1308"/>
    </row>
    <row r="71" spans="1:15" ht="15" x14ac:dyDescent="0.35">
      <c r="A71" s="870">
        <v>43922</v>
      </c>
      <c r="B71" s="305"/>
      <c r="C71" s="887">
        <v>115745</v>
      </c>
      <c r="D71" s="305"/>
      <c r="E71" s="305"/>
      <c r="F71" s="305"/>
      <c r="G71" s="305"/>
      <c r="H71" s="305">
        <v>108630</v>
      </c>
      <c r="I71" s="305"/>
      <c r="J71" s="305">
        <v>115668</v>
      </c>
      <c r="K71" s="305"/>
      <c r="L71" s="305"/>
      <c r="M71" s="1304"/>
      <c r="N71" s="1305"/>
      <c r="O71" s="305"/>
    </row>
    <row r="72" spans="1:15" ht="15" customHeight="1" x14ac:dyDescent="0.35">
      <c r="A72" s="1249">
        <v>43923</v>
      </c>
      <c r="B72" s="305"/>
      <c r="C72" s="887">
        <v>175491</v>
      </c>
      <c r="D72" s="305">
        <v>221238</v>
      </c>
      <c r="E72" s="305"/>
      <c r="F72" s="305"/>
      <c r="G72" s="305"/>
      <c r="H72" s="305"/>
      <c r="I72" s="305"/>
      <c r="J72" s="305">
        <v>59364</v>
      </c>
      <c r="K72" s="305">
        <v>83385</v>
      </c>
      <c r="L72" s="305"/>
      <c r="M72" s="1241"/>
      <c r="N72" s="1288"/>
      <c r="O72" s="305"/>
    </row>
    <row r="73" spans="1:15" ht="15" customHeight="1" x14ac:dyDescent="0.35">
      <c r="A73" s="1251"/>
      <c r="B73" s="298"/>
      <c r="C73" s="297"/>
      <c r="D73" s="298"/>
      <c r="E73" s="298"/>
      <c r="F73" s="298"/>
      <c r="G73" s="298"/>
      <c r="H73" s="298"/>
      <c r="I73" s="298"/>
      <c r="J73" s="298"/>
      <c r="K73" s="298"/>
      <c r="L73" s="298"/>
      <c r="M73" s="1241"/>
      <c r="N73" s="1288"/>
      <c r="O73" s="298"/>
    </row>
    <row r="74" spans="1:15" ht="15" customHeight="1" x14ac:dyDescent="0.35">
      <c r="A74" s="1249">
        <v>43924</v>
      </c>
      <c r="B74" s="298"/>
      <c r="C74" s="297">
        <v>136017</v>
      </c>
      <c r="D74" s="298"/>
      <c r="E74" s="298"/>
      <c r="F74" s="298"/>
      <c r="G74" s="298"/>
      <c r="H74" s="298"/>
      <c r="I74" s="298"/>
      <c r="J74" s="298"/>
      <c r="K74" s="298"/>
      <c r="L74" s="298">
        <v>205403</v>
      </c>
      <c r="M74" s="1241"/>
      <c r="N74" s="1288"/>
      <c r="O74" s="298"/>
    </row>
    <row r="75" spans="1:15" ht="15" customHeight="1" x14ac:dyDescent="0.35">
      <c r="A75" s="1251"/>
      <c r="B75" s="298"/>
      <c r="C75" s="297"/>
      <c r="D75" s="298"/>
      <c r="E75" s="298"/>
      <c r="F75" s="298"/>
      <c r="G75" s="298"/>
      <c r="H75" s="298"/>
      <c r="I75" s="298"/>
      <c r="J75" s="298"/>
      <c r="K75" s="298"/>
      <c r="L75" s="298"/>
      <c r="M75" s="1241"/>
      <c r="N75" s="1288"/>
      <c r="O75" s="298"/>
    </row>
    <row r="76" spans="1:15" ht="15" customHeight="1" x14ac:dyDescent="0.35">
      <c r="A76" s="1249">
        <v>43925</v>
      </c>
      <c r="B76" s="298"/>
      <c r="C76" s="297">
        <v>112685</v>
      </c>
      <c r="D76" s="298"/>
      <c r="E76" s="298"/>
      <c r="F76" s="298"/>
      <c r="G76" s="298"/>
      <c r="H76" s="298"/>
      <c r="I76" s="298"/>
      <c r="J76" s="298"/>
      <c r="K76" s="298"/>
      <c r="L76" s="298"/>
      <c r="M76" s="1241"/>
      <c r="N76" s="1288"/>
      <c r="O76" s="298"/>
    </row>
    <row r="77" spans="1:15" ht="15" customHeight="1" x14ac:dyDescent="0.35">
      <c r="A77" s="1251"/>
      <c r="B77" s="298"/>
      <c r="C77" s="297"/>
      <c r="D77" s="298"/>
      <c r="E77" s="298"/>
      <c r="F77" s="298"/>
      <c r="G77" s="298"/>
      <c r="H77" s="298"/>
      <c r="I77" s="298"/>
      <c r="J77" s="298"/>
      <c r="K77" s="298"/>
      <c r="L77" s="298"/>
      <c r="M77" s="1241"/>
      <c r="N77" s="1288"/>
      <c r="O77" s="298"/>
    </row>
    <row r="78" spans="1:15" ht="15" customHeight="1" x14ac:dyDescent="0.35">
      <c r="A78" s="1249">
        <v>43926</v>
      </c>
      <c r="B78" s="298"/>
      <c r="C78" s="297">
        <v>216342</v>
      </c>
      <c r="D78" s="298"/>
      <c r="E78" s="298"/>
      <c r="F78" s="298"/>
      <c r="G78" s="298"/>
      <c r="H78" s="298"/>
      <c r="I78" s="298">
        <v>101133</v>
      </c>
      <c r="J78" s="298"/>
      <c r="K78" s="298"/>
      <c r="L78" s="298"/>
      <c r="M78" s="1241"/>
      <c r="N78" s="1288"/>
      <c r="O78" s="298"/>
    </row>
    <row r="79" spans="1:15" ht="15" customHeight="1" x14ac:dyDescent="0.35">
      <c r="A79" s="1251"/>
      <c r="B79" s="298"/>
      <c r="C79" s="297"/>
      <c r="D79" s="298"/>
      <c r="E79" s="298"/>
      <c r="F79" s="298"/>
      <c r="G79" s="298"/>
      <c r="H79" s="298"/>
      <c r="I79" s="298"/>
      <c r="J79" s="298"/>
      <c r="K79" s="298"/>
      <c r="L79" s="298"/>
      <c r="M79" s="1241"/>
      <c r="N79" s="1288"/>
      <c r="O79" s="298"/>
    </row>
    <row r="80" spans="1:15" ht="15" customHeight="1" x14ac:dyDescent="0.35">
      <c r="A80" s="1249">
        <v>43927</v>
      </c>
      <c r="B80" s="298"/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51"/>
      <c r="B81" s="298"/>
      <c r="C81" s="297"/>
      <c r="D81" s="298"/>
      <c r="E81" s="298"/>
      <c r="F81" s="298"/>
      <c r="G81" s="298"/>
      <c r="H81" s="298"/>
      <c r="I81" s="298"/>
      <c r="J81" s="298"/>
      <c r="K81" s="298"/>
      <c r="L81" s="298"/>
      <c r="M81" s="1241"/>
      <c r="N81" s="1288"/>
      <c r="O81" s="298"/>
    </row>
    <row r="82" spans="1:15" ht="15" customHeight="1" x14ac:dyDescent="0.35">
      <c r="A82" s="1249">
        <v>43928</v>
      </c>
      <c r="B82" s="298"/>
      <c r="C82" s="297">
        <v>253980</v>
      </c>
      <c r="D82" s="298">
        <v>153918</v>
      </c>
      <c r="E82" s="298"/>
      <c r="F82" s="298">
        <v>256887</v>
      </c>
      <c r="G82" s="298"/>
      <c r="H82" s="298"/>
      <c r="I82" s="298"/>
      <c r="J82" s="298"/>
      <c r="K82" s="298"/>
      <c r="L82" s="298">
        <v>193316</v>
      </c>
      <c r="M82" s="1241">
        <v>100904</v>
      </c>
      <c r="N82" s="1288"/>
      <c r="O82" s="298"/>
    </row>
    <row r="83" spans="1:15" ht="15" customHeight="1" x14ac:dyDescent="0.35">
      <c r="A83" s="1251"/>
      <c r="B83" s="298"/>
      <c r="C83" s="297"/>
      <c r="D83" s="298"/>
      <c r="E83" s="298"/>
      <c r="F83" s="298"/>
      <c r="G83" s="298"/>
      <c r="H83" s="298"/>
      <c r="I83" s="298"/>
      <c r="J83" s="298"/>
      <c r="K83" s="298"/>
      <c r="L83" s="298"/>
      <c r="M83" s="1241"/>
      <c r="N83" s="1288"/>
      <c r="O83" s="298"/>
    </row>
    <row r="84" spans="1:15" ht="15" customHeight="1" x14ac:dyDescent="0.35">
      <c r="A84" s="1249">
        <v>43929</v>
      </c>
      <c r="B84" s="298">
        <v>382500</v>
      </c>
      <c r="C84" s="297">
        <v>112685</v>
      </c>
      <c r="D84" s="298"/>
      <c r="E84" s="298"/>
      <c r="F84" s="298"/>
      <c r="G84" s="298"/>
      <c r="H84" s="298"/>
      <c r="I84" s="298"/>
      <c r="J84" s="298">
        <v>73211</v>
      </c>
      <c r="K84" s="298">
        <v>95625</v>
      </c>
      <c r="L84" s="298"/>
      <c r="M84" s="1241"/>
      <c r="N84" s="1288"/>
      <c r="O84" s="298"/>
    </row>
    <row r="85" spans="1:15" ht="15" customHeight="1" x14ac:dyDescent="0.35">
      <c r="A85" s="1251"/>
      <c r="B85" s="298">
        <v>267851</v>
      </c>
      <c r="C85" s="297"/>
      <c r="D85" s="298"/>
      <c r="E85" s="298"/>
      <c r="F85" s="298"/>
      <c r="G85" s="298"/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49">
        <v>43930</v>
      </c>
      <c r="B86" s="298"/>
      <c r="C86" s="297">
        <v>174573</v>
      </c>
      <c r="D86" s="298"/>
      <c r="E86" s="298"/>
      <c r="F86" s="298"/>
      <c r="G86" s="298"/>
      <c r="H86" s="298">
        <v>113909</v>
      </c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51"/>
      <c r="B87" s="298"/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1241"/>
      <c r="N87" s="1288"/>
      <c r="O87" s="298"/>
    </row>
    <row r="88" spans="1:15" ht="15" customHeight="1" x14ac:dyDescent="0.35">
      <c r="A88" s="1249">
        <v>43931</v>
      </c>
      <c r="B88" s="298"/>
      <c r="C88" s="297">
        <v>186125</v>
      </c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1251"/>
      <c r="B89" s="298"/>
      <c r="C89" s="297"/>
      <c r="D89" s="298"/>
      <c r="E89" s="298"/>
      <c r="F89" s="298"/>
      <c r="G89" s="298"/>
      <c r="H89" s="298"/>
      <c r="I89" s="298"/>
      <c r="J89" s="298"/>
      <c r="K89" s="298"/>
      <c r="L89" s="298"/>
      <c r="M89" s="1241"/>
      <c r="N89" s="1288"/>
      <c r="O89" s="298"/>
    </row>
    <row r="90" spans="1:15" ht="15" customHeight="1" x14ac:dyDescent="0.35">
      <c r="A90" s="1249">
        <v>43932</v>
      </c>
      <c r="B90" s="298"/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51"/>
      <c r="B91" s="298"/>
      <c r="C91" s="297"/>
      <c r="D91" s="298"/>
      <c r="E91" s="298"/>
      <c r="F91" s="298"/>
      <c r="G91" s="298"/>
      <c r="H91" s="298"/>
      <c r="I91" s="298"/>
      <c r="J91" s="298"/>
      <c r="K91" s="298"/>
      <c r="L91" s="298"/>
      <c r="M91" s="1241"/>
      <c r="N91" s="1288"/>
      <c r="O91" s="298"/>
    </row>
    <row r="92" spans="1:15" ht="15" customHeight="1" x14ac:dyDescent="0.35">
      <c r="A92" s="1249">
        <v>43933</v>
      </c>
      <c r="B92" s="298"/>
      <c r="C92" s="297">
        <v>150000</v>
      </c>
      <c r="D92" s="298">
        <v>250000</v>
      </c>
      <c r="E92" s="298"/>
      <c r="F92" s="298"/>
      <c r="G92" s="298"/>
      <c r="H92" s="298"/>
      <c r="I92" s="298">
        <v>80019</v>
      </c>
      <c r="J92" s="298"/>
      <c r="K92" s="298"/>
      <c r="L92" s="298"/>
      <c r="M92" s="1241"/>
      <c r="N92" s="1288"/>
      <c r="O92" s="298"/>
    </row>
    <row r="93" spans="1:15" ht="15" customHeight="1" x14ac:dyDescent="0.35">
      <c r="A93" s="1251"/>
      <c r="B93" s="298"/>
      <c r="C93" s="297"/>
      <c r="D93" s="298"/>
      <c r="E93" s="298"/>
      <c r="F93" s="298"/>
      <c r="G93" s="298"/>
      <c r="H93" s="298"/>
      <c r="I93" s="298"/>
      <c r="J93" s="298"/>
      <c r="K93" s="298"/>
      <c r="L93" s="298"/>
      <c r="M93" s="1241"/>
      <c r="N93" s="1288"/>
      <c r="O93" s="298"/>
    </row>
    <row r="94" spans="1:15" ht="15" customHeight="1" x14ac:dyDescent="0.35">
      <c r="A94" s="1249">
        <v>43934</v>
      </c>
      <c r="B94" s="298">
        <v>150000</v>
      </c>
      <c r="C94" s="297"/>
      <c r="D94" s="298">
        <v>191556</v>
      </c>
      <c r="E94" s="298"/>
      <c r="F94" s="332"/>
      <c r="G94" s="298">
        <v>220703</v>
      </c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51"/>
      <c r="B95" s="298"/>
      <c r="C95" s="297"/>
      <c r="D95" s="298"/>
      <c r="E95" s="298"/>
      <c r="F95" s="298"/>
      <c r="G95" s="298"/>
      <c r="H95" s="298"/>
      <c r="I95" s="298"/>
      <c r="J95" s="298"/>
      <c r="K95" s="298"/>
      <c r="L95" s="298"/>
      <c r="M95" s="1241"/>
      <c r="N95" s="1288"/>
      <c r="O95" s="298"/>
    </row>
    <row r="96" spans="1:15" ht="15" customHeight="1" x14ac:dyDescent="0.35">
      <c r="A96" s="1249">
        <v>43935</v>
      </c>
      <c r="B96" s="298">
        <v>126845</v>
      </c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51"/>
      <c r="B97" s="298"/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1241"/>
      <c r="N97" s="1288"/>
      <c r="O97" s="298"/>
    </row>
    <row r="98" spans="1:15" ht="15" customHeight="1" x14ac:dyDescent="0.35">
      <c r="A98" s="1249">
        <v>43936</v>
      </c>
      <c r="B98" s="298">
        <v>51500</v>
      </c>
      <c r="C98" s="297"/>
      <c r="D98" s="298"/>
      <c r="E98" s="298">
        <v>266373</v>
      </c>
      <c r="F98" s="298"/>
      <c r="G98" s="298"/>
      <c r="H98" s="298"/>
      <c r="I98" s="298"/>
      <c r="J98" s="298"/>
      <c r="K98" s="298"/>
      <c r="L98" s="298">
        <v>189797</v>
      </c>
      <c r="M98" s="1241"/>
      <c r="N98" s="1288"/>
      <c r="O98" s="298"/>
    </row>
    <row r="99" spans="1:15" ht="15" customHeight="1" x14ac:dyDescent="0.35">
      <c r="A99" s="1251"/>
      <c r="B99" s="298"/>
      <c r="C99" s="297"/>
      <c r="D99" s="298"/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49">
        <v>43937</v>
      </c>
      <c r="B100" s="298"/>
      <c r="C100" s="297">
        <v>147492</v>
      </c>
      <c r="D100" s="298">
        <v>249084</v>
      </c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51"/>
      <c r="B101" s="298"/>
      <c r="C101" s="297"/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49">
        <v>43938</v>
      </c>
      <c r="B102" s="298">
        <v>382500</v>
      </c>
      <c r="C102" s="297">
        <v>182376</v>
      </c>
      <c r="D102" s="298"/>
      <c r="E102" s="298"/>
      <c r="F102" s="298"/>
      <c r="G102" s="298"/>
      <c r="H102" s="298"/>
      <c r="I102" s="298"/>
      <c r="J102" s="298">
        <v>101286</v>
      </c>
      <c r="K102" s="298"/>
      <c r="L102" s="298"/>
      <c r="M102" s="1241"/>
      <c r="N102" s="1288"/>
      <c r="O102" s="298"/>
    </row>
    <row r="103" spans="1:15" ht="15" customHeight="1" x14ac:dyDescent="0.35">
      <c r="A103" s="1251"/>
      <c r="B103" s="298">
        <v>160474</v>
      </c>
      <c r="C103" s="297"/>
      <c r="D103" s="298"/>
      <c r="E103" s="298"/>
      <c r="F103" s="298"/>
      <c r="G103" s="298"/>
      <c r="H103" s="298"/>
      <c r="I103" s="298"/>
      <c r="J103" s="298"/>
      <c r="K103" s="298"/>
      <c r="L103" s="298"/>
      <c r="M103" s="1241"/>
      <c r="N103" s="1288"/>
      <c r="O103" s="298"/>
    </row>
    <row r="104" spans="1:15" ht="15" customHeight="1" x14ac:dyDescent="0.35">
      <c r="A104" s="1249">
        <v>43939</v>
      </c>
      <c r="B104" s="298"/>
      <c r="C104" s="297">
        <v>176180</v>
      </c>
      <c r="D104" s="298"/>
      <c r="E104" s="298"/>
      <c r="F104" s="298"/>
      <c r="G104" s="298"/>
      <c r="H104" s="298"/>
      <c r="I104" s="298"/>
      <c r="J104" s="298"/>
      <c r="K104" s="298"/>
      <c r="L104" s="298">
        <v>206244</v>
      </c>
      <c r="M104" s="1241"/>
      <c r="N104" s="1288"/>
      <c r="O104" s="298"/>
    </row>
    <row r="105" spans="1:15" ht="15" customHeight="1" x14ac:dyDescent="0.35">
      <c r="A105" s="1251"/>
      <c r="B105" s="298"/>
      <c r="C105" s="297"/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870">
        <v>43940</v>
      </c>
      <c r="B106" s="298"/>
      <c r="C106" s="297">
        <v>192168</v>
      </c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870">
        <v>43941</v>
      </c>
      <c r="B107" s="298"/>
      <c r="C107" s="297">
        <v>162333</v>
      </c>
      <c r="D107" s="298">
        <v>165011</v>
      </c>
      <c r="E107" s="298"/>
      <c r="F107" s="298"/>
      <c r="G107" s="298"/>
      <c r="H107" s="298">
        <v>105417</v>
      </c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1249">
        <v>43942</v>
      </c>
      <c r="B108" s="298"/>
      <c r="C108" s="297">
        <v>226287</v>
      </c>
      <c r="D108" s="298"/>
      <c r="E108" s="298"/>
      <c r="F108" s="298"/>
      <c r="G108" s="298"/>
      <c r="H108" s="298"/>
      <c r="I108" s="298"/>
      <c r="J108" s="298">
        <v>86063</v>
      </c>
      <c r="K108" s="298"/>
      <c r="L108" s="298">
        <v>219249</v>
      </c>
      <c r="M108" s="1241"/>
      <c r="N108" s="1288"/>
      <c r="O108" s="298"/>
    </row>
    <row r="109" spans="1:15" ht="15" customHeight="1" x14ac:dyDescent="0.35">
      <c r="A109" s="1251"/>
      <c r="B109" s="298"/>
      <c r="C109" s="297"/>
      <c r="D109" s="298"/>
      <c r="E109" s="298"/>
      <c r="F109" s="298"/>
      <c r="G109" s="298"/>
      <c r="H109" s="298"/>
      <c r="I109" s="298"/>
      <c r="J109" s="298"/>
      <c r="K109" s="298"/>
      <c r="L109" s="298"/>
      <c r="M109" s="1241"/>
      <c r="N109" s="1288"/>
      <c r="O109" s="298"/>
    </row>
    <row r="110" spans="1:15" ht="15" customHeight="1" x14ac:dyDescent="0.35">
      <c r="A110" s="1249">
        <v>43943</v>
      </c>
      <c r="B110" s="298"/>
      <c r="C110" s="297">
        <v>170978</v>
      </c>
      <c r="D110" s="298"/>
      <c r="E110" s="298"/>
      <c r="F110" s="298"/>
      <c r="G110" s="298"/>
      <c r="H110" s="298"/>
      <c r="I110" s="298"/>
      <c r="J110" s="298"/>
      <c r="K110" s="298"/>
      <c r="L110" s="298"/>
      <c r="M110" s="1241">
        <v>93789</v>
      </c>
      <c r="N110" s="1288"/>
      <c r="O110" s="298"/>
    </row>
    <row r="111" spans="1:15" ht="15" customHeight="1" x14ac:dyDescent="0.35">
      <c r="A111" s="1251"/>
      <c r="B111" s="298"/>
      <c r="C111" s="297"/>
      <c r="D111" s="298"/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5" customHeight="1" x14ac:dyDescent="0.35">
      <c r="A112" s="1249">
        <v>43944</v>
      </c>
      <c r="B112" s="298"/>
      <c r="C112" s="297">
        <v>157973</v>
      </c>
      <c r="D112" s="298"/>
      <c r="E112" s="298"/>
      <c r="F112" s="298"/>
      <c r="G112" s="298"/>
      <c r="H112" s="298"/>
      <c r="I112" s="298"/>
      <c r="J112" s="298"/>
      <c r="K112" s="298"/>
      <c r="L112" s="298">
        <v>201884</v>
      </c>
      <c r="M112" s="1241"/>
      <c r="N112" s="1288"/>
      <c r="O112" s="298"/>
    </row>
    <row r="113" spans="1:15" ht="18" customHeight="1" x14ac:dyDescent="0.35">
      <c r="A113" s="1251"/>
      <c r="B113" s="298"/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1241"/>
      <c r="N113" s="1288"/>
      <c r="O113" s="298"/>
    </row>
    <row r="114" spans="1:15" ht="15" customHeight="1" x14ac:dyDescent="0.35">
      <c r="A114" s="1249">
        <v>43945</v>
      </c>
      <c r="B114" s="298"/>
      <c r="C114" s="297">
        <v>236156</v>
      </c>
      <c r="D114" s="298">
        <v>215883</v>
      </c>
      <c r="E114" s="298"/>
      <c r="F114" s="298"/>
      <c r="G114" s="298"/>
      <c r="H114" s="298">
        <v>109854</v>
      </c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51"/>
      <c r="B115" s="298"/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5" customHeight="1" x14ac:dyDescent="0.35">
      <c r="A116" s="1249">
        <v>43946</v>
      </c>
      <c r="B116" s="298"/>
      <c r="C116" s="297"/>
      <c r="D116" s="298"/>
      <c r="E116" s="298"/>
      <c r="F116" s="298"/>
      <c r="G116" s="298"/>
      <c r="H116" s="298"/>
      <c r="I116" s="298"/>
      <c r="J116" s="298"/>
      <c r="K116" s="298"/>
      <c r="L116" s="298">
        <v>204638</v>
      </c>
      <c r="M116" s="1241"/>
      <c r="N116" s="1288"/>
      <c r="O116" s="298"/>
    </row>
    <row r="117" spans="1:15" ht="15" customHeight="1" x14ac:dyDescent="0.35">
      <c r="A117" s="1251"/>
      <c r="B117" s="298"/>
      <c r="C117" s="297"/>
      <c r="D117" s="298"/>
      <c r="E117" s="298"/>
      <c r="F117" s="298"/>
      <c r="G117" s="298"/>
      <c r="H117" s="298"/>
      <c r="I117" s="298"/>
      <c r="J117" s="298"/>
      <c r="K117" s="298"/>
      <c r="L117" s="298"/>
      <c r="M117" s="1241"/>
      <c r="N117" s="1288"/>
      <c r="O117" s="298"/>
    </row>
    <row r="118" spans="1:15" ht="15" customHeight="1" x14ac:dyDescent="0.35">
      <c r="A118" s="1249">
        <v>43947</v>
      </c>
      <c r="B118" s="298"/>
      <c r="C118" s="297">
        <v>235850</v>
      </c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51"/>
      <c r="B119" s="298"/>
      <c r="C119" s="297"/>
      <c r="D119" s="298"/>
      <c r="E119" s="298"/>
      <c r="F119" s="298"/>
      <c r="G119" s="298"/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1249">
        <v>43948</v>
      </c>
      <c r="B120" s="298"/>
      <c r="C120" s="297">
        <v>152771</v>
      </c>
      <c r="D120" s="298"/>
      <c r="E120" s="298"/>
      <c r="F120" s="298">
        <v>290471</v>
      </c>
      <c r="G120" s="298"/>
      <c r="H120" s="298"/>
      <c r="I120" s="298"/>
      <c r="J120" s="298"/>
      <c r="K120" s="298"/>
      <c r="L120" s="298"/>
      <c r="M120" s="868"/>
      <c r="N120" s="881"/>
      <c r="O120" s="298"/>
    </row>
    <row r="121" spans="1:15" ht="15" customHeight="1" x14ac:dyDescent="0.35">
      <c r="A121" s="1251"/>
      <c r="B121" s="298"/>
      <c r="C121" s="297"/>
      <c r="D121" s="298"/>
      <c r="E121" s="298"/>
      <c r="F121" s="298"/>
      <c r="G121" s="298"/>
      <c r="H121" s="298"/>
      <c r="I121" s="298"/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1249">
        <v>43949</v>
      </c>
      <c r="B122" s="298"/>
      <c r="C122" s="297">
        <v>177404</v>
      </c>
      <c r="D122" s="298"/>
      <c r="E122" s="298"/>
      <c r="F122" s="298"/>
      <c r="G122" s="298"/>
      <c r="H122" s="298"/>
      <c r="I122" s="298"/>
      <c r="J122" s="298"/>
      <c r="K122" s="298"/>
      <c r="L122" s="298">
        <v>190944</v>
      </c>
      <c r="M122" s="868"/>
      <c r="N122" s="881"/>
      <c r="O122" s="298"/>
    </row>
    <row r="123" spans="1:15" ht="15" customHeight="1" x14ac:dyDescent="0.35">
      <c r="A123" s="1251"/>
      <c r="B123" s="298"/>
      <c r="C123" s="297"/>
      <c r="D123" s="298"/>
      <c r="E123" s="298"/>
      <c r="F123" s="298"/>
      <c r="G123" s="298"/>
      <c r="H123" s="298"/>
      <c r="I123" s="298"/>
      <c r="J123" s="298"/>
      <c r="K123" s="298"/>
      <c r="L123" s="298"/>
      <c r="M123" s="868"/>
      <c r="N123" s="881"/>
      <c r="O123" s="298"/>
    </row>
    <row r="124" spans="1:15" ht="15" customHeight="1" x14ac:dyDescent="0.35">
      <c r="A124" s="1249">
        <v>43950</v>
      </c>
      <c r="B124" s="298"/>
      <c r="C124" s="297">
        <v>143438</v>
      </c>
      <c r="D124" s="298">
        <v>172202</v>
      </c>
      <c r="E124" s="298"/>
      <c r="F124" s="298"/>
      <c r="G124" s="298"/>
      <c r="H124" s="298"/>
      <c r="I124" s="298"/>
      <c r="J124" s="298"/>
      <c r="K124" s="298"/>
      <c r="L124" s="298"/>
      <c r="M124" s="868"/>
      <c r="N124" s="881"/>
      <c r="O124" s="298"/>
    </row>
    <row r="125" spans="1:15" ht="15" customHeight="1" x14ac:dyDescent="0.35">
      <c r="A125" s="1251"/>
      <c r="B125" s="298"/>
      <c r="C125" s="297"/>
      <c r="D125" s="298"/>
      <c r="E125" s="298"/>
      <c r="F125" s="298"/>
      <c r="G125" s="298"/>
      <c r="H125" s="298"/>
      <c r="I125" s="298"/>
      <c r="J125" s="298"/>
      <c r="K125" s="298"/>
      <c r="L125" s="298"/>
      <c r="M125" s="868"/>
      <c r="N125" s="881"/>
      <c r="O125" s="298"/>
    </row>
    <row r="126" spans="1:15" ht="15" customHeight="1" x14ac:dyDescent="0.35">
      <c r="A126" s="1249">
        <v>43951</v>
      </c>
      <c r="B126" s="298"/>
      <c r="C126" s="297">
        <v>151853</v>
      </c>
      <c r="D126" s="298"/>
      <c r="E126" s="298"/>
      <c r="F126" s="298"/>
      <c r="G126" s="298"/>
      <c r="H126" s="298"/>
      <c r="I126" s="298"/>
      <c r="J126" s="298"/>
      <c r="K126" s="298"/>
      <c r="L126" s="298">
        <v>206933</v>
      </c>
      <c r="M126" s="1241"/>
      <c r="N126" s="1288"/>
      <c r="O126" s="298"/>
    </row>
    <row r="127" spans="1:15" ht="15" customHeight="1" x14ac:dyDescent="0.35">
      <c r="A127" s="1251"/>
      <c r="B127" s="298"/>
      <c r="C127" s="297"/>
      <c r="D127" s="298"/>
      <c r="E127" s="298"/>
      <c r="F127" s="298"/>
      <c r="G127" s="298"/>
      <c r="H127" s="298"/>
      <c r="I127" s="298"/>
      <c r="J127" s="298"/>
      <c r="K127" s="298"/>
      <c r="L127" s="298"/>
      <c r="M127" s="1241"/>
      <c r="N127" s="1288"/>
      <c r="O127" s="298"/>
    </row>
    <row r="128" spans="1:15" s="295" customFormat="1" ht="22" customHeight="1" x14ac:dyDescent="0.35">
      <c r="A128" s="862" t="s">
        <v>113</v>
      </c>
      <c r="B128" s="293">
        <f t="shared" ref="B128:M128" si="1">SUM(B71:B127)</f>
        <v>1521670</v>
      </c>
      <c r="C128" s="293">
        <f t="shared" si="1"/>
        <v>4146902</v>
      </c>
      <c r="D128" s="293">
        <f t="shared" si="1"/>
        <v>1618892</v>
      </c>
      <c r="E128" s="293">
        <f t="shared" si="1"/>
        <v>266373</v>
      </c>
      <c r="F128" s="293">
        <f t="shared" si="1"/>
        <v>547358</v>
      </c>
      <c r="G128" s="293">
        <f t="shared" si="1"/>
        <v>220703</v>
      </c>
      <c r="H128" s="293">
        <f t="shared" si="1"/>
        <v>437810</v>
      </c>
      <c r="I128" s="293">
        <f t="shared" si="1"/>
        <v>181152</v>
      </c>
      <c r="J128" s="293">
        <f t="shared" si="1"/>
        <v>435592</v>
      </c>
      <c r="K128" s="293">
        <f t="shared" si="1"/>
        <v>179010</v>
      </c>
      <c r="L128" s="293">
        <f t="shared" si="1"/>
        <v>1818408</v>
      </c>
      <c r="M128" s="1293">
        <f t="shared" si="1"/>
        <v>194693</v>
      </c>
      <c r="N128" s="1294"/>
      <c r="O128" s="293">
        <f>SUM(B128:N128)</f>
        <v>11568563</v>
      </c>
    </row>
    <row r="129" spans="1:15" ht="24" customHeight="1" x14ac:dyDescent="0.35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2">
        <f>SUM(O5:O128)</f>
        <v>29432877</v>
      </c>
    </row>
    <row r="130" spans="1:15" ht="22" customHeight="1" x14ac:dyDescent="0.35">
      <c r="A130" s="331" t="s">
        <v>151</v>
      </c>
      <c r="B130" s="303"/>
      <c r="C130" s="303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</row>
    <row r="131" spans="1:15" ht="22" customHeight="1" x14ac:dyDescent="0.35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</row>
    <row r="132" spans="1:15" ht="22" customHeight="1" x14ac:dyDescent="0.35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</row>
    <row r="133" spans="1:15" ht="32.25" customHeight="1" x14ac:dyDescent="0.35">
      <c r="A133" s="324"/>
      <c r="B133" s="1238"/>
      <c r="C133" s="1238"/>
      <c r="D133" s="301"/>
      <c r="E133" s="301"/>
      <c r="F133" s="301"/>
      <c r="G133" s="301"/>
      <c r="H133" s="1239"/>
      <c r="I133" s="1239"/>
      <c r="J133" s="866"/>
      <c r="K133" s="301"/>
      <c r="L133" s="1239"/>
      <c r="M133" s="1239"/>
      <c r="N133" s="1239"/>
      <c r="O133" s="866"/>
    </row>
    <row r="134" spans="1:15" ht="22" customHeight="1" x14ac:dyDescent="0.35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</row>
    <row r="135" spans="1:15" ht="22" customHeight="1" x14ac:dyDescent="0.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</row>
    <row r="136" spans="1:15" ht="22" customHeight="1" x14ac:dyDescent="0.35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</row>
    <row r="137" spans="1:15" ht="22" customHeight="1" x14ac:dyDescent="0.35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</row>
    <row r="138" spans="1:15" ht="22" customHeight="1" x14ac:dyDescent="0.35">
      <c r="A138" s="325"/>
      <c r="B138" s="1286"/>
      <c r="C138" s="1286"/>
      <c r="D138" s="859"/>
      <c r="E138" s="859"/>
      <c r="F138" s="859"/>
      <c r="G138" s="315"/>
      <c r="H138" s="1287"/>
      <c r="I138" s="1287"/>
      <c r="J138" s="880"/>
      <c r="K138" s="859"/>
      <c r="L138" s="1237"/>
      <c r="M138" s="1237"/>
      <c r="N138" s="1237"/>
      <c r="O138" s="880"/>
    </row>
    <row r="139" spans="1:15" ht="22" customHeight="1" x14ac:dyDescent="0.35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</row>
    <row r="140" spans="1:15" ht="15" x14ac:dyDescent="0.35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</row>
  </sheetData>
  <mergeCells count="191">
    <mergeCell ref="B138:C138"/>
    <mergeCell ref="H138:I138"/>
    <mergeCell ref="L138:N138"/>
    <mergeCell ref="K62:L62"/>
    <mergeCell ref="K63:L63"/>
    <mergeCell ref="K64:L64"/>
    <mergeCell ref="K65:L65"/>
    <mergeCell ref="M110:N110"/>
    <mergeCell ref="M128:N128"/>
    <mergeCell ref="B133:C133"/>
    <mergeCell ref="H133:I133"/>
    <mergeCell ref="L133:N133"/>
    <mergeCell ref="A120:A121"/>
    <mergeCell ref="M121:N121"/>
    <mergeCell ref="A122:A123"/>
    <mergeCell ref="A124:A125"/>
    <mergeCell ref="A126:A127"/>
    <mergeCell ref="M126:N126"/>
    <mergeCell ref="M127:N127"/>
    <mergeCell ref="A116:A117"/>
    <mergeCell ref="M116:N116"/>
    <mergeCell ref="M117:N117"/>
    <mergeCell ref="A118:A119"/>
    <mergeCell ref="M118:N118"/>
    <mergeCell ref="M119:N119"/>
    <mergeCell ref="A110:A111"/>
    <mergeCell ref="M111:N111"/>
    <mergeCell ref="A112:A113"/>
    <mergeCell ref="M112:N112"/>
    <mergeCell ref="M113:N113"/>
    <mergeCell ref="A114:A115"/>
    <mergeCell ref="M114:N114"/>
    <mergeCell ref="M115:N115"/>
    <mergeCell ref="A104:A105"/>
    <mergeCell ref="M104:N104"/>
    <mergeCell ref="M105:N105"/>
    <mergeCell ref="M106:N106"/>
    <mergeCell ref="M107:N107"/>
    <mergeCell ref="A108:A109"/>
    <mergeCell ref="M108:N108"/>
    <mergeCell ref="M109:N109"/>
    <mergeCell ref="A100:A101"/>
    <mergeCell ref="M100:N100"/>
    <mergeCell ref="M101:N101"/>
    <mergeCell ref="A102:A103"/>
    <mergeCell ref="M102:N102"/>
    <mergeCell ref="M103:N103"/>
    <mergeCell ref="A96:A97"/>
    <mergeCell ref="M96:N96"/>
    <mergeCell ref="M97:N97"/>
    <mergeCell ref="A98:A99"/>
    <mergeCell ref="M98:N98"/>
    <mergeCell ref="M99:N99"/>
    <mergeCell ref="A92:A93"/>
    <mergeCell ref="M92:N92"/>
    <mergeCell ref="M93:N93"/>
    <mergeCell ref="A94:A95"/>
    <mergeCell ref="M94:N94"/>
    <mergeCell ref="M95:N95"/>
    <mergeCell ref="A88:A89"/>
    <mergeCell ref="M88:N88"/>
    <mergeCell ref="M89:N89"/>
    <mergeCell ref="A90:A91"/>
    <mergeCell ref="M90:N90"/>
    <mergeCell ref="M91:N91"/>
    <mergeCell ref="A84:A85"/>
    <mergeCell ref="M84:N84"/>
    <mergeCell ref="M85:N85"/>
    <mergeCell ref="A86:A87"/>
    <mergeCell ref="M86:N86"/>
    <mergeCell ref="M87:N87"/>
    <mergeCell ref="A80:A81"/>
    <mergeCell ref="M80:N80"/>
    <mergeCell ref="M81:N81"/>
    <mergeCell ref="A82:A83"/>
    <mergeCell ref="M82:N82"/>
    <mergeCell ref="M83:N83"/>
    <mergeCell ref="A76:A77"/>
    <mergeCell ref="M76:N76"/>
    <mergeCell ref="M77:N77"/>
    <mergeCell ref="A78:A79"/>
    <mergeCell ref="M78:N78"/>
    <mergeCell ref="M79:N79"/>
    <mergeCell ref="M71:N71"/>
    <mergeCell ref="A72:A73"/>
    <mergeCell ref="M72:N72"/>
    <mergeCell ref="M73:N73"/>
    <mergeCell ref="A74:A75"/>
    <mergeCell ref="M74:N74"/>
    <mergeCell ref="M75:N75"/>
    <mergeCell ref="A69:A70"/>
    <mergeCell ref="B69:C69"/>
    <mergeCell ref="E69:G69"/>
    <mergeCell ref="H69:K69"/>
    <mergeCell ref="M69:N69"/>
    <mergeCell ref="O69:O70"/>
    <mergeCell ref="M70:N70"/>
    <mergeCell ref="A62:A63"/>
    <mergeCell ref="A64:A65"/>
    <mergeCell ref="K66:L66"/>
    <mergeCell ref="A58:A59"/>
    <mergeCell ref="K58:L58"/>
    <mergeCell ref="K59:L59"/>
    <mergeCell ref="A60:A61"/>
    <mergeCell ref="K60:L60"/>
    <mergeCell ref="K61:L61"/>
    <mergeCell ref="A54:A55"/>
    <mergeCell ref="K54:L54"/>
    <mergeCell ref="K55:L55"/>
    <mergeCell ref="A56:A57"/>
    <mergeCell ref="K56:L56"/>
    <mergeCell ref="K57:L57"/>
    <mergeCell ref="A50:A51"/>
    <mergeCell ref="K50:L50"/>
    <mergeCell ref="K51:L51"/>
    <mergeCell ref="A52:A53"/>
    <mergeCell ref="K52:L52"/>
    <mergeCell ref="K53:L53"/>
    <mergeCell ref="A46:A47"/>
    <mergeCell ref="K46:L46"/>
    <mergeCell ref="K47:L47"/>
    <mergeCell ref="A48:A49"/>
    <mergeCell ref="K48:L48"/>
    <mergeCell ref="K49:L49"/>
    <mergeCell ref="A42:A43"/>
    <mergeCell ref="K42:L42"/>
    <mergeCell ref="K43:L43"/>
    <mergeCell ref="A44:A45"/>
    <mergeCell ref="K44:L44"/>
    <mergeCell ref="K45:L45"/>
    <mergeCell ref="A38:A39"/>
    <mergeCell ref="K38:L38"/>
    <mergeCell ref="K39:L39"/>
    <mergeCell ref="A40:A41"/>
    <mergeCell ref="K40:L40"/>
    <mergeCell ref="K41:L41"/>
    <mergeCell ref="A34:A35"/>
    <mergeCell ref="K34:L34"/>
    <mergeCell ref="K35:L35"/>
    <mergeCell ref="A36:A37"/>
    <mergeCell ref="K36:L36"/>
    <mergeCell ref="K37:L37"/>
    <mergeCell ref="A30:A31"/>
    <mergeCell ref="K30:L30"/>
    <mergeCell ref="K31:L31"/>
    <mergeCell ref="A32:A33"/>
    <mergeCell ref="K32:L32"/>
    <mergeCell ref="K33:L33"/>
    <mergeCell ref="A26:A27"/>
    <mergeCell ref="K26:L26"/>
    <mergeCell ref="K27:L27"/>
    <mergeCell ref="A28:A29"/>
    <mergeCell ref="K28:L28"/>
    <mergeCell ref="K29:L29"/>
    <mergeCell ref="A22:A23"/>
    <mergeCell ref="K22:L22"/>
    <mergeCell ref="K23:L23"/>
    <mergeCell ref="A24:A25"/>
    <mergeCell ref="K24:L24"/>
    <mergeCell ref="K25:L25"/>
    <mergeCell ref="A18:A19"/>
    <mergeCell ref="K18:L18"/>
    <mergeCell ref="K19:L19"/>
    <mergeCell ref="A20:A21"/>
    <mergeCell ref="K20:L20"/>
    <mergeCell ref="K21:L21"/>
    <mergeCell ref="A14:A15"/>
    <mergeCell ref="K14:L14"/>
    <mergeCell ref="K15:L15"/>
    <mergeCell ref="A16:A17"/>
    <mergeCell ref="K16:L16"/>
    <mergeCell ref="K17:L17"/>
    <mergeCell ref="A12:A13"/>
    <mergeCell ref="K12:L12"/>
    <mergeCell ref="K13:L13"/>
    <mergeCell ref="A6:A7"/>
    <mergeCell ref="K6:L6"/>
    <mergeCell ref="K7:L7"/>
    <mergeCell ref="A8:A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K5:L5"/>
    <mergeCell ref="A10:A11"/>
    <mergeCell ref="K10:L10"/>
  </mergeCells>
  <printOptions horizontalCentered="1"/>
  <pageMargins left="0.25" right="0.25" top="0.16" bottom="0.12" header="0.18" footer="0.12"/>
  <pageSetup paperSize="9" scale="49" fitToHeight="0" orientation="landscape" horizontalDpi="360" verticalDpi="360" r:id="rId1"/>
  <rowBreaks count="1" manualBreakCount="1">
    <brk id="67" max="15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">
    <pageSetUpPr fitToPage="1"/>
  </sheetPr>
  <dimension ref="A1:P145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6.81640625" style="294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318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43891</v>
      </c>
      <c r="B6" s="327">
        <v>163940</v>
      </c>
      <c r="C6" s="327">
        <v>200277</v>
      </c>
      <c r="D6" s="297"/>
      <c r="E6" s="297"/>
      <c r="F6" s="297">
        <v>170156</v>
      </c>
      <c r="G6" s="298"/>
      <c r="H6" s="298"/>
      <c r="I6" s="298"/>
      <c r="J6" s="298"/>
      <c r="K6" s="1241"/>
      <c r="L6" s="1288"/>
      <c r="M6" s="298"/>
      <c r="N6" s="298"/>
      <c r="O6" s="298"/>
    </row>
    <row r="7" spans="1:16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/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43892</v>
      </c>
      <c r="B8" s="327">
        <v>154454</v>
      </c>
      <c r="C8" s="327">
        <v>210758</v>
      </c>
      <c r="D8" s="297"/>
      <c r="E8" s="297"/>
      <c r="F8" s="297"/>
      <c r="G8" s="298"/>
      <c r="H8" s="298"/>
      <c r="I8" s="298">
        <v>114750</v>
      </c>
      <c r="J8" s="298"/>
      <c r="K8" s="1289"/>
      <c r="L8" s="1290"/>
      <c r="M8" s="298"/>
      <c r="N8" s="298"/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43893</v>
      </c>
      <c r="B10" s="327">
        <v>151088</v>
      </c>
      <c r="C10" s="327">
        <v>201807</v>
      </c>
      <c r="D10" s="297"/>
      <c r="E10" s="297"/>
      <c r="F10" s="297"/>
      <c r="G10" s="298">
        <v>60000</v>
      </c>
      <c r="H10" s="298">
        <v>74358</v>
      </c>
      <c r="I10" s="298">
        <v>114750</v>
      </c>
      <c r="J10" s="298"/>
      <c r="K10" s="1241"/>
      <c r="L10" s="1288"/>
      <c r="M10" s="298"/>
      <c r="N10" s="298"/>
      <c r="O10" s="298"/>
    </row>
    <row r="11" spans="1:16" ht="15" customHeight="1" x14ac:dyDescent="0.35">
      <c r="A11" s="1250"/>
      <c r="B11" s="327"/>
      <c r="C11" s="297"/>
      <c r="D11" s="297"/>
      <c r="E11" s="297"/>
      <c r="F11" s="297"/>
      <c r="G11" s="298"/>
      <c r="H11" s="298"/>
      <c r="I11" s="298"/>
      <c r="J11" s="298"/>
      <c r="K11" s="868"/>
      <c r="L11" s="881"/>
      <c r="M11" s="298"/>
      <c r="N11" s="298"/>
      <c r="O11" s="298"/>
    </row>
    <row r="12" spans="1:16" ht="15" customHeight="1" x14ac:dyDescent="0.35">
      <c r="A12" s="1251"/>
      <c r="B12" s="327"/>
      <c r="C12" s="327"/>
      <c r="D12" s="297"/>
      <c r="E12" s="297"/>
      <c r="F12" s="297"/>
      <c r="G12" s="298"/>
      <c r="H12" s="298"/>
      <c r="I12" s="298"/>
      <c r="J12" s="298"/>
      <c r="K12" s="1241"/>
      <c r="L12" s="1288"/>
      <c r="M12" s="298"/>
      <c r="N12" s="298"/>
      <c r="O12" s="298"/>
    </row>
    <row r="13" spans="1:16" ht="15" customHeight="1" x14ac:dyDescent="0.35">
      <c r="A13" s="1249">
        <v>43894</v>
      </c>
      <c r="B13" s="327">
        <v>152694</v>
      </c>
      <c r="C13" s="327">
        <v>221391</v>
      </c>
      <c r="D13" s="297"/>
      <c r="E13" s="297">
        <v>192198</v>
      </c>
      <c r="F13" s="297">
        <v>200490</v>
      </c>
      <c r="G13" s="298"/>
      <c r="H13" s="298"/>
      <c r="I13" s="298">
        <v>114750</v>
      </c>
      <c r="J13" s="298">
        <v>109472</v>
      </c>
      <c r="K13" s="1241"/>
      <c r="L13" s="1288"/>
      <c r="M13" s="298">
        <v>425650</v>
      </c>
      <c r="N13" s="298"/>
      <c r="O13" s="298"/>
    </row>
    <row r="14" spans="1:16" ht="15" customHeight="1" x14ac:dyDescent="0.35">
      <c r="A14" s="1251"/>
      <c r="B14" s="327"/>
      <c r="C14" s="327"/>
      <c r="D14" s="297"/>
      <c r="E14" s="297"/>
      <c r="F14" s="297"/>
      <c r="G14" s="298"/>
      <c r="H14" s="298"/>
      <c r="I14" s="298"/>
      <c r="J14" s="298"/>
      <c r="K14" s="1241"/>
      <c r="L14" s="1288"/>
      <c r="M14" s="298"/>
      <c r="N14" s="298"/>
      <c r="O14" s="298"/>
    </row>
    <row r="15" spans="1:16" ht="15" customHeight="1" x14ac:dyDescent="0.35">
      <c r="A15" s="1249">
        <v>43895</v>
      </c>
      <c r="B15" s="327">
        <v>170519</v>
      </c>
      <c r="C15" s="327">
        <v>238374</v>
      </c>
      <c r="D15" s="297">
        <v>257193</v>
      </c>
      <c r="E15" s="297"/>
      <c r="F15" s="297"/>
      <c r="G15" s="298"/>
      <c r="H15" s="298"/>
      <c r="I15" s="298"/>
      <c r="J15" s="298"/>
      <c r="K15" s="1241"/>
      <c r="L15" s="1288"/>
      <c r="M15" s="298"/>
      <c r="N15" s="298">
        <v>537030</v>
      </c>
      <c r="O15" s="298"/>
    </row>
    <row r="16" spans="1:16" ht="15" customHeight="1" x14ac:dyDescent="0.35">
      <c r="A16" s="1251"/>
      <c r="B16" s="327"/>
      <c r="C16" s="327"/>
      <c r="D16" s="297"/>
      <c r="E16" s="297"/>
      <c r="F16" s="297"/>
      <c r="G16" s="298"/>
      <c r="H16" s="298"/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49">
        <v>43896</v>
      </c>
      <c r="B17" s="327">
        <v>143667</v>
      </c>
      <c r="C17" s="327">
        <v>190868</v>
      </c>
      <c r="D17" s="297"/>
      <c r="E17" s="297"/>
      <c r="F17" s="297"/>
      <c r="G17" s="298">
        <v>250461</v>
      </c>
      <c r="H17" s="298"/>
      <c r="I17" s="298">
        <v>114750</v>
      </c>
      <c r="J17" s="298">
        <v>103505</v>
      </c>
      <c r="K17" s="1241"/>
      <c r="L17" s="1288"/>
      <c r="M17" s="298"/>
      <c r="N17" s="298"/>
      <c r="O17" s="298"/>
    </row>
    <row r="18" spans="1:15" ht="15" customHeight="1" x14ac:dyDescent="0.35">
      <c r="A18" s="1251"/>
      <c r="B18" s="327"/>
      <c r="C18" s="327"/>
      <c r="D18" s="297"/>
      <c r="E18" s="297"/>
      <c r="F18" s="297"/>
      <c r="G18" s="298"/>
      <c r="H18" s="298"/>
      <c r="I18" s="298"/>
      <c r="J18" s="298"/>
      <c r="K18" s="1241"/>
      <c r="L18" s="1288"/>
      <c r="M18" s="298"/>
      <c r="N18" s="298"/>
      <c r="O18" s="298"/>
    </row>
    <row r="19" spans="1:15" ht="15" customHeight="1" x14ac:dyDescent="0.35">
      <c r="A19" s="1249">
        <v>43897</v>
      </c>
      <c r="B19" s="327">
        <v>172431</v>
      </c>
      <c r="C19" s="327">
        <v>266985</v>
      </c>
      <c r="D19" s="297"/>
      <c r="E19" s="297"/>
      <c r="F19" s="297"/>
      <c r="G19" s="298"/>
      <c r="H19" s="298"/>
      <c r="I19" s="298">
        <v>114750</v>
      </c>
      <c r="J19" s="298"/>
      <c r="K19" s="1241"/>
      <c r="L19" s="1288"/>
      <c r="M19" s="298"/>
      <c r="N19" s="298"/>
      <c r="O19" s="298"/>
    </row>
    <row r="20" spans="1:15" ht="15" customHeight="1" x14ac:dyDescent="0.35">
      <c r="A20" s="1251"/>
      <c r="B20" s="327"/>
      <c r="C20" s="327"/>
      <c r="D20" s="297"/>
      <c r="E20" s="297"/>
      <c r="F20" s="297"/>
      <c r="G20" s="298"/>
      <c r="H20" s="298"/>
      <c r="I20" s="298"/>
      <c r="J20" s="298"/>
      <c r="K20" s="1241"/>
      <c r="L20" s="1288"/>
      <c r="M20" s="298"/>
      <c r="N20" s="298"/>
      <c r="O20" s="298"/>
    </row>
    <row r="21" spans="1:15" ht="15" customHeight="1" x14ac:dyDescent="0.35">
      <c r="A21" s="1249">
        <v>43898</v>
      </c>
      <c r="B21" s="327">
        <v>99833</v>
      </c>
      <c r="C21" s="327">
        <v>146727</v>
      </c>
      <c r="D21" s="297"/>
      <c r="E21" s="297"/>
      <c r="F21" s="297">
        <v>201159</v>
      </c>
      <c r="G21" s="298"/>
      <c r="H21" s="298"/>
      <c r="I21" s="298"/>
      <c r="J21" s="298">
        <v>101745</v>
      </c>
      <c r="K21" s="1241"/>
      <c r="L21" s="1288"/>
      <c r="M21" s="298"/>
      <c r="N21" s="298"/>
      <c r="O21" s="298"/>
    </row>
    <row r="22" spans="1:15" ht="15" customHeight="1" x14ac:dyDescent="0.35">
      <c r="A22" s="1251"/>
      <c r="B22" s="327"/>
      <c r="C22" s="327"/>
      <c r="D22" s="297"/>
      <c r="E22" s="297"/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49">
        <v>43899</v>
      </c>
      <c r="B23" s="327">
        <v>176562</v>
      </c>
      <c r="C23" s="327">
        <v>238757</v>
      </c>
      <c r="D23" s="297"/>
      <c r="E23" s="297"/>
      <c r="F23" s="297"/>
      <c r="G23" s="298"/>
      <c r="H23" s="298"/>
      <c r="I23" s="298">
        <v>114750</v>
      </c>
      <c r="J23" s="298"/>
      <c r="K23" s="1241"/>
      <c r="L23" s="1288"/>
      <c r="M23" s="298"/>
      <c r="N23" s="298"/>
      <c r="O23" s="298"/>
    </row>
    <row r="24" spans="1:15" ht="15" customHeight="1" x14ac:dyDescent="0.35">
      <c r="A24" s="1251"/>
      <c r="B24" s="327"/>
      <c r="C24" s="327"/>
      <c r="D24" s="297"/>
      <c r="E24" s="297"/>
      <c r="F24" s="297"/>
      <c r="G24" s="298"/>
      <c r="H24" s="298"/>
      <c r="I24" s="298"/>
      <c r="J24" s="298"/>
      <c r="K24" s="1241"/>
      <c r="L24" s="1288"/>
      <c r="M24" s="298"/>
      <c r="N24" s="298"/>
      <c r="O24" s="298"/>
    </row>
    <row r="25" spans="1:15" ht="15" customHeight="1" x14ac:dyDescent="0.35">
      <c r="A25" s="1249">
        <v>43900</v>
      </c>
      <c r="B25" s="327">
        <v>163328</v>
      </c>
      <c r="C25" s="327">
        <v>194463</v>
      </c>
      <c r="D25" s="297"/>
      <c r="E25" s="297"/>
      <c r="F25" s="297"/>
      <c r="G25" s="298"/>
      <c r="H25" s="298">
        <v>80708</v>
      </c>
      <c r="I25" s="298">
        <v>114750</v>
      </c>
      <c r="J25" s="298"/>
      <c r="K25" s="1241"/>
      <c r="L25" s="1288"/>
      <c r="M25" s="298"/>
      <c r="N25" s="298"/>
      <c r="O25" s="298"/>
    </row>
    <row r="26" spans="1:15" ht="15" customHeight="1" x14ac:dyDescent="0.35">
      <c r="A26" s="1251"/>
      <c r="B26" s="327"/>
      <c r="C26" s="327"/>
      <c r="D26" s="297"/>
      <c r="E26" s="297"/>
      <c r="F26" s="297"/>
      <c r="G26" s="298"/>
      <c r="H26" s="298"/>
      <c r="I26" s="298"/>
      <c r="J26" s="298"/>
      <c r="K26" s="1241"/>
      <c r="L26" s="1288"/>
      <c r="M26" s="298"/>
      <c r="N26" s="298"/>
      <c r="O26" s="298"/>
    </row>
    <row r="27" spans="1:15" ht="15" customHeight="1" x14ac:dyDescent="0.35">
      <c r="A27" s="1249">
        <v>43901</v>
      </c>
      <c r="B27" s="327">
        <v>154989</v>
      </c>
      <c r="C27" s="327">
        <v>235008</v>
      </c>
      <c r="D27" s="297"/>
      <c r="E27" s="297"/>
      <c r="F27" s="297"/>
      <c r="G27" s="298"/>
      <c r="H27" s="298"/>
      <c r="I27" s="298">
        <v>114750</v>
      </c>
      <c r="J27" s="298"/>
      <c r="K27" s="1241"/>
      <c r="L27" s="1288"/>
      <c r="M27" s="298">
        <v>385760</v>
      </c>
      <c r="N27" s="298"/>
      <c r="O27" s="298"/>
    </row>
    <row r="28" spans="1:15" ht="15" customHeight="1" x14ac:dyDescent="0.35">
      <c r="A28" s="1251"/>
      <c r="B28" s="327"/>
      <c r="C28" s="327"/>
      <c r="D28" s="297"/>
      <c r="E28" s="297"/>
      <c r="F28" s="297"/>
      <c r="G28" s="298"/>
      <c r="H28" s="298"/>
      <c r="I28" s="298"/>
      <c r="J28" s="298"/>
      <c r="K28" s="1241"/>
      <c r="L28" s="1288"/>
      <c r="M28" s="298"/>
      <c r="N28" s="298"/>
      <c r="O28" s="298"/>
    </row>
    <row r="29" spans="1:15" ht="15" customHeight="1" x14ac:dyDescent="0.35">
      <c r="A29" s="1249">
        <v>43902</v>
      </c>
      <c r="B29" s="327">
        <v>144891</v>
      </c>
      <c r="C29" s="327">
        <v>210987</v>
      </c>
      <c r="D29" s="297"/>
      <c r="E29" s="297"/>
      <c r="F29" s="297">
        <v>221193</v>
      </c>
      <c r="G29" s="298"/>
      <c r="H29" s="298"/>
      <c r="I29" s="298">
        <v>114750</v>
      </c>
      <c r="J29" s="298">
        <v>94707</v>
      </c>
      <c r="K29" s="1241"/>
      <c r="L29" s="1288"/>
      <c r="M29" s="298"/>
      <c r="N29" s="298">
        <v>384540</v>
      </c>
      <c r="O29" s="298"/>
    </row>
    <row r="30" spans="1:15" ht="15" customHeight="1" x14ac:dyDescent="0.35">
      <c r="A30" s="1251"/>
      <c r="B30" s="327"/>
      <c r="C30" s="327"/>
      <c r="D30" s="297"/>
      <c r="E30" s="297"/>
      <c r="F30" s="297"/>
      <c r="G30" s="298"/>
      <c r="H30" s="298"/>
      <c r="I30" s="298"/>
      <c r="J30" s="298"/>
      <c r="K30" s="1241"/>
      <c r="L30" s="1288"/>
      <c r="M30" s="298"/>
      <c r="N30" s="298"/>
      <c r="O30" s="298"/>
    </row>
    <row r="31" spans="1:15" ht="15" customHeight="1" x14ac:dyDescent="0.35">
      <c r="A31" s="1249">
        <v>43903</v>
      </c>
      <c r="B31" s="327">
        <v>260024</v>
      </c>
      <c r="C31" s="327">
        <v>215883</v>
      </c>
      <c r="D31" s="297"/>
      <c r="E31" s="297">
        <v>166397</v>
      </c>
      <c r="F31" s="297"/>
      <c r="G31" s="298"/>
      <c r="H31" s="298"/>
      <c r="I31" s="298"/>
      <c r="J31" s="298"/>
      <c r="K31" s="1241"/>
      <c r="L31" s="1288"/>
      <c r="M31" s="298"/>
      <c r="N31" s="298"/>
      <c r="O31" s="298"/>
    </row>
    <row r="32" spans="1:15" ht="15" customHeight="1" x14ac:dyDescent="0.35">
      <c r="A32" s="1251"/>
      <c r="B32" s="327"/>
      <c r="C32" s="327"/>
      <c r="D32" s="297"/>
      <c r="E32" s="297"/>
      <c r="F32" s="297"/>
      <c r="G32" s="298"/>
      <c r="H32" s="298"/>
      <c r="I32" s="298"/>
      <c r="J32" s="298"/>
      <c r="K32" s="1241"/>
      <c r="L32" s="1288"/>
      <c r="M32" s="298"/>
      <c r="N32" s="298"/>
      <c r="O32" s="298"/>
    </row>
    <row r="33" spans="1:15" ht="15" customHeight="1" x14ac:dyDescent="0.35">
      <c r="A33" s="1249">
        <v>43904</v>
      </c>
      <c r="B33" s="327"/>
      <c r="C33" s="327">
        <v>195687</v>
      </c>
      <c r="D33" s="297">
        <v>246483</v>
      </c>
      <c r="E33" s="297"/>
      <c r="F33" s="297"/>
      <c r="G33" s="298">
        <v>279531</v>
      </c>
      <c r="H33" s="298"/>
      <c r="I33" s="298">
        <v>114750</v>
      </c>
      <c r="J33" s="298"/>
      <c r="K33" s="1241"/>
      <c r="L33" s="1288"/>
      <c r="M33" s="298"/>
      <c r="N33" s="298"/>
      <c r="O33" s="298"/>
    </row>
    <row r="34" spans="1:15" ht="15" customHeight="1" x14ac:dyDescent="0.35">
      <c r="A34" s="1251"/>
      <c r="B34" s="327"/>
      <c r="C34" s="327"/>
      <c r="D34" s="297"/>
      <c r="E34" s="297"/>
      <c r="F34" s="297"/>
      <c r="G34" s="298"/>
      <c r="H34" s="298"/>
      <c r="I34" s="298"/>
      <c r="J34" s="298"/>
      <c r="K34" s="1241"/>
      <c r="L34" s="1288"/>
      <c r="M34" s="298"/>
      <c r="N34" s="298"/>
      <c r="O34" s="298"/>
    </row>
    <row r="35" spans="1:15" ht="15" customHeight="1" x14ac:dyDescent="0.35">
      <c r="A35" s="1249">
        <v>43905</v>
      </c>
      <c r="B35" s="327"/>
      <c r="C35" s="327">
        <v>188037</v>
      </c>
      <c r="D35" s="297"/>
      <c r="E35" s="297"/>
      <c r="F35" s="297"/>
      <c r="G35" s="298"/>
      <c r="H35" s="298"/>
      <c r="I35" s="298"/>
      <c r="J35" s="298"/>
      <c r="K35" s="1241"/>
      <c r="L35" s="1288"/>
      <c r="M35" s="298"/>
      <c r="N35" s="298"/>
      <c r="O35" s="298"/>
    </row>
    <row r="36" spans="1:15" ht="15" customHeight="1" x14ac:dyDescent="0.35">
      <c r="A36" s="1251"/>
      <c r="B36" s="327"/>
      <c r="C36" s="327"/>
      <c r="D36" s="297"/>
      <c r="E36" s="297"/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49">
        <v>43906</v>
      </c>
      <c r="B37" s="327">
        <v>301224</v>
      </c>
      <c r="C37" s="327">
        <v>217566</v>
      </c>
      <c r="D37" s="297"/>
      <c r="E37" s="297"/>
      <c r="F37" s="297">
        <v>180096</v>
      </c>
      <c r="G37" s="298"/>
      <c r="H37" s="298">
        <v>83309</v>
      </c>
      <c r="I37" s="298">
        <v>114750</v>
      </c>
      <c r="J37" s="298"/>
      <c r="K37" s="1241"/>
      <c r="L37" s="1288"/>
      <c r="M37" s="298"/>
      <c r="N37" s="298"/>
      <c r="O37" s="298"/>
    </row>
    <row r="38" spans="1:15" ht="15" customHeight="1" x14ac:dyDescent="0.35">
      <c r="A38" s="1251"/>
      <c r="B38" s="327"/>
      <c r="C38" s="327"/>
      <c r="D38" s="297"/>
      <c r="E38" s="297"/>
      <c r="F38" s="297"/>
      <c r="G38" s="298"/>
      <c r="H38" s="298"/>
      <c r="I38" s="298"/>
      <c r="J38" s="298"/>
      <c r="K38" s="1241"/>
      <c r="L38" s="1288"/>
      <c r="M38" s="298"/>
      <c r="N38" s="298"/>
      <c r="O38" s="298"/>
    </row>
    <row r="39" spans="1:15" ht="15" customHeight="1" x14ac:dyDescent="0.35">
      <c r="A39" s="1249">
        <v>43907</v>
      </c>
      <c r="B39" s="327"/>
      <c r="C39" s="327">
        <v>243194</v>
      </c>
      <c r="D39" s="297"/>
      <c r="E39" s="297"/>
      <c r="F39" s="297"/>
      <c r="G39" s="298"/>
      <c r="H39" s="298"/>
      <c r="I39" s="298">
        <v>114750</v>
      </c>
      <c r="J39" s="298"/>
      <c r="K39" s="1241">
        <v>85145</v>
      </c>
      <c r="L39" s="1288"/>
      <c r="M39" s="298"/>
      <c r="N39" s="298"/>
      <c r="O39" s="298"/>
    </row>
    <row r="40" spans="1:15" ht="15" customHeight="1" x14ac:dyDescent="0.35">
      <c r="A40" s="1251"/>
      <c r="B40" s="327"/>
      <c r="C40" s="327"/>
      <c r="D40" s="297"/>
      <c r="E40" s="297"/>
      <c r="F40" s="297"/>
      <c r="G40" s="298"/>
      <c r="H40" s="298"/>
      <c r="I40" s="298"/>
      <c r="J40" s="298"/>
      <c r="K40" s="1241"/>
      <c r="L40" s="1288"/>
      <c r="M40" s="298"/>
      <c r="N40" s="298"/>
      <c r="O40" s="298"/>
    </row>
    <row r="41" spans="1:15" ht="15" customHeight="1" x14ac:dyDescent="0.35">
      <c r="A41" s="1249">
        <v>43908</v>
      </c>
      <c r="B41" s="327"/>
      <c r="C41" s="327">
        <v>208004</v>
      </c>
      <c r="D41" s="297"/>
      <c r="E41" s="297"/>
      <c r="F41" s="297"/>
      <c r="G41" s="298"/>
      <c r="H41" s="298"/>
      <c r="I41" s="298">
        <v>114750</v>
      </c>
      <c r="J41" s="298"/>
      <c r="K41" s="1241"/>
      <c r="L41" s="1288"/>
      <c r="M41" s="298">
        <v>396680</v>
      </c>
      <c r="N41" s="298"/>
      <c r="O41" s="298"/>
    </row>
    <row r="42" spans="1:15" ht="15" customHeight="1" x14ac:dyDescent="0.35">
      <c r="A42" s="1251"/>
      <c r="B42" s="327"/>
      <c r="C42" s="327"/>
      <c r="D42" s="297"/>
      <c r="E42" s="297"/>
      <c r="F42" s="297"/>
      <c r="G42" s="298"/>
      <c r="H42" s="298"/>
      <c r="I42" s="298"/>
      <c r="J42" s="298"/>
      <c r="K42" s="1241"/>
      <c r="L42" s="1288"/>
      <c r="M42" s="298"/>
      <c r="N42" s="298"/>
      <c r="O42" s="298"/>
    </row>
    <row r="43" spans="1:15" ht="15" customHeight="1" x14ac:dyDescent="0.35">
      <c r="A43" s="1249">
        <v>43909</v>
      </c>
      <c r="B43" s="327">
        <v>278203</v>
      </c>
      <c r="C43" s="327">
        <v>228582</v>
      </c>
      <c r="D43" s="297"/>
      <c r="E43" s="297">
        <v>156457</v>
      </c>
      <c r="F43" s="297"/>
      <c r="G43" s="298"/>
      <c r="H43" s="298"/>
      <c r="I43" s="298">
        <v>114750</v>
      </c>
      <c r="J43" s="298"/>
      <c r="K43" s="1241"/>
      <c r="L43" s="1288"/>
      <c r="M43" s="298"/>
      <c r="N43" s="298"/>
      <c r="O43" s="298"/>
    </row>
    <row r="44" spans="1:15" ht="15" customHeight="1" x14ac:dyDescent="0.35">
      <c r="A44" s="1251"/>
      <c r="B44" s="327"/>
      <c r="C44" s="327"/>
      <c r="D44" s="297"/>
      <c r="E44" s="297"/>
      <c r="F44" s="297"/>
      <c r="G44" s="298"/>
      <c r="H44" s="298"/>
      <c r="I44" s="298">
        <v>114750</v>
      </c>
      <c r="J44" s="298"/>
      <c r="K44" s="1241"/>
      <c r="L44" s="1288"/>
      <c r="M44" s="298"/>
      <c r="N44" s="298"/>
      <c r="O44" s="298"/>
    </row>
    <row r="45" spans="1:15" ht="15" customHeight="1" x14ac:dyDescent="0.35">
      <c r="A45" s="1249">
        <v>43910</v>
      </c>
      <c r="B45" s="327"/>
      <c r="C45" s="327">
        <v>202419</v>
      </c>
      <c r="D45" s="297"/>
      <c r="E45" s="297">
        <v>180765</v>
      </c>
      <c r="F45" s="297"/>
      <c r="G45" s="298"/>
      <c r="H45" s="298"/>
      <c r="I45" s="298">
        <v>114750</v>
      </c>
      <c r="J45" s="298"/>
      <c r="K45" s="1241"/>
      <c r="L45" s="1288"/>
      <c r="M45" s="298"/>
      <c r="N45" s="298">
        <v>362510</v>
      </c>
      <c r="O45" s="298"/>
    </row>
    <row r="46" spans="1:15" ht="15" customHeight="1" x14ac:dyDescent="0.35">
      <c r="A46" s="1251"/>
      <c r="B46" s="327"/>
      <c r="C46" s="327"/>
      <c r="D46" s="298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49">
        <v>43911</v>
      </c>
      <c r="B47" s="327">
        <v>150552</v>
      </c>
      <c r="C47" s="327">
        <v>209228</v>
      </c>
      <c r="D47" s="298"/>
      <c r="E47" s="297"/>
      <c r="F47" s="297"/>
      <c r="G47" s="298">
        <v>190103</v>
      </c>
      <c r="H47" s="298">
        <v>91724</v>
      </c>
      <c r="I47" s="298">
        <v>114750</v>
      </c>
      <c r="J47" s="298"/>
      <c r="K47" s="1241"/>
      <c r="L47" s="1288"/>
      <c r="M47" s="298"/>
      <c r="N47" s="298"/>
      <c r="O47" s="298"/>
    </row>
    <row r="48" spans="1:15" ht="15" customHeight="1" x14ac:dyDescent="0.35">
      <c r="A48" s="1251"/>
      <c r="B48" s="327"/>
      <c r="C48" s="327"/>
      <c r="D48" s="297"/>
      <c r="E48" s="297"/>
      <c r="F48" s="297"/>
      <c r="G48" s="298"/>
      <c r="H48" s="298"/>
      <c r="I48" s="298"/>
      <c r="J48" s="298"/>
      <c r="K48" s="1241"/>
      <c r="L48" s="1288"/>
      <c r="M48" s="298"/>
      <c r="N48" s="298"/>
      <c r="O48" s="298"/>
    </row>
    <row r="49" spans="1:15" ht="17.25" customHeight="1" x14ac:dyDescent="0.35">
      <c r="A49" s="1249">
        <v>43912</v>
      </c>
      <c r="B49" s="327">
        <v>104652</v>
      </c>
      <c r="C49" s="327">
        <v>183065</v>
      </c>
      <c r="D49" s="297"/>
      <c r="E49" s="297"/>
      <c r="F49" s="297"/>
      <c r="G49" s="298"/>
      <c r="H49" s="298"/>
      <c r="I49" s="298"/>
      <c r="J49" s="298"/>
      <c r="K49" s="1241"/>
      <c r="L49" s="1288"/>
      <c r="M49" s="298"/>
      <c r="N49" s="298"/>
      <c r="O49" s="298"/>
    </row>
    <row r="50" spans="1:15" ht="15" customHeight="1" x14ac:dyDescent="0.35">
      <c r="A50" s="1251"/>
      <c r="B50" s="327"/>
      <c r="C50" s="327"/>
      <c r="D50" s="297"/>
      <c r="E50" s="297"/>
      <c r="F50" s="297"/>
      <c r="G50" s="298"/>
      <c r="H50" s="298"/>
      <c r="I50" s="298"/>
      <c r="J50" s="298"/>
      <c r="K50" s="1241"/>
      <c r="L50" s="1288"/>
      <c r="M50" s="298"/>
      <c r="N50" s="298"/>
      <c r="O50" s="298"/>
    </row>
    <row r="51" spans="1:15" ht="15" customHeight="1" x14ac:dyDescent="0.35">
      <c r="A51" s="1249">
        <v>43913</v>
      </c>
      <c r="B51" s="327">
        <v>107712</v>
      </c>
      <c r="C51" s="327">
        <v>216495</v>
      </c>
      <c r="D51" s="297"/>
      <c r="E51" s="297"/>
      <c r="F51" s="297"/>
      <c r="G51" s="298"/>
      <c r="H51" s="298"/>
      <c r="I51" s="298">
        <v>114750</v>
      </c>
      <c r="J51" s="298"/>
      <c r="K51" s="1241"/>
      <c r="L51" s="1288"/>
      <c r="M51" s="298">
        <v>373120</v>
      </c>
      <c r="N51" s="298"/>
      <c r="O51" s="298"/>
    </row>
    <row r="52" spans="1:15" ht="15" customHeight="1" x14ac:dyDescent="0.35">
      <c r="A52" s="1251"/>
      <c r="B52" s="327"/>
      <c r="C52" s="327"/>
      <c r="D52" s="297"/>
      <c r="E52" s="297"/>
      <c r="F52" s="297"/>
      <c r="G52" s="298"/>
      <c r="H52" s="298"/>
      <c r="I52" s="298"/>
      <c r="J52" s="298"/>
      <c r="K52" s="1241"/>
      <c r="L52" s="1288"/>
      <c r="M52" s="298"/>
      <c r="N52" s="298"/>
      <c r="O52" s="298"/>
    </row>
    <row r="53" spans="1:15" ht="15" customHeight="1" x14ac:dyDescent="0.35">
      <c r="A53" s="1249">
        <v>43914</v>
      </c>
      <c r="B53" s="327">
        <v>216801</v>
      </c>
      <c r="C53" s="327"/>
      <c r="D53" s="297"/>
      <c r="E53" s="297"/>
      <c r="F53" s="297">
        <v>148320</v>
      </c>
      <c r="G53" s="298"/>
      <c r="H53" s="298"/>
      <c r="I53" s="298">
        <v>114750</v>
      </c>
      <c r="J53" s="298">
        <v>112149</v>
      </c>
      <c r="K53" s="1241"/>
      <c r="L53" s="1288"/>
      <c r="M53" s="298"/>
      <c r="N53" s="298"/>
      <c r="O53" s="298"/>
    </row>
    <row r="54" spans="1:15" ht="15" customHeight="1" x14ac:dyDescent="0.35">
      <c r="A54" s="1251"/>
      <c r="B54" s="327"/>
      <c r="C54" s="327"/>
      <c r="D54" s="297"/>
      <c r="E54" s="297"/>
      <c r="F54" s="297"/>
      <c r="G54" s="298"/>
      <c r="H54" s="298"/>
      <c r="I54" s="298"/>
      <c r="J54" s="298"/>
      <c r="K54" s="1241"/>
      <c r="L54" s="1288"/>
      <c r="M54" s="298"/>
      <c r="N54" s="298"/>
      <c r="O54" s="298"/>
    </row>
    <row r="55" spans="1:15" ht="15" customHeight="1" x14ac:dyDescent="0.35">
      <c r="A55" s="1249">
        <v>43915</v>
      </c>
      <c r="B55" s="327">
        <v>153689</v>
      </c>
      <c r="C55" s="327">
        <v>270657</v>
      </c>
      <c r="D55" s="297"/>
      <c r="E55" s="297">
        <v>175100</v>
      </c>
      <c r="F55" s="297"/>
      <c r="G55" s="298"/>
      <c r="H55" s="298"/>
      <c r="I55" s="298"/>
      <c r="J55" s="298"/>
      <c r="K55" s="1241"/>
      <c r="L55" s="1288"/>
      <c r="M55" s="298"/>
      <c r="N55" s="298"/>
      <c r="O55" s="298"/>
    </row>
    <row r="56" spans="1:15" ht="15" customHeight="1" x14ac:dyDescent="0.35">
      <c r="A56" s="1251"/>
      <c r="B56" s="327"/>
      <c r="C56" s="327"/>
      <c r="D56" s="297"/>
      <c r="E56" s="297"/>
      <c r="F56" s="297"/>
      <c r="G56" s="298"/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49">
        <v>43916</v>
      </c>
      <c r="B57" s="327">
        <v>86981</v>
      </c>
      <c r="C57" s="327"/>
      <c r="D57" s="297"/>
      <c r="E57" s="297"/>
      <c r="F57" s="297"/>
      <c r="G57" s="298"/>
      <c r="H57" s="298">
        <v>64260</v>
      </c>
      <c r="I57" s="298">
        <v>114750</v>
      </c>
      <c r="J57" s="298"/>
      <c r="K57" s="1241"/>
      <c r="L57" s="1288"/>
      <c r="M57" s="298"/>
      <c r="N57" s="298"/>
      <c r="O57" s="298"/>
    </row>
    <row r="58" spans="1:15" ht="15" customHeight="1" x14ac:dyDescent="0.35">
      <c r="A58" s="1251"/>
      <c r="B58" s="327"/>
      <c r="C58" s="327"/>
      <c r="D58" s="297"/>
      <c r="E58" s="297"/>
      <c r="F58" s="297"/>
      <c r="G58" s="298"/>
      <c r="H58" s="298"/>
      <c r="I58" s="298"/>
      <c r="J58" s="298"/>
      <c r="K58" s="1241"/>
      <c r="L58" s="1288"/>
      <c r="M58" s="298"/>
      <c r="N58" s="298"/>
      <c r="O58" s="298"/>
    </row>
    <row r="59" spans="1:15" ht="15" customHeight="1" x14ac:dyDescent="0.35">
      <c r="A59" s="1249">
        <v>43917</v>
      </c>
      <c r="B59" s="327">
        <v>140913</v>
      </c>
      <c r="C59" s="327">
        <v>50000</v>
      </c>
      <c r="D59" s="297">
        <v>248472</v>
      </c>
      <c r="E59" s="297"/>
      <c r="F59" s="297"/>
      <c r="G59" s="298"/>
      <c r="H59" s="298"/>
      <c r="I59" s="298">
        <v>114750</v>
      </c>
      <c r="J59" s="298"/>
      <c r="K59" s="1241">
        <v>114368</v>
      </c>
      <c r="L59" s="1288"/>
      <c r="M59" s="298"/>
      <c r="N59" s="298"/>
      <c r="O59" s="298"/>
    </row>
    <row r="60" spans="1:15" ht="15" customHeight="1" x14ac:dyDescent="0.35">
      <c r="A60" s="1251"/>
      <c r="B60" s="327"/>
      <c r="C60" s="327"/>
      <c r="D60" s="297"/>
      <c r="E60" s="297"/>
      <c r="F60" s="297"/>
      <c r="G60" s="298"/>
      <c r="H60" s="298"/>
      <c r="I60" s="298"/>
      <c r="J60" s="298"/>
      <c r="K60" s="1241"/>
      <c r="L60" s="1288"/>
      <c r="M60" s="298"/>
      <c r="N60" s="298"/>
      <c r="O60" s="298"/>
    </row>
    <row r="61" spans="1:15" ht="15" customHeight="1" x14ac:dyDescent="0.35">
      <c r="A61" s="1249">
        <v>43918</v>
      </c>
      <c r="B61" s="327">
        <v>155142</v>
      </c>
      <c r="C61" s="327"/>
      <c r="D61" s="297"/>
      <c r="E61" s="297"/>
      <c r="F61" s="297"/>
      <c r="G61" s="298"/>
      <c r="H61" s="298"/>
      <c r="I61" s="298">
        <v>114750</v>
      </c>
      <c r="J61" s="298"/>
      <c r="K61" s="1241"/>
      <c r="L61" s="1288"/>
      <c r="M61" s="298"/>
      <c r="N61" s="298"/>
      <c r="O61" s="298"/>
    </row>
    <row r="62" spans="1:15" ht="15" customHeight="1" x14ac:dyDescent="0.35">
      <c r="A62" s="1251"/>
      <c r="B62" s="327"/>
      <c r="C62" s="327"/>
      <c r="D62" s="297"/>
      <c r="E62" s="297"/>
      <c r="F62" s="297">
        <v>188799</v>
      </c>
      <c r="G62" s="298"/>
      <c r="H62" s="298"/>
      <c r="I62" s="298"/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43919</v>
      </c>
      <c r="B63" s="327"/>
      <c r="C63" s="327">
        <v>150000</v>
      </c>
      <c r="D63" s="297"/>
      <c r="E63" s="297"/>
      <c r="F63" s="297"/>
      <c r="G63" s="298"/>
      <c r="H63" s="298"/>
      <c r="I63" s="298"/>
      <c r="J63" s="298"/>
      <c r="K63" s="868"/>
      <c r="L63" s="881"/>
      <c r="M63" s="298"/>
      <c r="N63" s="298"/>
      <c r="O63" s="298"/>
    </row>
    <row r="64" spans="1:15" ht="15" customHeight="1" x14ac:dyDescent="0.35">
      <c r="A64" s="1251"/>
      <c r="B64" s="327"/>
      <c r="C64" s="327"/>
      <c r="D64" s="297"/>
      <c r="E64" s="297"/>
      <c r="F64" s="297"/>
      <c r="G64" s="298"/>
      <c r="H64" s="298"/>
      <c r="I64" s="298"/>
      <c r="J64" s="298"/>
      <c r="K64" s="868"/>
      <c r="L64" s="881"/>
      <c r="M64" s="298"/>
      <c r="N64" s="298"/>
      <c r="O64" s="298"/>
    </row>
    <row r="65" spans="1:15" ht="15" customHeight="1" x14ac:dyDescent="0.35">
      <c r="A65" s="1249">
        <v>43920</v>
      </c>
      <c r="B65" s="327">
        <v>245489</v>
      </c>
      <c r="C65" s="327">
        <v>100000</v>
      </c>
      <c r="D65" s="297"/>
      <c r="E65" s="297"/>
      <c r="F65" s="297"/>
      <c r="G65" s="298"/>
      <c r="H65" s="298"/>
      <c r="I65" s="298"/>
      <c r="J65" s="298"/>
      <c r="K65" s="868"/>
      <c r="L65" s="881"/>
      <c r="M65" s="298"/>
      <c r="N65" s="298"/>
      <c r="O65" s="298"/>
    </row>
    <row r="66" spans="1:15" ht="15" customHeight="1" x14ac:dyDescent="0.35">
      <c r="A66" s="1251"/>
      <c r="B66" s="327"/>
      <c r="C66" s="327"/>
      <c r="D66" s="297"/>
      <c r="E66" s="297"/>
      <c r="F66" s="297"/>
      <c r="G66" s="298">
        <v>283739</v>
      </c>
      <c r="H66" s="298">
        <v>58140</v>
      </c>
      <c r="I66" s="298">
        <v>114750</v>
      </c>
      <c r="J66" s="298"/>
      <c r="K66" s="868"/>
      <c r="L66" s="881"/>
      <c r="M66" s="298"/>
      <c r="N66" s="298"/>
      <c r="O66" s="298"/>
    </row>
    <row r="67" spans="1:15" ht="15" customHeight="1" x14ac:dyDescent="0.35">
      <c r="A67" s="1249">
        <v>43921</v>
      </c>
      <c r="B67" s="327"/>
      <c r="C67" s="327"/>
      <c r="D67" s="297"/>
      <c r="E67" s="297"/>
      <c r="F67" s="297"/>
      <c r="G67" s="298"/>
      <c r="H67" s="298"/>
      <c r="I67" s="298"/>
      <c r="J67" s="298"/>
      <c r="K67" s="1241"/>
      <c r="L67" s="1288"/>
      <c r="M67" s="298"/>
      <c r="N67" s="298"/>
      <c r="O67" s="298"/>
    </row>
    <row r="68" spans="1:15" ht="15" customHeight="1" x14ac:dyDescent="0.35">
      <c r="A68" s="1251"/>
      <c r="B68" s="327">
        <v>147263</v>
      </c>
      <c r="C68" s="327">
        <v>236768</v>
      </c>
      <c r="D68" s="297"/>
      <c r="E68" s="297"/>
      <c r="F68" s="297"/>
      <c r="G68" s="298"/>
      <c r="H68" s="298"/>
      <c r="I68" s="298">
        <v>114750</v>
      </c>
      <c r="J68" s="298"/>
      <c r="K68" s="1241"/>
      <c r="L68" s="1288"/>
      <c r="M68" s="298"/>
      <c r="N68" s="298"/>
      <c r="O68" s="298"/>
    </row>
    <row r="69" spans="1:15" s="295" customFormat="1" ht="27" customHeight="1" x14ac:dyDescent="0.35">
      <c r="A69" s="862" t="s">
        <v>113</v>
      </c>
      <c r="B69" s="293">
        <f t="shared" ref="B69:J69" si="0">SUM(B6:B68)</f>
        <v>4197041</v>
      </c>
      <c r="C69" s="293">
        <f t="shared" si="0"/>
        <v>5671987</v>
      </c>
      <c r="D69" s="293">
        <f t="shared" si="0"/>
        <v>752148</v>
      </c>
      <c r="E69" s="293">
        <f t="shared" si="0"/>
        <v>870917</v>
      </c>
      <c r="F69" s="293">
        <f t="shared" si="0"/>
        <v>1310213</v>
      </c>
      <c r="G69" s="293">
        <f t="shared" si="0"/>
        <v>1063834</v>
      </c>
      <c r="H69" s="293">
        <f t="shared" si="0"/>
        <v>452499</v>
      </c>
      <c r="I69" s="293">
        <f t="shared" si="0"/>
        <v>2754000</v>
      </c>
      <c r="J69" s="293">
        <f t="shared" si="0"/>
        <v>521578</v>
      </c>
      <c r="K69" s="1293">
        <f>SUM(K6:K68)</f>
        <v>199513</v>
      </c>
      <c r="L69" s="1294"/>
      <c r="M69" s="293">
        <f>SUM(M6:M68)</f>
        <v>1581210</v>
      </c>
      <c r="N69" s="293">
        <f>SUM(N6:N68)</f>
        <v>1284080</v>
      </c>
      <c r="O69" s="293">
        <f>SUM(B69:N69)</f>
        <v>20659020</v>
      </c>
    </row>
    <row r="70" spans="1:15" s="295" customFormat="1" ht="81" customHeight="1" x14ac:dyDescent="0.35">
      <c r="A70" s="304"/>
      <c r="B70" s="304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</row>
    <row r="71" spans="1:15" ht="26.25" customHeight="1" thickBot="1" x14ac:dyDescent="0.4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300"/>
      <c r="M71" s="299"/>
      <c r="N71" s="299"/>
      <c r="O71" s="299"/>
    </row>
    <row r="72" spans="1:15" s="295" customFormat="1" ht="48" customHeight="1" thickBot="1" x14ac:dyDescent="0.4">
      <c r="A72" s="1268" t="s">
        <v>2</v>
      </c>
      <c r="B72" s="1295" t="s">
        <v>293</v>
      </c>
      <c r="C72" s="1275"/>
      <c r="D72" s="320" t="s">
        <v>302</v>
      </c>
      <c r="E72" s="1265" t="s">
        <v>116</v>
      </c>
      <c r="F72" s="1266"/>
      <c r="G72" s="1267"/>
      <c r="H72" s="1296" t="s">
        <v>303</v>
      </c>
      <c r="I72" s="1297"/>
      <c r="J72" s="1297"/>
      <c r="K72" s="1298"/>
      <c r="L72" s="319" t="s">
        <v>7</v>
      </c>
      <c r="M72" s="1265" t="s">
        <v>304</v>
      </c>
      <c r="N72" s="1267"/>
      <c r="O72" s="1299" t="s">
        <v>9</v>
      </c>
    </row>
    <row r="73" spans="1:15" s="295" customFormat="1" ht="15" customHeight="1" thickBot="1" x14ac:dyDescent="0.4">
      <c r="A73" s="1268"/>
      <c r="B73" s="321" t="s">
        <v>317</v>
      </c>
      <c r="C73" s="322" t="s">
        <v>190</v>
      </c>
      <c r="D73" s="323" t="s">
        <v>306</v>
      </c>
      <c r="E73" s="323" t="s">
        <v>238</v>
      </c>
      <c r="F73" s="323" t="s">
        <v>211</v>
      </c>
      <c r="G73" s="323" t="s">
        <v>201</v>
      </c>
      <c r="H73" s="323" t="s">
        <v>197</v>
      </c>
      <c r="I73" s="323" t="s">
        <v>198</v>
      </c>
      <c r="J73" s="323" t="s">
        <v>199</v>
      </c>
      <c r="K73" s="323" t="s">
        <v>123</v>
      </c>
      <c r="L73" s="323" t="s">
        <v>307</v>
      </c>
      <c r="M73" s="1300" t="s">
        <v>284</v>
      </c>
      <c r="N73" s="1301"/>
      <c r="O73" s="1308"/>
    </row>
    <row r="74" spans="1:15" ht="15" x14ac:dyDescent="0.35">
      <c r="A74" s="870">
        <v>43891</v>
      </c>
      <c r="B74" s="305"/>
      <c r="C74" s="887"/>
      <c r="D74" s="305"/>
      <c r="E74" s="305"/>
      <c r="F74" s="305">
        <v>284274</v>
      </c>
      <c r="G74" s="305"/>
      <c r="H74" s="305"/>
      <c r="I74" s="305"/>
      <c r="J74" s="305"/>
      <c r="K74" s="305"/>
      <c r="L74" s="305"/>
      <c r="M74" s="1304"/>
      <c r="N74" s="1305"/>
      <c r="O74" s="305"/>
    </row>
    <row r="75" spans="1:15" ht="15" customHeight="1" x14ac:dyDescent="0.35">
      <c r="A75" s="1249">
        <v>43892</v>
      </c>
      <c r="B75" s="305">
        <v>382500</v>
      </c>
      <c r="C75" s="887"/>
      <c r="D75" s="305"/>
      <c r="E75" s="305"/>
      <c r="F75" s="305">
        <v>295826</v>
      </c>
      <c r="G75" s="305"/>
      <c r="H75" s="305"/>
      <c r="I75" s="305"/>
      <c r="J75" s="305"/>
      <c r="K75" s="305"/>
      <c r="L75" s="305">
        <v>181305</v>
      </c>
      <c r="M75" s="1241"/>
      <c r="N75" s="1288"/>
      <c r="O75" s="305"/>
    </row>
    <row r="76" spans="1:15" ht="15" customHeight="1" x14ac:dyDescent="0.35">
      <c r="A76" s="1251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1241"/>
      <c r="N76" s="1288"/>
      <c r="O76" s="298"/>
    </row>
    <row r="77" spans="1:15" ht="15" customHeight="1" x14ac:dyDescent="0.35">
      <c r="A77" s="1249">
        <v>43893</v>
      </c>
      <c r="B77" s="298"/>
      <c r="C77" s="297"/>
      <c r="D77" s="298"/>
      <c r="E77" s="298"/>
      <c r="F77" s="298"/>
      <c r="G77" s="298"/>
      <c r="H77" s="298"/>
      <c r="I77" s="298"/>
      <c r="J77" s="298"/>
      <c r="K77" s="298">
        <v>69692</v>
      </c>
      <c r="L77" s="298"/>
      <c r="M77" s="1241"/>
      <c r="N77" s="1288"/>
      <c r="O77" s="298"/>
    </row>
    <row r="78" spans="1:15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1241"/>
      <c r="N78" s="1288"/>
      <c r="O78" s="298"/>
    </row>
    <row r="79" spans="1:15" ht="15" customHeight="1" x14ac:dyDescent="0.35">
      <c r="A79" s="1249">
        <v>43894</v>
      </c>
      <c r="B79" s="298"/>
      <c r="C79" s="297"/>
      <c r="D79" s="298"/>
      <c r="E79" s="298"/>
      <c r="F79" s="298"/>
      <c r="G79" s="298"/>
      <c r="H79" s="298"/>
      <c r="I79" s="298"/>
      <c r="J79" s="298"/>
      <c r="K79" s="298"/>
      <c r="L79" s="298">
        <v>183141</v>
      </c>
      <c r="M79" s="1241"/>
      <c r="N79" s="1288"/>
      <c r="O79" s="298"/>
    </row>
    <row r="80" spans="1:15" ht="15" customHeight="1" x14ac:dyDescent="0.35">
      <c r="A80" s="1251"/>
      <c r="B80" s="298"/>
      <c r="C80" s="297"/>
      <c r="D80" s="298"/>
      <c r="E80" s="298"/>
      <c r="F80" s="298"/>
      <c r="G80" s="298">
        <v>312503</v>
      </c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49">
        <v>43895</v>
      </c>
      <c r="B81" s="298"/>
      <c r="C81" s="297"/>
      <c r="D81" s="298">
        <v>250000</v>
      </c>
      <c r="E81" s="298"/>
      <c r="F81" s="298"/>
      <c r="G81" s="298"/>
      <c r="H81" s="298"/>
      <c r="I81" s="298">
        <v>99833</v>
      </c>
      <c r="J81" s="298"/>
      <c r="K81" s="298"/>
      <c r="L81" s="298"/>
      <c r="M81" s="1241"/>
      <c r="N81" s="1288"/>
      <c r="O81" s="298"/>
    </row>
    <row r="82" spans="1:15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9">
        <v>43896</v>
      </c>
      <c r="B83" s="298">
        <v>306000</v>
      </c>
      <c r="C83" s="297"/>
      <c r="D83" s="298"/>
      <c r="E83" s="298"/>
      <c r="F83" s="298"/>
      <c r="G83" s="298"/>
      <c r="H83" s="298"/>
      <c r="I83" s="298"/>
      <c r="J83" s="298"/>
      <c r="K83" s="298"/>
      <c r="L83" s="298">
        <v>184518</v>
      </c>
      <c r="M83" s="1241"/>
      <c r="N83" s="1288"/>
      <c r="O83" s="298"/>
    </row>
    <row r="84" spans="1:15" ht="15" customHeight="1" x14ac:dyDescent="0.35">
      <c r="A84" s="1251"/>
      <c r="B84" s="298">
        <v>253020</v>
      </c>
      <c r="C84" s="297"/>
      <c r="D84" s="298"/>
      <c r="E84" s="298"/>
      <c r="F84" s="298"/>
      <c r="G84" s="298"/>
      <c r="H84" s="298"/>
      <c r="I84" s="298"/>
      <c r="J84" s="298"/>
      <c r="K84" s="298"/>
      <c r="L84" s="298"/>
      <c r="M84" s="1241"/>
      <c r="N84" s="1288"/>
      <c r="O84" s="298"/>
    </row>
    <row r="85" spans="1:15" ht="15" customHeight="1" x14ac:dyDescent="0.35">
      <c r="A85" s="1249">
        <v>43897</v>
      </c>
      <c r="B85" s="298"/>
      <c r="C85" s="297"/>
      <c r="D85" s="298"/>
      <c r="E85" s="298"/>
      <c r="F85" s="298"/>
      <c r="G85" s="298"/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51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49">
        <v>43898</v>
      </c>
      <c r="B87" s="298"/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1241"/>
      <c r="N87" s="1288"/>
      <c r="O87" s="298"/>
    </row>
    <row r="88" spans="1:15" ht="15" customHeight="1" x14ac:dyDescent="0.35">
      <c r="A88" s="1251"/>
      <c r="B88" s="298"/>
      <c r="C88" s="297"/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1249">
        <v>43899</v>
      </c>
      <c r="B89" s="298"/>
      <c r="C89" s="297"/>
      <c r="D89" s="298"/>
      <c r="E89" s="298"/>
      <c r="F89" s="298"/>
      <c r="G89" s="298"/>
      <c r="H89" s="298"/>
      <c r="I89" s="298"/>
      <c r="J89" s="298"/>
      <c r="K89" s="298"/>
      <c r="L89" s="298">
        <v>202878</v>
      </c>
      <c r="M89" s="1241"/>
      <c r="N89" s="1288"/>
      <c r="O89" s="298"/>
    </row>
    <row r="90" spans="1:15" ht="15" customHeight="1" x14ac:dyDescent="0.35">
      <c r="A90" s="1251"/>
      <c r="B90" s="298"/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9">
        <v>43900</v>
      </c>
      <c r="B91" s="298"/>
      <c r="C91" s="297"/>
      <c r="D91" s="298">
        <v>249543</v>
      </c>
      <c r="E91" s="298"/>
      <c r="F91" s="298"/>
      <c r="G91" s="298"/>
      <c r="H91" s="298"/>
      <c r="I91" s="298"/>
      <c r="J91" s="298">
        <v>102663</v>
      </c>
      <c r="K91" s="298"/>
      <c r="L91" s="298"/>
      <c r="M91" s="1241"/>
      <c r="N91" s="1288"/>
      <c r="O91" s="298"/>
    </row>
    <row r="92" spans="1:15" ht="15" customHeight="1" x14ac:dyDescent="0.35">
      <c r="A92" s="1251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1249">
        <v>43901</v>
      </c>
      <c r="B93" s="298"/>
      <c r="C93" s="297"/>
      <c r="D93" s="298"/>
      <c r="E93" s="298"/>
      <c r="F93" s="298"/>
      <c r="G93" s="298"/>
      <c r="H93" s="298"/>
      <c r="I93" s="298"/>
      <c r="J93" s="298"/>
      <c r="K93" s="298">
        <v>85910</v>
      </c>
      <c r="L93" s="298">
        <v>201731</v>
      </c>
      <c r="M93" s="1241"/>
      <c r="N93" s="1288"/>
      <c r="O93" s="298"/>
    </row>
    <row r="94" spans="1:15" ht="15" customHeight="1" x14ac:dyDescent="0.35">
      <c r="A94" s="1251"/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49">
        <v>43902</v>
      </c>
      <c r="B95" s="298"/>
      <c r="C95" s="297"/>
      <c r="D95" s="298"/>
      <c r="E95" s="298"/>
      <c r="F95" s="298"/>
      <c r="G95" s="298"/>
      <c r="H95" s="298"/>
      <c r="I95" s="298"/>
      <c r="J95" s="298">
        <v>115745</v>
      </c>
      <c r="K95" s="298"/>
      <c r="L95" s="298"/>
      <c r="M95" s="1241"/>
      <c r="N95" s="1288"/>
      <c r="O95" s="298"/>
    </row>
    <row r="96" spans="1:15" ht="15" customHeight="1" x14ac:dyDescent="0.35">
      <c r="A96" s="1251"/>
      <c r="B96" s="298"/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49">
        <v>43903</v>
      </c>
      <c r="B97" s="298"/>
      <c r="C97" s="297">
        <v>213818</v>
      </c>
      <c r="D97" s="298"/>
      <c r="E97" s="298">
        <v>277313</v>
      </c>
      <c r="F97" s="332"/>
      <c r="G97" s="298">
        <v>314798</v>
      </c>
      <c r="H97" s="298"/>
      <c r="I97" s="298"/>
      <c r="J97" s="298"/>
      <c r="K97" s="298"/>
      <c r="L97" s="298">
        <v>196299</v>
      </c>
      <c r="M97" s="1241">
        <v>99833</v>
      </c>
      <c r="N97" s="1288"/>
      <c r="O97" s="298"/>
    </row>
    <row r="98" spans="1:15" ht="15" customHeight="1" x14ac:dyDescent="0.35">
      <c r="A98" s="1251"/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49">
        <v>43904</v>
      </c>
      <c r="B99" s="298"/>
      <c r="C99" s="297">
        <v>260406</v>
      </c>
      <c r="D99" s="298">
        <v>172661</v>
      </c>
      <c r="E99" s="298"/>
      <c r="F99" s="298"/>
      <c r="G99" s="298"/>
      <c r="H99" s="298"/>
      <c r="I99" s="298"/>
      <c r="J99" s="298">
        <v>80478</v>
      </c>
      <c r="K99" s="298"/>
      <c r="L99" s="298"/>
      <c r="M99" s="1241"/>
      <c r="N99" s="1288"/>
      <c r="O99" s="298"/>
    </row>
    <row r="100" spans="1:15" ht="15" customHeight="1" x14ac:dyDescent="0.35">
      <c r="A100" s="1251"/>
      <c r="B100" s="298"/>
      <c r="C100" s="297"/>
      <c r="D100" s="298"/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9">
        <v>43905</v>
      </c>
      <c r="B101" s="298"/>
      <c r="C101" s="297">
        <v>189108</v>
      </c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51"/>
      <c r="B102" s="298"/>
      <c r="C102" s="297"/>
      <c r="D102" s="298"/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49">
        <v>43906</v>
      </c>
      <c r="B103" s="298"/>
      <c r="C103" s="297">
        <v>157361</v>
      </c>
      <c r="D103" s="298"/>
      <c r="E103" s="298"/>
      <c r="F103" s="298">
        <v>279684</v>
      </c>
      <c r="G103" s="298"/>
      <c r="H103" s="298"/>
      <c r="I103" s="298"/>
      <c r="J103" s="298"/>
      <c r="K103" s="298"/>
      <c r="L103" s="298">
        <v>190868</v>
      </c>
      <c r="M103" s="1241"/>
      <c r="N103" s="1288"/>
      <c r="O103" s="298"/>
    </row>
    <row r="104" spans="1:15" ht="15" customHeight="1" x14ac:dyDescent="0.35">
      <c r="A104" s="1251"/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1249">
        <v>43907</v>
      </c>
      <c r="B105" s="298">
        <v>382500</v>
      </c>
      <c r="C105" s="297">
        <v>180693</v>
      </c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1251"/>
      <c r="B106" s="298">
        <v>209142</v>
      </c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1249">
        <v>43908</v>
      </c>
      <c r="B107" s="298"/>
      <c r="C107" s="297">
        <v>141219</v>
      </c>
      <c r="D107" s="298">
        <v>240363</v>
      </c>
      <c r="E107" s="298"/>
      <c r="F107" s="298"/>
      <c r="G107" s="298"/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1251"/>
      <c r="B108" s="298"/>
      <c r="C108" s="297"/>
      <c r="D108" s="298"/>
      <c r="E108" s="298"/>
      <c r="F108" s="298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870">
        <v>43909</v>
      </c>
      <c r="B109" s="298"/>
      <c r="C109" s="297">
        <v>193851</v>
      </c>
      <c r="D109" s="298"/>
      <c r="E109" s="298"/>
      <c r="F109" s="298"/>
      <c r="G109" s="298"/>
      <c r="H109" s="298">
        <v>78260</v>
      </c>
      <c r="I109" s="298"/>
      <c r="J109" s="298">
        <v>122171</v>
      </c>
      <c r="K109" s="298">
        <v>53550</v>
      </c>
      <c r="L109" s="298">
        <v>205938</v>
      </c>
      <c r="M109" s="1241"/>
      <c r="N109" s="1288"/>
      <c r="O109" s="298"/>
    </row>
    <row r="110" spans="1:15" ht="15" customHeight="1" x14ac:dyDescent="0.35">
      <c r="A110" s="870">
        <v>43910</v>
      </c>
      <c r="B110" s="298"/>
      <c r="C110" s="297">
        <v>136629</v>
      </c>
      <c r="D110" s="298"/>
      <c r="E110" s="298"/>
      <c r="F110" s="298"/>
      <c r="G110" s="298"/>
      <c r="H110" s="298"/>
      <c r="I110" s="298"/>
      <c r="J110" s="298"/>
      <c r="K110" s="298">
        <v>78872</v>
      </c>
      <c r="L110" s="298"/>
      <c r="M110" s="1241"/>
      <c r="N110" s="1288"/>
      <c r="O110" s="298"/>
    </row>
    <row r="111" spans="1:15" ht="15" customHeight="1" x14ac:dyDescent="0.35">
      <c r="A111" s="1249">
        <v>43911</v>
      </c>
      <c r="B111" s="298"/>
      <c r="C111" s="297">
        <v>178169</v>
      </c>
      <c r="D111" s="298">
        <v>250000</v>
      </c>
      <c r="E111" s="298"/>
      <c r="F111" s="298"/>
      <c r="G111" s="298"/>
      <c r="H111" s="298"/>
      <c r="I111" s="298"/>
      <c r="J111" s="298"/>
      <c r="K111" s="298"/>
      <c r="L111" s="298">
        <v>191327</v>
      </c>
      <c r="M111" s="1241"/>
      <c r="N111" s="1288"/>
      <c r="O111" s="298"/>
    </row>
    <row r="112" spans="1:15" ht="15" customHeight="1" x14ac:dyDescent="0.35">
      <c r="A112" s="1251"/>
      <c r="B112" s="298"/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49">
        <v>43912</v>
      </c>
      <c r="B113" s="298"/>
      <c r="C113" s="297">
        <v>251379</v>
      </c>
      <c r="D113" s="298"/>
      <c r="E113" s="298"/>
      <c r="F113" s="298"/>
      <c r="G113" s="298"/>
      <c r="H113" s="298"/>
      <c r="I113" s="298"/>
      <c r="J113" s="298"/>
      <c r="K113" s="298"/>
      <c r="L113" s="298"/>
      <c r="M113" s="868"/>
      <c r="N113" s="881"/>
      <c r="O113" s="298"/>
    </row>
    <row r="114" spans="1:15" ht="15" customHeight="1" x14ac:dyDescent="0.35">
      <c r="A114" s="1251"/>
      <c r="B114" s="298"/>
      <c r="C114" s="297"/>
      <c r="D114" s="298"/>
      <c r="E114" s="298"/>
      <c r="F114" s="298"/>
      <c r="G114" s="298"/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49">
        <v>43913</v>
      </c>
      <c r="B115" s="298"/>
      <c r="C115" s="297">
        <v>173961</v>
      </c>
      <c r="D115" s="298"/>
      <c r="E115" s="298"/>
      <c r="F115" s="298">
        <v>297815</v>
      </c>
      <c r="G115" s="298">
        <v>304929</v>
      </c>
      <c r="H115" s="298"/>
      <c r="I115" s="298"/>
      <c r="J115" s="298">
        <v>37944</v>
      </c>
      <c r="K115" s="298"/>
      <c r="L115" s="298"/>
      <c r="M115" s="1241"/>
      <c r="N115" s="1288"/>
      <c r="O115" s="298"/>
    </row>
    <row r="116" spans="1:15" ht="18" customHeight="1" x14ac:dyDescent="0.35">
      <c r="A116" s="1251"/>
      <c r="B116" s="298"/>
      <c r="C116" s="297"/>
      <c r="D116" s="298"/>
      <c r="E116" s="298"/>
      <c r="F116" s="298"/>
      <c r="G116" s="298"/>
      <c r="H116" s="298"/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1249">
        <v>43914</v>
      </c>
      <c r="B117" s="298"/>
      <c r="C117" s="297">
        <v>215042</v>
      </c>
      <c r="D117" s="298"/>
      <c r="E117" s="298">
        <v>288099</v>
      </c>
      <c r="F117" s="298"/>
      <c r="G117" s="298"/>
      <c r="H117" s="298"/>
      <c r="I117" s="298"/>
      <c r="J117" s="298"/>
      <c r="K117" s="298"/>
      <c r="L117" s="298"/>
      <c r="M117" s="1241">
        <v>79101</v>
      </c>
      <c r="N117" s="1288"/>
      <c r="O117" s="298"/>
    </row>
    <row r="118" spans="1:15" ht="15" customHeight="1" x14ac:dyDescent="0.35">
      <c r="A118" s="1251"/>
      <c r="B118" s="298"/>
      <c r="C118" s="297"/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49">
        <v>43915</v>
      </c>
      <c r="B119" s="298"/>
      <c r="C119" s="297">
        <v>189950</v>
      </c>
      <c r="D119" s="298"/>
      <c r="E119" s="298"/>
      <c r="F119" s="298"/>
      <c r="G119" s="298"/>
      <c r="H119" s="298"/>
      <c r="I119" s="298"/>
      <c r="J119" s="298"/>
      <c r="K119" s="298"/>
      <c r="L119" s="298">
        <v>183141</v>
      </c>
      <c r="M119" s="1241"/>
      <c r="N119" s="1288"/>
      <c r="O119" s="298"/>
    </row>
    <row r="120" spans="1:15" ht="15" customHeight="1" x14ac:dyDescent="0.35">
      <c r="A120" s="1251"/>
      <c r="B120" s="298"/>
      <c r="C120" s="297"/>
      <c r="D120" s="298"/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1249">
        <v>43916</v>
      </c>
      <c r="B121" s="298">
        <v>382500</v>
      </c>
      <c r="C121" s="297">
        <v>188726</v>
      </c>
      <c r="D121" s="298">
        <v>250000</v>
      </c>
      <c r="E121" s="298"/>
      <c r="F121" s="298"/>
      <c r="G121" s="298"/>
      <c r="H121" s="298"/>
      <c r="I121" s="298"/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1251"/>
      <c r="B122" s="298">
        <v>222841</v>
      </c>
      <c r="C122" s="297"/>
      <c r="D122" s="298"/>
      <c r="E122" s="298"/>
      <c r="F122" s="298"/>
      <c r="G122" s="298"/>
      <c r="H122" s="298"/>
      <c r="I122" s="298"/>
      <c r="J122" s="298"/>
      <c r="K122" s="298"/>
      <c r="L122" s="298"/>
      <c r="M122" s="1241"/>
      <c r="N122" s="1288"/>
      <c r="O122" s="298"/>
    </row>
    <row r="123" spans="1:15" ht="15" customHeight="1" x14ac:dyDescent="0.35">
      <c r="A123" s="1249">
        <v>43917</v>
      </c>
      <c r="B123" s="298">
        <v>181152</v>
      </c>
      <c r="C123" s="297">
        <v>212670</v>
      </c>
      <c r="D123" s="298"/>
      <c r="E123" s="298"/>
      <c r="F123" s="298"/>
      <c r="G123" s="298"/>
      <c r="H123" s="298"/>
      <c r="I123" s="298">
        <v>118346</v>
      </c>
      <c r="J123" s="298"/>
      <c r="K123" s="298"/>
      <c r="L123" s="298"/>
      <c r="M123" s="868"/>
      <c r="N123" s="881"/>
      <c r="O123" s="298"/>
    </row>
    <row r="124" spans="1:15" ht="15" customHeight="1" x14ac:dyDescent="0.35">
      <c r="A124" s="1251"/>
      <c r="B124" s="298"/>
      <c r="C124" s="297"/>
      <c r="D124" s="298"/>
      <c r="E124" s="298"/>
      <c r="F124" s="298"/>
      <c r="G124" s="298"/>
      <c r="H124" s="298"/>
      <c r="I124" s="298"/>
      <c r="J124" s="298"/>
      <c r="K124" s="298"/>
      <c r="L124" s="298"/>
      <c r="M124" s="1241"/>
      <c r="N124" s="1288"/>
      <c r="O124" s="298"/>
    </row>
    <row r="125" spans="1:15" ht="15" customHeight="1" x14ac:dyDescent="0.35">
      <c r="A125" s="1249">
        <v>43918</v>
      </c>
      <c r="B125" s="298"/>
      <c r="C125" s="297">
        <v>188879</v>
      </c>
      <c r="D125" s="298"/>
      <c r="E125" s="298"/>
      <c r="F125" s="298"/>
      <c r="G125" s="298"/>
      <c r="H125" s="298"/>
      <c r="I125" s="298"/>
      <c r="J125" s="298"/>
      <c r="K125" s="298"/>
      <c r="L125" s="298"/>
      <c r="M125" s="868"/>
      <c r="N125" s="881"/>
      <c r="O125" s="298"/>
    </row>
    <row r="126" spans="1:15" ht="15" customHeight="1" x14ac:dyDescent="0.35">
      <c r="A126" s="1251"/>
      <c r="B126" s="298"/>
      <c r="C126" s="297"/>
      <c r="D126" s="298"/>
      <c r="E126" s="298"/>
      <c r="F126" s="298"/>
      <c r="G126" s="298"/>
      <c r="H126" s="298"/>
      <c r="I126" s="298"/>
      <c r="J126" s="298"/>
      <c r="K126" s="298"/>
      <c r="L126" s="298">
        <v>186660</v>
      </c>
      <c r="M126" s="868"/>
      <c r="N126" s="881"/>
      <c r="O126" s="298"/>
    </row>
    <row r="127" spans="1:15" ht="15" customHeight="1" x14ac:dyDescent="0.35">
      <c r="A127" s="1249">
        <v>43919</v>
      </c>
      <c r="B127" s="298"/>
      <c r="C127" s="297">
        <v>220320</v>
      </c>
      <c r="D127" s="298"/>
      <c r="E127" s="298"/>
      <c r="F127" s="298"/>
      <c r="G127" s="298"/>
      <c r="H127" s="298"/>
      <c r="I127" s="298"/>
      <c r="J127" s="298"/>
      <c r="K127" s="298"/>
      <c r="L127" s="298"/>
      <c r="M127" s="868"/>
      <c r="N127" s="881"/>
      <c r="O127" s="298"/>
    </row>
    <row r="128" spans="1:15" ht="15" customHeight="1" x14ac:dyDescent="0.35">
      <c r="A128" s="1251"/>
      <c r="B128" s="298"/>
      <c r="C128" s="297"/>
      <c r="D128" s="298"/>
      <c r="E128" s="298"/>
      <c r="F128" s="298"/>
      <c r="G128" s="298"/>
      <c r="H128" s="298"/>
      <c r="I128" s="298"/>
      <c r="J128" s="298"/>
      <c r="K128" s="298"/>
      <c r="L128" s="298"/>
      <c r="M128" s="868"/>
      <c r="N128" s="881"/>
      <c r="O128" s="298"/>
    </row>
    <row r="129" spans="1:15" ht="15" customHeight="1" x14ac:dyDescent="0.35">
      <c r="A129" s="1249">
        <v>43920</v>
      </c>
      <c r="B129" s="298"/>
      <c r="C129" s="297"/>
      <c r="D129" s="298"/>
      <c r="E129" s="298"/>
      <c r="F129" s="298"/>
      <c r="G129" s="298"/>
      <c r="H129" s="298"/>
      <c r="I129" s="298"/>
      <c r="J129" s="298"/>
      <c r="K129" s="298"/>
      <c r="L129" s="298"/>
      <c r="M129" s="1241"/>
      <c r="N129" s="1288"/>
      <c r="O129" s="298"/>
    </row>
    <row r="130" spans="1:15" ht="15" customHeight="1" x14ac:dyDescent="0.35">
      <c r="A130" s="1251"/>
      <c r="B130" s="298"/>
      <c r="C130" s="297">
        <v>183600</v>
      </c>
      <c r="D130" s="298"/>
      <c r="E130" s="298"/>
      <c r="F130" s="298"/>
      <c r="G130" s="298">
        <v>235314</v>
      </c>
      <c r="H130" s="298"/>
      <c r="I130" s="298"/>
      <c r="J130" s="298"/>
      <c r="K130" s="298"/>
      <c r="L130" s="298"/>
      <c r="M130" s="1241"/>
      <c r="N130" s="1288"/>
      <c r="O130" s="298"/>
    </row>
    <row r="131" spans="1:15" ht="15" customHeight="1" x14ac:dyDescent="0.35">
      <c r="A131" s="1249">
        <v>43921</v>
      </c>
      <c r="B131" s="298"/>
      <c r="C131" s="297"/>
      <c r="D131" s="298"/>
      <c r="E131" s="298"/>
      <c r="F131" s="298"/>
      <c r="G131" s="298"/>
      <c r="H131" s="298"/>
      <c r="I131" s="298"/>
      <c r="J131" s="298"/>
      <c r="K131" s="298"/>
      <c r="L131" s="298"/>
      <c r="M131" s="868"/>
      <c r="N131" s="881"/>
      <c r="O131" s="298"/>
    </row>
    <row r="132" spans="1:15" ht="15" customHeight="1" x14ac:dyDescent="0.35">
      <c r="A132" s="1251"/>
      <c r="B132" s="298"/>
      <c r="C132" s="297">
        <v>217643</v>
      </c>
      <c r="D132" s="298"/>
      <c r="E132" s="298"/>
      <c r="F132" s="298"/>
      <c r="G132" s="298"/>
      <c r="H132" s="298"/>
      <c r="I132" s="298"/>
      <c r="J132" s="298"/>
      <c r="K132" s="298"/>
      <c r="L132" s="298">
        <v>227551</v>
      </c>
      <c r="M132" s="1241"/>
      <c r="N132" s="1288"/>
      <c r="O132" s="298"/>
    </row>
    <row r="133" spans="1:15" s="295" customFormat="1" ht="22" customHeight="1" x14ac:dyDescent="0.35">
      <c r="A133" s="862" t="s">
        <v>113</v>
      </c>
      <c r="B133" s="293">
        <f t="shared" ref="B133:M133" si="1">SUM(B74:B132)</f>
        <v>2319655</v>
      </c>
      <c r="C133" s="293">
        <f t="shared" si="1"/>
        <v>3693424</v>
      </c>
      <c r="D133" s="293">
        <f t="shared" si="1"/>
        <v>1412567</v>
      </c>
      <c r="E133" s="293">
        <f t="shared" si="1"/>
        <v>565412</v>
      </c>
      <c r="F133" s="293">
        <f t="shared" si="1"/>
        <v>1157599</v>
      </c>
      <c r="G133" s="293">
        <f t="shared" si="1"/>
        <v>1167544</v>
      </c>
      <c r="H133" s="293">
        <f t="shared" si="1"/>
        <v>78260</v>
      </c>
      <c r="I133" s="293">
        <f t="shared" si="1"/>
        <v>218179</v>
      </c>
      <c r="J133" s="293">
        <f t="shared" si="1"/>
        <v>459001</v>
      </c>
      <c r="K133" s="293">
        <f t="shared" si="1"/>
        <v>288024</v>
      </c>
      <c r="L133" s="293">
        <f t="shared" si="1"/>
        <v>2335357</v>
      </c>
      <c r="M133" s="1293">
        <f t="shared" si="1"/>
        <v>178934</v>
      </c>
      <c r="N133" s="1294"/>
      <c r="O133" s="293">
        <f>SUM(B133:N133)</f>
        <v>13873956</v>
      </c>
    </row>
    <row r="134" spans="1:15" ht="24" customHeight="1" x14ac:dyDescent="0.35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2">
        <f>SUM(O5:O133)</f>
        <v>34532976</v>
      </c>
    </row>
    <row r="135" spans="1:15" ht="22" customHeight="1" x14ac:dyDescent="0.35">
      <c r="A135" s="331" t="s">
        <v>151</v>
      </c>
      <c r="B135" s="303"/>
      <c r="C135" s="303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</row>
    <row r="136" spans="1:15" ht="22" customHeight="1" x14ac:dyDescent="0.35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</row>
    <row r="137" spans="1:15" ht="22" customHeight="1" x14ac:dyDescent="0.35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</row>
    <row r="138" spans="1:15" ht="32.25" customHeight="1" x14ac:dyDescent="0.35">
      <c r="A138" s="324"/>
      <c r="B138" s="1238"/>
      <c r="C138" s="1238"/>
      <c r="D138" s="301"/>
      <c r="E138" s="301"/>
      <c r="F138" s="301"/>
      <c r="G138" s="301"/>
      <c r="H138" s="1239"/>
      <c r="I138" s="1239"/>
      <c r="J138" s="866"/>
      <c r="K138" s="301"/>
      <c r="L138" s="1239"/>
      <c r="M138" s="1239"/>
      <c r="N138" s="1239"/>
      <c r="O138" s="866"/>
    </row>
    <row r="139" spans="1:15" ht="22" customHeight="1" x14ac:dyDescent="0.35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</row>
    <row r="140" spans="1:15" ht="22" customHeight="1" x14ac:dyDescent="0.35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</row>
    <row r="141" spans="1:15" ht="22" customHeight="1" x14ac:dyDescent="0.35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</row>
    <row r="142" spans="1:15" ht="22" customHeight="1" x14ac:dyDescent="0.35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</row>
    <row r="143" spans="1:15" ht="22" customHeight="1" x14ac:dyDescent="0.35">
      <c r="A143" s="325"/>
      <c r="B143" s="1286"/>
      <c r="C143" s="1286"/>
      <c r="D143" s="859"/>
      <c r="E143" s="859"/>
      <c r="F143" s="859"/>
      <c r="G143" s="315"/>
      <c r="H143" s="1287"/>
      <c r="I143" s="1287"/>
      <c r="J143" s="880"/>
      <c r="K143" s="859"/>
      <c r="L143" s="1237"/>
      <c r="M143" s="1237"/>
      <c r="N143" s="1237"/>
      <c r="O143" s="880"/>
    </row>
    <row r="144" spans="1:15" ht="22" customHeight="1" x14ac:dyDescent="0.35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</row>
    <row r="145" spans="1:15" ht="15" x14ac:dyDescent="0.3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</row>
  </sheetData>
  <mergeCells count="192">
    <mergeCell ref="A63:A64"/>
    <mergeCell ref="A65:A66"/>
    <mergeCell ref="A125:A126"/>
    <mergeCell ref="A127:A128"/>
    <mergeCell ref="A123:A124"/>
    <mergeCell ref="A131:A132"/>
    <mergeCell ref="B138:C138"/>
    <mergeCell ref="H138:I138"/>
    <mergeCell ref="L138:N138"/>
    <mergeCell ref="A119:A120"/>
    <mergeCell ref="M119:N119"/>
    <mergeCell ref="M120:N120"/>
    <mergeCell ref="A121:A122"/>
    <mergeCell ref="M121:N121"/>
    <mergeCell ref="M122:N122"/>
    <mergeCell ref="A115:A116"/>
    <mergeCell ref="M115:N115"/>
    <mergeCell ref="M116:N116"/>
    <mergeCell ref="A117:A118"/>
    <mergeCell ref="M117:N117"/>
    <mergeCell ref="M118:N118"/>
    <mergeCell ref="M109:N109"/>
    <mergeCell ref="M110:N110"/>
    <mergeCell ref="A111:A112"/>
    <mergeCell ref="B143:C143"/>
    <mergeCell ref="H143:I143"/>
    <mergeCell ref="L143:N143"/>
    <mergeCell ref="M124:N124"/>
    <mergeCell ref="A129:A130"/>
    <mergeCell ref="M129:N129"/>
    <mergeCell ref="M130:N130"/>
    <mergeCell ref="M132:N132"/>
    <mergeCell ref="M133:N133"/>
    <mergeCell ref="M111:N111"/>
    <mergeCell ref="M112:N112"/>
    <mergeCell ref="A113:A114"/>
    <mergeCell ref="M114:N114"/>
    <mergeCell ref="A105:A106"/>
    <mergeCell ref="M105:N105"/>
    <mergeCell ref="M106:N106"/>
    <mergeCell ref="A107:A108"/>
    <mergeCell ref="M107:N107"/>
    <mergeCell ref="M108:N108"/>
    <mergeCell ref="A101:A102"/>
    <mergeCell ref="M101:N101"/>
    <mergeCell ref="M102:N102"/>
    <mergeCell ref="A103:A104"/>
    <mergeCell ref="M103:N103"/>
    <mergeCell ref="M104:N104"/>
    <mergeCell ref="A95:A96"/>
    <mergeCell ref="M95:N95"/>
    <mergeCell ref="M96:N96"/>
    <mergeCell ref="A97:A98"/>
    <mergeCell ref="M98:N98"/>
    <mergeCell ref="A99:A100"/>
    <mergeCell ref="M99:N99"/>
    <mergeCell ref="M100:N100"/>
    <mergeCell ref="M97:N97"/>
    <mergeCell ref="A89:A90"/>
    <mergeCell ref="M90:N90"/>
    <mergeCell ref="A91:A92"/>
    <mergeCell ref="M92:N92"/>
    <mergeCell ref="A93:A94"/>
    <mergeCell ref="M93:N93"/>
    <mergeCell ref="M94:N94"/>
    <mergeCell ref="A85:A86"/>
    <mergeCell ref="M85:N85"/>
    <mergeCell ref="M86:N86"/>
    <mergeCell ref="A87:A88"/>
    <mergeCell ref="M87:N87"/>
    <mergeCell ref="M88:N88"/>
    <mergeCell ref="M89:N89"/>
    <mergeCell ref="M91:N91"/>
    <mergeCell ref="A81:A82"/>
    <mergeCell ref="M81:N81"/>
    <mergeCell ref="M82:N82"/>
    <mergeCell ref="A83:A84"/>
    <mergeCell ref="M83:N83"/>
    <mergeCell ref="M84:N84"/>
    <mergeCell ref="A77:A78"/>
    <mergeCell ref="M77:N77"/>
    <mergeCell ref="M78:N78"/>
    <mergeCell ref="A79:A80"/>
    <mergeCell ref="M79:N79"/>
    <mergeCell ref="M80:N80"/>
    <mergeCell ref="M72:N72"/>
    <mergeCell ref="O72:O73"/>
    <mergeCell ref="M73:N73"/>
    <mergeCell ref="M74:N74"/>
    <mergeCell ref="A75:A76"/>
    <mergeCell ref="M75:N75"/>
    <mergeCell ref="M76:N76"/>
    <mergeCell ref="A67:A68"/>
    <mergeCell ref="K67:L67"/>
    <mergeCell ref="K68:L68"/>
    <mergeCell ref="K69:L69"/>
    <mergeCell ref="A72:A73"/>
    <mergeCell ref="B72:C72"/>
    <mergeCell ref="E72:G72"/>
    <mergeCell ref="H72:K72"/>
    <mergeCell ref="A59:A60"/>
    <mergeCell ref="K59:L59"/>
    <mergeCell ref="K60:L60"/>
    <mergeCell ref="A61:A62"/>
    <mergeCell ref="K61:L61"/>
    <mergeCell ref="K62:L62"/>
    <mergeCell ref="A55:A56"/>
    <mergeCell ref="K55:L55"/>
    <mergeCell ref="K56:L56"/>
    <mergeCell ref="A57:A58"/>
    <mergeCell ref="K57:L57"/>
    <mergeCell ref="K58:L58"/>
    <mergeCell ref="A51:A52"/>
    <mergeCell ref="K51:L51"/>
    <mergeCell ref="K52:L52"/>
    <mergeCell ref="A53:A54"/>
    <mergeCell ref="K53:L53"/>
    <mergeCell ref="K54:L54"/>
    <mergeCell ref="A47:A48"/>
    <mergeCell ref="K47:L47"/>
    <mergeCell ref="K48:L48"/>
    <mergeCell ref="A49:A50"/>
    <mergeCell ref="K49:L49"/>
    <mergeCell ref="K50:L50"/>
    <mergeCell ref="A43:A44"/>
    <mergeCell ref="K43:L43"/>
    <mergeCell ref="K44:L44"/>
    <mergeCell ref="A45:A46"/>
    <mergeCell ref="K45:L45"/>
    <mergeCell ref="K46:L46"/>
    <mergeCell ref="A39:A40"/>
    <mergeCell ref="K39:L39"/>
    <mergeCell ref="K40:L40"/>
    <mergeCell ref="A41:A42"/>
    <mergeCell ref="K41:L41"/>
    <mergeCell ref="K42:L42"/>
    <mergeCell ref="A35:A36"/>
    <mergeCell ref="K35:L35"/>
    <mergeCell ref="K36:L36"/>
    <mergeCell ref="A37:A38"/>
    <mergeCell ref="K37:L37"/>
    <mergeCell ref="K38:L38"/>
    <mergeCell ref="A31:A32"/>
    <mergeCell ref="K31:L31"/>
    <mergeCell ref="K32:L32"/>
    <mergeCell ref="A33:A34"/>
    <mergeCell ref="K33:L33"/>
    <mergeCell ref="K34:L34"/>
    <mergeCell ref="A27:A28"/>
    <mergeCell ref="K27:L27"/>
    <mergeCell ref="K28:L28"/>
    <mergeCell ref="A29:A30"/>
    <mergeCell ref="K29:L29"/>
    <mergeCell ref="K30:L30"/>
    <mergeCell ref="A23:A24"/>
    <mergeCell ref="K23:L23"/>
    <mergeCell ref="K24:L24"/>
    <mergeCell ref="A25:A26"/>
    <mergeCell ref="K25:L25"/>
    <mergeCell ref="K26:L26"/>
    <mergeCell ref="A19:A20"/>
    <mergeCell ref="K19:L19"/>
    <mergeCell ref="K20:L20"/>
    <mergeCell ref="A21:A22"/>
    <mergeCell ref="K21:L21"/>
    <mergeCell ref="K22:L22"/>
    <mergeCell ref="A15:A16"/>
    <mergeCell ref="K15:L15"/>
    <mergeCell ref="K16:L16"/>
    <mergeCell ref="A17:A18"/>
    <mergeCell ref="K17:L17"/>
    <mergeCell ref="K18:L18"/>
    <mergeCell ref="A13:A14"/>
    <mergeCell ref="K13:L13"/>
    <mergeCell ref="K14:L14"/>
    <mergeCell ref="A6:A7"/>
    <mergeCell ref="K6:L6"/>
    <mergeCell ref="K7:L7"/>
    <mergeCell ref="A8:A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K5:L5"/>
    <mergeCell ref="A10:A12"/>
    <mergeCell ref="K10:L10"/>
    <mergeCell ref="K12:L12"/>
  </mergeCells>
  <printOptions horizontalCentered="1"/>
  <pageMargins left="0.25" right="0.25" top="0.16" bottom="0.12" header="0.18" footer="0.12"/>
  <pageSetup paperSize="9" scale="49" fitToHeight="0" orientation="landscape" horizontalDpi="360" verticalDpi="360" r:id="rId1"/>
  <rowBreaks count="1" manualBreakCount="1">
    <brk id="70" max="15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">
    <pageSetUpPr fitToPage="1"/>
  </sheetPr>
  <dimension ref="A1:P135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6.81640625" style="294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319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43862</v>
      </c>
      <c r="B6" s="327">
        <v>197523</v>
      </c>
      <c r="C6" s="327">
        <v>158279</v>
      </c>
      <c r="D6" s="297"/>
      <c r="E6" s="297"/>
      <c r="F6" s="297"/>
      <c r="G6" s="298"/>
      <c r="H6" s="298"/>
      <c r="I6" s="298">
        <v>114750</v>
      </c>
      <c r="J6" s="298"/>
      <c r="K6" s="1241"/>
      <c r="L6" s="1288"/>
      <c r="M6" s="298"/>
      <c r="N6" s="298"/>
      <c r="O6" s="298"/>
    </row>
    <row r="7" spans="1:16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/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43863</v>
      </c>
      <c r="B8" s="327">
        <v>133340</v>
      </c>
      <c r="C8" s="327">
        <v>197676</v>
      </c>
      <c r="D8" s="297"/>
      <c r="E8" s="297"/>
      <c r="F8" s="297"/>
      <c r="G8" s="298"/>
      <c r="H8" s="298"/>
      <c r="I8" s="298"/>
      <c r="J8" s="298"/>
      <c r="K8" s="1289"/>
      <c r="L8" s="1290"/>
      <c r="M8" s="298"/>
      <c r="N8" s="298"/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43864</v>
      </c>
      <c r="B10" s="327">
        <v>212288</v>
      </c>
      <c r="C10" s="327">
        <v>159885</v>
      </c>
      <c r="D10" s="297"/>
      <c r="E10" s="297"/>
      <c r="F10" s="297"/>
      <c r="G10" s="298"/>
      <c r="H10" s="298">
        <v>80172</v>
      </c>
      <c r="I10" s="298">
        <v>114750</v>
      </c>
      <c r="J10" s="298">
        <v>94784</v>
      </c>
      <c r="K10" s="1241"/>
      <c r="L10" s="1288"/>
      <c r="M10" s="298"/>
      <c r="N10" s="298"/>
      <c r="O10" s="298"/>
    </row>
    <row r="11" spans="1:16" ht="15" customHeight="1" x14ac:dyDescent="0.35">
      <c r="A11" s="1250"/>
      <c r="B11" s="327">
        <v>119646</v>
      </c>
      <c r="C11" s="297"/>
      <c r="D11" s="297"/>
      <c r="E11" s="297"/>
      <c r="F11" s="297"/>
      <c r="G11" s="298"/>
      <c r="H11" s="298"/>
      <c r="I11" s="298"/>
      <c r="J11" s="298"/>
      <c r="K11" s="868"/>
      <c r="L11" s="881"/>
      <c r="M11" s="298"/>
      <c r="N11" s="298"/>
      <c r="O11" s="298"/>
    </row>
    <row r="12" spans="1:16" ht="15" customHeight="1" x14ac:dyDescent="0.35">
      <c r="A12" s="1251"/>
      <c r="B12" s="327"/>
      <c r="C12" s="327"/>
      <c r="D12" s="297"/>
      <c r="E12" s="297"/>
      <c r="F12" s="297"/>
      <c r="G12" s="298"/>
      <c r="H12" s="298"/>
      <c r="I12" s="298"/>
      <c r="J12" s="298"/>
      <c r="K12" s="1241"/>
      <c r="L12" s="1288"/>
      <c r="M12" s="298"/>
      <c r="N12" s="298"/>
      <c r="O12" s="298"/>
    </row>
    <row r="13" spans="1:16" ht="15" customHeight="1" x14ac:dyDescent="0.35">
      <c r="A13" s="1249">
        <v>43865</v>
      </c>
      <c r="B13" s="327">
        <v>118346</v>
      </c>
      <c r="C13" s="327">
        <v>193086</v>
      </c>
      <c r="D13" s="297">
        <v>200000</v>
      </c>
      <c r="E13" s="297"/>
      <c r="F13" s="297"/>
      <c r="G13" s="298"/>
      <c r="H13" s="298"/>
      <c r="I13" s="298">
        <v>114750</v>
      </c>
      <c r="J13" s="298"/>
      <c r="K13" s="1241"/>
      <c r="L13" s="1288"/>
      <c r="M13" s="298">
        <v>403410</v>
      </c>
      <c r="N13" s="298"/>
      <c r="O13" s="298"/>
    </row>
    <row r="14" spans="1:16" ht="15" customHeight="1" x14ac:dyDescent="0.35">
      <c r="A14" s="1251"/>
      <c r="B14" s="327"/>
      <c r="C14" s="327"/>
      <c r="D14" s="297"/>
      <c r="E14" s="297"/>
      <c r="F14" s="297"/>
      <c r="G14" s="298"/>
      <c r="H14" s="298"/>
      <c r="I14" s="298"/>
      <c r="J14" s="298"/>
      <c r="K14" s="1241"/>
      <c r="L14" s="1288"/>
      <c r="M14" s="298"/>
      <c r="N14" s="298"/>
      <c r="O14" s="298"/>
    </row>
    <row r="15" spans="1:16" ht="15" customHeight="1" x14ac:dyDescent="0.35">
      <c r="A15" s="1249">
        <v>43866</v>
      </c>
      <c r="B15" s="327">
        <v>146268</v>
      </c>
      <c r="C15" s="327">
        <v>155219</v>
      </c>
      <c r="D15" s="297">
        <v>100000</v>
      </c>
      <c r="E15" s="297">
        <v>140647</v>
      </c>
      <c r="F15" s="297">
        <v>185040</v>
      </c>
      <c r="G15" s="298"/>
      <c r="H15" s="298"/>
      <c r="I15" s="298"/>
      <c r="J15" s="298"/>
      <c r="K15" s="1241"/>
      <c r="L15" s="1288"/>
      <c r="M15" s="298"/>
      <c r="N15" s="298"/>
      <c r="O15" s="298"/>
    </row>
    <row r="16" spans="1:16" ht="15" customHeight="1" x14ac:dyDescent="0.35">
      <c r="A16" s="1251"/>
      <c r="B16" s="327"/>
      <c r="C16" s="327"/>
      <c r="D16" s="297"/>
      <c r="E16" s="297"/>
      <c r="F16" s="297"/>
      <c r="G16" s="298"/>
      <c r="H16" s="298"/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49">
        <v>43867</v>
      </c>
      <c r="B17" s="327">
        <v>106565</v>
      </c>
      <c r="C17" s="327">
        <v>165317</v>
      </c>
      <c r="D17" s="297">
        <v>100000</v>
      </c>
      <c r="E17" s="297"/>
      <c r="F17" s="297"/>
      <c r="G17" s="298">
        <v>229806</v>
      </c>
      <c r="H17" s="298"/>
      <c r="I17" s="298">
        <v>114750</v>
      </c>
      <c r="J17" s="298"/>
      <c r="K17" s="1241"/>
      <c r="L17" s="1288"/>
      <c r="M17" s="298"/>
      <c r="N17" s="298">
        <v>552230</v>
      </c>
      <c r="O17" s="298"/>
    </row>
    <row r="18" spans="1:15" ht="15" customHeight="1" x14ac:dyDescent="0.35">
      <c r="A18" s="1251"/>
      <c r="B18" s="327"/>
      <c r="C18" s="327"/>
      <c r="D18" s="297"/>
      <c r="E18" s="297"/>
      <c r="F18" s="297"/>
      <c r="G18" s="298"/>
      <c r="H18" s="298"/>
      <c r="I18" s="298"/>
      <c r="J18" s="298"/>
      <c r="K18" s="1241"/>
      <c r="L18" s="1288"/>
      <c r="M18" s="298"/>
      <c r="N18" s="298"/>
      <c r="O18" s="298"/>
    </row>
    <row r="19" spans="1:15" ht="15" customHeight="1" x14ac:dyDescent="0.35">
      <c r="A19" s="1249">
        <v>43868</v>
      </c>
      <c r="B19" s="327">
        <v>140072</v>
      </c>
      <c r="C19" s="327">
        <v>194769</v>
      </c>
      <c r="D19" s="297"/>
      <c r="E19" s="297"/>
      <c r="F19" s="297"/>
      <c r="G19" s="298"/>
      <c r="H19" s="298"/>
      <c r="I19" s="298">
        <v>114750</v>
      </c>
      <c r="J19" s="298"/>
      <c r="K19" s="1241">
        <v>94937</v>
      </c>
      <c r="L19" s="1288"/>
      <c r="M19" s="298"/>
      <c r="N19" s="298"/>
      <c r="O19" s="298"/>
    </row>
    <row r="20" spans="1:15" ht="15" customHeight="1" x14ac:dyDescent="0.35">
      <c r="A20" s="1251"/>
      <c r="B20" s="327"/>
      <c r="C20" s="327"/>
      <c r="D20" s="297"/>
      <c r="E20" s="297"/>
      <c r="F20" s="297"/>
      <c r="G20" s="298"/>
      <c r="H20" s="298"/>
      <c r="I20" s="298"/>
      <c r="J20" s="298"/>
      <c r="K20" s="1241"/>
      <c r="L20" s="1288"/>
      <c r="M20" s="298"/>
      <c r="N20" s="298"/>
      <c r="O20" s="298"/>
    </row>
    <row r="21" spans="1:15" ht="15" customHeight="1" x14ac:dyDescent="0.35">
      <c r="A21" s="1249">
        <v>43869</v>
      </c>
      <c r="B21" s="327">
        <v>144891</v>
      </c>
      <c r="C21" s="327">
        <v>195534</v>
      </c>
      <c r="D21" s="297"/>
      <c r="E21" s="297"/>
      <c r="F21" s="297"/>
      <c r="G21" s="298"/>
      <c r="H21" s="298">
        <v>84839</v>
      </c>
      <c r="I21" s="298">
        <v>114750</v>
      </c>
      <c r="J21" s="298"/>
      <c r="K21" s="1241"/>
      <c r="L21" s="1288"/>
      <c r="M21" s="298"/>
      <c r="N21" s="298"/>
      <c r="O21" s="298"/>
    </row>
    <row r="22" spans="1:15" ht="15" customHeight="1" x14ac:dyDescent="0.35">
      <c r="A22" s="1251"/>
      <c r="B22" s="327"/>
      <c r="C22" s="327"/>
      <c r="D22" s="297"/>
      <c r="E22" s="297"/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49">
        <v>43870</v>
      </c>
      <c r="B23" s="327">
        <v>136400</v>
      </c>
      <c r="C23" s="327">
        <v>143591</v>
      </c>
      <c r="D23" s="297"/>
      <c r="E23" s="297"/>
      <c r="F23" s="297"/>
      <c r="G23" s="298"/>
      <c r="H23" s="298"/>
      <c r="I23" s="298"/>
      <c r="J23" s="298"/>
      <c r="K23" s="1241"/>
      <c r="L23" s="1288"/>
      <c r="M23" s="298"/>
      <c r="N23" s="298"/>
      <c r="O23" s="298"/>
    </row>
    <row r="24" spans="1:15" ht="15" customHeight="1" x14ac:dyDescent="0.35">
      <c r="A24" s="1251"/>
      <c r="B24" s="327"/>
      <c r="C24" s="327"/>
      <c r="D24" s="297"/>
      <c r="E24" s="297"/>
      <c r="F24" s="297"/>
      <c r="G24" s="298"/>
      <c r="H24" s="298"/>
      <c r="I24" s="298"/>
      <c r="J24" s="298"/>
      <c r="K24" s="1241"/>
      <c r="L24" s="1288"/>
      <c r="M24" s="298"/>
      <c r="N24" s="298"/>
      <c r="O24" s="298"/>
    </row>
    <row r="25" spans="1:15" ht="15" customHeight="1" x14ac:dyDescent="0.35">
      <c r="A25" s="1249">
        <v>43871</v>
      </c>
      <c r="B25" s="327">
        <v>121023</v>
      </c>
      <c r="C25" s="327">
        <v>147722</v>
      </c>
      <c r="D25" s="297"/>
      <c r="E25" s="297">
        <v>96820</v>
      </c>
      <c r="F25" s="297">
        <v>162998</v>
      </c>
      <c r="G25" s="298"/>
      <c r="H25" s="298"/>
      <c r="I25" s="298">
        <v>114750</v>
      </c>
      <c r="J25" s="298">
        <v>103046</v>
      </c>
      <c r="K25" s="1241"/>
      <c r="L25" s="1288"/>
      <c r="M25" s="298"/>
      <c r="N25" s="298"/>
      <c r="O25" s="298"/>
    </row>
    <row r="26" spans="1:15" ht="15" customHeight="1" x14ac:dyDescent="0.35">
      <c r="A26" s="1251"/>
      <c r="B26" s="327"/>
      <c r="C26" s="327"/>
      <c r="D26" s="297"/>
      <c r="E26" s="297"/>
      <c r="F26" s="297"/>
      <c r="G26" s="298"/>
      <c r="H26" s="298"/>
      <c r="I26" s="298"/>
      <c r="J26" s="298"/>
      <c r="K26" s="1241"/>
      <c r="L26" s="1288"/>
      <c r="M26" s="298"/>
      <c r="N26" s="298"/>
      <c r="O26" s="298"/>
    </row>
    <row r="27" spans="1:15" ht="15" customHeight="1" x14ac:dyDescent="0.35">
      <c r="A27" s="1249">
        <v>43872</v>
      </c>
      <c r="B27" s="327"/>
      <c r="C27" s="327">
        <v>200660</v>
      </c>
      <c r="D27" s="297">
        <v>100000</v>
      </c>
      <c r="E27" s="297"/>
      <c r="F27" s="297"/>
      <c r="G27" s="298"/>
      <c r="H27" s="298"/>
      <c r="I27" s="298">
        <v>114750</v>
      </c>
      <c r="J27" s="298"/>
      <c r="K27" s="1241"/>
      <c r="L27" s="1288"/>
      <c r="M27" s="298">
        <v>386580</v>
      </c>
      <c r="N27" s="298"/>
      <c r="O27" s="298"/>
    </row>
    <row r="28" spans="1:15" ht="15" customHeight="1" x14ac:dyDescent="0.35">
      <c r="A28" s="1251"/>
      <c r="B28" s="327"/>
      <c r="C28" s="327"/>
      <c r="D28" s="297"/>
      <c r="E28" s="297"/>
      <c r="F28" s="297"/>
      <c r="G28" s="298"/>
      <c r="H28" s="298"/>
      <c r="I28" s="298"/>
      <c r="J28" s="298"/>
      <c r="K28" s="1241"/>
      <c r="L28" s="1288"/>
      <c r="M28" s="298"/>
      <c r="N28" s="298"/>
      <c r="O28" s="298"/>
    </row>
    <row r="29" spans="1:15" ht="15" customHeight="1" x14ac:dyDescent="0.35">
      <c r="A29" s="1249">
        <v>43873</v>
      </c>
      <c r="B29" s="327"/>
      <c r="C29" s="327"/>
      <c r="D29" s="297">
        <v>100000</v>
      </c>
      <c r="E29" s="297"/>
      <c r="F29" s="297"/>
      <c r="G29" s="298"/>
      <c r="H29" s="298"/>
      <c r="I29" s="298">
        <v>114750</v>
      </c>
      <c r="J29" s="298"/>
      <c r="K29" s="1241"/>
      <c r="L29" s="1288"/>
      <c r="M29" s="298"/>
      <c r="N29" s="298"/>
      <c r="O29" s="298"/>
    </row>
    <row r="30" spans="1:15" ht="15" customHeight="1" x14ac:dyDescent="0.35">
      <c r="A30" s="1251"/>
      <c r="B30" s="327"/>
      <c r="C30" s="327"/>
      <c r="D30" s="297"/>
      <c r="E30" s="297"/>
      <c r="F30" s="297"/>
      <c r="G30" s="298"/>
      <c r="H30" s="298"/>
      <c r="I30" s="298"/>
      <c r="J30" s="298"/>
      <c r="K30" s="1241"/>
      <c r="L30" s="1288"/>
      <c r="M30" s="298"/>
      <c r="N30" s="298"/>
      <c r="O30" s="298"/>
    </row>
    <row r="31" spans="1:15" ht="15" customHeight="1" x14ac:dyDescent="0.35">
      <c r="A31" s="1249">
        <v>43874</v>
      </c>
      <c r="B31" s="327">
        <v>222080</v>
      </c>
      <c r="C31" s="327"/>
      <c r="D31" s="297">
        <v>150000</v>
      </c>
      <c r="E31" s="297">
        <v>114073</v>
      </c>
      <c r="F31" s="297">
        <v>144355</v>
      </c>
      <c r="G31" s="298"/>
      <c r="H31" s="298">
        <v>73440</v>
      </c>
      <c r="I31" s="298">
        <v>114750</v>
      </c>
      <c r="J31" s="298"/>
      <c r="K31" s="1241"/>
      <c r="L31" s="1288"/>
      <c r="M31" s="298"/>
      <c r="N31" s="298"/>
      <c r="O31" s="298"/>
    </row>
    <row r="32" spans="1:15" ht="15" customHeight="1" x14ac:dyDescent="0.35">
      <c r="A32" s="1251"/>
      <c r="B32" s="327">
        <v>193698</v>
      </c>
      <c r="C32" s="327"/>
      <c r="D32" s="297"/>
      <c r="E32" s="297"/>
      <c r="F32" s="297"/>
      <c r="G32" s="298"/>
      <c r="H32" s="298"/>
      <c r="I32" s="298"/>
      <c r="J32" s="298"/>
      <c r="K32" s="1241"/>
      <c r="L32" s="1288"/>
      <c r="M32" s="298"/>
      <c r="N32" s="298"/>
      <c r="O32" s="298"/>
    </row>
    <row r="33" spans="1:15" ht="15" customHeight="1" x14ac:dyDescent="0.35">
      <c r="A33" s="1249">
        <v>43875</v>
      </c>
      <c r="B33" s="327"/>
      <c r="C33" s="327">
        <v>190944</v>
      </c>
      <c r="D33" s="297">
        <v>121406</v>
      </c>
      <c r="E33" s="297"/>
      <c r="F33" s="297"/>
      <c r="G33" s="298">
        <v>287640</v>
      </c>
      <c r="H33" s="298"/>
      <c r="I33" s="298">
        <v>114750</v>
      </c>
      <c r="J33" s="298"/>
      <c r="K33" s="1241"/>
      <c r="L33" s="1288"/>
      <c r="M33" s="298"/>
      <c r="N33" s="298">
        <v>487970</v>
      </c>
      <c r="O33" s="298"/>
    </row>
    <row r="34" spans="1:15" ht="15" customHeight="1" x14ac:dyDescent="0.35">
      <c r="A34" s="1251"/>
      <c r="B34" s="327"/>
      <c r="C34" s="327"/>
      <c r="D34" s="297"/>
      <c r="E34" s="297"/>
      <c r="F34" s="297"/>
      <c r="G34" s="298"/>
      <c r="H34" s="298"/>
      <c r="I34" s="298"/>
      <c r="J34" s="298"/>
      <c r="K34" s="1241"/>
      <c r="L34" s="1288"/>
      <c r="M34" s="298"/>
      <c r="N34" s="298"/>
      <c r="O34" s="298"/>
    </row>
    <row r="35" spans="1:15" ht="15" customHeight="1" x14ac:dyDescent="0.35">
      <c r="A35" s="1249">
        <v>43876</v>
      </c>
      <c r="B35" s="327"/>
      <c r="C35" s="327">
        <v>135711</v>
      </c>
      <c r="D35" s="297"/>
      <c r="E35" s="297"/>
      <c r="F35" s="297"/>
      <c r="G35" s="298"/>
      <c r="H35" s="298"/>
      <c r="I35" s="298"/>
      <c r="J35" s="298"/>
      <c r="K35" s="1241"/>
      <c r="L35" s="1288"/>
      <c r="M35" s="298"/>
      <c r="N35" s="298"/>
      <c r="O35" s="298"/>
    </row>
    <row r="36" spans="1:15" ht="15" customHeight="1" x14ac:dyDescent="0.35">
      <c r="A36" s="1251"/>
      <c r="B36" s="327"/>
      <c r="C36" s="327"/>
      <c r="D36" s="297"/>
      <c r="E36" s="297"/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49">
        <v>43877</v>
      </c>
      <c r="B37" s="327">
        <v>164169</v>
      </c>
      <c r="C37" s="327">
        <v>162486</v>
      </c>
      <c r="D37" s="297"/>
      <c r="E37" s="297"/>
      <c r="F37" s="297"/>
      <c r="G37" s="298"/>
      <c r="H37" s="298"/>
      <c r="I37" s="298"/>
      <c r="J37" s="298"/>
      <c r="K37" s="1241"/>
      <c r="L37" s="1288"/>
      <c r="M37" s="298"/>
      <c r="N37" s="298"/>
      <c r="O37" s="298"/>
    </row>
    <row r="38" spans="1:15" ht="15" customHeight="1" x14ac:dyDescent="0.35">
      <c r="A38" s="1251"/>
      <c r="B38" s="327"/>
      <c r="C38" s="327"/>
      <c r="D38" s="297"/>
      <c r="E38" s="297"/>
      <c r="F38" s="297"/>
      <c r="G38" s="298"/>
      <c r="H38" s="298"/>
      <c r="I38" s="298"/>
      <c r="J38" s="298"/>
      <c r="K38" s="1241"/>
      <c r="L38" s="1288"/>
      <c r="M38" s="298"/>
      <c r="N38" s="298"/>
      <c r="O38" s="298"/>
    </row>
    <row r="39" spans="1:15" ht="15" customHeight="1" x14ac:dyDescent="0.35">
      <c r="A39" s="1249">
        <v>43878</v>
      </c>
      <c r="B39" s="327"/>
      <c r="C39" s="327">
        <v>219938</v>
      </c>
      <c r="D39" s="297"/>
      <c r="E39" s="297"/>
      <c r="F39" s="297"/>
      <c r="G39" s="298"/>
      <c r="H39" s="298"/>
      <c r="I39" s="298">
        <v>114750</v>
      </c>
      <c r="J39" s="298"/>
      <c r="K39" s="1241"/>
      <c r="L39" s="1288"/>
      <c r="M39" s="298"/>
      <c r="N39" s="298"/>
      <c r="O39" s="298"/>
    </row>
    <row r="40" spans="1:15" ht="15" customHeight="1" x14ac:dyDescent="0.35">
      <c r="A40" s="1251"/>
      <c r="B40" s="327"/>
      <c r="C40" s="327"/>
      <c r="D40" s="297"/>
      <c r="E40" s="297"/>
      <c r="F40" s="297"/>
      <c r="G40" s="298"/>
      <c r="H40" s="298"/>
      <c r="I40" s="298"/>
      <c r="J40" s="298"/>
      <c r="K40" s="1241"/>
      <c r="L40" s="1288"/>
      <c r="M40" s="298"/>
      <c r="N40" s="298"/>
      <c r="O40" s="298"/>
    </row>
    <row r="41" spans="1:15" ht="15" customHeight="1" x14ac:dyDescent="0.35">
      <c r="A41" s="1249">
        <v>43879</v>
      </c>
      <c r="B41" s="327"/>
      <c r="C41" s="327">
        <v>169754</v>
      </c>
      <c r="D41" s="297">
        <v>100000</v>
      </c>
      <c r="E41" s="297">
        <v>140698</v>
      </c>
      <c r="F41" s="297">
        <v>181074</v>
      </c>
      <c r="G41" s="298"/>
      <c r="H41" s="298">
        <v>82008</v>
      </c>
      <c r="I41" s="298">
        <v>114750</v>
      </c>
      <c r="J41" s="298"/>
      <c r="K41" s="1241"/>
      <c r="L41" s="1288"/>
      <c r="M41" s="298"/>
      <c r="N41" s="298"/>
      <c r="O41" s="298"/>
    </row>
    <row r="42" spans="1:15" ht="15" customHeight="1" x14ac:dyDescent="0.35">
      <c r="A42" s="1251"/>
      <c r="B42" s="327"/>
      <c r="C42" s="327"/>
      <c r="D42" s="297"/>
      <c r="E42" s="297"/>
      <c r="F42" s="297"/>
      <c r="G42" s="298"/>
      <c r="H42" s="298"/>
      <c r="I42" s="298"/>
      <c r="J42" s="298"/>
      <c r="K42" s="1241"/>
      <c r="L42" s="1288"/>
      <c r="M42" s="298"/>
      <c r="N42" s="298"/>
      <c r="O42" s="298"/>
    </row>
    <row r="43" spans="1:15" ht="15" customHeight="1" x14ac:dyDescent="0.35">
      <c r="A43" s="1249">
        <v>43880</v>
      </c>
      <c r="B43" s="327"/>
      <c r="C43" s="327">
        <v>163787</v>
      </c>
      <c r="D43" s="297">
        <v>100000</v>
      </c>
      <c r="E43" s="297"/>
      <c r="F43" s="297"/>
      <c r="G43" s="298"/>
      <c r="H43" s="298"/>
      <c r="I43" s="298">
        <v>114750</v>
      </c>
      <c r="J43" s="298">
        <v>114750</v>
      </c>
      <c r="K43" s="1241"/>
      <c r="L43" s="1288"/>
      <c r="M43" s="298"/>
      <c r="N43" s="298"/>
      <c r="O43" s="298"/>
    </row>
    <row r="44" spans="1:15" ht="15" customHeight="1" x14ac:dyDescent="0.35">
      <c r="A44" s="1251"/>
      <c r="B44" s="327"/>
      <c r="C44" s="327"/>
      <c r="D44" s="297"/>
      <c r="E44" s="297"/>
      <c r="F44" s="297"/>
      <c r="G44" s="298"/>
      <c r="H44" s="298"/>
      <c r="I44" s="298">
        <v>114750</v>
      </c>
      <c r="J44" s="298"/>
      <c r="K44" s="1241"/>
      <c r="L44" s="1288"/>
      <c r="M44" s="298"/>
      <c r="N44" s="298"/>
      <c r="O44" s="298"/>
    </row>
    <row r="45" spans="1:15" ht="15" customHeight="1" x14ac:dyDescent="0.35">
      <c r="A45" s="1249">
        <v>43881</v>
      </c>
      <c r="B45" s="327"/>
      <c r="C45" s="327">
        <v>188955</v>
      </c>
      <c r="D45" s="297">
        <v>100013</v>
      </c>
      <c r="E45" s="297"/>
      <c r="F45" s="297"/>
      <c r="G45" s="298"/>
      <c r="H45" s="298"/>
      <c r="I45" s="298">
        <v>114750</v>
      </c>
      <c r="J45" s="298">
        <v>93254</v>
      </c>
      <c r="K45" s="1241"/>
      <c r="L45" s="1288"/>
      <c r="M45" s="298"/>
      <c r="N45" s="298"/>
      <c r="O45" s="298"/>
    </row>
    <row r="46" spans="1:15" ht="15" customHeight="1" x14ac:dyDescent="0.35">
      <c r="A46" s="1251"/>
      <c r="B46" s="327"/>
      <c r="C46" s="327"/>
      <c r="D46" s="298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49">
        <v>43882</v>
      </c>
      <c r="B47" s="327"/>
      <c r="C47" s="327">
        <v>218790</v>
      </c>
      <c r="D47" s="298">
        <v>100000</v>
      </c>
      <c r="E47" s="297"/>
      <c r="F47" s="297">
        <v>202962</v>
      </c>
      <c r="G47" s="298">
        <v>232713</v>
      </c>
      <c r="H47" s="298"/>
      <c r="I47" s="298">
        <v>114750</v>
      </c>
      <c r="J47" s="298"/>
      <c r="K47" s="1241"/>
      <c r="L47" s="1288"/>
      <c r="M47" s="298"/>
      <c r="N47" s="298"/>
      <c r="O47" s="298"/>
    </row>
    <row r="48" spans="1:15" ht="15" customHeight="1" x14ac:dyDescent="0.35">
      <c r="A48" s="1251"/>
      <c r="B48" s="327"/>
      <c r="C48" s="327"/>
      <c r="D48" s="297"/>
      <c r="E48" s="297"/>
      <c r="F48" s="297"/>
      <c r="G48" s="298"/>
      <c r="H48" s="298"/>
      <c r="I48" s="298"/>
      <c r="J48" s="298"/>
      <c r="K48" s="1241"/>
      <c r="L48" s="1288"/>
      <c r="M48" s="298"/>
      <c r="N48" s="298"/>
      <c r="O48" s="298"/>
    </row>
    <row r="49" spans="1:15" ht="17.25" customHeight="1" x14ac:dyDescent="0.35">
      <c r="A49" s="1249">
        <v>43883</v>
      </c>
      <c r="B49" s="327"/>
      <c r="C49" s="327">
        <v>148181</v>
      </c>
      <c r="D49" s="297">
        <v>100013</v>
      </c>
      <c r="E49" s="297"/>
      <c r="F49" s="297"/>
      <c r="G49" s="298"/>
      <c r="H49" s="298">
        <v>77112</v>
      </c>
      <c r="I49" s="298">
        <v>114750</v>
      </c>
      <c r="J49" s="298"/>
      <c r="K49" s="1241"/>
      <c r="L49" s="1288"/>
      <c r="M49" s="298"/>
      <c r="N49" s="298"/>
      <c r="O49" s="298"/>
    </row>
    <row r="50" spans="1:15" ht="15" customHeight="1" x14ac:dyDescent="0.35">
      <c r="A50" s="1251"/>
      <c r="B50" s="327"/>
      <c r="C50" s="327"/>
      <c r="D50" s="297"/>
      <c r="E50" s="297"/>
      <c r="F50" s="297"/>
      <c r="G50" s="298"/>
      <c r="H50" s="298"/>
      <c r="I50" s="298"/>
      <c r="J50" s="298"/>
      <c r="K50" s="1241"/>
      <c r="L50" s="1288"/>
      <c r="M50" s="298"/>
      <c r="N50" s="298"/>
      <c r="O50" s="298"/>
    </row>
    <row r="51" spans="1:15" ht="15" customHeight="1" x14ac:dyDescent="0.35">
      <c r="A51" s="1249">
        <v>43884</v>
      </c>
      <c r="B51" s="327"/>
      <c r="C51" s="327">
        <v>218331</v>
      </c>
      <c r="D51" s="297">
        <v>275477</v>
      </c>
      <c r="E51" s="297"/>
      <c r="F51" s="297"/>
      <c r="G51" s="298"/>
      <c r="H51" s="298"/>
      <c r="I51" s="298"/>
      <c r="J51" s="298"/>
      <c r="K51" s="1241"/>
      <c r="L51" s="1288"/>
      <c r="M51" s="298"/>
      <c r="N51" s="298"/>
      <c r="O51" s="298"/>
    </row>
    <row r="52" spans="1:15" ht="15" customHeight="1" x14ac:dyDescent="0.35">
      <c r="A52" s="1251"/>
      <c r="B52" s="327"/>
      <c r="C52" s="327"/>
      <c r="D52" s="297"/>
      <c r="E52" s="297"/>
      <c r="F52" s="297"/>
      <c r="G52" s="298"/>
      <c r="H52" s="298"/>
      <c r="I52" s="298"/>
      <c r="J52" s="298"/>
      <c r="K52" s="1241"/>
      <c r="L52" s="1288"/>
      <c r="M52" s="298"/>
      <c r="N52" s="298"/>
      <c r="O52" s="298"/>
    </row>
    <row r="53" spans="1:15" ht="15" customHeight="1" x14ac:dyDescent="0.35">
      <c r="A53" s="1249">
        <v>43885</v>
      </c>
      <c r="B53" s="327">
        <v>209151</v>
      </c>
      <c r="C53" s="327">
        <v>230418</v>
      </c>
      <c r="D53" s="297"/>
      <c r="E53" s="297"/>
      <c r="F53" s="297"/>
      <c r="G53" s="298"/>
      <c r="H53" s="298"/>
      <c r="I53" s="298">
        <v>114750</v>
      </c>
      <c r="J53" s="298">
        <v>111690</v>
      </c>
      <c r="K53" s="1241"/>
      <c r="L53" s="1288"/>
      <c r="M53" s="298">
        <v>409020</v>
      </c>
      <c r="N53" s="298">
        <v>565180</v>
      </c>
      <c r="O53" s="298"/>
    </row>
    <row r="54" spans="1:15" ht="15" customHeight="1" x14ac:dyDescent="0.35">
      <c r="A54" s="1251"/>
      <c r="B54" s="327"/>
      <c r="C54" s="327"/>
      <c r="D54" s="297"/>
      <c r="E54" s="297"/>
      <c r="F54" s="297"/>
      <c r="G54" s="298"/>
      <c r="H54" s="298"/>
      <c r="I54" s="298"/>
      <c r="J54" s="298"/>
      <c r="K54" s="1241"/>
      <c r="L54" s="1288"/>
      <c r="M54" s="298"/>
      <c r="N54" s="298" t="s">
        <v>184</v>
      </c>
      <c r="O54" s="298"/>
    </row>
    <row r="55" spans="1:15" ht="15" customHeight="1" x14ac:dyDescent="0.35">
      <c r="A55" s="1249">
        <v>43886</v>
      </c>
      <c r="B55" s="327"/>
      <c r="C55" s="327">
        <v>231948</v>
      </c>
      <c r="D55" s="297">
        <v>228582</v>
      </c>
      <c r="E55" s="297">
        <v>181744</v>
      </c>
      <c r="F55" s="297">
        <v>165985</v>
      </c>
      <c r="G55" s="298"/>
      <c r="H55" s="298"/>
      <c r="I55" s="298">
        <v>114750</v>
      </c>
      <c r="J55" s="298"/>
      <c r="K55" s="1241"/>
      <c r="L55" s="1288"/>
      <c r="M55" s="298"/>
      <c r="N55" s="298"/>
      <c r="O55" s="298"/>
    </row>
    <row r="56" spans="1:15" ht="15" customHeight="1" x14ac:dyDescent="0.35">
      <c r="A56" s="1251"/>
      <c r="B56" s="327"/>
      <c r="C56" s="327"/>
      <c r="D56" s="297">
        <v>185589</v>
      </c>
      <c r="E56" s="297"/>
      <c r="F56" s="297"/>
      <c r="G56" s="298"/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49">
        <v>43887</v>
      </c>
      <c r="B57" s="327">
        <v>142367</v>
      </c>
      <c r="C57" s="327">
        <v>183524</v>
      </c>
      <c r="D57" s="297"/>
      <c r="E57" s="297"/>
      <c r="F57" s="297"/>
      <c r="G57" s="298"/>
      <c r="H57" s="298"/>
      <c r="I57" s="298">
        <v>114750</v>
      </c>
      <c r="J57" s="298"/>
      <c r="K57" s="1241">
        <v>68238</v>
      </c>
      <c r="L57" s="1288"/>
      <c r="M57" s="298"/>
      <c r="N57" s="298"/>
      <c r="O57" s="298"/>
    </row>
    <row r="58" spans="1:15" ht="15" customHeight="1" x14ac:dyDescent="0.35">
      <c r="A58" s="1251"/>
      <c r="B58" s="327"/>
      <c r="C58" s="327"/>
      <c r="D58" s="297"/>
      <c r="E58" s="297"/>
      <c r="F58" s="297"/>
      <c r="G58" s="298"/>
      <c r="H58" s="298"/>
      <c r="I58" s="298"/>
      <c r="J58" s="298"/>
      <c r="K58" s="1241"/>
      <c r="L58" s="1288"/>
      <c r="M58" s="298"/>
      <c r="N58" s="298"/>
      <c r="O58" s="298"/>
    </row>
    <row r="59" spans="1:15" ht="15" customHeight="1" x14ac:dyDescent="0.35">
      <c r="A59" s="1249">
        <v>43888</v>
      </c>
      <c r="B59" s="327">
        <v>72522</v>
      </c>
      <c r="C59" s="327">
        <v>194922</v>
      </c>
      <c r="D59" s="297"/>
      <c r="E59" s="297"/>
      <c r="F59" s="297">
        <v>119635</v>
      </c>
      <c r="G59" s="298"/>
      <c r="H59" s="298">
        <v>61430</v>
      </c>
      <c r="I59" s="298">
        <v>114750</v>
      </c>
      <c r="J59" s="298"/>
      <c r="K59" s="1241"/>
      <c r="L59" s="1288"/>
      <c r="M59" s="298"/>
      <c r="N59" s="298"/>
      <c r="O59" s="298"/>
    </row>
    <row r="60" spans="1:15" ht="15" customHeight="1" x14ac:dyDescent="0.35">
      <c r="A60" s="1251"/>
      <c r="B60" s="327"/>
      <c r="C60" s="327"/>
      <c r="D60" s="297"/>
      <c r="E60" s="297"/>
      <c r="F60" s="297"/>
      <c r="G60" s="298"/>
      <c r="H60" s="298"/>
      <c r="I60" s="298"/>
      <c r="J60" s="298"/>
      <c r="K60" s="1241"/>
      <c r="L60" s="1288"/>
      <c r="M60" s="298"/>
      <c r="N60" s="298"/>
      <c r="O60" s="298"/>
    </row>
    <row r="61" spans="1:15" ht="15" customHeight="1" x14ac:dyDescent="0.35">
      <c r="A61" s="1249">
        <v>43889</v>
      </c>
      <c r="B61" s="327">
        <v>214659</v>
      </c>
      <c r="C61" s="327">
        <v>211523</v>
      </c>
      <c r="D61" s="297"/>
      <c r="E61" s="297"/>
      <c r="F61" s="297"/>
      <c r="G61" s="298">
        <v>242276</v>
      </c>
      <c r="H61" s="298"/>
      <c r="I61" s="298"/>
      <c r="J61" s="298"/>
      <c r="K61" s="1241"/>
      <c r="L61" s="1288"/>
      <c r="M61" s="298"/>
      <c r="N61" s="298"/>
      <c r="O61" s="298"/>
    </row>
    <row r="62" spans="1:15" ht="15" customHeight="1" x14ac:dyDescent="0.35">
      <c r="A62" s="1251"/>
      <c r="B62" s="327"/>
      <c r="C62" s="327"/>
      <c r="D62" s="297"/>
      <c r="E62" s="297"/>
      <c r="F62" s="297"/>
      <c r="G62" s="298"/>
      <c r="H62" s="298"/>
      <c r="I62" s="298"/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43890</v>
      </c>
      <c r="B63" s="327">
        <v>192398</v>
      </c>
      <c r="C63" s="327">
        <v>172814</v>
      </c>
      <c r="D63" s="297"/>
      <c r="E63" s="297"/>
      <c r="F63" s="297"/>
      <c r="G63" s="298"/>
      <c r="H63" s="298"/>
      <c r="I63" s="298">
        <v>114750</v>
      </c>
      <c r="J63" s="298"/>
      <c r="K63" s="1241"/>
      <c r="L63" s="1288"/>
      <c r="M63" s="298"/>
      <c r="N63" s="298"/>
      <c r="O63" s="298"/>
    </row>
    <row r="64" spans="1:15" ht="15" customHeight="1" x14ac:dyDescent="0.35">
      <c r="A64" s="1251"/>
      <c r="B64" s="327"/>
      <c r="C64" s="327"/>
      <c r="D64" s="297"/>
      <c r="E64" s="297"/>
      <c r="F64" s="297"/>
      <c r="G64" s="298"/>
      <c r="H64" s="298"/>
      <c r="I64" s="298"/>
      <c r="J64" s="298"/>
      <c r="K64" s="1241"/>
      <c r="L64" s="1288"/>
      <c r="M64" s="298"/>
      <c r="N64" s="298"/>
      <c r="O64" s="298"/>
    </row>
    <row r="65" spans="1:15" s="295" customFormat="1" ht="27" customHeight="1" x14ac:dyDescent="0.35">
      <c r="A65" s="862" t="s">
        <v>113</v>
      </c>
      <c r="B65" s="293">
        <f t="shared" ref="B65:J65" si="0">SUM(B6:B64)</f>
        <v>2987406</v>
      </c>
      <c r="C65" s="293">
        <f>SUM(C6:C64)</f>
        <v>4953764</v>
      </c>
      <c r="D65" s="293">
        <f t="shared" si="0"/>
        <v>2061080</v>
      </c>
      <c r="E65" s="293">
        <f t="shared" si="0"/>
        <v>673982</v>
      </c>
      <c r="F65" s="293">
        <f t="shared" si="0"/>
        <v>1162049</v>
      </c>
      <c r="G65" s="293">
        <f t="shared" si="0"/>
        <v>992435</v>
      </c>
      <c r="H65" s="293">
        <f t="shared" si="0"/>
        <v>459001</v>
      </c>
      <c r="I65" s="293">
        <f t="shared" si="0"/>
        <v>2639250</v>
      </c>
      <c r="J65" s="293">
        <f t="shared" si="0"/>
        <v>517524</v>
      </c>
      <c r="K65" s="285"/>
      <c r="L65" s="285"/>
      <c r="M65" s="293">
        <f>SUM(M6:M64)</f>
        <v>1199010</v>
      </c>
      <c r="N65" s="293">
        <f>SUM(N6:N64)</f>
        <v>1605380</v>
      </c>
      <c r="O65" s="293">
        <f>SUM(B65:N65)</f>
        <v>19250881</v>
      </c>
    </row>
    <row r="66" spans="1:15" s="295" customFormat="1" ht="81" customHeight="1" x14ac:dyDescent="0.35">
      <c r="A66" s="304"/>
      <c r="B66" s="304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</row>
    <row r="67" spans="1:15" ht="26.25" customHeight="1" thickBot="1" x14ac:dyDescent="0.4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300"/>
      <c r="M67" s="299"/>
      <c r="N67" s="299"/>
      <c r="O67" s="299"/>
    </row>
    <row r="68" spans="1:15" s="295" customFormat="1" ht="48" customHeight="1" thickBot="1" x14ac:dyDescent="0.4">
      <c r="A68" s="1268" t="s">
        <v>2</v>
      </c>
      <c r="B68" s="1295" t="s">
        <v>293</v>
      </c>
      <c r="C68" s="1275"/>
      <c r="D68" s="320" t="s">
        <v>302</v>
      </c>
      <c r="E68" s="1265" t="s">
        <v>116</v>
      </c>
      <c r="F68" s="1266"/>
      <c r="G68" s="1267"/>
      <c r="H68" s="1296" t="s">
        <v>303</v>
      </c>
      <c r="I68" s="1297"/>
      <c r="J68" s="1297"/>
      <c r="K68" s="1298"/>
      <c r="L68" s="319" t="s">
        <v>7</v>
      </c>
      <c r="M68" s="1265" t="s">
        <v>304</v>
      </c>
      <c r="N68" s="1267"/>
      <c r="O68" s="1299" t="s">
        <v>9</v>
      </c>
    </row>
    <row r="69" spans="1:15" s="295" customFormat="1" ht="15" customHeight="1" thickBot="1" x14ac:dyDescent="0.4">
      <c r="A69" s="1268"/>
      <c r="B69" s="321" t="s">
        <v>317</v>
      </c>
      <c r="C69" s="322" t="s">
        <v>190</v>
      </c>
      <c r="D69" s="323" t="s">
        <v>306</v>
      </c>
      <c r="E69" s="323" t="s">
        <v>238</v>
      </c>
      <c r="F69" s="323" t="s">
        <v>211</v>
      </c>
      <c r="G69" s="323" t="s">
        <v>201</v>
      </c>
      <c r="H69" s="323" t="s">
        <v>197</v>
      </c>
      <c r="I69" s="323" t="s">
        <v>198</v>
      </c>
      <c r="J69" s="323" t="s">
        <v>199</v>
      </c>
      <c r="K69" s="323" t="s">
        <v>123</v>
      </c>
      <c r="L69" s="323" t="s">
        <v>307</v>
      </c>
      <c r="M69" s="1300" t="s">
        <v>284</v>
      </c>
      <c r="N69" s="1301"/>
      <c r="O69" s="1308"/>
    </row>
    <row r="70" spans="1:15" ht="15" x14ac:dyDescent="0.35">
      <c r="A70" s="870">
        <v>43862</v>
      </c>
      <c r="B70" s="305"/>
      <c r="C70" s="887"/>
      <c r="D70" s="305"/>
      <c r="E70" s="305"/>
      <c r="F70" s="305"/>
      <c r="G70" s="305"/>
      <c r="H70" s="305"/>
      <c r="I70" s="305"/>
      <c r="J70" s="305"/>
      <c r="K70" s="305"/>
      <c r="L70" s="305"/>
      <c r="M70" s="1304"/>
      <c r="N70" s="1305"/>
      <c r="O70" s="305"/>
    </row>
    <row r="71" spans="1:15" ht="15" customHeight="1" x14ac:dyDescent="0.35">
      <c r="A71" s="1249">
        <v>43863</v>
      </c>
      <c r="B71" s="305"/>
      <c r="C71" s="887">
        <v>290547</v>
      </c>
      <c r="D71" s="305"/>
      <c r="E71" s="305"/>
      <c r="F71" s="305"/>
      <c r="G71" s="305"/>
      <c r="H71" s="305"/>
      <c r="I71" s="305"/>
      <c r="J71" s="305"/>
      <c r="K71" s="305"/>
      <c r="L71" s="305"/>
      <c r="M71" s="1241"/>
      <c r="N71" s="1288"/>
      <c r="O71" s="305"/>
    </row>
    <row r="72" spans="1:15" ht="15" customHeight="1" x14ac:dyDescent="0.35">
      <c r="A72" s="1251"/>
      <c r="B72" s="298"/>
      <c r="C72" s="297"/>
      <c r="D72" s="298"/>
      <c r="E72" s="298"/>
      <c r="F72" s="298"/>
      <c r="G72" s="298"/>
      <c r="H72" s="298"/>
      <c r="I72" s="298"/>
      <c r="J72" s="298"/>
      <c r="K72" s="298"/>
      <c r="L72" s="298"/>
      <c r="M72" s="1241"/>
      <c r="N72" s="1288"/>
      <c r="O72" s="298"/>
    </row>
    <row r="73" spans="1:15" ht="15" customHeight="1" x14ac:dyDescent="0.35">
      <c r="A73" s="1249">
        <v>43864</v>
      </c>
      <c r="B73" s="298"/>
      <c r="C73" s="297">
        <v>153995</v>
      </c>
      <c r="D73" s="298"/>
      <c r="E73" s="298"/>
      <c r="F73" s="298">
        <v>322371</v>
      </c>
      <c r="G73" s="298"/>
      <c r="H73" s="298">
        <v>100062</v>
      </c>
      <c r="I73" s="298"/>
      <c r="J73" s="298"/>
      <c r="K73" s="298"/>
      <c r="L73" s="298">
        <v>178934</v>
      </c>
      <c r="M73" s="1241"/>
      <c r="N73" s="1288"/>
      <c r="O73" s="298"/>
    </row>
    <row r="74" spans="1:15" ht="15" customHeight="1" x14ac:dyDescent="0.35">
      <c r="A74" s="1251"/>
      <c r="B74" s="298"/>
      <c r="C74" s="297"/>
      <c r="D74" s="298"/>
      <c r="E74" s="298"/>
      <c r="F74" s="298"/>
      <c r="G74" s="298"/>
      <c r="H74" s="298"/>
      <c r="I74" s="298"/>
      <c r="J74" s="298"/>
      <c r="K74" s="298"/>
      <c r="L74" s="298"/>
      <c r="M74" s="1241"/>
      <c r="N74" s="1288"/>
      <c r="O74" s="298"/>
    </row>
    <row r="75" spans="1:15" ht="15" customHeight="1" x14ac:dyDescent="0.35">
      <c r="A75" s="1249">
        <v>43865</v>
      </c>
      <c r="B75" s="298"/>
      <c r="C75" s="297"/>
      <c r="D75" s="298">
        <v>199130</v>
      </c>
      <c r="E75" s="298"/>
      <c r="F75" s="298"/>
      <c r="G75" s="298"/>
      <c r="H75" s="298"/>
      <c r="I75" s="298"/>
      <c r="J75" s="298"/>
      <c r="K75" s="298">
        <v>86598</v>
      </c>
      <c r="L75" s="298">
        <v>181229</v>
      </c>
      <c r="M75" s="1241">
        <v>72828</v>
      </c>
      <c r="N75" s="1288"/>
      <c r="O75" s="298"/>
    </row>
    <row r="76" spans="1:15" ht="15" customHeight="1" x14ac:dyDescent="0.35">
      <c r="A76" s="1251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1241"/>
      <c r="N76" s="1288"/>
      <c r="O76" s="298"/>
    </row>
    <row r="77" spans="1:15" ht="15" customHeight="1" x14ac:dyDescent="0.35">
      <c r="A77" s="1249">
        <v>43866</v>
      </c>
      <c r="B77" s="298"/>
      <c r="C77" s="297"/>
      <c r="D77" s="298"/>
      <c r="E77" s="298">
        <v>312809</v>
      </c>
      <c r="F77" s="298"/>
      <c r="G77" s="298"/>
      <c r="H77" s="298"/>
      <c r="I77" s="298">
        <v>117657</v>
      </c>
      <c r="J77" s="298"/>
      <c r="K77" s="298"/>
      <c r="L77" s="298"/>
      <c r="M77" s="1241"/>
      <c r="N77" s="1288"/>
      <c r="O77" s="298"/>
    </row>
    <row r="78" spans="1:15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1241"/>
      <c r="N78" s="1288"/>
      <c r="O78" s="298"/>
    </row>
    <row r="79" spans="1:15" ht="15" customHeight="1" x14ac:dyDescent="0.35">
      <c r="A79" s="1249">
        <v>43867</v>
      </c>
      <c r="B79" s="298">
        <v>306000</v>
      </c>
      <c r="C79" s="297"/>
      <c r="D79" s="298"/>
      <c r="E79" s="298"/>
      <c r="F79" s="298"/>
      <c r="G79" s="298"/>
      <c r="H79" s="298"/>
      <c r="I79" s="298"/>
      <c r="J79" s="298">
        <v>99986</v>
      </c>
      <c r="K79" s="298"/>
      <c r="L79" s="298">
        <v>133952</v>
      </c>
      <c r="M79" s="1241"/>
      <c r="N79" s="1288"/>
      <c r="O79" s="298"/>
    </row>
    <row r="80" spans="1:15" ht="15" customHeight="1" x14ac:dyDescent="0.35">
      <c r="A80" s="1251"/>
      <c r="B80" s="298">
        <v>189469</v>
      </c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49">
        <v>43868</v>
      </c>
      <c r="B81" s="298"/>
      <c r="C81" s="297"/>
      <c r="D81" s="298"/>
      <c r="E81" s="298"/>
      <c r="F81" s="298"/>
      <c r="G81" s="298"/>
      <c r="H81" s="298"/>
      <c r="I81" s="298"/>
      <c r="J81" s="298"/>
      <c r="K81" s="298"/>
      <c r="L81" s="298"/>
      <c r="M81" s="1241"/>
      <c r="N81" s="1288"/>
      <c r="O81" s="298"/>
    </row>
    <row r="82" spans="1:15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9">
        <v>43869</v>
      </c>
      <c r="B83" s="298"/>
      <c r="C83" s="297"/>
      <c r="D83" s="298">
        <v>191327</v>
      </c>
      <c r="E83" s="298"/>
      <c r="F83" s="298">
        <v>227970</v>
      </c>
      <c r="G83" s="298"/>
      <c r="H83" s="298"/>
      <c r="I83" s="298"/>
      <c r="J83" s="298"/>
      <c r="K83" s="298"/>
      <c r="L83" s="298">
        <v>168759</v>
      </c>
      <c r="M83" s="1241"/>
      <c r="N83" s="1288"/>
      <c r="O83" s="298"/>
    </row>
    <row r="84" spans="1:15" ht="15" customHeight="1" x14ac:dyDescent="0.35">
      <c r="A84" s="1251"/>
      <c r="B84" s="298"/>
      <c r="C84" s="297"/>
      <c r="D84" s="298"/>
      <c r="E84" s="298"/>
      <c r="F84" s="298"/>
      <c r="G84" s="298"/>
      <c r="H84" s="298"/>
      <c r="I84" s="298"/>
      <c r="J84" s="298"/>
      <c r="K84" s="298"/>
      <c r="L84" s="298"/>
      <c r="M84" s="1241"/>
      <c r="N84" s="1288"/>
      <c r="O84" s="298"/>
    </row>
    <row r="85" spans="1:15" ht="15" customHeight="1" x14ac:dyDescent="0.35">
      <c r="A85" s="1249">
        <v>43870</v>
      </c>
      <c r="B85" s="298"/>
      <c r="C85" s="297">
        <v>228276</v>
      </c>
      <c r="D85" s="298"/>
      <c r="E85" s="298"/>
      <c r="F85" s="298"/>
      <c r="G85" s="298"/>
      <c r="H85" s="298"/>
      <c r="I85" s="298"/>
      <c r="J85" s="298"/>
      <c r="K85" s="298"/>
      <c r="L85" s="298"/>
      <c r="M85" s="868"/>
      <c r="N85" s="881"/>
      <c r="O85" s="298"/>
    </row>
    <row r="86" spans="1:15" ht="15" customHeight="1" x14ac:dyDescent="0.35">
      <c r="A86" s="1251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49">
        <v>43871</v>
      </c>
      <c r="B87" s="298"/>
      <c r="C87" s="297">
        <v>186507</v>
      </c>
      <c r="D87" s="298"/>
      <c r="E87" s="298"/>
      <c r="F87" s="298"/>
      <c r="G87" s="298">
        <v>345015</v>
      </c>
      <c r="H87" s="298"/>
      <c r="I87" s="298"/>
      <c r="J87" s="298"/>
      <c r="K87" s="298"/>
      <c r="L87" s="298"/>
      <c r="M87" s="868"/>
      <c r="N87" s="881"/>
      <c r="O87" s="298"/>
    </row>
    <row r="88" spans="1:15" ht="15" customHeight="1" x14ac:dyDescent="0.35">
      <c r="A88" s="1251"/>
      <c r="B88" s="298"/>
      <c r="C88" s="297"/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1249">
        <v>43872</v>
      </c>
      <c r="B89" s="298">
        <v>306000</v>
      </c>
      <c r="C89" s="297">
        <v>207774</v>
      </c>
      <c r="D89" s="298"/>
      <c r="E89" s="298"/>
      <c r="F89" s="298"/>
      <c r="G89" s="298"/>
      <c r="H89" s="298"/>
      <c r="I89" s="298"/>
      <c r="J89" s="298"/>
      <c r="K89" s="298"/>
      <c r="L89" s="298"/>
      <c r="M89" s="1241"/>
      <c r="N89" s="1288"/>
      <c r="O89" s="298"/>
    </row>
    <row r="90" spans="1:15" ht="15" customHeight="1" x14ac:dyDescent="0.35">
      <c r="A90" s="1251"/>
      <c r="B90" s="298"/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9">
        <v>43873</v>
      </c>
      <c r="B91" s="298"/>
      <c r="C91" s="297">
        <v>206244</v>
      </c>
      <c r="D91" s="298">
        <v>207162</v>
      </c>
      <c r="E91" s="298"/>
      <c r="F91" s="298"/>
      <c r="G91" s="298"/>
      <c r="H91" s="298"/>
      <c r="I91" s="298"/>
      <c r="J91" s="298"/>
      <c r="K91" s="298"/>
      <c r="L91" s="298">
        <v>178092</v>
      </c>
      <c r="M91" s="1241"/>
      <c r="N91" s="1288"/>
      <c r="O91" s="298"/>
    </row>
    <row r="92" spans="1:15" ht="15" customHeight="1" x14ac:dyDescent="0.35">
      <c r="A92" s="1251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1249">
        <v>43874</v>
      </c>
      <c r="B93" s="298"/>
      <c r="C93" s="297">
        <v>186201</v>
      </c>
      <c r="D93" s="298"/>
      <c r="E93" s="298"/>
      <c r="F93" s="332"/>
      <c r="G93" s="298"/>
      <c r="H93" s="298"/>
      <c r="I93" s="298"/>
      <c r="J93" s="298"/>
      <c r="K93" s="298"/>
      <c r="L93" s="298"/>
      <c r="M93" s="868"/>
      <c r="N93" s="881"/>
      <c r="O93" s="298"/>
    </row>
    <row r="94" spans="1:15" ht="15" customHeight="1" x14ac:dyDescent="0.35">
      <c r="A94" s="1251"/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49">
        <v>43875</v>
      </c>
      <c r="B95" s="298"/>
      <c r="C95" s="297">
        <v>172814</v>
      </c>
      <c r="D95" s="298"/>
      <c r="E95" s="298"/>
      <c r="F95" s="298"/>
      <c r="G95" s="298">
        <v>256505</v>
      </c>
      <c r="H95" s="298"/>
      <c r="I95" s="298"/>
      <c r="J95" s="298">
        <v>111537</v>
      </c>
      <c r="K95" s="298"/>
      <c r="L95" s="298">
        <v>148334</v>
      </c>
      <c r="M95" s="1241">
        <v>92412</v>
      </c>
      <c r="N95" s="1288"/>
      <c r="O95" s="298"/>
    </row>
    <row r="96" spans="1:15" ht="15" customHeight="1" x14ac:dyDescent="0.35">
      <c r="A96" s="1251"/>
      <c r="B96" s="298"/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49">
        <v>43876</v>
      </c>
      <c r="B97" s="298"/>
      <c r="C97" s="297">
        <v>144279</v>
      </c>
      <c r="D97" s="298">
        <v>218178</v>
      </c>
      <c r="E97" s="298"/>
      <c r="F97" s="298">
        <v>283509</v>
      </c>
      <c r="G97" s="298"/>
      <c r="H97" s="298"/>
      <c r="I97" s="298">
        <v>96161</v>
      </c>
      <c r="J97" s="298">
        <v>97002</v>
      </c>
      <c r="K97" s="298">
        <v>92106</v>
      </c>
      <c r="L97" s="298"/>
      <c r="M97" s="1241"/>
      <c r="N97" s="1288"/>
      <c r="O97" s="298"/>
    </row>
    <row r="98" spans="1:15" ht="15" customHeight="1" x14ac:dyDescent="0.35">
      <c r="A98" s="1251"/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49">
        <v>43877</v>
      </c>
      <c r="B99" s="298"/>
      <c r="C99" s="297"/>
      <c r="D99" s="298"/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51"/>
      <c r="B100" s="298"/>
      <c r="C100" s="297"/>
      <c r="D100" s="298"/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9">
        <v>43878</v>
      </c>
      <c r="B101" s="298">
        <v>306000</v>
      </c>
      <c r="C101" s="297">
        <v>285345</v>
      </c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51"/>
      <c r="B102" s="298">
        <v>228094</v>
      </c>
      <c r="C102" s="297"/>
      <c r="D102" s="298"/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49">
        <v>43879</v>
      </c>
      <c r="B103" s="298"/>
      <c r="C103" s="297">
        <v>178016</v>
      </c>
      <c r="D103" s="298">
        <v>223839</v>
      </c>
      <c r="E103" s="298"/>
      <c r="F103" s="298"/>
      <c r="G103" s="298"/>
      <c r="H103" s="298"/>
      <c r="I103" s="298"/>
      <c r="J103" s="298"/>
      <c r="K103" s="298"/>
      <c r="L103" s="298">
        <v>152541</v>
      </c>
      <c r="M103" s="1241"/>
      <c r="N103" s="1288"/>
      <c r="O103" s="298"/>
    </row>
    <row r="104" spans="1:15" ht="15" customHeight="1" x14ac:dyDescent="0.35">
      <c r="A104" s="1251"/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870">
        <v>43880</v>
      </c>
      <c r="B105" s="298"/>
      <c r="C105" s="297">
        <v>161186</v>
      </c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870">
        <v>43881</v>
      </c>
      <c r="B106" s="298"/>
      <c r="C106" s="297">
        <v>142673</v>
      </c>
      <c r="D106" s="298"/>
      <c r="E106" s="298"/>
      <c r="F106" s="298"/>
      <c r="G106" s="298"/>
      <c r="H106" s="298"/>
      <c r="I106" s="298"/>
      <c r="J106" s="298"/>
      <c r="K106" s="298"/>
      <c r="L106" s="298">
        <v>185130</v>
      </c>
      <c r="M106" s="1241"/>
      <c r="N106" s="1288"/>
      <c r="O106" s="298"/>
    </row>
    <row r="107" spans="1:15" ht="15" customHeight="1" x14ac:dyDescent="0.35">
      <c r="A107" s="1249">
        <v>43882</v>
      </c>
      <c r="B107" s="298"/>
      <c r="C107" s="297"/>
      <c r="D107" s="298"/>
      <c r="E107" s="298"/>
      <c r="F107" s="298"/>
      <c r="G107" s="298">
        <v>293990</v>
      </c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1251"/>
      <c r="B108" s="298"/>
      <c r="C108" s="297"/>
      <c r="D108" s="298"/>
      <c r="E108" s="298"/>
      <c r="F108" s="298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1249">
        <v>43883</v>
      </c>
      <c r="B109" s="298"/>
      <c r="C109" s="297">
        <v>226670</v>
      </c>
      <c r="D109" s="298"/>
      <c r="E109" s="298"/>
      <c r="F109" s="298">
        <v>228735</v>
      </c>
      <c r="G109" s="298"/>
      <c r="H109" s="298"/>
      <c r="I109" s="298"/>
      <c r="J109" s="298"/>
      <c r="K109" s="298"/>
      <c r="L109" s="298"/>
      <c r="M109" s="868"/>
      <c r="N109" s="881"/>
      <c r="O109" s="298"/>
    </row>
    <row r="110" spans="1:15" ht="15" customHeight="1" x14ac:dyDescent="0.35">
      <c r="A110" s="1251"/>
      <c r="B110" s="298"/>
      <c r="C110" s="297"/>
      <c r="D110" s="298"/>
      <c r="E110" s="298"/>
      <c r="F110" s="298"/>
      <c r="G110" s="298"/>
      <c r="H110" s="298"/>
      <c r="I110" s="298"/>
      <c r="J110" s="298"/>
      <c r="K110" s="298"/>
      <c r="L110" s="298"/>
      <c r="M110" s="1241"/>
      <c r="N110" s="1288"/>
      <c r="O110" s="298"/>
    </row>
    <row r="111" spans="1:15" ht="15" customHeight="1" x14ac:dyDescent="0.35">
      <c r="A111" s="1249">
        <v>43884</v>
      </c>
      <c r="B111" s="298"/>
      <c r="C111" s="297">
        <v>272417</v>
      </c>
      <c r="D111" s="298">
        <v>70000</v>
      </c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8" customHeight="1" x14ac:dyDescent="0.35">
      <c r="A112" s="1251"/>
      <c r="B112" s="298"/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49">
        <v>43885</v>
      </c>
      <c r="B113" s="298">
        <v>306000</v>
      </c>
      <c r="C113" s="297"/>
      <c r="D113" s="298"/>
      <c r="E113" s="298"/>
      <c r="F113" s="298"/>
      <c r="G113" s="298"/>
      <c r="H113" s="298"/>
      <c r="I113" s="298"/>
      <c r="J113" s="298"/>
      <c r="K113" s="298">
        <v>82008</v>
      </c>
      <c r="L113" s="298">
        <v>168147</v>
      </c>
      <c r="M113" s="1241"/>
      <c r="N113" s="1288"/>
      <c r="O113" s="298"/>
    </row>
    <row r="114" spans="1:15" ht="15" customHeight="1" x14ac:dyDescent="0.35">
      <c r="A114" s="1251"/>
      <c r="B114" s="298">
        <v>180868</v>
      </c>
      <c r="C114" s="297"/>
      <c r="D114" s="298"/>
      <c r="E114" s="298"/>
      <c r="F114" s="298"/>
      <c r="G114" s="298"/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49">
        <v>43886</v>
      </c>
      <c r="B115" s="298"/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5" customHeight="1" x14ac:dyDescent="0.35">
      <c r="A116" s="1251"/>
      <c r="B116" s="298"/>
      <c r="C116" s="297"/>
      <c r="D116" s="298"/>
      <c r="E116" s="298"/>
      <c r="F116" s="298"/>
      <c r="G116" s="298"/>
      <c r="H116" s="298"/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1249">
        <v>43887</v>
      </c>
      <c r="B117" s="298"/>
      <c r="C117" s="297"/>
      <c r="D117" s="298">
        <v>76500</v>
      </c>
      <c r="E117" s="298"/>
      <c r="F117" s="298"/>
      <c r="G117" s="298"/>
      <c r="H117" s="298">
        <v>85680</v>
      </c>
      <c r="I117" s="298">
        <v>106412</v>
      </c>
      <c r="J117" s="298"/>
      <c r="K117" s="298"/>
      <c r="L117" s="298"/>
      <c r="M117" s="1241"/>
      <c r="N117" s="1288"/>
      <c r="O117" s="298"/>
    </row>
    <row r="118" spans="1:15" ht="15" customHeight="1" x14ac:dyDescent="0.35">
      <c r="A118" s="1251"/>
      <c r="B118" s="298"/>
      <c r="C118" s="297"/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870">
        <v>43888</v>
      </c>
      <c r="B119" s="298"/>
      <c r="C119" s="297"/>
      <c r="D119" s="298"/>
      <c r="E119" s="298"/>
      <c r="F119" s="298"/>
      <c r="G119" s="298"/>
      <c r="H119" s="298"/>
      <c r="I119" s="298"/>
      <c r="J119" s="298"/>
      <c r="K119" s="298"/>
      <c r="L119" s="298">
        <v>189032</v>
      </c>
      <c r="M119" s="1241">
        <v>96084</v>
      </c>
      <c r="N119" s="1288"/>
      <c r="O119" s="298"/>
    </row>
    <row r="120" spans="1:15" ht="15" customHeight="1" x14ac:dyDescent="0.35">
      <c r="A120" s="1249">
        <v>43889</v>
      </c>
      <c r="B120" s="298"/>
      <c r="C120" s="297"/>
      <c r="D120" s="298"/>
      <c r="E120" s="298">
        <v>303323</v>
      </c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1251"/>
      <c r="B121" s="298"/>
      <c r="C121" s="297"/>
      <c r="D121" s="298"/>
      <c r="E121" s="298"/>
      <c r="F121" s="298"/>
      <c r="G121" s="298"/>
      <c r="H121" s="298"/>
      <c r="I121" s="298"/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861">
        <v>43890</v>
      </c>
      <c r="B122" s="298"/>
      <c r="C122" s="297"/>
      <c r="D122" s="298"/>
      <c r="E122" s="298"/>
      <c r="F122" s="298"/>
      <c r="G122" s="298"/>
      <c r="H122" s="298"/>
      <c r="I122" s="298"/>
      <c r="J122" s="298">
        <v>79713</v>
      </c>
      <c r="K122" s="298"/>
      <c r="L122" s="298"/>
      <c r="M122" s="1241"/>
      <c r="N122" s="1288"/>
      <c r="O122" s="298"/>
    </row>
    <row r="123" spans="1:15" s="295" customFormat="1" ht="22" customHeight="1" x14ac:dyDescent="0.35">
      <c r="A123" s="862" t="s">
        <v>113</v>
      </c>
      <c r="B123" s="293">
        <f t="shared" ref="B123:M123" si="1">SUM(B70:B122)</f>
        <v>1822431</v>
      </c>
      <c r="C123" s="293">
        <f t="shared" si="1"/>
        <v>3042944</v>
      </c>
      <c r="D123" s="293">
        <f t="shared" si="1"/>
        <v>1186136</v>
      </c>
      <c r="E123" s="293">
        <f t="shared" si="1"/>
        <v>616132</v>
      </c>
      <c r="F123" s="293">
        <f t="shared" si="1"/>
        <v>1062585</v>
      </c>
      <c r="G123" s="293">
        <f t="shared" si="1"/>
        <v>895510</v>
      </c>
      <c r="H123" s="293">
        <f t="shared" si="1"/>
        <v>185742</v>
      </c>
      <c r="I123" s="293">
        <f t="shared" si="1"/>
        <v>320230</v>
      </c>
      <c r="J123" s="293">
        <f t="shared" si="1"/>
        <v>388238</v>
      </c>
      <c r="K123" s="293">
        <f t="shared" si="1"/>
        <v>260712</v>
      </c>
      <c r="L123" s="293">
        <f t="shared" si="1"/>
        <v>1684150</v>
      </c>
      <c r="M123" s="1293">
        <f t="shared" si="1"/>
        <v>261324</v>
      </c>
      <c r="N123" s="1294"/>
      <c r="O123" s="293">
        <f>SUM(B123:N123)</f>
        <v>11726134</v>
      </c>
    </row>
    <row r="124" spans="1:15" ht="24" customHeight="1" x14ac:dyDescent="0.35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2">
        <f>SUM(O5:O123)</f>
        <v>30977015</v>
      </c>
    </row>
    <row r="125" spans="1:15" ht="22" customHeight="1" x14ac:dyDescent="0.35">
      <c r="A125" s="331" t="s">
        <v>320</v>
      </c>
      <c r="B125" s="303"/>
      <c r="C125" s="303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</row>
    <row r="126" spans="1:15" ht="22" customHeight="1" x14ac:dyDescent="0.35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</row>
    <row r="127" spans="1:15" ht="22" customHeight="1" x14ac:dyDescent="0.35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</row>
    <row r="128" spans="1:15" ht="32.25" customHeight="1" x14ac:dyDescent="0.35">
      <c r="A128" s="324"/>
      <c r="B128" s="1238"/>
      <c r="C128" s="1238"/>
      <c r="D128" s="301"/>
      <c r="E128" s="301"/>
      <c r="F128" s="301"/>
      <c r="G128" s="301"/>
      <c r="H128" s="1239"/>
      <c r="I128" s="1239"/>
      <c r="J128" s="866"/>
      <c r="K128" s="301"/>
      <c r="L128" s="1239"/>
      <c r="M128" s="1239"/>
      <c r="N128" s="1239"/>
      <c r="O128" s="866"/>
    </row>
    <row r="129" spans="1:15" ht="22" customHeight="1" x14ac:dyDescent="0.35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</row>
    <row r="130" spans="1:15" ht="22" customHeight="1" x14ac:dyDescent="0.35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</row>
    <row r="131" spans="1:15" ht="22" customHeight="1" x14ac:dyDescent="0.35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</row>
    <row r="132" spans="1:15" ht="22" customHeight="1" x14ac:dyDescent="0.35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</row>
    <row r="133" spans="1:15" ht="22" customHeight="1" x14ac:dyDescent="0.35">
      <c r="A133" s="325"/>
      <c r="B133" s="1286"/>
      <c r="C133" s="1286"/>
      <c r="D133" s="859"/>
      <c r="E133" s="859"/>
      <c r="F133" s="859"/>
      <c r="G133" s="315"/>
      <c r="H133" s="1287"/>
      <c r="I133" s="1287"/>
      <c r="J133" s="880"/>
      <c r="K133" s="859"/>
      <c r="L133" s="1237"/>
      <c r="M133" s="1237"/>
      <c r="N133" s="1237"/>
      <c r="O133" s="880"/>
    </row>
    <row r="134" spans="1:15" ht="22" customHeight="1" x14ac:dyDescent="0.35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</row>
    <row r="135" spans="1:15" ht="15" x14ac:dyDescent="0.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</row>
  </sheetData>
  <mergeCells count="182">
    <mergeCell ref="A6:A7"/>
    <mergeCell ref="K6:L6"/>
    <mergeCell ref="K7:L7"/>
    <mergeCell ref="A8:A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K5:L5"/>
    <mergeCell ref="A15:A16"/>
    <mergeCell ref="K15:L15"/>
    <mergeCell ref="K16:L16"/>
    <mergeCell ref="A17:A18"/>
    <mergeCell ref="K17:L17"/>
    <mergeCell ref="K18:L18"/>
    <mergeCell ref="A10:A12"/>
    <mergeCell ref="K10:L10"/>
    <mergeCell ref="K12:L12"/>
    <mergeCell ref="A13:A14"/>
    <mergeCell ref="K13:L13"/>
    <mergeCell ref="K14:L14"/>
    <mergeCell ref="A23:A24"/>
    <mergeCell ref="K23:L23"/>
    <mergeCell ref="K24:L24"/>
    <mergeCell ref="A25:A26"/>
    <mergeCell ref="K25:L25"/>
    <mergeCell ref="K26:L26"/>
    <mergeCell ref="A19:A20"/>
    <mergeCell ref="K19:L19"/>
    <mergeCell ref="K20:L20"/>
    <mergeCell ref="A21:A22"/>
    <mergeCell ref="K21:L21"/>
    <mergeCell ref="K22:L22"/>
    <mergeCell ref="A31:A32"/>
    <mergeCell ref="K31:L31"/>
    <mergeCell ref="K32:L32"/>
    <mergeCell ref="A33:A34"/>
    <mergeCell ref="K33:L33"/>
    <mergeCell ref="K34:L34"/>
    <mergeCell ref="A27:A28"/>
    <mergeCell ref="K27:L27"/>
    <mergeCell ref="K28:L28"/>
    <mergeCell ref="A29:A30"/>
    <mergeCell ref="K29:L29"/>
    <mergeCell ref="K30:L30"/>
    <mergeCell ref="A39:A40"/>
    <mergeCell ref="K39:L39"/>
    <mergeCell ref="K40:L40"/>
    <mergeCell ref="A41:A42"/>
    <mergeCell ref="K41:L41"/>
    <mergeCell ref="K42:L42"/>
    <mergeCell ref="A35:A36"/>
    <mergeCell ref="K35:L35"/>
    <mergeCell ref="K36:L36"/>
    <mergeCell ref="A37:A38"/>
    <mergeCell ref="K37:L37"/>
    <mergeCell ref="K38:L38"/>
    <mergeCell ref="A47:A48"/>
    <mergeCell ref="K47:L47"/>
    <mergeCell ref="K48:L48"/>
    <mergeCell ref="A49:A50"/>
    <mergeCell ref="K49:L49"/>
    <mergeCell ref="K50:L50"/>
    <mergeCell ref="A43:A44"/>
    <mergeCell ref="K43:L43"/>
    <mergeCell ref="K44:L44"/>
    <mergeCell ref="A45:A46"/>
    <mergeCell ref="K45:L45"/>
    <mergeCell ref="K46:L46"/>
    <mergeCell ref="A55:A56"/>
    <mergeCell ref="K55:L55"/>
    <mergeCell ref="K56:L56"/>
    <mergeCell ref="A57:A58"/>
    <mergeCell ref="K57:L57"/>
    <mergeCell ref="K58:L58"/>
    <mergeCell ref="A51:A52"/>
    <mergeCell ref="K51:L51"/>
    <mergeCell ref="K52:L52"/>
    <mergeCell ref="A53:A54"/>
    <mergeCell ref="K53:L53"/>
    <mergeCell ref="K54:L54"/>
    <mergeCell ref="A63:A64"/>
    <mergeCell ref="K63:L63"/>
    <mergeCell ref="K64:L64"/>
    <mergeCell ref="A59:A60"/>
    <mergeCell ref="K59:L59"/>
    <mergeCell ref="K60:L60"/>
    <mergeCell ref="A61:A62"/>
    <mergeCell ref="K61:L61"/>
    <mergeCell ref="K62:L62"/>
    <mergeCell ref="M68:N68"/>
    <mergeCell ref="O68:O69"/>
    <mergeCell ref="M69:N69"/>
    <mergeCell ref="M70:N70"/>
    <mergeCell ref="A71:A72"/>
    <mergeCell ref="M71:N71"/>
    <mergeCell ref="M72:N72"/>
    <mergeCell ref="A68:A69"/>
    <mergeCell ref="B68:C68"/>
    <mergeCell ref="E68:G68"/>
    <mergeCell ref="H68:K68"/>
    <mergeCell ref="A77:A78"/>
    <mergeCell ref="M77:N77"/>
    <mergeCell ref="M78:N78"/>
    <mergeCell ref="A79:A80"/>
    <mergeCell ref="M79:N79"/>
    <mergeCell ref="M80:N80"/>
    <mergeCell ref="A73:A74"/>
    <mergeCell ref="M73:N73"/>
    <mergeCell ref="M74:N74"/>
    <mergeCell ref="A75:A76"/>
    <mergeCell ref="M75:N75"/>
    <mergeCell ref="M76:N76"/>
    <mergeCell ref="A85:A86"/>
    <mergeCell ref="M86:N86"/>
    <mergeCell ref="A87:A88"/>
    <mergeCell ref="M88:N88"/>
    <mergeCell ref="A89:A90"/>
    <mergeCell ref="M89:N89"/>
    <mergeCell ref="M90:N90"/>
    <mergeCell ref="A81:A82"/>
    <mergeCell ref="M81:N81"/>
    <mergeCell ref="M82:N82"/>
    <mergeCell ref="A83:A84"/>
    <mergeCell ref="M83:N83"/>
    <mergeCell ref="M84:N84"/>
    <mergeCell ref="A97:A98"/>
    <mergeCell ref="M97:N97"/>
    <mergeCell ref="M98:N98"/>
    <mergeCell ref="A99:A100"/>
    <mergeCell ref="M99:N99"/>
    <mergeCell ref="M100:N100"/>
    <mergeCell ref="A91:A92"/>
    <mergeCell ref="M91:N91"/>
    <mergeCell ref="M92:N92"/>
    <mergeCell ref="A93:A94"/>
    <mergeCell ref="M94:N94"/>
    <mergeCell ref="A95:A96"/>
    <mergeCell ref="M95:N95"/>
    <mergeCell ref="M96:N96"/>
    <mergeCell ref="M105:N105"/>
    <mergeCell ref="M106:N106"/>
    <mergeCell ref="A107:A108"/>
    <mergeCell ref="M107:N107"/>
    <mergeCell ref="M108:N108"/>
    <mergeCell ref="A109:A110"/>
    <mergeCell ref="M110:N110"/>
    <mergeCell ref="A101:A102"/>
    <mergeCell ref="M101:N101"/>
    <mergeCell ref="M102:N102"/>
    <mergeCell ref="A103:A104"/>
    <mergeCell ref="M103:N103"/>
    <mergeCell ref="M104:N104"/>
    <mergeCell ref="A115:A116"/>
    <mergeCell ref="M115:N115"/>
    <mergeCell ref="M116:N116"/>
    <mergeCell ref="A117:A118"/>
    <mergeCell ref="M117:N117"/>
    <mergeCell ref="M118:N118"/>
    <mergeCell ref="A111:A112"/>
    <mergeCell ref="M111:N111"/>
    <mergeCell ref="M112:N112"/>
    <mergeCell ref="A113:A114"/>
    <mergeCell ref="M113:N113"/>
    <mergeCell ref="M114:N114"/>
    <mergeCell ref="M123:N123"/>
    <mergeCell ref="B128:C128"/>
    <mergeCell ref="H128:I128"/>
    <mergeCell ref="L128:N128"/>
    <mergeCell ref="B133:C133"/>
    <mergeCell ref="H133:I133"/>
    <mergeCell ref="L133:N133"/>
    <mergeCell ref="M119:N119"/>
    <mergeCell ref="A120:A121"/>
    <mergeCell ref="M120:N120"/>
    <mergeCell ref="M121:N121"/>
    <mergeCell ref="M122:N122"/>
  </mergeCells>
  <printOptions horizontalCentered="1"/>
  <pageMargins left="0.25" right="0.25" top="0.16" bottom="0.12" header="0.18" footer="0.12"/>
  <pageSetup paperSize="9" scale="49" fitToHeight="0" orientation="landscape" horizontalDpi="360" verticalDpi="360" r:id="rId1"/>
  <rowBreaks count="1" manualBreakCount="1">
    <brk id="66" max="15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6">
    <pageSetUpPr fitToPage="1"/>
  </sheetPr>
  <dimension ref="A1:P143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6.81640625" style="294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321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188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43831</v>
      </c>
      <c r="B6" s="327">
        <v>164322</v>
      </c>
      <c r="C6" s="327">
        <v>215960</v>
      </c>
      <c r="D6" s="297"/>
      <c r="E6" s="297"/>
      <c r="F6" s="297"/>
      <c r="G6" s="298"/>
      <c r="H6" s="298">
        <v>76730</v>
      </c>
      <c r="I6" s="298"/>
      <c r="J6" s="298"/>
      <c r="K6" s="1241"/>
      <c r="L6" s="1288"/>
      <c r="M6" s="298"/>
      <c r="N6" s="298"/>
      <c r="O6" s="298"/>
    </row>
    <row r="7" spans="1:16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/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43832</v>
      </c>
      <c r="B8" s="327">
        <v>116051</v>
      </c>
      <c r="C8" s="327">
        <v>187502</v>
      </c>
      <c r="D8" s="297"/>
      <c r="E8" s="297"/>
      <c r="F8" s="297"/>
      <c r="G8" s="298"/>
      <c r="H8" s="298"/>
      <c r="I8" s="298">
        <v>114750</v>
      </c>
      <c r="J8" s="298">
        <v>83768</v>
      </c>
      <c r="K8" s="1289"/>
      <c r="L8" s="1290"/>
      <c r="M8" s="298"/>
      <c r="N8" s="298">
        <v>288410</v>
      </c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43833</v>
      </c>
      <c r="B10" s="327">
        <v>135864</v>
      </c>
      <c r="C10" s="327">
        <v>163634</v>
      </c>
      <c r="D10" s="297"/>
      <c r="E10" s="297">
        <v>138690</v>
      </c>
      <c r="F10" s="297"/>
      <c r="G10" s="298">
        <v>221391</v>
      </c>
      <c r="H10" s="298">
        <v>70533</v>
      </c>
      <c r="I10" s="298">
        <v>114750</v>
      </c>
      <c r="J10" s="298">
        <v>111308</v>
      </c>
      <c r="K10" s="1241"/>
      <c r="L10" s="1288"/>
      <c r="M10" s="298"/>
      <c r="N10" s="298"/>
      <c r="O10" s="298"/>
    </row>
    <row r="11" spans="1:16" ht="15" customHeight="1" x14ac:dyDescent="0.35">
      <c r="A11" s="1250"/>
      <c r="B11" s="327"/>
      <c r="C11" s="297"/>
      <c r="D11" s="297"/>
      <c r="E11" s="297"/>
      <c r="F11" s="297"/>
      <c r="G11" s="298"/>
      <c r="H11" s="298"/>
      <c r="I11" s="298"/>
      <c r="J11" s="298"/>
      <c r="K11" s="868"/>
      <c r="L11" s="881"/>
      <c r="M11" s="298"/>
      <c r="N11" s="298"/>
      <c r="O11" s="298"/>
    </row>
    <row r="12" spans="1:16" ht="15" customHeight="1" x14ac:dyDescent="0.35">
      <c r="A12" s="1251"/>
      <c r="B12" s="327"/>
      <c r="C12" s="327"/>
      <c r="D12" s="297"/>
      <c r="E12" s="297"/>
      <c r="F12" s="297"/>
      <c r="G12" s="298"/>
      <c r="H12" s="298"/>
      <c r="I12" s="298"/>
      <c r="J12" s="298"/>
      <c r="K12" s="1241"/>
      <c r="L12" s="1288"/>
      <c r="M12" s="298"/>
      <c r="N12" s="298"/>
      <c r="O12" s="298"/>
    </row>
    <row r="13" spans="1:16" ht="15" customHeight="1" x14ac:dyDescent="0.35">
      <c r="A13" s="1249">
        <v>43834</v>
      </c>
      <c r="B13" s="327"/>
      <c r="C13" s="327">
        <v>189261</v>
      </c>
      <c r="D13" s="297"/>
      <c r="E13" s="297"/>
      <c r="F13" s="297"/>
      <c r="G13" s="298"/>
      <c r="H13" s="298"/>
      <c r="I13" s="298">
        <v>114750</v>
      </c>
      <c r="J13" s="298"/>
      <c r="K13" s="1241"/>
      <c r="L13" s="1288"/>
      <c r="M13" s="298"/>
      <c r="N13" s="298"/>
      <c r="O13" s="298"/>
    </row>
    <row r="14" spans="1:16" ht="15" customHeight="1" x14ac:dyDescent="0.35">
      <c r="A14" s="1251"/>
      <c r="B14" s="327"/>
      <c r="C14" s="327"/>
      <c r="D14" s="297"/>
      <c r="E14" s="297"/>
      <c r="F14" s="297"/>
      <c r="G14" s="298"/>
      <c r="H14" s="298"/>
      <c r="I14" s="298"/>
      <c r="J14" s="298"/>
      <c r="K14" s="1241"/>
      <c r="L14" s="1288"/>
      <c r="M14" s="298"/>
      <c r="N14" s="298"/>
      <c r="O14" s="298"/>
    </row>
    <row r="15" spans="1:16" ht="15" customHeight="1" x14ac:dyDescent="0.35">
      <c r="A15" s="1249">
        <v>43835</v>
      </c>
      <c r="B15" s="327">
        <v>206244</v>
      </c>
      <c r="C15" s="327">
        <v>133110</v>
      </c>
      <c r="D15" s="297"/>
      <c r="E15" s="297"/>
      <c r="F15" s="297"/>
      <c r="G15" s="298"/>
      <c r="H15" s="298"/>
      <c r="I15" s="298"/>
      <c r="J15" s="298"/>
      <c r="K15" s="1241"/>
      <c r="L15" s="1288"/>
      <c r="M15" s="298"/>
      <c r="N15" s="298"/>
      <c r="O15" s="298"/>
    </row>
    <row r="16" spans="1:16" ht="15" customHeight="1" x14ac:dyDescent="0.35">
      <c r="A16" s="1251"/>
      <c r="B16" s="327"/>
      <c r="C16" s="327"/>
      <c r="D16" s="297"/>
      <c r="E16" s="297"/>
      <c r="F16" s="297"/>
      <c r="G16" s="298"/>
      <c r="H16" s="298"/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49">
        <v>43836</v>
      </c>
      <c r="B17" s="327">
        <v>124389</v>
      </c>
      <c r="C17" s="327">
        <v>164934</v>
      </c>
      <c r="D17" s="297"/>
      <c r="E17" s="297"/>
      <c r="F17" s="297"/>
      <c r="G17" s="298"/>
      <c r="H17" s="298"/>
      <c r="I17" s="298">
        <v>114750</v>
      </c>
      <c r="J17" s="298"/>
      <c r="K17" s="1241"/>
      <c r="L17" s="1288"/>
      <c r="M17" s="298"/>
      <c r="N17" s="298"/>
      <c r="O17" s="298"/>
    </row>
    <row r="18" spans="1:15" ht="15" customHeight="1" x14ac:dyDescent="0.35">
      <c r="A18" s="1251"/>
      <c r="B18" s="327"/>
      <c r="C18" s="327"/>
      <c r="D18" s="297"/>
      <c r="E18" s="297"/>
      <c r="F18" s="297"/>
      <c r="G18" s="298"/>
      <c r="H18" s="298"/>
      <c r="I18" s="298">
        <v>114750</v>
      </c>
      <c r="J18" s="298"/>
      <c r="K18" s="1241"/>
      <c r="L18" s="1288"/>
      <c r="M18" s="298"/>
      <c r="N18" s="298"/>
      <c r="O18" s="298"/>
    </row>
    <row r="19" spans="1:15" ht="15" customHeight="1" x14ac:dyDescent="0.35">
      <c r="A19" s="1249">
        <v>43837</v>
      </c>
      <c r="B19" s="327">
        <v>110390</v>
      </c>
      <c r="C19" s="327">
        <v>186048</v>
      </c>
      <c r="D19" s="297"/>
      <c r="E19" s="297"/>
      <c r="F19" s="297"/>
      <c r="G19" s="298"/>
      <c r="H19" s="298">
        <v>60053</v>
      </c>
      <c r="I19" s="298">
        <v>114750</v>
      </c>
      <c r="J19" s="298"/>
      <c r="K19" s="1241"/>
      <c r="L19" s="1288"/>
      <c r="M19" s="298"/>
      <c r="N19" s="298"/>
      <c r="O19" s="298"/>
    </row>
    <row r="20" spans="1:15" ht="15" customHeight="1" x14ac:dyDescent="0.35">
      <c r="A20" s="1251"/>
      <c r="B20" s="327"/>
      <c r="C20" s="327"/>
      <c r="D20" s="297"/>
      <c r="E20" s="297"/>
      <c r="F20" s="297"/>
      <c r="G20" s="298"/>
      <c r="H20" s="298"/>
      <c r="I20" s="298"/>
      <c r="J20" s="298"/>
      <c r="K20" s="1241"/>
      <c r="L20" s="1288"/>
      <c r="M20" s="298"/>
      <c r="N20" s="298"/>
      <c r="O20" s="298"/>
    </row>
    <row r="21" spans="1:15" ht="15" customHeight="1" x14ac:dyDescent="0.35">
      <c r="A21" s="1249">
        <v>43838</v>
      </c>
      <c r="B21" s="327"/>
      <c r="C21" s="327">
        <v>156825</v>
      </c>
      <c r="D21" s="297">
        <v>247248</v>
      </c>
      <c r="E21" s="297"/>
      <c r="F21" s="297"/>
      <c r="G21" s="298"/>
      <c r="H21" s="298"/>
      <c r="I21" s="298"/>
      <c r="J21" s="298"/>
      <c r="K21" s="1241"/>
      <c r="L21" s="1288"/>
      <c r="M21" s="298"/>
      <c r="N21" s="298"/>
      <c r="O21" s="298"/>
    </row>
    <row r="22" spans="1:15" ht="15" customHeight="1" x14ac:dyDescent="0.35">
      <c r="A22" s="1251"/>
      <c r="B22" s="327"/>
      <c r="C22" s="327"/>
      <c r="D22" s="297"/>
      <c r="E22" s="297"/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49">
        <v>43839</v>
      </c>
      <c r="B23" s="327">
        <v>211523</v>
      </c>
      <c r="C23" s="327">
        <v>212976</v>
      </c>
      <c r="D23" s="297"/>
      <c r="E23" s="297">
        <v>185967</v>
      </c>
      <c r="F23" s="297"/>
      <c r="G23" s="298"/>
      <c r="H23" s="298"/>
      <c r="I23" s="298">
        <v>114750</v>
      </c>
      <c r="J23" s="298"/>
      <c r="K23" s="1241"/>
      <c r="L23" s="1288"/>
      <c r="M23" s="298">
        <v>509080</v>
      </c>
      <c r="N23" s="298"/>
      <c r="O23" s="298"/>
    </row>
    <row r="24" spans="1:15" ht="15" customHeight="1" x14ac:dyDescent="0.35">
      <c r="A24" s="1251"/>
      <c r="B24" s="327"/>
      <c r="C24" s="327"/>
      <c r="D24" s="297"/>
      <c r="E24" s="297"/>
      <c r="F24" s="297"/>
      <c r="G24" s="298"/>
      <c r="H24" s="298"/>
      <c r="I24" s="298"/>
      <c r="J24" s="298"/>
      <c r="K24" s="1241"/>
      <c r="L24" s="1288"/>
      <c r="M24" s="298"/>
      <c r="N24" s="298"/>
      <c r="O24" s="298"/>
    </row>
    <row r="25" spans="1:15" ht="15" customHeight="1" x14ac:dyDescent="0.35">
      <c r="A25" s="1249">
        <v>43840</v>
      </c>
      <c r="B25" s="327">
        <v>175338</v>
      </c>
      <c r="C25" s="327"/>
      <c r="D25" s="297"/>
      <c r="E25" s="297"/>
      <c r="F25" s="297"/>
      <c r="G25" s="298">
        <v>265991</v>
      </c>
      <c r="H25" s="298"/>
      <c r="I25" s="298">
        <v>114750</v>
      </c>
      <c r="J25" s="298">
        <v>112991</v>
      </c>
      <c r="K25" s="1241"/>
      <c r="L25" s="1288"/>
      <c r="M25" s="298"/>
      <c r="N25" s="298"/>
      <c r="O25" s="298"/>
    </row>
    <row r="26" spans="1:15" ht="15" customHeight="1" x14ac:dyDescent="0.35">
      <c r="A26" s="1251"/>
      <c r="B26" s="327"/>
      <c r="C26" s="327">
        <v>168224</v>
      </c>
      <c r="D26" s="297"/>
      <c r="E26" s="297"/>
      <c r="F26" s="297"/>
      <c r="G26" s="298"/>
      <c r="H26" s="298"/>
      <c r="I26" s="298"/>
      <c r="J26" s="298"/>
      <c r="K26" s="1241"/>
      <c r="L26" s="1288"/>
      <c r="M26" s="298"/>
      <c r="N26" s="298"/>
      <c r="O26" s="298"/>
    </row>
    <row r="27" spans="1:15" ht="15" customHeight="1" x14ac:dyDescent="0.35">
      <c r="A27" s="1249">
        <v>43841</v>
      </c>
      <c r="B27" s="327">
        <v>119034</v>
      </c>
      <c r="C27" s="327">
        <v>139536</v>
      </c>
      <c r="D27" s="297"/>
      <c r="E27" s="297"/>
      <c r="F27" s="297"/>
      <c r="G27" s="298"/>
      <c r="H27" s="298"/>
      <c r="I27" s="298">
        <v>114750</v>
      </c>
      <c r="J27" s="298"/>
      <c r="K27" s="1241"/>
      <c r="L27" s="1288"/>
      <c r="M27" s="298"/>
      <c r="N27" s="298"/>
      <c r="O27" s="298"/>
    </row>
    <row r="28" spans="1:15" ht="15" customHeight="1" x14ac:dyDescent="0.35">
      <c r="A28" s="1251"/>
      <c r="B28" s="327"/>
      <c r="C28" s="327"/>
      <c r="D28" s="297"/>
      <c r="E28" s="297"/>
      <c r="F28" s="297"/>
      <c r="G28" s="298"/>
      <c r="H28" s="298"/>
      <c r="I28" s="298"/>
      <c r="J28" s="298"/>
      <c r="K28" s="1241"/>
      <c r="L28" s="1288"/>
      <c r="M28" s="298"/>
      <c r="N28" s="298"/>
      <c r="O28" s="298"/>
    </row>
    <row r="29" spans="1:15" ht="15" customHeight="1" x14ac:dyDescent="0.35">
      <c r="A29" s="1249">
        <v>43842</v>
      </c>
      <c r="B29" s="327">
        <v>164169</v>
      </c>
      <c r="C29" s="327">
        <v>169601</v>
      </c>
      <c r="D29" s="297"/>
      <c r="E29" s="297"/>
      <c r="F29" s="297"/>
      <c r="G29" s="298"/>
      <c r="H29" s="298"/>
      <c r="I29" s="298"/>
      <c r="J29" s="298"/>
      <c r="K29" s="1241"/>
      <c r="L29" s="1288"/>
      <c r="M29" s="298"/>
      <c r="N29" s="298"/>
      <c r="O29" s="298"/>
    </row>
    <row r="30" spans="1:15" ht="15" customHeight="1" x14ac:dyDescent="0.35">
      <c r="A30" s="1251"/>
      <c r="B30" s="327"/>
      <c r="C30" s="327"/>
      <c r="D30" s="297"/>
      <c r="E30" s="297"/>
      <c r="F30" s="297"/>
      <c r="G30" s="298"/>
      <c r="H30" s="298"/>
      <c r="I30" s="298"/>
      <c r="J30" s="298"/>
      <c r="K30" s="1241"/>
      <c r="L30" s="1288"/>
      <c r="M30" s="298"/>
      <c r="N30" s="298"/>
      <c r="O30" s="298"/>
    </row>
    <row r="31" spans="1:15" ht="15" customHeight="1" x14ac:dyDescent="0.35">
      <c r="A31" s="1249">
        <v>43843</v>
      </c>
      <c r="B31" s="327">
        <v>150858</v>
      </c>
      <c r="C31" s="327">
        <v>166158</v>
      </c>
      <c r="D31" s="297"/>
      <c r="E31" s="297"/>
      <c r="F31" s="297"/>
      <c r="G31" s="298"/>
      <c r="H31" s="298">
        <v>77877</v>
      </c>
      <c r="I31" s="298">
        <v>114750</v>
      </c>
      <c r="J31" s="298"/>
      <c r="K31" s="1241">
        <v>78795</v>
      </c>
      <c r="L31" s="1288"/>
      <c r="M31" s="298"/>
      <c r="N31" s="298"/>
      <c r="O31" s="298"/>
    </row>
    <row r="32" spans="1:15" ht="15" customHeight="1" x14ac:dyDescent="0.35">
      <c r="A32" s="1251"/>
      <c r="B32" s="327"/>
      <c r="C32" s="327"/>
      <c r="D32" s="297"/>
      <c r="E32" s="297"/>
      <c r="F32" s="297"/>
      <c r="G32" s="298"/>
      <c r="H32" s="298"/>
      <c r="I32" s="298"/>
      <c r="J32" s="298"/>
      <c r="K32" s="1241"/>
      <c r="L32" s="1288"/>
      <c r="M32" s="298"/>
      <c r="N32" s="298"/>
      <c r="O32" s="298"/>
    </row>
    <row r="33" spans="1:15" ht="15" customHeight="1" x14ac:dyDescent="0.35">
      <c r="A33" s="1249">
        <v>43844</v>
      </c>
      <c r="B33" s="327">
        <v>120258</v>
      </c>
      <c r="C33" s="327">
        <v>197217</v>
      </c>
      <c r="D33" s="297"/>
      <c r="E33" s="297">
        <v>168714</v>
      </c>
      <c r="F33" s="297"/>
      <c r="G33" s="298"/>
      <c r="H33" s="298"/>
      <c r="I33" s="298">
        <v>114750</v>
      </c>
      <c r="J33" s="298"/>
      <c r="K33" s="1241"/>
      <c r="L33" s="1288"/>
      <c r="M33" s="298"/>
      <c r="N33" s="298"/>
      <c r="O33" s="298"/>
    </row>
    <row r="34" spans="1:15" ht="15" customHeight="1" x14ac:dyDescent="0.35">
      <c r="A34" s="1251"/>
      <c r="B34" s="327"/>
      <c r="C34" s="327"/>
      <c r="D34" s="297"/>
      <c r="E34" s="297"/>
      <c r="F34" s="297"/>
      <c r="G34" s="298"/>
      <c r="H34" s="298"/>
      <c r="I34" s="298"/>
      <c r="J34" s="298"/>
      <c r="K34" s="1241"/>
      <c r="L34" s="1288"/>
      <c r="M34" s="298"/>
      <c r="N34" s="298"/>
      <c r="O34" s="298"/>
    </row>
    <row r="35" spans="1:15" ht="15" customHeight="1" x14ac:dyDescent="0.35">
      <c r="A35" s="1249">
        <v>43845</v>
      </c>
      <c r="B35" s="327"/>
      <c r="C35" s="327">
        <v>169601</v>
      </c>
      <c r="D35" s="297">
        <v>220244</v>
      </c>
      <c r="E35" s="297"/>
      <c r="F35" s="297"/>
      <c r="G35" s="298"/>
      <c r="H35" s="298"/>
      <c r="I35" s="298">
        <v>114750</v>
      </c>
      <c r="J35" s="298"/>
      <c r="K35" s="1241"/>
      <c r="L35" s="1288"/>
      <c r="M35" s="298"/>
      <c r="N35" s="298"/>
      <c r="O35" s="298"/>
    </row>
    <row r="36" spans="1:15" ht="15" customHeight="1" x14ac:dyDescent="0.35">
      <c r="A36" s="1251"/>
      <c r="B36" s="327"/>
      <c r="C36" s="327"/>
      <c r="D36" s="297"/>
      <c r="E36" s="297"/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49">
        <v>43846</v>
      </c>
      <c r="B37" s="327">
        <v>162945</v>
      </c>
      <c r="C37" s="327">
        <v>187043</v>
      </c>
      <c r="D37" s="297"/>
      <c r="E37" s="297"/>
      <c r="F37" s="297"/>
      <c r="G37" s="298"/>
      <c r="H37" s="298"/>
      <c r="I37" s="298">
        <v>114750</v>
      </c>
      <c r="J37" s="298">
        <v>89352</v>
      </c>
      <c r="K37" s="1241"/>
      <c r="L37" s="1288"/>
      <c r="M37" s="298"/>
      <c r="N37" s="298"/>
      <c r="O37" s="298"/>
    </row>
    <row r="38" spans="1:15" ht="15" customHeight="1" x14ac:dyDescent="0.35">
      <c r="A38" s="1251"/>
      <c r="B38" s="327"/>
      <c r="C38" s="327"/>
      <c r="D38" s="297"/>
      <c r="E38" s="297"/>
      <c r="F38" s="297"/>
      <c r="G38" s="298"/>
      <c r="H38" s="298"/>
      <c r="I38" s="298"/>
      <c r="J38" s="298"/>
      <c r="K38" s="1241"/>
      <c r="L38" s="1288"/>
      <c r="M38" s="298"/>
      <c r="N38" s="298"/>
      <c r="O38" s="298"/>
    </row>
    <row r="39" spans="1:15" ht="15" customHeight="1" x14ac:dyDescent="0.35">
      <c r="A39" s="1249">
        <v>43847</v>
      </c>
      <c r="B39" s="327">
        <v>164475</v>
      </c>
      <c r="C39" s="327">
        <v>196452</v>
      </c>
      <c r="D39" s="297"/>
      <c r="E39" s="297">
        <v>184267</v>
      </c>
      <c r="F39" s="297"/>
      <c r="G39" s="298">
        <v>157667</v>
      </c>
      <c r="H39" s="298"/>
      <c r="I39" s="298">
        <v>114750</v>
      </c>
      <c r="J39" s="298"/>
      <c r="K39" s="1241"/>
      <c r="L39" s="1288"/>
      <c r="M39" s="298"/>
      <c r="N39" s="298">
        <v>597010</v>
      </c>
      <c r="O39" s="298"/>
    </row>
    <row r="40" spans="1:15" ht="15" customHeight="1" x14ac:dyDescent="0.35">
      <c r="A40" s="1251"/>
      <c r="B40" s="327"/>
      <c r="C40" s="327"/>
      <c r="D40" s="297"/>
      <c r="E40" s="297"/>
      <c r="F40" s="297"/>
      <c r="G40" s="298"/>
      <c r="H40" s="298"/>
      <c r="I40" s="298"/>
      <c r="J40" s="298"/>
      <c r="K40" s="1241"/>
      <c r="L40" s="1288"/>
      <c r="M40" s="298"/>
      <c r="N40" s="298"/>
      <c r="O40" s="298"/>
    </row>
    <row r="41" spans="1:15" ht="15" customHeight="1" x14ac:dyDescent="0.35">
      <c r="A41" s="1249">
        <v>43848</v>
      </c>
      <c r="B41" s="327">
        <v>102281</v>
      </c>
      <c r="C41" s="327">
        <v>144356</v>
      </c>
      <c r="D41" s="297"/>
      <c r="E41" s="297"/>
      <c r="F41" s="297"/>
      <c r="G41" s="298"/>
      <c r="H41" s="298">
        <v>88893</v>
      </c>
      <c r="I41" s="298">
        <v>114750</v>
      </c>
      <c r="J41" s="298"/>
      <c r="K41" s="1241"/>
      <c r="L41" s="1288"/>
      <c r="M41" s="298"/>
      <c r="N41" s="298"/>
      <c r="O41" s="298"/>
    </row>
    <row r="42" spans="1:15" ht="15" customHeight="1" x14ac:dyDescent="0.35">
      <c r="A42" s="1251"/>
      <c r="B42" s="327"/>
      <c r="C42" s="327"/>
      <c r="D42" s="297"/>
      <c r="E42" s="297"/>
      <c r="F42" s="297"/>
      <c r="G42" s="298"/>
      <c r="H42" s="298"/>
      <c r="I42" s="298"/>
      <c r="J42" s="298"/>
      <c r="K42" s="1241"/>
      <c r="L42" s="1288"/>
      <c r="M42" s="298"/>
      <c r="N42" s="298"/>
      <c r="O42" s="298"/>
    </row>
    <row r="43" spans="1:15" ht="15" customHeight="1" x14ac:dyDescent="0.35">
      <c r="A43" s="1249">
        <v>43849</v>
      </c>
      <c r="B43" s="327">
        <v>141296</v>
      </c>
      <c r="C43" s="327"/>
      <c r="D43" s="297"/>
      <c r="E43" s="297"/>
      <c r="F43" s="297"/>
      <c r="G43" s="298"/>
      <c r="H43" s="298"/>
      <c r="I43" s="298"/>
      <c r="J43" s="298">
        <v>84303</v>
      </c>
      <c r="K43" s="1241"/>
      <c r="L43" s="1288"/>
      <c r="M43" s="298"/>
      <c r="N43" s="298"/>
      <c r="O43" s="298"/>
    </row>
    <row r="44" spans="1:15" ht="15" customHeight="1" x14ac:dyDescent="0.35">
      <c r="A44" s="1251"/>
      <c r="B44" s="327"/>
      <c r="C44" s="327"/>
      <c r="D44" s="297"/>
      <c r="E44" s="297"/>
      <c r="F44" s="297"/>
      <c r="G44" s="298"/>
      <c r="H44" s="298"/>
      <c r="I44" s="298"/>
      <c r="J44" s="298"/>
      <c r="K44" s="1241"/>
      <c r="L44" s="1288"/>
      <c r="M44" s="298"/>
      <c r="N44" s="298"/>
      <c r="O44" s="298"/>
    </row>
    <row r="45" spans="1:15" ht="15" customHeight="1" x14ac:dyDescent="0.35">
      <c r="A45" s="1249">
        <v>43850</v>
      </c>
      <c r="B45" s="327">
        <v>130662</v>
      </c>
      <c r="C45" s="327">
        <v>250385</v>
      </c>
      <c r="D45" s="297"/>
      <c r="E45" s="297"/>
      <c r="F45" s="297"/>
      <c r="G45" s="298"/>
      <c r="H45" s="298"/>
      <c r="I45" s="298">
        <v>114750</v>
      </c>
      <c r="J45" s="298"/>
      <c r="K45" s="1241"/>
      <c r="L45" s="1288"/>
      <c r="M45" s="298">
        <v>452780</v>
      </c>
      <c r="N45" s="298"/>
      <c r="O45" s="298"/>
    </row>
    <row r="46" spans="1:15" ht="15" customHeight="1" x14ac:dyDescent="0.35">
      <c r="A46" s="1251"/>
      <c r="B46" s="327"/>
      <c r="C46" s="327"/>
      <c r="D46" s="298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49">
        <v>43851</v>
      </c>
      <c r="B47" s="327">
        <v>166158</v>
      </c>
      <c r="C47" s="327">
        <v>188420</v>
      </c>
      <c r="D47" s="298"/>
      <c r="E47" s="297">
        <v>153676</v>
      </c>
      <c r="F47" s="297"/>
      <c r="G47" s="298"/>
      <c r="H47" s="298"/>
      <c r="I47" s="298">
        <v>114750</v>
      </c>
      <c r="J47" s="298"/>
      <c r="K47" s="1241"/>
      <c r="L47" s="1288"/>
      <c r="M47" s="298"/>
      <c r="N47" s="298"/>
      <c r="O47" s="298"/>
    </row>
    <row r="48" spans="1:15" ht="15" customHeight="1" x14ac:dyDescent="0.35">
      <c r="A48" s="1251"/>
      <c r="B48" s="327"/>
      <c r="C48" s="327"/>
      <c r="D48" s="297"/>
      <c r="E48" s="297"/>
      <c r="F48" s="297"/>
      <c r="G48" s="298"/>
      <c r="H48" s="298"/>
      <c r="I48" s="298"/>
      <c r="J48" s="298"/>
      <c r="K48" s="1241"/>
      <c r="L48" s="1288"/>
      <c r="M48" s="298"/>
      <c r="N48" s="298"/>
      <c r="O48" s="298"/>
    </row>
    <row r="49" spans="1:15" ht="17.25" customHeight="1" x14ac:dyDescent="0.35">
      <c r="A49" s="1249">
        <v>43852</v>
      </c>
      <c r="B49" s="327">
        <v>122783</v>
      </c>
      <c r="C49" s="327">
        <v>181917</v>
      </c>
      <c r="D49" s="297"/>
      <c r="E49" s="297"/>
      <c r="F49" s="297"/>
      <c r="G49" s="298">
        <v>238604</v>
      </c>
      <c r="H49" s="298"/>
      <c r="I49" s="298">
        <v>114750</v>
      </c>
      <c r="J49" s="298"/>
      <c r="K49" s="1241"/>
      <c r="L49" s="1288"/>
      <c r="M49" s="298"/>
      <c r="N49" s="298"/>
      <c r="O49" s="298"/>
    </row>
    <row r="50" spans="1:15" ht="15" customHeight="1" x14ac:dyDescent="0.35">
      <c r="A50" s="1251"/>
      <c r="B50" s="327"/>
      <c r="C50" s="327"/>
      <c r="D50" s="297"/>
      <c r="E50" s="297"/>
      <c r="F50" s="297"/>
      <c r="G50" s="298"/>
      <c r="H50" s="298"/>
      <c r="I50" s="298"/>
      <c r="J50" s="298"/>
      <c r="K50" s="1241"/>
      <c r="L50" s="1288"/>
      <c r="M50" s="298"/>
      <c r="N50" s="298"/>
      <c r="O50" s="298"/>
    </row>
    <row r="51" spans="1:15" ht="15" customHeight="1" x14ac:dyDescent="0.35">
      <c r="A51" s="1249">
        <v>43853</v>
      </c>
      <c r="B51" s="327"/>
      <c r="C51" s="327">
        <v>188267</v>
      </c>
      <c r="D51" s="297"/>
      <c r="E51" s="297"/>
      <c r="F51" s="297"/>
      <c r="G51" s="298"/>
      <c r="H51" s="298">
        <v>78948</v>
      </c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51"/>
      <c r="B52" s="327"/>
      <c r="C52" s="327"/>
      <c r="D52" s="297"/>
      <c r="E52" s="297"/>
      <c r="F52" s="297"/>
      <c r="G52" s="298"/>
      <c r="H52" s="298"/>
      <c r="I52" s="298"/>
      <c r="J52" s="298"/>
      <c r="K52" s="1241"/>
      <c r="L52" s="1288"/>
      <c r="M52" s="298"/>
      <c r="N52" s="298"/>
      <c r="O52" s="298"/>
    </row>
    <row r="53" spans="1:15" ht="15" customHeight="1" x14ac:dyDescent="0.35">
      <c r="A53" s="1249">
        <v>43854</v>
      </c>
      <c r="B53" s="327">
        <v>204561</v>
      </c>
      <c r="C53" s="327">
        <v>183141</v>
      </c>
      <c r="D53" s="297">
        <v>222921</v>
      </c>
      <c r="E53" s="297"/>
      <c r="F53" s="297"/>
      <c r="G53" s="298"/>
      <c r="H53" s="298"/>
      <c r="I53" s="298">
        <v>114750</v>
      </c>
      <c r="J53" s="298">
        <v>53550</v>
      </c>
      <c r="K53" s="1241"/>
      <c r="L53" s="1288"/>
      <c r="M53" s="298"/>
      <c r="N53" s="298">
        <v>342110</v>
      </c>
      <c r="O53" s="298"/>
    </row>
    <row r="54" spans="1:15" ht="15" customHeight="1" x14ac:dyDescent="0.35">
      <c r="A54" s="1251"/>
      <c r="B54" s="327"/>
      <c r="C54" s="327"/>
      <c r="D54" s="297"/>
      <c r="E54" s="297"/>
      <c r="F54" s="297"/>
      <c r="G54" s="298"/>
      <c r="H54" s="298"/>
      <c r="I54" s="298"/>
      <c r="J54" s="298"/>
      <c r="K54" s="1241"/>
      <c r="L54" s="1288"/>
      <c r="M54" s="298"/>
      <c r="N54" s="298"/>
      <c r="O54" s="298"/>
    </row>
    <row r="55" spans="1:15" ht="15" customHeight="1" x14ac:dyDescent="0.35">
      <c r="A55" s="1249">
        <v>43855</v>
      </c>
      <c r="B55" s="327">
        <v>136170</v>
      </c>
      <c r="C55" s="327">
        <v>236232</v>
      </c>
      <c r="D55" s="297"/>
      <c r="E55" s="297">
        <v>140853</v>
      </c>
      <c r="F55" s="297">
        <v>206155</v>
      </c>
      <c r="G55" s="298"/>
      <c r="H55" s="298"/>
      <c r="I55" s="298"/>
      <c r="J55" s="298"/>
      <c r="K55" s="1241"/>
      <c r="L55" s="1288"/>
      <c r="M55" s="298"/>
      <c r="N55" s="298"/>
      <c r="O55" s="298"/>
    </row>
    <row r="56" spans="1:15" ht="15" customHeight="1" x14ac:dyDescent="0.35">
      <c r="A56" s="1251"/>
      <c r="B56" s="327"/>
      <c r="C56" s="327"/>
      <c r="D56" s="297"/>
      <c r="E56" s="297"/>
      <c r="F56" s="297"/>
      <c r="G56" s="298"/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49">
        <v>43856</v>
      </c>
      <c r="B57" s="327"/>
      <c r="C57" s="327">
        <v>134717</v>
      </c>
      <c r="D57" s="297">
        <v>135405</v>
      </c>
      <c r="E57" s="297"/>
      <c r="F57" s="297"/>
      <c r="G57" s="298"/>
      <c r="H57" s="298"/>
      <c r="I57" s="298"/>
      <c r="J57" s="298"/>
      <c r="K57" s="1241"/>
      <c r="L57" s="1288"/>
      <c r="M57" s="298"/>
      <c r="N57" s="298"/>
      <c r="O57" s="298"/>
    </row>
    <row r="58" spans="1:15" ht="15" customHeight="1" x14ac:dyDescent="0.35">
      <c r="A58" s="1251"/>
      <c r="B58" s="327"/>
      <c r="C58" s="327"/>
      <c r="D58" s="297"/>
      <c r="E58" s="297"/>
      <c r="F58" s="297"/>
      <c r="G58" s="298"/>
      <c r="H58" s="298"/>
      <c r="I58" s="298"/>
      <c r="J58" s="298"/>
      <c r="K58" s="1241"/>
      <c r="L58" s="1288"/>
      <c r="M58" s="298"/>
      <c r="N58" s="298"/>
      <c r="O58" s="298"/>
    </row>
    <row r="59" spans="1:15" ht="15" customHeight="1" x14ac:dyDescent="0.35">
      <c r="A59" s="1249">
        <v>43857</v>
      </c>
      <c r="B59" s="327"/>
      <c r="C59" s="327">
        <v>155601</v>
      </c>
      <c r="D59" s="297">
        <v>153765</v>
      </c>
      <c r="E59" s="297"/>
      <c r="F59" s="297"/>
      <c r="G59" s="298"/>
      <c r="H59" s="298"/>
      <c r="I59" s="298">
        <v>114750</v>
      </c>
      <c r="J59" s="298"/>
      <c r="K59" s="1241"/>
      <c r="L59" s="1288"/>
      <c r="M59" s="298">
        <v>424320</v>
      </c>
      <c r="N59" s="298"/>
      <c r="O59" s="298"/>
    </row>
    <row r="60" spans="1:15" ht="15" customHeight="1" x14ac:dyDescent="0.35">
      <c r="A60" s="1251"/>
      <c r="B60" s="327"/>
      <c r="C60" s="327"/>
      <c r="D60" s="297"/>
      <c r="E60" s="297"/>
      <c r="F60" s="297"/>
      <c r="G60" s="298"/>
      <c r="H60" s="298"/>
      <c r="I60" s="298"/>
      <c r="J60" s="298"/>
      <c r="K60" s="1241"/>
      <c r="L60" s="1288"/>
      <c r="M60" s="298"/>
      <c r="N60" s="298"/>
      <c r="O60" s="298"/>
    </row>
    <row r="61" spans="1:15" ht="15" customHeight="1" x14ac:dyDescent="0.35">
      <c r="A61" s="1249">
        <v>43858</v>
      </c>
      <c r="B61" s="327"/>
      <c r="C61" s="327">
        <v>186507</v>
      </c>
      <c r="D61" s="297">
        <v>131810</v>
      </c>
      <c r="E61" s="297"/>
      <c r="F61" s="297"/>
      <c r="G61" s="298"/>
      <c r="H61" s="298"/>
      <c r="I61" s="298">
        <v>114750</v>
      </c>
      <c r="J61" s="298"/>
      <c r="K61" s="1241"/>
      <c r="L61" s="1288"/>
      <c r="M61" s="298"/>
      <c r="N61" s="298"/>
      <c r="O61" s="298"/>
    </row>
    <row r="62" spans="1:15" ht="15" customHeight="1" x14ac:dyDescent="0.35">
      <c r="A62" s="1251"/>
      <c r="B62" s="327"/>
      <c r="C62" s="327"/>
      <c r="D62" s="297"/>
      <c r="E62" s="297"/>
      <c r="F62" s="297"/>
      <c r="G62" s="298"/>
      <c r="H62" s="298"/>
      <c r="I62" s="298"/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43859</v>
      </c>
      <c r="B63" s="327"/>
      <c r="C63" s="327">
        <v>132804</v>
      </c>
      <c r="D63" s="297">
        <v>124160</v>
      </c>
      <c r="E63" s="297"/>
      <c r="F63" s="297"/>
      <c r="G63" s="298"/>
      <c r="H63" s="298">
        <v>76500</v>
      </c>
      <c r="I63" s="298">
        <v>114750</v>
      </c>
      <c r="J63" s="298"/>
      <c r="K63" s="1241"/>
      <c r="L63" s="1288"/>
      <c r="M63" s="298"/>
      <c r="N63" s="298"/>
      <c r="O63" s="298"/>
    </row>
    <row r="64" spans="1:15" ht="15" customHeight="1" x14ac:dyDescent="0.35">
      <c r="A64" s="1251"/>
      <c r="B64" s="327"/>
      <c r="C64" s="327"/>
      <c r="D64" s="297"/>
      <c r="E64" s="297"/>
      <c r="F64" s="297"/>
      <c r="G64" s="298"/>
      <c r="H64" s="298"/>
      <c r="I64" s="298"/>
      <c r="J64" s="298"/>
      <c r="K64" s="1241"/>
      <c r="L64" s="1288"/>
      <c r="M64" s="298"/>
      <c r="N64" s="298"/>
      <c r="O64" s="298"/>
    </row>
    <row r="65" spans="1:15" ht="15" customHeight="1" x14ac:dyDescent="0.35">
      <c r="A65" s="1249">
        <v>43860</v>
      </c>
      <c r="B65" s="327">
        <v>118040</v>
      </c>
      <c r="C65" s="327">
        <v>201042</v>
      </c>
      <c r="D65" s="297"/>
      <c r="E65" s="297"/>
      <c r="F65" s="297"/>
      <c r="G65" s="298">
        <v>214353</v>
      </c>
      <c r="H65" s="298"/>
      <c r="I65" s="298">
        <v>114750</v>
      </c>
      <c r="J65" s="298"/>
      <c r="K65" s="1241"/>
      <c r="L65" s="1288"/>
      <c r="M65" s="298"/>
      <c r="N65" s="298"/>
      <c r="O65" s="298"/>
    </row>
    <row r="66" spans="1:15" ht="15" customHeight="1" x14ac:dyDescent="0.35">
      <c r="A66" s="1251"/>
      <c r="B66" s="327"/>
      <c r="C66" s="327"/>
      <c r="D66" s="297"/>
      <c r="E66" s="297"/>
      <c r="F66" s="297"/>
      <c r="G66" s="298"/>
      <c r="H66" s="298"/>
      <c r="I66" s="298"/>
      <c r="J66" s="298"/>
      <c r="K66" s="1241"/>
      <c r="L66" s="1288"/>
      <c r="M66" s="298"/>
      <c r="N66" s="298"/>
      <c r="O66" s="298"/>
    </row>
    <row r="67" spans="1:15" ht="15" customHeight="1" x14ac:dyDescent="0.35">
      <c r="A67" s="1249">
        <v>43861</v>
      </c>
      <c r="B67" s="327"/>
      <c r="C67" s="327">
        <v>154224</v>
      </c>
      <c r="D67" s="297"/>
      <c r="E67" s="297"/>
      <c r="F67" s="297">
        <v>204713</v>
      </c>
      <c r="G67" s="298"/>
      <c r="H67" s="298"/>
      <c r="I67" s="298">
        <v>114750</v>
      </c>
      <c r="J67" s="298"/>
      <c r="K67" s="868"/>
      <c r="L67" s="881"/>
      <c r="M67" s="298"/>
      <c r="N67" s="298"/>
      <c r="O67" s="298"/>
    </row>
    <row r="68" spans="1:15" ht="15" customHeight="1" x14ac:dyDescent="0.35">
      <c r="A68" s="1251"/>
      <c r="B68" s="327"/>
      <c r="C68" s="327"/>
      <c r="D68" s="297"/>
      <c r="E68" s="297"/>
      <c r="F68" s="297"/>
      <c r="G68" s="298"/>
      <c r="H68" s="298"/>
      <c r="I68" s="298"/>
      <c r="J68" s="298"/>
      <c r="K68" s="868"/>
      <c r="L68" s="881"/>
      <c r="M68" s="298"/>
      <c r="N68" s="298"/>
      <c r="O68" s="298"/>
    </row>
    <row r="69" spans="1:15" s="295" customFormat="1" ht="27" customHeight="1" x14ac:dyDescent="0.35">
      <c r="A69" s="862" t="s">
        <v>113</v>
      </c>
      <c r="B69" s="293">
        <f t="shared" ref="B69:K69" si="0">SUM(B6:B68)</f>
        <v>3247811</v>
      </c>
      <c r="C69" s="293">
        <f t="shared" si="0"/>
        <v>5341695</v>
      </c>
      <c r="D69" s="293">
        <f t="shared" si="0"/>
        <v>1235553</v>
      </c>
      <c r="E69" s="293">
        <f t="shared" si="0"/>
        <v>972167</v>
      </c>
      <c r="F69" s="293">
        <f t="shared" si="0"/>
        <v>410868</v>
      </c>
      <c r="G69" s="293">
        <f t="shared" si="0"/>
        <v>1098006</v>
      </c>
      <c r="H69" s="293">
        <f t="shared" si="0"/>
        <v>529534</v>
      </c>
      <c r="I69" s="293">
        <f t="shared" si="0"/>
        <v>2868750</v>
      </c>
      <c r="J69" s="293">
        <f t="shared" si="0"/>
        <v>535272</v>
      </c>
      <c r="K69" s="1293">
        <f t="shared" si="0"/>
        <v>78795</v>
      </c>
      <c r="L69" s="1294"/>
      <c r="M69" s="293">
        <f>SUM(M6:M68)</f>
        <v>1386180</v>
      </c>
      <c r="N69" s="293">
        <f>SUM(N6:N66)</f>
        <v>1227530</v>
      </c>
      <c r="O69" s="293">
        <f>SUM(B69:N69)</f>
        <v>18932161</v>
      </c>
    </row>
    <row r="70" spans="1:15" s="295" customFormat="1" ht="81" customHeight="1" x14ac:dyDescent="0.35">
      <c r="A70" s="304"/>
      <c r="B70" s="304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</row>
    <row r="71" spans="1:15" ht="26.25" customHeight="1" thickBot="1" x14ac:dyDescent="0.4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300"/>
      <c r="M71" s="299"/>
      <c r="N71" s="299"/>
      <c r="O71" s="299"/>
    </row>
    <row r="72" spans="1:15" s="295" customFormat="1" ht="48" customHeight="1" thickBot="1" x14ac:dyDescent="0.4">
      <c r="A72" s="1268" t="s">
        <v>2</v>
      </c>
      <c r="B72" s="1295" t="s">
        <v>293</v>
      </c>
      <c r="C72" s="1275"/>
      <c r="D72" s="320" t="s">
        <v>302</v>
      </c>
      <c r="E72" s="1265" t="s">
        <v>116</v>
      </c>
      <c r="F72" s="1266"/>
      <c r="G72" s="1267"/>
      <c r="H72" s="1296" t="s">
        <v>303</v>
      </c>
      <c r="I72" s="1297"/>
      <c r="J72" s="1297"/>
      <c r="K72" s="1298"/>
      <c r="L72" s="319" t="s">
        <v>7</v>
      </c>
      <c r="M72" s="1265" t="s">
        <v>304</v>
      </c>
      <c r="N72" s="1267"/>
      <c r="O72" s="1299" t="s">
        <v>9</v>
      </c>
    </row>
    <row r="73" spans="1:15" s="295" customFormat="1" ht="15" customHeight="1" thickBot="1" x14ac:dyDescent="0.4">
      <c r="A73" s="1268"/>
      <c r="B73" s="321" t="s">
        <v>317</v>
      </c>
      <c r="C73" s="322" t="s">
        <v>190</v>
      </c>
      <c r="D73" s="323" t="s">
        <v>306</v>
      </c>
      <c r="E73" s="323" t="s">
        <v>322</v>
      </c>
      <c r="F73" s="323" t="s">
        <v>211</v>
      </c>
      <c r="G73" s="323" t="s">
        <v>201</v>
      </c>
      <c r="H73" s="323" t="s">
        <v>197</v>
      </c>
      <c r="I73" s="323" t="s">
        <v>198</v>
      </c>
      <c r="J73" s="323" t="s">
        <v>199</v>
      </c>
      <c r="K73" s="323" t="s">
        <v>123</v>
      </c>
      <c r="L73" s="323" t="s">
        <v>307</v>
      </c>
      <c r="M73" s="1300" t="s">
        <v>284</v>
      </c>
      <c r="N73" s="1301"/>
      <c r="O73" s="1308"/>
    </row>
    <row r="74" spans="1:15" ht="15" x14ac:dyDescent="0.35">
      <c r="A74" s="870">
        <v>43831</v>
      </c>
      <c r="B74" s="305"/>
      <c r="C74" s="887">
        <v>201195</v>
      </c>
      <c r="D74" s="305"/>
      <c r="E74" s="305"/>
      <c r="F74" s="305"/>
      <c r="G74" s="305"/>
      <c r="H74" s="305"/>
      <c r="I74" s="305"/>
      <c r="J74" s="305"/>
      <c r="K74" s="305"/>
      <c r="L74" s="305"/>
      <c r="M74" s="1304"/>
      <c r="N74" s="1305"/>
      <c r="O74" s="305"/>
    </row>
    <row r="75" spans="1:15" ht="15" customHeight="1" x14ac:dyDescent="0.35">
      <c r="A75" s="1249">
        <v>43832</v>
      </c>
      <c r="B75" s="305"/>
      <c r="C75" s="887">
        <v>160574</v>
      </c>
      <c r="D75" s="305">
        <v>250000</v>
      </c>
      <c r="E75" s="305"/>
      <c r="F75" s="305"/>
      <c r="G75" s="305"/>
      <c r="H75" s="305"/>
      <c r="I75" s="305"/>
      <c r="J75" s="305">
        <v>120947</v>
      </c>
      <c r="K75" s="305">
        <v>73746</v>
      </c>
      <c r="L75" s="305"/>
      <c r="M75" s="1241"/>
      <c r="N75" s="1288"/>
      <c r="O75" s="305"/>
    </row>
    <row r="76" spans="1:15" ht="15" customHeight="1" x14ac:dyDescent="0.35">
      <c r="A76" s="1251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1241"/>
      <c r="N76" s="1288"/>
      <c r="O76" s="298"/>
    </row>
    <row r="77" spans="1:15" ht="15" customHeight="1" x14ac:dyDescent="0.35">
      <c r="A77" s="1249">
        <v>43833</v>
      </c>
      <c r="B77" s="298"/>
      <c r="C77" s="297">
        <v>151929</v>
      </c>
      <c r="D77" s="298"/>
      <c r="E77" s="298"/>
      <c r="F77" s="298"/>
      <c r="G77" s="298"/>
      <c r="H77" s="298">
        <v>85680</v>
      </c>
      <c r="I77" s="298"/>
      <c r="J77" s="298"/>
      <c r="K77" s="298"/>
      <c r="L77" s="298">
        <v>232943</v>
      </c>
      <c r="M77" s="1241">
        <v>93101</v>
      </c>
      <c r="N77" s="1288"/>
      <c r="O77" s="298"/>
    </row>
    <row r="78" spans="1:15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1241"/>
      <c r="N78" s="1288"/>
      <c r="O78" s="298"/>
    </row>
    <row r="79" spans="1:15" ht="15" customHeight="1" x14ac:dyDescent="0.35">
      <c r="A79" s="1249">
        <v>43834</v>
      </c>
      <c r="B79" s="298"/>
      <c r="C79" s="297">
        <v>186048</v>
      </c>
      <c r="D79" s="298"/>
      <c r="E79" s="298"/>
      <c r="F79" s="298"/>
      <c r="G79" s="298"/>
      <c r="H79" s="298"/>
      <c r="I79" s="298">
        <v>87210</v>
      </c>
      <c r="J79" s="298"/>
      <c r="K79" s="298"/>
      <c r="L79" s="298"/>
      <c r="M79" s="1241"/>
      <c r="N79" s="1288"/>
      <c r="O79" s="298"/>
    </row>
    <row r="80" spans="1:15" ht="15" customHeight="1" x14ac:dyDescent="0.35">
      <c r="A80" s="1251"/>
      <c r="B80" s="298"/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49">
        <v>43835</v>
      </c>
      <c r="B81" s="298"/>
      <c r="C81" s="297">
        <v>163022</v>
      </c>
      <c r="D81" s="298"/>
      <c r="E81" s="298"/>
      <c r="F81" s="298"/>
      <c r="G81" s="298"/>
      <c r="H81" s="298"/>
      <c r="I81" s="298"/>
      <c r="J81" s="298"/>
      <c r="K81" s="298"/>
      <c r="L81" s="298"/>
      <c r="M81" s="1241"/>
      <c r="N81" s="1288"/>
      <c r="O81" s="298"/>
    </row>
    <row r="82" spans="1:15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9">
        <v>43836</v>
      </c>
      <c r="B83" s="298"/>
      <c r="C83" s="297">
        <v>133110</v>
      </c>
      <c r="D83" s="298">
        <v>219479</v>
      </c>
      <c r="E83" s="298"/>
      <c r="F83" s="298"/>
      <c r="G83" s="298"/>
      <c r="H83" s="298"/>
      <c r="I83" s="298"/>
      <c r="J83" s="298"/>
      <c r="K83" s="298"/>
      <c r="L83" s="298"/>
      <c r="M83" s="1241"/>
      <c r="N83" s="1288"/>
      <c r="O83" s="298"/>
    </row>
    <row r="84" spans="1:15" ht="15" customHeight="1" x14ac:dyDescent="0.35">
      <c r="A84" s="1251"/>
      <c r="B84" s="298"/>
      <c r="C84" s="297"/>
      <c r="D84" s="298"/>
      <c r="E84" s="298"/>
      <c r="F84" s="298"/>
      <c r="G84" s="298"/>
      <c r="H84" s="298"/>
      <c r="I84" s="298"/>
      <c r="J84" s="298"/>
      <c r="K84" s="298"/>
      <c r="L84" s="298"/>
      <c r="M84" s="1241"/>
      <c r="N84" s="1288"/>
      <c r="O84" s="298"/>
    </row>
    <row r="85" spans="1:15" ht="15" customHeight="1" x14ac:dyDescent="0.35">
      <c r="A85" s="1249">
        <v>43837</v>
      </c>
      <c r="B85" s="298"/>
      <c r="C85" s="297">
        <v>175874</v>
      </c>
      <c r="D85" s="298"/>
      <c r="E85" s="298">
        <v>316940</v>
      </c>
      <c r="F85" s="298"/>
      <c r="G85" s="298">
        <v>301334</v>
      </c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51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49">
        <v>43838</v>
      </c>
      <c r="B87" s="298"/>
      <c r="C87" s="297">
        <v>144432</v>
      </c>
      <c r="D87" s="298"/>
      <c r="E87" s="298"/>
      <c r="F87" s="298"/>
      <c r="G87" s="298"/>
      <c r="H87" s="298"/>
      <c r="I87" s="298"/>
      <c r="J87" s="298"/>
      <c r="K87" s="298"/>
      <c r="L87" s="298">
        <v>234167</v>
      </c>
      <c r="M87" s="1241"/>
      <c r="N87" s="1288"/>
      <c r="O87" s="298"/>
    </row>
    <row r="88" spans="1:15" ht="15" customHeight="1" x14ac:dyDescent="0.35">
      <c r="A88" s="1251"/>
      <c r="B88" s="298"/>
      <c r="C88" s="297"/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1249">
        <v>43839</v>
      </c>
      <c r="B89" s="298"/>
      <c r="C89" s="297">
        <v>173808</v>
      </c>
      <c r="D89" s="298">
        <v>246330</v>
      </c>
      <c r="E89" s="298"/>
      <c r="F89" s="298"/>
      <c r="G89" s="298"/>
      <c r="H89" s="298"/>
      <c r="I89" s="298"/>
      <c r="J89" s="298">
        <v>84303</v>
      </c>
      <c r="K89" s="298"/>
      <c r="L89" s="298"/>
      <c r="M89" s="868"/>
      <c r="N89" s="881"/>
      <c r="O89" s="298"/>
    </row>
    <row r="90" spans="1:15" ht="15" customHeight="1" x14ac:dyDescent="0.35">
      <c r="A90" s="1251"/>
      <c r="B90" s="298"/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9">
        <v>43840</v>
      </c>
      <c r="B91" s="298">
        <v>260848</v>
      </c>
      <c r="C91" s="297"/>
      <c r="D91" s="298"/>
      <c r="E91" s="298"/>
      <c r="F91" s="298"/>
      <c r="G91" s="298"/>
      <c r="H91" s="298"/>
      <c r="I91" s="298"/>
      <c r="J91" s="298"/>
      <c r="K91" s="298"/>
      <c r="L91" s="298"/>
      <c r="M91" s="868"/>
      <c r="N91" s="881"/>
      <c r="O91" s="298"/>
    </row>
    <row r="92" spans="1:15" ht="15" customHeight="1" x14ac:dyDescent="0.35">
      <c r="A92" s="1251"/>
      <c r="B92" s="298">
        <v>306000</v>
      </c>
      <c r="C92" s="297"/>
      <c r="D92" s="298"/>
      <c r="E92" s="298"/>
      <c r="F92" s="298"/>
      <c r="G92" s="298"/>
      <c r="H92" s="298"/>
      <c r="I92" s="298"/>
      <c r="J92" s="298"/>
      <c r="K92" s="298"/>
      <c r="L92" s="298">
        <v>205556</v>
      </c>
      <c r="M92" s="1241"/>
      <c r="N92" s="1288"/>
      <c r="O92" s="298"/>
    </row>
    <row r="93" spans="1:15" ht="15" customHeight="1" x14ac:dyDescent="0.35">
      <c r="A93" s="1249">
        <v>43841</v>
      </c>
      <c r="B93" s="298"/>
      <c r="C93" s="297"/>
      <c r="D93" s="298"/>
      <c r="E93" s="298"/>
      <c r="F93" s="298"/>
      <c r="G93" s="298"/>
      <c r="H93" s="298"/>
      <c r="I93" s="298"/>
      <c r="J93" s="298"/>
      <c r="K93" s="298"/>
      <c r="L93" s="298"/>
      <c r="M93" s="1241"/>
      <c r="N93" s="1288"/>
      <c r="O93" s="298"/>
    </row>
    <row r="94" spans="1:15" ht="15" customHeight="1" x14ac:dyDescent="0.35">
      <c r="A94" s="1251"/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49">
        <v>43842</v>
      </c>
      <c r="B95" s="298"/>
      <c r="C95" s="297">
        <v>280296</v>
      </c>
      <c r="D95" s="298">
        <v>215348</v>
      </c>
      <c r="E95" s="298"/>
      <c r="F95" s="298"/>
      <c r="G95" s="298"/>
      <c r="H95" s="298"/>
      <c r="I95" s="298"/>
      <c r="J95" s="298"/>
      <c r="K95" s="298"/>
      <c r="L95" s="298"/>
      <c r="M95" s="1241"/>
      <c r="N95" s="1288"/>
      <c r="O95" s="298"/>
    </row>
    <row r="96" spans="1:15" ht="15" customHeight="1" x14ac:dyDescent="0.35">
      <c r="A96" s="1251"/>
      <c r="B96" s="298"/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49">
        <v>43843</v>
      </c>
      <c r="B97" s="298"/>
      <c r="C97" s="297">
        <v>165699</v>
      </c>
      <c r="D97" s="298"/>
      <c r="E97" s="298"/>
      <c r="F97" s="330">
        <v>329715</v>
      </c>
      <c r="G97" s="298"/>
      <c r="H97" s="298"/>
      <c r="I97" s="298"/>
      <c r="J97" s="298"/>
      <c r="K97" s="298"/>
      <c r="L97" s="298"/>
      <c r="M97" s="868"/>
      <c r="N97" s="881"/>
      <c r="O97" s="298"/>
    </row>
    <row r="98" spans="1:15" ht="15" customHeight="1" x14ac:dyDescent="0.35">
      <c r="A98" s="1251"/>
      <c r="B98" s="298"/>
      <c r="C98" s="297"/>
      <c r="D98" s="298"/>
      <c r="E98" s="298"/>
      <c r="F98" s="298">
        <v>285804</v>
      </c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49">
        <v>43844</v>
      </c>
      <c r="B99" s="298"/>
      <c r="C99" s="297">
        <v>165317</v>
      </c>
      <c r="D99" s="298"/>
      <c r="E99" s="298"/>
      <c r="F99" s="298"/>
      <c r="G99" s="298"/>
      <c r="H99" s="298"/>
      <c r="I99" s="298"/>
      <c r="J99" s="298"/>
      <c r="K99" s="298">
        <v>70304</v>
      </c>
      <c r="L99" s="298"/>
      <c r="M99" s="1241"/>
      <c r="N99" s="1288"/>
      <c r="O99" s="298"/>
    </row>
    <row r="100" spans="1:15" ht="15" customHeight="1" x14ac:dyDescent="0.35">
      <c r="A100" s="1251"/>
      <c r="B100" s="298"/>
      <c r="C100" s="297"/>
      <c r="D100" s="298"/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9">
        <v>43845</v>
      </c>
      <c r="B101" s="298"/>
      <c r="C101" s="297">
        <v>152465</v>
      </c>
      <c r="D101" s="298"/>
      <c r="E101" s="298"/>
      <c r="F101" s="298"/>
      <c r="G101" s="298"/>
      <c r="H101" s="298"/>
      <c r="I101" s="298"/>
      <c r="J101" s="298"/>
      <c r="K101" s="298"/>
      <c r="L101" s="298">
        <v>174114</v>
      </c>
      <c r="M101" s="1241"/>
      <c r="N101" s="1288"/>
      <c r="O101" s="298"/>
    </row>
    <row r="102" spans="1:15" ht="15" customHeight="1" x14ac:dyDescent="0.35">
      <c r="A102" s="1251"/>
      <c r="B102" s="298"/>
      <c r="C102" s="297"/>
      <c r="D102" s="298"/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49">
        <v>43846</v>
      </c>
      <c r="B103" s="298"/>
      <c r="C103" s="297">
        <v>214430</v>
      </c>
      <c r="D103" s="298">
        <v>220167</v>
      </c>
      <c r="E103" s="298"/>
      <c r="F103" s="298"/>
      <c r="G103" s="298"/>
      <c r="H103" s="298"/>
      <c r="I103" s="298"/>
      <c r="J103" s="298"/>
      <c r="K103" s="298"/>
      <c r="L103" s="298"/>
      <c r="M103" s="1241">
        <v>87363</v>
      </c>
      <c r="N103" s="1288"/>
      <c r="O103" s="298"/>
    </row>
    <row r="104" spans="1:15" ht="15" customHeight="1" x14ac:dyDescent="0.35">
      <c r="A104" s="1251"/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1249">
        <v>43847</v>
      </c>
      <c r="B105" s="298"/>
      <c r="C105" s="297">
        <v>160497</v>
      </c>
      <c r="D105" s="298"/>
      <c r="E105" s="298"/>
      <c r="F105" s="298"/>
      <c r="G105" s="298"/>
      <c r="H105" s="298"/>
      <c r="I105" s="298"/>
      <c r="J105" s="298"/>
      <c r="K105" s="298"/>
      <c r="L105" s="298">
        <v>176180</v>
      </c>
      <c r="M105" s="1241"/>
      <c r="N105" s="1288"/>
      <c r="O105" s="298"/>
    </row>
    <row r="106" spans="1:15" ht="15" customHeight="1" x14ac:dyDescent="0.35">
      <c r="A106" s="1251"/>
      <c r="B106" s="298"/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1249">
        <v>43848</v>
      </c>
      <c r="B107" s="298"/>
      <c r="C107" s="297">
        <v>146727</v>
      </c>
      <c r="D107" s="298"/>
      <c r="E107" s="298"/>
      <c r="F107" s="298"/>
      <c r="G107" s="298"/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1251"/>
      <c r="B108" s="298"/>
      <c r="C108" s="297"/>
      <c r="D108" s="298"/>
      <c r="E108" s="298"/>
      <c r="F108" s="298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870">
        <v>43849</v>
      </c>
      <c r="B109" s="298"/>
      <c r="C109" s="297">
        <v>189644</v>
      </c>
      <c r="D109" s="298"/>
      <c r="E109" s="298"/>
      <c r="F109" s="298"/>
      <c r="G109" s="298">
        <v>300033</v>
      </c>
      <c r="H109" s="298"/>
      <c r="I109" s="298"/>
      <c r="J109" s="298"/>
      <c r="K109" s="298"/>
      <c r="L109" s="298"/>
      <c r="M109" s="1241"/>
      <c r="N109" s="1288"/>
      <c r="O109" s="298"/>
    </row>
    <row r="110" spans="1:15" ht="15" customHeight="1" x14ac:dyDescent="0.35">
      <c r="A110" s="870">
        <v>43850</v>
      </c>
      <c r="B110" s="298"/>
      <c r="C110" s="297">
        <v>169142</v>
      </c>
      <c r="D110" s="298"/>
      <c r="E110" s="298"/>
      <c r="F110" s="298"/>
      <c r="G110" s="298"/>
      <c r="H110" s="298"/>
      <c r="I110" s="298"/>
      <c r="J110" s="298">
        <v>104193</v>
      </c>
      <c r="K110" s="298"/>
      <c r="L110" s="298"/>
      <c r="M110" s="1241"/>
      <c r="N110" s="1288"/>
      <c r="O110" s="298"/>
    </row>
    <row r="111" spans="1:15" ht="15" customHeight="1" x14ac:dyDescent="0.35">
      <c r="A111" s="1249">
        <v>43851</v>
      </c>
      <c r="B111" s="298"/>
      <c r="C111" s="297">
        <v>201654</v>
      </c>
      <c r="D111" s="298"/>
      <c r="E111" s="298"/>
      <c r="F111" s="298"/>
      <c r="G111" s="298"/>
      <c r="H111" s="298"/>
      <c r="I111" s="298"/>
      <c r="J111" s="298"/>
      <c r="K111" s="298"/>
      <c r="L111" s="298">
        <v>178092</v>
      </c>
      <c r="M111" s="1241"/>
      <c r="N111" s="1288"/>
      <c r="O111" s="298"/>
    </row>
    <row r="112" spans="1:15" ht="15" customHeight="1" x14ac:dyDescent="0.35">
      <c r="A112" s="1251"/>
      <c r="B112" s="298"/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49">
        <v>43852</v>
      </c>
      <c r="B113" s="298">
        <v>250445</v>
      </c>
      <c r="C113" s="297">
        <v>186431</v>
      </c>
      <c r="D113" s="298"/>
      <c r="E113" s="298"/>
      <c r="F113" s="298"/>
      <c r="G113" s="298"/>
      <c r="H113" s="298"/>
      <c r="I113" s="298"/>
      <c r="J113" s="298"/>
      <c r="K113" s="298"/>
      <c r="L113" s="298"/>
      <c r="M113" s="868"/>
      <c r="N113" s="881"/>
      <c r="O113" s="298"/>
    </row>
    <row r="114" spans="1:15" ht="15" customHeight="1" x14ac:dyDescent="0.35">
      <c r="A114" s="1251"/>
      <c r="B114" s="298">
        <v>306000</v>
      </c>
      <c r="C114" s="297"/>
      <c r="D114" s="298">
        <v>214812</v>
      </c>
      <c r="E114" s="298"/>
      <c r="F114" s="298"/>
      <c r="G114" s="298"/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49">
        <v>43853</v>
      </c>
      <c r="B115" s="298"/>
      <c r="C115" s="297">
        <v>178322</v>
      </c>
      <c r="D115" s="298"/>
      <c r="E115" s="298"/>
      <c r="F115" s="298">
        <v>308295</v>
      </c>
      <c r="G115" s="298">
        <v>310896</v>
      </c>
      <c r="H115" s="298"/>
      <c r="I115" s="298">
        <v>114062</v>
      </c>
      <c r="J115" s="298"/>
      <c r="K115" s="298"/>
      <c r="L115" s="298"/>
      <c r="M115" s="1241"/>
      <c r="N115" s="1288"/>
      <c r="O115" s="298"/>
    </row>
    <row r="116" spans="1:15" ht="18" customHeight="1" x14ac:dyDescent="0.35">
      <c r="A116" s="1251"/>
      <c r="B116" s="298"/>
      <c r="C116" s="297"/>
      <c r="D116" s="298"/>
      <c r="E116" s="298"/>
      <c r="F116" s="298"/>
      <c r="G116" s="298"/>
      <c r="H116" s="298"/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1249">
        <v>43854</v>
      </c>
      <c r="B117" s="298"/>
      <c r="C117" s="297">
        <v>233325</v>
      </c>
      <c r="D117" s="298"/>
      <c r="E117" s="298"/>
      <c r="F117" s="298"/>
      <c r="G117" s="298"/>
      <c r="H117" s="298"/>
      <c r="I117" s="298">
        <v>80019</v>
      </c>
      <c r="J117" s="298">
        <v>124236</v>
      </c>
      <c r="K117" s="298"/>
      <c r="L117" s="298">
        <v>174038</v>
      </c>
      <c r="M117" s="1241">
        <v>74511</v>
      </c>
      <c r="N117" s="1288"/>
      <c r="O117" s="298"/>
    </row>
    <row r="118" spans="1:15" ht="15" customHeight="1" x14ac:dyDescent="0.35">
      <c r="A118" s="1251"/>
      <c r="B118" s="298"/>
      <c r="C118" s="297"/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49">
        <v>43855</v>
      </c>
      <c r="B119" s="298"/>
      <c r="C119" s="297">
        <v>158967</v>
      </c>
      <c r="D119" s="298"/>
      <c r="E119" s="298"/>
      <c r="F119" s="298"/>
      <c r="G119" s="298"/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1251"/>
      <c r="B120" s="298"/>
      <c r="C120" s="297"/>
      <c r="D120" s="298"/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1249">
        <v>43856</v>
      </c>
      <c r="B121" s="298"/>
      <c r="C121" s="297">
        <v>134105</v>
      </c>
      <c r="D121" s="298"/>
      <c r="E121" s="298"/>
      <c r="F121" s="298"/>
      <c r="G121" s="298"/>
      <c r="H121" s="298"/>
      <c r="I121" s="298"/>
      <c r="J121" s="298"/>
      <c r="K121" s="298">
        <v>75735</v>
      </c>
      <c r="L121" s="298"/>
      <c r="M121" s="1241"/>
      <c r="N121" s="1288"/>
      <c r="O121" s="298"/>
    </row>
    <row r="122" spans="1:15" ht="15" customHeight="1" x14ac:dyDescent="0.35">
      <c r="A122" s="1251"/>
      <c r="B122" s="298"/>
      <c r="C122" s="297"/>
      <c r="D122" s="298"/>
      <c r="E122" s="298"/>
      <c r="F122" s="298"/>
      <c r="G122" s="298"/>
      <c r="H122" s="298"/>
      <c r="I122" s="298"/>
      <c r="J122" s="298"/>
      <c r="K122" s="298"/>
      <c r="L122" s="298"/>
      <c r="M122" s="1241"/>
      <c r="N122" s="1288"/>
      <c r="O122" s="298"/>
    </row>
    <row r="123" spans="1:15" ht="15" customHeight="1" x14ac:dyDescent="0.35">
      <c r="A123" s="870">
        <v>43857</v>
      </c>
      <c r="B123" s="298"/>
      <c r="C123" s="297">
        <v>210987</v>
      </c>
      <c r="D123" s="298"/>
      <c r="E123" s="298">
        <v>294678</v>
      </c>
      <c r="F123" s="298"/>
      <c r="G123" s="298"/>
      <c r="H123" s="298"/>
      <c r="I123" s="298"/>
      <c r="J123" s="298"/>
      <c r="K123" s="298"/>
      <c r="L123" s="298"/>
      <c r="M123" s="1241"/>
      <c r="N123" s="1288"/>
      <c r="O123" s="298"/>
    </row>
    <row r="124" spans="1:15" ht="15" customHeight="1" x14ac:dyDescent="0.35">
      <c r="A124" s="1249">
        <v>43858</v>
      </c>
      <c r="B124" s="298">
        <v>306000</v>
      </c>
      <c r="C124" s="297">
        <v>181917</v>
      </c>
      <c r="D124" s="298">
        <v>250000</v>
      </c>
      <c r="E124" s="298"/>
      <c r="F124" s="298"/>
      <c r="G124" s="298">
        <v>275553</v>
      </c>
      <c r="H124" s="298"/>
      <c r="I124" s="298"/>
      <c r="J124" s="298"/>
      <c r="K124" s="298"/>
      <c r="L124" s="298">
        <v>191097</v>
      </c>
      <c r="M124" s="1241"/>
      <c r="N124" s="1288"/>
      <c r="O124" s="298"/>
    </row>
    <row r="125" spans="1:15" ht="15" customHeight="1" x14ac:dyDescent="0.35">
      <c r="A125" s="1251"/>
      <c r="B125" s="298">
        <v>189005</v>
      </c>
      <c r="C125" s="297"/>
      <c r="D125" s="298"/>
      <c r="E125" s="298"/>
      <c r="F125" s="298"/>
      <c r="G125" s="298"/>
      <c r="H125" s="298"/>
      <c r="I125" s="298"/>
      <c r="J125" s="298"/>
      <c r="K125" s="298"/>
      <c r="L125" s="298"/>
      <c r="M125" s="1241"/>
      <c r="N125" s="1288"/>
      <c r="O125" s="298"/>
    </row>
    <row r="126" spans="1:15" ht="15" customHeight="1" x14ac:dyDescent="0.35">
      <c r="A126" s="861">
        <v>43859</v>
      </c>
      <c r="B126" s="298"/>
      <c r="C126" s="297">
        <v>211140</v>
      </c>
      <c r="D126" s="298"/>
      <c r="E126" s="298"/>
      <c r="F126" s="298"/>
      <c r="G126" s="298"/>
      <c r="H126" s="298"/>
      <c r="I126" s="298"/>
      <c r="J126" s="298">
        <v>25322</v>
      </c>
      <c r="K126" s="298"/>
      <c r="L126" s="298"/>
      <c r="M126" s="1241"/>
      <c r="N126" s="1288"/>
      <c r="O126" s="298"/>
    </row>
    <row r="127" spans="1:15" ht="15" customHeight="1" x14ac:dyDescent="0.35">
      <c r="A127" s="1227">
        <v>43860</v>
      </c>
      <c r="B127" s="298"/>
      <c r="C127" s="297">
        <v>151164</v>
      </c>
      <c r="D127" s="298"/>
      <c r="E127" s="298"/>
      <c r="F127" s="298"/>
      <c r="G127" s="298"/>
      <c r="H127" s="298"/>
      <c r="I127" s="298"/>
      <c r="J127" s="298"/>
      <c r="K127" s="298"/>
      <c r="L127" s="298"/>
      <c r="M127" s="1241"/>
      <c r="N127" s="1288"/>
      <c r="O127" s="298"/>
    </row>
    <row r="128" spans="1:15" ht="15" customHeight="1" x14ac:dyDescent="0.35">
      <c r="A128" s="1227"/>
      <c r="B128" s="298"/>
      <c r="C128" s="297"/>
      <c r="D128" s="298"/>
      <c r="E128" s="298"/>
      <c r="F128" s="298"/>
      <c r="G128" s="298"/>
      <c r="H128" s="298"/>
      <c r="I128" s="298"/>
      <c r="J128" s="298"/>
      <c r="K128" s="298"/>
      <c r="L128" s="298"/>
      <c r="M128" s="1241"/>
      <c r="N128" s="1288"/>
      <c r="O128" s="298"/>
    </row>
    <row r="129" spans="1:15" ht="15" customHeight="1" x14ac:dyDescent="0.35">
      <c r="A129" s="1227">
        <v>43861</v>
      </c>
      <c r="B129" s="298"/>
      <c r="C129" s="297">
        <v>253368</v>
      </c>
      <c r="D129" s="298">
        <v>186278</v>
      </c>
      <c r="E129" s="298"/>
      <c r="F129" s="298"/>
      <c r="G129" s="298"/>
      <c r="H129" s="298"/>
      <c r="I129" s="298"/>
      <c r="J129" s="298"/>
      <c r="K129" s="298">
        <v>100674</v>
      </c>
      <c r="L129" s="298">
        <v>173885</v>
      </c>
      <c r="M129" s="868"/>
      <c r="N129" s="881"/>
      <c r="O129" s="298"/>
    </row>
    <row r="130" spans="1:15" ht="15" customHeight="1" x14ac:dyDescent="0.35">
      <c r="A130" s="1227"/>
      <c r="B130" s="298"/>
      <c r="C130" s="297"/>
      <c r="D130" s="298"/>
      <c r="E130" s="298"/>
      <c r="F130" s="298"/>
      <c r="G130" s="298"/>
      <c r="H130" s="298"/>
      <c r="I130" s="298"/>
      <c r="J130" s="298"/>
      <c r="K130" s="298"/>
      <c r="L130" s="298"/>
      <c r="M130" s="868"/>
      <c r="N130" s="881"/>
      <c r="O130" s="298"/>
    </row>
    <row r="131" spans="1:15" s="295" customFormat="1" ht="22" customHeight="1" x14ac:dyDescent="0.35">
      <c r="A131" s="862" t="s">
        <v>113</v>
      </c>
      <c r="B131" s="293">
        <f t="shared" ref="B131:M131" si="1">SUM(B74:B130)</f>
        <v>1618298</v>
      </c>
      <c r="C131" s="293">
        <f t="shared" si="1"/>
        <v>5235589</v>
      </c>
      <c r="D131" s="293">
        <f t="shared" si="1"/>
        <v>1802414</v>
      </c>
      <c r="E131" s="293">
        <f t="shared" si="1"/>
        <v>611618</v>
      </c>
      <c r="F131" s="293">
        <f t="shared" si="1"/>
        <v>923814</v>
      </c>
      <c r="G131" s="293">
        <f t="shared" si="1"/>
        <v>1187816</v>
      </c>
      <c r="H131" s="293">
        <f t="shared" si="1"/>
        <v>85680</v>
      </c>
      <c r="I131" s="293">
        <f t="shared" si="1"/>
        <v>281291</v>
      </c>
      <c r="J131" s="293">
        <f t="shared" si="1"/>
        <v>459001</v>
      </c>
      <c r="K131" s="293">
        <f t="shared" si="1"/>
        <v>320459</v>
      </c>
      <c r="L131" s="293">
        <f t="shared" si="1"/>
        <v>1740072</v>
      </c>
      <c r="M131" s="1293">
        <f t="shared" si="1"/>
        <v>254975</v>
      </c>
      <c r="N131" s="1294"/>
      <c r="O131" s="293">
        <f>SUM(B131:N131)</f>
        <v>14521027</v>
      </c>
    </row>
    <row r="132" spans="1:15" ht="24" customHeight="1" x14ac:dyDescent="0.35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2">
        <f>SUM(O5:O131)</f>
        <v>33453188</v>
      </c>
    </row>
    <row r="133" spans="1:15" ht="22" customHeight="1" x14ac:dyDescent="0.35">
      <c r="A133" s="331" t="s">
        <v>323</v>
      </c>
      <c r="B133" s="303"/>
      <c r="C133" s="303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</row>
    <row r="134" spans="1:15" ht="22" customHeight="1" x14ac:dyDescent="0.35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</row>
    <row r="135" spans="1:15" ht="22" customHeight="1" x14ac:dyDescent="0.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</row>
    <row r="136" spans="1:15" ht="32.25" customHeight="1" x14ac:dyDescent="0.35">
      <c r="A136" s="324"/>
      <c r="B136" s="1238"/>
      <c r="C136" s="1238"/>
      <c r="D136" s="301"/>
      <c r="E136" s="301"/>
      <c r="F136" s="301"/>
      <c r="G136" s="301"/>
      <c r="H136" s="1239"/>
      <c r="I136" s="1239"/>
      <c r="J136" s="866"/>
      <c r="K136" s="301"/>
      <c r="L136" s="1239"/>
      <c r="M136" s="1239"/>
      <c r="N136" s="1239"/>
      <c r="O136" s="866"/>
    </row>
    <row r="137" spans="1:15" ht="22" customHeight="1" x14ac:dyDescent="0.35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</row>
    <row r="138" spans="1:15" ht="22" customHeight="1" x14ac:dyDescent="0.35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</row>
    <row r="139" spans="1:15" ht="22" customHeight="1" x14ac:dyDescent="0.35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</row>
    <row r="140" spans="1:15" ht="22" customHeight="1" x14ac:dyDescent="0.35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</row>
    <row r="141" spans="1:15" ht="22" customHeight="1" x14ac:dyDescent="0.35">
      <c r="A141" s="325"/>
      <c r="B141" s="1286"/>
      <c r="C141" s="1286"/>
      <c r="D141" s="859"/>
      <c r="E141" s="859"/>
      <c r="F141" s="859"/>
      <c r="G141" s="315"/>
      <c r="H141" s="1287"/>
      <c r="I141" s="1287"/>
      <c r="J141" s="880"/>
      <c r="K141" s="859"/>
      <c r="L141" s="1237"/>
      <c r="M141" s="1237"/>
      <c r="N141" s="1237"/>
      <c r="O141" s="880"/>
    </row>
    <row r="142" spans="1:15" ht="22" customHeight="1" x14ac:dyDescent="0.35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</row>
    <row r="143" spans="1:15" ht="15" x14ac:dyDescent="0.35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</row>
  </sheetData>
  <mergeCells count="191">
    <mergeCell ref="A6:A7"/>
    <mergeCell ref="K6:L6"/>
    <mergeCell ref="K7:L7"/>
    <mergeCell ref="A8:A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K5:L5"/>
    <mergeCell ref="A15:A16"/>
    <mergeCell ref="K15:L15"/>
    <mergeCell ref="K16:L16"/>
    <mergeCell ref="A17:A18"/>
    <mergeCell ref="K17:L17"/>
    <mergeCell ref="K18:L18"/>
    <mergeCell ref="A10:A12"/>
    <mergeCell ref="K10:L10"/>
    <mergeCell ref="K12:L12"/>
    <mergeCell ref="A13:A14"/>
    <mergeCell ref="K13:L13"/>
    <mergeCell ref="K14:L14"/>
    <mergeCell ref="A23:A24"/>
    <mergeCell ref="K23:L23"/>
    <mergeCell ref="K24:L24"/>
    <mergeCell ref="A25:A26"/>
    <mergeCell ref="K25:L25"/>
    <mergeCell ref="K26:L26"/>
    <mergeCell ref="A19:A20"/>
    <mergeCell ref="K19:L19"/>
    <mergeCell ref="K20:L20"/>
    <mergeCell ref="A21:A22"/>
    <mergeCell ref="K21:L21"/>
    <mergeCell ref="K22:L22"/>
    <mergeCell ref="A31:A32"/>
    <mergeCell ref="K31:L31"/>
    <mergeCell ref="K32:L32"/>
    <mergeCell ref="A33:A34"/>
    <mergeCell ref="K33:L33"/>
    <mergeCell ref="K34:L34"/>
    <mergeCell ref="A27:A28"/>
    <mergeCell ref="K27:L27"/>
    <mergeCell ref="K28:L28"/>
    <mergeCell ref="A29:A30"/>
    <mergeCell ref="K29:L29"/>
    <mergeCell ref="K30:L30"/>
    <mergeCell ref="A39:A40"/>
    <mergeCell ref="K39:L39"/>
    <mergeCell ref="K40:L40"/>
    <mergeCell ref="A41:A42"/>
    <mergeCell ref="K41:L41"/>
    <mergeCell ref="K42:L42"/>
    <mergeCell ref="A35:A36"/>
    <mergeCell ref="K35:L35"/>
    <mergeCell ref="K36:L36"/>
    <mergeCell ref="A37:A38"/>
    <mergeCell ref="K37:L37"/>
    <mergeCell ref="K38:L38"/>
    <mergeCell ref="A47:A48"/>
    <mergeCell ref="K47:L47"/>
    <mergeCell ref="K48:L48"/>
    <mergeCell ref="A49:A50"/>
    <mergeCell ref="K49:L49"/>
    <mergeCell ref="K50:L50"/>
    <mergeCell ref="A43:A44"/>
    <mergeCell ref="K43:L43"/>
    <mergeCell ref="K44:L44"/>
    <mergeCell ref="A45:A46"/>
    <mergeCell ref="K45:L45"/>
    <mergeCell ref="K46:L46"/>
    <mergeCell ref="A55:A56"/>
    <mergeCell ref="K55:L55"/>
    <mergeCell ref="K56:L56"/>
    <mergeCell ref="A57:A58"/>
    <mergeCell ref="K57:L57"/>
    <mergeCell ref="K58:L58"/>
    <mergeCell ref="A51:A52"/>
    <mergeCell ref="K51:L51"/>
    <mergeCell ref="K52:L52"/>
    <mergeCell ref="A53:A54"/>
    <mergeCell ref="K53:L53"/>
    <mergeCell ref="K54:L54"/>
    <mergeCell ref="A63:A64"/>
    <mergeCell ref="K63:L63"/>
    <mergeCell ref="K64:L64"/>
    <mergeCell ref="A65:A66"/>
    <mergeCell ref="K65:L65"/>
    <mergeCell ref="K66:L66"/>
    <mergeCell ref="A59:A60"/>
    <mergeCell ref="K59:L59"/>
    <mergeCell ref="K60:L60"/>
    <mergeCell ref="A61:A62"/>
    <mergeCell ref="K61:L61"/>
    <mergeCell ref="K62:L62"/>
    <mergeCell ref="M72:N72"/>
    <mergeCell ref="O72:O73"/>
    <mergeCell ref="M73:N73"/>
    <mergeCell ref="M74:N74"/>
    <mergeCell ref="A75:A76"/>
    <mergeCell ref="M75:N75"/>
    <mergeCell ref="M76:N76"/>
    <mergeCell ref="A67:A68"/>
    <mergeCell ref="K69:L69"/>
    <mergeCell ref="A72:A73"/>
    <mergeCell ref="B72:C72"/>
    <mergeCell ref="E72:G72"/>
    <mergeCell ref="H72:K72"/>
    <mergeCell ref="A81:A82"/>
    <mergeCell ref="M81:N81"/>
    <mergeCell ref="M82:N82"/>
    <mergeCell ref="A83:A84"/>
    <mergeCell ref="M83:N83"/>
    <mergeCell ref="M84:N84"/>
    <mergeCell ref="A77:A78"/>
    <mergeCell ref="M77:N77"/>
    <mergeCell ref="M78:N78"/>
    <mergeCell ref="A79:A80"/>
    <mergeCell ref="M79:N79"/>
    <mergeCell ref="M80:N80"/>
    <mergeCell ref="A89:A90"/>
    <mergeCell ref="M90:N90"/>
    <mergeCell ref="M92:N92"/>
    <mergeCell ref="A93:A94"/>
    <mergeCell ref="M93:N93"/>
    <mergeCell ref="M94:N94"/>
    <mergeCell ref="A85:A86"/>
    <mergeCell ref="M85:N85"/>
    <mergeCell ref="M86:N86"/>
    <mergeCell ref="A87:A88"/>
    <mergeCell ref="M87:N87"/>
    <mergeCell ref="M88:N88"/>
    <mergeCell ref="A91:A92"/>
    <mergeCell ref="A101:A102"/>
    <mergeCell ref="M101:N101"/>
    <mergeCell ref="M102:N102"/>
    <mergeCell ref="A103:A104"/>
    <mergeCell ref="M103:N103"/>
    <mergeCell ref="M104:N104"/>
    <mergeCell ref="A95:A96"/>
    <mergeCell ref="M95:N95"/>
    <mergeCell ref="M96:N96"/>
    <mergeCell ref="M98:N98"/>
    <mergeCell ref="A99:A100"/>
    <mergeCell ref="M99:N99"/>
    <mergeCell ref="M100:N100"/>
    <mergeCell ref="A97:A98"/>
    <mergeCell ref="M109:N109"/>
    <mergeCell ref="M110:N110"/>
    <mergeCell ref="A111:A112"/>
    <mergeCell ref="M111:N111"/>
    <mergeCell ref="M112:N112"/>
    <mergeCell ref="M114:N114"/>
    <mergeCell ref="A105:A106"/>
    <mergeCell ref="M105:N105"/>
    <mergeCell ref="M106:N106"/>
    <mergeCell ref="A107:A108"/>
    <mergeCell ref="M107:N107"/>
    <mergeCell ref="M108:N108"/>
    <mergeCell ref="A113:A114"/>
    <mergeCell ref="A119:A120"/>
    <mergeCell ref="M119:N119"/>
    <mergeCell ref="M120:N120"/>
    <mergeCell ref="A121:A122"/>
    <mergeCell ref="M121:N121"/>
    <mergeCell ref="M122:N122"/>
    <mergeCell ref="A115:A116"/>
    <mergeCell ref="M115:N115"/>
    <mergeCell ref="M116:N116"/>
    <mergeCell ref="A117:A118"/>
    <mergeCell ref="M117:N117"/>
    <mergeCell ref="M118:N118"/>
    <mergeCell ref="A129:A130"/>
    <mergeCell ref="M131:N131"/>
    <mergeCell ref="B136:C136"/>
    <mergeCell ref="H136:I136"/>
    <mergeCell ref="L136:N136"/>
    <mergeCell ref="B141:C141"/>
    <mergeCell ref="H141:I141"/>
    <mergeCell ref="L141:N141"/>
    <mergeCell ref="M123:N123"/>
    <mergeCell ref="A124:A125"/>
    <mergeCell ref="M124:N124"/>
    <mergeCell ref="M125:N125"/>
    <mergeCell ref="M126:N126"/>
    <mergeCell ref="A127:A128"/>
    <mergeCell ref="M127:N127"/>
    <mergeCell ref="M128:N128"/>
  </mergeCells>
  <printOptions horizontalCentered="1"/>
  <pageMargins left="0.25" right="0.25" top="0.16" bottom="0.12" header="0.18" footer="0.12"/>
  <pageSetup paperSize="9" scale="49" fitToHeight="0" orientation="landscape" horizontalDpi="360" verticalDpi="360" r:id="rId1"/>
  <rowBreaks count="1" manualBreakCount="1">
    <brk id="70" max="15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7">
    <pageSetUpPr fitToPage="1"/>
  </sheetPr>
  <dimension ref="A1:P140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6.81640625" style="294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324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869" t="s">
        <v>325</v>
      </c>
      <c r="C5" s="869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43800</v>
      </c>
      <c r="B6" s="327">
        <v>168606</v>
      </c>
      <c r="C6" s="327"/>
      <c r="D6" s="297"/>
      <c r="E6" s="297"/>
      <c r="F6" s="297"/>
      <c r="G6" s="298"/>
      <c r="H6" s="298"/>
      <c r="I6" s="298"/>
      <c r="J6" s="298"/>
      <c r="K6" s="1241"/>
      <c r="L6" s="1288"/>
      <c r="M6" s="298">
        <v>467180</v>
      </c>
      <c r="N6" s="298"/>
      <c r="O6" s="298"/>
    </row>
    <row r="7" spans="1:16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/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43801</v>
      </c>
      <c r="B8" s="327">
        <v>162945</v>
      </c>
      <c r="C8" s="327"/>
      <c r="D8" s="297"/>
      <c r="E8" s="297"/>
      <c r="F8" s="297"/>
      <c r="G8" s="298"/>
      <c r="H8" s="298"/>
      <c r="I8" s="298"/>
      <c r="J8" s="298"/>
      <c r="K8" s="1289"/>
      <c r="L8" s="1290"/>
      <c r="M8" s="298"/>
      <c r="N8" s="298"/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43802</v>
      </c>
      <c r="B10" s="327">
        <v>144585</v>
      </c>
      <c r="C10" s="327">
        <v>250767</v>
      </c>
      <c r="D10" s="297"/>
      <c r="E10" s="297"/>
      <c r="F10" s="297">
        <v>130038</v>
      </c>
      <c r="G10" s="298">
        <v>268133</v>
      </c>
      <c r="H10" s="298">
        <v>83003</v>
      </c>
      <c r="I10" s="298">
        <v>114750</v>
      </c>
      <c r="J10" s="298"/>
      <c r="K10" s="1241"/>
      <c r="L10" s="1288"/>
      <c r="M10" s="298">
        <v>200000</v>
      </c>
      <c r="N10" s="298"/>
      <c r="O10" s="298"/>
    </row>
    <row r="11" spans="1:16" ht="15" customHeight="1" x14ac:dyDescent="0.35">
      <c r="A11" s="1250"/>
      <c r="B11" s="327"/>
      <c r="C11" s="297"/>
      <c r="D11" s="297"/>
      <c r="E11" s="297"/>
      <c r="F11" s="297"/>
      <c r="G11" s="298"/>
      <c r="H11" s="298"/>
      <c r="I11" s="298"/>
      <c r="J11" s="298"/>
      <c r="K11" s="868"/>
      <c r="L11" s="881"/>
      <c r="M11" s="298"/>
      <c r="N11" s="298"/>
      <c r="O11" s="298"/>
    </row>
    <row r="12" spans="1:16" ht="15" customHeight="1" x14ac:dyDescent="0.35">
      <c r="A12" s="1251"/>
      <c r="B12" s="327"/>
      <c r="C12" s="327"/>
      <c r="D12" s="297"/>
      <c r="E12" s="297"/>
      <c r="F12" s="297"/>
      <c r="G12" s="298"/>
      <c r="H12" s="298"/>
      <c r="I12" s="298"/>
      <c r="J12" s="298"/>
      <c r="K12" s="1241"/>
      <c r="L12" s="1288"/>
      <c r="M12" s="298"/>
      <c r="N12" s="298"/>
      <c r="O12" s="298"/>
    </row>
    <row r="13" spans="1:16" ht="15" customHeight="1" x14ac:dyDescent="0.35">
      <c r="A13" s="1249">
        <v>43803</v>
      </c>
      <c r="B13" s="327">
        <v>137547</v>
      </c>
      <c r="C13" s="327"/>
      <c r="D13" s="297"/>
      <c r="E13" s="297">
        <v>180250</v>
      </c>
      <c r="F13" s="297">
        <v>180250</v>
      </c>
      <c r="G13" s="298"/>
      <c r="H13" s="298">
        <v>65102</v>
      </c>
      <c r="I13" s="298">
        <v>114750</v>
      </c>
      <c r="J13" s="298">
        <v>88740</v>
      </c>
      <c r="K13" s="1241"/>
      <c r="L13" s="1288"/>
      <c r="M13" s="298"/>
      <c r="N13" s="298"/>
      <c r="O13" s="298"/>
    </row>
    <row r="14" spans="1:16" ht="15" customHeight="1" x14ac:dyDescent="0.35">
      <c r="A14" s="1251"/>
      <c r="B14" s="327"/>
      <c r="C14" s="327"/>
      <c r="D14" s="297"/>
      <c r="E14" s="297">
        <v>164285</v>
      </c>
      <c r="F14" s="297"/>
      <c r="G14" s="298"/>
      <c r="H14" s="298"/>
      <c r="I14" s="298"/>
      <c r="J14" s="298"/>
      <c r="K14" s="1241"/>
      <c r="L14" s="1288"/>
      <c r="M14" s="298"/>
      <c r="N14" s="298"/>
      <c r="O14" s="298"/>
    </row>
    <row r="15" spans="1:16" ht="15" customHeight="1" x14ac:dyDescent="0.35">
      <c r="A15" s="1249">
        <v>43804</v>
      </c>
      <c r="B15" s="327">
        <v>122324</v>
      </c>
      <c r="C15" s="327">
        <v>297279</v>
      </c>
      <c r="D15" s="297"/>
      <c r="E15" s="297"/>
      <c r="F15" s="297"/>
      <c r="G15" s="298"/>
      <c r="H15" s="298"/>
      <c r="I15" s="298">
        <v>114750</v>
      </c>
      <c r="J15" s="298"/>
      <c r="K15" s="1241"/>
      <c r="L15" s="1288"/>
      <c r="M15" s="298"/>
      <c r="N15" s="298"/>
      <c r="O15" s="298"/>
    </row>
    <row r="16" spans="1:16" ht="15" customHeight="1" x14ac:dyDescent="0.35">
      <c r="A16" s="1251"/>
      <c r="B16" s="327"/>
      <c r="C16" s="327"/>
      <c r="D16" s="297"/>
      <c r="E16" s="297"/>
      <c r="F16" s="297"/>
      <c r="G16" s="298"/>
      <c r="H16" s="298"/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49">
        <v>43805</v>
      </c>
      <c r="B17" s="327">
        <v>156825</v>
      </c>
      <c r="C17" s="327">
        <v>219096</v>
      </c>
      <c r="D17" s="297"/>
      <c r="E17" s="297"/>
      <c r="F17" s="297"/>
      <c r="G17" s="298"/>
      <c r="H17" s="298"/>
      <c r="I17" s="298">
        <v>114750</v>
      </c>
      <c r="J17" s="298"/>
      <c r="K17" s="1241"/>
      <c r="L17" s="1288"/>
      <c r="M17" s="298"/>
      <c r="N17" s="298">
        <v>559490</v>
      </c>
      <c r="O17" s="298"/>
    </row>
    <row r="18" spans="1:15" ht="15" customHeight="1" x14ac:dyDescent="0.35">
      <c r="A18" s="1251"/>
      <c r="B18" s="327"/>
      <c r="C18" s="327"/>
      <c r="D18" s="297"/>
      <c r="E18" s="297"/>
      <c r="F18" s="297"/>
      <c r="G18" s="298"/>
      <c r="H18" s="298"/>
      <c r="I18" s="298"/>
      <c r="J18" s="298"/>
      <c r="K18" s="1241"/>
      <c r="L18" s="1288"/>
      <c r="M18" s="298"/>
      <c r="N18" s="298"/>
      <c r="O18" s="298"/>
    </row>
    <row r="19" spans="1:15" ht="15" customHeight="1" x14ac:dyDescent="0.35">
      <c r="A19" s="1249">
        <v>43806</v>
      </c>
      <c r="B19" s="327">
        <v>329180</v>
      </c>
      <c r="C19" s="327">
        <v>238068</v>
      </c>
      <c r="D19" s="297">
        <v>239675</v>
      </c>
      <c r="E19" s="297"/>
      <c r="F19" s="297">
        <v>189520</v>
      </c>
      <c r="G19" s="298"/>
      <c r="H19" s="298"/>
      <c r="I19" s="298">
        <v>114750</v>
      </c>
      <c r="J19" s="298"/>
      <c r="K19" s="1241">
        <v>56075</v>
      </c>
      <c r="L19" s="1288"/>
      <c r="M19" s="298"/>
      <c r="N19" s="298"/>
      <c r="O19" s="298"/>
    </row>
    <row r="20" spans="1:15" ht="15" customHeight="1" x14ac:dyDescent="0.35">
      <c r="A20" s="1251"/>
      <c r="B20" s="327"/>
      <c r="C20" s="327"/>
      <c r="D20" s="297"/>
      <c r="E20" s="297"/>
      <c r="F20" s="297"/>
      <c r="G20" s="298"/>
      <c r="H20" s="298"/>
      <c r="I20" s="298"/>
      <c r="J20" s="298"/>
      <c r="K20" s="1241"/>
      <c r="L20" s="1288"/>
      <c r="M20" s="298"/>
      <c r="N20" s="298"/>
      <c r="O20" s="298"/>
    </row>
    <row r="21" spans="1:15" ht="15" customHeight="1" x14ac:dyDescent="0.35">
      <c r="A21" s="1249">
        <v>43807</v>
      </c>
      <c r="B21" s="327">
        <v>299192</v>
      </c>
      <c r="C21" s="327">
        <v>250308</v>
      </c>
      <c r="D21" s="297"/>
      <c r="E21" s="297">
        <v>157745</v>
      </c>
      <c r="F21" s="297"/>
      <c r="G21" s="298"/>
      <c r="H21" s="298"/>
      <c r="I21" s="298"/>
      <c r="J21" s="298"/>
      <c r="K21" s="1241"/>
      <c r="L21" s="1288"/>
      <c r="M21" s="298"/>
      <c r="N21" s="298"/>
      <c r="O21" s="298"/>
    </row>
    <row r="22" spans="1:15" ht="15" customHeight="1" x14ac:dyDescent="0.35">
      <c r="A22" s="1251"/>
      <c r="B22" s="327">
        <v>348458</v>
      </c>
      <c r="C22" s="327"/>
      <c r="D22" s="297"/>
      <c r="E22" s="297"/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49">
        <v>43808</v>
      </c>
      <c r="B23" s="327">
        <v>303858</v>
      </c>
      <c r="C23" s="327">
        <v>207927</v>
      </c>
      <c r="D23" s="297"/>
      <c r="E23" s="297"/>
      <c r="F23" s="297"/>
      <c r="G23" s="298"/>
      <c r="H23" s="298">
        <v>86675</v>
      </c>
      <c r="I23" s="298">
        <v>114750</v>
      </c>
      <c r="J23" s="298"/>
      <c r="K23" s="1241"/>
      <c r="L23" s="1288"/>
      <c r="M23" s="298"/>
      <c r="N23" s="298"/>
      <c r="O23" s="298"/>
    </row>
    <row r="24" spans="1:15" ht="15" customHeight="1" x14ac:dyDescent="0.35">
      <c r="A24" s="1251"/>
      <c r="B24" s="327">
        <v>90806</v>
      </c>
      <c r="C24" s="327"/>
      <c r="D24" s="297"/>
      <c r="E24" s="297"/>
      <c r="F24" s="297"/>
      <c r="G24" s="298"/>
      <c r="H24" s="298"/>
      <c r="I24" s="298"/>
      <c r="J24" s="298"/>
      <c r="K24" s="1241"/>
      <c r="L24" s="1288"/>
      <c r="M24" s="298"/>
      <c r="N24" s="298"/>
      <c r="O24" s="298"/>
    </row>
    <row r="25" spans="1:15" ht="15" customHeight="1" x14ac:dyDescent="0.35">
      <c r="A25" s="1249">
        <v>43809</v>
      </c>
      <c r="B25" s="327">
        <v>151394</v>
      </c>
      <c r="C25" s="327">
        <v>225752</v>
      </c>
      <c r="D25" s="297"/>
      <c r="E25" s="297"/>
      <c r="F25" s="297"/>
      <c r="G25" s="298"/>
      <c r="H25" s="298"/>
      <c r="I25" s="298">
        <v>114750</v>
      </c>
      <c r="J25" s="298">
        <v>110007</v>
      </c>
      <c r="K25" s="1241"/>
      <c r="L25" s="1288"/>
      <c r="M25" s="298">
        <v>470570</v>
      </c>
      <c r="N25" s="298"/>
      <c r="O25" s="298"/>
    </row>
    <row r="26" spans="1:15" ht="15" customHeight="1" x14ac:dyDescent="0.35">
      <c r="A26" s="1251"/>
      <c r="B26" s="327"/>
      <c r="C26" s="327"/>
      <c r="D26" s="297"/>
      <c r="E26" s="297"/>
      <c r="F26" s="297"/>
      <c r="G26" s="298"/>
      <c r="H26" s="298"/>
      <c r="I26" s="298"/>
      <c r="J26" s="298"/>
      <c r="K26" s="1241"/>
      <c r="L26" s="1288"/>
      <c r="M26" s="298"/>
      <c r="N26" s="298"/>
      <c r="O26" s="298"/>
    </row>
    <row r="27" spans="1:15" ht="15" customHeight="1" x14ac:dyDescent="0.35">
      <c r="A27" s="1249">
        <v>43810</v>
      </c>
      <c r="B27" s="327">
        <v>317628</v>
      </c>
      <c r="C27" s="327">
        <v>192551</v>
      </c>
      <c r="D27" s="297"/>
      <c r="E27" s="297"/>
      <c r="F27" s="297">
        <v>174482</v>
      </c>
      <c r="G27" s="298">
        <v>308142</v>
      </c>
      <c r="H27" s="298"/>
      <c r="I27" s="298">
        <v>114750</v>
      </c>
      <c r="J27" s="298"/>
      <c r="K27" s="1241"/>
      <c r="L27" s="1288"/>
      <c r="M27" s="298"/>
      <c r="N27" s="298"/>
      <c r="O27" s="298"/>
    </row>
    <row r="28" spans="1:15" ht="15" customHeight="1" x14ac:dyDescent="0.35">
      <c r="A28" s="1251"/>
      <c r="B28" s="327"/>
      <c r="C28" s="327"/>
      <c r="D28" s="297"/>
      <c r="E28" s="297"/>
      <c r="F28" s="297"/>
      <c r="G28" s="298"/>
      <c r="H28" s="298"/>
      <c r="I28" s="298">
        <v>114750</v>
      </c>
      <c r="J28" s="298"/>
      <c r="K28" s="1241"/>
      <c r="L28" s="1288"/>
      <c r="M28" s="298"/>
      <c r="N28" s="298"/>
      <c r="O28" s="298"/>
    </row>
    <row r="29" spans="1:15" ht="15" customHeight="1" x14ac:dyDescent="0.35">
      <c r="A29" s="1249">
        <v>43811</v>
      </c>
      <c r="B29" s="327">
        <v>306000</v>
      </c>
      <c r="C29" s="327">
        <v>206703</v>
      </c>
      <c r="D29" s="297"/>
      <c r="E29" s="297"/>
      <c r="F29" s="297"/>
      <c r="G29" s="298"/>
      <c r="H29" s="298">
        <v>77495</v>
      </c>
      <c r="I29" s="298">
        <v>114750</v>
      </c>
      <c r="J29" s="298"/>
      <c r="K29" s="1241"/>
      <c r="L29" s="1288"/>
      <c r="M29" s="298"/>
      <c r="N29" s="298"/>
      <c r="O29" s="298"/>
    </row>
    <row r="30" spans="1:15" ht="15" customHeight="1" x14ac:dyDescent="0.35">
      <c r="A30" s="1251"/>
      <c r="B30" s="327"/>
      <c r="C30" s="327"/>
      <c r="D30" s="297"/>
      <c r="E30" s="297"/>
      <c r="F30" s="297"/>
      <c r="G30" s="298"/>
      <c r="H30" s="298"/>
      <c r="I30" s="298"/>
      <c r="J30" s="298"/>
      <c r="K30" s="1241"/>
      <c r="L30" s="1288"/>
      <c r="M30" s="298"/>
      <c r="N30" s="298"/>
      <c r="O30" s="298"/>
    </row>
    <row r="31" spans="1:15" ht="15" customHeight="1" x14ac:dyDescent="0.35">
      <c r="A31" s="1249">
        <v>43812</v>
      </c>
      <c r="B31" s="327">
        <v>285362</v>
      </c>
      <c r="C31" s="327">
        <v>206321</v>
      </c>
      <c r="D31" s="297"/>
      <c r="E31" s="297"/>
      <c r="F31" s="297"/>
      <c r="G31" s="298"/>
      <c r="H31" s="298"/>
      <c r="I31" s="298">
        <v>114750</v>
      </c>
      <c r="J31" s="298"/>
      <c r="K31" s="1241"/>
      <c r="L31" s="1288"/>
      <c r="M31" s="298"/>
      <c r="N31" s="298"/>
      <c r="O31" s="298"/>
    </row>
    <row r="32" spans="1:15" ht="15" customHeight="1" x14ac:dyDescent="0.35">
      <c r="A32" s="1251"/>
      <c r="B32" s="327"/>
      <c r="C32" s="327"/>
      <c r="D32" s="297"/>
      <c r="E32" s="297"/>
      <c r="F32" s="297"/>
      <c r="G32" s="298"/>
      <c r="H32" s="298"/>
      <c r="I32" s="298">
        <v>114750</v>
      </c>
      <c r="J32" s="298"/>
      <c r="K32" s="1241"/>
      <c r="L32" s="1288"/>
      <c r="M32" s="298"/>
      <c r="N32" s="298"/>
      <c r="O32" s="298"/>
    </row>
    <row r="33" spans="1:15" ht="15" customHeight="1" x14ac:dyDescent="0.35">
      <c r="A33" s="1249">
        <v>43813</v>
      </c>
      <c r="B33" s="327">
        <v>127679</v>
      </c>
      <c r="C33" s="327">
        <v>198518</v>
      </c>
      <c r="D33" s="297"/>
      <c r="E33" s="297">
        <v>148887</v>
      </c>
      <c r="F33" s="297">
        <v>184576</v>
      </c>
      <c r="G33" s="298"/>
      <c r="H33" s="298">
        <v>90729</v>
      </c>
      <c r="I33" s="298">
        <v>114750</v>
      </c>
      <c r="J33" s="298">
        <v>85680</v>
      </c>
      <c r="K33" s="1241"/>
      <c r="L33" s="1288"/>
      <c r="M33" s="298"/>
      <c r="N33" s="298"/>
      <c r="O33" s="298"/>
    </row>
    <row r="34" spans="1:15" ht="15" customHeight="1" x14ac:dyDescent="0.35">
      <c r="A34" s="1251"/>
      <c r="B34" s="327"/>
      <c r="C34" s="327"/>
      <c r="D34" s="297"/>
      <c r="E34" s="297"/>
      <c r="F34" s="297"/>
      <c r="G34" s="298"/>
      <c r="H34" s="298"/>
      <c r="I34" s="298"/>
      <c r="J34" s="298"/>
      <c r="K34" s="1241"/>
      <c r="L34" s="1288"/>
      <c r="M34" s="298"/>
      <c r="N34" s="298"/>
      <c r="O34" s="298"/>
    </row>
    <row r="35" spans="1:15" ht="15" customHeight="1" x14ac:dyDescent="0.35">
      <c r="A35" s="1249">
        <v>43814</v>
      </c>
      <c r="B35" s="327"/>
      <c r="C35" s="327">
        <v>194769</v>
      </c>
      <c r="D35" s="297"/>
      <c r="E35" s="297"/>
      <c r="F35" s="297"/>
      <c r="G35" s="298"/>
      <c r="H35" s="298"/>
      <c r="I35" s="298"/>
      <c r="J35" s="298"/>
      <c r="K35" s="1241"/>
      <c r="L35" s="1288"/>
      <c r="M35" s="298"/>
      <c r="N35" s="298"/>
      <c r="O35" s="298"/>
    </row>
    <row r="36" spans="1:15" ht="15" customHeight="1" x14ac:dyDescent="0.35">
      <c r="A36" s="1251"/>
      <c r="B36" s="327"/>
      <c r="C36" s="327"/>
      <c r="D36" s="297"/>
      <c r="E36" s="297"/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49">
        <v>43815</v>
      </c>
      <c r="B37" s="327">
        <v>153000</v>
      </c>
      <c r="C37" s="327">
        <v>183983</v>
      </c>
      <c r="D37" s="297"/>
      <c r="E37" s="297"/>
      <c r="F37" s="297"/>
      <c r="G37" s="298"/>
      <c r="H37" s="298"/>
      <c r="I37" s="298">
        <v>114750</v>
      </c>
      <c r="J37" s="298">
        <v>87516</v>
      </c>
      <c r="K37" s="1241"/>
      <c r="L37" s="1288"/>
      <c r="M37" s="298"/>
      <c r="N37" s="298">
        <v>250805</v>
      </c>
      <c r="O37" s="298"/>
    </row>
    <row r="38" spans="1:15" ht="15" customHeight="1" x14ac:dyDescent="0.35">
      <c r="A38" s="1251"/>
      <c r="B38" s="327"/>
      <c r="C38" s="327"/>
      <c r="D38" s="297"/>
      <c r="E38" s="297"/>
      <c r="F38" s="297"/>
      <c r="G38" s="298"/>
      <c r="H38" s="298"/>
      <c r="I38" s="298"/>
      <c r="J38" s="298"/>
      <c r="K38" s="1241"/>
      <c r="L38" s="1288"/>
      <c r="M38" s="298"/>
      <c r="N38" s="298"/>
      <c r="O38" s="298"/>
    </row>
    <row r="39" spans="1:15" ht="15" customHeight="1" x14ac:dyDescent="0.35">
      <c r="A39" s="1249">
        <v>43816</v>
      </c>
      <c r="B39" s="327">
        <v>102510</v>
      </c>
      <c r="C39" s="327">
        <v>178551</v>
      </c>
      <c r="D39" s="297"/>
      <c r="E39" s="297"/>
      <c r="F39" s="297"/>
      <c r="G39" s="298"/>
      <c r="H39" s="298"/>
      <c r="I39" s="298">
        <v>114750</v>
      </c>
      <c r="J39" s="298"/>
      <c r="K39" s="1241"/>
      <c r="L39" s="1288"/>
      <c r="M39" s="298"/>
      <c r="N39" s="298"/>
      <c r="O39" s="298"/>
    </row>
    <row r="40" spans="1:15" ht="15" customHeight="1" x14ac:dyDescent="0.35">
      <c r="A40" s="1251"/>
      <c r="B40" s="327"/>
      <c r="C40" s="327"/>
      <c r="D40" s="297"/>
      <c r="E40" s="297"/>
      <c r="F40" s="297"/>
      <c r="G40" s="298"/>
      <c r="H40" s="298"/>
      <c r="I40" s="298"/>
      <c r="J40" s="298"/>
      <c r="K40" s="1241"/>
      <c r="L40" s="1288"/>
      <c r="M40" s="298"/>
      <c r="N40" s="298"/>
      <c r="O40" s="298"/>
    </row>
    <row r="41" spans="1:15" ht="15" customHeight="1" x14ac:dyDescent="0.35">
      <c r="A41" s="1249">
        <v>43817</v>
      </c>
      <c r="B41" s="327">
        <v>123395</v>
      </c>
      <c r="C41" s="327">
        <v>180311</v>
      </c>
      <c r="D41" s="297">
        <v>212288</v>
      </c>
      <c r="E41" s="297"/>
      <c r="F41" s="297"/>
      <c r="G41" s="298">
        <v>277313</v>
      </c>
      <c r="H41" s="298"/>
      <c r="I41" s="298">
        <v>114750</v>
      </c>
      <c r="J41" s="298"/>
      <c r="K41" s="1241"/>
      <c r="L41" s="1288"/>
      <c r="M41" s="298"/>
      <c r="N41" s="298"/>
      <c r="O41" s="298"/>
    </row>
    <row r="42" spans="1:15" ht="15" customHeight="1" x14ac:dyDescent="0.35">
      <c r="A42" s="1251"/>
      <c r="B42" s="327"/>
      <c r="C42" s="327"/>
      <c r="D42" s="297"/>
      <c r="E42" s="297"/>
      <c r="F42" s="297"/>
      <c r="G42" s="298"/>
      <c r="H42" s="298"/>
      <c r="I42" s="298"/>
      <c r="J42" s="298"/>
      <c r="K42" s="1241"/>
      <c r="L42" s="1288"/>
      <c r="M42" s="298"/>
      <c r="N42" s="298"/>
      <c r="O42" s="298"/>
    </row>
    <row r="43" spans="1:15" ht="15" customHeight="1" x14ac:dyDescent="0.35">
      <c r="A43" s="1249">
        <v>43818</v>
      </c>
      <c r="B43" s="327">
        <v>128444</v>
      </c>
      <c r="C43" s="327">
        <v>111155</v>
      </c>
      <c r="D43" s="297">
        <v>100000</v>
      </c>
      <c r="E43" s="297">
        <v>184885</v>
      </c>
      <c r="F43" s="297">
        <v>185864</v>
      </c>
      <c r="G43" s="298"/>
      <c r="H43" s="298">
        <v>67397</v>
      </c>
      <c r="I43" s="298">
        <v>114750</v>
      </c>
      <c r="J43" s="298"/>
      <c r="K43" s="1241"/>
      <c r="L43" s="1288"/>
      <c r="M43" s="298"/>
      <c r="N43" s="298"/>
      <c r="O43" s="298"/>
    </row>
    <row r="44" spans="1:15" ht="15" customHeight="1" x14ac:dyDescent="0.35">
      <c r="A44" s="1251"/>
      <c r="B44" s="327"/>
      <c r="C44" s="327"/>
      <c r="D44" s="297"/>
      <c r="E44" s="297"/>
      <c r="F44" s="297">
        <v>177675</v>
      </c>
      <c r="G44" s="298"/>
      <c r="H44" s="298">
        <v>67703</v>
      </c>
      <c r="I44" s="298"/>
      <c r="J44" s="298"/>
      <c r="K44" s="1241"/>
      <c r="L44" s="1288"/>
      <c r="M44" s="298"/>
      <c r="N44" s="298"/>
      <c r="O44" s="298"/>
    </row>
    <row r="45" spans="1:15" ht="15" customHeight="1" x14ac:dyDescent="0.35">
      <c r="A45" s="1249">
        <v>43819</v>
      </c>
      <c r="B45" s="327"/>
      <c r="C45" s="327">
        <v>224222</v>
      </c>
      <c r="D45" s="297">
        <v>117275</v>
      </c>
      <c r="E45" s="297">
        <v>158620</v>
      </c>
      <c r="F45" s="297"/>
      <c r="G45" s="298"/>
      <c r="H45" s="298"/>
      <c r="I45" s="298">
        <v>114750</v>
      </c>
      <c r="J45" s="298"/>
      <c r="K45" s="1241"/>
      <c r="L45" s="1288"/>
      <c r="M45" s="298"/>
      <c r="N45" s="298"/>
      <c r="O45" s="298"/>
    </row>
    <row r="46" spans="1:15" ht="15" customHeight="1" x14ac:dyDescent="0.35">
      <c r="A46" s="1251"/>
      <c r="B46" s="327"/>
      <c r="C46" s="327"/>
      <c r="D46" s="298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49">
        <v>43820</v>
      </c>
      <c r="B47" s="327"/>
      <c r="C47" s="327">
        <v>211446</v>
      </c>
      <c r="D47" s="298">
        <v>120794</v>
      </c>
      <c r="E47" s="297"/>
      <c r="F47" s="297"/>
      <c r="G47" s="298"/>
      <c r="H47" s="298"/>
      <c r="I47" s="298">
        <v>114750</v>
      </c>
      <c r="J47" s="298"/>
      <c r="K47" s="1241">
        <v>65025</v>
      </c>
      <c r="L47" s="1288"/>
      <c r="M47" s="298"/>
      <c r="N47" s="298"/>
      <c r="O47" s="298"/>
    </row>
    <row r="48" spans="1:15" ht="15" customHeight="1" x14ac:dyDescent="0.35">
      <c r="A48" s="1251"/>
      <c r="B48" s="327"/>
      <c r="C48" s="327"/>
      <c r="D48" s="297"/>
      <c r="E48" s="297"/>
      <c r="F48" s="297"/>
      <c r="G48" s="298"/>
      <c r="H48" s="298"/>
      <c r="I48" s="298"/>
      <c r="J48" s="298"/>
      <c r="K48" s="1241"/>
      <c r="L48" s="1288"/>
      <c r="M48" s="298"/>
      <c r="N48" s="298"/>
      <c r="O48" s="298"/>
    </row>
    <row r="49" spans="1:15" ht="17.25" customHeight="1" x14ac:dyDescent="0.35">
      <c r="A49" s="1249">
        <v>43821</v>
      </c>
      <c r="B49" s="327"/>
      <c r="C49" s="327">
        <v>223763</v>
      </c>
      <c r="D49" s="297">
        <v>88434</v>
      </c>
      <c r="E49" s="297"/>
      <c r="F49" s="297"/>
      <c r="G49" s="298"/>
      <c r="H49" s="298"/>
      <c r="I49" s="298"/>
      <c r="J49" s="298"/>
      <c r="K49" s="1241"/>
      <c r="L49" s="1288"/>
      <c r="M49" s="298"/>
      <c r="N49" s="298"/>
      <c r="O49" s="298"/>
    </row>
    <row r="50" spans="1:15" ht="15" customHeight="1" x14ac:dyDescent="0.35">
      <c r="A50" s="1251"/>
      <c r="B50" s="327"/>
      <c r="C50" s="327"/>
      <c r="D50" s="297"/>
      <c r="E50" s="297"/>
      <c r="F50" s="297"/>
      <c r="G50" s="298"/>
      <c r="H50" s="298"/>
      <c r="I50" s="298"/>
      <c r="J50" s="298"/>
      <c r="K50" s="1241"/>
      <c r="L50" s="1288"/>
      <c r="M50" s="298"/>
      <c r="N50" s="298"/>
      <c r="O50" s="298"/>
    </row>
    <row r="51" spans="1:15" ht="15" customHeight="1" x14ac:dyDescent="0.35">
      <c r="A51" s="1249">
        <v>43822</v>
      </c>
      <c r="B51" s="327"/>
      <c r="C51" s="327">
        <v>221697</v>
      </c>
      <c r="D51" s="297"/>
      <c r="E51" s="297"/>
      <c r="F51" s="297">
        <v>183907</v>
      </c>
      <c r="G51" s="298"/>
      <c r="H51" s="298"/>
      <c r="I51" s="298">
        <v>114750</v>
      </c>
      <c r="J51" s="298">
        <v>105570</v>
      </c>
      <c r="K51" s="1241"/>
      <c r="L51" s="1288"/>
      <c r="M51" s="298">
        <v>222532</v>
      </c>
      <c r="N51" s="298"/>
      <c r="O51" s="298"/>
    </row>
    <row r="52" spans="1:15" ht="15" customHeight="1" x14ac:dyDescent="0.35">
      <c r="A52" s="1251"/>
      <c r="B52" s="327"/>
      <c r="C52" s="327"/>
      <c r="D52" s="297"/>
      <c r="E52" s="297"/>
      <c r="F52" s="297"/>
      <c r="G52" s="298"/>
      <c r="H52" s="298"/>
      <c r="I52" s="298"/>
      <c r="J52" s="298"/>
      <c r="K52" s="1241"/>
      <c r="L52" s="1288"/>
      <c r="M52" s="298"/>
      <c r="N52" s="298"/>
      <c r="O52" s="298"/>
    </row>
    <row r="53" spans="1:15" ht="15" customHeight="1" x14ac:dyDescent="0.35">
      <c r="A53" s="1249">
        <v>43823</v>
      </c>
      <c r="B53" s="327"/>
      <c r="C53" s="327">
        <v>194846</v>
      </c>
      <c r="D53" s="297">
        <v>224298</v>
      </c>
      <c r="E53" s="297">
        <v>136012</v>
      </c>
      <c r="F53" s="297"/>
      <c r="G53" s="298"/>
      <c r="H53" s="298"/>
      <c r="I53" s="298">
        <v>114750</v>
      </c>
      <c r="J53" s="298"/>
      <c r="K53" s="1241"/>
      <c r="L53" s="1288"/>
      <c r="M53" s="298"/>
      <c r="N53" s="298"/>
      <c r="O53" s="298"/>
    </row>
    <row r="54" spans="1:15" ht="15" customHeight="1" x14ac:dyDescent="0.35">
      <c r="A54" s="1251"/>
      <c r="B54" s="327"/>
      <c r="C54" s="327"/>
      <c r="D54" s="297"/>
      <c r="E54" s="297"/>
      <c r="F54" s="297"/>
      <c r="G54" s="298"/>
      <c r="H54" s="298"/>
      <c r="I54" s="298"/>
      <c r="J54" s="298"/>
      <c r="K54" s="1241"/>
      <c r="L54" s="1288"/>
      <c r="M54" s="298"/>
      <c r="N54" s="298"/>
      <c r="O54" s="298"/>
    </row>
    <row r="55" spans="1:15" ht="15" customHeight="1" x14ac:dyDescent="0.35">
      <c r="A55" s="1249">
        <v>43824</v>
      </c>
      <c r="B55" s="327"/>
      <c r="C55" s="327">
        <v>174803</v>
      </c>
      <c r="D55" s="297">
        <v>157820</v>
      </c>
      <c r="E55" s="297"/>
      <c r="F55" s="297"/>
      <c r="G55" s="298"/>
      <c r="H55" s="298">
        <v>74970</v>
      </c>
      <c r="I55" s="298"/>
      <c r="J55" s="298">
        <v>94707</v>
      </c>
      <c r="K55" s="1241"/>
      <c r="L55" s="1288"/>
      <c r="M55" s="298"/>
      <c r="N55" s="298"/>
      <c r="O55" s="298"/>
    </row>
    <row r="56" spans="1:15" ht="15" customHeight="1" x14ac:dyDescent="0.35">
      <c r="A56" s="1251"/>
      <c r="B56" s="327"/>
      <c r="C56" s="327"/>
      <c r="D56" s="297"/>
      <c r="E56" s="297"/>
      <c r="F56" s="297"/>
      <c r="G56" s="298"/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49">
        <v>43825</v>
      </c>
      <c r="B57" s="327"/>
      <c r="C57" s="327">
        <v>196911</v>
      </c>
      <c r="D57" s="297">
        <v>137012</v>
      </c>
      <c r="E57" s="297"/>
      <c r="F57" s="297"/>
      <c r="G57" s="298"/>
      <c r="H57" s="298"/>
      <c r="I57" s="298">
        <v>114750</v>
      </c>
      <c r="J57" s="298"/>
      <c r="K57" s="1241"/>
      <c r="L57" s="1288"/>
      <c r="M57" s="298"/>
      <c r="N57" s="298">
        <v>579740</v>
      </c>
      <c r="O57" s="298"/>
    </row>
    <row r="58" spans="1:15" ht="15" customHeight="1" x14ac:dyDescent="0.35">
      <c r="A58" s="1251"/>
      <c r="B58" s="327"/>
      <c r="C58" s="327"/>
      <c r="D58" s="297"/>
      <c r="E58" s="297"/>
      <c r="F58" s="297"/>
      <c r="G58" s="298"/>
      <c r="H58" s="298"/>
      <c r="I58" s="298"/>
      <c r="J58" s="298"/>
      <c r="K58" s="1241"/>
      <c r="L58" s="1288"/>
      <c r="M58" s="298"/>
      <c r="N58" s="298"/>
      <c r="O58" s="298"/>
    </row>
    <row r="59" spans="1:15" ht="15" customHeight="1" x14ac:dyDescent="0.35">
      <c r="A59" s="1249">
        <v>43826</v>
      </c>
      <c r="B59" s="327"/>
      <c r="C59" s="327">
        <v>240134</v>
      </c>
      <c r="D59" s="297">
        <v>123165</v>
      </c>
      <c r="E59" s="297">
        <v>134570</v>
      </c>
      <c r="F59" s="297"/>
      <c r="G59" s="298">
        <v>261630</v>
      </c>
      <c r="H59" s="298">
        <v>55922</v>
      </c>
      <c r="I59" s="298">
        <v>114750</v>
      </c>
      <c r="J59" s="298"/>
      <c r="K59" s="1241"/>
      <c r="L59" s="1288"/>
      <c r="M59" s="298"/>
      <c r="N59" s="298"/>
      <c r="O59" s="298"/>
    </row>
    <row r="60" spans="1:15" ht="15" customHeight="1" x14ac:dyDescent="0.35">
      <c r="A60" s="1251"/>
      <c r="B60" s="327"/>
      <c r="C60" s="327"/>
      <c r="D60" s="297"/>
      <c r="E60" s="297"/>
      <c r="F60" s="297"/>
      <c r="G60" s="298"/>
      <c r="H60" s="298"/>
      <c r="I60" s="298"/>
      <c r="J60" s="298"/>
      <c r="K60" s="1241"/>
      <c r="L60" s="1288"/>
      <c r="M60" s="298"/>
      <c r="N60" s="298"/>
      <c r="O60" s="298"/>
    </row>
    <row r="61" spans="1:15" ht="15" customHeight="1" x14ac:dyDescent="0.35">
      <c r="A61" s="1249">
        <v>43827</v>
      </c>
      <c r="B61" s="327"/>
      <c r="C61" s="327">
        <v>166005</v>
      </c>
      <c r="D61" s="297">
        <v>144050</v>
      </c>
      <c r="E61" s="297"/>
      <c r="F61" s="297"/>
      <c r="G61" s="298"/>
      <c r="H61" s="298"/>
      <c r="I61" s="298"/>
      <c r="J61" s="298"/>
      <c r="K61" s="1241"/>
      <c r="L61" s="1288"/>
      <c r="M61" s="298"/>
      <c r="N61" s="298"/>
      <c r="O61" s="298"/>
    </row>
    <row r="62" spans="1:15" ht="15" customHeight="1" x14ac:dyDescent="0.35">
      <c r="A62" s="1251"/>
      <c r="B62" s="327"/>
      <c r="C62" s="327"/>
      <c r="D62" s="297"/>
      <c r="E62" s="297"/>
      <c r="F62" s="297"/>
      <c r="G62" s="298"/>
      <c r="H62" s="298"/>
      <c r="I62" s="298"/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43828</v>
      </c>
      <c r="B63" s="327"/>
      <c r="C63" s="327">
        <v>206091</v>
      </c>
      <c r="D63" s="297"/>
      <c r="E63" s="297"/>
      <c r="F63" s="297"/>
      <c r="G63" s="298"/>
      <c r="H63" s="298"/>
      <c r="I63" s="298"/>
      <c r="J63" s="298"/>
      <c r="K63" s="1241"/>
      <c r="L63" s="1288"/>
      <c r="M63" s="298"/>
      <c r="N63" s="298"/>
      <c r="O63" s="298"/>
    </row>
    <row r="64" spans="1:15" ht="15" customHeight="1" x14ac:dyDescent="0.35">
      <c r="A64" s="1251"/>
      <c r="B64" s="327"/>
      <c r="C64" s="327"/>
      <c r="D64" s="297"/>
      <c r="E64" s="297"/>
      <c r="F64" s="297"/>
      <c r="G64" s="298"/>
      <c r="H64" s="298"/>
      <c r="I64" s="298"/>
      <c r="J64" s="298"/>
      <c r="K64" s="1241"/>
      <c r="L64" s="1288"/>
      <c r="M64" s="298"/>
      <c r="N64" s="298"/>
      <c r="O64" s="298"/>
    </row>
    <row r="65" spans="1:15" ht="15" customHeight="1" x14ac:dyDescent="0.35">
      <c r="A65" s="1249">
        <v>43829</v>
      </c>
      <c r="B65" s="327"/>
      <c r="C65" s="327">
        <v>209840</v>
      </c>
      <c r="D65" s="297">
        <v>166694</v>
      </c>
      <c r="E65" s="297"/>
      <c r="F65" s="297"/>
      <c r="G65" s="298"/>
      <c r="H65" s="298"/>
      <c r="I65" s="298">
        <v>114750</v>
      </c>
      <c r="J65" s="298"/>
      <c r="K65" s="1241"/>
      <c r="L65" s="1288"/>
      <c r="M65" s="298"/>
      <c r="N65" s="298"/>
      <c r="O65" s="298"/>
    </row>
    <row r="66" spans="1:15" ht="15" customHeight="1" x14ac:dyDescent="0.35">
      <c r="A66" s="1251"/>
      <c r="B66" s="327"/>
      <c r="C66" s="327"/>
      <c r="D66" s="297"/>
      <c r="E66" s="297"/>
      <c r="F66" s="297"/>
      <c r="G66" s="298"/>
      <c r="H66" s="298"/>
      <c r="I66" s="298">
        <v>114750</v>
      </c>
      <c r="J66" s="298"/>
      <c r="K66" s="1241"/>
      <c r="L66" s="1288"/>
      <c r="M66" s="298"/>
      <c r="N66" s="298"/>
      <c r="O66" s="298"/>
    </row>
    <row r="67" spans="1:15" ht="15" customHeight="1" x14ac:dyDescent="0.35">
      <c r="A67" s="1249">
        <v>43830</v>
      </c>
      <c r="B67" s="327"/>
      <c r="C67" s="327">
        <v>212058</v>
      </c>
      <c r="D67" s="297">
        <v>121941</v>
      </c>
      <c r="E67" s="297">
        <v>169075</v>
      </c>
      <c r="F67" s="297"/>
      <c r="G67" s="298"/>
      <c r="H67" s="298"/>
      <c r="I67" s="298"/>
      <c r="J67" s="298"/>
      <c r="K67" s="868"/>
      <c r="L67" s="881"/>
      <c r="M67" s="298"/>
      <c r="N67" s="298"/>
      <c r="O67" s="298"/>
    </row>
    <row r="68" spans="1:15" ht="15" customHeight="1" x14ac:dyDescent="0.35">
      <c r="A68" s="1251"/>
      <c r="B68" s="327"/>
      <c r="C68" s="327"/>
      <c r="D68" s="297">
        <v>235314</v>
      </c>
      <c r="E68" s="297"/>
      <c r="F68" s="297"/>
      <c r="G68" s="298"/>
      <c r="H68" s="298"/>
      <c r="I68" s="298"/>
      <c r="J68" s="298"/>
      <c r="K68" s="868"/>
      <c r="L68" s="881"/>
      <c r="M68" s="298"/>
      <c r="N68" s="298"/>
      <c r="O68" s="298"/>
    </row>
    <row r="69" spans="1:15" s="295" customFormat="1" ht="27" customHeight="1" x14ac:dyDescent="0.35">
      <c r="A69" s="862" t="s">
        <v>113</v>
      </c>
      <c r="B69" s="293">
        <f t="shared" ref="B69:K69" si="0">SUM(B6:B68)</f>
        <v>3959738</v>
      </c>
      <c r="C69" s="293">
        <f t="shared" si="0"/>
        <v>5823875</v>
      </c>
      <c r="D69" s="293">
        <f t="shared" si="0"/>
        <v>2188760</v>
      </c>
      <c r="E69" s="293">
        <f t="shared" si="0"/>
        <v>1434329</v>
      </c>
      <c r="F69" s="293">
        <f t="shared" si="0"/>
        <v>1406312</v>
      </c>
      <c r="G69" s="293">
        <f t="shared" si="0"/>
        <v>1115218</v>
      </c>
      <c r="H69" s="293">
        <f t="shared" si="0"/>
        <v>668996</v>
      </c>
      <c r="I69" s="293">
        <f t="shared" si="0"/>
        <v>2868750</v>
      </c>
      <c r="J69" s="293">
        <f t="shared" si="0"/>
        <v>572220</v>
      </c>
      <c r="K69" s="1293">
        <f t="shared" si="0"/>
        <v>121100</v>
      </c>
      <c r="L69" s="1294"/>
      <c r="M69" s="293">
        <f>SUM(M6:M68)</f>
        <v>1360282</v>
      </c>
      <c r="N69" s="293">
        <f>SUM(N6:N66)</f>
        <v>1390035</v>
      </c>
      <c r="O69" s="293">
        <f>SUM(B69:N69)</f>
        <v>22909615</v>
      </c>
    </row>
    <row r="70" spans="1:15" s="295" customFormat="1" ht="81" customHeight="1" x14ac:dyDescent="0.35">
      <c r="A70" s="304"/>
      <c r="B70" s="304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</row>
    <row r="71" spans="1:15" ht="26.25" customHeight="1" thickBot="1" x14ac:dyDescent="0.4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300"/>
      <c r="M71" s="299"/>
      <c r="N71" s="299"/>
      <c r="O71" s="299"/>
    </row>
    <row r="72" spans="1:15" s="295" customFormat="1" ht="48" customHeight="1" thickBot="1" x14ac:dyDescent="0.4">
      <c r="A72" s="1268" t="s">
        <v>2</v>
      </c>
      <c r="B72" s="1295" t="s">
        <v>293</v>
      </c>
      <c r="C72" s="1275"/>
      <c r="D72" s="320" t="s">
        <v>302</v>
      </c>
      <c r="E72" s="1265" t="s">
        <v>116</v>
      </c>
      <c r="F72" s="1266"/>
      <c r="G72" s="1267"/>
      <c r="H72" s="1296" t="s">
        <v>303</v>
      </c>
      <c r="I72" s="1297"/>
      <c r="J72" s="1297"/>
      <c r="K72" s="1298"/>
      <c r="L72" s="319" t="s">
        <v>7</v>
      </c>
      <c r="M72" s="1265" t="s">
        <v>304</v>
      </c>
      <c r="N72" s="1267"/>
      <c r="O72" s="1299" t="s">
        <v>9</v>
      </c>
    </row>
    <row r="73" spans="1:15" s="295" customFormat="1" ht="15" customHeight="1" thickBot="1" x14ac:dyDescent="0.4">
      <c r="A73" s="1268"/>
      <c r="B73" s="321" t="s">
        <v>317</v>
      </c>
      <c r="C73" s="322" t="s">
        <v>190</v>
      </c>
      <c r="D73" s="323" t="s">
        <v>306</v>
      </c>
      <c r="E73" s="323" t="s">
        <v>322</v>
      </c>
      <c r="F73" s="323" t="s">
        <v>211</v>
      </c>
      <c r="G73" s="323" t="s">
        <v>201</v>
      </c>
      <c r="H73" s="323" t="s">
        <v>197</v>
      </c>
      <c r="I73" s="323" t="s">
        <v>198</v>
      </c>
      <c r="J73" s="323" t="s">
        <v>199</v>
      </c>
      <c r="K73" s="323" t="s">
        <v>123</v>
      </c>
      <c r="L73" s="323" t="s">
        <v>307</v>
      </c>
      <c r="M73" s="1300" t="s">
        <v>284</v>
      </c>
      <c r="N73" s="1301"/>
      <c r="O73" s="1308"/>
    </row>
    <row r="74" spans="1:15" ht="15" x14ac:dyDescent="0.35">
      <c r="A74" s="870">
        <v>43800</v>
      </c>
      <c r="B74" s="305"/>
      <c r="C74" s="887">
        <v>226364</v>
      </c>
      <c r="D74" s="305"/>
      <c r="E74" s="305"/>
      <c r="F74" s="305"/>
      <c r="G74" s="305"/>
      <c r="H74" s="305"/>
      <c r="I74" s="305"/>
      <c r="J74" s="305"/>
      <c r="K74" s="305"/>
      <c r="L74" s="305"/>
      <c r="M74" s="1304"/>
      <c r="N74" s="1305"/>
      <c r="O74" s="305"/>
    </row>
    <row r="75" spans="1:15" ht="15" customHeight="1" x14ac:dyDescent="0.35">
      <c r="A75" s="1249">
        <v>43801</v>
      </c>
      <c r="B75" s="305"/>
      <c r="C75" s="887">
        <v>255510</v>
      </c>
      <c r="D75" s="305">
        <v>238221</v>
      </c>
      <c r="E75" s="305"/>
      <c r="F75" s="305"/>
      <c r="G75" s="305"/>
      <c r="H75" s="305"/>
      <c r="I75" s="305">
        <v>88970</v>
      </c>
      <c r="J75" s="305"/>
      <c r="K75" s="305"/>
      <c r="L75" s="305">
        <v>232254</v>
      </c>
      <c r="M75" s="1241"/>
      <c r="N75" s="1288"/>
      <c r="O75" s="305"/>
    </row>
    <row r="76" spans="1:15" ht="15" customHeight="1" x14ac:dyDescent="0.35">
      <c r="A76" s="1251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1241"/>
      <c r="N76" s="1288"/>
      <c r="O76" s="298"/>
    </row>
    <row r="77" spans="1:15" ht="15" customHeight="1" x14ac:dyDescent="0.35">
      <c r="A77" s="1249">
        <v>43802</v>
      </c>
      <c r="B77" s="298"/>
      <c r="C77" s="297">
        <v>192933</v>
      </c>
      <c r="D77" s="298"/>
      <c r="E77" s="298"/>
      <c r="F77" s="298"/>
      <c r="G77" s="298"/>
      <c r="H77" s="298"/>
      <c r="I77" s="298"/>
      <c r="J77" s="298"/>
      <c r="K77" s="298"/>
      <c r="L77" s="298"/>
      <c r="M77" s="1241"/>
      <c r="N77" s="1288"/>
      <c r="O77" s="298"/>
    </row>
    <row r="78" spans="1:15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1241"/>
      <c r="N78" s="1288"/>
      <c r="O78" s="298"/>
    </row>
    <row r="79" spans="1:15" ht="15" customHeight="1" x14ac:dyDescent="0.35">
      <c r="A79" s="1249">
        <v>43803</v>
      </c>
      <c r="B79" s="298"/>
      <c r="C79" s="297"/>
      <c r="D79" s="298"/>
      <c r="E79" s="298"/>
      <c r="F79" s="298">
        <v>265455</v>
      </c>
      <c r="G79" s="298">
        <v>314415</v>
      </c>
      <c r="H79" s="298"/>
      <c r="I79" s="298"/>
      <c r="J79" s="298"/>
      <c r="K79" s="298"/>
      <c r="L79" s="298"/>
      <c r="M79" s="1241">
        <v>88664</v>
      </c>
      <c r="N79" s="1288"/>
      <c r="O79" s="298"/>
    </row>
    <row r="80" spans="1:15" ht="15" customHeight="1" x14ac:dyDescent="0.35">
      <c r="A80" s="1251"/>
      <c r="B80" s="298"/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49">
        <v>43804</v>
      </c>
      <c r="B81" s="298"/>
      <c r="C81" s="297"/>
      <c r="D81" s="298"/>
      <c r="E81" s="298"/>
      <c r="F81" s="298"/>
      <c r="G81" s="298"/>
      <c r="H81" s="298"/>
      <c r="I81" s="298"/>
      <c r="J81" s="298"/>
      <c r="K81" s="298">
        <v>89352</v>
      </c>
      <c r="L81" s="298">
        <v>151470</v>
      </c>
      <c r="M81" s="1241"/>
      <c r="N81" s="1288"/>
      <c r="O81" s="298"/>
    </row>
    <row r="82" spans="1:15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9">
        <v>43805</v>
      </c>
      <c r="B83" s="298"/>
      <c r="C83" s="297"/>
      <c r="D83" s="298">
        <v>250000</v>
      </c>
      <c r="E83" s="298">
        <v>177786</v>
      </c>
      <c r="F83" s="298"/>
      <c r="G83" s="298"/>
      <c r="H83" s="298">
        <v>103275</v>
      </c>
      <c r="I83" s="298"/>
      <c r="J83" s="298"/>
      <c r="K83" s="298"/>
      <c r="L83" s="298"/>
      <c r="M83" s="1241"/>
      <c r="N83" s="1288"/>
      <c r="O83" s="298"/>
    </row>
    <row r="84" spans="1:15" ht="15" customHeight="1" x14ac:dyDescent="0.35">
      <c r="A84" s="1251"/>
      <c r="B84" s="298"/>
      <c r="C84" s="297"/>
      <c r="D84" s="298"/>
      <c r="E84" s="298"/>
      <c r="F84" s="298"/>
      <c r="G84" s="298"/>
      <c r="H84" s="298"/>
      <c r="I84" s="298"/>
      <c r="J84" s="298"/>
      <c r="K84" s="298"/>
      <c r="L84" s="298"/>
      <c r="M84" s="1241"/>
      <c r="N84" s="1288"/>
      <c r="O84" s="298"/>
    </row>
    <row r="85" spans="1:15" ht="15" customHeight="1" x14ac:dyDescent="0.35">
      <c r="A85" s="1249">
        <v>43806</v>
      </c>
      <c r="B85" s="298"/>
      <c r="C85" s="297"/>
      <c r="D85" s="298"/>
      <c r="E85" s="298"/>
      <c r="F85" s="298"/>
      <c r="G85" s="298"/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51"/>
      <c r="B86" s="298"/>
      <c r="C86" s="297"/>
      <c r="D86" s="298"/>
      <c r="E86" s="298"/>
      <c r="F86" s="298"/>
      <c r="G86" s="298" t="s">
        <v>184</v>
      </c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49">
        <v>43807</v>
      </c>
      <c r="B87" s="298"/>
      <c r="C87" s="297"/>
      <c r="D87" s="298"/>
      <c r="E87" s="298"/>
      <c r="F87" s="298"/>
      <c r="G87" s="298"/>
      <c r="H87" s="298"/>
      <c r="I87" s="298"/>
      <c r="J87" s="298">
        <v>96467</v>
      </c>
      <c r="K87" s="298"/>
      <c r="L87" s="298"/>
      <c r="M87" s="1241"/>
      <c r="N87" s="1288"/>
      <c r="O87" s="298"/>
    </row>
    <row r="88" spans="1:15" ht="15" customHeight="1" x14ac:dyDescent="0.35">
      <c r="A88" s="1251"/>
      <c r="B88" s="298"/>
      <c r="C88" s="297"/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1249">
        <v>43808</v>
      </c>
      <c r="B89" s="298">
        <v>238600</v>
      </c>
      <c r="C89" s="297"/>
      <c r="D89" s="298">
        <v>229806</v>
      </c>
      <c r="E89" s="298"/>
      <c r="F89" s="298"/>
      <c r="G89" s="298">
        <v>344250</v>
      </c>
      <c r="H89" s="298"/>
      <c r="I89" s="298"/>
      <c r="J89" s="298"/>
      <c r="K89" s="298"/>
      <c r="L89" s="298">
        <v>200430</v>
      </c>
      <c r="M89" s="868"/>
      <c r="N89" s="881"/>
      <c r="O89" s="298"/>
    </row>
    <row r="90" spans="1:15" ht="15" customHeight="1" x14ac:dyDescent="0.35">
      <c r="A90" s="1251"/>
      <c r="B90" s="298">
        <v>306000</v>
      </c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870">
        <v>43809</v>
      </c>
      <c r="B91" s="298"/>
      <c r="C91" s="297"/>
      <c r="D91" s="298"/>
      <c r="E91" s="298"/>
      <c r="F91" s="298"/>
      <c r="G91" s="298"/>
      <c r="H91" s="298"/>
      <c r="I91" s="298"/>
      <c r="J91" s="298"/>
      <c r="K91" s="298"/>
      <c r="L91" s="298"/>
      <c r="M91" s="1241"/>
      <c r="N91" s="1288"/>
      <c r="O91" s="298"/>
    </row>
    <row r="92" spans="1:15" ht="15" customHeight="1" x14ac:dyDescent="0.35">
      <c r="A92" s="1249">
        <v>43810</v>
      </c>
      <c r="B92" s="298"/>
      <c r="C92" s="297"/>
      <c r="D92" s="298"/>
      <c r="E92" s="298"/>
      <c r="F92" s="298"/>
      <c r="G92" s="298"/>
      <c r="H92" s="298"/>
      <c r="I92" s="298">
        <v>78948</v>
      </c>
      <c r="J92" s="298"/>
      <c r="K92" s="298"/>
      <c r="L92" s="298">
        <v>152618</v>
      </c>
      <c r="M92" s="1241"/>
      <c r="N92" s="1288"/>
      <c r="O92" s="298"/>
    </row>
    <row r="93" spans="1:15" ht="15" customHeight="1" x14ac:dyDescent="0.35">
      <c r="A93" s="1251"/>
      <c r="B93" s="298"/>
      <c r="C93" s="297"/>
      <c r="D93" s="298"/>
      <c r="E93" s="298"/>
      <c r="F93" s="298"/>
      <c r="G93" s="298"/>
      <c r="H93" s="298"/>
      <c r="I93" s="298"/>
      <c r="J93" s="298"/>
      <c r="K93" s="298"/>
      <c r="L93" s="298"/>
      <c r="M93" s="1241"/>
      <c r="N93" s="1288"/>
      <c r="O93" s="298"/>
    </row>
    <row r="94" spans="1:15" ht="15" customHeight="1" x14ac:dyDescent="0.35">
      <c r="A94" s="1249">
        <v>43811</v>
      </c>
      <c r="B94" s="298"/>
      <c r="C94" s="297">
        <v>336447</v>
      </c>
      <c r="D94" s="298">
        <v>241205</v>
      </c>
      <c r="E94" s="298"/>
      <c r="F94" s="298">
        <v>289553</v>
      </c>
      <c r="G94" s="298">
        <v>270351</v>
      </c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51"/>
      <c r="B95" s="298"/>
      <c r="C95" s="297"/>
      <c r="D95" s="298"/>
      <c r="E95" s="298"/>
      <c r="F95" s="298"/>
      <c r="G95" s="298"/>
      <c r="H95" s="298"/>
      <c r="I95" s="298"/>
      <c r="J95" s="298"/>
      <c r="K95" s="298"/>
      <c r="L95" s="298"/>
      <c r="M95" s="1241"/>
      <c r="N95" s="1288"/>
      <c r="O95" s="298"/>
    </row>
    <row r="96" spans="1:15" ht="15" customHeight="1" x14ac:dyDescent="0.35">
      <c r="A96" s="870">
        <v>43812</v>
      </c>
      <c r="B96" s="298"/>
      <c r="C96" s="297">
        <v>241970</v>
      </c>
      <c r="D96" s="298"/>
      <c r="E96" s="298"/>
      <c r="F96" s="298"/>
      <c r="G96" s="298"/>
      <c r="H96" s="298"/>
      <c r="I96" s="298"/>
      <c r="J96" s="298"/>
      <c r="K96" s="298"/>
      <c r="L96" s="298"/>
      <c r="M96" s="1241">
        <v>73593</v>
      </c>
      <c r="N96" s="1288"/>
      <c r="O96" s="298"/>
    </row>
    <row r="97" spans="1:15" ht="15" customHeight="1" x14ac:dyDescent="0.35">
      <c r="A97" s="1249">
        <v>43813</v>
      </c>
      <c r="B97" s="298"/>
      <c r="C97" s="297">
        <v>200966</v>
      </c>
      <c r="D97" s="298">
        <v>250000</v>
      </c>
      <c r="E97" s="298"/>
      <c r="F97" s="298"/>
      <c r="G97" s="298"/>
      <c r="H97" s="298"/>
      <c r="I97" s="298"/>
      <c r="J97" s="298"/>
      <c r="K97" s="298"/>
      <c r="L97" s="298"/>
      <c r="M97" s="1241"/>
      <c r="N97" s="1288"/>
      <c r="O97" s="298"/>
    </row>
    <row r="98" spans="1:15" ht="15" customHeight="1" x14ac:dyDescent="0.35">
      <c r="A98" s="1251"/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49">
        <v>43814</v>
      </c>
      <c r="B99" s="298"/>
      <c r="C99" s="297">
        <v>205632</v>
      </c>
      <c r="D99" s="298"/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51"/>
      <c r="B100" s="298"/>
      <c r="C100" s="297"/>
      <c r="D100" s="298"/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9">
        <v>43815</v>
      </c>
      <c r="B101" s="298">
        <v>306000</v>
      </c>
      <c r="C101" s="297">
        <v>222998</v>
      </c>
      <c r="D101" s="298">
        <v>250000</v>
      </c>
      <c r="E101" s="298"/>
      <c r="F101" s="298"/>
      <c r="G101" s="298"/>
      <c r="H101" s="298"/>
      <c r="I101" s="298"/>
      <c r="J101" s="298"/>
      <c r="K101" s="298"/>
      <c r="L101" s="298">
        <v>195764</v>
      </c>
      <c r="M101" s="1241"/>
      <c r="N101" s="1288"/>
      <c r="O101" s="298"/>
    </row>
    <row r="102" spans="1:15" ht="15" customHeight="1" x14ac:dyDescent="0.35">
      <c r="A102" s="1251"/>
      <c r="B102" s="298">
        <v>250908</v>
      </c>
      <c r="C102" s="297"/>
      <c r="D102" s="298"/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49">
        <v>43816</v>
      </c>
      <c r="B103" s="298"/>
      <c r="C103" s="297">
        <v>182988</v>
      </c>
      <c r="D103" s="298"/>
      <c r="E103" s="298"/>
      <c r="F103" s="298"/>
      <c r="G103" s="298"/>
      <c r="H103" s="298"/>
      <c r="I103" s="298"/>
      <c r="J103" s="298"/>
      <c r="K103" s="298"/>
      <c r="L103" s="298"/>
      <c r="M103" s="1241"/>
      <c r="N103" s="1288"/>
      <c r="O103" s="298"/>
    </row>
    <row r="104" spans="1:15" ht="15" customHeight="1" x14ac:dyDescent="0.35">
      <c r="A104" s="1251"/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1249">
        <v>43817</v>
      </c>
      <c r="B105" s="298"/>
      <c r="C105" s="297">
        <v>129362</v>
      </c>
      <c r="D105" s="298"/>
      <c r="E105" s="298"/>
      <c r="F105" s="298"/>
      <c r="G105" s="298">
        <v>334917</v>
      </c>
      <c r="H105" s="298"/>
      <c r="I105" s="298"/>
      <c r="J105" s="298">
        <v>115974</v>
      </c>
      <c r="K105" s="298"/>
      <c r="L105" s="298"/>
      <c r="M105" s="1241"/>
      <c r="N105" s="1288"/>
      <c r="O105" s="298"/>
    </row>
    <row r="106" spans="1:15" ht="15" customHeight="1" x14ac:dyDescent="0.35">
      <c r="A106" s="1251"/>
      <c r="B106" s="298"/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870">
        <v>43818</v>
      </c>
      <c r="B107" s="298"/>
      <c r="C107" s="297"/>
      <c r="D107" s="298"/>
      <c r="E107" s="298">
        <v>275553</v>
      </c>
      <c r="F107" s="298">
        <v>276012</v>
      </c>
      <c r="G107" s="298"/>
      <c r="H107" s="298"/>
      <c r="I107" s="298">
        <v>96390</v>
      </c>
      <c r="J107" s="298"/>
      <c r="K107" s="298"/>
      <c r="L107" s="298">
        <v>238298</v>
      </c>
      <c r="M107" s="1241"/>
      <c r="N107" s="1288"/>
      <c r="O107" s="298"/>
    </row>
    <row r="108" spans="1:15" ht="15" customHeight="1" x14ac:dyDescent="0.35">
      <c r="A108" s="870">
        <v>43819</v>
      </c>
      <c r="B108" s="298"/>
      <c r="C108" s="297">
        <v>298886</v>
      </c>
      <c r="D108" s="298">
        <v>250000</v>
      </c>
      <c r="E108" s="298"/>
      <c r="F108" s="298"/>
      <c r="G108" s="298"/>
      <c r="H108" s="298"/>
      <c r="I108" s="298"/>
      <c r="J108" s="298"/>
      <c r="K108" s="298">
        <v>97538</v>
      </c>
      <c r="L108" s="298"/>
      <c r="M108" s="1241"/>
      <c r="N108" s="1288"/>
      <c r="O108" s="298"/>
    </row>
    <row r="109" spans="1:15" ht="15" customHeight="1" x14ac:dyDescent="0.35">
      <c r="A109" s="1249">
        <v>43820</v>
      </c>
      <c r="B109" s="298"/>
      <c r="C109" s="297">
        <v>193851</v>
      </c>
      <c r="D109" s="298"/>
      <c r="E109" s="298"/>
      <c r="F109" s="298"/>
      <c r="G109" s="298"/>
      <c r="H109" s="298"/>
      <c r="I109" s="298"/>
      <c r="J109" s="298">
        <v>87669</v>
      </c>
      <c r="K109" s="298"/>
      <c r="L109" s="298"/>
      <c r="M109" s="1241"/>
      <c r="N109" s="1288"/>
      <c r="O109" s="298"/>
    </row>
    <row r="110" spans="1:15" ht="15" customHeight="1" x14ac:dyDescent="0.35">
      <c r="A110" s="1251"/>
      <c r="B110" s="298"/>
      <c r="C110" s="297"/>
      <c r="D110" s="298"/>
      <c r="E110" s="298"/>
      <c r="F110" s="298"/>
      <c r="G110" s="298"/>
      <c r="H110" s="298"/>
      <c r="I110" s="298"/>
      <c r="J110" s="298"/>
      <c r="K110" s="298"/>
      <c r="L110" s="298"/>
      <c r="M110" s="1241"/>
      <c r="N110" s="1288"/>
      <c r="O110" s="298"/>
    </row>
    <row r="111" spans="1:15" ht="15" customHeight="1" x14ac:dyDescent="0.35">
      <c r="A111" s="870">
        <v>43821</v>
      </c>
      <c r="B111" s="298"/>
      <c r="C111" s="297">
        <v>197447</v>
      </c>
      <c r="D111" s="298"/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5" customHeight="1" x14ac:dyDescent="0.35">
      <c r="A112" s="1249">
        <v>43822</v>
      </c>
      <c r="B112" s="298"/>
      <c r="C112" s="297">
        <v>191786</v>
      </c>
      <c r="D112" s="298">
        <v>174420</v>
      </c>
      <c r="E112" s="298"/>
      <c r="F112" s="298"/>
      <c r="G112" s="298"/>
      <c r="H112" s="298"/>
      <c r="I112" s="298">
        <v>96314</v>
      </c>
      <c r="J112" s="298"/>
      <c r="K112" s="298"/>
      <c r="L112" s="298">
        <v>208769</v>
      </c>
      <c r="M112" s="1241">
        <v>69845</v>
      </c>
      <c r="N112" s="1288"/>
      <c r="O112" s="298"/>
    </row>
    <row r="113" spans="1:15" ht="18" customHeight="1" x14ac:dyDescent="0.35">
      <c r="A113" s="1251"/>
      <c r="B113" s="298"/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1241"/>
      <c r="N113" s="1288"/>
      <c r="O113" s="298"/>
    </row>
    <row r="114" spans="1:15" ht="15" customHeight="1" x14ac:dyDescent="0.35">
      <c r="A114" s="1249">
        <v>43823</v>
      </c>
      <c r="B114" s="298"/>
      <c r="C114" s="297">
        <v>195228</v>
      </c>
      <c r="D114" s="298"/>
      <c r="E114" s="298"/>
      <c r="F114" s="298"/>
      <c r="G114" s="298"/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51"/>
      <c r="B115" s="298"/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5" customHeight="1" x14ac:dyDescent="0.35">
      <c r="A116" s="1249">
        <v>43824</v>
      </c>
      <c r="B116" s="298"/>
      <c r="C116" s="297">
        <v>215195</v>
      </c>
      <c r="D116" s="298"/>
      <c r="E116" s="298"/>
      <c r="F116" s="298"/>
      <c r="G116" s="298"/>
      <c r="H116" s="298"/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1251"/>
      <c r="B117" s="298"/>
      <c r="C117" s="297"/>
      <c r="D117" s="298"/>
      <c r="E117" s="298"/>
      <c r="F117" s="298"/>
      <c r="G117" s="298"/>
      <c r="H117" s="298"/>
      <c r="I117" s="298"/>
      <c r="J117" s="298"/>
      <c r="K117" s="298"/>
      <c r="L117" s="298"/>
      <c r="M117" s="1241"/>
      <c r="N117" s="1288"/>
      <c r="O117" s="298"/>
    </row>
    <row r="118" spans="1:15" ht="15" customHeight="1" x14ac:dyDescent="0.35">
      <c r="A118" s="1249">
        <v>43825</v>
      </c>
      <c r="B118" s="298"/>
      <c r="C118" s="297">
        <v>166847</v>
      </c>
      <c r="D118" s="298"/>
      <c r="E118" s="298"/>
      <c r="F118" s="298"/>
      <c r="G118" s="298">
        <v>259794</v>
      </c>
      <c r="H118" s="298"/>
      <c r="I118" s="298"/>
      <c r="J118" s="298">
        <v>107483</v>
      </c>
      <c r="K118" s="298"/>
      <c r="L118" s="298">
        <v>222309</v>
      </c>
      <c r="M118" s="1241"/>
      <c r="N118" s="1288"/>
      <c r="O118" s="298"/>
    </row>
    <row r="119" spans="1:15" ht="15" customHeight="1" x14ac:dyDescent="0.35">
      <c r="A119" s="1251"/>
      <c r="B119" s="298"/>
      <c r="C119" s="297"/>
      <c r="D119" s="298"/>
      <c r="E119" s="298"/>
      <c r="F119" s="298"/>
      <c r="G119" s="298"/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870">
        <v>43826</v>
      </c>
      <c r="B120" s="298"/>
      <c r="C120" s="297">
        <v>229959</v>
      </c>
      <c r="D120" s="298">
        <v>180234</v>
      </c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1249">
        <v>43827</v>
      </c>
      <c r="B121" s="298">
        <v>306000</v>
      </c>
      <c r="C121" s="297">
        <v>196452</v>
      </c>
      <c r="D121" s="298"/>
      <c r="E121" s="298"/>
      <c r="F121" s="298"/>
      <c r="G121" s="298"/>
      <c r="H121" s="298"/>
      <c r="I121" s="298"/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1251"/>
      <c r="B122" s="298">
        <v>280572</v>
      </c>
      <c r="C122" s="297"/>
      <c r="D122" s="298"/>
      <c r="E122" s="298"/>
      <c r="F122" s="298"/>
      <c r="G122" s="298"/>
      <c r="H122" s="298"/>
      <c r="I122" s="298"/>
      <c r="J122" s="298"/>
      <c r="K122" s="298"/>
      <c r="L122" s="298"/>
      <c r="M122" s="1241"/>
      <c r="N122" s="1288"/>
      <c r="O122" s="298"/>
    </row>
    <row r="123" spans="1:15" ht="15" customHeight="1" x14ac:dyDescent="0.35">
      <c r="A123" s="861">
        <v>364</v>
      </c>
      <c r="B123" s="298"/>
      <c r="C123" s="297">
        <v>231107</v>
      </c>
      <c r="D123" s="298"/>
      <c r="E123" s="298"/>
      <c r="F123" s="298"/>
      <c r="G123" s="298"/>
      <c r="H123" s="298"/>
      <c r="I123" s="298"/>
      <c r="J123" s="298"/>
      <c r="K123" s="298"/>
      <c r="L123" s="298"/>
      <c r="M123" s="1241"/>
      <c r="N123" s="1288"/>
      <c r="O123" s="298"/>
    </row>
    <row r="124" spans="1:15" ht="15" customHeight="1" x14ac:dyDescent="0.35">
      <c r="A124" s="1227">
        <v>43829</v>
      </c>
      <c r="B124" s="298"/>
      <c r="C124" s="297">
        <v>208998</v>
      </c>
      <c r="D124" s="298"/>
      <c r="E124" s="298"/>
      <c r="F124" s="298">
        <v>300033</v>
      </c>
      <c r="G124" s="298"/>
      <c r="H124" s="298"/>
      <c r="I124" s="298"/>
      <c r="J124" s="298">
        <v>51408</v>
      </c>
      <c r="K124" s="298"/>
      <c r="L124" s="298">
        <v>206550</v>
      </c>
      <c r="M124" s="1241"/>
      <c r="N124" s="1288"/>
      <c r="O124" s="298"/>
    </row>
    <row r="125" spans="1:15" ht="15" customHeight="1" x14ac:dyDescent="0.35">
      <c r="A125" s="1227"/>
      <c r="B125" s="298"/>
      <c r="C125" s="297"/>
      <c r="D125" s="298"/>
      <c r="E125" s="298"/>
      <c r="F125" s="298"/>
      <c r="G125" s="298"/>
      <c r="H125" s="298"/>
      <c r="I125" s="298"/>
      <c r="J125" s="298"/>
      <c r="K125" s="298"/>
      <c r="L125" s="298"/>
      <c r="M125" s="1241"/>
      <c r="N125" s="1288"/>
      <c r="O125" s="298"/>
    </row>
    <row r="126" spans="1:15" ht="15" customHeight="1" x14ac:dyDescent="0.35">
      <c r="A126" s="1227">
        <v>43830</v>
      </c>
      <c r="B126" s="298"/>
      <c r="C126" s="297">
        <v>161798</v>
      </c>
      <c r="D126" s="298"/>
      <c r="E126" s="298"/>
      <c r="F126" s="298"/>
      <c r="G126" s="298"/>
      <c r="H126" s="298"/>
      <c r="I126" s="298">
        <v>98379</v>
      </c>
      <c r="J126" s="298"/>
      <c r="K126" s="298"/>
      <c r="L126" s="298"/>
      <c r="M126" s="868"/>
      <c r="N126" s="881"/>
      <c r="O126" s="298"/>
    </row>
    <row r="127" spans="1:15" ht="15" customHeight="1" x14ac:dyDescent="0.35">
      <c r="A127" s="1227"/>
      <c r="B127" s="298"/>
      <c r="C127" s="297"/>
      <c r="D127" s="298"/>
      <c r="E127" s="298"/>
      <c r="F127" s="298"/>
      <c r="G127" s="298"/>
      <c r="H127" s="298"/>
      <c r="I127" s="298"/>
      <c r="J127" s="298"/>
      <c r="K127" s="298"/>
      <c r="L127" s="298"/>
      <c r="M127" s="868"/>
      <c r="N127" s="881"/>
      <c r="O127" s="298"/>
    </row>
    <row r="128" spans="1:15" s="295" customFormat="1" ht="22" customHeight="1" x14ac:dyDescent="0.35">
      <c r="A128" s="862" t="s">
        <v>113</v>
      </c>
      <c r="B128" s="293">
        <f t="shared" ref="B128:M128" si="1">SUM(B74:B127)</f>
        <v>1688080</v>
      </c>
      <c r="C128" s="293">
        <f t="shared" si="1"/>
        <v>4682724</v>
      </c>
      <c r="D128" s="293">
        <f t="shared" si="1"/>
        <v>2063886</v>
      </c>
      <c r="E128" s="293">
        <f t="shared" si="1"/>
        <v>453339</v>
      </c>
      <c r="F128" s="293">
        <f t="shared" si="1"/>
        <v>1131053</v>
      </c>
      <c r="G128" s="293">
        <f t="shared" si="1"/>
        <v>1523727</v>
      </c>
      <c r="H128" s="293">
        <f t="shared" si="1"/>
        <v>103275</v>
      </c>
      <c r="I128" s="293">
        <f t="shared" si="1"/>
        <v>459001</v>
      </c>
      <c r="J128" s="293">
        <f t="shared" si="1"/>
        <v>459001</v>
      </c>
      <c r="K128" s="293">
        <f t="shared" si="1"/>
        <v>186890</v>
      </c>
      <c r="L128" s="293">
        <f t="shared" si="1"/>
        <v>1808462</v>
      </c>
      <c r="M128" s="1293">
        <f t="shared" si="1"/>
        <v>232102</v>
      </c>
      <c r="N128" s="1294"/>
      <c r="O128" s="293">
        <f>SUM(B128:N128)</f>
        <v>14791540</v>
      </c>
    </row>
    <row r="129" spans="1:15" ht="24" customHeight="1" x14ac:dyDescent="0.35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2">
        <f>SUM(O5:O128)</f>
        <v>37701155</v>
      </c>
    </row>
    <row r="130" spans="1:15" ht="22" customHeight="1" x14ac:dyDescent="0.35">
      <c r="A130" s="303" t="s">
        <v>151</v>
      </c>
      <c r="B130" s="303"/>
      <c r="C130" s="303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</row>
    <row r="131" spans="1:15" ht="22" customHeight="1" x14ac:dyDescent="0.35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</row>
    <row r="132" spans="1:15" ht="22" customHeight="1" x14ac:dyDescent="0.35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</row>
    <row r="133" spans="1:15" ht="32.25" customHeight="1" x14ac:dyDescent="0.35">
      <c r="A133" s="324"/>
      <c r="B133" s="1238"/>
      <c r="C133" s="1238"/>
      <c r="D133" s="301"/>
      <c r="E133" s="301"/>
      <c r="F133" s="301"/>
      <c r="G133" s="301"/>
      <c r="H133" s="1239"/>
      <c r="I133" s="1239"/>
      <c r="J133" s="866"/>
      <c r="K133" s="301"/>
      <c r="L133" s="1239"/>
      <c r="M133" s="1239"/>
      <c r="N133" s="1239"/>
      <c r="O133" s="866"/>
    </row>
    <row r="134" spans="1:15" ht="22" customHeight="1" x14ac:dyDescent="0.35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</row>
    <row r="135" spans="1:15" ht="22" customHeight="1" x14ac:dyDescent="0.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</row>
    <row r="136" spans="1:15" ht="22" customHeight="1" x14ac:dyDescent="0.35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</row>
    <row r="137" spans="1:15" ht="22" customHeight="1" x14ac:dyDescent="0.35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</row>
    <row r="138" spans="1:15" ht="22" customHeight="1" x14ac:dyDescent="0.35">
      <c r="A138" s="325"/>
      <c r="B138" s="1286"/>
      <c r="C138" s="1286"/>
      <c r="D138" s="859"/>
      <c r="E138" s="859"/>
      <c r="F138" s="859"/>
      <c r="G138" s="315"/>
      <c r="H138" s="1287"/>
      <c r="I138" s="1287"/>
      <c r="J138" s="880"/>
      <c r="K138" s="859"/>
      <c r="L138" s="1237"/>
      <c r="M138" s="1237"/>
      <c r="N138" s="1237"/>
      <c r="O138" s="880"/>
    </row>
    <row r="139" spans="1:15" ht="22" customHeight="1" x14ac:dyDescent="0.35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</row>
    <row r="140" spans="1:15" ht="15" x14ac:dyDescent="0.35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</row>
  </sheetData>
  <mergeCells count="188">
    <mergeCell ref="A67:A68"/>
    <mergeCell ref="A126:A127"/>
    <mergeCell ref="M128:N128"/>
    <mergeCell ref="B133:C133"/>
    <mergeCell ref="H133:I133"/>
    <mergeCell ref="L133:N133"/>
    <mergeCell ref="B138:C138"/>
    <mergeCell ref="H138:I138"/>
    <mergeCell ref="L138:N138"/>
    <mergeCell ref="M120:N120"/>
    <mergeCell ref="A121:A122"/>
    <mergeCell ref="M121:N121"/>
    <mergeCell ref="M122:N122"/>
    <mergeCell ref="M123:N123"/>
    <mergeCell ref="A124:A125"/>
    <mergeCell ref="M124:N124"/>
    <mergeCell ref="M125:N125"/>
    <mergeCell ref="A116:A117"/>
    <mergeCell ref="M116:N116"/>
    <mergeCell ref="M117:N117"/>
    <mergeCell ref="A118:A119"/>
    <mergeCell ref="M118:N118"/>
    <mergeCell ref="M119:N119"/>
    <mergeCell ref="M111:N111"/>
    <mergeCell ref="A112:A113"/>
    <mergeCell ref="M112:N112"/>
    <mergeCell ref="M113:N113"/>
    <mergeCell ref="A114:A115"/>
    <mergeCell ref="M114:N114"/>
    <mergeCell ref="M115:N115"/>
    <mergeCell ref="A105:A106"/>
    <mergeCell ref="M105:N105"/>
    <mergeCell ref="M106:N106"/>
    <mergeCell ref="M107:N107"/>
    <mergeCell ref="M108:N108"/>
    <mergeCell ref="A109:A110"/>
    <mergeCell ref="M109:N109"/>
    <mergeCell ref="M110:N110"/>
    <mergeCell ref="A101:A102"/>
    <mergeCell ref="M101:N101"/>
    <mergeCell ref="M102:N102"/>
    <mergeCell ref="A103:A104"/>
    <mergeCell ref="M103:N103"/>
    <mergeCell ref="M104:N104"/>
    <mergeCell ref="M96:N96"/>
    <mergeCell ref="A97:A98"/>
    <mergeCell ref="M97:N97"/>
    <mergeCell ref="M98:N98"/>
    <mergeCell ref="A99:A100"/>
    <mergeCell ref="M99:N99"/>
    <mergeCell ref="M100:N100"/>
    <mergeCell ref="M90:N90"/>
    <mergeCell ref="M91:N91"/>
    <mergeCell ref="A92:A93"/>
    <mergeCell ref="M92:N92"/>
    <mergeCell ref="M93:N93"/>
    <mergeCell ref="A94:A95"/>
    <mergeCell ref="M94:N94"/>
    <mergeCell ref="M95:N95"/>
    <mergeCell ref="A85:A86"/>
    <mergeCell ref="M85:N85"/>
    <mergeCell ref="M86:N86"/>
    <mergeCell ref="A87:A88"/>
    <mergeCell ref="M87:N87"/>
    <mergeCell ref="M88:N88"/>
    <mergeCell ref="A89:A90"/>
    <mergeCell ref="A81:A82"/>
    <mergeCell ref="M81:N81"/>
    <mergeCell ref="M82:N82"/>
    <mergeCell ref="A83:A84"/>
    <mergeCell ref="M83:N83"/>
    <mergeCell ref="M84:N84"/>
    <mergeCell ref="A77:A78"/>
    <mergeCell ref="M77:N77"/>
    <mergeCell ref="M78:N78"/>
    <mergeCell ref="A79:A80"/>
    <mergeCell ref="M79:N79"/>
    <mergeCell ref="M80:N80"/>
    <mergeCell ref="O72:O73"/>
    <mergeCell ref="M73:N73"/>
    <mergeCell ref="M74:N74"/>
    <mergeCell ref="A75:A76"/>
    <mergeCell ref="M75:N75"/>
    <mergeCell ref="M76:N76"/>
    <mergeCell ref="K69:L69"/>
    <mergeCell ref="A72:A73"/>
    <mergeCell ref="B72:C72"/>
    <mergeCell ref="E72:G72"/>
    <mergeCell ref="H72:K72"/>
    <mergeCell ref="M72:N72"/>
    <mergeCell ref="A63:A64"/>
    <mergeCell ref="K63:L63"/>
    <mergeCell ref="K64:L64"/>
    <mergeCell ref="A65:A66"/>
    <mergeCell ref="K65:L65"/>
    <mergeCell ref="K66:L66"/>
    <mergeCell ref="A59:A60"/>
    <mergeCell ref="K59:L59"/>
    <mergeCell ref="K60:L60"/>
    <mergeCell ref="A61:A62"/>
    <mergeCell ref="K61:L61"/>
    <mergeCell ref="K62:L62"/>
    <mergeCell ref="A55:A56"/>
    <mergeCell ref="K55:L55"/>
    <mergeCell ref="K56:L56"/>
    <mergeCell ref="A57:A58"/>
    <mergeCell ref="K57:L57"/>
    <mergeCell ref="K58:L58"/>
    <mergeCell ref="A51:A52"/>
    <mergeCell ref="K51:L51"/>
    <mergeCell ref="K52:L52"/>
    <mergeCell ref="A53:A54"/>
    <mergeCell ref="K53:L53"/>
    <mergeCell ref="K54:L54"/>
    <mergeCell ref="A47:A48"/>
    <mergeCell ref="K47:L47"/>
    <mergeCell ref="K48:L48"/>
    <mergeCell ref="A49:A50"/>
    <mergeCell ref="K49:L49"/>
    <mergeCell ref="K50:L50"/>
    <mergeCell ref="A43:A44"/>
    <mergeCell ref="K43:L43"/>
    <mergeCell ref="K44:L44"/>
    <mergeCell ref="A45:A46"/>
    <mergeCell ref="K45:L45"/>
    <mergeCell ref="K46:L46"/>
    <mergeCell ref="A39:A40"/>
    <mergeCell ref="K39:L39"/>
    <mergeCell ref="K40:L40"/>
    <mergeCell ref="A41:A42"/>
    <mergeCell ref="K41:L41"/>
    <mergeCell ref="K42:L42"/>
    <mergeCell ref="A35:A36"/>
    <mergeCell ref="K35:L35"/>
    <mergeCell ref="K36:L36"/>
    <mergeCell ref="A37:A38"/>
    <mergeCell ref="K37:L37"/>
    <mergeCell ref="K38:L38"/>
    <mergeCell ref="A31:A32"/>
    <mergeCell ref="K31:L31"/>
    <mergeCell ref="K32:L32"/>
    <mergeCell ref="A33:A34"/>
    <mergeCell ref="K33:L33"/>
    <mergeCell ref="K34:L34"/>
    <mergeCell ref="A27:A28"/>
    <mergeCell ref="K27:L27"/>
    <mergeCell ref="K28:L28"/>
    <mergeCell ref="A29:A30"/>
    <mergeCell ref="K29:L29"/>
    <mergeCell ref="K30:L30"/>
    <mergeCell ref="A23:A24"/>
    <mergeCell ref="K23:L23"/>
    <mergeCell ref="K24:L24"/>
    <mergeCell ref="A25:A26"/>
    <mergeCell ref="K25:L25"/>
    <mergeCell ref="K26:L26"/>
    <mergeCell ref="A19:A20"/>
    <mergeCell ref="K19:L19"/>
    <mergeCell ref="K20:L20"/>
    <mergeCell ref="A21:A22"/>
    <mergeCell ref="K21:L21"/>
    <mergeCell ref="K22:L22"/>
    <mergeCell ref="A15:A16"/>
    <mergeCell ref="K15:L15"/>
    <mergeCell ref="K16:L16"/>
    <mergeCell ref="A17:A18"/>
    <mergeCell ref="K17:L17"/>
    <mergeCell ref="K18:L18"/>
    <mergeCell ref="A10:A12"/>
    <mergeCell ref="K10:L10"/>
    <mergeCell ref="K12:L12"/>
    <mergeCell ref="A13:A14"/>
    <mergeCell ref="K13:L13"/>
    <mergeCell ref="K14:L14"/>
    <mergeCell ref="A6:A7"/>
    <mergeCell ref="K6:L6"/>
    <mergeCell ref="K7:L7"/>
    <mergeCell ref="A8:A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K5:L5"/>
  </mergeCells>
  <printOptions horizontalCentered="1"/>
  <pageMargins left="0.25" right="0.25" top="0.16" bottom="0.12" header="0.18" footer="0.12"/>
  <pageSetup paperSize="9" scale="49" fitToHeight="0" orientation="landscape" horizontalDpi="360" verticalDpi="360" r:id="rId1"/>
  <rowBreaks count="1" manualBreakCount="1">
    <brk id="70" max="15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8">
    <pageSetUpPr fitToPage="1"/>
  </sheetPr>
  <dimension ref="A1:P135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19.453125" style="294" customWidth="1"/>
    <col min="3" max="3" width="16.81640625" style="294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1.453125" style="294" customWidth="1"/>
    <col min="10" max="10" width="19.453125" style="294" customWidth="1"/>
    <col min="11" max="11" width="16.453125" style="294" customWidth="1"/>
    <col min="12" max="12" width="17.453125" style="294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6" ht="15" x14ac:dyDescent="0.35">
      <c r="A2" s="1237" t="s">
        <v>326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6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82" t="s">
        <v>8</v>
      </c>
      <c r="L4" s="1283"/>
      <c r="M4" s="869" t="s">
        <v>223</v>
      </c>
      <c r="N4" s="876" t="s">
        <v>224</v>
      </c>
      <c r="O4" s="1245" t="s">
        <v>9</v>
      </c>
    </row>
    <row r="5" spans="1:16" s="296" customFormat="1" ht="30.75" customHeight="1" x14ac:dyDescent="0.35">
      <c r="A5" s="1268"/>
      <c r="B5" s="285" t="s">
        <v>325</v>
      </c>
      <c r="C5" s="285" t="s">
        <v>189</v>
      </c>
      <c r="D5" s="874" t="s">
        <v>267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6" ht="15" customHeight="1" x14ac:dyDescent="0.35">
      <c r="A6" s="1249">
        <v>43770</v>
      </c>
      <c r="B6" s="327">
        <v>216954</v>
      </c>
      <c r="C6" s="327">
        <v>213053</v>
      </c>
      <c r="D6" s="297">
        <v>270734</v>
      </c>
      <c r="E6" s="297"/>
      <c r="F6" s="297"/>
      <c r="G6" s="298">
        <v>117887</v>
      </c>
      <c r="H6" s="298"/>
      <c r="I6" s="298">
        <v>114750</v>
      </c>
      <c r="J6" s="298"/>
      <c r="K6" s="1241"/>
      <c r="L6" s="1288"/>
      <c r="M6" s="298"/>
      <c r="N6" s="298">
        <v>229670</v>
      </c>
      <c r="O6" s="298"/>
    </row>
    <row r="7" spans="1:16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/>
      <c r="J7" s="298"/>
      <c r="K7" s="1241"/>
      <c r="L7" s="1288"/>
      <c r="M7" s="298"/>
      <c r="N7" s="298"/>
      <c r="O7" s="298"/>
    </row>
    <row r="8" spans="1:16" ht="15" customHeight="1" x14ac:dyDescent="0.35">
      <c r="A8" s="1249">
        <v>43771</v>
      </c>
      <c r="B8" s="327">
        <v>183600</v>
      </c>
      <c r="C8" s="327">
        <v>207162</v>
      </c>
      <c r="D8" s="297"/>
      <c r="E8" s="297">
        <v>159805</v>
      </c>
      <c r="F8" s="297">
        <v>146672</v>
      </c>
      <c r="G8" s="298"/>
      <c r="H8" s="298"/>
      <c r="I8" s="298">
        <v>114750</v>
      </c>
      <c r="J8" s="298"/>
      <c r="K8" s="1289"/>
      <c r="L8" s="1290"/>
      <c r="M8" s="298"/>
      <c r="N8" s="298"/>
      <c r="O8" s="298"/>
      <c r="P8" s="294" t="s">
        <v>153</v>
      </c>
    </row>
    <row r="9" spans="1:16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6" ht="15" customHeight="1" x14ac:dyDescent="0.35">
      <c r="A10" s="1249">
        <v>43772</v>
      </c>
      <c r="B10" s="327">
        <v>205785</v>
      </c>
      <c r="C10" s="327">
        <v>197982</v>
      </c>
      <c r="D10" s="297"/>
      <c r="E10" s="297"/>
      <c r="F10" s="297"/>
      <c r="G10" s="298"/>
      <c r="H10" s="298"/>
      <c r="I10" s="298"/>
      <c r="J10" s="298"/>
      <c r="K10" s="1241"/>
      <c r="L10" s="1288"/>
      <c r="M10" s="298"/>
      <c r="N10" s="298"/>
      <c r="O10" s="298"/>
    </row>
    <row r="11" spans="1:16" ht="15" customHeight="1" x14ac:dyDescent="0.35">
      <c r="A11" s="1250"/>
      <c r="B11" s="327"/>
      <c r="C11" s="297"/>
      <c r="D11" s="297"/>
      <c r="E11" s="297"/>
      <c r="F11" s="297"/>
      <c r="G11" s="298"/>
      <c r="H11" s="298"/>
      <c r="I11" s="298"/>
      <c r="J11" s="298"/>
      <c r="K11" s="868"/>
      <c r="L11" s="881"/>
      <c r="M11" s="298"/>
      <c r="N11" s="298"/>
      <c r="O11" s="298"/>
    </row>
    <row r="12" spans="1:16" ht="15" customHeight="1" x14ac:dyDescent="0.35">
      <c r="A12" s="1251"/>
      <c r="B12" s="327"/>
      <c r="C12" s="327"/>
      <c r="D12" s="297"/>
      <c r="E12" s="297"/>
      <c r="F12" s="297"/>
      <c r="G12" s="298"/>
      <c r="H12" s="298"/>
      <c r="I12" s="298"/>
      <c r="J12" s="298"/>
      <c r="K12" s="1241"/>
      <c r="L12" s="1288"/>
      <c r="M12" s="298"/>
      <c r="N12" s="298"/>
      <c r="O12" s="298"/>
    </row>
    <row r="13" spans="1:16" ht="15" customHeight="1" x14ac:dyDescent="0.35">
      <c r="A13" s="1249">
        <v>43773</v>
      </c>
      <c r="B13" s="327">
        <v>199895</v>
      </c>
      <c r="C13" s="327">
        <v>219173</v>
      </c>
      <c r="D13" s="297"/>
      <c r="E13" s="297"/>
      <c r="F13" s="297"/>
      <c r="G13" s="298">
        <v>183906</v>
      </c>
      <c r="H13" s="298"/>
      <c r="I13" s="298">
        <v>114750</v>
      </c>
      <c r="J13" s="298"/>
      <c r="K13" s="1241"/>
      <c r="L13" s="1288"/>
      <c r="M13" s="298"/>
      <c r="N13" s="298"/>
      <c r="O13" s="298"/>
    </row>
    <row r="14" spans="1:16" ht="15" customHeight="1" x14ac:dyDescent="0.35">
      <c r="A14" s="1251"/>
      <c r="B14" s="327"/>
      <c r="C14" s="327"/>
      <c r="D14" s="297"/>
      <c r="E14" s="297"/>
      <c r="F14" s="297"/>
      <c r="G14" s="298"/>
      <c r="H14" s="298"/>
      <c r="I14" s="298"/>
      <c r="J14" s="298"/>
      <c r="K14" s="1241"/>
      <c r="L14" s="1288"/>
      <c r="M14" s="298"/>
      <c r="N14" s="298"/>
      <c r="O14" s="298"/>
    </row>
    <row r="15" spans="1:16" ht="15" customHeight="1" x14ac:dyDescent="0.35">
      <c r="A15" s="1249">
        <v>43774</v>
      </c>
      <c r="B15" s="327">
        <v>187655</v>
      </c>
      <c r="C15" s="327">
        <v>220091</v>
      </c>
      <c r="D15" s="297"/>
      <c r="E15" s="297"/>
      <c r="F15" s="297"/>
      <c r="G15" s="298"/>
      <c r="H15" s="298">
        <v>92871</v>
      </c>
      <c r="I15" s="298">
        <v>114750</v>
      </c>
      <c r="J15" s="298"/>
      <c r="K15" s="1241">
        <v>77036</v>
      </c>
      <c r="L15" s="1288"/>
      <c r="M15" s="298"/>
      <c r="N15" s="298">
        <v>456300</v>
      </c>
      <c r="O15" s="298"/>
    </row>
    <row r="16" spans="1:16" ht="15" customHeight="1" x14ac:dyDescent="0.35">
      <c r="A16" s="1251"/>
      <c r="B16" s="327"/>
      <c r="C16" s="327"/>
      <c r="D16" s="297"/>
      <c r="E16" s="297"/>
      <c r="F16" s="297"/>
      <c r="G16" s="298"/>
      <c r="H16" s="298">
        <v>91877</v>
      </c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49">
        <v>43775</v>
      </c>
      <c r="B17" s="327">
        <v>167382</v>
      </c>
      <c r="C17" s="327">
        <v>203873</v>
      </c>
      <c r="D17" s="297"/>
      <c r="E17" s="297"/>
      <c r="F17" s="297">
        <v>179323</v>
      </c>
      <c r="G17" s="298"/>
      <c r="H17" s="298"/>
      <c r="I17" s="298">
        <v>114750</v>
      </c>
      <c r="J17" s="298"/>
      <c r="K17" s="1241"/>
      <c r="L17" s="1288"/>
      <c r="M17" s="298"/>
      <c r="N17" s="298">
        <v>423660</v>
      </c>
      <c r="O17" s="298"/>
    </row>
    <row r="18" spans="1:15" ht="15" customHeight="1" x14ac:dyDescent="0.35">
      <c r="A18" s="1251"/>
      <c r="B18" s="327"/>
      <c r="C18" s="327"/>
      <c r="D18" s="297"/>
      <c r="E18" s="297"/>
      <c r="F18" s="297"/>
      <c r="G18" s="298"/>
      <c r="H18" s="298"/>
      <c r="I18" s="298"/>
      <c r="J18" s="298"/>
      <c r="K18" s="1241"/>
      <c r="L18" s="1288"/>
      <c r="M18" s="298"/>
      <c r="N18" s="298"/>
      <c r="O18" s="298"/>
    </row>
    <row r="19" spans="1:15" ht="15" customHeight="1" x14ac:dyDescent="0.35">
      <c r="A19" s="1249">
        <v>43776</v>
      </c>
      <c r="B19" s="327">
        <v>137318</v>
      </c>
      <c r="C19" s="327">
        <v>191556</v>
      </c>
      <c r="D19" s="297"/>
      <c r="E19" s="297"/>
      <c r="F19" s="297"/>
      <c r="G19" s="298"/>
      <c r="H19" s="298"/>
      <c r="I19" s="298">
        <v>114750</v>
      </c>
      <c r="J19" s="298"/>
      <c r="K19" s="1241"/>
      <c r="L19" s="1288"/>
      <c r="M19" s="298"/>
      <c r="N19" s="298"/>
      <c r="O19" s="298"/>
    </row>
    <row r="20" spans="1:15" ht="15" customHeight="1" x14ac:dyDescent="0.35">
      <c r="A20" s="1251"/>
      <c r="B20" s="327"/>
      <c r="C20" s="327"/>
      <c r="D20" s="297"/>
      <c r="E20" s="297"/>
      <c r="F20" s="297"/>
      <c r="G20" s="298"/>
      <c r="H20" s="298"/>
      <c r="I20" s="298"/>
      <c r="J20" s="298"/>
      <c r="K20" s="1241"/>
      <c r="L20" s="1288"/>
      <c r="M20" s="298"/>
      <c r="N20" s="298"/>
      <c r="O20" s="298"/>
    </row>
    <row r="21" spans="1:15" ht="15" customHeight="1" x14ac:dyDescent="0.35">
      <c r="A21" s="1249">
        <v>43777</v>
      </c>
      <c r="B21" s="327"/>
      <c r="C21" s="327">
        <v>181382</v>
      </c>
      <c r="D21" s="297"/>
      <c r="E21" s="297"/>
      <c r="F21" s="297"/>
      <c r="G21" s="298"/>
      <c r="H21" s="298"/>
      <c r="I21" s="298">
        <v>114750</v>
      </c>
      <c r="J21" s="298"/>
      <c r="K21" s="1241"/>
      <c r="L21" s="1288"/>
      <c r="M21" s="298"/>
      <c r="N21" s="298"/>
      <c r="O21" s="298"/>
    </row>
    <row r="22" spans="1:15" ht="15" customHeight="1" x14ac:dyDescent="0.35">
      <c r="A22" s="1251"/>
      <c r="B22" s="327"/>
      <c r="C22" s="327"/>
      <c r="D22" s="297"/>
      <c r="E22" s="297"/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49">
        <v>43778</v>
      </c>
      <c r="B23" s="327">
        <v>222003</v>
      </c>
      <c r="C23" s="327">
        <v>248243</v>
      </c>
      <c r="D23" s="297"/>
      <c r="E23" s="297"/>
      <c r="F23" s="297"/>
      <c r="G23" s="298"/>
      <c r="H23" s="298"/>
      <c r="I23" s="298"/>
      <c r="J23" s="298"/>
      <c r="K23" s="1241"/>
      <c r="L23" s="1288"/>
      <c r="M23" s="298"/>
      <c r="N23" s="298"/>
      <c r="O23" s="298"/>
    </row>
    <row r="24" spans="1:15" ht="15" customHeight="1" x14ac:dyDescent="0.35">
      <c r="A24" s="1251"/>
      <c r="B24" s="327"/>
      <c r="C24" s="327"/>
      <c r="D24" s="297"/>
      <c r="E24" s="297"/>
      <c r="F24" s="297"/>
      <c r="G24" s="298"/>
      <c r="H24" s="298"/>
      <c r="I24" s="298"/>
      <c r="J24" s="298"/>
      <c r="K24" s="1241"/>
      <c r="L24" s="1288"/>
      <c r="M24" s="298"/>
      <c r="N24" s="298"/>
      <c r="O24" s="298"/>
    </row>
    <row r="25" spans="1:15" ht="15" customHeight="1" x14ac:dyDescent="0.35">
      <c r="A25" s="1249">
        <v>43779</v>
      </c>
      <c r="B25" s="327">
        <v>192168</v>
      </c>
      <c r="C25" s="327">
        <v>196529</v>
      </c>
      <c r="D25" s="297">
        <v>273029</v>
      </c>
      <c r="E25" s="297"/>
      <c r="F25" s="297">
        <v>219236</v>
      </c>
      <c r="G25" s="298"/>
      <c r="H25" s="298"/>
      <c r="I25" s="298"/>
      <c r="J25" s="298"/>
      <c r="K25" s="1241"/>
      <c r="L25" s="1288"/>
      <c r="M25" s="298"/>
      <c r="N25" s="298"/>
      <c r="O25" s="298"/>
    </row>
    <row r="26" spans="1:15" ht="15" customHeight="1" x14ac:dyDescent="0.35">
      <c r="A26" s="1251"/>
      <c r="B26" s="327"/>
      <c r="C26" s="327"/>
      <c r="D26" s="297"/>
      <c r="E26" s="297"/>
      <c r="F26" s="297"/>
      <c r="G26" s="298"/>
      <c r="H26" s="298"/>
      <c r="I26" s="298"/>
      <c r="J26" s="298"/>
      <c r="K26" s="1241"/>
      <c r="L26" s="1288"/>
      <c r="M26" s="298"/>
      <c r="N26" s="298"/>
      <c r="O26" s="298"/>
    </row>
    <row r="27" spans="1:15" ht="15" customHeight="1" x14ac:dyDescent="0.35">
      <c r="A27" s="1249">
        <v>43780</v>
      </c>
      <c r="B27" s="327">
        <v>131427</v>
      </c>
      <c r="C27" s="327">
        <v>235314</v>
      </c>
      <c r="D27" s="297"/>
      <c r="E27" s="297"/>
      <c r="F27" s="297"/>
      <c r="G27" s="298">
        <v>184748</v>
      </c>
      <c r="H27" s="298">
        <v>84762</v>
      </c>
      <c r="I27" s="298">
        <v>114750</v>
      </c>
      <c r="J27" s="298"/>
      <c r="K27" s="1241"/>
      <c r="L27" s="1288"/>
      <c r="M27" s="298"/>
      <c r="N27" s="298"/>
      <c r="O27" s="298"/>
    </row>
    <row r="28" spans="1:15" ht="15" customHeight="1" x14ac:dyDescent="0.35">
      <c r="A28" s="1251"/>
      <c r="B28" s="327"/>
      <c r="C28" s="327"/>
      <c r="D28" s="297"/>
      <c r="E28" s="297"/>
      <c r="F28" s="297"/>
      <c r="G28" s="298"/>
      <c r="H28" s="298"/>
      <c r="I28" s="298"/>
      <c r="J28" s="298"/>
      <c r="K28" s="1241"/>
      <c r="L28" s="1288"/>
      <c r="M28" s="298"/>
      <c r="N28" s="298"/>
      <c r="O28" s="298"/>
    </row>
    <row r="29" spans="1:15" ht="15" customHeight="1" x14ac:dyDescent="0.35">
      <c r="A29" s="1249">
        <v>43781</v>
      </c>
      <c r="B29" s="327">
        <v>170060</v>
      </c>
      <c r="C29" s="327">
        <v>196376</v>
      </c>
      <c r="D29" s="297"/>
      <c r="E29" s="297"/>
      <c r="F29" s="297"/>
      <c r="G29" s="298"/>
      <c r="H29" s="298">
        <v>59976</v>
      </c>
      <c r="I29" s="298">
        <v>114750</v>
      </c>
      <c r="J29" s="298"/>
      <c r="K29" s="1241"/>
      <c r="L29" s="1288"/>
      <c r="M29" s="298"/>
      <c r="N29" s="298">
        <v>572480</v>
      </c>
      <c r="O29" s="298"/>
    </row>
    <row r="30" spans="1:15" ht="15" customHeight="1" x14ac:dyDescent="0.35">
      <c r="A30" s="1251"/>
      <c r="B30" s="327"/>
      <c r="C30" s="327"/>
      <c r="D30" s="297"/>
      <c r="E30" s="297"/>
      <c r="F30" s="297"/>
      <c r="G30" s="298"/>
      <c r="H30" s="298"/>
      <c r="I30" s="298"/>
      <c r="J30" s="298"/>
      <c r="K30" s="1241"/>
      <c r="L30" s="1288"/>
      <c r="M30" s="298"/>
      <c r="N30" s="298"/>
      <c r="O30" s="298"/>
    </row>
    <row r="31" spans="1:15" ht="15" customHeight="1" x14ac:dyDescent="0.35">
      <c r="A31" s="1249">
        <v>43782</v>
      </c>
      <c r="B31" s="327">
        <v>175491</v>
      </c>
      <c r="C31" s="327">
        <v>195152</v>
      </c>
      <c r="D31" s="297"/>
      <c r="E31" s="297">
        <v>100000</v>
      </c>
      <c r="F31" s="297"/>
      <c r="G31" s="298"/>
      <c r="H31" s="298"/>
      <c r="I31" s="298">
        <v>114750</v>
      </c>
      <c r="J31" s="298"/>
      <c r="K31" s="1241"/>
      <c r="L31" s="1288"/>
      <c r="M31" s="298">
        <v>503450</v>
      </c>
      <c r="N31" s="298"/>
      <c r="O31" s="298"/>
    </row>
    <row r="32" spans="1:15" ht="15" customHeight="1" x14ac:dyDescent="0.35">
      <c r="A32" s="1251"/>
      <c r="B32" s="327"/>
      <c r="C32" s="327"/>
      <c r="D32" s="297"/>
      <c r="E32" s="297"/>
      <c r="F32" s="297"/>
      <c r="G32" s="298"/>
      <c r="H32" s="298"/>
      <c r="I32" s="298"/>
      <c r="J32" s="298"/>
      <c r="K32" s="1241"/>
      <c r="L32" s="1288"/>
      <c r="M32" s="298"/>
      <c r="N32" s="298"/>
      <c r="O32" s="298"/>
    </row>
    <row r="33" spans="1:15" ht="15" customHeight="1" x14ac:dyDescent="0.35">
      <c r="A33" s="1249">
        <v>43783</v>
      </c>
      <c r="B33" s="327">
        <v>144432</v>
      </c>
      <c r="C33" s="327">
        <v>153459</v>
      </c>
      <c r="D33" s="297"/>
      <c r="E33" s="297">
        <v>126587</v>
      </c>
      <c r="F33" s="297">
        <v>185709</v>
      </c>
      <c r="G33" s="298"/>
      <c r="H33" s="298"/>
      <c r="I33" s="298">
        <v>114750</v>
      </c>
      <c r="J33" s="298"/>
      <c r="K33" s="1241"/>
      <c r="L33" s="1288"/>
      <c r="M33" s="298"/>
      <c r="N33" s="298"/>
      <c r="O33" s="298"/>
    </row>
    <row r="34" spans="1:15" ht="15" customHeight="1" x14ac:dyDescent="0.35">
      <c r="A34" s="1251"/>
      <c r="B34" s="327"/>
      <c r="C34" s="327"/>
      <c r="D34" s="297"/>
      <c r="E34" s="297"/>
      <c r="F34" s="297"/>
      <c r="G34" s="298"/>
      <c r="H34" s="298"/>
      <c r="I34" s="298">
        <v>114750</v>
      </c>
      <c r="J34" s="298"/>
      <c r="K34" s="1241"/>
      <c r="L34" s="1288"/>
      <c r="M34" s="298"/>
      <c r="N34" s="298"/>
      <c r="O34" s="298"/>
    </row>
    <row r="35" spans="1:15" ht="15" customHeight="1" x14ac:dyDescent="0.35">
      <c r="A35" s="1249">
        <v>43784</v>
      </c>
      <c r="B35" s="327">
        <v>191174</v>
      </c>
      <c r="C35" s="327">
        <v>175338</v>
      </c>
      <c r="D35" s="297">
        <v>244265</v>
      </c>
      <c r="E35" s="297"/>
      <c r="F35" s="297"/>
      <c r="G35" s="298"/>
      <c r="H35" s="298"/>
      <c r="I35" s="298">
        <v>114750</v>
      </c>
      <c r="J35" s="298"/>
      <c r="K35" s="1241"/>
      <c r="L35" s="1288"/>
      <c r="M35" s="298"/>
      <c r="N35" s="298"/>
      <c r="O35" s="298"/>
    </row>
    <row r="36" spans="1:15" ht="15" customHeight="1" x14ac:dyDescent="0.35">
      <c r="A36" s="1251"/>
      <c r="B36" s="327"/>
      <c r="C36" s="327"/>
      <c r="D36" s="297"/>
      <c r="E36" s="297"/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49">
        <v>43785</v>
      </c>
      <c r="B37" s="327">
        <v>168530</v>
      </c>
      <c r="C37" s="327">
        <v>218408</v>
      </c>
      <c r="D37" s="297"/>
      <c r="E37" s="297"/>
      <c r="F37" s="297"/>
      <c r="G37" s="298"/>
      <c r="H37" s="298">
        <v>91035</v>
      </c>
      <c r="I37" s="298">
        <v>114750</v>
      </c>
      <c r="J37" s="298">
        <v>105417</v>
      </c>
      <c r="K37" s="1241"/>
      <c r="L37" s="1288"/>
      <c r="M37" s="298"/>
      <c r="N37" s="298"/>
      <c r="O37" s="298"/>
    </row>
    <row r="38" spans="1:15" ht="15" customHeight="1" x14ac:dyDescent="0.35">
      <c r="A38" s="1251"/>
      <c r="B38" s="327" t="s">
        <v>327</v>
      </c>
      <c r="C38" s="327"/>
      <c r="D38" s="297"/>
      <c r="E38" s="297"/>
      <c r="F38" s="297"/>
      <c r="G38" s="298"/>
      <c r="H38" s="298"/>
      <c r="I38" s="298"/>
      <c r="J38" s="298"/>
      <c r="K38" s="1241"/>
      <c r="L38" s="1288"/>
      <c r="M38" s="298"/>
      <c r="N38" s="298"/>
      <c r="O38" s="298"/>
    </row>
    <row r="39" spans="1:15" ht="15" customHeight="1" x14ac:dyDescent="0.35">
      <c r="A39" s="1249">
        <v>43786</v>
      </c>
      <c r="B39" s="327">
        <v>177098</v>
      </c>
      <c r="C39" s="327"/>
      <c r="D39" s="297"/>
      <c r="E39" s="297"/>
      <c r="F39" s="297"/>
      <c r="G39" s="298"/>
      <c r="H39" s="298"/>
      <c r="I39" s="298"/>
      <c r="J39" s="298"/>
      <c r="K39" s="1241">
        <v>89811</v>
      </c>
      <c r="L39" s="1288"/>
      <c r="M39" s="298"/>
      <c r="N39" s="298"/>
      <c r="O39" s="298"/>
    </row>
    <row r="40" spans="1:15" ht="15" customHeight="1" x14ac:dyDescent="0.35">
      <c r="A40" s="1251"/>
      <c r="B40" s="327"/>
      <c r="C40" s="327"/>
      <c r="D40" s="297"/>
      <c r="E40" s="297"/>
      <c r="F40" s="297"/>
      <c r="G40" s="298"/>
      <c r="H40" s="298"/>
      <c r="I40" s="298"/>
      <c r="J40" s="298"/>
      <c r="K40" s="1241"/>
      <c r="L40" s="1288"/>
      <c r="M40" s="298"/>
      <c r="N40" s="298"/>
      <c r="O40" s="298"/>
    </row>
    <row r="41" spans="1:15" ht="15" customHeight="1" x14ac:dyDescent="0.35">
      <c r="A41" s="1249">
        <v>43787</v>
      </c>
      <c r="B41" s="327">
        <v>161262</v>
      </c>
      <c r="C41" s="327">
        <v>224451</v>
      </c>
      <c r="D41" s="297"/>
      <c r="E41" s="297"/>
      <c r="F41" s="297"/>
      <c r="G41" s="298">
        <v>328644</v>
      </c>
      <c r="H41" s="298"/>
      <c r="I41" s="298">
        <v>114750</v>
      </c>
      <c r="J41" s="298"/>
      <c r="K41" s="1241"/>
      <c r="L41" s="1288"/>
      <c r="M41" s="298"/>
      <c r="N41" s="298"/>
      <c r="O41" s="298"/>
    </row>
    <row r="42" spans="1:15" ht="15" customHeight="1" x14ac:dyDescent="0.35">
      <c r="A42" s="1251"/>
      <c r="B42" s="327"/>
      <c r="C42" s="327"/>
      <c r="D42" s="297"/>
      <c r="E42" s="297"/>
      <c r="F42" s="297"/>
      <c r="G42" s="298"/>
      <c r="H42" s="298"/>
      <c r="I42" s="298"/>
      <c r="J42" s="298"/>
      <c r="K42" s="1241"/>
      <c r="L42" s="1288"/>
      <c r="M42" s="298"/>
      <c r="N42" s="298"/>
      <c r="O42" s="298"/>
    </row>
    <row r="43" spans="1:15" ht="15" customHeight="1" x14ac:dyDescent="0.35">
      <c r="A43" s="1249">
        <v>43788</v>
      </c>
      <c r="B43" s="327">
        <v>155219</v>
      </c>
      <c r="C43" s="327"/>
      <c r="D43" s="297"/>
      <c r="E43" s="297">
        <v>167324</v>
      </c>
      <c r="F43" s="297">
        <v>208060</v>
      </c>
      <c r="G43" s="298"/>
      <c r="H43" s="298"/>
      <c r="I43" s="298">
        <v>114750</v>
      </c>
      <c r="J43" s="298"/>
      <c r="K43" s="1241"/>
      <c r="L43" s="1288"/>
      <c r="M43" s="298"/>
      <c r="N43" s="298">
        <v>527200</v>
      </c>
      <c r="O43" s="298"/>
    </row>
    <row r="44" spans="1:15" ht="15" customHeight="1" x14ac:dyDescent="0.35">
      <c r="A44" s="1251"/>
      <c r="B44" s="327"/>
      <c r="C44" s="327"/>
      <c r="D44" s="297"/>
      <c r="E44" s="297"/>
      <c r="F44" s="297"/>
      <c r="G44" s="298"/>
      <c r="H44" s="298"/>
      <c r="I44" s="298"/>
      <c r="J44" s="298"/>
      <c r="K44" s="1241"/>
      <c r="L44" s="1288"/>
      <c r="M44" s="298"/>
      <c r="N44" s="298"/>
      <c r="O44" s="298"/>
    </row>
    <row r="45" spans="1:15" ht="15" customHeight="1" x14ac:dyDescent="0.35">
      <c r="A45" s="1249">
        <v>43789</v>
      </c>
      <c r="B45" s="327">
        <v>168606</v>
      </c>
      <c r="C45" s="327"/>
      <c r="D45" s="297"/>
      <c r="E45" s="297"/>
      <c r="F45" s="297"/>
      <c r="G45" s="298"/>
      <c r="H45" s="298"/>
      <c r="I45" s="298">
        <v>114750</v>
      </c>
      <c r="J45" s="298"/>
      <c r="K45" s="1241"/>
      <c r="L45" s="1288"/>
      <c r="M45" s="298"/>
      <c r="N45" s="298"/>
      <c r="O45" s="298"/>
    </row>
    <row r="46" spans="1:15" ht="15" customHeight="1" x14ac:dyDescent="0.35">
      <c r="A46" s="1251"/>
      <c r="B46" s="327"/>
      <c r="C46" s="327"/>
      <c r="D46" s="298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49">
        <v>43790</v>
      </c>
      <c r="B47" s="327">
        <v>161645</v>
      </c>
      <c r="C47" s="327"/>
      <c r="D47" s="298"/>
      <c r="E47" s="297"/>
      <c r="F47" s="297"/>
      <c r="G47" s="298"/>
      <c r="H47" s="298">
        <v>69156</v>
      </c>
      <c r="I47" s="298">
        <v>114750</v>
      </c>
      <c r="J47" s="298">
        <v>118040</v>
      </c>
      <c r="K47" s="1241"/>
      <c r="L47" s="1288"/>
      <c r="M47" s="298"/>
      <c r="N47" s="298"/>
      <c r="O47" s="298"/>
    </row>
    <row r="48" spans="1:15" ht="15" customHeight="1" x14ac:dyDescent="0.35">
      <c r="A48" s="1251"/>
      <c r="B48" s="327"/>
      <c r="C48" s="327"/>
      <c r="D48" s="297"/>
      <c r="E48" s="297"/>
      <c r="F48" s="297"/>
      <c r="G48" s="298"/>
      <c r="H48" s="298">
        <v>56075</v>
      </c>
      <c r="I48" s="298"/>
      <c r="J48" s="298"/>
      <c r="K48" s="1241"/>
      <c r="L48" s="1288"/>
      <c r="M48" s="298"/>
      <c r="N48" s="298"/>
      <c r="O48" s="298"/>
    </row>
    <row r="49" spans="1:15" ht="17.25" customHeight="1" x14ac:dyDescent="0.35">
      <c r="A49" s="1249">
        <v>43791</v>
      </c>
      <c r="B49" s="327">
        <v>185589</v>
      </c>
      <c r="C49" s="327"/>
      <c r="D49" s="297"/>
      <c r="E49" s="297"/>
      <c r="F49" s="297">
        <v>205537</v>
      </c>
      <c r="G49" s="298"/>
      <c r="H49" s="298"/>
      <c r="I49" s="298">
        <v>114750</v>
      </c>
      <c r="J49" s="298"/>
      <c r="K49" s="1241"/>
      <c r="L49" s="1288"/>
      <c r="M49" s="298"/>
      <c r="N49" s="298">
        <v>371710</v>
      </c>
      <c r="O49" s="298"/>
    </row>
    <row r="50" spans="1:15" ht="15" customHeight="1" x14ac:dyDescent="0.35">
      <c r="A50" s="1251"/>
      <c r="B50" s="327"/>
      <c r="C50" s="327"/>
      <c r="D50" s="297"/>
      <c r="E50" s="297"/>
      <c r="F50" s="297"/>
      <c r="G50" s="298"/>
      <c r="H50" s="298"/>
      <c r="I50" s="298"/>
      <c r="J50" s="298"/>
      <c r="K50" s="1241"/>
      <c r="L50" s="1288"/>
      <c r="M50" s="298"/>
      <c r="N50" s="298"/>
      <c r="O50" s="298"/>
    </row>
    <row r="51" spans="1:15" ht="15" customHeight="1" x14ac:dyDescent="0.35">
      <c r="A51" s="1249">
        <v>43792</v>
      </c>
      <c r="B51" s="327">
        <v>135788</v>
      </c>
      <c r="C51" s="327"/>
      <c r="D51" s="297">
        <v>279914</v>
      </c>
      <c r="E51" s="297"/>
      <c r="F51" s="297"/>
      <c r="G51" s="298"/>
      <c r="H51" s="298"/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51"/>
      <c r="B52" s="327"/>
      <c r="C52" s="327"/>
      <c r="D52" s="297"/>
      <c r="E52" s="297"/>
      <c r="F52" s="297"/>
      <c r="G52" s="298"/>
      <c r="H52" s="298"/>
      <c r="I52" s="298"/>
      <c r="J52" s="298"/>
      <c r="K52" s="1241"/>
      <c r="L52" s="1288"/>
      <c r="M52" s="298"/>
      <c r="N52" s="298"/>
      <c r="O52" s="298"/>
    </row>
    <row r="53" spans="1:15" ht="15" customHeight="1" x14ac:dyDescent="0.35">
      <c r="A53" s="1249">
        <v>43793</v>
      </c>
      <c r="B53" s="327">
        <v>142596</v>
      </c>
      <c r="C53" s="327"/>
      <c r="D53" s="297"/>
      <c r="E53" s="297"/>
      <c r="F53" s="297"/>
      <c r="G53" s="298"/>
      <c r="H53" s="298"/>
      <c r="I53" s="298"/>
      <c r="J53" s="298"/>
      <c r="K53" s="1241"/>
      <c r="L53" s="1288"/>
      <c r="M53" s="298"/>
      <c r="N53" s="298"/>
      <c r="O53" s="298"/>
    </row>
    <row r="54" spans="1:15" ht="15" customHeight="1" x14ac:dyDescent="0.35">
      <c r="A54" s="1251"/>
      <c r="B54" s="327"/>
      <c r="C54" s="327"/>
      <c r="D54" s="297"/>
      <c r="E54" s="297"/>
      <c r="F54" s="297"/>
      <c r="G54" s="298"/>
      <c r="H54" s="298"/>
      <c r="I54" s="298"/>
      <c r="J54" s="298"/>
      <c r="K54" s="1241"/>
      <c r="L54" s="1288"/>
      <c r="M54" s="298"/>
      <c r="N54" s="298"/>
      <c r="O54" s="298"/>
    </row>
    <row r="55" spans="1:15" ht="15" customHeight="1" x14ac:dyDescent="0.35">
      <c r="A55" s="1249">
        <v>43794</v>
      </c>
      <c r="B55" s="327">
        <v>153765</v>
      </c>
      <c r="C55" s="327"/>
      <c r="D55" s="297"/>
      <c r="E55" s="297">
        <v>146878</v>
      </c>
      <c r="F55" s="297"/>
      <c r="G55" s="298">
        <v>65790</v>
      </c>
      <c r="H55" s="298"/>
      <c r="I55" s="298">
        <v>114750</v>
      </c>
      <c r="J55" s="298"/>
      <c r="K55" s="1241"/>
      <c r="L55" s="1288"/>
      <c r="M55" s="298">
        <v>481570</v>
      </c>
      <c r="N55" s="298"/>
      <c r="O55" s="298"/>
    </row>
    <row r="56" spans="1:15" ht="15" customHeight="1" x14ac:dyDescent="0.35">
      <c r="A56" s="1251"/>
      <c r="B56" s="327"/>
      <c r="C56" s="327"/>
      <c r="D56" s="297"/>
      <c r="E56" s="297"/>
      <c r="F56" s="297"/>
      <c r="G56" s="298">
        <v>140837</v>
      </c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49">
        <v>43795</v>
      </c>
      <c r="B57" s="327">
        <v>164093</v>
      </c>
      <c r="C57" s="327"/>
      <c r="D57" s="297"/>
      <c r="E57" s="297"/>
      <c r="F57" s="297"/>
      <c r="G57" s="298"/>
      <c r="H57" s="298"/>
      <c r="I57" s="298">
        <v>114750</v>
      </c>
      <c r="J57" s="298"/>
      <c r="K57" s="1241"/>
      <c r="L57" s="1288"/>
      <c r="M57" s="298"/>
      <c r="N57" s="298"/>
      <c r="O57" s="298"/>
    </row>
    <row r="58" spans="1:15" ht="15" customHeight="1" x14ac:dyDescent="0.35">
      <c r="A58" s="1251"/>
      <c r="B58" s="327"/>
      <c r="C58" s="327"/>
      <c r="D58" s="297"/>
      <c r="E58" s="297"/>
      <c r="F58" s="297"/>
      <c r="G58" s="298"/>
      <c r="H58" s="298"/>
      <c r="I58" s="298">
        <v>114750</v>
      </c>
      <c r="J58" s="298"/>
      <c r="K58" s="1241"/>
      <c r="L58" s="1288"/>
      <c r="M58" s="298"/>
      <c r="N58" s="298"/>
      <c r="O58" s="298"/>
    </row>
    <row r="59" spans="1:15" ht="15" customHeight="1" x14ac:dyDescent="0.35">
      <c r="A59" s="1249">
        <v>43796</v>
      </c>
      <c r="B59" s="327">
        <v>167000</v>
      </c>
      <c r="C59" s="327"/>
      <c r="D59" s="297"/>
      <c r="E59" s="297"/>
      <c r="F59" s="297">
        <v>202601</v>
      </c>
      <c r="G59" s="298"/>
      <c r="H59" s="298">
        <v>75506</v>
      </c>
      <c r="I59" s="298">
        <v>114750</v>
      </c>
      <c r="J59" s="298">
        <v>86369</v>
      </c>
      <c r="K59" s="1241"/>
      <c r="L59" s="1288"/>
      <c r="M59" s="298"/>
      <c r="N59" s="298"/>
      <c r="O59" s="298"/>
    </row>
    <row r="60" spans="1:15" ht="15" customHeight="1" x14ac:dyDescent="0.35">
      <c r="A60" s="1251"/>
      <c r="B60" s="327"/>
      <c r="C60" s="327"/>
      <c r="D60" s="297"/>
      <c r="E60" s="297"/>
      <c r="F60" s="297"/>
      <c r="G60" s="298"/>
      <c r="H60" s="298">
        <v>52862</v>
      </c>
      <c r="I60" s="298"/>
      <c r="J60" s="298"/>
      <c r="K60" s="1241"/>
      <c r="L60" s="1288"/>
      <c r="M60" s="298"/>
      <c r="N60" s="298"/>
      <c r="O60" s="298"/>
    </row>
    <row r="61" spans="1:15" ht="15" customHeight="1" x14ac:dyDescent="0.35">
      <c r="A61" s="1249">
        <v>43797</v>
      </c>
      <c r="B61" s="327">
        <v>134717</v>
      </c>
      <c r="C61" s="327"/>
      <c r="D61" s="297"/>
      <c r="E61" s="297"/>
      <c r="F61" s="297"/>
      <c r="G61" s="298"/>
      <c r="H61" s="298"/>
      <c r="I61" s="298">
        <v>114750</v>
      </c>
      <c r="J61" s="298">
        <v>112991</v>
      </c>
      <c r="K61" s="1241">
        <v>86828</v>
      </c>
      <c r="L61" s="1288"/>
      <c r="M61" s="298"/>
      <c r="N61" s="298"/>
      <c r="O61" s="298"/>
    </row>
    <row r="62" spans="1:15" ht="15" customHeight="1" x14ac:dyDescent="0.35">
      <c r="A62" s="1251"/>
      <c r="B62" s="327"/>
      <c r="C62" s="327"/>
      <c r="D62" s="297"/>
      <c r="E62" s="297"/>
      <c r="F62" s="297"/>
      <c r="G62" s="298"/>
      <c r="H62" s="298"/>
      <c r="I62" s="298">
        <v>114750</v>
      </c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43798</v>
      </c>
      <c r="B63" s="327">
        <v>163940</v>
      </c>
      <c r="C63" s="327"/>
      <c r="D63" s="297"/>
      <c r="E63" s="297"/>
      <c r="F63" s="297"/>
      <c r="G63" s="298"/>
      <c r="H63" s="298"/>
      <c r="I63" s="298">
        <v>114750</v>
      </c>
      <c r="J63" s="298"/>
      <c r="K63" s="1241"/>
      <c r="L63" s="1288"/>
      <c r="M63" s="298"/>
      <c r="N63" s="298">
        <v>285250</v>
      </c>
      <c r="O63" s="298"/>
    </row>
    <row r="64" spans="1:15" ht="15" customHeight="1" x14ac:dyDescent="0.35">
      <c r="A64" s="1251"/>
      <c r="B64" s="327"/>
      <c r="C64" s="327"/>
      <c r="D64" s="297"/>
      <c r="E64" s="297"/>
      <c r="F64" s="297"/>
      <c r="G64" s="298"/>
      <c r="H64" s="298"/>
      <c r="I64" s="298"/>
      <c r="J64" s="298"/>
      <c r="K64" s="1241"/>
      <c r="L64" s="1288"/>
      <c r="M64" s="298"/>
      <c r="N64" s="298"/>
      <c r="O64" s="298"/>
    </row>
    <row r="65" spans="1:15" ht="15" customHeight="1" x14ac:dyDescent="0.35">
      <c r="A65" s="1249">
        <v>43799</v>
      </c>
      <c r="B65" s="327">
        <v>143132</v>
      </c>
      <c r="C65" s="327"/>
      <c r="D65" s="297"/>
      <c r="E65" s="297">
        <v>139153</v>
      </c>
      <c r="F65" s="297">
        <v>170002</v>
      </c>
      <c r="G65" s="298"/>
      <c r="H65" s="298"/>
      <c r="I65" s="298">
        <v>114750</v>
      </c>
      <c r="J65" s="298"/>
      <c r="K65" s="1241"/>
      <c r="L65" s="1288"/>
      <c r="M65" s="298"/>
      <c r="N65" s="298"/>
      <c r="O65" s="298"/>
    </row>
    <row r="66" spans="1:15" ht="15" customHeight="1" x14ac:dyDescent="0.35">
      <c r="A66" s="1251"/>
      <c r="B66" s="327"/>
      <c r="C66" s="327"/>
      <c r="D66" s="297"/>
      <c r="E66" s="297"/>
      <c r="F66" s="297"/>
      <c r="G66" s="298"/>
      <c r="H66" s="298"/>
      <c r="I66" s="298"/>
      <c r="J66" s="298"/>
      <c r="K66" s="1241"/>
      <c r="L66" s="1288"/>
      <c r="M66" s="298"/>
      <c r="N66" s="298"/>
      <c r="O66" s="298"/>
    </row>
    <row r="67" spans="1:15" s="295" customFormat="1" ht="27" customHeight="1" x14ac:dyDescent="0.35">
      <c r="A67" s="862" t="s">
        <v>113</v>
      </c>
      <c r="B67" s="293">
        <f t="shared" ref="B67:K67" si="0">SUM(B6:B66)</f>
        <v>4908324</v>
      </c>
      <c r="C67" s="293">
        <f t="shared" si="0"/>
        <v>3477542</v>
      </c>
      <c r="D67" s="293">
        <f t="shared" si="0"/>
        <v>1067942</v>
      </c>
      <c r="E67" s="293">
        <f t="shared" si="0"/>
        <v>839747</v>
      </c>
      <c r="F67" s="293">
        <f t="shared" si="0"/>
        <v>1517140</v>
      </c>
      <c r="G67" s="293">
        <f>SUM(G6:G66)</f>
        <v>1021812</v>
      </c>
      <c r="H67" s="293">
        <f t="shared" si="0"/>
        <v>674120</v>
      </c>
      <c r="I67" s="293">
        <f t="shared" si="0"/>
        <v>3213000</v>
      </c>
      <c r="J67" s="293">
        <f t="shared" si="0"/>
        <v>422817</v>
      </c>
      <c r="K67" s="1293">
        <f t="shared" si="0"/>
        <v>253675</v>
      </c>
      <c r="L67" s="1294"/>
      <c r="M67" s="293">
        <f>SUM(M7:M66)</f>
        <v>985020</v>
      </c>
      <c r="N67" s="293">
        <f>SUM(N6:N66)</f>
        <v>2866270</v>
      </c>
      <c r="O67" s="293">
        <f>SUM(B67:N67)</f>
        <v>21247409</v>
      </c>
    </row>
    <row r="68" spans="1:15" s="295" customFormat="1" ht="81" customHeight="1" x14ac:dyDescent="0.35">
      <c r="A68" s="304"/>
      <c r="B68" s="304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</row>
    <row r="69" spans="1:15" ht="26.25" customHeight="1" thickBot="1" x14ac:dyDescent="0.4">
      <c r="A69" s="299"/>
      <c r="B69" s="299"/>
      <c r="C69" s="299"/>
      <c r="D69" s="299"/>
      <c r="E69" s="299"/>
      <c r="F69" s="299"/>
      <c r="G69" s="299"/>
      <c r="H69" s="299"/>
      <c r="I69" s="299"/>
      <c r="J69" s="299"/>
      <c r="K69" s="299"/>
      <c r="L69" s="300"/>
      <c r="M69" s="299"/>
      <c r="N69" s="299"/>
      <c r="O69" s="299"/>
    </row>
    <row r="70" spans="1:15" s="295" customFormat="1" ht="48" customHeight="1" thickBot="1" x14ac:dyDescent="0.4">
      <c r="A70" s="1268" t="s">
        <v>2</v>
      </c>
      <c r="B70" s="1295" t="s">
        <v>293</v>
      </c>
      <c r="C70" s="1275"/>
      <c r="D70" s="320" t="s">
        <v>302</v>
      </c>
      <c r="E70" s="1265" t="s">
        <v>116</v>
      </c>
      <c r="F70" s="1266"/>
      <c r="G70" s="1267"/>
      <c r="H70" s="1296" t="s">
        <v>303</v>
      </c>
      <c r="I70" s="1297"/>
      <c r="J70" s="1297"/>
      <c r="K70" s="1298"/>
      <c r="L70" s="319" t="s">
        <v>7</v>
      </c>
      <c r="M70" s="1265" t="s">
        <v>304</v>
      </c>
      <c r="N70" s="1267"/>
      <c r="O70" s="1299" t="s">
        <v>9</v>
      </c>
    </row>
    <row r="71" spans="1:15" s="295" customFormat="1" ht="15" customHeight="1" thickBot="1" x14ac:dyDescent="0.4">
      <c r="A71" s="1268"/>
      <c r="B71" s="321" t="s">
        <v>317</v>
      </c>
      <c r="C71" s="322" t="s">
        <v>190</v>
      </c>
      <c r="D71" s="323" t="s">
        <v>306</v>
      </c>
      <c r="E71" s="323" t="s">
        <v>322</v>
      </c>
      <c r="F71" s="323" t="s">
        <v>211</v>
      </c>
      <c r="G71" s="323" t="s">
        <v>201</v>
      </c>
      <c r="H71" s="323" t="s">
        <v>197</v>
      </c>
      <c r="I71" s="323" t="s">
        <v>198</v>
      </c>
      <c r="J71" s="323" t="s">
        <v>199</v>
      </c>
      <c r="K71" s="323" t="s">
        <v>123</v>
      </c>
      <c r="L71" s="323" t="s">
        <v>307</v>
      </c>
      <c r="M71" s="1300" t="s">
        <v>284</v>
      </c>
      <c r="N71" s="1301"/>
      <c r="O71" s="1308"/>
    </row>
    <row r="72" spans="1:15" ht="15" x14ac:dyDescent="0.35">
      <c r="A72" s="870">
        <v>43770</v>
      </c>
      <c r="B72" s="305"/>
      <c r="C72" s="887">
        <v>164552</v>
      </c>
      <c r="D72" s="305"/>
      <c r="E72" s="305"/>
      <c r="F72" s="305"/>
      <c r="G72" s="305"/>
      <c r="H72" s="305"/>
      <c r="I72" s="305"/>
      <c r="J72" s="305"/>
      <c r="K72" s="305"/>
      <c r="L72" s="305"/>
      <c r="M72" s="1304"/>
      <c r="N72" s="1305"/>
      <c r="O72" s="305"/>
    </row>
    <row r="73" spans="1:15" ht="15" customHeight="1" x14ac:dyDescent="0.35">
      <c r="A73" s="1249">
        <v>43771</v>
      </c>
      <c r="B73" s="305"/>
      <c r="C73" s="887"/>
      <c r="D73" s="305"/>
      <c r="E73" s="305"/>
      <c r="F73" s="305">
        <v>236156</v>
      </c>
      <c r="G73" s="305"/>
      <c r="H73" s="305"/>
      <c r="I73" s="305"/>
      <c r="J73" s="305">
        <v>90653</v>
      </c>
      <c r="K73" s="305"/>
      <c r="L73" s="305"/>
      <c r="M73" s="1241"/>
      <c r="N73" s="1288"/>
      <c r="O73" s="305"/>
    </row>
    <row r="74" spans="1:15" ht="15" customHeight="1" x14ac:dyDescent="0.35">
      <c r="A74" s="1251"/>
      <c r="B74" s="298"/>
      <c r="C74" s="297"/>
      <c r="D74" s="298"/>
      <c r="E74" s="298"/>
      <c r="F74" s="298"/>
      <c r="G74" s="298"/>
      <c r="H74" s="298"/>
      <c r="I74" s="298"/>
      <c r="J74" s="298"/>
      <c r="K74" s="298"/>
      <c r="L74" s="298"/>
      <c r="M74" s="1241"/>
      <c r="N74" s="1288"/>
      <c r="O74" s="298"/>
    </row>
    <row r="75" spans="1:15" ht="15" customHeight="1" x14ac:dyDescent="0.35">
      <c r="A75" s="1249">
        <v>43772</v>
      </c>
      <c r="B75" s="298"/>
      <c r="C75" s="297">
        <v>182606</v>
      </c>
      <c r="D75" s="298"/>
      <c r="E75" s="298"/>
      <c r="F75" s="298"/>
      <c r="G75" s="298"/>
      <c r="H75" s="298"/>
      <c r="I75" s="298">
        <v>84150</v>
      </c>
      <c r="J75" s="298"/>
      <c r="K75" s="298"/>
      <c r="L75" s="298"/>
      <c r="M75" s="1241"/>
      <c r="N75" s="1288"/>
      <c r="O75" s="298"/>
    </row>
    <row r="76" spans="1:15" ht="15" customHeight="1" x14ac:dyDescent="0.35">
      <c r="A76" s="1251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1241"/>
      <c r="N76" s="1288"/>
      <c r="O76" s="298"/>
    </row>
    <row r="77" spans="1:15" ht="15" customHeight="1" x14ac:dyDescent="0.35">
      <c r="A77" s="1249">
        <v>43773</v>
      </c>
      <c r="B77" s="298"/>
      <c r="C77" s="297">
        <v>202572</v>
      </c>
      <c r="D77" s="298"/>
      <c r="E77" s="298"/>
      <c r="F77" s="298"/>
      <c r="G77" s="298">
        <v>254210</v>
      </c>
      <c r="H77" s="298"/>
      <c r="I77" s="298"/>
      <c r="J77" s="298"/>
      <c r="K77" s="298"/>
      <c r="L77" s="298">
        <v>157437</v>
      </c>
      <c r="M77" s="1241"/>
      <c r="N77" s="1288"/>
      <c r="O77" s="298"/>
    </row>
    <row r="78" spans="1:15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1241"/>
      <c r="N78" s="1288"/>
      <c r="O78" s="298"/>
    </row>
    <row r="79" spans="1:15" ht="15" customHeight="1" x14ac:dyDescent="0.35">
      <c r="A79" s="1249">
        <v>43774</v>
      </c>
      <c r="B79" s="298"/>
      <c r="C79" s="297">
        <v>163175</v>
      </c>
      <c r="D79" s="298">
        <v>245642</v>
      </c>
      <c r="E79" s="298"/>
      <c r="F79" s="298"/>
      <c r="G79" s="298"/>
      <c r="H79" s="298"/>
      <c r="I79" s="298"/>
      <c r="J79" s="298"/>
      <c r="K79" s="298"/>
      <c r="L79" s="298"/>
      <c r="M79" s="1241"/>
      <c r="N79" s="1288"/>
      <c r="O79" s="298"/>
    </row>
    <row r="80" spans="1:15" ht="15" customHeight="1" x14ac:dyDescent="0.35">
      <c r="A80" s="1251"/>
      <c r="B80" s="298"/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49">
        <v>43775</v>
      </c>
      <c r="B81" s="298"/>
      <c r="C81" s="297">
        <v>233019</v>
      </c>
      <c r="D81" s="298"/>
      <c r="E81" s="298"/>
      <c r="F81" s="298"/>
      <c r="G81" s="298"/>
      <c r="H81" s="298"/>
      <c r="I81" s="298"/>
      <c r="J81" s="298"/>
      <c r="K81" s="298"/>
      <c r="L81" s="298"/>
      <c r="M81" s="1241"/>
      <c r="N81" s="1288"/>
      <c r="O81" s="298"/>
    </row>
    <row r="82" spans="1:15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9">
        <v>43776</v>
      </c>
      <c r="B83" s="298"/>
      <c r="C83" s="297">
        <v>207698</v>
      </c>
      <c r="D83" s="298"/>
      <c r="E83" s="298"/>
      <c r="F83" s="298"/>
      <c r="G83" s="298"/>
      <c r="H83" s="298"/>
      <c r="I83" s="298"/>
      <c r="J83" s="298"/>
      <c r="K83" s="298"/>
      <c r="L83" s="298">
        <v>172661</v>
      </c>
      <c r="M83" s="1241"/>
      <c r="N83" s="1288"/>
      <c r="O83" s="298"/>
    </row>
    <row r="84" spans="1:15" ht="15" customHeight="1" x14ac:dyDescent="0.35">
      <c r="A84" s="1251"/>
      <c r="B84" s="298"/>
      <c r="C84" s="297"/>
      <c r="D84" s="298"/>
      <c r="E84" s="298"/>
      <c r="F84" s="298"/>
      <c r="G84" s="298"/>
      <c r="H84" s="298"/>
      <c r="I84" s="298"/>
      <c r="J84" s="298"/>
      <c r="K84" s="298"/>
      <c r="L84" s="298"/>
      <c r="M84" s="1241"/>
      <c r="N84" s="1288"/>
      <c r="O84" s="298"/>
    </row>
    <row r="85" spans="1:15" ht="15" customHeight="1" x14ac:dyDescent="0.35">
      <c r="A85" s="1249">
        <v>43777</v>
      </c>
      <c r="B85" s="298"/>
      <c r="C85" s="297">
        <v>240134</v>
      </c>
      <c r="D85" s="298">
        <v>250000</v>
      </c>
      <c r="E85" s="298"/>
      <c r="F85" s="298"/>
      <c r="G85" s="298"/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51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870">
        <v>43778</v>
      </c>
      <c r="B87" s="298"/>
      <c r="C87" s="297">
        <v>204255</v>
      </c>
      <c r="D87" s="298"/>
      <c r="E87" s="298">
        <v>285804</v>
      </c>
      <c r="F87" s="298"/>
      <c r="G87" s="298"/>
      <c r="H87" s="298"/>
      <c r="I87" s="298"/>
      <c r="J87" s="298"/>
      <c r="K87" s="298">
        <v>90117</v>
      </c>
      <c r="L87" s="298"/>
      <c r="M87" s="1241"/>
      <c r="N87" s="1288"/>
      <c r="O87" s="298"/>
    </row>
    <row r="88" spans="1:15" ht="15" customHeight="1" x14ac:dyDescent="0.35">
      <c r="A88" s="870">
        <v>43779</v>
      </c>
      <c r="B88" s="298"/>
      <c r="C88" s="297">
        <v>181229</v>
      </c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1249">
        <v>43780</v>
      </c>
      <c r="B89" s="298">
        <v>306000</v>
      </c>
      <c r="C89" s="297">
        <v>235467</v>
      </c>
      <c r="D89" s="298"/>
      <c r="E89" s="298"/>
      <c r="F89" s="298">
        <v>307071</v>
      </c>
      <c r="G89" s="298"/>
      <c r="H89" s="298"/>
      <c r="I89" s="298"/>
      <c r="J89" s="298"/>
      <c r="K89" s="298"/>
      <c r="L89" s="298">
        <v>199665</v>
      </c>
      <c r="M89" s="1241">
        <v>69003</v>
      </c>
      <c r="N89" s="1288"/>
      <c r="O89" s="298"/>
    </row>
    <row r="90" spans="1:15" ht="15" customHeight="1" x14ac:dyDescent="0.35">
      <c r="A90" s="1251"/>
      <c r="B90" s="298">
        <v>262599</v>
      </c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9">
        <v>43781</v>
      </c>
      <c r="B91" s="298"/>
      <c r="C91" s="297">
        <v>168300</v>
      </c>
      <c r="D91" s="298"/>
      <c r="E91" s="298"/>
      <c r="F91" s="298"/>
      <c r="G91" s="298"/>
      <c r="H91" s="298">
        <v>92412</v>
      </c>
      <c r="I91" s="298"/>
      <c r="J91" s="298">
        <v>93330</v>
      </c>
      <c r="K91" s="298"/>
      <c r="L91" s="298"/>
      <c r="M91" s="1241"/>
      <c r="N91" s="1288"/>
      <c r="O91" s="298"/>
    </row>
    <row r="92" spans="1:15" ht="15" customHeight="1" x14ac:dyDescent="0.35">
      <c r="A92" s="1251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870">
        <v>43782</v>
      </c>
      <c r="B93" s="298"/>
      <c r="C93" s="297"/>
      <c r="D93" s="298">
        <v>250000</v>
      </c>
      <c r="E93" s="298"/>
      <c r="F93" s="298"/>
      <c r="G93" s="298"/>
      <c r="H93" s="298"/>
      <c r="I93" s="298"/>
      <c r="J93" s="298"/>
      <c r="K93" s="298"/>
      <c r="L93" s="298">
        <v>236538</v>
      </c>
      <c r="M93" s="1241"/>
      <c r="N93" s="1288"/>
      <c r="O93" s="298"/>
    </row>
    <row r="94" spans="1:15" ht="15" customHeight="1" x14ac:dyDescent="0.35">
      <c r="A94" s="1249">
        <v>43783</v>
      </c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51"/>
      <c r="B95" s="298"/>
      <c r="C95" s="297">
        <v>349605</v>
      </c>
      <c r="D95" s="298"/>
      <c r="E95" s="298"/>
      <c r="F95" s="298"/>
      <c r="G95" s="298"/>
      <c r="H95" s="298"/>
      <c r="I95" s="298"/>
      <c r="J95" s="298"/>
      <c r="K95" s="298"/>
      <c r="L95" s="298"/>
      <c r="M95" s="1241"/>
      <c r="N95" s="1288"/>
      <c r="O95" s="298"/>
    </row>
    <row r="96" spans="1:15" ht="15" customHeight="1" x14ac:dyDescent="0.35">
      <c r="A96" s="1249">
        <v>43784</v>
      </c>
      <c r="B96" s="298"/>
      <c r="C96" s="297"/>
      <c r="D96" s="298"/>
      <c r="E96" s="298"/>
      <c r="F96" s="298"/>
      <c r="G96" s="298">
        <v>319388</v>
      </c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51"/>
      <c r="B97" s="298"/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1241"/>
      <c r="N97" s="1288"/>
      <c r="O97" s="298"/>
    </row>
    <row r="98" spans="1:15" ht="15" customHeight="1" x14ac:dyDescent="0.35">
      <c r="A98" s="1249">
        <v>43785</v>
      </c>
      <c r="B98" s="298"/>
      <c r="C98" s="297"/>
      <c r="D98" s="298"/>
      <c r="E98" s="298"/>
      <c r="F98" s="298"/>
      <c r="G98" s="298"/>
      <c r="H98" s="298">
        <v>50000</v>
      </c>
      <c r="I98" s="298">
        <v>93177</v>
      </c>
      <c r="J98" s="298"/>
      <c r="K98" s="298"/>
      <c r="L98" s="298"/>
      <c r="M98" s="1241"/>
      <c r="N98" s="1288"/>
      <c r="O98" s="298"/>
    </row>
    <row r="99" spans="1:15" ht="15" customHeight="1" x14ac:dyDescent="0.35">
      <c r="A99" s="1251"/>
      <c r="B99" s="298"/>
      <c r="C99" s="297"/>
      <c r="D99" s="298"/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49">
        <v>43786</v>
      </c>
      <c r="B100" s="298"/>
      <c r="C100" s="297"/>
      <c r="D100" s="298">
        <v>250000</v>
      </c>
      <c r="E100" s="298"/>
      <c r="F100" s="298"/>
      <c r="G100" s="298"/>
      <c r="H100" s="298"/>
      <c r="I100" s="298"/>
      <c r="J100" s="298"/>
      <c r="K100" s="298">
        <v>91341</v>
      </c>
      <c r="L100" s="298"/>
      <c r="M100" s="1241"/>
      <c r="N100" s="1288"/>
      <c r="O100" s="298"/>
    </row>
    <row r="101" spans="1:15" ht="15" customHeight="1" x14ac:dyDescent="0.35">
      <c r="A101" s="1251"/>
      <c r="B101" s="298"/>
      <c r="C101" s="297"/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49">
        <v>43787</v>
      </c>
      <c r="B102" s="298"/>
      <c r="C102" s="297"/>
      <c r="D102" s="298"/>
      <c r="E102" s="298"/>
      <c r="F102" s="298">
        <v>256046</v>
      </c>
      <c r="G102" s="298"/>
      <c r="H102" s="298"/>
      <c r="I102" s="298"/>
      <c r="J102" s="298"/>
      <c r="K102" s="298"/>
      <c r="L102" s="298">
        <v>156672</v>
      </c>
      <c r="M102" s="1241"/>
      <c r="N102" s="1288"/>
      <c r="O102" s="298"/>
    </row>
    <row r="103" spans="1:15" ht="15" customHeight="1" x14ac:dyDescent="0.35">
      <c r="A103" s="1251"/>
      <c r="B103" s="298"/>
      <c r="C103" s="297"/>
      <c r="D103" s="298"/>
      <c r="E103" s="298"/>
      <c r="F103" s="298">
        <v>300100</v>
      </c>
      <c r="G103" s="298"/>
      <c r="H103" s="298"/>
      <c r="I103" s="298"/>
      <c r="J103" s="298"/>
      <c r="K103" s="298"/>
      <c r="L103" s="298"/>
      <c r="M103" s="1241"/>
      <c r="N103" s="1288"/>
      <c r="O103" s="298"/>
    </row>
    <row r="104" spans="1:15" ht="15" customHeight="1" x14ac:dyDescent="0.35">
      <c r="A104" s="870">
        <v>43788</v>
      </c>
      <c r="B104" s="298"/>
      <c r="C104" s="297">
        <v>261304</v>
      </c>
      <c r="D104" s="298"/>
      <c r="E104" s="298"/>
      <c r="F104" s="298"/>
      <c r="G104" s="298"/>
      <c r="H104" s="298"/>
      <c r="I104" s="298"/>
      <c r="J104" s="298"/>
      <c r="K104" s="298"/>
      <c r="L104" s="298"/>
      <c r="M104" s="1241">
        <v>71298</v>
      </c>
      <c r="N104" s="1288"/>
      <c r="O104" s="298"/>
    </row>
    <row r="105" spans="1:15" ht="15" customHeight="1" x14ac:dyDescent="0.35">
      <c r="A105" s="870">
        <v>43789</v>
      </c>
      <c r="B105" s="298"/>
      <c r="C105" s="297">
        <v>253062</v>
      </c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1249">
        <v>43790</v>
      </c>
      <c r="B106" s="298">
        <v>229175</v>
      </c>
      <c r="C106" s="297">
        <v>161339</v>
      </c>
      <c r="D106" s="298">
        <v>250000</v>
      </c>
      <c r="E106" s="298"/>
      <c r="F106" s="298"/>
      <c r="G106" s="298"/>
      <c r="H106" s="298"/>
      <c r="I106" s="298"/>
      <c r="J106" s="298"/>
      <c r="K106" s="298"/>
      <c r="L106" s="298">
        <v>235085</v>
      </c>
      <c r="M106" s="1241"/>
      <c r="N106" s="1288"/>
      <c r="O106" s="298"/>
    </row>
    <row r="107" spans="1:15" ht="15" customHeight="1" x14ac:dyDescent="0.35">
      <c r="A107" s="1251"/>
      <c r="B107" s="298">
        <v>306000</v>
      </c>
      <c r="C107" s="297"/>
      <c r="D107" s="298"/>
      <c r="E107" s="298"/>
      <c r="F107" s="298"/>
      <c r="G107" s="298"/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870">
        <v>43791</v>
      </c>
      <c r="B108" s="298"/>
      <c r="C108" s="297"/>
      <c r="D108" s="298"/>
      <c r="E108" s="298"/>
      <c r="F108" s="298"/>
      <c r="G108" s="298"/>
      <c r="H108" s="298"/>
      <c r="I108" s="298"/>
      <c r="J108" s="298">
        <v>121406</v>
      </c>
      <c r="K108" s="298"/>
      <c r="L108" s="298"/>
      <c r="M108" s="1241"/>
      <c r="N108" s="1288"/>
      <c r="O108" s="298"/>
    </row>
    <row r="109" spans="1:15" ht="15" customHeight="1" x14ac:dyDescent="0.35">
      <c r="A109" s="1249">
        <v>43792</v>
      </c>
      <c r="B109" s="298"/>
      <c r="C109" s="297">
        <v>387702</v>
      </c>
      <c r="D109" s="298"/>
      <c r="E109" s="298"/>
      <c r="F109" s="298"/>
      <c r="G109" s="298"/>
      <c r="H109" s="298"/>
      <c r="I109" s="298"/>
      <c r="J109" s="298"/>
      <c r="K109" s="298"/>
      <c r="L109" s="298">
        <v>174038</v>
      </c>
      <c r="M109" s="1241"/>
      <c r="N109" s="1288"/>
      <c r="O109" s="298"/>
    </row>
    <row r="110" spans="1:15" ht="18" customHeight="1" x14ac:dyDescent="0.35">
      <c r="A110" s="1251"/>
      <c r="B110" s="298"/>
      <c r="C110" s="297"/>
      <c r="D110" s="298"/>
      <c r="E110" s="298"/>
      <c r="F110" s="298"/>
      <c r="G110" s="298"/>
      <c r="H110" s="298"/>
      <c r="I110" s="298"/>
      <c r="J110" s="298"/>
      <c r="K110" s="298"/>
      <c r="L110" s="298"/>
      <c r="M110" s="1241"/>
      <c r="N110" s="1288"/>
      <c r="O110" s="298"/>
    </row>
    <row r="111" spans="1:15" ht="15" customHeight="1" x14ac:dyDescent="0.35">
      <c r="A111" s="1249">
        <v>43793</v>
      </c>
      <c r="B111" s="298"/>
      <c r="C111" s="297">
        <v>208998</v>
      </c>
      <c r="D111" s="298">
        <v>250000</v>
      </c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5" customHeight="1" x14ac:dyDescent="0.35">
      <c r="A112" s="1251"/>
      <c r="B112" s="298"/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49">
        <v>43794</v>
      </c>
      <c r="B113" s="298"/>
      <c r="C113" s="297">
        <v>235008</v>
      </c>
      <c r="D113" s="298"/>
      <c r="E113" s="298">
        <v>320000</v>
      </c>
      <c r="F113" s="298"/>
      <c r="G113" s="298"/>
      <c r="H113" s="298"/>
      <c r="I113" s="298"/>
      <c r="J113" s="298"/>
      <c r="K113" s="298">
        <v>93254</v>
      </c>
      <c r="L113" s="298"/>
      <c r="M113" s="1241"/>
      <c r="N113" s="1288"/>
      <c r="O113" s="298"/>
    </row>
    <row r="114" spans="1:15" ht="15" customHeight="1" x14ac:dyDescent="0.35">
      <c r="A114" s="1251"/>
      <c r="B114" s="298"/>
      <c r="C114" s="297"/>
      <c r="D114" s="298"/>
      <c r="E114" s="298"/>
      <c r="F114" s="298"/>
      <c r="G114" s="298"/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49">
        <v>43795</v>
      </c>
      <c r="B115" s="298"/>
      <c r="C115" s="297">
        <v>239981</v>
      </c>
      <c r="D115" s="298"/>
      <c r="E115" s="298"/>
      <c r="F115" s="298">
        <v>319694</v>
      </c>
      <c r="G115" s="298"/>
      <c r="H115" s="298"/>
      <c r="I115" s="298"/>
      <c r="J115" s="298">
        <v>75429</v>
      </c>
      <c r="K115" s="298"/>
      <c r="L115" s="298">
        <v>207575</v>
      </c>
      <c r="M115" s="1241"/>
      <c r="N115" s="1288"/>
      <c r="O115" s="298"/>
    </row>
    <row r="116" spans="1:15" ht="15" customHeight="1" x14ac:dyDescent="0.35">
      <c r="A116" s="1251"/>
      <c r="B116" s="298"/>
      <c r="C116" s="297"/>
      <c r="D116" s="298"/>
      <c r="E116" s="298"/>
      <c r="F116" s="298"/>
      <c r="G116" s="298"/>
      <c r="H116" s="298"/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870">
        <v>43796</v>
      </c>
      <c r="B117" s="298"/>
      <c r="C117" s="297">
        <v>233555</v>
      </c>
      <c r="D117" s="298">
        <v>250000</v>
      </c>
      <c r="E117" s="298"/>
      <c r="F117" s="298"/>
      <c r="G117" s="298">
        <v>313727</v>
      </c>
      <c r="H117" s="298"/>
      <c r="I117" s="298"/>
      <c r="J117" s="298"/>
      <c r="K117" s="298"/>
      <c r="L117" s="298"/>
      <c r="M117" s="1241">
        <v>93713</v>
      </c>
      <c r="N117" s="1288"/>
      <c r="O117" s="298"/>
    </row>
    <row r="118" spans="1:15" ht="15" customHeight="1" x14ac:dyDescent="0.35">
      <c r="A118" s="1249">
        <v>43797</v>
      </c>
      <c r="B118" s="298"/>
      <c r="C118" s="297">
        <v>232331</v>
      </c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51"/>
      <c r="B119" s="298"/>
      <c r="C119" s="297"/>
      <c r="D119" s="298"/>
      <c r="E119" s="298"/>
      <c r="F119" s="298"/>
      <c r="G119" s="298"/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861">
        <v>43798</v>
      </c>
      <c r="B120" s="298"/>
      <c r="C120" s="297">
        <v>230418</v>
      </c>
      <c r="D120" s="298"/>
      <c r="E120" s="298"/>
      <c r="F120" s="298"/>
      <c r="G120" s="298"/>
      <c r="H120" s="298"/>
      <c r="I120" s="298">
        <v>99756</v>
      </c>
      <c r="J120" s="298"/>
      <c r="K120" s="298"/>
      <c r="L120" s="298">
        <v>208080</v>
      </c>
      <c r="M120" s="1241"/>
      <c r="N120" s="1288"/>
      <c r="O120" s="298"/>
    </row>
    <row r="121" spans="1:15" ht="15" customHeight="1" x14ac:dyDescent="0.35">
      <c r="A121" s="1227">
        <v>43799</v>
      </c>
      <c r="B121" s="298">
        <v>306000</v>
      </c>
      <c r="C121" s="297">
        <v>199436</v>
      </c>
      <c r="D121" s="298">
        <v>250000</v>
      </c>
      <c r="E121" s="298"/>
      <c r="F121" s="298"/>
      <c r="G121" s="298"/>
      <c r="H121" s="298"/>
      <c r="I121" s="298"/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1227"/>
      <c r="B122" s="298">
        <v>186945</v>
      </c>
      <c r="C122" s="297"/>
      <c r="D122" s="298"/>
      <c r="E122" s="298"/>
      <c r="F122" s="298"/>
      <c r="G122" s="298"/>
      <c r="H122" s="298"/>
      <c r="I122" s="298"/>
      <c r="J122" s="298"/>
      <c r="K122" s="298"/>
      <c r="L122" s="298"/>
      <c r="M122" s="1241"/>
      <c r="N122" s="1288"/>
      <c r="O122" s="298"/>
    </row>
    <row r="123" spans="1:15" s="295" customFormat="1" ht="22" customHeight="1" x14ac:dyDescent="0.35">
      <c r="A123" s="862" t="s">
        <v>113</v>
      </c>
      <c r="B123" s="293">
        <f t="shared" ref="B123:M123" si="1">SUM(B72:B122)</f>
        <v>1596719</v>
      </c>
      <c r="C123" s="293">
        <f t="shared" si="1"/>
        <v>5175746</v>
      </c>
      <c r="D123" s="293">
        <f t="shared" si="1"/>
        <v>1995642</v>
      </c>
      <c r="E123" s="293">
        <f t="shared" si="1"/>
        <v>605804</v>
      </c>
      <c r="F123" s="293">
        <f t="shared" si="1"/>
        <v>1419067</v>
      </c>
      <c r="G123" s="293">
        <f t="shared" si="1"/>
        <v>887325</v>
      </c>
      <c r="H123" s="293">
        <f>SUM(H72:H122)</f>
        <v>142412</v>
      </c>
      <c r="I123" s="293">
        <f t="shared" si="1"/>
        <v>277083</v>
      </c>
      <c r="J123" s="293">
        <f t="shared" si="1"/>
        <v>380818</v>
      </c>
      <c r="K123" s="293">
        <f t="shared" si="1"/>
        <v>274712</v>
      </c>
      <c r="L123" s="293">
        <f t="shared" si="1"/>
        <v>1747751</v>
      </c>
      <c r="M123" s="1293">
        <f t="shared" si="1"/>
        <v>234014</v>
      </c>
      <c r="N123" s="1294"/>
      <c r="O123" s="293">
        <f>SUM(B123:N123)</f>
        <v>14737093</v>
      </c>
    </row>
    <row r="124" spans="1:15" ht="24" customHeight="1" x14ac:dyDescent="0.35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2">
        <f>SUM(O5:O123)</f>
        <v>35984502</v>
      </c>
    </row>
    <row r="125" spans="1:15" ht="22" customHeight="1" x14ac:dyDescent="0.35">
      <c r="A125" s="303" t="s">
        <v>328</v>
      </c>
      <c r="B125" s="303"/>
      <c r="C125" s="303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</row>
    <row r="126" spans="1:15" ht="22" customHeight="1" x14ac:dyDescent="0.35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</row>
    <row r="127" spans="1:15" ht="22" customHeight="1" x14ac:dyDescent="0.35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</row>
    <row r="128" spans="1:15" ht="32.25" customHeight="1" x14ac:dyDescent="0.35">
      <c r="A128" s="324"/>
      <c r="B128" s="1238"/>
      <c r="C128" s="1238"/>
      <c r="D128" s="301"/>
      <c r="E128" s="301"/>
      <c r="F128" s="301"/>
      <c r="G128" s="301"/>
      <c r="H128" s="1239"/>
      <c r="I128" s="1239"/>
      <c r="J128" s="866"/>
      <c r="K128" s="301"/>
      <c r="L128" s="1239"/>
      <c r="M128" s="1239"/>
      <c r="N128" s="1239"/>
      <c r="O128" s="866"/>
    </row>
    <row r="129" spans="1:15" ht="22" customHeight="1" x14ac:dyDescent="0.35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</row>
    <row r="130" spans="1:15" ht="22" customHeight="1" x14ac:dyDescent="0.35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</row>
    <row r="131" spans="1:15" ht="22" customHeight="1" x14ac:dyDescent="0.35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</row>
    <row r="132" spans="1:15" ht="22" customHeight="1" x14ac:dyDescent="0.35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</row>
    <row r="133" spans="1:15" ht="22" customHeight="1" x14ac:dyDescent="0.35">
      <c r="A133" s="325"/>
      <c r="B133" s="1286"/>
      <c r="C133" s="1286"/>
      <c r="D133" s="859"/>
      <c r="E133" s="859"/>
      <c r="F133" s="859"/>
      <c r="G133" s="315"/>
      <c r="H133" s="1287"/>
      <c r="I133" s="1287"/>
      <c r="J133" s="880"/>
      <c r="K133" s="859"/>
      <c r="L133" s="1237"/>
      <c r="M133" s="1237"/>
      <c r="N133" s="1237"/>
      <c r="O133" s="880"/>
    </row>
    <row r="134" spans="1:15" ht="22" customHeight="1" x14ac:dyDescent="0.35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</row>
    <row r="135" spans="1:15" ht="15" x14ac:dyDescent="0.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</row>
  </sheetData>
  <mergeCells count="185">
    <mergeCell ref="A1:O1"/>
    <mergeCell ref="A2:O2"/>
    <mergeCell ref="A4:A5"/>
    <mergeCell ref="B4:D4"/>
    <mergeCell ref="E4:F4"/>
    <mergeCell ref="K4:L4"/>
    <mergeCell ref="O4:O5"/>
    <mergeCell ref="K5:L5"/>
    <mergeCell ref="A10:A12"/>
    <mergeCell ref="K10:L10"/>
    <mergeCell ref="K12:L12"/>
    <mergeCell ref="A13:A14"/>
    <mergeCell ref="K13:L13"/>
    <mergeCell ref="K14:L14"/>
    <mergeCell ref="A6:A7"/>
    <mergeCell ref="K6:L6"/>
    <mergeCell ref="K7:L7"/>
    <mergeCell ref="A8:A9"/>
    <mergeCell ref="K8:L8"/>
    <mergeCell ref="K9:L9"/>
    <mergeCell ref="A19:A20"/>
    <mergeCell ref="K19:L19"/>
    <mergeCell ref="K20:L20"/>
    <mergeCell ref="A21:A22"/>
    <mergeCell ref="K21:L21"/>
    <mergeCell ref="K22:L22"/>
    <mergeCell ref="A15:A16"/>
    <mergeCell ref="K15:L15"/>
    <mergeCell ref="K16:L16"/>
    <mergeCell ref="A17:A18"/>
    <mergeCell ref="K17:L17"/>
    <mergeCell ref="K18:L18"/>
    <mergeCell ref="A27:A28"/>
    <mergeCell ref="K27:L27"/>
    <mergeCell ref="K28:L28"/>
    <mergeCell ref="A29:A30"/>
    <mergeCell ref="K29:L29"/>
    <mergeCell ref="K30:L30"/>
    <mergeCell ref="A23:A24"/>
    <mergeCell ref="K23:L23"/>
    <mergeCell ref="K24:L24"/>
    <mergeCell ref="A25:A26"/>
    <mergeCell ref="K25:L25"/>
    <mergeCell ref="K26:L26"/>
    <mergeCell ref="A35:A36"/>
    <mergeCell ref="K35:L35"/>
    <mergeCell ref="K36:L36"/>
    <mergeCell ref="A37:A38"/>
    <mergeCell ref="K37:L37"/>
    <mergeCell ref="K38:L38"/>
    <mergeCell ref="A31:A32"/>
    <mergeCell ref="K31:L31"/>
    <mergeCell ref="K32:L32"/>
    <mergeCell ref="A33:A34"/>
    <mergeCell ref="K33:L33"/>
    <mergeCell ref="K34:L34"/>
    <mergeCell ref="A43:A44"/>
    <mergeCell ref="K43:L43"/>
    <mergeCell ref="K44:L44"/>
    <mergeCell ref="A45:A46"/>
    <mergeCell ref="K45:L45"/>
    <mergeCell ref="K46:L46"/>
    <mergeCell ref="A39:A40"/>
    <mergeCell ref="K39:L39"/>
    <mergeCell ref="K40:L40"/>
    <mergeCell ref="A41:A42"/>
    <mergeCell ref="K41:L41"/>
    <mergeCell ref="K42:L42"/>
    <mergeCell ref="A51:A52"/>
    <mergeCell ref="K51:L51"/>
    <mergeCell ref="K52:L52"/>
    <mergeCell ref="A53:A54"/>
    <mergeCell ref="K53:L53"/>
    <mergeCell ref="K54:L54"/>
    <mergeCell ref="A47:A48"/>
    <mergeCell ref="K47:L47"/>
    <mergeCell ref="K48:L48"/>
    <mergeCell ref="A49:A50"/>
    <mergeCell ref="K49:L49"/>
    <mergeCell ref="K50:L50"/>
    <mergeCell ref="A59:A60"/>
    <mergeCell ref="K59:L59"/>
    <mergeCell ref="K60:L60"/>
    <mergeCell ref="A61:A62"/>
    <mergeCell ref="K61:L61"/>
    <mergeCell ref="K62:L62"/>
    <mergeCell ref="A55:A56"/>
    <mergeCell ref="K55:L55"/>
    <mergeCell ref="K56:L56"/>
    <mergeCell ref="A57:A58"/>
    <mergeCell ref="K57:L57"/>
    <mergeCell ref="K58:L58"/>
    <mergeCell ref="K67:L67"/>
    <mergeCell ref="A70:A71"/>
    <mergeCell ref="B70:C70"/>
    <mergeCell ref="E70:G70"/>
    <mergeCell ref="H70:K70"/>
    <mergeCell ref="M72:N72"/>
    <mergeCell ref="A63:A64"/>
    <mergeCell ref="K63:L63"/>
    <mergeCell ref="K64:L64"/>
    <mergeCell ref="A65:A66"/>
    <mergeCell ref="K65:L65"/>
    <mergeCell ref="K66:L66"/>
    <mergeCell ref="A75:A76"/>
    <mergeCell ref="M75:N75"/>
    <mergeCell ref="M76:N76"/>
    <mergeCell ref="A77:A78"/>
    <mergeCell ref="M77:N77"/>
    <mergeCell ref="M78:N78"/>
    <mergeCell ref="M70:N70"/>
    <mergeCell ref="O70:O71"/>
    <mergeCell ref="M71:N71"/>
    <mergeCell ref="A73:A74"/>
    <mergeCell ref="M73:N73"/>
    <mergeCell ref="M74:N74"/>
    <mergeCell ref="A83:A84"/>
    <mergeCell ref="M83:N83"/>
    <mergeCell ref="M84:N84"/>
    <mergeCell ref="A85:A86"/>
    <mergeCell ref="M85:N85"/>
    <mergeCell ref="M86:N86"/>
    <mergeCell ref="A79:A80"/>
    <mergeCell ref="M79:N79"/>
    <mergeCell ref="M80:N80"/>
    <mergeCell ref="A81:A82"/>
    <mergeCell ref="M81:N81"/>
    <mergeCell ref="M82:N82"/>
    <mergeCell ref="M93:N93"/>
    <mergeCell ref="A94:A95"/>
    <mergeCell ref="M94:N94"/>
    <mergeCell ref="M95:N95"/>
    <mergeCell ref="A96:A97"/>
    <mergeCell ref="M96:N96"/>
    <mergeCell ref="M97:N97"/>
    <mergeCell ref="M87:N87"/>
    <mergeCell ref="M88:N88"/>
    <mergeCell ref="A89:A90"/>
    <mergeCell ref="M89:N89"/>
    <mergeCell ref="M90:N90"/>
    <mergeCell ref="A91:A92"/>
    <mergeCell ref="M91:N91"/>
    <mergeCell ref="M92:N92"/>
    <mergeCell ref="A102:A103"/>
    <mergeCell ref="M102:N102"/>
    <mergeCell ref="M103:N103"/>
    <mergeCell ref="M104:N104"/>
    <mergeCell ref="M105:N105"/>
    <mergeCell ref="M107:N107"/>
    <mergeCell ref="A106:A107"/>
    <mergeCell ref="M106:N106"/>
    <mergeCell ref="A98:A99"/>
    <mergeCell ref="M98:N98"/>
    <mergeCell ref="M99:N99"/>
    <mergeCell ref="A100:A101"/>
    <mergeCell ref="M100:N100"/>
    <mergeCell ref="M101:N101"/>
    <mergeCell ref="A113:A114"/>
    <mergeCell ref="M113:N113"/>
    <mergeCell ref="M114:N114"/>
    <mergeCell ref="A115:A116"/>
    <mergeCell ref="M115:N115"/>
    <mergeCell ref="M116:N116"/>
    <mergeCell ref="M108:N108"/>
    <mergeCell ref="A109:A110"/>
    <mergeCell ref="M109:N109"/>
    <mergeCell ref="M110:N110"/>
    <mergeCell ref="A111:A112"/>
    <mergeCell ref="M111:N111"/>
    <mergeCell ref="M112:N112"/>
    <mergeCell ref="B133:C133"/>
    <mergeCell ref="H133:I133"/>
    <mergeCell ref="L133:N133"/>
    <mergeCell ref="M123:N123"/>
    <mergeCell ref="B128:C128"/>
    <mergeCell ref="H128:I128"/>
    <mergeCell ref="L128:N128"/>
    <mergeCell ref="M117:N117"/>
    <mergeCell ref="A118:A119"/>
    <mergeCell ref="M118:N118"/>
    <mergeCell ref="M119:N119"/>
    <mergeCell ref="M120:N120"/>
    <mergeCell ref="A121:A122"/>
    <mergeCell ref="M121:N121"/>
    <mergeCell ref="M122:N122"/>
  </mergeCells>
  <printOptions horizontalCentered="1"/>
  <pageMargins left="0.25" right="0.25" top="0.16" bottom="0.12" header="0.18" footer="0.12"/>
  <pageSetup paperSize="9" scale="49" fitToHeight="0" orientation="landscape" horizontalDpi="360" verticalDpi="360" r:id="rId1"/>
  <rowBreaks count="1" manualBreakCount="1">
    <brk id="68" max="15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9">
    <pageSetUpPr fitToPage="1"/>
  </sheetPr>
  <dimension ref="A1:O138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21.453125" style="294" customWidth="1"/>
    <col min="3" max="3" width="15.453125" style="294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27.1796875" style="294" bestFit="1" customWidth="1"/>
    <col min="10" max="10" width="19.453125" style="294" customWidth="1"/>
    <col min="11" max="11" width="16.453125" style="294" customWidth="1"/>
    <col min="12" max="12" width="18" style="294" bestFit="1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5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5" ht="15" x14ac:dyDescent="0.35">
      <c r="A2" s="1237" t="s">
        <v>329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5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69" t="s">
        <v>6</v>
      </c>
      <c r="J4" s="869" t="s">
        <v>176</v>
      </c>
      <c r="K4" s="1268" t="s">
        <v>8</v>
      </c>
      <c r="L4" s="1269"/>
      <c r="M4" s="869" t="s">
        <v>223</v>
      </c>
      <c r="N4" s="876" t="s">
        <v>224</v>
      </c>
      <c r="O4" s="1245" t="s">
        <v>9</v>
      </c>
    </row>
    <row r="5" spans="1:15" s="296" customFormat="1" ht="30.75" customHeight="1" x14ac:dyDescent="0.35">
      <c r="A5" s="1268"/>
      <c r="B5" s="285" t="s">
        <v>325</v>
      </c>
      <c r="C5" s="285" t="s">
        <v>189</v>
      </c>
      <c r="D5" s="874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5" ht="15" customHeight="1" x14ac:dyDescent="0.35">
      <c r="A6" s="1249">
        <v>43739</v>
      </c>
      <c r="B6" s="327">
        <v>189032</v>
      </c>
      <c r="C6" s="327"/>
      <c r="D6" s="297">
        <v>164705</v>
      </c>
      <c r="E6" s="297"/>
      <c r="F6" s="297"/>
      <c r="G6" s="298"/>
      <c r="H6" s="298"/>
      <c r="I6" s="298">
        <v>114750</v>
      </c>
      <c r="J6" s="298"/>
      <c r="K6" s="1241"/>
      <c r="L6" s="1288"/>
      <c r="M6" s="298"/>
      <c r="N6" s="298"/>
      <c r="O6" s="298"/>
    </row>
    <row r="7" spans="1:15" ht="15" customHeight="1" x14ac:dyDescent="0.35">
      <c r="A7" s="1251"/>
      <c r="B7" s="327"/>
      <c r="C7" s="327"/>
      <c r="D7" s="297"/>
      <c r="E7" s="297"/>
      <c r="F7" s="297"/>
      <c r="G7" s="298"/>
      <c r="H7" s="298"/>
      <c r="I7" s="298"/>
      <c r="J7" s="298"/>
      <c r="K7" s="1241"/>
      <c r="L7" s="1288"/>
      <c r="M7" s="298"/>
      <c r="N7" s="298"/>
      <c r="O7" s="298"/>
    </row>
    <row r="8" spans="1:15" ht="15" customHeight="1" x14ac:dyDescent="0.35">
      <c r="A8" s="1249">
        <v>43740</v>
      </c>
      <c r="B8" s="327">
        <v>206627</v>
      </c>
      <c r="C8" s="327"/>
      <c r="D8" s="297">
        <v>169983</v>
      </c>
      <c r="E8" s="297"/>
      <c r="F8" s="297"/>
      <c r="G8" s="298"/>
      <c r="H8" s="298">
        <v>87210</v>
      </c>
      <c r="I8" s="298">
        <v>114750</v>
      </c>
      <c r="J8" s="298"/>
      <c r="K8" s="1289">
        <v>78107</v>
      </c>
      <c r="L8" s="1290"/>
      <c r="M8" s="298"/>
      <c r="N8" s="298"/>
      <c r="O8" s="298"/>
    </row>
    <row r="9" spans="1:15" ht="15" customHeight="1" x14ac:dyDescent="0.35">
      <c r="A9" s="1251"/>
      <c r="B9" s="327"/>
      <c r="C9" s="327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5" ht="15" customHeight="1" x14ac:dyDescent="0.35">
      <c r="A10" s="1249">
        <v>43741</v>
      </c>
      <c r="B10" s="327">
        <v>185436</v>
      </c>
      <c r="C10" s="327"/>
      <c r="D10" s="297">
        <v>167841</v>
      </c>
      <c r="E10" s="297"/>
      <c r="F10" s="297"/>
      <c r="G10" s="298"/>
      <c r="H10" s="298"/>
      <c r="I10" s="298">
        <v>114750</v>
      </c>
      <c r="J10" s="298"/>
      <c r="K10" s="1241"/>
      <c r="L10" s="1288"/>
      <c r="M10" s="298">
        <v>505210</v>
      </c>
      <c r="N10" s="298">
        <v>422720</v>
      </c>
      <c r="O10" s="298"/>
    </row>
    <row r="11" spans="1:15" ht="15" customHeight="1" x14ac:dyDescent="0.35">
      <c r="A11" s="1250"/>
      <c r="B11" s="327"/>
      <c r="C11" s="297"/>
      <c r="D11" s="297"/>
      <c r="E11" s="297"/>
      <c r="F11" s="297"/>
      <c r="G11" s="298"/>
      <c r="H11" s="298"/>
      <c r="I11" s="298"/>
      <c r="J11" s="298"/>
      <c r="K11" s="868"/>
      <c r="L11" s="881"/>
      <c r="M11" s="298"/>
      <c r="N11" s="298"/>
      <c r="O11" s="298"/>
    </row>
    <row r="12" spans="1:15" ht="15" customHeight="1" x14ac:dyDescent="0.35">
      <c r="A12" s="1251"/>
      <c r="B12" s="327"/>
      <c r="C12" s="327"/>
      <c r="D12" s="297"/>
      <c r="E12" s="297"/>
      <c r="F12" s="297"/>
      <c r="G12" s="298"/>
      <c r="H12" s="298"/>
      <c r="I12" s="298"/>
      <c r="J12" s="298"/>
      <c r="K12" s="1241"/>
      <c r="L12" s="1288"/>
      <c r="M12" s="298"/>
      <c r="N12" s="298"/>
      <c r="O12" s="298"/>
    </row>
    <row r="13" spans="1:15" ht="15" customHeight="1" x14ac:dyDescent="0.35">
      <c r="A13" s="1249">
        <v>43742</v>
      </c>
      <c r="B13" s="327">
        <v>131733</v>
      </c>
      <c r="C13" s="327"/>
      <c r="D13" s="297"/>
      <c r="E13" s="297"/>
      <c r="F13" s="297">
        <v>188078</v>
      </c>
      <c r="G13" s="298">
        <v>275247</v>
      </c>
      <c r="H13" s="298">
        <v>82314</v>
      </c>
      <c r="I13" s="298">
        <v>114750</v>
      </c>
      <c r="J13" s="298">
        <v>101745</v>
      </c>
      <c r="K13" s="1241"/>
      <c r="L13" s="1288"/>
      <c r="M13" s="298"/>
      <c r="N13" s="298"/>
      <c r="O13" s="298"/>
    </row>
    <row r="14" spans="1:15" ht="15" customHeight="1" x14ac:dyDescent="0.35">
      <c r="A14" s="1251"/>
      <c r="B14" s="327"/>
      <c r="C14" s="327"/>
      <c r="D14" s="297"/>
      <c r="E14" s="297"/>
      <c r="F14" s="297"/>
      <c r="G14" s="298"/>
      <c r="H14" s="298"/>
      <c r="I14" s="298"/>
      <c r="J14" s="298"/>
      <c r="K14" s="1241"/>
      <c r="L14" s="1288"/>
      <c r="M14" s="298"/>
      <c r="N14" s="298"/>
      <c r="O14" s="298"/>
    </row>
    <row r="15" spans="1:15" ht="15" customHeight="1" x14ac:dyDescent="0.35">
      <c r="A15" s="1249">
        <v>43743</v>
      </c>
      <c r="B15" s="327">
        <v>157820</v>
      </c>
      <c r="C15" s="327"/>
      <c r="D15" s="297">
        <v>209993</v>
      </c>
      <c r="E15" s="297">
        <v>161762</v>
      </c>
      <c r="F15" s="297"/>
      <c r="G15" s="298"/>
      <c r="H15" s="298"/>
      <c r="I15" s="298">
        <v>114750</v>
      </c>
      <c r="J15" s="298"/>
      <c r="K15" s="1241"/>
      <c r="L15" s="1288"/>
      <c r="M15" s="298"/>
      <c r="N15" s="298"/>
      <c r="O15" s="298"/>
    </row>
    <row r="16" spans="1:15" ht="15" customHeight="1" x14ac:dyDescent="0.35">
      <c r="A16" s="1251"/>
      <c r="B16" s="327"/>
      <c r="C16" s="327"/>
      <c r="D16" s="297"/>
      <c r="E16" s="297"/>
      <c r="F16" s="297"/>
      <c r="G16" s="298"/>
      <c r="H16" s="298"/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49">
        <v>43744</v>
      </c>
      <c r="B17" s="327">
        <v>133799</v>
      </c>
      <c r="C17" s="327">
        <v>172661</v>
      </c>
      <c r="D17" s="297"/>
      <c r="E17" s="297"/>
      <c r="F17" s="297"/>
      <c r="G17" s="298"/>
      <c r="H17" s="298"/>
      <c r="I17" s="298"/>
      <c r="J17" s="298"/>
      <c r="K17" s="1241"/>
      <c r="L17" s="1288"/>
      <c r="M17" s="298"/>
      <c r="N17" s="298"/>
      <c r="O17" s="298"/>
    </row>
    <row r="18" spans="1:15" ht="15" customHeight="1" x14ac:dyDescent="0.35">
      <c r="A18" s="1251"/>
      <c r="B18" s="327"/>
      <c r="C18" s="327"/>
      <c r="D18" s="297"/>
      <c r="E18" s="297"/>
      <c r="F18" s="297"/>
      <c r="G18" s="298"/>
      <c r="H18" s="298"/>
      <c r="I18" s="298"/>
      <c r="J18" s="298"/>
      <c r="K18" s="1241"/>
      <c r="L18" s="1288"/>
      <c r="M18" s="298"/>
      <c r="N18" s="298"/>
      <c r="O18" s="298"/>
    </row>
    <row r="19" spans="1:15" ht="15" customHeight="1" x14ac:dyDescent="0.35">
      <c r="A19" s="1249">
        <v>43745</v>
      </c>
      <c r="B19" s="327">
        <v>117734</v>
      </c>
      <c r="C19" s="327">
        <v>163710</v>
      </c>
      <c r="D19" s="297"/>
      <c r="E19" s="297"/>
      <c r="F19" s="297"/>
      <c r="G19" s="298"/>
      <c r="H19" s="298"/>
      <c r="I19" s="298">
        <v>114750</v>
      </c>
      <c r="J19" s="298"/>
      <c r="K19" s="1241"/>
      <c r="L19" s="1288"/>
      <c r="M19" s="298"/>
      <c r="N19" s="298"/>
      <c r="O19" s="298"/>
    </row>
    <row r="20" spans="1:15" ht="15" customHeight="1" x14ac:dyDescent="0.35">
      <c r="A20" s="1251"/>
      <c r="B20" s="327"/>
      <c r="C20" s="327"/>
      <c r="D20" s="297"/>
      <c r="E20" s="297"/>
      <c r="F20" s="297"/>
      <c r="G20" s="298"/>
      <c r="H20" s="298"/>
      <c r="I20" s="298"/>
      <c r="J20" s="298"/>
      <c r="K20" s="1241"/>
      <c r="L20" s="1288"/>
      <c r="M20" s="298"/>
      <c r="N20" s="298"/>
      <c r="O20" s="298"/>
    </row>
    <row r="21" spans="1:15" ht="15" customHeight="1" x14ac:dyDescent="0.35">
      <c r="A21" s="1249">
        <v>43746</v>
      </c>
      <c r="B21" s="327">
        <v>211829</v>
      </c>
      <c r="C21" s="327">
        <v>190944</v>
      </c>
      <c r="D21" s="297"/>
      <c r="E21" s="297"/>
      <c r="F21" s="297"/>
      <c r="G21" s="298"/>
      <c r="H21" s="298"/>
      <c r="I21" s="298">
        <v>114750</v>
      </c>
      <c r="J21" s="298">
        <v>111843</v>
      </c>
      <c r="K21" s="1241"/>
      <c r="L21" s="1288"/>
      <c r="M21" s="298">
        <v>715690</v>
      </c>
      <c r="N21" s="298"/>
      <c r="O21" s="298"/>
    </row>
    <row r="22" spans="1:15" ht="15" customHeight="1" x14ac:dyDescent="0.35">
      <c r="A22" s="1251"/>
      <c r="B22" s="327"/>
      <c r="C22" s="327"/>
      <c r="D22" s="297"/>
      <c r="E22" s="297"/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49">
        <v>43747</v>
      </c>
      <c r="B23" s="327">
        <v>153918</v>
      </c>
      <c r="C23" s="327">
        <v>166847</v>
      </c>
      <c r="D23" s="297"/>
      <c r="E23" s="297"/>
      <c r="F23" s="297">
        <v>148990</v>
      </c>
      <c r="G23" s="298"/>
      <c r="H23" s="298"/>
      <c r="I23" s="298">
        <v>114750</v>
      </c>
      <c r="J23" s="298"/>
      <c r="K23" s="1241"/>
      <c r="L23" s="1288"/>
      <c r="M23" s="298"/>
      <c r="N23" s="298"/>
      <c r="O23" s="298"/>
    </row>
    <row r="24" spans="1:15" ht="15" customHeight="1" x14ac:dyDescent="0.35">
      <c r="A24" s="1251"/>
      <c r="B24" s="327"/>
      <c r="C24" s="327"/>
      <c r="D24" s="297"/>
      <c r="E24" s="297"/>
      <c r="F24" s="297"/>
      <c r="G24" s="298"/>
      <c r="H24" s="298"/>
      <c r="I24" s="298"/>
      <c r="J24" s="298"/>
      <c r="K24" s="1241"/>
      <c r="L24" s="1288"/>
      <c r="M24" s="298"/>
      <c r="N24" s="298"/>
      <c r="O24" s="298"/>
    </row>
    <row r="25" spans="1:15" ht="15" customHeight="1" x14ac:dyDescent="0.35">
      <c r="A25" s="1249">
        <v>43748</v>
      </c>
      <c r="B25" s="327">
        <v>174650</v>
      </c>
      <c r="C25" s="327">
        <v>165317</v>
      </c>
      <c r="D25" s="297"/>
      <c r="E25" s="297">
        <v>137660</v>
      </c>
      <c r="F25" s="297"/>
      <c r="G25" s="298"/>
      <c r="H25" s="298">
        <v>99068</v>
      </c>
      <c r="I25" s="298">
        <v>114750</v>
      </c>
      <c r="J25" s="298"/>
      <c r="K25" s="1241"/>
      <c r="L25" s="1288"/>
      <c r="M25" s="298"/>
      <c r="N25" s="298"/>
      <c r="O25" s="298"/>
    </row>
    <row r="26" spans="1:15" ht="15" customHeight="1" x14ac:dyDescent="0.35">
      <c r="A26" s="1251"/>
      <c r="B26" s="327"/>
      <c r="C26" s="327"/>
      <c r="D26" s="297"/>
      <c r="E26" s="297"/>
      <c r="F26" s="297"/>
      <c r="G26" s="298"/>
      <c r="H26" s="298"/>
      <c r="I26" s="298"/>
      <c r="J26" s="298"/>
      <c r="K26" s="1241"/>
      <c r="L26" s="1288"/>
      <c r="M26" s="298"/>
      <c r="N26" s="298"/>
      <c r="O26" s="298"/>
    </row>
    <row r="27" spans="1:15" ht="15" customHeight="1" x14ac:dyDescent="0.35">
      <c r="A27" s="1249">
        <v>43749</v>
      </c>
      <c r="B27" s="327">
        <v>155142</v>
      </c>
      <c r="C27" s="327">
        <v>192168</v>
      </c>
      <c r="D27" s="297"/>
      <c r="E27" s="297"/>
      <c r="F27" s="297"/>
      <c r="G27" s="298">
        <v>206550</v>
      </c>
      <c r="H27" s="298">
        <v>86598</v>
      </c>
      <c r="I27" s="298">
        <v>114750</v>
      </c>
      <c r="J27" s="298"/>
      <c r="K27" s="1241"/>
      <c r="L27" s="1288"/>
      <c r="M27" s="298"/>
      <c r="N27" s="298">
        <v>516200</v>
      </c>
      <c r="O27" s="298"/>
    </row>
    <row r="28" spans="1:15" ht="15" customHeight="1" x14ac:dyDescent="0.35">
      <c r="A28" s="1251"/>
      <c r="B28" s="327"/>
      <c r="C28" s="327"/>
      <c r="D28" s="297"/>
      <c r="E28" s="297"/>
      <c r="F28" s="297"/>
      <c r="G28" s="298"/>
      <c r="H28" s="298"/>
      <c r="I28" s="298"/>
      <c r="J28" s="298"/>
      <c r="K28" s="1241"/>
      <c r="L28" s="1288"/>
      <c r="M28" s="298"/>
      <c r="N28" s="298"/>
      <c r="O28" s="298"/>
    </row>
    <row r="29" spans="1:15" ht="15" customHeight="1" x14ac:dyDescent="0.35">
      <c r="A29" s="1249">
        <v>43750</v>
      </c>
      <c r="B29" s="327">
        <v>203720</v>
      </c>
      <c r="C29" s="327">
        <v>179010</v>
      </c>
      <c r="D29" s="297"/>
      <c r="E29" s="297"/>
      <c r="F29" s="297">
        <v>199614</v>
      </c>
      <c r="G29" s="298"/>
      <c r="H29" s="298"/>
      <c r="I29" s="298">
        <v>114750</v>
      </c>
      <c r="J29" s="298"/>
      <c r="K29" s="1241"/>
      <c r="L29" s="1288"/>
      <c r="M29" s="298"/>
      <c r="N29" s="298"/>
      <c r="O29" s="298"/>
    </row>
    <row r="30" spans="1:15" ht="15" customHeight="1" x14ac:dyDescent="0.35">
      <c r="A30" s="1251"/>
      <c r="B30" s="327"/>
      <c r="C30" s="327"/>
      <c r="D30" s="297"/>
      <c r="E30" s="297"/>
      <c r="F30" s="297"/>
      <c r="G30" s="298"/>
      <c r="H30" s="298"/>
      <c r="I30" s="298"/>
      <c r="J30" s="298"/>
      <c r="K30" s="1241"/>
      <c r="L30" s="1288"/>
      <c r="M30" s="298"/>
      <c r="N30" s="298"/>
      <c r="O30" s="298"/>
    </row>
    <row r="31" spans="1:15" ht="15" customHeight="1" x14ac:dyDescent="0.35">
      <c r="A31" s="1249">
        <v>43751</v>
      </c>
      <c r="B31" s="327">
        <v>221085</v>
      </c>
      <c r="C31" s="327">
        <v>170136</v>
      </c>
      <c r="D31" s="297"/>
      <c r="E31" s="297"/>
      <c r="F31" s="297"/>
      <c r="G31" s="298"/>
      <c r="H31" s="298"/>
      <c r="I31" s="298"/>
      <c r="J31" s="298"/>
      <c r="K31" s="1241"/>
      <c r="L31" s="1288"/>
      <c r="M31" s="298"/>
      <c r="N31" s="298"/>
      <c r="O31" s="298"/>
    </row>
    <row r="32" spans="1:15" ht="15" customHeight="1" x14ac:dyDescent="0.35">
      <c r="A32" s="1251"/>
      <c r="B32" s="327"/>
      <c r="C32" s="327"/>
      <c r="D32" s="297"/>
      <c r="E32" s="297"/>
      <c r="F32" s="297"/>
      <c r="G32" s="298"/>
      <c r="H32" s="298"/>
      <c r="I32" s="298"/>
      <c r="J32" s="298"/>
      <c r="K32" s="1241"/>
      <c r="L32" s="1288"/>
      <c r="M32" s="298"/>
      <c r="N32" s="298"/>
      <c r="O32" s="298"/>
    </row>
    <row r="33" spans="1:15" ht="15" customHeight="1" x14ac:dyDescent="0.35">
      <c r="A33" s="1249">
        <v>43752</v>
      </c>
      <c r="B33" s="327">
        <v>174803</v>
      </c>
      <c r="C33" s="327">
        <v>187808</v>
      </c>
      <c r="D33" s="297"/>
      <c r="E33" s="297"/>
      <c r="F33" s="297"/>
      <c r="G33" s="298"/>
      <c r="H33" s="298"/>
      <c r="I33" s="298">
        <v>114750</v>
      </c>
      <c r="J33" s="298"/>
      <c r="K33" s="1241"/>
      <c r="L33" s="1288"/>
      <c r="M33" s="298"/>
      <c r="N33" s="298"/>
      <c r="O33" s="298"/>
    </row>
    <row r="34" spans="1:15" ht="15" customHeight="1" x14ac:dyDescent="0.35">
      <c r="A34" s="1251"/>
      <c r="B34" s="327"/>
      <c r="C34" s="327"/>
      <c r="D34" s="297"/>
      <c r="E34" s="297"/>
      <c r="F34" s="297"/>
      <c r="G34" s="298"/>
      <c r="H34" s="298"/>
      <c r="I34" s="298"/>
      <c r="J34" s="298"/>
      <c r="K34" s="1241"/>
      <c r="L34" s="1288"/>
      <c r="M34" s="298"/>
      <c r="N34" s="298"/>
      <c r="O34" s="298"/>
    </row>
    <row r="35" spans="1:15" ht="15" customHeight="1" x14ac:dyDescent="0.35">
      <c r="A35" s="1249">
        <v>43753</v>
      </c>
      <c r="B35" s="327">
        <v>196146</v>
      </c>
      <c r="C35" s="327">
        <v>157055</v>
      </c>
      <c r="D35" s="297"/>
      <c r="E35" s="297"/>
      <c r="F35" s="297"/>
      <c r="G35" s="298"/>
      <c r="H35" s="298"/>
      <c r="I35" s="298">
        <v>114750</v>
      </c>
      <c r="J35" s="298"/>
      <c r="K35" s="1241"/>
      <c r="L35" s="1288"/>
      <c r="M35" s="298">
        <v>437930</v>
      </c>
      <c r="N35" s="298"/>
      <c r="O35" s="298"/>
    </row>
    <row r="36" spans="1:15" ht="15" customHeight="1" x14ac:dyDescent="0.35">
      <c r="A36" s="1251"/>
      <c r="B36" s="327"/>
      <c r="C36" s="327"/>
      <c r="D36" s="297"/>
      <c r="E36" s="297"/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49">
        <v>43754</v>
      </c>
      <c r="B37" s="327">
        <v>169907</v>
      </c>
      <c r="C37" s="327">
        <v>196682</v>
      </c>
      <c r="D37" s="297">
        <v>190638</v>
      </c>
      <c r="E37" s="297">
        <v>172219</v>
      </c>
      <c r="F37" s="297"/>
      <c r="G37" s="298"/>
      <c r="H37" s="298"/>
      <c r="I37" s="298">
        <v>114750</v>
      </c>
      <c r="J37" s="298"/>
      <c r="K37" s="1241"/>
      <c r="L37" s="1288"/>
      <c r="M37" s="298"/>
      <c r="N37" s="298"/>
      <c r="O37" s="298"/>
    </row>
    <row r="38" spans="1:15" ht="15" customHeight="1" x14ac:dyDescent="0.35">
      <c r="A38" s="1251"/>
      <c r="B38" s="327"/>
      <c r="C38" s="327"/>
      <c r="D38" s="297"/>
      <c r="E38" s="297"/>
      <c r="F38" s="297">
        <v>131171</v>
      </c>
      <c r="G38" s="298"/>
      <c r="H38" s="298"/>
      <c r="I38" s="298"/>
      <c r="J38" s="298"/>
      <c r="K38" s="1241"/>
      <c r="L38" s="1288"/>
      <c r="M38" s="298"/>
      <c r="N38" s="298"/>
      <c r="O38" s="298"/>
    </row>
    <row r="39" spans="1:15" ht="15" customHeight="1" x14ac:dyDescent="0.35">
      <c r="A39" s="1249">
        <v>43755</v>
      </c>
      <c r="B39" s="327">
        <v>147875</v>
      </c>
      <c r="C39" s="327">
        <v>206703</v>
      </c>
      <c r="D39" s="297"/>
      <c r="E39" s="297"/>
      <c r="F39" s="297"/>
      <c r="G39" s="298"/>
      <c r="H39" s="298">
        <v>79331</v>
      </c>
      <c r="I39" s="298">
        <v>114750</v>
      </c>
      <c r="J39" s="298"/>
      <c r="K39" s="1241"/>
      <c r="L39" s="1288"/>
      <c r="M39" s="298"/>
      <c r="N39" s="298">
        <v>471040</v>
      </c>
      <c r="O39" s="298"/>
    </row>
    <row r="40" spans="1:15" ht="15" customHeight="1" x14ac:dyDescent="0.35">
      <c r="A40" s="1251"/>
      <c r="B40" s="327"/>
      <c r="C40" s="327"/>
      <c r="D40" s="297"/>
      <c r="E40" s="297"/>
      <c r="F40" s="297"/>
      <c r="G40" s="298"/>
      <c r="H40" s="298">
        <v>60665</v>
      </c>
      <c r="I40" s="298">
        <v>114750</v>
      </c>
      <c r="J40" s="298"/>
      <c r="K40" s="1241"/>
      <c r="L40" s="1288"/>
      <c r="M40" s="298"/>
      <c r="N40" s="298"/>
      <c r="O40" s="298"/>
    </row>
    <row r="41" spans="1:15" ht="15" customHeight="1" x14ac:dyDescent="0.35">
      <c r="A41" s="1249">
        <v>43756</v>
      </c>
      <c r="B41" s="327">
        <v>200736</v>
      </c>
      <c r="C41" s="327">
        <v>219479</v>
      </c>
      <c r="D41" s="297"/>
      <c r="E41" s="297"/>
      <c r="F41" s="297"/>
      <c r="G41" s="298">
        <v>211140</v>
      </c>
      <c r="H41" s="298"/>
      <c r="I41" s="298">
        <v>114750</v>
      </c>
      <c r="J41" s="298"/>
      <c r="K41" s="1241">
        <v>104729</v>
      </c>
      <c r="L41" s="1288"/>
      <c r="M41" s="298"/>
      <c r="N41" s="298"/>
      <c r="O41" s="298"/>
    </row>
    <row r="42" spans="1:15" ht="15" customHeight="1" x14ac:dyDescent="0.35">
      <c r="A42" s="1251"/>
      <c r="B42" s="327"/>
      <c r="C42" s="327"/>
      <c r="D42" s="297"/>
      <c r="E42" s="297"/>
      <c r="F42" s="297"/>
      <c r="G42" s="298"/>
      <c r="H42" s="298"/>
      <c r="I42" s="298"/>
      <c r="J42" s="298"/>
      <c r="K42" s="1241"/>
      <c r="L42" s="1288"/>
      <c r="M42" s="298"/>
      <c r="N42" s="298"/>
      <c r="O42" s="298"/>
    </row>
    <row r="43" spans="1:15" ht="15" customHeight="1" x14ac:dyDescent="0.35">
      <c r="A43" s="1249">
        <v>43757</v>
      </c>
      <c r="B43" s="327">
        <v>146039</v>
      </c>
      <c r="C43" s="327">
        <v>183141</v>
      </c>
      <c r="D43" s="297"/>
      <c r="E43" s="297"/>
      <c r="F43" s="297"/>
      <c r="G43" s="298"/>
      <c r="H43" s="298"/>
      <c r="I43" s="298">
        <v>114750</v>
      </c>
      <c r="J43" s="298"/>
      <c r="K43" s="1241"/>
      <c r="L43" s="1288"/>
      <c r="M43" s="298"/>
      <c r="N43" s="298"/>
      <c r="O43" s="298"/>
    </row>
    <row r="44" spans="1:15" ht="15" customHeight="1" x14ac:dyDescent="0.35">
      <c r="A44" s="1251"/>
      <c r="B44" s="327"/>
      <c r="C44" s="327"/>
      <c r="D44" s="297"/>
      <c r="E44" s="297"/>
      <c r="F44" s="297"/>
      <c r="G44" s="298"/>
      <c r="H44" s="298"/>
      <c r="I44" s="298"/>
      <c r="J44" s="298"/>
      <c r="K44" s="1241"/>
      <c r="L44" s="1288"/>
      <c r="M44" s="298"/>
      <c r="N44" s="298"/>
      <c r="O44" s="298"/>
    </row>
    <row r="45" spans="1:15" ht="15" customHeight="1" x14ac:dyDescent="0.35">
      <c r="A45" s="1249">
        <v>43758</v>
      </c>
      <c r="B45" s="327">
        <v>151700</v>
      </c>
      <c r="C45" s="327">
        <v>186354</v>
      </c>
      <c r="D45" s="297"/>
      <c r="E45" s="297"/>
      <c r="F45" s="297"/>
      <c r="G45" s="298"/>
      <c r="H45" s="298"/>
      <c r="I45" s="298"/>
      <c r="J45" s="298"/>
      <c r="K45" s="1241"/>
      <c r="L45" s="1288"/>
      <c r="M45" s="298"/>
      <c r="N45" s="298"/>
      <c r="O45" s="298"/>
    </row>
    <row r="46" spans="1:15" ht="15" customHeight="1" x14ac:dyDescent="0.35">
      <c r="A46" s="1251"/>
      <c r="B46" s="327"/>
      <c r="C46" s="327"/>
      <c r="D46" s="298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49">
        <v>43759</v>
      </c>
      <c r="B47" s="327">
        <v>204638</v>
      </c>
      <c r="C47" s="327"/>
      <c r="D47" s="298"/>
      <c r="E47" s="297"/>
      <c r="F47" s="297">
        <v>170414</v>
      </c>
      <c r="G47" s="298"/>
      <c r="H47" s="298"/>
      <c r="I47" s="298">
        <v>114750</v>
      </c>
      <c r="J47" s="298"/>
      <c r="K47" s="1241"/>
      <c r="L47" s="1288"/>
      <c r="M47" s="298"/>
      <c r="N47" s="298"/>
      <c r="O47" s="298"/>
    </row>
    <row r="48" spans="1:15" ht="15" customHeight="1" x14ac:dyDescent="0.35">
      <c r="A48" s="1251"/>
      <c r="B48" s="327"/>
      <c r="C48" s="327">
        <v>202955</v>
      </c>
      <c r="D48" s="297"/>
      <c r="E48" s="297"/>
      <c r="F48" s="297"/>
      <c r="G48" s="298"/>
      <c r="H48" s="298"/>
      <c r="I48" s="298"/>
      <c r="J48" s="298"/>
      <c r="K48" s="1241"/>
      <c r="L48" s="1288"/>
      <c r="M48" s="298"/>
      <c r="N48" s="298"/>
      <c r="O48" s="298"/>
    </row>
    <row r="49" spans="1:15" ht="17.25" customHeight="1" x14ac:dyDescent="0.35">
      <c r="A49" s="1249">
        <v>43760</v>
      </c>
      <c r="B49" s="327">
        <v>202113</v>
      </c>
      <c r="C49" s="327">
        <v>157514</v>
      </c>
      <c r="D49" s="297"/>
      <c r="E49" s="297">
        <v>142346</v>
      </c>
      <c r="F49" s="297"/>
      <c r="G49" s="298"/>
      <c r="H49" s="298"/>
      <c r="I49" s="298">
        <v>114750</v>
      </c>
      <c r="J49" s="298"/>
      <c r="K49" s="1241"/>
      <c r="L49" s="1288"/>
      <c r="M49" s="298"/>
      <c r="N49" s="298"/>
      <c r="O49" s="298"/>
    </row>
    <row r="50" spans="1:15" ht="15" customHeight="1" x14ac:dyDescent="0.35">
      <c r="A50" s="1251"/>
      <c r="B50" s="327"/>
      <c r="C50" s="327"/>
      <c r="D50" s="297"/>
      <c r="E50" s="297"/>
      <c r="F50" s="297"/>
      <c r="G50" s="298"/>
      <c r="H50" s="298"/>
      <c r="I50" s="298"/>
      <c r="J50" s="298"/>
      <c r="K50" s="1241"/>
      <c r="L50" s="1288"/>
      <c r="M50" s="298"/>
      <c r="N50" s="298"/>
      <c r="O50" s="298"/>
    </row>
    <row r="51" spans="1:15" ht="15" customHeight="1" x14ac:dyDescent="0.35">
      <c r="A51" s="1249">
        <v>43761</v>
      </c>
      <c r="B51" s="327">
        <v>233325</v>
      </c>
      <c r="C51" s="327">
        <v>169295</v>
      </c>
      <c r="D51" s="297"/>
      <c r="E51" s="297"/>
      <c r="F51" s="297"/>
      <c r="G51" s="298"/>
      <c r="H51" s="298"/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51"/>
      <c r="B52" s="327"/>
      <c r="C52" s="327"/>
      <c r="D52" s="297"/>
      <c r="E52" s="297"/>
      <c r="F52" s="297"/>
      <c r="G52" s="298"/>
      <c r="H52" s="298"/>
      <c r="I52" s="298"/>
      <c r="J52" s="298"/>
      <c r="K52" s="1241"/>
      <c r="L52" s="1288"/>
      <c r="M52" s="298"/>
      <c r="N52" s="298"/>
      <c r="O52" s="298"/>
    </row>
    <row r="53" spans="1:15" ht="15" customHeight="1" x14ac:dyDescent="0.35">
      <c r="A53" s="1249">
        <v>43762</v>
      </c>
      <c r="B53" s="327">
        <v>192857</v>
      </c>
      <c r="C53" s="327">
        <v>190332</v>
      </c>
      <c r="D53" s="297"/>
      <c r="E53" s="297"/>
      <c r="F53" s="297">
        <v>153264</v>
      </c>
      <c r="G53" s="298"/>
      <c r="H53" s="298">
        <v>62883</v>
      </c>
      <c r="I53" s="298">
        <v>114750</v>
      </c>
      <c r="J53" s="298"/>
      <c r="K53" s="1241"/>
      <c r="L53" s="1288"/>
      <c r="M53" s="298"/>
      <c r="N53" s="298"/>
      <c r="O53" s="298"/>
    </row>
    <row r="54" spans="1:15" ht="15" customHeight="1" x14ac:dyDescent="0.35">
      <c r="A54" s="1251"/>
      <c r="B54" s="327"/>
      <c r="C54" s="327"/>
      <c r="D54" s="297"/>
      <c r="E54" s="297"/>
      <c r="F54" s="297"/>
      <c r="G54" s="298"/>
      <c r="H54" s="298">
        <v>24480</v>
      </c>
      <c r="I54" s="298">
        <v>114750</v>
      </c>
      <c r="J54" s="298"/>
      <c r="K54" s="1241"/>
      <c r="L54" s="1288"/>
      <c r="M54" s="298"/>
      <c r="N54" s="298"/>
      <c r="O54" s="298"/>
    </row>
    <row r="55" spans="1:15" ht="15" customHeight="1" x14ac:dyDescent="0.35">
      <c r="A55" s="1249">
        <v>43763</v>
      </c>
      <c r="B55" s="327">
        <v>186660</v>
      </c>
      <c r="C55" s="327">
        <v>140148</v>
      </c>
      <c r="D55" s="297"/>
      <c r="E55" s="297">
        <v>153110</v>
      </c>
      <c r="F55" s="297"/>
      <c r="G55" s="298">
        <v>293990</v>
      </c>
      <c r="H55" s="298">
        <v>75659</v>
      </c>
      <c r="I55" s="298">
        <v>114750</v>
      </c>
      <c r="J55" s="298"/>
      <c r="K55" s="1241"/>
      <c r="L55" s="1288"/>
      <c r="M55" s="298">
        <v>388238</v>
      </c>
      <c r="N55" s="298">
        <v>609450</v>
      </c>
      <c r="O55" s="298"/>
    </row>
    <row r="56" spans="1:15" ht="15" customHeight="1" x14ac:dyDescent="0.35">
      <c r="A56" s="1251"/>
      <c r="B56" s="327"/>
      <c r="C56" s="327"/>
      <c r="D56" s="297"/>
      <c r="E56" s="297"/>
      <c r="F56" s="297"/>
      <c r="G56" s="298"/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49">
        <v>43764</v>
      </c>
      <c r="B57" s="327">
        <v>225675</v>
      </c>
      <c r="C57" s="327"/>
      <c r="D57" s="297"/>
      <c r="E57" s="297"/>
      <c r="F57" s="297"/>
      <c r="G57" s="298"/>
      <c r="H57" s="298"/>
      <c r="I57" s="298">
        <v>114750</v>
      </c>
      <c r="J57" s="298"/>
      <c r="K57" s="1241"/>
      <c r="L57" s="1288"/>
      <c r="M57" s="298"/>
      <c r="N57" s="298"/>
      <c r="O57" s="298"/>
    </row>
    <row r="58" spans="1:15" ht="15" customHeight="1" x14ac:dyDescent="0.35">
      <c r="A58" s="1251"/>
      <c r="B58" s="327"/>
      <c r="C58" s="327"/>
      <c r="D58" s="297"/>
      <c r="E58" s="297"/>
      <c r="F58" s="297"/>
      <c r="G58" s="298"/>
      <c r="H58" s="298"/>
      <c r="I58" s="298"/>
      <c r="J58" s="298"/>
      <c r="K58" s="1241"/>
      <c r="L58" s="1288"/>
      <c r="M58" s="298"/>
      <c r="N58" s="298"/>
      <c r="O58" s="298"/>
    </row>
    <row r="59" spans="1:15" ht="15" customHeight="1" x14ac:dyDescent="0.35">
      <c r="A59" s="1249">
        <v>43765</v>
      </c>
      <c r="B59" s="327">
        <v>209151</v>
      </c>
      <c r="C59" s="327">
        <v>188573</v>
      </c>
      <c r="D59" s="297"/>
      <c r="E59" s="297"/>
      <c r="F59" s="297"/>
      <c r="G59" s="298"/>
      <c r="H59" s="298"/>
      <c r="I59" s="298"/>
      <c r="J59" s="298">
        <v>98456</v>
      </c>
      <c r="K59" s="1241"/>
      <c r="L59" s="1288"/>
      <c r="M59" s="298"/>
      <c r="N59" s="298"/>
      <c r="O59" s="298"/>
    </row>
    <row r="60" spans="1:15" ht="15" customHeight="1" x14ac:dyDescent="0.35">
      <c r="A60" s="1251"/>
      <c r="B60" s="327"/>
      <c r="C60" s="327"/>
      <c r="D60" s="297"/>
      <c r="E60" s="297"/>
      <c r="F60" s="297"/>
      <c r="G60" s="298"/>
      <c r="H60" s="298"/>
      <c r="I60" s="298"/>
      <c r="J60" s="298"/>
      <c r="K60" s="1241"/>
      <c r="L60" s="1288"/>
      <c r="M60" s="298"/>
      <c r="N60" s="298"/>
      <c r="O60" s="298"/>
    </row>
    <row r="61" spans="1:15" ht="15" customHeight="1" x14ac:dyDescent="0.35">
      <c r="A61" s="1249">
        <v>43766</v>
      </c>
      <c r="B61" s="327">
        <v>192933</v>
      </c>
      <c r="C61" s="327">
        <v>182606</v>
      </c>
      <c r="D61" s="297"/>
      <c r="E61" s="297"/>
      <c r="F61" s="297"/>
      <c r="G61" s="298"/>
      <c r="H61" s="298"/>
      <c r="I61" s="298">
        <v>114750</v>
      </c>
      <c r="J61" s="298"/>
      <c r="K61" s="1241"/>
      <c r="L61" s="1288"/>
      <c r="M61" s="298">
        <v>410200</v>
      </c>
      <c r="N61" s="298"/>
      <c r="O61" s="298"/>
    </row>
    <row r="62" spans="1:15" ht="15" customHeight="1" x14ac:dyDescent="0.35">
      <c r="A62" s="1251"/>
      <c r="B62" s="327"/>
      <c r="C62" s="327"/>
      <c r="D62" s="297"/>
      <c r="E62" s="297"/>
      <c r="F62" s="297"/>
      <c r="G62" s="298"/>
      <c r="H62" s="298"/>
      <c r="I62" s="298"/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43767</v>
      </c>
      <c r="B63" s="327">
        <v>206550</v>
      </c>
      <c r="C63" s="327">
        <v>194310</v>
      </c>
      <c r="D63" s="297"/>
      <c r="E63" s="297"/>
      <c r="F63" s="297"/>
      <c r="G63" s="298"/>
      <c r="H63" s="298"/>
      <c r="I63" s="298">
        <v>114750</v>
      </c>
      <c r="J63" s="298"/>
      <c r="K63" s="1241"/>
      <c r="L63" s="1288"/>
      <c r="M63" s="298"/>
      <c r="N63" s="298"/>
      <c r="O63" s="298"/>
    </row>
    <row r="64" spans="1:15" ht="15" customHeight="1" x14ac:dyDescent="0.35">
      <c r="A64" s="1251"/>
      <c r="B64" s="327"/>
      <c r="C64" s="327"/>
      <c r="D64" s="297"/>
      <c r="E64" s="297"/>
      <c r="F64" s="297"/>
      <c r="G64" s="298"/>
      <c r="H64" s="298"/>
      <c r="I64" s="298"/>
      <c r="J64" s="298"/>
      <c r="K64" s="1241"/>
      <c r="L64" s="1288"/>
      <c r="M64" s="298"/>
      <c r="N64" s="298"/>
      <c r="O64" s="298"/>
    </row>
    <row r="65" spans="1:15" ht="15" customHeight="1" x14ac:dyDescent="0.35">
      <c r="A65" s="1249">
        <v>43768</v>
      </c>
      <c r="B65" s="327">
        <v>143591</v>
      </c>
      <c r="C65" s="327">
        <v>197753</v>
      </c>
      <c r="D65" s="297"/>
      <c r="E65" s="297">
        <v>157024</v>
      </c>
      <c r="F65" s="297">
        <v>172783</v>
      </c>
      <c r="G65" s="298"/>
      <c r="H65" s="298"/>
      <c r="I65" s="298">
        <v>114750</v>
      </c>
      <c r="J65" s="298"/>
      <c r="K65" s="1241"/>
      <c r="L65" s="1288"/>
      <c r="M65" s="298"/>
      <c r="N65" s="298"/>
      <c r="O65" s="298"/>
    </row>
    <row r="66" spans="1:15" ht="15" customHeight="1" x14ac:dyDescent="0.35">
      <c r="A66" s="1251"/>
      <c r="B66" s="327"/>
      <c r="C66" s="327"/>
      <c r="D66" s="297"/>
      <c r="E66" s="297"/>
      <c r="F66" s="297"/>
      <c r="G66" s="298"/>
      <c r="H66" s="298"/>
      <c r="I66" s="298">
        <v>59135</v>
      </c>
      <c r="J66" s="298"/>
      <c r="K66" s="1241"/>
      <c r="L66" s="1288"/>
      <c r="M66" s="298"/>
      <c r="N66" s="298"/>
      <c r="O66" s="298"/>
    </row>
    <row r="67" spans="1:15" ht="15" customHeight="1" x14ac:dyDescent="0.35">
      <c r="A67" s="1249">
        <v>43769</v>
      </c>
      <c r="B67" s="327">
        <v>227588</v>
      </c>
      <c r="C67" s="327"/>
      <c r="D67" s="297"/>
      <c r="E67" s="297"/>
      <c r="F67" s="297"/>
      <c r="G67" s="298"/>
      <c r="H67" s="298"/>
      <c r="I67" s="298">
        <v>114750</v>
      </c>
      <c r="J67" s="298"/>
      <c r="K67" s="1241"/>
      <c r="L67" s="1288"/>
      <c r="M67" s="298"/>
      <c r="N67" s="298"/>
      <c r="O67" s="298"/>
    </row>
    <row r="68" spans="1:15" ht="15" customHeight="1" x14ac:dyDescent="0.35">
      <c r="A68" s="1251"/>
      <c r="B68" s="327"/>
      <c r="C68" s="327"/>
      <c r="D68" s="297"/>
      <c r="E68" s="297"/>
      <c r="F68" s="297"/>
      <c r="G68" s="298"/>
      <c r="H68" s="298"/>
      <c r="I68" s="298"/>
      <c r="J68" s="298"/>
      <c r="K68" s="1241"/>
      <c r="L68" s="1288"/>
      <c r="M68" s="298"/>
      <c r="N68" s="298"/>
      <c r="O68" s="298"/>
    </row>
    <row r="69" spans="1:15" s="295" customFormat="1" ht="27" customHeight="1" x14ac:dyDescent="0.35">
      <c r="A69" s="862" t="s">
        <v>113</v>
      </c>
      <c r="B69" s="293">
        <f>SUM(B6:B68)</f>
        <v>5654812</v>
      </c>
      <c r="C69" s="293">
        <f>SUM(C6:C68)</f>
        <v>4361501</v>
      </c>
      <c r="D69" s="293">
        <f>SUM(D6:D66)</f>
        <v>903160</v>
      </c>
      <c r="E69" s="293">
        <f>SUM(E6:E66)</f>
        <v>924121</v>
      </c>
      <c r="F69" s="293">
        <f>SUM(F6:F66)</f>
        <v>1164314</v>
      </c>
      <c r="G69" s="293">
        <f>SUM(G6:G66)</f>
        <v>986927</v>
      </c>
      <c r="H69" s="293">
        <f>SUM(H6:H66)</f>
        <v>658208</v>
      </c>
      <c r="I69" s="293">
        <f>SUM(I6:I68)</f>
        <v>3386885</v>
      </c>
      <c r="J69" s="293">
        <f>SUM(J6:J68)</f>
        <v>312044</v>
      </c>
      <c r="K69" s="1293">
        <f>SUM(K6:K68)</f>
        <v>182836</v>
      </c>
      <c r="L69" s="1294"/>
      <c r="M69" s="293">
        <f>SUM(M7:M68)</f>
        <v>2457268</v>
      </c>
      <c r="N69" s="293">
        <f>SUM(N6:N66)</f>
        <v>2019410</v>
      </c>
      <c r="O69" s="293">
        <f>SUM(B69:N69)</f>
        <v>23011486</v>
      </c>
    </row>
    <row r="70" spans="1:15" s="295" customFormat="1" ht="81" customHeight="1" x14ac:dyDescent="0.35">
      <c r="A70" s="304"/>
      <c r="B70" s="304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</row>
    <row r="71" spans="1:15" ht="26.25" customHeight="1" thickBot="1" x14ac:dyDescent="0.4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300"/>
      <c r="M71" s="299"/>
      <c r="N71" s="299"/>
      <c r="O71" s="299"/>
    </row>
    <row r="72" spans="1:15" s="295" customFormat="1" ht="48" customHeight="1" thickBot="1" x14ac:dyDescent="0.4">
      <c r="A72" s="1268" t="s">
        <v>2</v>
      </c>
      <c r="B72" s="1295" t="s">
        <v>293</v>
      </c>
      <c r="C72" s="1275"/>
      <c r="D72" s="320" t="s">
        <v>302</v>
      </c>
      <c r="E72" s="1265" t="s">
        <v>116</v>
      </c>
      <c r="F72" s="1266"/>
      <c r="G72" s="1267"/>
      <c r="H72" s="1296" t="s">
        <v>303</v>
      </c>
      <c r="I72" s="1297"/>
      <c r="J72" s="1297"/>
      <c r="K72" s="1298"/>
      <c r="L72" s="319" t="s">
        <v>7</v>
      </c>
      <c r="M72" s="1265" t="s">
        <v>304</v>
      </c>
      <c r="N72" s="1267"/>
      <c r="O72" s="1299" t="s">
        <v>9</v>
      </c>
    </row>
    <row r="73" spans="1:15" s="295" customFormat="1" ht="15" customHeight="1" thickBot="1" x14ac:dyDescent="0.4">
      <c r="A73" s="1268"/>
      <c r="B73" s="321" t="s">
        <v>317</v>
      </c>
      <c r="C73" s="322" t="s">
        <v>190</v>
      </c>
      <c r="D73" s="323" t="s">
        <v>306</v>
      </c>
      <c r="E73" s="323" t="s">
        <v>322</v>
      </c>
      <c r="F73" s="323" t="s">
        <v>211</v>
      </c>
      <c r="G73" s="323" t="s">
        <v>201</v>
      </c>
      <c r="H73" s="323" t="s">
        <v>197</v>
      </c>
      <c r="I73" s="323" t="s">
        <v>198</v>
      </c>
      <c r="J73" s="323" t="s">
        <v>199</v>
      </c>
      <c r="K73" s="323" t="s">
        <v>123</v>
      </c>
      <c r="L73" s="323" t="s">
        <v>307</v>
      </c>
      <c r="M73" s="1300" t="s">
        <v>284</v>
      </c>
      <c r="N73" s="1301"/>
      <c r="O73" s="1308"/>
    </row>
    <row r="74" spans="1:15" ht="15" x14ac:dyDescent="0.35">
      <c r="A74" s="870">
        <v>43739</v>
      </c>
      <c r="B74" s="305"/>
      <c r="C74" s="887">
        <v>235467</v>
      </c>
      <c r="D74" s="305"/>
      <c r="E74" s="305"/>
      <c r="F74" s="305"/>
      <c r="G74" s="305"/>
      <c r="H74" s="305"/>
      <c r="I74" s="305"/>
      <c r="J74" s="305"/>
      <c r="K74" s="305"/>
      <c r="L74" s="305"/>
      <c r="M74" s="328"/>
      <c r="N74" s="329"/>
      <c r="O74" s="305"/>
    </row>
    <row r="75" spans="1:15" ht="15" customHeight="1" x14ac:dyDescent="0.35">
      <c r="A75" s="1249">
        <v>43740</v>
      </c>
      <c r="B75" s="305"/>
      <c r="C75" s="887">
        <v>170060</v>
      </c>
      <c r="D75" s="305">
        <v>250000</v>
      </c>
      <c r="E75" s="305">
        <v>298503</v>
      </c>
      <c r="F75" s="305"/>
      <c r="G75" s="305"/>
      <c r="H75" s="305"/>
      <c r="I75" s="305"/>
      <c r="J75" s="305"/>
      <c r="K75" s="305">
        <v>90194</v>
      </c>
      <c r="L75" s="305">
        <v>191862</v>
      </c>
      <c r="M75" s="1241"/>
      <c r="N75" s="1288"/>
      <c r="O75" s="305"/>
    </row>
    <row r="76" spans="1:15" ht="15" customHeight="1" x14ac:dyDescent="0.35">
      <c r="A76" s="1251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1241"/>
      <c r="N76" s="1288"/>
      <c r="O76" s="298"/>
    </row>
    <row r="77" spans="1:15" ht="15" customHeight="1" x14ac:dyDescent="0.35">
      <c r="A77" s="1249">
        <v>43741</v>
      </c>
      <c r="B77" s="298"/>
      <c r="C77" s="297">
        <v>195917</v>
      </c>
      <c r="D77" s="298"/>
      <c r="E77" s="298"/>
      <c r="F77" s="298">
        <v>313115</v>
      </c>
      <c r="G77" s="298">
        <v>306918</v>
      </c>
      <c r="H77" s="298"/>
      <c r="I77" s="298"/>
      <c r="J77" s="298"/>
      <c r="K77" s="298"/>
      <c r="L77" s="298"/>
      <c r="M77" s="1241"/>
      <c r="N77" s="1288"/>
      <c r="O77" s="298"/>
    </row>
    <row r="78" spans="1:15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1241"/>
      <c r="N78" s="1288"/>
      <c r="O78" s="298"/>
    </row>
    <row r="79" spans="1:15" ht="15" customHeight="1" x14ac:dyDescent="0.35">
      <c r="A79" s="1249">
        <v>43742</v>
      </c>
      <c r="B79" s="298">
        <v>306000</v>
      </c>
      <c r="C79" s="297">
        <v>170978</v>
      </c>
      <c r="D79" s="298"/>
      <c r="E79" s="298"/>
      <c r="F79" s="298"/>
      <c r="G79" s="298"/>
      <c r="H79" s="298"/>
      <c r="I79" s="298"/>
      <c r="J79" s="298"/>
      <c r="K79" s="298"/>
      <c r="L79" s="298"/>
      <c r="M79" s="1241"/>
      <c r="N79" s="1288"/>
      <c r="O79" s="298"/>
    </row>
    <row r="80" spans="1:15" ht="15" customHeight="1" x14ac:dyDescent="0.35">
      <c r="A80" s="1251"/>
      <c r="B80" s="298">
        <v>237364</v>
      </c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49">
        <v>43743</v>
      </c>
      <c r="B81" s="298"/>
      <c r="C81" s="297">
        <v>224681</v>
      </c>
      <c r="D81" s="298"/>
      <c r="E81" s="298"/>
      <c r="F81" s="298"/>
      <c r="G81" s="298"/>
      <c r="H81" s="298"/>
      <c r="I81" s="298"/>
      <c r="J81" s="298"/>
      <c r="K81" s="298"/>
      <c r="L81" s="298">
        <v>202419</v>
      </c>
      <c r="M81" s="1241"/>
      <c r="N81" s="1288"/>
      <c r="O81" s="298"/>
    </row>
    <row r="82" spans="1:15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9">
        <v>43744</v>
      </c>
      <c r="B83" s="298"/>
      <c r="C83" s="297">
        <v>169983</v>
      </c>
      <c r="D83" s="298"/>
      <c r="E83" s="298"/>
      <c r="F83" s="298"/>
      <c r="G83" s="298"/>
      <c r="H83" s="298"/>
      <c r="I83" s="298"/>
      <c r="J83" s="298"/>
      <c r="K83" s="298"/>
      <c r="L83" s="298"/>
      <c r="M83" s="1241"/>
      <c r="N83" s="1288"/>
      <c r="O83" s="298"/>
    </row>
    <row r="84" spans="1:15" ht="15" customHeight="1" x14ac:dyDescent="0.35">
      <c r="A84" s="1251"/>
      <c r="B84" s="298"/>
      <c r="C84" s="297"/>
      <c r="D84" s="298">
        <v>250000</v>
      </c>
      <c r="E84" s="298"/>
      <c r="F84" s="298"/>
      <c r="G84" s="298"/>
      <c r="H84" s="298"/>
      <c r="I84" s="298"/>
      <c r="J84" s="298"/>
      <c r="K84" s="298"/>
      <c r="L84" s="298"/>
      <c r="M84" s="1241"/>
      <c r="N84" s="1288"/>
      <c r="O84" s="298"/>
    </row>
    <row r="85" spans="1:15" ht="15" customHeight="1" x14ac:dyDescent="0.35">
      <c r="A85" s="1249">
        <v>43745</v>
      </c>
      <c r="B85" s="298"/>
      <c r="C85" s="297">
        <v>144432</v>
      </c>
      <c r="D85" s="298"/>
      <c r="E85" s="298"/>
      <c r="F85" s="298"/>
      <c r="G85" s="298"/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51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49">
        <v>43746</v>
      </c>
      <c r="B87" s="298"/>
      <c r="C87" s="297">
        <v>157514</v>
      </c>
      <c r="D87" s="298"/>
      <c r="E87" s="298"/>
      <c r="F87" s="298"/>
      <c r="G87" s="298"/>
      <c r="H87" s="298"/>
      <c r="I87" s="298"/>
      <c r="J87" s="298"/>
      <c r="K87" s="298"/>
      <c r="L87" s="298"/>
      <c r="M87" s="1241"/>
      <c r="N87" s="1288"/>
      <c r="O87" s="298"/>
    </row>
    <row r="88" spans="1:15" ht="15" customHeight="1" x14ac:dyDescent="0.35">
      <c r="A88" s="1251"/>
      <c r="B88" s="298"/>
      <c r="C88" s="297"/>
      <c r="D88" s="298"/>
      <c r="E88" s="298"/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870">
        <v>43747</v>
      </c>
      <c r="B89" s="298"/>
      <c r="C89" s="297">
        <v>203414</v>
      </c>
      <c r="D89" s="298"/>
      <c r="E89" s="298"/>
      <c r="F89" s="298"/>
      <c r="G89" s="298"/>
      <c r="H89" s="298"/>
      <c r="I89" s="298">
        <v>122859</v>
      </c>
      <c r="J89" s="298">
        <v>80708</v>
      </c>
      <c r="K89" s="298"/>
      <c r="L89" s="298">
        <v>238757</v>
      </c>
      <c r="M89" s="1241"/>
      <c r="N89" s="1288"/>
      <c r="O89" s="298"/>
    </row>
    <row r="90" spans="1:15" ht="15" customHeight="1" x14ac:dyDescent="0.35">
      <c r="A90" s="870">
        <v>43748</v>
      </c>
      <c r="B90" s="298"/>
      <c r="C90" s="297">
        <v>97308</v>
      </c>
      <c r="D90" s="298">
        <v>250000</v>
      </c>
      <c r="E90" s="298"/>
      <c r="F90" s="298"/>
      <c r="G90" s="298">
        <v>292995</v>
      </c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9">
        <v>43749</v>
      </c>
      <c r="B91" s="298"/>
      <c r="C91" s="297">
        <v>129744</v>
      </c>
      <c r="D91" s="298"/>
      <c r="E91" s="298"/>
      <c r="F91" s="298"/>
      <c r="G91" s="298"/>
      <c r="H91" s="298"/>
      <c r="I91" s="298"/>
      <c r="J91" s="298"/>
      <c r="K91" s="298"/>
      <c r="L91" s="298"/>
      <c r="M91" s="1241"/>
      <c r="N91" s="1288"/>
      <c r="O91" s="298"/>
    </row>
    <row r="92" spans="1:15" ht="15" customHeight="1" x14ac:dyDescent="0.35">
      <c r="A92" s="1251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1249">
        <v>43750</v>
      </c>
      <c r="B93" s="298"/>
      <c r="C93" s="297">
        <v>178551</v>
      </c>
      <c r="D93" s="298"/>
      <c r="E93" s="298"/>
      <c r="F93" s="298">
        <v>285498</v>
      </c>
      <c r="G93" s="298"/>
      <c r="H93" s="298"/>
      <c r="I93" s="298"/>
      <c r="J93" s="298"/>
      <c r="K93" s="298"/>
      <c r="L93" s="298">
        <v>50000</v>
      </c>
      <c r="M93" s="1241"/>
      <c r="N93" s="1288"/>
      <c r="O93" s="298"/>
    </row>
    <row r="94" spans="1:15" ht="15" customHeight="1" x14ac:dyDescent="0.35">
      <c r="A94" s="1251"/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870">
        <v>43751</v>
      </c>
      <c r="B95" s="298"/>
      <c r="C95" s="297">
        <v>164093</v>
      </c>
      <c r="D95" s="298"/>
      <c r="E95" s="298"/>
      <c r="F95" s="298"/>
      <c r="G95" s="298"/>
      <c r="H95" s="298"/>
      <c r="I95" s="298"/>
      <c r="J95" s="298"/>
      <c r="K95" s="298">
        <v>84992</v>
      </c>
      <c r="L95" s="298"/>
      <c r="M95" s="1241"/>
      <c r="N95" s="1288"/>
      <c r="O95" s="298"/>
    </row>
    <row r="96" spans="1:15" ht="15" customHeight="1" x14ac:dyDescent="0.35">
      <c r="A96" s="1249">
        <v>43752</v>
      </c>
      <c r="B96" s="298"/>
      <c r="C96" s="297">
        <v>189567</v>
      </c>
      <c r="D96" s="298">
        <v>250000</v>
      </c>
      <c r="E96" s="298">
        <v>252068</v>
      </c>
      <c r="F96" s="298"/>
      <c r="G96" s="298"/>
      <c r="H96" s="298"/>
      <c r="I96" s="298"/>
      <c r="J96" s="298"/>
      <c r="K96" s="298"/>
      <c r="L96" s="298">
        <v>100000</v>
      </c>
      <c r="M96" s="1241"/>
      <c r="N96" s="1288"/>
      <c r="O96" s="298"/>
    </row>
    <row r="97" spans="1:15" ht="15" customHeight="1" x14ac:dyDescent="0.35">
      <c r="A97" s="1251"/>
      <c r="B97" s="298"/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1241"/>
      <c r="N97" s="1288"/>
      <c r="O97" s="298"/>
    </row>
    <row r="98" spans="1:15" ht="15" customHeight="1" x14ac:dyDescent="0.35">
      <c r="A98" s="1249">
        <v>43753</v>
      </c>
      <c r="B98" s="298">
        <v>306000</v>
      </c>
      <c r="C98" s="297">
        <v>196146</v>
      </c>
      <c r="D98" s="298"/>
      <c r="E98" s="298"/>
      <c r="F98" s="298"/>
      <c r="G98" s="298">
        <v>302328</v>
      </c>
      <c r="H98" s="298"/>
      <c r="I98" s="298"/>
      <c r="J98" s="298"/>
      <c r="K98" s="298"/>
      <c r="L98" s="298">
        <v>236309</v>
      </c>
      <c r="M98" s="1241">
        <v>66326</v>
      </c>
      <c r="N98" s="1288"/>
      <c r="O98" s="298"/>
    </row>
    <row r="99" spans="1:15" ht="15" customHeight="1" x14ac:dyDescent="0.35">
      <c r="A99" s="1251"/>
      <c r="B99" s="298">
        <v>251938</v>
      </c>
      <c r="C99" s="297"/>
      <c r="D99" s="298"/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49">
        <v>43754</v>
      </c>
      <c r="B100" s="298"/>
      <c r="C100" s="297">
        <v>211752</v>
      </c>
      <c r="D100" s="298"/>
      <c r="E100" s="298"/>
      <c r="F100" s="298"/>
      <c r="G100" s="298"/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51"/>
      <c r="B101" s="298"/>
      <c r="C101" s="297"/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49">
        <v>43755</v>
      </c>
      <c r="B102" s="298"/>
      <c r="C102" s="297">
        <v>182988</v>
      </c>
      <c r="D102" s="298"/>
      <c r="E102" s="298"/>
      <c r="F102" s="298"/>
      <c r="G102" s="298"/>
      <c r="H102" s="298"/>
      <c r="I102" s="298">
        <v>116357</v>
      </c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51"/>
      <c r="B103" s="298"/>
      <c r="C103" s="297"/>
      <c r="D103" s="298"/>
      <c r="E103" s="298"/>
      <c r="F103" s="298"/>
      <c r="G103" s="298"/>
      <c r="H103" s="298"/>
      <c r="I103" s="298"/>
      <c r="J103" s="298"/>
      <c r="K103" s="298"/>
      <c r="L103" s="298"/>
      <c r="M103" s="1241"/>
      <c r="N103" s="1288"/>
      <c r="O103" s="298"/>
    </row>
    <row r="104" spans="1:15" ht="15" customHeight="1" x14ac:dyDescent="0.35">
      <c r="A104" s="1249">
        <v>43756</v>
      </c>
      <c r="B104" s="298"/>
      <c r="C104" s="297">
        <v>181917</v>
      </c>
      <c r="D104" s="298">
        <v>250000</v>
      </c>
      <c r="E104" s="298"/>
      <c r="F104" s="298"/>
      <c r="G104" s="298"/>
      <c r="H104" s="298"/>
      <c r="I104" s="298"/>
      <c r="J104" s="298">
        <v>50000</v>
      </c>
      <c r="K104" s="298"/>
      <c r="L104" s="298">
        <v>226746</v>
      </c>
      <c r="M104" s="1241"/>
      <c r="N104" s="1288"/>
      <c r="O104" s="298"/>
    </row>
    <row r="105" spans="1:15" ht="15" customHeight="1" x14ac:dyDescent="0.35">
      <c r="A105" s="1251"/>
      <c r="B105" s="298"/>
      <c r="C105" s="297"/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870">
        <v>43757</v>
      </c>
      <c r="B106" s="298"/>
      <c r="C106" s="297">
        <v>165852</v>
      </c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870">
        <v>43758</v>
      </c>
      <c r="B107" s="298"/>
      <c r="C107" s="297">
        <v>177480</v>
      </c>
      <c r="D107" s="298"/>
      <c r="E107" s="298"/>
      <c r="F107" s="298"/>
      <c r="G107" s="298"/>
      <c r="H107" s="298">
        <v>87210</v>
      </c>
      <c r="I107" s="298"/>
      <c r="J107" s="298"/>
      <c r="K107" s="298">
        <v>71987</v>
      </c>
      <c r="L107" s="298"/>
      <c r="M107" s="1241"/>
      <c r="N107" s="1288"/>
      <c r="O107" s="298"/>
    </row>
    <row r="108" spans="1:15" ht="15" customHeight="1" x14ac:dyDescent="0.35">
      <c r="A108" s="870">
        <v>43759</v>
      </c>
      <c r="B108" s="298"/>
      <c r="C108" s="297"/>
      <c r="D108" s="298"/>
      <c r="E108" s="298"/>
      <c r="F108" s="298">
        <v>244265</v>
      </c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870">
        <v>43760</v>
      </c>
      <c r="B109" s="298"/>
      <c r="C109" s="297"/>
      <c r="D109" s="298">
        <v>246789</v>
      </c>
      <c r="E109" s="298"/>
      <c r="F109" s="298"/>
      <c r="G109" s="298"/>
      <c r="H109" s="298"/>
      <c r="I109" s="298"/>
      <c r="J109" s="298">
        <v>75047</v>
      </c>
      <c r="K109" s="298"/>
      <c r="L109" s="298">
        <v>187346</v>
      </c>
      <c r="M109" s="1241"/>
      <c r="N109" s="1288"/>
      <c r="O109" s="298"/>
    </row>
    <row r="110" spans="1:15" ht="15" customHeight="1" x14ac:dyDescent="0.35">
      <c r="A110" s="1249">
        <v>43761</v>
      </c>
      <c r="B110" s="298"/>
      <c r="C110" s="297"/>
      <c r="D110" s="298"/>
      <c r="E110" s="298"/>
      <c r="F110" s="298"/>
      <c r="G110" s="298">
        <v>245948</v>
      </c>
      <c r="H110" s="298"/>
      <c r="I110" s="298"/>
      <c r="J110" s="298"/>
      <c r="K110" s="298"/>
      <c r="L110" s="298"/>
      <c r="M110" s="1241"/>
      <c r="N110" s="1288"/>
      <c r="O110" s="298"/>
    </row>
    <row r="111" spans="1:15" ht="18" customHeight="1" x14ac:dyDescent="0.35">
      <c r="A111" s="1251"/>
      <c r="B111" s="298"/>
      <c r="C111" s="297"/>
      <c r="D111" s="298"/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5" customHeight="1" x14ac:dyDescent="0.35">
      <c r="A112" s="1249">
        <v>43762</v>
      </c>
      <c r="B112" s="298"/>
      <c r="C112" s="297">
        <v>245259</v>
      </c>
      <c r="D112" s="298"/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51"/>
      <c r="B113" s="298"/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1241"/>
      <c r="N113" s="1288"/>
      <c r="O113" s="298"/>
    </row>
    <row r="114" spans="1:15" ht="15" customHeight="1" x14ac:dyDescent="0.35">
      <c r="A114" s="1249">
        <v>43763</v>
      </c>
      <c r="B114" s="298"/>
      <c r="C114" s="297">
        <v>190179</v>
      </c>
      <c r="D114" s="298"/>
      <c r="E114" s="298"/>
      <c r="F114" s="298"/>
      <c r="G114" s="298"/>
      <c r="H114" s="298"/>
      <c r="I114" s="298">
        <v>88205</v>
      </c>
      <c r="J114" s="298"/>
      <c r="K114" s="298"/>
      <c r="L114" s="298">
        <v>209151</v>
      </c>
      <c r="M114" s="1241"/>
      <c r="N114" s="1288"/>
      <c r="O114" s="298"/>
    </row>
    <row r="115" spans="1:15" ht="15" customHeight="1" x14ac:dyDescent="0.35">
      <c r="A115" s="1251"/>
      <c r="B115" s="298"/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5" customHeight="1" x14ac:dyDescent="0.35">
      <c r="A116" s="1249">
        <v>43764</v>
      </c>
      <c r="B116" s="298">
        <v>180158</v>
      </c>
      <c r="C116" s="297">
        <v>135635</v>
      </c>
      <c r="D116" s="298">
        <v>250000</v>
      </c>
      <c r="E116" s="298"/>
      <c r="F116" s="298"/>
      <c r="G116" s="298"/>
      <c r="H116" s="298"/>
      <c r="I116" s="298"/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1251"/>
      <c r="B117" s="298"/>
      <c r="C117" s="297"/>
      <c r="D117" s="298"/>
      <c r="E117" s="298"/>
      <c r="F117" s="298"/>
      <c r="G117" s="298"/>
      <c r="H117" s="298"/>
      <c r="I117" s="298"/>
      <c r="J117" s="298"/>
      <c r="K117" s="298"/>
      <c r="L117" s="298"/>
      <c r="M117" s="1241"/>
      <c r="N117" s="1288"/>
      <c r="O117" s="298"/>
    </row>
    <row r="118" spans="1:15" ht="15" customHeight="1" x14ac:dyDescent="0.35">
      <c r="A118" s="870">
        <v>43765</v>
      </c>
      <c r="B118" s="298"/>
      <c r="C118" s="297">
        <v>150246</v>
      </c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49">
        <v>43766</v>
      </c>
      <c r="B119" s="298">
        <v>306000</v>
      </c>
      <c r="C119" s="297"/>
      <c r="D119" s="298"/>
      <c r="E119" s="298"/>
      <c r="F119" s="298"/>
      <c r="G119" s="298"/>
      <c r="H119" s="298"/>
      <c r="I119" s="298"/>
      <c r="J119" s="298"/>
      <c r="K119" s="298">
        <v>77801</v>
      </c>
      <c r="L119" s="298"/>
      <c r="M119" s="1241"/>
      <c r="N119" s="1288"/>
      <c r="O119" s="298"/>
    </row>
    <row r="120" spans="1:15" ht="15" customHeight="1" x14ac:dyDescent="0.35">
      <c r="A120" s="1251"/>
      <c r="B120" s="298">
        <v>267182</v>
      </c>
      <c r="C120" s="297"/>
      <c r="D120" s="298"/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861">
        <v>43767</v>
      </c>
      <c r="B121" s="298"/>
      <c r="C121" s="297">
        <v>264308</v>
      </c>
      <c r="D121" s="298"/>
      <c r="E121" s="298">
        <v>274176</v>
      </c>
      <c r="F121" s="298">
        <v>243959</v>
      </c>
      <c r="G121" s="298"/>
      <c r="H121" s="298"/>
      <c r="I121" s="298"/>
      <c r="J121" s="298"/>
      <c r="K121" s="298"/>
      <c r="L121" s="298">
        <v>219402</v>
      </c>
      <c r="M121" s="1241"/>
      <c r="N121" s="1288"/>
      <c r="O121" s="298"/>
    </row>
    <row r="122" spans="1:15" ht="15" customHeight="1" x14ac:dyDescent="0.35">
      <c r="A122" s="1227">
        <v>43768</v>
      </c>
      <c r="B122" s="298"/>
      <c r="C122" s="297">
        <v>179852</v>
      </c>
      <c r="D122" s="298"/>
      <c r="E122" s="298"/>
      <c r="F122" s="298"/>
      <c r="G122" s="298"/>
      <c r="H122" s="298"/>
      <c r="I122" s="298"/>
      <c r="J122" s="298"/>
      <c r="K122" s="298"/>
      <c r="L122" s="298">
        <v>69462</v>
      </c>
      <c r="M122" s="1241"/>
      <c r="N122" s="1288"/>
      <c r="O122" s="298"/>
    </row>
    <row r="123" spans="1:15" ht="15" customHeight="1" x14ac:dyDescent="0.35">
      <c r="A123" s="1227"/>
      <c r="B123" s="298"/>
      <c r="C123" s="297"/>
      <c r="D123" s="298">
        <v>220779</v>
      </c>
      <c r="E123" s="298"/>
      <c r="F123" s="298"/>
      <c r="G123" s="298"/>
      <c r="H123" s="298"/>
      <c r="I123" s="298"/>
      <c r="J123" s="298"/>
      <c r="K123" s="298"/>
      <c r="L123" s="298"/>
      <c r="M123" s="1241"/>
      <c r="N123" s="1288"/>
      <c r="O123" s="298"/>
    </row>
    <row r="124" spans="1:15" ht="15" customHeight="1" x14ac:dyDescent="0.35">
      <c r="A124" s="1227">
        <v>43769</v>
      </c>
      <c r="B124" s="298">
        <v>137241</v>
      </c>
      <c r="C124" s="297">
        <v>151623</v>
      </c>
      <c r="D124" s="298"/>
      <c r="E124" s="298"/>
      <c r="F124" s="298"/>
      <c r="G124" s="298">
        <v>291848</v>
      </c>
      <c r="H124" s="298"/>
      <c r="I124" s="298"/>
      <c r="J124" s="298"/>
      <c r="K124" s="298"/>
      <c r="L124" s="298">
        <v>230036</v>
      </c>
      <c r="M124" s="1241"/>
      <c r="N124" s="1288"/>
      <c r="O124" s="298"/>
    </row>
    <row r="125" spans="1:15" ht="15" customHeight="1" x14ac:dyDescent="0.35">
      <c r="A125" s="1227"/>
      <c r="B125" s="298"/>
      <c r="C125" s="297"/>
      <c r="D125" s="298"/>
      <c r="E125" s="298"/>
      <c r="F125" s="298"/>
      <c r="G125" s="298"/>
      <c r="H125" s="298"/>
      <c r="I125" s="298"/>
      <c r="J125" s="298"/>
      <c r="K125" s="298"/>
      <c r="L125" s="298"/>
      <c r="M125" s="1241"/>
      <c r="N125" s="1288"/>
      <c r="O125" s="298"/>
    </row>
    <row r="126" spans="1:15" s="295" customFormat="1" ht="22" customHeight="1" x14ac:dyDescent="0.35">
      <c r="A126" s="862" t="s">
        <v>113</v>
      </c>
      <c r="B126" s="293">
        <f>SUM(B74:B125)</f>
        <v>1991883</v>
      </c>
      <c r="C126" s="293">
        <f t="shared" ref="C126:J126" si="0">SUM(C74:C125)</f>
        <v>4864946</v>
      </c>
      <c r="D126" s="293">
        <f t="shared" si="0"/>
        <v>1967568</v>
      </c>
      <c r="E126" s="293">
        <f t="shared" si="0"/>
        <v>824747</v>
      </c>
      <c r="F126" s="293">
        <f t="shared" si="0"/>
        <v>1086837</v>
      </c>
      <c r="G126" s="293">
        <f t="shared" si="0"/>
        <v>1440037</v>
      </c>
      <c r="H126" s="293">
        <f t="shared" si="0"/>
        <v>87210</v>
      </c>
      <c r="I126" s="293">
        <f t="shared" si="0"/>
        <v>327421</v>
      </c>
      <c r="J126" s="293">
        <f t="shared" si="0"/>
        <v>205755</v>
      </c>
      <c r="K126" s="293">
        <f>SUM(K74:K125)</f>
        <v>324974</v>
      </c>
      <c r="L126" s="293">
        <f>SUM(L74:L125)</f>
        <v>2161490</v>
      </c>
      <c r="M126" s="1293">
        <v>66326</v>
      </c>
      <c r="N126" s="1294"/>
      <c r="O126" s="293">
        <f>SUM(B126:N126)</f>
        <v>15349194</v>
      </c>
    </row>
    <row r="127" spans="1:15" ht="24" customHeight="1" x14ac:dyDescent="0.35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2">
        <f>SUM(O5:O126)</f>
        <v>38360680</v>
      </c>
    </row>
    <row r="128" spans="1:15" ht="22" customHeight="1" x14ac:dyDescent="0.35">
      <c r="A128" s="303" t="s">
        <v>331</v>
      </c>
      <c r="B128" s="303"/>
      <c r="C128" s="303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</row>
    <row r="129" spans="1:15" ht="22" customHeight="1" x14ac:dyDescent="0.35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</row>
    <row r="130" spans="1:15" ht="22" customHeight="1" x14ac:dyDescent="0.35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</row>
    <row r="131" spans="1:15" ht="32.25" customHeight="1" x14ac:dyDescent="0.35">
      <c r="A131" s="324"/>
      <c r="B131" s="1238" t="s">
        <v>332</v>
      </c>
      <c r="C131" s="1238"/>
      <c r="D131" s="301"/>
      <c r="E131" s="301"/>
      <c r="F131" s="301"/>
      <c r="G131" s="301"/>
      <c r="H131" s="1239" t="s">
        <v>333</v>
      </c>
      <c r="I131" s="1239"/>
      <c r="J131" s="866"/>
      <c r="K131" s="301"/>
      <c r="L131" s="1239" t="s">
        <v>334</v>
      </c>
      <c r="M131" s="1239"/>
      <c r="N131" s="1239"/>
      <c r="O131" s="866"/>
    </row>
    <row r="132" spans="1:15" ht="22" customHeight="1" x14ac:dyDescent="0.35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</row>
    <row r="133" spans="1:15" ht="22" customHeight="1" x14ac:dyDescent="0.35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</row>
    <row r="134" spans="1:15" ht="22" customHeight="1" x14ac:dyDescent="0.35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</row>
    <row r="135" spans="1:15" ht="22" customHeight="1" x14ac:dyDescent="0.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</row>
    <row r="136" spans="1:15" ht="22" customHeight="1" x14ac:dyDescent="0.35">
      <c r="A136" s="325"/>
      <c r="B136" s="1286" t="s">
        <v>259</v>
      </c>
      <c r="C136" s="1286"/>
      <c r="D136" s="859"/>
      <c r="E136" s="859"/>
      <c r="F136" s="859"/>
      <c r="G136" s="315"/>
      <c r="H136" s="1287" t="s">
        <v>286</v>
      </c>
      <c r="I136" s="1287"/>
      <c r="J136" s="880"/>
      <c r="K136" s="859"/>
      <c r="L136" s="1237" t="s">
        <v>335</v>
      </c>
      <c r="M136" s="1237"/>
      <c r="N136" s="1237"/>
      <c r="O136" s="880"/>
    </row>
    <row r="137" spans="1:15" ht="22" customHeight="1" x14ac:dyDescent="0.35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</row>
    <row r="138" spans="1:15" ht="15" x14ac:dyDescent="0.35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</row>
  </sheetData>
  <mergeCells count="188">
    <mergeCell ref="B136:C136"/>
    <mergeCell ref="H136:I136"/>
    <mergeCell ref="M121:N121"/>
    <mergeCell ref="A122:A123"/>
    <mergeCell ref="M122:N122"/>
    <mergeCell ref="M123:N123"/>
    <mergeCell ref="B131:C131"/>
    <mergeCell ref="H131:I131"/>
    <mergeCell ref="L131:N131"/>
    <mergeCell ref="L136:N136"/>
    <mergeCell ref="A124:A125"/>
    <mergeCell ref="M126:N126"/>
    <mergeCell ref="M124:N124"/>
    <mergeCell ref="M125:N125"/>
    <mergeCell ref="A116:A117"/>
    <mergeCell ref="M116:N116"/>
    <mergeCell ref="M117:N117"/>
    <mergeCell ref="M118:N118"/>
    <mergeCell ref="A119:A120"/>
    <mergeCell ref="M119:N119"/>
    <mergeCell ref="M120:N120"/>
    <mergeCell ref="A112:A113"/>
    <mergeCell ref="M112:N112"/>
    <mergeCell ref="M113:N113"/>
    <mergeCell ref="A114:A115"/>
    <mergeCell ref="M114:N114"/>
    <mergeCell ref="M115:N115"/>
    <mergeCell ref="M106:N106"/>
    <mergeCell ref="M107:N107"/>
    <mergeCell ref="M108:N108"/>
    <mergeCell ref="M109:N109"/>
    <mergeCell ref="A110:A111"/>
    <mergeCell ref="M110:N110"/>
    <mergeCell ref="M111:N111"/>
    <mergeCell ref="A100:A101"/>
    <mergeCell ref="M101:N101"/>
    <mergeCell ref="A102:A103"/>
    <mergeCell ref="M102:N102"/>
    <mergeCell ref="M103:N103"/>
    <mergeCell ref="A104:A105"/>
    <mergeCell ref="M104:N104"/>
    <mergeCell ref="M105:N105"/>
    <mergeCell ref="M100:N100"/>
    <mergeCell ref="M95:N95"/>
    <mergeCell ref="A96:A97"/>
    <mergeCell ref="M96:N96"/>
    <mergeCell ref="M97:N97"/>
    <mergeCell ref="A98:A99"/>
    <mergeCell ref="M98:N98"/>
    <mergeCell ref="M99:N99"/>
    <mergeCell ref="M89:N89"/>
    <mergeCell ref="M90:N90"/>
    <mergeCell ref="A91:A92"/>
    <mergeCell ref="M91:N91"/>
    <mergeCell ref="M92:N92"/>
    <mergeCell ref="A93:A94"/>
    <mergeCell ref="M93:N93"/>
    <mergeCell ref="M94:N94"/>
    <mergeCell ref="A85:A86"/>
    <mergeCell ref="M85:N85"/>
    <mergeCell ref="M86:N86"/>
    <mergeCell ref="A87:A88"/>
    <mergeCell ref="M87:N87"/>
    <mergeCell ref="M88:N88"/>
    <mergeCell ref="A81:A82"/>
    <mergeCell ref="M81:N81"/>
    <mergeCell ref="M82:N82"/>
    <mergeCell ref="A83:A84"/>
    <mergeCell ref="M83:N83"/>
    <mergeCell ref="M84:N84"/>
    <mergeCell ref="A77:A78"/>
    <mergeCell ref="M77:N77"/>
    <mergeCell ref="M78:N78"/>
    <mergeCell ref="A79:A80"/>
    <mergeCell ref="M79:N79"/>
    <mergeCell ref="M80:N80"/>
    <mergeCell ref="M72:N72"/>
    <mergeCell ref="O72:O73"/>
    <mergeCell ref="M73:N73"/>
    <mergeCell ref="A75:A76"/>
    <mergeCell ref="M75:N75"/>
    <mergeCell ref="M76:N76"/>
    <mergeCell ref="K69:L69"/>
    <mergeCell ref="A72:A73"/>
    <mergeCell ref="B72:C72"/>
    <mergeCell ref="E72:G72"/>
    <mergeCell ref="H72:K72"/>
    <mergeCell ref="A63:A64"/>
    <mergeCell ref="K63:L63"/>
    <mergeCell ref="K64:L64"/>
    <mergeCell ref="A65:A66"/>
    <mergeCell ref="K65:L65"/>
    <mergeCell ref="K66:L66"/>
    <mergeCell ref="A67:A68"/>
    <mergeCell ref="K67:L67"/>
    <mergeCell ref="K68:L68"/>
    <mergeCell ref="A59:A60"/>
    <mergeCell ref="K59:L59"/>
    <mergeCell ref="K60:L60"/>
    <mergeCell ref="A61:A62"/>
    <mergeCell ref="K61:L61"/>
    <mergeCell ref="K62:L62"/>
    <mergeCell ref="A55:A56"/>
    <mergeCell ref="K55:L55"/>
    <mergeCell ref="K56:L56"/>
    <mergeCell ref="A57:A58"/>
    <mergeCell ref="K57:L57"/>
    <mergeCell ref="K58:L58"/>
    <mergeCell ref="A51:A52"/>
    <mergeCell ref="K51:L51"/>
    <mergeCell ref="K52:L52"/>
    <mergeCell ref="A53:A54"/>
    <mergeCell ref="K53:L53"/>
    <mergeCell ref="K54:L54"/>
    <mergeCell ref="A47:A48"/>
    <mergeCell ref="K47:L47"/>
    <mergeCell ref="K48:L48"/>
    <mergeCell ref="A49:A50"/>
    <mergeCell ref="K49:L49"/>
    <mergeCell ref="K50:L50"/>
    <mergeCell ref="A43:A44"/>
    <mergeCell ref="K43:L43"/>
    <mergeCell ref="K44:L44"/>
    <mergeCell ref="A45:A46"/>
    <mergeCell ref="K45:L45"/>
    <mergeCell ref="K46:L46"/>
    <mergeCell ref="A39:A40"/>
    <mergeCell ref="K39:L39"/>
    <mergeCell ref="K40:L40"/>
    <mergeCell ref="A41:A42"/>
    <mergeCell ref="K41:L41"/>
    <mergeCell ref="K42:L42"/>
    <mergeCell ref="A35:A36"/>
    <mergeCell ref="K35:L35"/>
    <mergeCell ref="K36:L36"/>
    <mergeCell ref="A37:A38"/>
    <mergeCell ref="K37:L37"/>
    <mergeCell ref="K38:L38"/>
    <mergeCell ref="A31:A32"/>
    <mergeCell ref="K31:L31"/>
    <mergeCell ref="K32:L32"/>
    <mergeCell ref="A33:A34"/>
    <mergeCell ref="K33:L33"/>
    <mergeCell ref="K34:L34"/>
    <mergeCell ref="A27:A28"/>
    <mergeCell ref="K27:L27"/>
    <mergeCell ref="K28:L28"/>
    <mergeCell ref="A29:A30"/>
    <mergeCell ref="K29:L29"/>
    <mergeCell ref="K30:L30"/>
    <mergeCell ref="A23:A24"/>
    <mergeCell ref="K23:L23"/>
    <mergeCell ref="K24:L24"/>
    <mergeCell ref="A25:A26"/>
    <mergeCell ref="K25:L25"/>
    <mergeCell ref="K26:L26"/>
    <mergeCell ref="A19:A20"/>
    <mergeCell ref="K19:L19"/>
    <mergeCell ref="K20:L20"/>
    <mergeCell ref="A21:A22"/>
    <mergeCell ref="K21:L21"/>
    <mergeCell ref="K22:L22"/>
    <mergeCell ref="A15:A16"/>
    <mergeCell ref="K15:L15"/>
    <mergeCell ref="K16:L16"/>
    <mergeCell ref="A17:A18"/>
    <mergeCell ref="K17:L17"/>
    <mergeCell ref="K18:L18"/>
    <mergeCell ref="A13:A14"/>
    <mergeCell ref="K13:L13"/>
    <mergeCell ref="K14:L14"/>
    <mergeCell ref="A6:A7"/>
    <mergeCell ref="K6:L6"/>
    <mergeCell ref="K7:L7"/>
    <mergeCell ref="A8:A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K5:L5"/>
    <mergeCell ref="A10:A12"/>
    <mergeCell ref="K10:L10"/>
    <mergeCell ref="K12:L12"/>
  </mergeCells>
  <printOptions horizontalCentered="1"/>
  <pageMargins left="0.25" right="0.25" top="0.16" bottom="0.12" header="0.18" footer="0.12"/>
  <pageSetup paperSize="9" scale="47" fitToHeight="0" orientation="landscape" horizontalDpi="360" verticalDpi="360" r:id="rId1"/>
  <rowBreaks count="1" manualBreakCount="1">
    <brk id="70" max="15" man="1"/>
  </rowBreaks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10">
    <pageSetUpPr fitToPage="1"/>
  </sheetPr>
  <dimension ref="A1:O134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21.453125" style="294" customWidth="1"/>
    <col min="3" max="3" width="15.453125" style="294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18.453125" style="294" bestFit="1" customWidth="1"/>
    <col min="10" max="10" width="19.453125" style="294" customWidth="1"/>
    <col min="11" max="11" width="16.453125" style="294" customWidth="1"/>
    <col min="12" max="12" width="18.453125" style="294" bestFit="1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5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5" ht="15" x14ac:dyDescent="0.35">
      <c r="A2" s="1237" t="s">
        <v>336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5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68" t="s">
        <v>8</v>
      </c>
      <c r="L4" s="1269"/>
      <c r="M4" s="869" t="s">
        <v>223</v>
      </c>
      <c r="N4" s="876" t="s">
        <v>224</v>
      </c>
      <c r="O4" s="1245" t="s">
        <v>9</v>
      </c>
    </row>
    <row r="5" spans="1:15" s="296" customFormat="1" ht="30.75" customHeight="1" x14ac:dyDescent="0.35">
      <c r="A5" s="1268"/>
      <c r="B5" s="1268" t="s">
        <v>325</v>
      </c>
      <c r="C5" s="1269"/>
      <c r="D5" s="874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5" ht="15" customHeight="1" x14ac:dyDescent="0.35">
      <c r="A6" s="1249">
        <v>43709</v>
      </c>
      <c r="B6" s="1309"/>
      <c r="C6" s="1310"/>
      <c r="D6" s="297">
        <v>193010</v>
      </c>
      <c r="E6" s="297"/>
      <c r="F6" s="297"/>
      <c r="G6" s="298"/>
      <c r="H6" s="298"/>
      <c r="I6" s="298"/>
      <c r="J6" s="298"/>
      <c r="K6" s="1241"/>
      <c r="L6" s="1288"/>
      <c r="M6" s="298"/>
      <c r="N6" s="298"/>
      <c r="O6" s="298"/>
    </row>
    <row r="7" spans="1:15" ht="15" customHeight="1" x14ac:dyDescent="0.35">
      <c r="A7" s="1251"/>
      <c r="B7" s="1309"/>
      <c r="C7" s="1310"/>
      <c r="D7" s="297"/>
      <c r="E7" s="297"/>
      <c r="F7" s="297"/>
      <c r="G7" s="298"/>
      <c r="H7" s="298"/>
      <c r="I7" s="298"/>
      <c r="J7" s="298"/>
      <c r="K7" s="1241"/>
      <c r="L7" s="1288"/>
      <c r="M7" s="298"/>
      <c r="N7" s="298"/>
      <c r="O7" s="298"/>
    </row>
    <row r="8" spans="1:15" ht="15" customHeight="1" x14ac:dyDescent="0.35">
      <c r="A8" s="1249">
        <v>43710</v>
      </c>
      <c r="B8" s="1311"/>
      <c r="C8" s="1312"/>
      <c r="D8" s="297">
        <v>230801</v>
      </c>
      <c r="E8" s="297"/>
      <c r="F8" s="297"/>
      <c r="G8" s="298"/>
      <c r="H8" s="298">
        <v>86139</v>
      </c>
      <c r="I8" s="298">
        <v>114750</v>
      </c>
      <c r="J8" s="298"/>
      <c r="K8" s="1289"/>
      <c r="L8" s="1290"/>
      <c r="M8" s="298"/>
      <c r="N8" s="298"/>
      <c r="O8" s="298"/>
    </row>
    <row r="9" spans="1:15" ht="15" customHeight="1" x14ac:dyDescent="0.35">
      <c r="A9" s="1251"/>
      <c r="B9" s="1313"/>
      <c r="C9" s="1314"/>
      <c r="D9" s="297"/>
      <c r="E9" s="297"/>
      <c r="F9" s="297"/>
      <c r="G9" s="298"/>
      <c r="H9" s="298"/>
      <c r="I9" s="298"/>
      <c r="J9" s="298"/>
      <c r="K9" s="1241"/>
      <c r="L9" s="1288"/>
      <c r="M9" s="298"/>
      <c r="N9" s="298"/>
      <c r="O9" s="298"/>
    </row>
    <row r="10" spans="1:15" ht="15" customHeight="1" x14ac:dyDescent="0.35">
      <c r="A10" s="1249">
        <v>43711</v>
      </c>
      <c r="B10" s="1309"/>
      <c r="C10" s="1310"/>
      <c r="D10" s="297">
        <v>206627</v>
      </c>
      <c r="E10" s="297"/>
      <c r="F10" s="297">
        <v>159444</v>
      </c>
      <c r="G10" s="298"/>
      <c r="H10" s="298"/>
      <c r="I10" s="298">
        <v>83079</v>
      </c>
      <c r="J10" s="298"/>
      <c r="K10" s="1241"/>
      <c r="L10" s="1288"/>
      <c r="M10" s="298">
        <v>531300</v>
      </c>
      <c r="N10" s="298"/>
      <c r="O10" s="298"/>
    </row>
    <row r="11" spans="1:15" ht="15" customHeight="1" x14ac:dyDescent="0.35">
      <c r="A11" s="1250"/>
      <c r="B11" s="883"/>
      <c r="C11" s="884"/>
      <c r="D11" s="297"/>
      <c r="E11" s="297"/>
      <c r="F11" s="297"/>
      <c r="G11" s="298"/>
      <c r="H11" s="298"/>
      <c r="I11" s="298">
        <v>114750</v>
      </c>
      <c r="J11" s="298"/>
      <c r="K11" s="868"/>
      <c r="L11" s="881"/>
      <c r="M11" s="298"/>
      <c r="N11" s="298"/>
      <c r="O11" s="298"/>
    </row>
    <row r="12" spans="1:15" ht="15" customHeight="1" x14ac:dyDescent="0.35">
      <c r="A12" s="1251"/>
      <c r="B12" s="1309"/>
      <c r="C12" s="1310"/>
      <c r="D12" s="297"/>
      <c r="E12" s="297"/>
      <c r="F12" s="297"/>
      <c r="G12" s="298"/>
      <c r="H12" s="298"/>
      <c r="I12" s="298">
        <v>114750</v>
      </c>
      <c r="J12" s="298"/>
      <c r="K12" s="1241"/>
      <c r="L12" s="1288"/>
      <c r="M12" s="298"/>
      <c r="N12" s="298"/>
      <c r="O12" s="298"/>
    </row>
    <row r="13" spans="1:15" ht="15" customHeight="1" x14ac:dyDescent="0.35">
      <c r="A13" s="1249">
        <v>43712</v>
      </c>
      <c r="B13" s="1311"/>
      <c r="C13" s="1312"/>
      <c r="D13" s="297">
        <v>185436</v>
      </c>
      <c r="E13" s="297">
        <v>126433</v>
      </c>
      <c r="F13" s="297"/>
      <c r="G13" s="298"/>
      <c r="H13" s="298"/>
      <c r="I13" s="298">
        <v>114750</v>
      </c>
      <c r="J13" s="298">
        <v>87822</v>
      </c>
      <c r="K13" s="1241"/>
      <c r="L13" s="1288"/>
      <c r="M13" s="298"/>
      <c r="N13" s="298"/>
      <c r="O13" s="298"/>
    </row>
    <row r="14" spans="1:15" ht="15" customHeight="1" x14ac:dyDescent="0.35">
      <c r="A14" s="1251"/>
      <c r="B14" s="1313"/>
      <c r="C14" s="1314"/>
      <c r="D14" s="297"/>
      <c r="E14" s="297"/>
      <c r="F14" s="297"/>
      <c r="G14" s="298"/>
      <c r="H14" s="298"/>
      <c r="I14" s="298"/>
      <c r="J14" s="298"/>
      <c r="K14" s="1241"/>
      <c r="L14" s="1288"/>
      <c r="M14" s="298"/>
      <c r="N14" s="298"/>
      <c r="O14" s="298"/>
    </row>
    <row r="15" spans="1:15" ht="15" customHeight="1" x14ac:dyDescent="0.35">
      <c r="A15" s="1249">
        <v>43713</v>
      </c>
      <c r="B15" s="1311">
        <v>230112</v>
      </c>
      <c r="C15" s="1312"/>
      <c r="D15" s="297">
        <v>204179</v>
      </c>
      <c r="E15" s="297"/>
      <c r="F15" s="297"/>
      <c r="G15" s="298">
        <v>72599</v>
      </c>
      <c r="H15" s="298"/>
      <c r="I15" s="298">
        <v>114750</v>
      </c>
      <c r="J15" s="298">
        <v>105494</v>
      </c>
      <c r="K15" s="1241"/>
      <c r="L15" s="1288"/>
      <c r="M15" s="298"/>
      <c r="N15" s="298"/>
      <c r="O15" s="298"/>
    </row>
    <row r="16" spans="1:15" ht="15" customHeight="1" x14ac:dyDescent="0.35">
      <c r="A16" s="1251"/>
      <c r="B16" s="1313"/>
      <c r="C16" s="1314"/>
      <c r="D16" s="297"/>
      <c r="E16" s="297"/>
      <c r="F16" s="297"/>
      <c r="G16" s="298">
        <v>113450</v>
      </c>
      <c r="H16" s="298"/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49">
        <v>43714</v>
      </c>
      <c r="B17" s="1311">
        <v>143208</v>
      </c>
      <c r="C17" s="1312"/>
      <c r="D17" s="297">
        <v>158202</v>
      </c>
      <c r="E17" s="297"/>
      <c r="F17" s="297"/>
      <c r="G17" s="298"/>
      <c r="H17" s="298">
        <v>69692</v>
      </c>
      <c r="I17" s="298">
        <v>114750</v>
      </c>
      <c r="J17" s="298"/>
      <c r="K17" s="1241">
        <v>89429</v>
      </c>
      <c r="L17" s="1288"/>
      <c r="M17" s="298"/>
      <c r="N17" s="298"/>
      <c r="O17" s="298"/>
    </row>
    <row r="18" spans="1:15" ht="15" customHeight="1" x14ac:dyDescent="0.35">
      <c r="A18" s="1251"/>
      <c r="B18" s="1313"/>
      <c r="C18" s="1314"/>
      <c r="D18" s="297"/>
      <c r="E18" s="297"/>
      <c r="F18" s="297"/>
      <c r="G18" s="298"/>
      <c r="H18" s="298"/>
      <c r="I18" s="298"/>
      <c r="J18" s="298"/>
      <c r="K18" s="1241"/>
      <c r="L18" s="1288"/>
      <c r="M18" s="298"/>
      <c r="N18" s="298"/>
      <c r="O18" s="298"/>
    </row>
    <row r="19" spans="1:15" ht="15" customHeight="1" x14ac:dyDescent="0.35">
      <c r="A19" s="1249">
        <v>43715</v>
      </c>
      <c r="B19" s="1311">
        <v>184671</v>
      </c>
      <c r="C19" s="1312"/>
      <c r="D19" s="297">
        <v>144585</v>
      </c>
      <c r="E19" s="297"/>
      <c r="F19" s="297">
        <v>184216</v>
      </c>
      <c r="G19" s="298"/>
      <c r="H19" s="298"/>
      <c r="I19" s="298">
        <v>114750</v>
      </c>
      <c r="J19" s="298"/>
      <c r="K19" s="1241"/>
      <c r="L19" s="1288"/>
      <c r="M19" s="298"/>
      <c r="N19" s="298"/>
      <c r="O19" s="298"/>
    </row>
    <row r="20" spans="1:15" ht="15" customHeight="1" x14ac:dyDescent="0.35">
      <c r="A20" s="1251"/>
      <c r="B20" s="1313"/>
      <c r="C20" s="1314"/>
      <c r="D20" s="297"/>
      <c r="E20" s="297"/>
      <c r="F20" s="297"/>
      <c r="G20" s="298"/>
      <c r="H20" s="298"/>
      <c r="I20" s="298"/>
      <c r="J20" s="298"/>
      <c r="K20" s="1241"/>
      <c r="L20" s="1288"/>
      <c r="M20" s="298"/>
      <c r="N20" s="298"/>
      <c r="O20" s="298"/>
    </row>
    <row r="21" spans="1:15" ht="15" customHeight="1" x14ac:dyDescent="0.35">
      <c r="A21" s="1249">
        <v>43716</v>
      </c>
      <c r="B21" s="1311">
        <v>173196</v>
      </c>
      <c r="C21" s="1312"/>
      <c r="D21" s="297">
        <v>206780</v>
      </c>
      <c r="E21" s="297"/>
      <c r="F21" s="297"/>
      <c r="G21" s="298"/>
      <c r="H21" s="298"/>
      <c r="I21" s="298"/>
      <c r="J21" s="298"/>
      <c r="K21" s="1241"/>
      <c r="L21" s="1288"/>
      <c r="M21" s="298"/>
      <c r="N21" s="298">
        <v>537730</v>
      </c>
      <c r="O21" s="298"/>
    </row>
    <row r="22" spans="1:15" ht="15" customHeight="1" x14ac:dyDescent="0.35">
      <c r="A22" s="1251"/>
      <c r="B22" s="1313"/>
      <c r="C22" s="1314"/>
      <c r="D22" s="297"/>
      <c r="E22" s="297"/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49">
        <v>43717</v>
      </c>
      <c r="B23" s="1311">
        <v>197906</v>
      </c>
      <c r="C23" s="1312"/>
      <c r="D23" s="297">
        <v>212058</v>
      </c>
      <c r="E23" s="297"/>
      <c r="F23" s="297"/>
      <c r="G23" s="298"/>
      <c r="H23" s="298"/>
      <c r="I23" s="298">
        <v>114750</v>
      </c>
      <c r="J23" s="298"/>
      <c r="K23" s="1241"/>
      <c r="L23" s="1288"/>
      <c r="M23" s="298"/>
      <c r="N23" s="298"/>
      <c r="O23" s="298"/>
    </row>
    <row r="24" spans="1:15" ht="15" customHeight="1" x14ac:dyDescent="0.35">
      <c r="A24" s="1251"/>
      <c r="B24" s="1313"/>
      <c r="C24" s="1314"/>
      <c r="D24" s="297"/>
      <c r="E24" s="297"/>
      <c r="F24" s="297"/>
      <c r="G24" s="298"/>
      <c r="H24" s="298"/>
      <c r="I24" s="298">
        <v>72063</v>
      </c>
      <c r="J24" s="298"/>
      <c r="K24" s="1241"/>
      <c r="L24" s="1288"/>
      <c r="M24" s="298"/>
      <c r="N24" s="298"/>
      <c r="O24" s="298"/>
    </row>
    <row r="25" spans="1:15" ht="15" customHeight="1" x14ac:dyDescent="0.35">
      <c r="A25" s="1249">
        <v>43718</v>
      </c>
      <c r="B25" s="1311">
        <v>172967</v>
      </c>
      <c r="C25" s="1312"/>
      <c r="D25" s="297">
        <v>214047</v>
      </c>
      <c r="E25" s="297"/>
      <c r="F25" s="297"/>
      <c r="G25" s="298"/>
      <c r="H25" s="298"/>
      <c r="I25" s="298">
        <v>114750</v>
      </c>
      <c r="J25" s="298"/>
      <c r="K25" s="1241"/>
      <c r="L25" s="1288"/>
      <c r="M25" s="298">
        <v>435240</v>
      </c>
      <c r="N25" s="298"/>
      <c r="O25" s="298"/>
    </row>
    <row r="26" spans="1:15" ht="15" customHeight="1" x14ac:dyDescent="0.35">
      <c r="A26" s="1251"/>
      <c r="B26" s="1313"/>
      <c r="C26" s="1314"/>
      <c r="D26" s="297"/>
      <c r="E26" s="297"/>
      <c r="F26" s="297"/>
      <c r="G26" s="298"/>
      <c r="H26" s="298"/>
      <c r="I26" s="298"/>
      <c r="J26" s="298"/>
      <c r="K26" s="1241"/>
      <c r="L26" s="1288"/>
      <c r="M26" s="298"/>
      <c r="N26" s="298"/>
      <c r="O26" s="298"/>
    </row>
    <row r="27" spans="1:15" ht="15" customHeight="1" x14ac:dyDescent="0.35">
      <c r="A27" s="1249">
        <v>43719</v>
      </c>
      <c r="B27" s="1311">
        <v>200660</v>
      </c>
      <c r="C27" s="1312"/>
      <c r="D27" s="297"/>
      <c r="E27" s="297">
        <v>149917</v>
      </c>
      <c r="F27" s="297">
        <v>160989</v>
      </c>
      <c r="G27" s="298"/>
      <c r="H27" s="298"/>
      <c r="I27" s="298"/>
      <c r="J27" s="298">
        <v>87899</v>
      </c>
      <c r="K27" s="1241"/>
      <c r="L27" s="1288"/>
      <c r="M27" s="298"/>
      <c r="N27" s="298"/>
      <c r="O27" s="298"/>
    </row>
    <row r="28" spans="1:15" ht="15" customHeight="1" x14ac:dyDescent="0.35">
      <c r="A28" s="1251"/>
      <c r="B28" s="1313"/>
      <c r="C28" s="1314"/>
      <c r="D28" s="297"/>
      <c r="E28" s="297"/>
      <c r="F28" s="297"/>
      <c r="G28" s="298"/>
      <c r="H28" s="298"/>
      <c r="I28" s="298"/>
      <c r="J28" s="298"/>
      <c r="K28" s="1241"/>
      <c r="L28" s="1288"/>
      <c r="M28" s="298"/>
      <c r="N28" s="298"/>
      <c r="O28" s="298"/>
    </row>
    <row r="29" spans="1:15" ht="15" customHeight="1" x14ac:dyDescent="0.35">
      <c r="A29" s="1249">
        <v>43720</v>
      </c>
      <c r="B29" s="1311">
        <v>111537</v>
      </c>
      <c r="C29" s="1312"/>
      <c r="D29" s="297"/>
      <c r="E29" s="297"/>
      <c r="F29" s="297"/>
      <c r="G29" s="298">
        <v>325202</v>
      </c>
      <c r="H29" s="298">
        <v>74358</v>
      </c>
      <c r="I29" s="298">
        <v>114750</v>
      </c>
      <c r="J29" s="298"/>
      <c r="K29" s="1241"/>
      <c r="L29" s="1288"/>
      <c r="M29" s="298"/>
      <c r="N29" s="298"/>
      <c r="O29" s="298"/>
    </row>
    <row r="30" spans="1:15" ht="15" customHeight="1" x14ac:dyDescent="0.35">
      <c r="A30" s="1251"/>
      <c r="B30" s="1313"/>
      <c r="C30" s="1314"/>
      <c r="D30" s="297"/>
      <c r="E30" s="297"/>
      <c r="F30" s="297"/>
      <c r="G30" s="298"/>
      <c r="H30" s="298"/>
      <c r="I30" s="298"/>
      <c r="J30" s="298"/>
      <c r="K30" s="1241"/>
      <c r="L30" s="1288"/>
      <c r="M30" s="298"/>
      <c r="N30" s="298"/>
      <c r="O30" s="298"/>
    </row>
    <row r="31" spans="1:15" ht="15" customHeight="1" x14ac:dyDescent="0.35">
      <c r="A31" s="1249">
        <v>43721</v>
      </c>
      <c r="B31" s="1311"/>
      <c r="C31" s="1312"/>
      <c r="D31" s="297">
        <v>210987</v>
      </c>
      <c r="E31" s="297"/>
      <c r="F31" s="297"/>
      <c r="G31" s="298"/>
      <c r="H31" s="298"/>
      <c r="I31" s="298">
        <v>114750</v>
      </c>
      <c r="J31" s="298"/>
      <c r="K31" s="1241"/>
      <c r="L31" s="1288"/>
      <c r="M31" s="298"/>
      <c r="N31" s="298"/>
      <c r="O31" s="298"/>
    </row>
    <row r="32" spans="1:15" ht="15" customHeight="1" x14ac:dyDescent="0.35">
      <c r="A32" s="1251"/>
      <c r="B32" s="1313"/>
      <c r="C32" s="1314"/>
      <c r="D32" s="297"/>
      <c r="E32" s="297"/>
      <c r="F32" s="297"/>
      <c r="G32" s="298"/>
      <c r="H32" s="298"/>
      <c r="I32" s="298"/>
      <c r="J32" s="298"/>
      <c r="K32" s="1241"/>
      <c r="L32" s="1288"/>
      <c r="M32" s="298"/>
      <c r="N32" s="298"/>
      <c r="O32" s="298"/>
    </row>
    <row r="33" spans="1:15" ht="15" customHeight="1" x14ac:dyDescent="0.35">
      <c r="A33" s="1249">
        <v>43722</v>
      </c>
      <c r="B33" s="1311">
        <v>194693</v>
      </c>
      <c r="C33" s="1312"/>
      <c r="D33" s="297">
        <v>205632</v>
      </c>
      <c r="E33" s="297"/>
      <c r="F33" s="297">
        <v>171753</v>
      </c>
      <c r="G33" s="298"/>
      <c r="H33" s="298"/>
      <c r="I33" s="298">
        <v>114750</v>
      </c>
      <c r="J33" s="298">
        <v>77648</v>
      </c>
      <c r="K33" s="1241"/>
      <c r="L33" s="1288"/>
      <c r="M33" s="298"/>
      <c r="N33" s="298"/>
      <c r="O33" s="298"/>
    </row>
    <row r="34" spans="1:15" ht="15" customHeight="1" x14ac:dyDescent="0.35">
      <c r="A34" s="1251"/>
      <c r="B34" s="1313"/>
      <c r="C34" s="1314"/>
      <c r="D34" s="297"/>
      <c r="E34" s="297"/>
      <c r="F34" s="297"/>
      <c r="G34" s="298"/>
      <c r="H34" s="298"/>
      <c r="I34" s="298"/>
      <c r="J34" s="298"/>
      <c r="K34" s="1241"/>
      <c r="L34" s="1288"/>
      <c r="M34" s="298"/>
      <c r="N34" s="298"/>
      <c r="O34" s="298"/>
    </row>
    <row r="35" spans="1:15" ht="15" customHeight="1" x14ac:dyDescent="0.35">
      <c r="A35" s="1249">
        <v>43723</v>
      </c>
      <c r="B35" s="1311">
        <v>189108</v>
      </c>
      <c r="C35" s="1312"/>
      <c r="D35" s="297">
        <v>212747</v>
      </c>
      <c r="E35" s="297"/>
      <c r="F35" s="297"/>
      <c r="G35" s="298"/>
      <c r="H35" s="298"/>
      <c r="I35" s="298"/>
      <c r="J35" s="298"/>
      <c r="K35" s="1241"/>
      <c r="L35" s="1288"/>
      <c r="M35" s="298"/>
      <c r="N35" s="298"/>
      <c r="O35" s="298"/>
    </row>
    <row r="36" spans="1:15" ht="15" customHeight="1" x14ac:dyDescent="0.35">
      <c r="A36" s="1251"/>
      <c r="B36" s="1313"/>
      <c r="C36" s="1314"/>
      <c r="D36" s="297"/>
      <c r="E36" s="297"/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49">
        <v>43724</v>
      </c>
      <c r="B37" s="1311">
        <v>197370</v>
      </c>
      <c r="C37" s="1312"/>
      <c r="D37" s="297">
        <v>206550</v>
      </c>
      <c r="E37" s="297">
        <v>153264</v>
      </c>
      <c r="F37" s="297"/>
      <c r="G37" s="298"/>
      <c r="H37" s="298">
        <v>71604</v>
      </c>
      <c r="I37" s="298">
        <v>114750</v>
      </c>
      <c r="J37" s="298"/>
      <c r="K37" s="1241"/>
      <c r="L37" s="1288"/>
      <c r="M37" s="298"/>
      <c r="N37" s="298"/>
      <c r="O37" s="298"/>
    </row>
    <row r="38" spans="1:15" ht="15" customHeight="1" x14ac:dyDescent="0.35">
      <c r="A38" s="1251"/>
      <c r="B38" s="1313"/>
      <c r="C38" s="1314"/>
      <c r="D38" s="297"/>
      <c r="E38" s="297"/>
      <c r="F38" s="297"/>
      <c r="G38" s="298"/>
      <c r="H38" s="298">
        <v>73823</v>
      </c>
      <c r="I38" s="298"/>
      <c r="J38" s="298"/>
      <c r="K38" s="1241"/>
      <c r="L38" s="1288"/>
      <c r="M38" s="298"/>
      <c r="N38" s="298"/>
      <c r="O38" s="298"/>
    </row>
    <row r="39" spans="1:15" ht="15" customHeight="1" x14ac:dyDescent="0.35">
      <c r="A39" s="1249">
        <v>43725</v>
      </c>
      <c r="B39" s="1311">
        <v>156596</v>
      </c>
      <c r="C39" s="1312"/>
      <c r="D39" s="297">
        <v>189261</v>
      </c>
      <c r="E39" s="297"/>
      <c r="F39" s="297"/>
      <c r="G39" s="298"/>
      <c r="H39" s="298"/>
      <c r="I39" s="298">
        <v>114750</v>
      </c>
      <c r="J39" s="298"/>
      <c r="K39" s="1241">
        <v>74664</v>
      </c>
      <c r="L39" s="1288"/>
      <c r="M39" s="298"/>
      <c r="N39" s="298"/>
      <c r="O39" s="298"/>
    </row>
    <row r="40" spans="1:15" ht="15" customHeight="1" x14ac:dyDescent="0.35">
      <c r="A40" s="1251"/>
      <c r="B40" s="1313"/>
      <c r="C40" s="1314"/>
      <c r="D40" s="297"/>
      <c r="E40" s="297"/>
      <c r="F40" s="297"/>
      <c r="G40" s="298"/>
      <c r="H40" s="298"/>
      <c r="I40" s="298"/>
      <c r="J40" s="298"/>
      <c r="K40" s="1241"/>
      <c r="L40" s="1288"/>
      <c r="M40" s="298"/>
      <c r="N40" s="298"/>
      <c r="O40" s="298"/>
    </row>
    <row r="41" spans="1:15" ht="15" customHeight="1" x14ac:dyDescent="0.35">
      <c r="A41" s="1249">
        <v>43726</v>
      </c>
      <c r="B41" s="1311">
        <v>155142</v>
      </c>
      <c r="C41" s="1312"/>
      <c r="D41" s="297">
        <v>198824</v>
      </c>
      <c r="E41" s="297"/>
      <c r="F41" s="297"/>
      <c r="G41" s="298"/>
      <c r="H41" s="298"/>
      <c r="I41" s="298">
        <v>114750</v>
      </c>
      <c r="J41" s="298"/>
      <c r="K41" s="1241"/>
      <c r="L41" s="1288"/>
      <c r="M41" s="298">
        <v>442380</v>
      </c>
      <c r="N41" s="298"/>
      <c r="O41" s="298"/>
    </row>
    <row r="42" spans="1:15" ht="15" customHeight="1" x14ac:dyDescent="0.35">
      <c r="A42" s="1251"/>
      <c r="B42" s="1313"/>
      <c r="C42" s="1314"/>
      <c r="D42" s="297"/>
      <c r="E42" s="297"/>
      <c r="F42" s="297"/>
      <c r="G42" s="298"/>
      <c r="H42" s="298"/>
      <c r="I42" s="298"/>
      <c r="J42" s="298"/>
      <c r="K42" s="1241"/>
      <c r="L42" s="1288"/>
      <c r="M42" s="298"/>
      <c r="N42" s="298"/>
      <c r="O42" s="298"/>
    </row>
    <row r="43" spans="1:15" ht="15" customHeight="1" x14ac:dyDescent="0.35">
      <c r="A43" s="1249">
        <v>43727</v>
      </c>
      <c r="B43" s="1311">
        <v>213129</v>
      </c>
      <c r="C43" s="1312"/>
      <c r="D43" s="297">
        <v>152771</v>
      </c>
      <c r="E43" s="297">
        <v>180096</v>
      </c>
      <c r="F43" s="297"/>
      <c r="G43" s="298">
        <v>250308</v>
      </c>
      <c r="H43" s="298"/>
      <c r="I43" s="298">
        <v>114750</v>
      </c>
      <c r="J43" s="298"/>
      <c r="K43" s="1241"/>
      <c r="L43" s="1288"/>
      <c r="M43" s="298"/>
      <c r="N43" s="298"/>
      <c r="O43" s="298"/>
    </row>
    <row r="44" spans="1:15" ht="15" customHeight="1" x14ac:dyDescent="0.35">
      <c r="A44" s="1251"/>
      <c r="B44" s="1313"/>
      <c r="C44" s="1314"/>
      <c r="D44" s="297"/>
      <c r="E44" s="297"/>
      <c r="F44" s="297"/>
      <c r="G44" s="298"/>
      <c r="H44" s="298"/>
      <c r="I44" s="298"/>
      <c r="J44" s="298"/>
      <c r="K44" s="1241"/>
      <c r="L44" s="1288"/>
      <c r="M44" s="298"/>
      <c r="N44" s="298"/>
      <c r="O44" s="298"/>
    </row>
    <row r="45" spans="1:15" ht="15" customHeight="1" x14ac:dyDescent="0.35">
      <c r="A45" s="1249">
        <v>43728</v>
      </c>
      <c r="B45" s="1311">
        <v>138924</v>
      </c>
      <c r="C45" s="1312"/>
      <c r="D45" s="297">
        <v>151623</v>
      </c>
      <c r="E45" s="297"/>
      <c r="F45" s="297"/>
      <c r="G45" s="298"/>
      <c r="H45" s="298"/>
      <c r="I45" s="298">
        <v>114750</v>
      </c>
      <c r="J45" s="298"/>
      <c r="K45" s="1241"/>
      <c r="L45" s="1288"/>
      <c r="M45" s="298"/>
      <c r="N45" s="298"/>
      <c r="O45" s="298"/>
    </row>
    <row r="46" spans="1:15" ht="15" customHeight="1" x14ac:dyDescent="0.35">
      <c r="A46" s="1251"/>
      <c r="B46" s="1313"/>
      <c r="C46" s="1314"/>
      <c r="D46" s="298"/>
      <c r="E46" s="297"/>
      <c r="F46" s="297"/>
      <c r="G46" s="298"/>
      <c r="H46" s="298"/>
      <c r="I46" s="298"/>
      <c r="J46" s="298"/>
      <c r="K46" s="1241"/>
      <c r="L46" s="1288"/>
      <c r="M46" s="298"/>
      <c r="N46" s="298">
        <v>209708</v>
      </c>
      <c r="O46" s="298"/>
    </row>
    <row r="47" spans="1:15" ht="15" customHeight="1" x14ac:dyDescent="0.35">
      <c r="A47" s="1249">
        <v>43729</v>
      </c>
      <c r="B47" s="1311">
        <v>184365</v>
      </c>
      <c r="C47" s="1312"/>
      <c r="D47" s="298">
        <v>149405</v>
      </c>
      <c r="E47" s="297"/>
      <c r="F47" s="297">
        <v>181486</v>
      </c>
      <c r="G47" s="298"/>
      <c r="H47" s="298"/>
      <c r="I47" s="298">
        <v>114750</v>
      </c>
      <c r="J47" s="298"/>
      <c r="K47" s="1241"/>
      <c r="L47" s="1288"/>
      <c r="M47" s="298"/>
      <c r="N47" s="298"/>
      <c r="O47" s="298"/>
    </row>
    <row r="48" spans="1:15" ht="15" customHeight="1" x14ac:dyDescent="0.35">
      <c r="A48" s="1251"/>
      <c r="B48" s="1313"/>
      <c r="C48" s="1314"/>
      <c r="D48" s="297"/>
      <c r="E48" s="297"/>
      <c r="F48" s="297"/>
      <c r="G48" s="298"/>
      <c r="H48" s="298"/>
      <c r="I48" s="298"/>
      <c r="J48" s="298"/>
      <c r="K48" s="1241"/>
      <c r="L48" s="1288"/>
      <c r="M48" s="298"/>
      <c r="N48" s="298"/>
      <c r="O48" s="298"/>
    </row>
    <row r="49" spans="1:15" ht="17.25" customHeight="1" x14ac:dyDescent="0.35">
      <c r="A49" s="1249">
        <v>43730</v>
      </c>
      <c r="B49" s="1311">
        <v>140607</v>
      </c>
      <c r="C49" s="1312"/>
      <c r="D49" s="297">
        <v>184671</v>
      </c>
      <c r="E49" s="297"/>
      <c r="F49" s="297"/>
      <c r="G49" s="298"/>
      <c r="H49" s="298"/>
      <c r="I49" s="298"/>
      <c r="J49" s="298">
        <v>70686</v>
      </c>
      <c r="K49" s="1241"/>
      <c r="L49" s="1288"/>
      <c r="M49" s="298"/>
      <c r="N49" s="298"/>
      <c r="O49" s="298"/>
    </row>
    <row r="50" spans="1:15" ht="15" customHeight="1" x14ac:dyDescent="0.35">
      <c r="A50" s="1251"/>
      <c r="B50" s="1313"/>
      <c r="C50" s="1314"/>
      <c r="D50" s="297"/>
      <c r="E50" s="297"/>
      <c r="F50" s="297"/>
      <c r="G50" s="298"/>
      <c r="H50" s="298"/>
      <c r="I50" s="298"/>
      <c r="J50" s="298"/>
      <c r="K50" s="1241"/>
      <c r="L50" s="1288"/>
      <c r="M50" s="298"/>
      <c r="N50" s="298"/>
      <c r="O50" s="298"/>
    </row>
    <row r="51" spans="1:15" ht="15" customHeight="1" x14ac:dyDescent="0.35">
      <c r="A51" s="1249">
        <v>43731</v>
      </c>
      <c r="B51" s="1311">
        <v>185895</v>
      </c>
      <c r="C51" s="1312"/>
      <c r="D51" s="297">
        <v>163863</v>
      </c>
      <c r="E51" s="297"/>
      <c r="F51" s="297"/>
      <c r="G51" s="298"/>
      <c r="H51" s="298">
        <v>72293</v>
      </c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51"/>
      <c r="B52" s="1313"/>
      <c r="C52" s="1314"/>
      <c r="D52" s="297"/>
      <c r="E52" s="297"/>
      <c r="F52" s="297"/>
      <c r="G52" s="298"/>
      <c r="H52" s="298"/>
      <c r="I52" s="298">
        <v>114750</v>
      </c>
      <c r="J52" s="298"/>
      <c r="K52" s="1241"/>
      <c r="L52" s="1288"/>
      <c r="M52" s="298"/>
      <c r="N52" s="298"/>
      <c r="O52" s="298"/>
    </row>
    <row r="53" spans="1:15" ht="15" customHeight="1" x14ac:dyDescent="0.35">
      <c r="A53" s="1249">
        <v>43732</v>
      </c>
      <c r="B53" s="1311">
        <v>171972</v>
      </c>
      <c r="C53" s="1312"/>
      <c r="D53" s="297">
        <v>213282</v>
      </c>
      <c r="E53" s="297"/>
      <c r="F53" s="297"/>
      <c r="G53" s="298"/>
      <c r="H53" s="298"/>
      <c r="I53" s="298">
        <v>114750</v>
      </c>
      <c r="J53" s="298"/>
      <c r="K53" s="1241"/>
      <c r="L53" s="1288"/>
      <c r="M53" s="298"/>
      <c r="N53" s="298"/>
      <c r="O53" s="298"/>
    </row>
    <row r="54" spans="1:15" ht="15" customHeight="1" x14ac:dyDescent="0.35">
      <c r="A54" s="1251"/>
      <c r="B54" s="1313"/>
      <c r="C54" s="1314"/>
      <c r="D54" s="297"/>
      <c r="E54" s="297"/>
      <c r="F54" s="297"/>
      <c r="G54" s="298"/>
      <c r="H54" s="298"/>
      <c r="I54" s="298"/>
      <c r="J54" s="298"/>
      <c r="K54" s="1241"/>
      <c r="L54" s="1288"/>
      <c r="M54" s="298"/>
      <c r="N54" s="298"/>
      <c r="O54" s="298"/>
    </row>
    <row r="55" spans="1:15" ht="15" customHeight="1" x14ac:dyDescent="0.35">
      <c r="A55" s="1249">
        <v>43733</v>
      </c>
      <c r="B55" s="1311">
        <v>191021</v>
      </c>
      <c r="C55" s="1312"/>
      <c r="D55" s="297">
        <v>196376</v>
      </c>
      <c r="E55" s="297">
        <v>180714</v>
      </c>
      <c r="F55" s="297"/>
      <c r="G55" s="298"/>
      <c r="H55" s="298"/>
      <c r="I55" s="298">
        <v>114750</v>
      </c>
      <c r="J55" s="298"/>
      <c r="K55" s="1241"/>
      <c r="L55" s="1288"/>
      <c r="M55" s="298"/>
      <c r="N55" s="298"/>
      <c r="O55" s="298"/>
    </row>
    <row r="56" spans="1:15" ht="15" customHeight="1" x14ac:dyDescent="0.35">
      <c r="A56" s="1251"/>
      <c r="B56" s="1313"/>
      <c r="C56" s="1314"/>
      <c r="D56" s="297"/>
      <c r="E56" s="297"/>
      <c r="F56" s="297"/>
      <c r="G56" s="298"/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49">
        <v>43734</v>
      </c>
      <c r="B57" s="1309">
        <v>182147</v>
      </c>
      <c r="C57" s="1310"/>
      <c r="D57" s="297">
        <v>193163</v>
      </c>
      <c r="E57" s="297"/>
      <c r="F57" s="297">
        <v>205949</v>
      </c>
      <c r="G57" s="298">
        <v>236997</v>
      </c>
      <c r="H57" s="298">
        <v>84915</v>
      </c>
      <c r="I57" s="298">
        <v>114750</v>
      </c>
      <c r="J57" s="298"/>
      <c r="K57" s="1241"/>
      <c r="L57" s="1288"/>
      <c r="M57" s="298">
        <v>525560</v>
      </c>
      <c r="N57" s="298"/>
      <c r="O57" s="298"/>
    </row>
    <row r="58" spans="1:15" ht="15" customHeight="1" x14ac:dyDescent="0.35">
      <c r="A58" s="1251"/>
      <c r="B58" s="1311"/>
      <c r="C58" s="1312"/>
      <c r="D58" s="297"/>
      <c r="E58" s="297"/>
      <c r="F58" s="297"/>
      <c r="G58" s="298"/>
      <c r="H58" s="298"/>
      <c r="I58" s="298"/>
      <c r="J58" s="298"/>
      <c r="K58" s="1241"/>
      <c r="L58" s="1288"/>
      <c r="M58" s="298"/>
      <c r="N58" s="298"/>
      <c r="O58" s="298"/>
    </row>
    <row r="59" spans="1:15" ht="15" customHeight="1" x14ac:dyDescent="0.35">
      <c r="A59" s="1249">
        <v>43735</v>
      </c>
      <c r="B59" s="1311">
        <v>245030</v>
      </c>
      <c r="C59" s="1312"/>
      <c r="D59" s="297">
        <v>151929</v>
      </c>
      <c r="E59" s="297"/>
      <c r="F59" s="297"/>
      <c r="G59" s="298"/>
      <c r="H59" s="298"/>
      <c r="I59" s="298">
        <v>114750</v>
      </c>
      <c r="J59" s="298"/>
      <c r="K59" s="1241"/>
      <c r="L59" s="1288"/>
      <c r="M59" s="298"/>
      <c r="N59" s="298">
        <v>611330</v>
      </c>
      <c r="O59" s="298"/>
    </row>
    <row r="60" spans="1:15" ht="15" customHeight="1" x14ac:dyDescent="0.35">
      <c r="A60" s="1251"/>
      <c r="B60" s="1313"/>
      <c r="C60" s="1314"/>
      <c r="D60" s="297"/>
      <c r="E60" s="297"/>
      <c r="F60" s="297"/>
      <c r="G60" s="298"/>
      <c r="H60" s="298"/>
      <c r="I60" s="298"/>
      <c r="J60" s="298"/>
      <c r="K60" s="1241"/>
      <c r="L60" s="1288"/>
      <c r="M60" s="298"/>
      <c r="N60" s="298"/>
      <c r="O60" s="298"/>
    </row>
    <row r="61" spans="1:15" ht="15" customHeight="1" x14ac:dyDescent="0.35">
      <c r="A61" s="1249">
        <v>43736</v>
      </c>
      <c r="B61" s="1311">
        <v>156137</v>
      </c>
      <c r="C61" s="1312"/>
      <c r="D61" s="297">
        <v>161262</v>
      </c>
      <c r="E61" s="297">
        <v>159238</v>
      </c>
      <c r="F61" s="297"/>
      <c r="G61" s="298"/>
      <c r="H61" s="298"/>
      <c r="I61" s="298">
        <v>114750</v>
      </c>
      <c r="J61" s="298"/>
      <c r="K61" s="1241"/>
      <c r="L61" s="1288"/>
      <c r="M61" s="298"/>
      <c r="N61" s="298"/>
      <c r="O61" s="298"/>
    </row>
    <row r="62" spans="1:15" ht="15" customHeight="1" x14ac:dyDescent="0.35">
      <c r="A62" s="1251"/>
      <c r="B62" s="1313"/>
      <c r="C62" s="1314"/>
      <c r="D62" s="297"/>
      <c r="E62" s="297"/>
      <c r="F62" s="297"/>
      <c r="G62" s="298"/>
      <c r="H62" s="298"/>
      <c r="I62" s="298"/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43737</v>
      </c>
      <c r="B63" s="1309">
        <v>180081</v>
      </c>
      <c r="C63" s="1310"/>
      <c r="D63" s="297">
        <v>193392</v>
      </c>
      <c r="E63" s="297"/>
      <c r="F63" s="297"/>
      <c r="G63" s="298"/>
      <c r="H63" s="298"/>
      <c r="I63" s="298"/>
      <c r="J63" s="298"/>
      <c r="K63" s="1241"/>
      <c r="L63" s="1288"/>
      <c r="M63" s="298"/>
      <c r="N63" s="298"/>
      <c r="O63" s="298"/>
    </row>
    <row r="64" spans="1:15" ht="15" customHeight="1" x14ac:dyDescent="0.35">
      <c r="A64" s="1251"/>
      <c r="B64" s="1309"/>
      <c r="C64" s="1310"/>
      <c r="D64" s="297"/>
      <c r="E64" s="297"/>
      <c r="F64" s="297"/>
      <c r="G64" s="298"/>
      <c r="H64" s="298"/>
      <c r="I64" s="298"/>
      <c r="J64" s="298"/>
      <c r="K64" s="1241"/>
      <c r="L64" s="1288"/>
      <c r="M64" s="298"/>
      <c r="N64" s="298"/>
      <c r="O64" s="298"/>
    </row>
    <row r="65" spans="1:15" ht="15" customHeight="1" x14ac:dyDescent="0.35">
      <c r="A65" s="1249">
        <v>43738</v>
      </c>
      <c r="B65" s="1311">
        <v>136476</v>
      </c>
      <c r="C65" s="1312"/>
      <c r="D65" s="297">
        <v>210222</v>
      </c>
      <c r="E65" s="297"/>
      <c r="F65" s="297">
        <v>156766</v>
      </c>
      <c r="G65" s="298"/>
      <c r="H65" s="298"/>
      <c r="I65" s="298">
        <v>114827</v>
      </c>
      <c r="J65" s="298"/>
      <c r="K65" s="1241"/>
      <c r="L65" s="1288"/>
      <c r="M65" s="298"/>
      <c r="N65" s="298"/>
      <c r="O65" s="298"/>
    </row>
    <row r="66" spans="1:15" ht="15" customHeight="1" x14ac:dyDescent="0.35">
      <c r="A66" s="1251"/>
      <c r="B66" s="1313"/>
      <c r="C66" s="1314"/>
      <c r="D66" s="297"/>
      <c r="E66" s="297"/>
      <c r="F66" s="297"/>
      <c r="G66" s="298"/>
      <c r="H66" s="298"/>
      <c r="I66" s="298"/>
      <c r="J66" s="298"/>
      <c r="K66" s="1241"/>
      <c r="L66" s="1288"/>
      <c r="M66" s="298"/>
      <c r="N66" s="298"/>
      <c r="O66" s="298"/>
    </row>
    <row r="67" spans="1:15" s="295" customFormat="1" ht="27" customHeight="1" x14ac:dyDescent="0.35">
      <c r="A67" s="862" t="s">
        <v>113</v>
      </c>
      <c r="B67" s="1293">
        <f>SUM(B8:B66)</f>
        <v>4432950</v>
      </c>
      <c r="C67" s="1294"/>
      <c r="D67" s="293">
        <f t="shared" ref="D67:K67" si="0">SUM(D6:D66)</f>
        <v>5301685</v>
      </c>
      <c r="E67" s="293">
        <f t="shared" si="0"/>
        <v>949662</v>
      </c>
      <c r="F67" s="293">
        <f t="shared" si="0"/>
        <v>1220603</v>
      </c>
      <c r="G67" s="293">
        <f t="shared" si="0"/>
        <v>998556</v>
      </c>
      <c r="H67" s="293">
        <f t="shared" si="0"/>
        <v>532824</v>
      </c>
      <c r="I67" s="293">
        <f t="shared" si="0"/>
        <v>3138719</v>
      </c>
      <c r="J67" s="293">
        <f t="shared" si="0"/>
        <v>429549</v>
      </c>
      <c r="K67" s="1293">
        <f t="shared" si="0"/>
        <v>164093</v>
      </c>
      <c r="L67" s="1294"/>
      <c r="M67" s="293">
        <f>SUM(M6:M66)</f>
        <v>1934480</v>
      </c>
      <c r="N67" s="293">
        <f>SUM(N6:N66)</f>
        <v>1358768</v>
      </c>
      <c r="O67" s="293">
        <f>SUM(B67:N67)</f>
        <v>20461889</v>
      </c>
    </row>
    <row r="68" spans="1:15" s="295" customFormat="1" ht="81" customHeight="1" x14ac:dyDescent="0.35">
      <c r="A68" s="304"/>
      <c r="B68" s="304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</row>
    <row r="69" spans="1:15" ht="26.25" customHeight="1" thickBot="1" x14ac:dyDescent="0.4">
      <c r="A69" s="299"/>
      <c r="B69" s="299"/>
      <c r="C69" s="299"/>
      <c r="D69" s="299"/>
      <c r="E69" s="299"/>
      <c r="F69" s="299"/>
      <c r="G69" s="299"/>
      <c r="H69" s="299"/>
      <c r="I69" s="299"/>
      <c r="J69" s="299"/>
      <c r="K69" s="299"/>
      <c r="L69" s="300"/>
      <c r="M69" s="299"/>
      <c r="N69" s="299"/>
      <c r="O69" s="299"/>
    </row>
    <row r="70" spans="1:15" s="295" customFormat="1" ht="48" customHeight="1" thickBot="1" x14ac:dyDescent="0.4">
      <c r="A70" s="1268" t="s">
        <v>2</v>
      </c>
      <c r="B70" s="1295" t="s">
        <v>293</v>
      </c>
      <c r="C70" s="1275"/>
      <c r="D70" s="320" t="s">
        <v>302</v>
      </c>
      <c r="E70" s="1265" t="s">
        <v>116</v>
      </c>
      <c r="F70" s="1266"/>
      <c r="G70" s="1267"/>
      <c r="H70" s="1296" t="s">
        <v>303</v>
      </c>
      <c r="I70" s="1297"/>
      <c r="J70" s="1297"/>
      <c r="K70" s="1298"/>
      <c r="L70" s="319" t="s">
        <v>7</v>
      </c>
      <c r="M70" s="1265" t="s">
        <v>304</v>
      </c>
      <c r="N70" s="1267"/>
      <c r="O70" s="1299" t="s">
        <v>9</v>
      </c>
    </row>
    <row r="71" spans="1:15" s="295" customFormat="1" ht="15" customHeight="1" thickBot="1" x14ac:dyDescent="0.4">
      <c r="A71" s="1268"/>
      <c r="B71" s="321" t="s">
        <v>317</v>
      </c>
      <c r="C71" s="322" t="s">
        <v>190</v>
      </c>
      <c r="D71" s="323" t="s">
        <v>306</v>
      </c>
      <c r="E71" s="323" t="s">
        <v>322</v>
      </c>
      <c r="F71" s="323" t="s">
        <v>211</v>
      </c>
      <c r="G71" s="323" t="s">
        <v>201</v>
      </c>
      <c r="H71" s="323" t="s">
        <v>197</v>
      </c>
      <c r="I71" s="323" t="s">
        <v>198</v>
      </c>
      <c r="J71" s="323" t="s">
        <v>199</v>
      </c>
      <c r="K71" s="323" t="s">
        <v>123</v>
      </c>
      <c r="L71" s="323" t="s">
        <v>307</v>
      </c>
      <c r="M71" s="1300" t="s">
        <v>284</v>
      </c>
      <c r="N71" s="1301"/>
      <c r="O71" s="1308"/>
    </row>
    <row r="72" spans="1:15" ht="15" x14ac:dyDescent="0.35">
      <c r="A72" s="870">
        <v>43709</v>
      </c>
      <c r="B72" s="305"/>
      <c r="C72" s="887">
        <v>208463</v>
      </c>
      <c r="D72" s="305"/>
      <c r="E72" s="305"/>
      <c r="F72" s="305"/>
      <c r="G72" s="305"/>
      <c r="H72" s="305"/>
      <c r="I72" s="305"/>
      <c r="J72" s="305"/>
      <c r="K72" s="305"/>
      <c r="L72" s="305"/>
      <c r="M72" s="1304"/>
      <c r="N72" s="1305"/>
      <c r="O72" s="305"/>
    </row>
    <row r="73" spans="1:15" ht="15" customHeight="1" x14ac:dyDescent="0.35">
      <c r="A73" s="1249">
        <v>43710</v>
      </c>
      <c r="B73" s="305"/>
      <c r="C73" s="887">
        <v>184059</v>
      </c>
      <c r="D73" s="305"/>
      <c r="E73" s="305"/>
      <c r="F73" s="305"/>
      <c r="G73" s="305">
        <v>222080</v>
      </c>
      <c r="H73" s="305"/>
      <c r="I73" s="305"/>
      <c r="J73" s="305"/>
      <c r="K73" s="305"/>
      <c r="L73" s="305"/>
      <c r="M73" s="1241"/>
      <c r="N73" s="1288"/>
      <c r="O73" s="305"/>
    </row>
    <row r="74" spans="1:15" ht="15" customHeight="1" x14ac:dyDescent="0.35">
      <c r="A74" s="1251"/>
      <c r="B74" s="298"/>
      <c r="C74" s="297"/>
      <c r="D74" s="298"/>
      <c r="E74" s="298"/>
      <c r="F74" s="298"/>
      <c r="G74" s="298"/>
      <c r="H74" s="298"/>
      <c r="I74" s="298"/>
      <c r="J74" s="298"/>
      <c r="K74" s="298"/>
      <c r="L74" s="298"/>
      <c r="M74" s="1241"/>
      <c r="N74" s="1288"/>
      <c r="O74" s="298"/>
    </row>
    <row r="75" spans="1:15" ht="15" customHeight="1" x14ac:dyDescent="0.35">
      <c r="A75" s="1249">
        <v>43711</v>
      </c>
      <c r="B75" s="298"/>
      <c r="C75" s="297">
        <v>222156</v>
      </c>
      <c r="D75" s="298"/>
      <c r="E75" s="298"/>
      <c r="F75" s="298"/>
      <c r="G75" s="298"/>
      <c r="H75" s="298"/>
      <c r="I75" s="298"/>
      <c r="J75" s="298"/>
      <c r="K75" s="298"/>
      <c r="L75" s="298">
        <v>160038</v>
      </c>
      <c r="M75" s="1241"/>
      <c r="N75" s="1288"/>
      <c r="O75" s="298"/>
    </row>
    <row r="76" spans="1:15" ht="15" customHeight="1" x14ac:dyDescent="0.35">
      <c r="A76" s="1251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1241"/>
      <c r="N76" s="1288"/>
      <c r="O76" s="298"/>
    </row>
    <row r="77" spans="1:15" ht="15" customHeight="1" x14ac:dyDescent="0.35">
      <c r="A77" s="1249">
        <v>43712</v>
      </c>
      <c r="B77" s="298"/>
      <c r="C77" s="297">
        <v>218790</v>
      </c>
      <c r="D77" s="298"/>
      <c r="E77" s="298">
        <v>280067</v>
      </c>
      <c r="F77" s="298">
        <v>295520</v>
      </c>
      <c r="G77" s="298"/>
      <c r="H77" s="298"/>
      <c r="I77" s="298"/>
      <c r="J77" s="298"/>
      <c r="K77" s="298"/>
      <c r="L77" s="298"/>
      <c r="M77" s="1241"/>
      <c r="N77" s="1288"/>
      <c r="O77" s="298"/>
    </row>
    <row r="78" spans="1:15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1241"/>
      <c r="N78" s="1288"/>
      <c r="O78" s="298"/>
    </row>
    <row r="79" spans="1:15" ht="15" customHeight="1" x14ac:dyDescent="0.35">
      <c r="A79" s="1249">
        <v>43713</v>
      </c>
      <c r="B79" s="298">
        <v>306000</v>
      </c>
      <c r="C79" s="297">
        <v>178934</v>
      </c>
      <c r="D79" s="298"/>
      <c r="E79" s="298"/>
      <c r="F79" s="298"/>
      <c r="G79" s="298">
        <v>245718</v>
      </c>
      <c r="H79" s="298"/>
      <c r="I79" s="298"/>
      <c r="J79" s="298"/>
      <c r="K79" s="298"/>
      <c r="L79" s="298"/>
      <c r="M79" s="1241"/>
      <c r="N79" s="1288"/>
      <c r="O79" s="298"/>
    </row>
    <row r="80" spans="1:15" ht="15" customHeight="1" x14ac:dyDescent="0.35">
      <c r="A80" s="1251"/>
      <c r="B80" s="298">
        <v>252711</v>
      </c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49">
        <v>43714</v>
      </c>
      <c r="B81" s="298"/>
      <c r="C81" s="297"/>
      <c r="D81" s="298">
        <v>219020</v>
      </c>
      <c r="E81" s="298"/>
      <c r="F81" s="298"/>
      <c r="G81" s="298"/>
      <c r="H81" s="298"/>
      <c r="I81" s="298"/>
      <c r="J81" s="298"/>
      <c r="K81" s="298"/>
      <c r="L81" s="298">
        <v>172202</v>
      </c>
      <c r="M81" s="1241"/>
      <c r="N81" s="1288"/>
      <c r="O81" s="298"/>
    </row>
    <row r="82" spans="1:15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9">
        <v>43715</v>
      </c>
      <c r="B83" s="298"/>
      <c r="C83" s="297">
        <v>285116</v>
      </c>
      <c r="D83" s="298"/>
      <c r="E83" s="298"/>
      <c r="F83" s="298"/>
      <c r="G83" s="298"/>
      <c r="H83" s="298"/>
      <c r="I83" s="298">
        <v>98991</v>
      </c>
      <c r="J83" s="298">
        <v>80019</v>
      </c>
      <c r="K83" s="298"/>
      <c r="L83" s="298"/>
      <c r="M83" s="1241"/>
      <c r="N83" s="1288"/>
      <c r="O83" s="298"/>
    </row>
    <row r="84" spans="1:15" ht="15" customHeight="1" x14ac:dyDescent="0.35">
      <c r="A84" s="1251"/>
      <c r="B84" s="298"/>
      <c r="C84" s="297"/>
      <c r="D84" s="298"/>
      <c r="E84" s="298"/>
      <c r="F84" s="298"/>
      <c r="G84" s="298"/>
      <c r="H84" s="298"/>
      <c r="I84" s="298"/>
      <c r="J84" s="298"/>
      <c r="K84" s="298"/>
      <c r="L84" s="298"/>
      <c r="M84" s="1241"/>
      <c r="N84" s="1288"/>
      <c r="O84" s="298"/>
    </row>
    <row r="85" spans="1:15" ht="15" customHeight="1" x14ac:dyDescent="0.35">
      <c r="A85" s="1249">
        <v>43716</v>
      </c>
      <c r="B85" s="298"/>
      <c r="C85" s="297">
        <v>143820</v>
      </c>
      <c r="D85" s="298"/>
      <c r="E85" s="298"/>
      <c r="F85" s="298"/>
      <c r="G85" s="298"/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51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870">
        <v>43717</v>
      </c>
      <c r="B87" s="298"/>
      <c r="C87" s="297">
        <v>146192</v>
      </c>
      <c r="D87" s="298"/>
      <c r="E87" s="298"/>
      <c r="F87" s="298"/>
      <c r="G87" s="298">
        <v>266526</v>
      </c>
      <c r="H87" s="298"/>
      <c r="I87" s="298"/>
      <c r="J87" s="298"/>
      <c r="K87" s="298">
        <v>76653</v>
      </c>
      <c r="L87" s="298"/>
      <c r="M87" s="1241"/>
      <c r="N87" s="1288"/>
      <c r="O87" s="298"/>
    </row>
    <row r="88" spans="1:15" ht="15" customHeight="1" x14ac:dyDescent="0.35">
      <c r="A88" s="870">
        <v>43718</v>
      </c>
      <c r="B88" s="298"/>
      <c r="C88" s="297">
        <v>162563</v>
      </c>
      <c r="D88" s="298">
        <v>100000</v>
      </c>
      <c r="E88" s="298"/>
      <c r="F88" s="298"/>
      <c r="G88" s="298"/>
      <c r="H88" s="298">
        <v>80249</v>
      </c>
      <c r="I88" s="298"/>
      <c r="J88" s="298"/>
      <c r="K88" s="298"/>
      <c r="L88" s="298">
        <v>205326</v>
      </c>
      <c r="M88" s="1241"/>
      <c r="N88" s="1288"/>
      <c r="O88" s="298"/>
    </row>
    <row r="89" spans="1:15" ht="15" customHeight="1" x14ac:dyDescent="0.35">
      <c r="A89" s="1249">
        <v>43719</v>
      </c>
      <c r="B89" s="298">
        <v>100000</v>
      </c>
      <c r="C89" s="297">
        <v>224681</v>
      </c>
      <c r="D89" s="298"/>
      <c r="E89" s="298"/>
      <c r="F89" s="298"/>
      <c r="G89" s="298"/>
      <c r="H89" s="298"/>
      <c r="I89" s="298"/>
      <c r="J89" s="298"/>
      <c r="K89" s="298"/>
      <c r="L89" s="298"/>
      <c r="M89" s="1241"/>
      <c r="N89" s="1288"/>
      <c r="O89" s="298"/>
    </row>
    <row r="90" spans="1:15" ht="15" customHeight="1" x14ac:dyDescent="0.35">
      <c r="A90" s="1251"/>
      <c r="B90" s="298"/>
      <c r="C90" s="297"/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9">
        <v>43720</v>
      </c>
      <c r="B91" s="298">
        <v>100000</v>
      </c>
      <c r="C91" s="297">
        <v>178092</v>
      </c>
      <c r="D91" s="298"/>
      <c r="E91" s="298"/>
      <c r="F91" s="298"/>
      <c r="G91" s="298"/>
      <c r="H91" s="298"/>
      <c r="I91" s="298">
        <v>112838</v>
      </c>
      <c r="J91" s="298"/>
      <c r="K91" s="298"/>
      <c r="L91" s="298"/>
      <c r="M91" s="1241"/>
      <c r="N91" s="1288"/>
      <c r="O91" s="298"/>
    </row>
    <row r="92" spans="1:15" ht="15" customHeight="1" x14ac:dyDescent="0.35">
      <c r="A92" s="1251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870">
        <v>43721</v>
      </c>
      <c r="B93" s="298">
        <v>100000</v>
      </c>
      <c r="C93" s="297">
        <v>148716</v>
      </c>
      <c r="D93" s="298">
        <v>250000</v>
      </c>
      <c r="E93" s="298"/>
      <c r="F93" s="298">
        <v>186966</v>
      </c>
      <c r="G93" s="298"/>
      <c r="H93" s="298">
        <v>108630</v>
      </c>
      <c r="I93" s="298"/>
      <c r="J93" s="298"/>
      <c r="K93" s="298"/>
      <c r="L93" s="298">
        <v>154224</v>
      </c>
      <c r="M93" s="1241"/>
      <c r="N93" s="1288"/>
      <c r="O93" s="298"/>
    </row>
    <row r="94" spans="1:15" ht="15" customHeight="1" x14ac:dyDescent="0.35">
      <c r="A94" s="1249">
        <v>43722</v>
      </c>
      <c r="B94" s="298"/>
      <c r="C94" s="297">
        <v>170136</v>
      </c>
      <c r="D94" s="298"/>
      <c r="E94" s="298"/>
      <c r="F94" s="298"/>
      <c r="G94" s="298"/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1251"/>
      <c r="B95" s="298"/>
      <c r="C95" s="297"/>
      <c r="D95" s="298"/>
      <c r="E95" s="298"/>
      <c r="F95" s="298"/>
      <c r="G95" s="298"/>
      <c r="H95" s="298"/>
      <c r="I95" s="298"/>
      <c r="J95" s="298"/>
      <c r="K95" s="298"/>
      <c r="L95" s="298"/>
      <c r="M95" s="1241"/>
      <c r="N95" s="1288"/>
      <c r="O95" s="298"/>
    </row>
    <row r="96" spans="1:15" ht="15" customHeight="1" x14ac:dyDescent="0.35">
      <c r="A96" s="1249">
        <v>43723</v>
      </c>
      <c r="B96" s="298"/>
      <c r="C96" s="297">
        <v>198518</v>
      </c>
      <c r="D96" s="298">
        <v>200000</v>
      </c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51"/>
      <c r="B97" s="298"/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1241"/>
      <c r="N97" s="1288"/>
      <c r="O97" s="298"/>
    </row>
    <row r="98" spans="1:15" ht="15" customHeight="1" x14ac:dyDescent="0.35">
      <c r="A98" s="1249">
        <v>43724</v>
      </c>
      <c r="B98" s="298">
        <v>241947</v>
      </c>
      <c r="C98" s="297">
        <v>173655</v>
      </c>
      <c r="D98" s="298"/>
      <c r="E98" s="298"/>
      <c r="F98" s="298"/>
      <c r="G98" s="298"/>
      <c r="H98" s="298"/>
      <c r="I98" s="298"/>
      <c r="J98" s="298"/>
      <c r="K98" s="298"/>
      <c r="L98" s="298"/>
      <c r="M98" s="868"/>
      <c r="N98" s="881"/>
      <c r="O98" s="298"/>
    </row>
    <row r="99" spans="1:15" ht="15" customHeight="1" x14ac:dyDescent="0.35">
      <c r="A99" s="1251"/>
      <c r="B99" s="298">
        <v>306000</v>
      </c>
      <c r="C99" s="297"/>
      <c r="D99" s="298">
        <v>200000</v>
      </c>
      <c r="E99" s="298"/>
      <c r="F99" s="298"/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1249">
        <v>43725</v>
      </c>
      <c r="B100" s="298"/>
      <c r="C100" s="297">
        <v>206474</v>
      </c>
      <c r="D100" s="298"/>
      <c r="E100" s="298"/>
      <c r="F100" s="298"/>
      <c r="G100" s="298"/>
      <c r="H100" s="298"/>
      <c r="I100" s="298"/>
      <c r="J100" s="298">
        <v>80249</v>
      </c>
      <c r="K100" s="298">
        <v>74282</v>
      </c>
      <c r="L100" s="298">
        <v>195687</v>
      </c>
      <c r="M100" s="1241"/>
      <c r="N100" s="1288"/>
      <c r="O100" s="298"/>
    </row>
    <row r="101" spans="1:15" ht="15" customHeight="1" x14ac:dyDescent="0.35">
      <c r="A101" s="1251"/>
      <c r="B101" s="298"/>
      <c r="C101" s="297"/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49">
        <v>43726</v>
      </c>
      <c r="B102" s="298"/>
      <c r="C102" s="297">
        <v>185666</v>
      </c>
      <c r="D102" s="298">
        <v>200000</v>
      </c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51"/>
      <c r="B103" s="298"/>
      <c r="C103" s="297"/>
      <c r="D103" s="298"/>
      <c r="E103" s="298"/>
      <c r="F103" s="298"/>
      <c r="G103" s="298"/>
      <c r="H103" s="298"/>
      <c r="I103" s="298"/>
      <c r="J103" s="298"/>
      <c r="K103" s="298"/>
      <c r="L103" s="298"/>
      <c r="M103" s="1241"/>
      <c r="N103" s="1288"/>
      <c r="O103" s="298"/>
    </row>
    <row r="104" spans="1:15" ht="15" customHeight="1" x14ac:dyDescent="0.35">
      <c r="A104" s="870">
        <v>43727</v>
      </c>
      <c r="B104" s="298"/>
      <c r="C104" s="297">
        <v>212900</v>
      </c>
      <c r="D104" s="298"/>
      <c r="E104" s="298">
        <v>295520</v>
      </c>
      <c r="F104" s="298"/>
      <c r="G104" s="298"/>
      <c r="H104" s="298"/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870">
        <v>43728</v>
      </c>
      <c r="B105" s="298">
        <v>248702</v>
      </c>
      <c r="C105" s="297">
        <v>180693</v>
      </c>
      <c r="D105" s="298"/>
      <c r="E105" s="298"/>
      <c r="F105" s="298"/>
      <c r="G105" s="298"/>
      <c r="H105" s="298"/>
      <c r="I105" s="298"/>
      <c r="J105" s="298"/>
      <c r="K105" s="298"/>
      <c r="L105" s="298"/>
      <c r="M105" s="1241"/>
      <c r="N105" s="1288"/>
      <c r="O105" s="298"/>
    </row>
    <row r="106" spans="1:15" ht="15" customHeight="1" x14ac:dyDescent="0.35">
      <c r="A106" s="870">
        <v>43729</v>
      </c>
      <c r="B106" s="298"/>
      <c r="C106" s="297">
        <v>154607</v>
      </c>
      <c r="D106" s="298"/>
      <c r="E106" s="298"/>
      <c r="F106" s="298">
        <v>261707</v>
      </c>
      <c r="G106" s="298">
        <v>319158</v>
      </c>
      <c r="H106" s="298"/>
      <c r="I106" s="298">
        <v>86063</v>
      </c>
      <c r="J106" s="298"/>
      <c r="K106" s="298"/>
      <c r="L106" s="298">
        <v>229500</v>
      </c>
      <c r="M106" s="1241"/>
      <c r="N106" s="1288"/>
      <c r="O106" s="298"/>
    </row>
    <row r="107" spans="1:15" ht="15" customHeight="1" x14ac:dyDescent="0.35">
      <c r="A107" s="870">
        <v>43730</v>
      </c>
      <c r="B107" s="298"/>
      <c r="C107" s="297">
        <v>156902</v>
      </c>
      <c r="D107" s="298">
        <v>250000</v>
      </c>
      <c r="E107" s="298"/>
      <c r="F107" s="298"/>
      <c r="G107" s="298"/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1249">
        <v>43731</v>
      </c>
      <c r="B108" s="298"/>
      <c r="C108" s="297">
        <v>177633</v>
      </c>
      <c r="D108" s="298"/>
      <c r="E108" s="298"/>
      <c r="F108" s="298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8" customHeight="1" x14ac:dyDescent="0.35">
      <c r="A109" s="1251"/>
      <c r="B109" s="298"/>
      <c r="C109" s="297"/>
      <c r="D109" s="298"/>
      <c r="E109" s="298"/>
      <c r="F109" s="298"/>
      <c r="G109" s="298"/>
      <c r="H109" s="298"/>
      <c r="I109" s="298"/>
      <c r="J109" s="298"/>
      <c r="K109" s="298"/>
      <c r="L109" s="298"/>
      <c r="M109" s="1241"/>
      <c r="N109" s="1288"/>
      <c r="O109" s="298"/>
    </row>
    <row r="110" spans="1:15" ht="15" customHeight="1" x14ac:dyDescent="0.35">
      <c r="A110" s="1249">
        <v>43732</v>
      </c>
      <c r="B110" s="298"/>
      <c r="C110" s="297">
        <v>198671</v>
      </c>
      <c r="D110" s="298"/>
      <c r="E110" s="298"/>
      <c r="F110" s="298"/>
      <c r="G110" s="298"/>
      <c r="H110" s="298"/>
      <c r="I110" s="298"/>
      <c r="J110" s="298"/>
      <c r="K110" s="298">
        <v>65025</v>
      </c>
      <c r="L110" s="298"/>
      <c r="M110" s="1241">
        <v>78260</v>
      </c>
      <c r="N110" s="1288"/>
      <c r="O110" s="298"/>
    </row>
    <row r="111" spans="1:15" ht="15" customHeight="1" x14ac:dyDescent="0.35">
      <c r="A111" s="1251"/>
      <c r="B111" s="298"/>
      <c r="C111" s="297"/>
      <c r="D111" s="298"/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5" customHeight="1" x14ac:dyDescent="0.35">
      <c r="A112" s="1249">
        <v>43733</v>
      </c>
      <c r="B112" s="298"/>
      <c r="C112" s="297">
        <v>160574</v>
      </c>
      <c r="D112" s="298">
        <v>200000</v>
      </c>
      <c r="E112" s="298"/>
      <c r="F112" s="298"/>
      <c r="G112" s="298"/>
      <c r="H112" s="298"/>
      <c r="I112" s="298"/>
      <c r="J112" s="298"/>
      <c r="K112" s="298"/>
      <c r="L112" s="298">
        <v>203796</v>
      </c>
      <c r="M112" s="1241"/>
      <c r="N112" s="1288"/>
      <c r="O112" s="298"/>
    </row>
    <row r="113" spans="1:15" ht="15" customHeight="1" x14ac:dyDescent="0.35">
      <c r="A113" s="1251"/>
      <c r="B113" s="298"/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1241"/>
      <c r="N113" s="1288"/>
      <c r="O113" s="298"/>
    </row>
    <row r="114" spans="1:15" ht="15" customHeight="1" x14ac:dyDescent="0.35">
      <c r="A114" s="1249">
        <v>43734</v>
      </c>
      <c r="B114" s="298">
        <v>306000</v>
      </c>
      <c r="C114" s="297">
        <v>193392</v>
      </c>
      <c r="D114" s="298"/>
      <c r="E114" s="298"/>
      <c r="F114" s="298">
        <v>243959</v>
      </c>
      <c r="G114" s="298"/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51"/>
      <c r="B115" s="298">
        <v>236952</v>
      </c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5" customHeight="1" x14ac:dyDescent="0.35">
      <c r="A116" s="870">
        <v>43735</v>
      </c>
      <c r="B116" s="298"/>
      <c r="C116" s="297">
        <v>185742</v>
      </c>
      <c r="D116" s="298"/>
      <c r="E116" s="298"/>
      <c r="F116" s="298"/>
      <c r="G116" s="298"/>
      <c r="H116" s="298"/>
      <c r="I116" s="298"/>
      <c r="J116" s="298">
        <v>98150</v>
      </c>
      <c r="K116" s="298"/>
      <c r="L116" s="298">
        <v>230801</v>
      </c>
      <c r="M116" s="1241"/>
      <c r="N116" s="1288"/>
      <c r="O116" s="298"/>
    </row>
    <row r="117" spans="1:15" ht="15" customHeight="1" x14ac:dyDescent="0.35">
      <c r="A117" s="1249">
        <v>43736</v>
      </c>
      <c r="B117" s="298"/>
      <c r="C117" s="297">
        <v>184901</v>
      </c>
      <c r="D117" s="298"/>
      <c r="E117" s="298"/>
      <c r="F117" s="298"/>
      <c r="G117" s="298"/>
      <c r="H117" s="298"/>
      <c r="I117" s="298"/>
      <c r="J117" s="298"/>
      <c r="K117" s="298"/>
      <c r="L117" s="298"/>
      <c r="M117" s="1241"/>
      <c r="N117" s="1288"/>
      <c r="O117" s="298"/>
    </row>
    <row r="118" spans="1:15" ht="15" customHeight="1" x14ac:dyDescent="0.35">
      <c r="A118" s="1251"/>
      <c r="B118" s="298"/>
      <c r="C118" s="297"/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861">
        <v>43737</v>
      </c>
      <c r="B119" s="298"/>
      <c r="C119" s="297">
        <v>192780</v>
      </c>
      <c r="D119" s="298"/>
      <c r="E119" s="298"/>
      <c r="F119" s="298"/>
      <c r="G119" s="298"/>
      <c r="H119" s="298">
        <v>81932</v>
      </c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1227">
        <v>43738</v>
      </c>
      <c r="B120" s="298"/>
      <c r="C120" s="297">
        <v>152082</v>
      </c>
      <c r="D120" s="298"/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1227"/>
      <c r="B121" s="298"/>
      <c r="C121" s="297"/>
      <c r="D121" s="298"/>
      <c r="E121" s="298"/>
      <c r="F121" s="298"/>
      <c r="G121" s="298"/>
      <c r="H121" s="298"/>
      <c r="I121" s="298"/>
      <c r="J121" s="298"/>
      <c r="K121" s="298"/>
      <c r="L121" s="298"/>
      <c r="M121" s="1241"/>
      <c r="N121" s="1288"/>
      <c r="O121" s="298"/>
    </row>
    <row r="122" spans="1:15" s="295" customFormat="1" ht="22" customHeight="1" x14ac:dyDescent="0.35">
      <c r="A122" s="862" t="s">
        <v>113</v>
      </c>
      <c r="B122" s="293">
        <f t="shared" ref="B122:N122" si="1">SUM(B72:B121)</f>
        <v>2198312</v>
      </c>
      <c r="C122" s="293">
        <f>SUM(C72:C121)</f>
        <v>5386908</v>
      </c>
      <c r="D122" s="293">
        <f t="shared" si="1"/>
        <v>1619020</v>
      </c>
      <c r="E122" s="293">
        <f t="shared" si="1"/>
        <v>575587</v>
      </c>
      <c r="F122" s="293">
        <f t="shared" si="1"/>
        <v>988152</v>
      </c>
      <c r="G122" s="293">
        <f t="shared" si="1"/>
        <v>1053482</v>
      </c>
      <c r="H122" s="293">
        <f t="shared" si="1"/>
        <v>270811</v>
      </c>
      <c r="I122" s="293">
        <f t="shared" si="1"/>
        <v>297892</v>
      </c>
      <c r="J122" s="293">
        <f t="shared" si="1"/>
        <v>258418</v>
      </c>
      <c r="K122" s="293">
        <f t="shared" si="1"/>
        <v>215960</v>
      </c>
      <c r="L122" s="293">
        <f t="shared" si="1"/>
        <v>1551574</v>
      </c>
      <c r="M122" s="293">
        <f t="shared" si="1"/>
        <v>78260</v>
      </c>
      <c r="N122" s="293">
        <f t="shared" si="1"/>
        <v>0</v>
      </c>
      <c r="O122" s="293">
        <f>SUM(B122:N122)</f>
        <v>14494376</v>
      </c>
    </row>
    <row r="123" spans="1:15" ht="24" customHeight="1" x14ac:dyDescent="0.35">
      <c r="A123" s="301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2">
        <f>SUM(O5:O122)</f>
        <v>34956265</v>
      </c>
    </row>
    <row r="124" spans="1:15" ht="22" customHeight="1" x14ac:dyDescent="0.35">
      <c r="A124" s="303" t="s">
        <v>151</v>
      </c>
      <c r="B124" s="303"/>
      <c r="C124" s="303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</row>
    <row r="125" spans="1:15" ht="22" customHeight="1" x14ac:dyDescent="0.3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</row>
    <row r="126" spans="1:15" ht="22" customHeight="1" x14ac:dyDescent="0.35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</row>
    <row r="127" spans="1:15" ht="32.25" customHeight="1" x14ac:dyDescent="0.35">
      <c r="A127" s="324"/>
      <c r="B127" s="1238" t="s">
        <v>332</v>
      </c>
      <c r="C127" s="1238"/>
      <c r="D127" s="301"/>
      <c r="E127" s="301"/>
      <c r="F127" s="301"/>
      <c r="G127" s="301"/>
      <c r="H127" s="1239" t="s">
        <v>333</v>
      </c>
      <c r="I127" s="1239"/>
      <c r="J127" s="866"/>
      <c r="K127" s="301"/>
      <c r="L127" s="1239" t="s">
        <v>337</v>
      </c>
      <c r="M127" s="1239"/>
      <c r="N127" s="1239"/>
      <c r="O127" s="866"/>
    </row>
    <row r="128" spans="1:15" ht="22" customHeight="1" x14ac:dyDescent="0.35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</row>
    <row r="129" spans="1:15" ht="22" customHeight="1" x14ac:dyDescent="0.35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</row>
    <row r="130" spans="1:15" ht="22" customHeight="1" x14ac:dyDescent="0.35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</row>
    <row r="131" spans="1:15" ht="22" customHeight="1" x14ac:dyDescent="0.35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</row>
    <row r="132" spans="1:15" ht="22" customHeight="1" x14ac:dyDescent="0.35">
      <c r="A132" s="325"/>
      <c r="B132" s="1286" t="s">
        <v>259</v>
      </c>
      <c r="C132" s="1286"/>
      <c r="D132" s="859"/>
      <c r="E132" s="859"/>
      <c r="F132" s="859"/>
      <c r="G132" s="315"/>
      <c r="H132" s="1287" t="s">
        <v>286</v>
      </c>
      <c r="I132" s="1287"/>
      <c r="J132" s="880"/>
      <c r="K132" s="859"/>
      <c r="L132" s="315"/>
      <c r="M132" s="315" t="s">
        <v>338</v>
      </c>
      <c r="N132" s="315"/>
      <c r="O132" s="880"/>
    </row>
    <row r="133" spans="1:15" ht="22" customHeight="1" x14ac:dyDescent="0.35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</row>
    <row r="134" spans="1:15" ht="15" x14ac:dyDescent="0.35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</row>
  </sheetData>
  <mergeCells count="238">
    <mergeCell ref="B127:C127"/>
    <mergeCell ref="H127:I127"/>
    <mergeCell ref="B132:C132"/>
    <mergeCell ref="H132:I132"/>
    <mergeCell ref="M119:N119"/>
    <mergeCell ref="A120:A121"/>
    <mergeCell ref="M120:N120"/>
    <mergeCell ref="M121:N121"/>
    <mergeCell ref="A114:A115"/>
    <mergeCell ref="M114:N114"/>
    <mergeCell ref="M115:N115"/>
    <mergeCell ref="M116:N116"/>
    <mergeCell ref="A117:A118"/>
    <mergeCell ref="M117:N117"/>
    <mergeCell ref="M118:N118"/>
    <mergeCell ref="L127:N127"/>
    <mergeCell ref="A110:A111"/>
    <mergeCell ref="M110:N110"/>
    <mergeCell ref="M111:N111"/>
    <mergeCell ref="A112:A113"/>
    <mergeCell ref="M112:N112"/>
    <mergeCell ref="M113:N113"/>
    <mergeCell ref="M104:N104"/>
    <mergeCell ref="M105:N105"/>
    <mergeCell ref="M106:N106"/>
    <mergeCell ref="M107:N107"/>
    <mergeCell ref="A108:A109"/>
    <mergeCell ref="M108:N108"/>
    <mergeCell ref="M109:N109"/>
    <mergeCell ref="M99:N99"/>
    <mergeCell ref="A100:A101"/>
    <mergeCell ref="M100:N100"/>
    <mergeCell ref="M101:N101"/>
    <mergeCell ref="A102:A103"/>
    <mergeCell ref="M102:N102"/>
    <mergeCell ref="M103:N103"/>
    <mergeCell ref="A98:A99"/>
    <mergeCell ref="M93:N93"/>
    <mergeCell ref="A94:A95"/>
    <mergeCell ref="M94:N94"/>
    <mergeCell ref="M95:N95"/>
    <mergeCell ref="A96:A97"/>
    <mergeCell ref="M96:N96"/>
    <mergeCell ref="M97:N97"/>
    <mergeCell ref="M87:N87"/>
    <mergeCell ref="M88:N88"/>
    <mergeCell ref="A89:A90"/>
    <mergeCell ref="M89:N89"/>
    <mergeCell ref="M90:N90"/>
    <mergeCell ref="A91:A92"/>
    <mergeCell ref="M91:N91"/>
    <mergeCell ref="M92:N92"/>
    <mergeCell ref="A83:A84"/>
    <mergeCell ref="M83:N83"/>
    <mergeCell ref="M84:N84"/>
    <mergeCell ref="A85:A86"/>
    <mergeCell ref="M85:N85"/>
    <mergeCell ref="M86:N86"/>
    <mergeCell ref="A79:A80"/>
    <mergeCell ref="M79:N79"/>
    <mergeCell ref="M80:N80"/>
    <mergeCell ref="A81:A82"/>
    <mergeCell ref="M81:N81"/>
    <mergeCell ref="M82:N82"/>
    <mergeCell ref="A75:A76"/>
    <mergeCell ref="M75:N75"/>
    <mergeCell ref="M76:N76"/>
    <mergeCell ref="A77:A78"/>
    <mergeCell ref="M77:N77"/>
    <mergeCell ref="M78:N78"/>
    <mergeCell ref="M70:N70"/>
    <mergeCell ref="O70:O71"/>
    <mergeCell ref="M71:N71"/>
    <mergeCell ref="M72:N72"/>
    <mergeCell ref="A73:A74"/>
    <mergeCell ref="M73:N73"/>
    <mergeCell ref="M74:N74"/>
    <mergeCell ref="B67:C67"/>
    <mergeCell ref="K67:L67"/>
    <mergeCell ref="A70:A71"/>
    <mergeCell ref="B70:C70"/>
    <mergeCell ref="E70:G70"/>
    <mergeCell ref="H70:K70"/>
    <mergeCell ref="A65:A66"/>
    <mergeCell ref="B65:C66"/>
    <mergeCell ref="K65:L65"/>
    <mergeCell ref="K66:L66"/>
    <mergeCell ref="A61:A62"/>
    <mergeCell ref="B61:C61"/>
    <mergeCell ref="K61:L61"/>
    <mergeCell ref="B62:C62"/>
    <mergeCell ref="K62:L62"/>
    <mergeCell ref="A63:A64"/>
    <mergeCell ref="B63:C63"/>
    <mergeCell ref="K63:L63"/>
    <mergeCell ref="B64:C64"/>
    <mergeCell ref="K64:L64"/>
    <mergeCell ref="A59:A60"/>
    <mergeCell ref="B59:C59"/>
    <mergeCell ref="K59:L59"/>
    <mergeCell ref="B60:C60"/>
    <mergeCell ref="K60:L60"/>
    <mergeCell ref="A55:A56"/>
    <mergeCell ref="B55:C55"/>
    <mergeCell ref="K55:L55"/>
    <mergeCell ref="B56:C56"/>
    <mergeCell ref="K56:L56"/>
    <mergeCell ref="A57:A58"/>
    <mergeCell ref="B57:C57"/>
    <mergeCell ref="K57:L57"/>
    <mergeCell ref="B58:C58"/>
    <mergeCell ref="K58:L58"/>
    <mergeCell ref="A51:A52"/>
    <mergeCell ref="B51:C51"/>
    <mergeCell ref="K51:L51"/>
    <mergeCell ref="B52:C52"/>
    <mergeCell ref="K52:L52"/>
    <mergeCell ref="A53:A54"/>
    <mergeCell ref="B53:C53"/>
    <mergeCell ref="K53:L53"/>
    <mergeCell ref="B54:C54"/>
    <mergeCell ref="K54:L54"/>
    <mergeCell ref="A47:A48"/>
    <mergeCell ref="B47:C47"/>
    <mergeCell ref="K47:L47"/>
    <mergeCell ref="B48:C48"/>
    <mergeCell ref="K48:L48"/>
    <mergeCell ref="A49:A50"/>
    <mergeCell ref="B49:C49"/>
    <mergeCell ref="K49:L49"/>
    <mergeCell ref="B50:C50"/>
    <mergeCell ref="K50:L50"/>
    <mergeCell ref="A43:A44"/>
    <mergeCell ref="B43:C43"/>
    <mergeCell ref="K43:L43"/>
    <mergeCell ref="B44:C44"/>
    <mergeCell ref="K44:L44"/>
    <mergeCell ref="A45:A46"/>
    <mergeCell ref="B45:C45"/>
    <mergeCell ref="K45:L45"/>
    <mergeCell ref="B46:C46"/>
    <mergeCell ref="K46:L46"/>
    <mergeCell ref="A39:A40"/>
    <mergeCell ref="B39:C39"/>
    <mergeCell ref="K39:L39"/>
    <mergeCell ref="B40:C40"/>
    <mergeCell ref="K40:L40"/>
    <mergeCell ref="A41:A42"/>
    <mergeCell ref="B41:C41"/>
    <mergeCell ref="K41:L41"/>
    <mergeCell ref="B42:C42"/>
    <mergeCell ref="K42:L42"/>
    <mergeCell ref="A35:A36"/>
    <mergeCell ref="B35:C35"/>
    <mergeCell ref="K35:L35"/>
    <mergeCell ref="B36:C36"/>
    <mergeCell ref="K36:L36"/>
    <mergeCell ref="A37:A38"/>
    <mergeCell ref="B37:C37"/>
    <mergeCell ref="K37:L37"/>
    <mergeCell ref="B38:C38"/>
    <mergeCell ref="K38:L38"/>
    <mergeCell ref="A31:A32"/>
    <mergeCell ref="B31:C31"/>
    <mergeCell ref="K31:L31"/>
    <mergeCell ref="B32:C32"/>
    <mergeCell ref="K32:L32"/>
    <mergeCell ref="A33:A34"/>
    <mergeCell ref="B33:C33"/>
    <mergeCell ref="K33:L33"/>
    <mergeCell ref="B34:C34"/>
    <mergeCell ref="K34:L34"/>
    <mergeCell ref="A27:A28"/>
    <mergeCell ref="B27:C27"/>
    <mergeCell ref="K27:L27"/>
    <mergeCell ref="B28:C28"/>
    <mergeCell ref="K28:L28"/>
    <mergeCell ref="A29:A30"/>
    <mergeCell ref="B29:C29"/>
    <mergeCell ref="K29:L29"/>
    <mergeCell ref="B30:C30"/>
    <mergeCell ref="K30:L30"/>
    <mergeCell ref="A23:A24"/>
    <mergeCell ref="B23:C23"/>
    <mergeCell ref="K23:L23"/>
    <mergeCell ref="B24:C24"/>
    <mergeCell ref="K24:L24"/>
    <mergeCell ref="A25:A26"/>
    <mergeCell ref="B25:C25"/>
    <mergeCell ref="K25:L25"/>
    <mergeCell ref="B26:C26"/>
    <mergeCell ref="K26:L26"/>
    <mergeCell ref="A19:A20"/>
    <mergeCell ref="B19:C19"/>
    <mergeCell ref="K19:L19"/>
    <mergeCell ref="B20:C20"/>
    <mergeCell ref="K20:L20"/>
    <mergeCell ref="A21:A22"/>
    <mergeCell ref="B21:C21"/>
    <mergeCell ref="K21:L21"/>
    <mergeCell ref="B22:C22"/>
    <mergeCell ref="K22:L22"/>
    <mergeCell ref="A15:A16"/>
    <mergeCell ref="B15:C16"/>
    <mergeCell ref="K15:L15"/>
    <mergeCell ref="K16:L16"/>
    <mergeCell ref="A17:A18"/>
    <mergeCell ref="B17:C17"/>
    <mergeCell ref="K17:L17"/>
    <mergeCell ref="B18:C18"/>
    <mergeCell ref="K18:L18"/>
    <mergeCell ref="A10:A12"/>
    <mergeCell ref="B10:C10"/>
    <mergeCell ref="K10:L10"/>
    <mergeCell ref="B12:C12"/>
    <mergeCell ref="K12:L12"/>
    <mergeCell ref="A13:A14"/>
    <mergeCell ref="B13:C14"/>
    <mergeCell ref="K13:L13"/>
    <mergeCell ref="K14:L14"/>
    <mergeCell ref="A6:A7"/>
    <mergeCell ref="B6:C6"/>
    <mergeCell ref="K6:L6"/>
    <mergeCell ref="B7:C7"/>
    <mergeCell ref="K7:L7"/>
    <mergeCell ref="A8:A9"/>
    <mergeCell ref="B8:C9"/>
    <mergeCell ref="K8:L8"/>
    <mergeCell ref="K9:L9"/>
    <mergeCell ref="A1:O1"/>
    <mergeCell ref="A2:O2"/>
    <mergeCell ref="A4:A5"/>
    <mergeCell ref="B4:D4"/>
    <mergeCell ref="E4:F4"/>
    <mergeCell ref="K4:L4"/>
    <mergeCell ref="O4:O5"/>
    <mergeCell ref="B5:C5"/>
    <mergeCell ref="K5:L5"/>
  </mergeCells>
  <printOptions horizontalCentered="1"/>
  <pageMargins left="0.25" right="0.25" top="0.16" bottom="0.12" header="0.18" footer="0.12"/>
  <pageSetup paperSize="9" scale="49" fitToHeight="0" orientation="landscape" horizontalDpi="360" verticalDpi="360" r:id="rId1"/>
  <rowBreaks count="1" manualBreakCount="1">
    <brk id="68" max="15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11">
    <pageSetUpPr fitToPage="1"/>
  </sheetPr>
  <dimension ref="A1:O137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21.453125" style="294" customWidth="1"/>
    <col min="3" max="3" width="15.453125" style="294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18.453125" style="294" bestFit="1" customWidth="1"/>
    <col min="10" max="10" width="19.453125" style="294" customWidth="1"/>
    <col min="11" max="11" width="16.453125" style="294" customWidth="1"/>
    <col min="12" max="12" width="18.453125" style="294" bestFit="1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5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5" ht="15" x14ac:dyDescent="0.35">
      <c r="A2" s="1237" t="s">
        <v>339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5" s="295" customFormat="1" ht="39" customHeight="1" x14ac:dyDescent="0.35">
      <c r="A4" s="1236" t="s">
        <v>2</v>
      </c>
      <c r="B4" s="1261" t="s">
        <v>174</v>
      </c>
      <c r="C4" s="1262"/>
      <c r="D4" s="1263"/>
      <c r="E4" s="1268" t="s">
        <v>114</v>
      </c>
      <c r="F4" s="1269"/>
      <c r="G4" s="876" t="s">
        <v>266</v>
      </c>
      <c r="H4" s="876" t="s">
        <v>5</v>
      </c>
      <c r="I4" s="876" t="s">
        <v>6</v>
      </c>
      <c r="J4" s="869" t="s">
        <v>176</v>
      </c>
      <c r="K4" s="1268" t="s">
        <v>8</v>
      </c>
      <c r="L4" s="1269"/>
      <c r="M4" s="869" t="s">
        <v>223</v>
      </c>
      <c r="N4" s="869" t="s">
        <v>340</v>
      </c>
      <c r="O4" s="1245" t="s">
        <v>9</v>
      </c>
    </row>
    <row r="5" spans="1:15" s="296" customFormat="1" ht="30.75" customHeight="1" x14ac:dyDescent="0.35">
      <c r="A5" s="1268"/>
      <c r="B5" s="1268" t="s">
        <v>325</v>
      </c>
      <c r="C5" s="1269"/>
      <c r="D5" s="874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1268" t="s">
        <v>193</v>
      </c>
      <c r="L5" s="1269"/>
      <c r="M5" s="869" t="s">
        <v>225</v>
      </c>
      <c r="N5" s="876" t="s">
        <v>226</v>
      </c>
      <c r="O5" s="1247"/>
    </row>
    <row r="6" spans="1:15" ht="15" customHeight="1" x14ac:dyDescent="0.35">
      <c r="A6" s="1249">
        <v>43678</v>
      </c>
      <c r="B6" s="1309"/>
      <c r="C6" s="1310"/>
      <c r="D6" s="297">
        <v>184136</v>
      </c>
      <c r="E6" s="297"/>
      <c r="F6" s="297"/>
      <c r="G6" s="298"/>
      <c r="H6" s="298">
        <v>73401</v>
      </c>
      <c r="I6" s="298"/>
      <c r="J6" s="298"/>
      <c r="K6" s="1241"/>
      <c r="L6" s="1288"/>
      <c r="M6" s="298"/>
      <c r="N6" s="298">
        <v>596350</v>
      </c>
      <c r="O6" s="298"/>
    </row>
    <row r="7" spans="1:15" ht="15" customHeight="1" x14ac:dyDescent="0.35">
      <c r="A7" s="1251"/>
      <c r="B7" s="1309"/>
      <c r="C7" s="1310"/>
      <c r="D7" s="297"/>
      <c r="E7" s="297"/>
      <c r="F7" s="297"/>
      <c r="G7" s="298"/>
      <c r="H7" s="298"/>
      <c r="I7" s="298">
        <v>114750</v>
      </c>
      <c r="J7" s="298">
        <v>98915</v>
      </c>
      <c r="K7" s="1241">
        <v>75723</v>
      </c>
      <c r="L7" s="1288"/>
      <c r="M7" s="298"/>
      <c r="N7" s="298"/>
      <c r="O7" s="298"/>
    </row>
    <row r="8" spans="1:15" ht="15" customHeight="1" x14ac:dyDescent="0.35">
      <c r="A8" s="1249">
        <v>43679</v>
      </c>
      <c r="B8" s="1311">
        <v>197554</v>
      </c>
      <c r="C8" s="1312"/>
      <c r="D8" s="297"/>
      <c r="E8" s="297"/>
      <c r="F8" s="297"/>
      <c r="G8" s="298"/>
      <c r="H8" s="298"/>
      <c r="I8" s="298"/>
      <c r="J8" s="298"/>
      <c r="K8" s="1289"/>
      <c r="L8" s="1290"/>
      <c r="M8" s="298"/>
      <c r="N8" s="298"/>
      <c r="O8" s="298"/>
    </row>
    <row r="9" spans="1:15" ht="15" customHeight="1" x14ac:dyDescent="0.35">
      <c r="A9" s="1251"/>
      <c r="B9" s="1313"/>
      <c r="C9" s="1314"/>
      <c r="D9" s="297">
        <v>186048</v>
      </c>
      <c r="E9" s="297">
        <v>198172</v>
      </c>
      <c r="F9" s="297">
        <v>152337</v>
      </c>
      <c r="G9" s="298"/>
      <c r="H9" s="298"/>
      <c r="I9" s="298">
        <v>114750</v>
      </c>
      <c r="J9" s="298"/>
      <c r="K9" s="1241"/>
      <c r="L9" s="1288"/>
      <c r="M9" s="298">
        <v>602080</v>
      </c>
      <c r="N9" s="298"/>
      <c r="O9" s="298"/>
    </row>
    <row r="10" spans="1:15" ht="15" customHeight="1" x14ac:dyDescent="0.35">
      <c r="A10" s="1249">
        <v>43680</v>
      </c>
      <c r="B10" s="1309"/>
      <c r="C10" s="1310"/>
      <c r="D10" s="297"/>
      <c r="E10" s="297"/>
      <c r="F10" s="297"/>
      <c r="G10" s="298"/>
      <c r="H10" s="298"/>
      <c r="I10" s="298"/>
      <c r="J10" s="298"/>
      <c r="K10" s="1241"/>
      <c r="L10" s="1288"/>
      <c r="M10" s="298"/>
      <c r="N10" s="298"/>
      <c r="O10" s="298"/>
    </row>
    <row r="11" spans="1:15" ht="15" customHeight="1" x14ac:dyDescent="0.35">
      <c r="A11" s="1251"/>
      <c r="B11" s="1309">
        <v>226823</v>
      </c>
      <c r="C11" s="1310"/>
      <c r="D11" s="297">
        <v>194846</v>
      </c>
      <c r="E11" s="297"/>
      <c r="F11" s="297"/>
      <c r="G11" s="298"/>
      <c r="H11" s="298"/>
      <c r="I11" s="298">
        <v>114750</v>
      </c>
      <c r="J11" s="298"/>
      <c r="K11" s="1241"/>
      <c r="L11" s="1288"/>
      <c r="M11" s="298"/>
      <c r="N11" s="298"/>
      <c r="O11" s="298"/>
    </row>
    <row r="12" spans="1:15" ht="15" customHeight="1" x14ac:dyDescent="0.35">
      <c r="A12" s="1249">
        <v>43681</v>
      </c>
      <c r="B12" s="1311">
        <v>181305</v>
      </c>
      <c r="C12" s="1312"/>
      <c r="D12" s="297"/>
      <c r="E12" s="297"/>
      <c r="F12" s="297"/>
      <c r="G12" s="298"/>
      <c r="H12" s="298"/>
      <c r="I12" s="298"/>
      <c r="J12" s="298"/>
      <c r="K12" s="1241"/>
      <c r="L12" s="1288"/>
      <c r="M12" s="298"/>
      <c r="N12" s="298"/>
      <c r="O12" s="298"/>
    </row>
    <row r="13" spans="1:15" ht="15" customHeight="1" x14ac:dyDescent="0.35">
      <c r="A13" s="1251"/>
      <c r="B13" s="1313"/>
      <c r="C13" s="1314"/>
      <c r="D13" s="297">
        <v>160956</v>
      </c>
      <c r="E13" s="297"/>
      <c r="F13" s="297"/>
      <c r="G13" s="298"/>
      <c r="H13" s="298"/>
      <c r="I13" s="298"/>
      <c r="J13" s="298"/>
      <c r="K13" s="1241"/>
      <c r="L13" s="1288"/>
      <c r="M13" s="298">
        <v>511990</v>
      </c>
      <c r="N13" s="298"/>
      <c r="O13" s="298"/>
    </row>
    <row r="14" spans="1:15" ht="15" customHeight="1" x14ac:dyDescent="0.35">
      <c r="A14" s="1249">
        <v>43682</v>
      </c>
      <c r="B14" s="1311">
        <v>165776</v>
      </c>
      <c r="C14" s="1312"/>
      <c r="D14" s="297"/>
      <c r="E14" s="297"/>
      <c r="F14" s="297"/>
      <c r="G14" s="298"/>
      <c r="H14" s="298"/>
      <c r="I14" s="298"/>
      <c r="J14" s="298"/>
      <c r="K14" s="1241"/>
      <c r="L14" s="1288"/>
      <c r="M14" s="298"/>
      <c r="N14" s="298"/>
      <c r="O14" s="298"/>
    </row>
    <row r="15" spans="1:15" ht="15" customHeight="1" x14ac:dyDescent="0.35">
      <c r="A15" s="1251"/>
      <c r="B15" s="1313"/>
      <c r="C15" s="1314"/>
      <c r="D15" s="297">
        <v>170825</v>
      </c>
      <c r="E15" s="297"/>
      <c r="F15" s="297"/>
      <c r="G15" s="298"/>
      <c r="H15" s="298"/>
      <c r="I15" s="298">
        <v>114750</v>
      </c>
      <c r="J15" s="298"/>
      <c r="K15" s="1241"/>
      <c r="L15" s="1288"/>
      <c r="M15" s="298"/>
      <c r="N15" s="298"/>
      <c r="O15" s="298"/>
    </row>
    <row r="16" spans="1:15" ht="15" customHeight="1" x14ac:dyDescent="0.35">
      <c r="A16" s="1249">
        <v>43683</v>
      </c>
      <c r="B16" s="1311"/>
      <c r="C16" s="1312"/>
      <c r="D16" s="297"/>
      <c r="E16" s="297"/>
      <c r="F16" s="297"/>
      <c r="G16" s="298">
        <v>150801</v>
      </c>
      <c r="H16" s="298"/>
      <c r="I16" s="298"/>
      <c r="J16" s="298"/>
      <c r="K16" s="1241"/>
      <c r="L16" s="1288"/>
      <c r="M16" s="298"/>
      <c r="N16" s="298"/>
      <c r="O16" s="298"/>
    </row>
    <row r="17" spans="1:15" ht="15" customHeight="1" x14ac:dyDescent="0.35">
      <c r="A17" s="1251"/>
      <c r="B17" s="1313">
        <v>135711</v>
      </c>
      <c r="C17" s="1314"/>
      <c r="D17" s="297">
        <v>203567</v>
      </c>
      <c r="E17" s="297"/>
      <c r="F17" s="297">
        <v>153728</v>
      </c>
      <c r="G17" s="298">
        <v>106029</v>
      </c>
      <c r="H17" s="298">
        <v>56954</v>
      </c>
      <c r="I17" s="298">
        <v>114750</v>
      </c>
      <c r="J17" s="298"/>
      <c r="K17" s="1241"/>
      <c r="L17" s="1288"/>
      <c r="M17" s="298"/>
      <c r="N17" s="298"/>
      <c r="O17" s="298"/>
    </row>
    <row r="18" spans="1:15" ht="15" customHeight="1" x14ac:dyDescent="0.35">
      <c r="A18" s="1249">
        <v>43684</v>
      </c>
      <c r="B18" s="1311"/>
      <c r="C18" s="1312"/>
      <c r="D18" s="297"/>
      <c r="E18" s="297"/>
      <c r="F18" s="297"/>
      <c r="G18" s="298"/>
      <c r="H18" s="298"/>
      <c r="I18" s="298">
        <v>56180</v>
      </c>
      <c r="J18" s="298"/>
      <c r="K18" s="1241"/>
      <c r="L18" s="1288"/>
      <c r="M18" s="298"/>
      <c r="N18" s="298"/>
      <c r="O18" s="298"/>
    </row>
    <row r="19" spans="1:15" ht="15" customHeight="1" x14ac:dyDescent="0.35">
      <c r="A19" s="1251"/>
      <c r="B19" s="1313">
        <v>161645</v>
      </c>
      <c r="C19" s="1314"/>
      <c r="D19" s="297"/>
      <c r="E19" s="297">
        <v>125969</v>
      </c>
      <c r="F19" s="297"/>
      <c r="G19" s="298"/>
      <c r="H19" s="298"/>
      <c r="I19" s="298">
        <v>114750</v>
      </c>
      <c r="J19" s="298">
        <v>73364</v>
      </c>
      <c r="K19" s="1241"/>
      <c r="L19" s="1288"/>
      <c r="M19" s="298"/>
      <c r="N19" s="298"/>
      <c r="O19" s="298"/>
    </row>
    <row r="20" spans="1:15" ht="15" customHeight="1" x14ac:dyDescent="0.35">
      <c r="A20" s="1249">
        <v>43685</v>
      </c>
      <c r="B20" s="1311"/>
      <c r="C20" s="1312"/>
      <c r="D20" s="297"/>
      <c r="E20" s="297"/>
      <c r="F20" s="297"/>
      <c r="G20" s="298"/>
      <c r="H20" s="298"/>
      <c r="I20" s="298"/>
      <c r="J20" s="298"/>
      <c r="K20" s="1241"/>
      <c r="L20" s="1288"/>
      <c r="M20" s="298"/>
      <c r="N20" s="298"/>
      <c r="O20" s="298"/>
    </row>
    <row r="21" spans="1:15" ht="15" customHeight="1" x14ac:dyDescent="0.35">
      <c r="A21" s="1251"/>
      <c r="B21" s="1313">
        <v>191556</v>
      </c>
      <c r="C21" s="1314"/>
      <c r="D21" s="297">
        <v>254975</v>
      </c>
      <c r="E21" s="297"/>
      <c r="F21" s="297"/>
      <c r="G21" s="298"/>
      <c r="H21" s="298"/>
      <c r="I21" s="298">
        <v>114750</v>
      </c>
      <c r="J21" s="298"/>
      <c r="K21" s="1241"/>
      <c r="L21" s="1288"/>
      <c r="M21" s="298"/>
      <c r="N21" s="298">
        <v>537970</v>
      </c>
      <c r="O21" s="298"/>
    </row>
    <row r="22" spans="1:15" ht="15" customHeight="1" x14ac:dyDescent="0.35">
      <c r="A22" s="1249">
        <v>43686</v>
      </c>
      <c r="B22" s="1311"/>
      <c r="C22" s="1312"/>
      <c r="D22" s="297"/>
      <c r="E22" s="297"/>
      <c r="F22" s="297"/>
      <c r="G22" s="298"/>
      <c r="H22" s="298"/>
      <c r="I22" s="298"/>
      <c r="J22" s="298"/>
      <c r="K22" s="1241"/>
      <c r="L22" s="1288"/>
      <c r="M22" s="298"/>
      <c r="N22" s="298"/>
      <c r="O22" s="298"/>
    </row>
    <row r="23" spans="1:15" ht="15" customHeight="1" x14ac:dyDescent="0.35">
      <c r="A23" s="1251"/>
      <c r="B23" s="1313">
        <v>167459</v>
      </c>
      <c r="C23" s="1314"/>
      <c r="D23" s="297">
        <v>155219</v>
      </c>
      <c r="E23" s="297"/>
      <c r="F23" s="297"/>
      <c r="G23" s="298"/>
      <c r="H23" s="298"/>
      <c r="I23" s="298">
        <v>114750</v>
      </c>
      <c r="J23" s="298"/>
      <c r="K23" s="1241"/>
      <c r="L23" s="1288"/>
      <c r="M23" s="298"/>
      <c r="N23" s="298"/>
      <c r="O23" s="298"/>
    </row>
    <row r="24" spans="1:15" ht="15" customHeight="1" x14ac:dyDescent="0.35">
      <c r="A24" s="1249">
        <v>43687</v>
      </c>
      <c r="B24" s="1311"/>
      <c r="C24" s="1312"/>
      <c r="D24" s="297"/>
      <c r="E24" s="297"/>
      <c r="F24" s="297"/>
      <c r="G24" s="298"/>
      <c r="H24" s="298"/>
      <c r="I24" s="298"/>
      <c r="J24" s="298"/>
      <c r="K24" s="1241"/>
      <c r="L24" s="1288"/>
      <c r="M24" s="298"/>
      <c r="N24" s="298"/>
      <c r="O24" s="298"/>
    </row>
    <row r="25" spans="1:15" ht="15" customHeight="1" x14ac:dyDescent="0.35">
      <c r="A25" s="1251"/>
      <c r="B25" s="1313">
        <v>168377</v>
      </c>
      <c r="C25" s="1314"/>
      <c r="D25" s="297">
        <v>194922</v>
      </c>
      <c r="E25" s="297">
        <v>112631</v>
      </c>
      <c r="F25" s="297">
        <v>190705</v>
      </c>
      <c r="G25" s="298"/>
      <c r="H25" s="298"/>
      <c r="I25" s="298">
        <v>114750</v>
      </c>
      <c r="J25" s="298"/>
      <c r="K25" s="1241"/>
      <c r="L25" s="1288"/>
      <c r="M25" s="298"/>
      <c r="N25" s="298"/>
      <c r="O25" s="298"/>
    </row>
    <row r="26" spans="1:15" ht="15" customHeight="1" x14ac:dyDescent="0.35">
      <c r="A26" s="1249">
        <v>43688</v>
      </c>
      <c r="B26" s="1311"/>
      <c r="C26" s="1312"/>
      <c r="D26" s="297"/>
      <c r="E26" s="297"/>
      <c r="F26" s="297"/>
      <c r="G26" s="298"/>
      <c r="H26" s="298"/>
      <c r="I26" s="298"/>
      <c r="J26" s="298"/>
      <c r="K26" s="1241"/>
      <c r="L26" s="1288"/>
      <c r="M26" s="298"/>
      <c r="N26" s="298"/>
      <c r="O26" s="298"/>
    </row>
    <row r="27" spans="1:15" ht="15" customHeight="1" x14ac:dyDescent="0.35">
      <c r="A27" s="1251"/>
      <c r="B27" s="1313">
        <v>142596</v>
      </c>
      <c r="C27" s="1314"/>
      <c r="D27" s="297">
        <v>104346</v>
      </c>
      <c r="E27" s="297"/>
      <c r="F27" s="297"/>
      <c r="G27" s="298"/>
      <c r="H27" s="298"/>
      <c r="I27" s="298"/>
      <c r="J27" s="298"/>
      <c r="K27" s="1241"/>
      <c r="L27" s="1288"/>
      <c r="M27" s="298"/>
      <c r="N27" s="298"/>
      <c r="O27" s="298"/>
    </row>
    <row r="28" spans="1:15" ht="15" customHeight="1" x14ac:dyDescent="0.35">
      <c r="A28" s="1249">
        <v>43689</v>
      </c>
      <c r="B28" s="1311"/>
      <c r="C28" s="1312"/>
      <c r="D28" s="297"/>
      <c r="E28" s="297"/>
      <c r="F28" s="297"/>
      <c r="G28" s="298"/>
      <c r="H28" s="298"/>
      <c r="I28" s="298"/>
      <c r="J28" s="298"/>
      <c r="K28" s="1241"/>
      <c r="L28" s="1288"/>
      <c r="M28" s="298"/>
      <c r="N28" s="298"/>
      <c r="O28" s="298"/>
    </row>
    <row r="29" spans="1:15" ht="15" customHeight="1" x14ac:dyDescent="0.35">
      <c r="A29" s="1251"/>
      <c r="B29" s="1313">
        <v>155907</v>
      </c>
      <c r="C29" s="1314"/>
      <c r="D29" s="297">
        <v>157896</v>
      </c>
      <c r="E29" s="297"/>
      <c r="F29" s="297"/>
      <c r="G29" s="298"/>
      <c r="H29" s="298">
        <v>78566</v>
      </c>
      <c r="I29" s="298">
        <v>114750</v>
      </c>
      <c r="J29" s="298"/>
      <c r="K29" s="1241"/>
      <c r="L29" s="1288"/>
      <c r="M29" s="298"/>
      <c r="N29" s="298"/>
      <c r="O29" s="298"/>
    </row>
    <row r="30" spans="1:15" ht="15" customHeight="1" x14ac:dyDescent="0.35">
      <c r="A30" s="1249">
        <v>43690</v>
      </c>
      <c r="B30" s="1311"/>
      <c r="C30" s="1312"/>
      <c r="D30" s="297"/>
      <c r="E30" s="297"/>
      <c r="F30" s="297"/>
      <c r="G30" s="298"/>
      <c r="H30" s="298"/>
      <c r="I30" s="298">
        <v>42441</v>
      </c>
      <c r="J30" s="298"/>
      <c r="K30" s="1241"/>
      <c r="L30" s="1288"/>
      <c r="M30" s="298"/>
      <c r="N30" s="298"/>
      <c r="O30" s="298"/>
    </row>
    <row r="31" spans="1:15" ht="15" customHeight="1" x14ac:dyDescent="0.35">
      <c r="A31" s="1251"/>
      <c r="B31" s="1313">
        <v>179163</v>
      </c>
      <c r="C31" s="1314"/>
      <c r="D31" s="297">
        <v>131580</v>
      </c>
      <c r="E31" s="297"/>
      <c r="F31" s="297"/>
      <c r="G31" s="298"/>
      <c r="H31" s="298"/>
      <c r="I31" s="298">
        <v>114750</v>
      </c>
      <c r="J31" s="298"/>
      <c r="K31" s="1241"/>
      <c r="L31" s="1288"/>
      <c r="M31" s="298">
        <v>552710</v>
      </c>
      <c r="N31" s="298"/>
      <c r="O31" s="298"/>
    </row>
    <row r="32" spans="1:15" ht="15" customHeight="1" x14ac:dyDescent="0.35">
      <c r="A32" s="1249">
        <v>43691</v>
      </c>
      <c r="B32" s="1311"/>
      <c r="C32" s="1312"/>
      <c r="D32" s="297"/>
      <c r="E32" s="297"/>
      <c r="F32" s="297"/>
      <c r="G32" s="298">
        <v>127517</v>
      </c>
      <c r="H32" s="298"/>
      <c r="I32" s="298">
        <v>114750</v>
      </c>
      <c r="J32" s="298"/>
      <c r="K32" s="1241"/>
      <c r="L32" s="1288"/>
      <c r="M32" s="298"/>
      <c r="N32" s="298"/>
      <c r="O32" s="298"/>
    </row>
    <row r="33" spans="1:15" ht="15" customHeight="1" x14ac:dyDescent="0.35">
      <c r="A33" s="1251"/>
      <c r="B33" s="1313">
        <v>135099</v>
      </c>
      <c r="C33" s="1314"/>
      <c r="D33" s="297">
        <v>154224</v>
      </c>
      <c r="E33" s="297"/>
      <c r="F33" s="297"/>
      <c r="G33" s="298">
        <v>61047</v>
      </c>
      <c r="H33" s="298"/>
      <c r="I33" s="298"/>
      <c r="J33" s="298"/>
      <c r="K33" s="1241"/>
      <c r="L33" s="1288"/>
      <c r="M33" s="298"/>
      <c r="N33" s="298"/>
      <c r="O33" s="298"/>
    </row>
    <row r="34" spans="1:15" ht="15" customHeight="1" x14ac:dyDescent="0.35">
      <c r="A34" s="1249">
        <v>43692</v>
      </c>
      <c r="B34" s="1311"/>
      <c r="C34" s="1312"/>
      <c r="D34" s="297"/>
      <c r="E34" s="297"/>
      <c r="F34" s="297"/>
      <c r="G34" s="298"/>
      <c r="H34" s="298"/>
      <c r="I34" s="298"/>
      <c r="J34" s="298"/>
      <c r="K34" s="1241"/>
      <c r="L34" s="1288"/>
      <c r="M34" s="298"/>
      <c r="N34" s="298"/>
      <c r="O34" s="298"/>
    </row>
    <row r="35" spans="1:15" ht="15" customHeight="1" x14ac:dyDescent="0.35">
      <c r="A35" s="1251"/>
      <c r="B35" s="1313">
        <v>212747</v>
      </c>
      <c r="C35" s="1314"/>
      <c r="D35" s="297">
        <v>190485</v>
      </c>
      <c r="E35" s="297">
        <v>147857</v>
      </c>
      <c r="F35" s="297">
        <v>184679</v>
      </c>
      <c r="G35" s="298"/>
      <c r="H35" s="298"/>
      <c r="I35" s="298">
        <v>114750</v>
      </c>
      <c r="J35" s="298"/>
      <c r="K35" s="1241"/>
      <c r="L35" s="1288"/>
      <c r="M35" s="298"/>
      <c r="N35" s="298"/>
      <c r="O35" s="298"/>
    </row>
    <row r="36" spans="1:15" ht="15" customHeight="1" x14ac:dyDescent="0.35">
      <c r="A36" s="1249">
        <v>43693</v>
      </c>
      <c r="B36" s="1311"/>
      <c r="C36" s="1312"/>
      <c r="D36" s="297"/>
      <c r="E36" s="297"/>
      <c r="F36" s="297"/>
      <c r="G36" s="298"/>
      <c r="H36" s="298"/>
      <c r="I36" s="298"/>
      <c r="J36" s="298"/>
      <c r="K36" s="1241"/>
      <c r="L36" s="1288"/>
      <c r="M36" s="298"/>
      <c r="N36" s="298"/>
      <c r="O36" s="298"/>
    </row>
    <row r="37" spans="1:15" ht="15" customHeight="1" x14ac:dyDescent="0.35">
      <c r="A37" s="1251"/>
      <c r="B37" s="1313">
        <v>204791</v>
      </c>
      <c r="C37" s="1314"/>
      <c r="D37" s="297">
        <v>181841</v>
      </c>
      <c r="E37" s="297"/>
      <c r="F37" s="297"/>
      <c r="G37" s="298"/>
      <c r="H37" s="298"/>
      <c r="I37" s="298">
        <v>114750</v>
      </c>
      <c r="J37" s="298"/>
      <c r="K37" s="1241"/>
      <c r="L37" s="1288"/>
      <c r="M37" s="298"/>
      <c r="N37" s="298">
        <v>385630</v>
      </c>
      <c r="O37" s="298"/>
    </row>
    <row r="38" spans="1:15" ht="15" customHeight="1" x14ac:dyDescent="0.35">
      <c r="A38" s="1249">
        <v>43694</v>
      </c>
      <c r="B38" s="1311"/>
      <c r="C38" s="1312"/>
      <c r="D38" s="297"/>
      <c r="E38" s="297"/>
      <c r="F38" s="297"/>
      <c r="G38" s="298"/>
      <c r="H38" s="298"/>
      <c r="I38" s="298"/>
      <c r="J38" s="298"/>
      <c r="K38" s="1241"/>
      <c r="L38" s="1288"/>
      <c r="M38" s="298"/>
      <c r="N38" s="298"/>
      <c r="O38" s="298"/>
    </row>
    <row r="39" spans="1:15" ht="15" customHeight="1" x14ac:dyDescent="0.35">
      <c r="A39" s="1251"/>
      <c r="B39" s="1313">
        <v>195764</v>
      </c>
      <c r="C39" s="1314"/>
      <c r="D39" s="297">
        <v>160344</v>
      </c>
      <c r="E39" s="297"/>
      <c r="F39" s="297"/>
      <c r="G39" s="298"/>
      <c r="H39" s="298"/>
      <c r="I39" s="298"/>
      <c r="J39" s="298"/>
      <c r="K39" s="1241"/>
      <c r="L39" s="1288"/>
      <c r="M39" s="298">
        <v>387150</v>
      </c>
      <c r="N39" s="298"/>
      <c r="O39" s="298"/>
    </row>
    <row r="40" spans="1:15" ht="15" customHeight="1" x14ac:dyDescent="0.35">
      <c r="A40" s="1249">
        <v>43695</v>
      </c>
      <c r="B40" s="1311"/>
      <c r="C40" s="1312"/>
      <c r="D40" s="297"/>
      <c r="E40" s="297"/>
      <c r="F40" s="297"/>
      <c r="G40" s="298"/>
      <c r="H40" s="298"/>
      <c r="I40" s="298"/>
      <c r="J40" s="298"/>
      <c r="K40" s="1241"/>
      <c r="L40" s="1288"/>
      <c r="M40" s="298"/>
      <c r="N40" s="298"/>
      <c r="O40" s="298"/>
    </row>
    <row r="41" spans="1:15" ht="15" customHeight="1" x14ac:dyDescent="0.35">
      <c r="A41" s="1251"/>
      <c r="B41" s="1313">
        <v>128061</v>
      </c>
      <c r="C41" s="1314"/>
      <c r="D41" s="297">
        <v>145350</v>
      </c>
      <c r="E41" s="297"/>
      <c r="F41" s="297">
        <v>143325</v>
      </c>
      <c r="G41" s="298"/>
      <c r="H41" s="298"/>
      <c r="I41" s="298"/>
      <c r="J41" s="298">
        <v>101133</v>
      </c>
      <c r="K41" s="1241"/>
      <c r="L41" s="1288"/>
      <c r="M41" s="298"/>
      <c r="N41" s="298"/>
      <c r="O41" s="298"/>
    </row>
    <row r="42" spans="1:15" ht="15" customHeight="1" x14ac:dyDescent="0.35">
      <c r="A42" s="1249">
        <v>43696</v>
      </c>
      <c r="B42" s="1311"/>
      <c r="C42" s="1312"/>
      <c r="D42" s="297"/>
      <c r="E42" s="297"/>
      <c r="F42" s="297"/>
      <c r="G42" s="298"/>
      <c r="H42" s="298"/>
      <c r="I42" s="298">
        <v>114750</v>
      </c>
      <c r="J42" s="298"/>
      <c r="K42" s="1241"/>
      <c r="L42" s="1288"/>
      <c r="M42" s="298"/>
      <c r="N42" s="298"/>
      <c r="O42" s="298"/>
    </row>
    <row r="43" spans="1:15" ht="15" customHeight="1" x14ac:dyDescent="0.35">
      <c r="A43" s="1251"/>
      <c r="B43" s="1313">
        <v>171360</v>
      </c>
      <c r="C43" s="1314"/>
      <c r="D43" s="297">
        <v>81932</v>
      </c>
      <c r="E43" s="297"/>
      <c r="F43" s="297"/>
      <c r="G43" s="298"/>
      <c r="H43" s="298"/>
      <c r="I43" s="298">
        <v>114750</v>
      </c>
      <c r="J43" s="298"/>
      <c r="K43" s="1241"/>
      <c r="L43" s="1288"/>
      <c r="M43" s="298"/>
      <c r="N43" s="298"/>
      <c r="O43" s="298"/>
    </row>
    <row r="44" spans="1:15" ht="15" customHeight="1" x14ac:dyDescent="0.35">
      <c r="A44" s="1249">
        <v>43697</v>
      </c>
      <c r="B44" s="1311"/>
      <c r="C44" s="1312"/>
      <c r="D44" s="297"/>
      <c r="E44" s="297"/>
      <c r="F44" s="297"/>
      <c r="G44" s="298"/>
      <c r="H44" s="298"/>
      <c r="I44" s="298">
        <v>49472</v>
      </c>
      <c r="J44" s="298"/>
      <c r="K44" s="1241"/>
      <c r="L44" s="1288"/>
      <c r="M44" s="298"/>
      <c r="N44" s="298"/>
      <c r="O44" s="298"/>
    </row>
    <row r="45" spans="1:15" ht="15" customHeight="1" x14ac:dyDescent="0.35">
      <c r="A45" s="1251"/>
      <c r="B45" s="1313">
        <v>175338</v>
      </c>
      <c r="C45" s="1314"/>
      <c r="D45" s="298"/>
      <c r="E45" s="297"/>
      <c r="F45" s="297"/>
      <c r="G45" s="298"/>
      <c r="H45" s="298"/>
      <c r="I45" s="298">
        <v>114750</v>
      </c>
      <c r="J45" s="298">
        <v>84380</v>
      </c>
      <c r="K45" s="1241"/>
      <c r="L45" s="1288"/>
      <c r="M45" s="298"/>
      <c r="N45" s="298"/>
      <c r="O45" s="298"/>
    </row>
    <row r="46" spans="1:15" ht="15" customHeight="1" x14ac:dyDescent="0.35">
      <c r="A46" s="1249">
        <v>43698</v>
      </c>
      <c r="B46" s="1311"/>
      <c r="C46" s="1312"/>
      <c r="D46" s="298"/>
      <c r="E46" s="297"/>
      <c r="F46" s="297"/>
      <c r="G46" s="298"/>
      <c r="H46" s="298"/>
      <c r="I46" s="298"/>
      <c r="J46" s="298"/>
      <c r="K46" s="1241"/>
      <c r="L46" s="1288"/>
      <c r="M46" s="298"/>
      <c r="N46" s="298"/>
      <c r="O46" s="298"/>
    </row>
    <row r="47" spans="1:15" ht="15" customHeight="1" x14ac:dyDescent="0.35">
      <c r="A47" s="1251"/>
      <c r="B47" s="1313">
        <v>202037</v>
      </c>
      <c r="C47" s="1314"/>
      <c r="D47" s="297">
        <v>167015</v>
      </c>
      <c r="E47" s="297">
        <v>163925</v>
      </c>
      <c r="F47" s="297"/>
      <c r="G47" s="298"/>
      <c r="H47" s="298"/>
      <c r="I47" s="298">
        <v>114750</v>
      </c>
      <c r="J47" s="298"/>
      <c r="K47" s="1241"/>
      <c r="L47" s="1288"/>
      <c r="M47" s="298"/>
      <c r="N47" s="298">
        <v>100000</v>
      </c>
      <c r="O47" s="298"/>
    </row>
    <row r="48" spans="1:15" ht="17.25" customHeight="1" x14ac:dyDescent="0.35">
      <c r="A48" s="1249">
        <v>43699</v>
      </c>
      <c r="B48" s="1311"/>
      <c r="C48" s="1312"/>
      <c r="D48" s="297"/>
      <c r="E48" s="297"/>
      <c r="F48" s="297"/>
      <c r="G48" s="298">
        <v>114939</v>
      </c>
      <c r="H48" s="298"/>
      <c r="I48" s="298"/>
      <c r="J48" s="298"/>
      <c r="K48" s="1241"/>
      <c r="L48" s="1288"/>
      <c r="M48" s="298"/>
      <c r="N48" s="298"/>
      <c r="O48" s="298"/>
    </row>
    <row r="49" spans="1:15" ht="15" customHeight="1" x14ac:dyDescent="0.35">
      <c r="A49" s="1251"/>
      <c r="B49" s="1313">
        <v>131121</v>
      </c>
      <c r="C49" s="1314"/>
      <c r="D49" s="297"/>
      <c r="E49" s="297"/>
      <c r="F49" s="297">
        <v>159290</v>
      </c>
      <c r="G49" s="298">
        <v>60129</v>
      </c>
      <c r="H49" s="298"/>
      <c r="I49" s="298">
        <v>114750</v>
      </c>
      <c r="J49" s="298"/>
      <c r="K49" s="1241">
        <v>88128</v>
      </c>
      <c r="L49" s="1288"/>
      <c r="M49" s="298"/>
      <c r="N49" s="298"/>
      <c r="O49" s="298"/>
    </row>
    <row r="50" spans="1:15" ht="15" customHeight="1" x14ac:dyDescent="0.35">
      <c r="A50" s="1249">
        <v>43700</v>
      </c>
      <c r="B50" s="1311"/>
      <c r="C50" s="1312"/>
      <c r="D50" s="297"/>
      <c r="E50" s="297"/>
      <c r="F50" s="297"/>
      <c r="G50" s="298"/>
      <c r="H50" s="298"/>
      <c r="I50" s="298"/>
      <c r="J50" s="298"/>
      <c r="K50" s="1241"/>
      <c r="L50" s="1288"/>
      <c r="M50" s="298"/>
      <c r="N50" s="298"/>
      <c r="O50" s="298"/>
    </row>
    <row r="51" spans="1:15" ht="15" customHeight="1" x14ac:dyDescent="0.35">
      <c r="A51" s="1251"/>
      <c r="B51" s="1313">
        <v>217949</v>
      </c>
      <c r="C51" s="1314"/>
      <c r="D51" s="297"/>
      <c r="E51" s="297"/>
      <c r="F51" s="297"/>
      <c r="G51" s="298"/>
      <c r="H51" s="298"/>
      <c r="I51" s="298">
        <v>114750</v>
      </c>
      <c r="J51" s="298"/>
      <c r="K51" s="1241"/>
      <c r="L51" s="1288"/>
      <c r="M51" s="298"/>
      <c r="N51" s="298"/>
      <c r="O51" s="298"/>
    </row>
    <row r="52" spans="1:15" ht="15" customHeight="1" x14ac:dyDescent="0.35">
      <c r="A52" s="1249">
        <v>43701</v>
      </c>
      <c r="B52" s="1311"/>
      <c r="C52" s="1312"/>
      <c r="D52" s="297"/>
      <c r="E52" s="297"/>
      <c r="F52" s="297"/>
      <c r="G52" s="298"/>
      <c r="H52" s="298"/>
      <c r="I52" s="298"/>
      <c r="J52" s="298"/>
      <c r="K52" s="1241"/>
      <c r="L52" s="1288"/>
      <c r="M52" s="298"/>
      <c r="N52" s="298"/>
      <c r="O52" s="298"/>
    </row>
    <row r="53" spans="1:15" ht="15" customHeight="1" x14ac:dyDescent="0.35">
      <c r="A53" s="1251"/>
      <c r="B53" s="1313">
        <v>231183</v>
      </c>
      <c r="C53" s="1314"/>
      <c r="D53" s="297">
        <v>129883</v>
      </c>
      <c r="E53" s="297"/>
      <c r="F53" s="297"/>
      <c r="G53" s="298"/>
      <c r="H53" s="298"/>
      <c r="I53" s="298">
        <v>114750</v>
      </c>
      <c r="J53" s="298"/>
      <c r="K53" s="1241"/>
      <c r="L53" s="1288"/>
      <c r="M53" s="298">
        <v>487770</v>
      </c>
      <c r="N53" s="298"/>
      <c r="O53" s="298"/>
    </row>
    <row r="54" spans="1:15" ht="15" customHeight="1" x14ac:dyDescent="0.35">
      <c r="A54" s="1249">
        <v>43702</v>
      </c>
      <c r="B54" s="1311"/>
      <c r="C54" s="1312"/>
      <c r="D54" s="297"/>
      <c r="E54" s="297"/>
      <c r="F54" s="297"/>
      <c r="G54" s="298"/>
      <c r="H54" s="298"/>
      <c r="I54" s="298"/>
      <c r="J54" s="298"/>
      <c r="K54" s="1241"/>
      <c r="L54" s="1288"/>
      <c r="M54" s="298"/>
      <c r="N54" s="298"/>
      <c r="O54" s="298"/>
    </row>
    <row r="55" spans="1:15" ht="15" customHeight="1" x14ac:dyDescent="0.35">
      <c r="A55" s="1251"/>
      <c r="B55" s="1313">
        <v>200660</v>
      </c>
      <c r="C55" s="1314"/>
      <c r="D55" s="297"/>
      <c r="E55" s="297"/>
      <c r="F55" s="297"/>
      <c r="G55" s="298"/>
      <c r="H55" s="298"/>
      <c r="I55" s="298"/>
      <c r="J55" s="298"/>
      <c r="K55" s="1241"/>
      <c r="L55" s="1288"/>
      <c r="M55" s="298"/>
      <c r="N55" s="298"/>
      <c r="O55" s="298"/>
    </row>
    <row r="56" spans="1:15" ht="15" customHeight="1" x14ac:dyDescent="0.35">
      <c r="A56" s="1249">
        <v>43703</v>
      </c>
      <c r="B56" s="1309"/>
      <c r="C56" s="1310"/>
      <c r="D56" s="297"/>
      <c r="E56" s="297"/>
      <c r="F56" s="297"/>
      <c r="G56" s="298"/>
      <c r="H56" s="298"/>
      <c r="I56" s="298"/>
      <c r="J56" s="298"/>
      <c r="K56" s="1241"/>
      <c r="L56" s="1288"/>
      <c r="M56" s="298"/>
      <c r="N56" s="298"/>
      <c r="O56" s="298"/>
    </row>
    <row r="57" spans="1:15" ht="15" customHeight="1" x14ac:dyDescent="0.35">
      <c r="A57" s="1250"/>
      <c r="B57" s="1311"/>
      <c r="C57" s="1312"/>
      <c r="D57" s="297"/>
      <c r="E57" s="297"/>
      <c r="F57" s="297"/>
      <c r="G57" s="298"/>
      <c r="H57" s="298"/>
      <c r="I57" s="298"/>
      <c r="J57" s="298"/>
      <c r="K57" s="1241"/>
      <c r="L57" s="1288"/>
      <c r="M57" s="298"/>
      <c r="N57" s="298"/>
      <c r="O57" s="298"/>
    </row>
    <row r="58" spans="1:15" ht="15" customHeight="1" x14ac:dyDescent="0.35">
      <c r="A58" s="1251"/>
      <c r="B58" s="1313">
        <v>159885</v>
      </c>
      <c r="C58" s="1314"/>
      <c r="D58" s="297">
        <v>100000</v>
      </c>
      <c r="E58" s="297"/>
      <c r="F58" s="297">
        <v>162998</v>
      </c>
      <c r="G58" s="298"/>
      <c r="H58" s="298">
        <v>78566</v>
      </c>
      <c r="I58" s="298">
        <v>114750</v>
      </c>
      <c r="J58" s="298">
        <v>80478</v>
      </c>
      <c r="K58" s="1241"/>
      <c r="L58" s="1288"/>
      <c r="M58" s="298"/>
      <c r="N58" s="298"/>
      <c r="O58" s="298"/>
    </row>
    <row r="59" spans="1:15" ht="15" customHeight="1" x14ac:dyDescent="0.35">
      <c r="A59" s="1249">
        <v>43704</v>
      </c>
      <c r="B59" s="1311"/>
      <c r="C59" s="1312"/>
      <c r="D59" s="297"/>
      <c r="E59" s="297"/>
      <c r="F59" s="297"/>
      <c r="G59" s="298"/>
      <c r="H59" s="298"/>
      <c r="I59" s="298">
        <v>114750</v>
      </c>
      <c r="J59" s="298"/>
      <c r="K59" s="1241"/>
      <c r="L59" s="1288"/>
      <c r="M59" s="298"/>
      <c r="N59" s="298"/>
      <c r="O59" s="298"/>
    </row>
    <row r="60" spans="1:15" ht="15" customHeight="1" x14ac:dyDescent="0.35">
      <c r="A60" s="1251"/>
      <c r="B60" s="1313">
        <v>217184</v>
      </c>
      <c r="C60" s="1314"/>
      <c r="D60" s="297"/>
      <c r="E60" s="297">
        <v>150947</v>
      </c>
      <c r="F60" s="297"/>
      <c r="G60" s="298"/>
      <c r="H60" s="298"/>
      <c r="I60" s="298">
        <v>80402</v>
      </c>
      <c r="J60" s="298"/>
      <c r="K60" s="1241"/>
      <c r="L60" s="1288"/>
      <c r="M60" s="298"/>
      <c r="N60" s="298"/>
      <c r="O60" s="298"/>
    </row>
    <row r="61" spans="1:15" ht="15" customHeight="1" x14ac:dyDescent="0.35">
      <c r="A61" s="1249">
        <v>43705</v>
      </c>
      <c r="B61" s="1311"/>
      <c r="C61" s="1312"/>
      <c r="D61" s="297"/>
      <c r="E61" s="297"/>
      <c r="F61" s="297"/>
      <c r="G61" s="298"/>
      <c r="H61" s="298"/>
      <c r="I61" s="298"/>
      <c r="J61" s="298"/>
      <c r="K61" s="1241"/>
      <c r="L61" s="1288"/>
      <c r="M61" s="298"/>
      <c r="N61" s="298">
        <v>654620</v>
      </c>
      <c r="O61" s="298"/>
    </row>
    <row r="62" spans="1:15" ht="15" customHeight="1" x14ac:dyDescent="0.35">
      <c r="A62" s="1251"/>
      <c r="B62" s="1313">
        <v>249161</v>
      </c>
      <c r="C62" s="1314"/>
      <c r="D62" s="297">
        <v>188902</v>
      </c>
      <c r="E62" s="297"/>
      <c r="F62" s="297"/>
      <c r="G62" s="298"/>
      <c r="H62" s="298"/>
      <c r="I62" s="298">
        <v>114750</v>
      </c>
      <c r="J62" s="298"/>
      <c r="K62" s="1241"/>
      <c r="L62" s="1288"/>
      <c r="M62" s="298"/>
      <c r="N62" s="298"/>
      <c r="O62" s="298"/>
    </row>
    <row r="63" spans="1:15" ht="15" customHeight="1" x14ac:dyDescent="0.35">
      <c r="A63" s="1249">
        <v>43706</v>
      </c>
      <c r="B63" s="1309"/>
      <c r="C63" s="1310"/>
      <c r="D63" s="297"/>
      <c r="E63" s="297"/>
      <c r="F63" s="297"/>
      <c r="G63" s="298"/>
      <c r="H63" s="298"/>
      <c r="I63" s="298"/>
      <c r="J63" s="298"/>
      <c r="K63" s="1241"/>
      <c r="L63" s="1288"/>
      <c r="M63" s="298"/>
      <c r="N63" s="298"/>
      <c r="O63" s="298"/>
    </row>
    <row r="64" spans="1:15" ht="15" customHeight="1" x14ac:dyDescent="0.35">
      <c r="A64" s="1251"/>
      <c r="B64" s="1309">
        <v>115056</v>
      </c>
      <c r="C64" s="1310"/>
      <c r="D64" s="297"/>
      <c r="E64" s="297"/>
      <c r="F64" s="297">
        <v>153264</v>
      </c>
      <c r="G64" s="298"/>
      <c r="H64" s="298"/>
      <c r="I64" s="298">
        <v>114750</v>
      </c>
      <c r="J64" s="298"/>
      <c r="K64" s="1241"/>
      <c r="L64" s="1288"/>
      <c r="M64" s="298"/>
      <c r="N64" s="298"/>
      <c r="O64" s="298"/>
    </row>
    <row r="65" spans="1:15" ht="15" customHeight="1" x14ac:dyDescent="0.35">
      <c r="A65" s="1249">
        <v>43707</v>
      </c>
      <c r="B65" s="1311"/>
      <c r="C65" s="1312"/>
      <c r="D65" s="297"/>
      <c r="E65" s="297"/>
      <c r="F65" s="297"/>
      <c r="G65" s="298">
        <v>234167</v>
      </c>
      <c r="H65" s="298"/>
      <c r="I65" s="298"/>
      <c r="J65" s="298"/>
      <c r="K65" s="1241"/>
      <c r="L65" s="1288"/>
      <c r="M65" s="298"/>
      <c r="N65" s="298"/>
      <c r="O65" s="298"/>
    </row>
    <row r="66" spans="1:15" ht="15" customHeight="1" x14ac:dyDescent="0.35">
      <c r="A66" s="1251"/>
      <c r="B66" s="1313"/>
      <c r="C66" s="1314"/>
      <c r="D66" s="297">
        <v>168683</v>
      </c>
      <c r="E66" s="297">
        <v>129059</v>
      </c>
      <c r="F66" s="297"/>
      <c r="G66" s="298"/>
      <c r="H66" s="298"/>
      <c r="I66" s="298">
        <v>114750</v>
      </c>
      <c r="J66" s="298"/>
      <c r="K66" s="1241"/>
      <c r="L66" s="1288"/>
      <c r="M66" s="298"/>
      <c r="N66" s="298"/>
      <c r="O66" s="298"/>
    </row>
    <row r="67" spans="1:15" ht="15" customHeight="1" x14ac:dyDescent="0.35">
      <c r="A67" s="1249">
        <v>43708</v>
      </c>
      <c r="B67" s="1311"/>
      <c r="C67" s="1312"/>
      <c r="D67" s="297"/>
      <c r="E67" s="297"/>
      <c r="F67" s="297"/>
      <c r="G67" s="298"/>
      <c r="H67" s="298"/>
      <c r="I67" s="298"/>
      <c r="J67" s="298"/>
      <c r="K67" s="1241"/>
      <c r="L67" s="1288"/>
      <c r="M67" s="298"/>
      <c r="N67" s="298"/>
      <c r="O67" s="298"/>
    </row>
    <row r="68" spans="1:15" ht="15" customHeight="1" x14ac:dyDescent="0.35">
      <c r="A68" s="1251"/>
      <c r="B68" s="1313"/>
      <c r="C68" s="1314"/>
      <c r="D68" s="297">
        <v>201960</v>
      </c>
      <c r="E68" s="297"/>
      <c r="F68" s="297"/>
      <c r="G68" s="298"/>
      <c r="H68" s="298"/>
      <c r="I68" s="298">
        <v>114750</v>
      </c>
      <c r="J68" s="298"/>
      <c r="K68" s="1241"/>
      <c r="L68" s="1288"/>
      <c r="M68" s="298"/>
      <c r="N68" s="298"/>
      <c r="O68" s="298"/>
    </row>
    <row r="69" spans="1:15" s="295" customFormat="1" ht="27" customHeight="1" x14ac:dyDescent="0.35">
      <c r="A69" s="862" t="s">
        <v>113</v>
      </c>
      <c r="B69" s="1293">
        <f>SUM(B8:B68)</f>
        <v>5021268</v>
      </c>
      <c r="C69" s="1294"/>
      <c r="D69" s="293">
        <f t="shared" ref="D69:N69" si="0">SUM(D6:D68)</f>
        <v>3969935</v>
      </c>
      <c r="E69" s="293">
        <f t="shared" si="0"/>
        <v>1028560</v>
      </c>
      <c r="F69" s="293">
        <f t="shared" si="0"/>
        <v>1300326</v>
      </c>
      <c r="G69" s="293">
        <f t="shared" si="0"/>
        <v>854629</v>
      </c>
      <c r="H69" s="293">
        <f t="shared" si="0"/>
        <v>287487</v>
      </c>
      <c r="I69" s="293">
        <f t="shared" si="0"/>
        <v>3326745</v>
      </c>
      <c r="J69" s="293">
        <f t="shared" si="0"/>
        <v>438270</v>
      </c>
      <c r="K69" s="1293">
        <f t="shared" si="0"/>
        <v>163851</v>
      </c>
      <c r="L69" s="1294"/>
      <c r="M69" s="293">
        <f t="shared" si="0"/>
        <v>2541700</v>
      </c>
      <c r="N69" s="293">
        <f t="shared" si="0"/>
        <v>2274570</v>
      </c>
      <c r="O69" s="293">
        <f>SUM(B69:N69)</f>
        <v>21207341</v>
      </c>
    </row>
    <row r="70" spans="1:15" s="295" customFormat="1" ht="81" customHeight="1" x14ac:dyDescent="0.35">
      <c r="A70" s="304"/>
      <c r="B70" s="304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</row>
    <row r="71" spans="1:15" ht="26.25" customHeight="1" thickBot="1" x14ac:dyDescent="0.4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300"/>
      <c r="M71" s="299"/>
      <c r="N71" s="299"/>
      <c r="O71" s="299"/>
    </row>
    <row r="72" spans="1:15" s="295" customFormat="1" ht="48" customHeight="1" thickBot="1" x14ac:dyDescent="0.4">
      <c r="A72" s="1268" t="s">
        <v>2</v>
      </c>
      <c r="B72" s="1295" t="s">
        <v>293</v>
      </c>
      <c r="C72" s="1275"/>
      <c r="D72" s="320" t="s">
        <v>302</v>
      </c>
      <c r="E72" s="1265" t="s">
        <v>116</v>
      </c>
      <c r="F72" s="1266"/>
      <c r="G72" s="1267"/>
      <c r="H72" s="1296" t="s">
        <v>303</v>
      </c>
      <c r="I72" s="1297"/>
      <c r="J72" s="1297"/>
      <c r="K72" s="1298"/>
      <c r="L72" s="319" t="s">
        <v>7</v>
      </c>
      <c r="M72" s="1265" t="s">
        <v>304</v>
      </c>
      <c r="N72" s="1267"/>
      <c r="O72" s="1299" t="s">
        <v>9</v>
      </c>
    </row>
    <row r="73" spans="1:15" s="295" customFormat="1" ht="15" customHeight="1" thickBot="1" x14ac:dyDescent="0.4">
      <c r="A73" s="1268"/>
      <c r="B73" s="321" t="s">
        <v>317</v>
      </c>
      <c r="C73" s="322" t="s">
        <v>190</v>
      </c>
      <c r="D73" s="323" t="s">
        <v>306</v>
      </c>
      <c r="E73" s="323" t="s">
        <v>322</v>
      </c>
      <c r="F73" s="323" t="s">
        <v>211</v>
      </c>
      <c r="G73" s="323" t="s">
        <v>201</v>
      </c>
      <c r="H73" s="323" t="s">
        <v>197</v>
      </c>
      <c r="I73" s="323" t="s">
        <v>198</v>
      </c>
      <c r="J73" s="323" t="s">
        <v>199</v>
      </c>
      <c r="K73" s="323" t="s">
        <v>123</v>
      </c>
      <c r="L73" s="323" t="s">
        <v>307</v>
      </c>
      <c r="M73" s="1300" t="s">
        <v>284</v>
      </c>
      <c r="N73" s="1301"/>
      <c r="O73" s="1308"/>
    </row>
    <row r="74" spans="1:15" ht="15" x14ac:dyDescent="0.35">
      <c r="A74" s="870" t="s">
        <v>341</v>
      </c>
      <c r="B74" s="305"/>
      <c r="C74" s="887">
        <v>203873</v>
      </c>
      <c r="D74" s="305"/>
      <c r="E74" s="305"/>
      <c r="F74" s="305"/>
      <c r="G74" s="305"/>
      <c r="H74" s="305"/>
      <c r="I74" s="305"/>
      <c r="J74" s="305"/>
      <c r="K74" s="305"/>
      <c r="L74" s="305">
        <v>206856</v>
      </c>
      <c r="M74" s="1304"/>
      <c r="N74" s="1305"/>
      <c r="O74" s="305"/>
    </row>
    <row r="75" spans="1:15" ht="15" customHeight="1" x14ac:dyDescent="0.35">
      <c r="A75" s="1249">
        <v>43679</v>
      </c>
      <c r="B75" s="305"/>
      <c r="C75" s="887"/>
      <c r="D75" s="305"/>
      <c r="E75" s="305"/>
      <c r="F75" s="305"/>
      <c r="G75" s="305"/>
      <c r="H75" s="305"/>
      <c r="I75" s="305"/>
      <c r="J75" s="305"/>
      <c r="K75" s="305"/>
      <c r="L75" s="305"/>
      <c r="M75" s="1241"/>
      <c r="N75" s="1288"/>
      <c r="O75" s="305"/>
    </row>
    <row r="76" spans="1:15" ht="15" customHeight="1" x14ac:dyDescent="0.35">
      <c r="A76" s="1251"/>
      <c r="B76" s="298"/>
      <c r="C76" s="297">
        <v>204944</v>
      </c>
      <c r="D76" s="298">
        <v>259032</v>
      </c>
      <c r="E76" s="298"/>
      <c r="F76" s="298">
        <v>245106</v>
      </c>
      <c r="G76" s="298">
        <v>217031</v>
      </c>
      <c r="H76" s="298"/>
      <c r="I76" s="298"/>
      <c r="J76" s="298"/>
      <c r="K76" s="298">
        <v>64719</v>
      </c>
      <c r="L76" s="298"/>
      <c r="M76" s="1241"/>
      <c r="N76" s="1288"/>
      <c r="O76" s="298"/>
    </row>
    <row r="77" spans="1:15" ht="15" customHeight="1" x14ac:dyDescent="0.35">
      <c r="A77" s="1249">
        <v>43680</v>
      </c>
      <c r="B77" s="298"/>
      <c r="C77" s="297"/>
      <c r="D77" s="298"/>
      <c r="E77" s="298"/>
      <c r="F77" s="298"/>
      <c r="G77" s="298"/>
      <c r="H77" s="298"/>
      <c r="I77" s="298"/>
      <c r="J77" s="298"/>
      <c r="K77" s="298"/>
      <c r="L77" s="298"/>
      <c r="M77" s="1241"/>
      <c r="N77" s="1288"/>
      <c r="O77" s="298"/>
    </row>
    <row r="78" spans="1:15" ht="15" customHeight="1" x14ac:dyDescent="0.35">
      <c r="A78" s="1251"/>
      <c r="B78" s="298"/>
      <c r="C78" s="297">
        <v>179469</v>
      </c>
      <c r="D78" s="298"/>
      <c r="E78" s="298"/>
      <c r="F78" s="298"/>
      <c r="G78" s="298"/>
      <c r="H78" s="298"/>
      <c r="I78" s="298">
        <v>101822</v>
      </c>
      <c r="J78" s="298"/>
      <c r="K78" s="298"/>
      <c r="L78" s="298"/>
      <c r="M78" s="1241"/>
      <c r="N78" s="1288"/>
      <c r="O78" s="298"/>
    </row>
    <row r="79" spans="1:15" ht="15" customHeight="1" x14ac:dyDescent="0.35">
      <c r="A79" s="1249">
        <v>43681</v>
      </c>
      <c r="B79" s="298"/>
      <c r="C79" s="297"/>
      <c r="D79" s="298"/>
      <c r="E79" s="298"/>
      <c r="F79" s="298"/>
      <c r="G79" s="298"/>
      <c r="H79" s="298"/>
      <c r="I79" s="298"/>
      <c r="J79" s="298"/>
      <c r="K79" s="298"/>
      <c r="L79" s="298"/>
      <c r="M79" s="1241"/>
      <c r="N79" s="1288"/>
      <c r="O79" s="298"/>
    </row>
    <row r="80" spans="1:15" ht="15" customHeight="1" x14ac:dyDescent="0.35">
      <c r="A80" s="1251"/>
      <c r="B80" s="298"/>
      <c r="C80" s="297">
        <v>174267</v>
      </c>
      <c r="D80" s="298"/>
      <c r="E80" s="298"/>
      <c r="F80" s="298"/>
      <c r="G80" s="298"/>
      <c r="H80" s="298"/>
      <c r="I80" s="298"/>
      <c r="J80" s="298"/>
      <c r="K80" s="298"/>
      <c r="L80" s="298"/>
      <c r="M80" s="1241"/>
      <c r="N80" s="1288"/>
      <c r="O80" s="298"/>
    </row>
    <row r="81" spans="1:15" ht="15" customHeight="1" x14ac:dyDescent="0.35">
      <c r="A81" s="1249">
        <v>43682</v>
      </c>
      <c r="B81" s="298">
        <v>254359</v>
      </c>
      <c r="C81" s="297"/>
      <c r="D81" s="298"/>
      <c r="E81" s="298"/>
      <c r="F81" s="298"/>
      <c r="G81" s="298"/>
      <c r="H81" s="298"/>
      <c r="I81" s="298"/>
      <c r="J81" s="298"/>
      <c r="K81" s="298"/>
      <c r="L81" s="298"/>
      <c r="M81" s="1241"/>
      <c r="N81" s="1288"/>
      <c r="O81" s="298"/>
    </row>
    <row r="82" spans="1:15" ht="15" customHeight="1" x14ac:dyDescent="0.35">
      <c r="A82" s="1251"/>
      <c r="B82" s="298">
        <v>306000</v>
      </c>
      <c r="C82" s="297"/>
      <c r="D82" s="298"/>
      <c r="E82" s="298"/>
      <c r="F82" s="298"/>
      <c r="G82" s="298">
        <v>234320</v>
      </c>
      <c r="H82" s="298"/>
      <c r="I82" s="298"/>
      <c r="J82" s="298"/>
      <c r="K82" s="298"/>
      <c r="L82" s="298"/>
      <c r="M82" s="1241"/>
      <c r="N82" s="1288"/>
      <c r="O82" s="298"/>
    </row>
    <row r="83" spans="1:15" ht="15" customHeight="1" x14ac:dyDescent="0.35">
      <c r="A83" s="1249">
        <v>43683</v>
      </c>
      <c r="B83" s="298"/>
      <c r="C83" s="297"/>
      <c r="D83" s="298"/>
      <c r="E83" s="298"/>
      <c r="F83" s="298"/>
      <c r="G83" s="298"/>
      <c r="H83" s="298"/>
      <c r="I83" s="298"/>
      <c r="J83" s="298"/>
      <c r="K83" s="298"/>
      <c r="L83" s="298"/>
      <c r="M83" s="1241"/>
      <c r="N83" s="1288"/>
      <c r="O83" s="298"/>
    </row>
    <row r="84" spans="1:15" ht="15" customHeight="1" x14ac:dyDescent="0.35">
      <c r="A84" s="1251"/>
      <c r="B84" s="298"/>
      <c r="C84" s="297">
        <v>251685</v>
      </c>
      <c r="D84" s="298">
        <v>192404</v>
      </c>
      <c r="E84" s="298"/>
      <c r="F84" s="298">
        <v>236393</v>
      </c>
      <c r="G84" s="298"/>
      <c r="H84" s="298"/>
      <c r="I84" s="298"/>
      <c r="J84" s="298"/>
      <c r="K84" s="298"/>
      <c r="L84" s="298">
        <v>173426</v>
      </c>
      <c r="M84" s="1241"/>
      <c r="N84" s="1288"/>
      <c r="O84" s="298"/>
    </row>
    <row r="85" spans="1:15" ht="15" customHeight="1" x14ac:dyDescent="0.35">
      <c r="A85" s="1249">
        <v>43684</v>
      </c>
      <c r="B85" s="298"/>
      <c r="C85" s="297"/>
      <c r="D85" s="298"/>
      <c r="E85" s="298"/>
      <c r="F85" s="298"/>
      <c r="G85" s="298"/>
      <c r="H85" s="298"/>
      <c r="I85" s="298"/>
      <c r="J85" s="298"/>
      <c r="K85" s="298"/>
      <c r="L85" s="298"/>
      <c r="M85" s="1241"/>
      <c r="N85" s="1288"/>
      <c r="O85" s="298"/>
    </row>
    <row r="86" spans="1:15" ht="15" customHeight="1" x14ac:dyDescent="0.35">
      <c r="A86" s="1251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1241"/>
      <c r="N86" s="1288"/>
      <c r="O86" s="298"/>
    </row>
    <row r="87" spans="1:15" ht="15" customHeight="1" x14ac:dyDescent="0.35">
      <c r="A87" s="1249">
        <v>43685</v>
      </c>
      <c r="B87" s="298"/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1241"/>
      <c r="N87" s="1288"/>
      <c r="O87" s="298"/>
    </row>
    <row r="88" spans="1:15" ht="15" customHeight="1" x14ac:dyDescent="0.35">
      <c r="A88" s="1251"/>
      <c r="B88" s="298"/>
      <c r="C88" s="297">
        <v>263084</v>
      </c>
      <c r="D88" s="298"/>
      <c r="E88" s="298">
        <v>265095</v>
      </c>
      <c r="F88" s="298"/>
      <c r="G88" s="298"/>
      <c r="H88" s="298"/>
      <c r="I88" s="298"/>
      <c r="J88" s="298"/>
      <c r="K88" s="298"/>
      <c r="L88" s="298"/>
      <c r="M88" s="1241"/>
      <c r="N88" s="1288"/>
      <c r="O88" s="298"/>
    </row>
    <row r="89" spans="1:15" ht="15" customHeight="1" x14ac:dyDescent="0.35">
      <c r="A89" s="870">
        <v>43686</v>
      </c>
      <c r="B89" s="298"/>
      <c r="C89" s="297">
        <v>165164</v>
      </c>
      <c r="D89" s="298"/>
      <c r="E89" s="298"/>
      <c r="F89" s="298"/>
      <c r="G89" s="298"/>
      <c r="H89" s="298"/>
      <c r="I89" s="298"/>
      <c r="J89" s="298"/>
      <c r="K89" s="298"/>
      <c r="L89" s="298">
        <v>231336</v>
      </c>
      <c r="M89" s="1241"/>
      <c r="N89" s="1288"/>
      <c r="O89" s="298"/>
    </row>
    <row r="90" spans="1:15" ht="15" customHeight="1" x14ac:dyDescent="0.35">
      <c r="A90" s="870">
        <v>43687</v>
      </c>
      <c r="B90" s="298"/>
      <c r="C90" s="297">
        <v>200966</v>
      </c>
      <c r="D90" s="298"/>
      <c r="E90" s="298"/>
      <c r="F90" s="298"/>
      <c r="G90" s="298"/>
      <c r="H90" s="298"/>
      <c r="I90" s="298"/>
      <c r="J90" s="298"/>
      <c r="K90" s="298"/>
      <c r="L90" s="298"/>
      <c r="M90" s="1241"/>
      <c r="N90" s="1288"/>
      <c r="O90" s="298"/>
    </row>
    <row r="91" spans="1:15" ht="15" customHeight="1" x14ac:dyDescent="0.35">
      <c r="A91" s="1249">
        <v>43688</v>
      </c>
      <c r="B91" s="298"/>
      <c r="C91" s="297"/>
      <c r="D91" s="298"/>
      <c r="E91" s="298"/>
      <c r="F91" s="298"/>
      <c r="G91" s="298"/>
      <c r="H91" s="298"/>
      <c r="I91" s="298"/>
      <c r="J91" s="298"/>
      <c r="K91" s="298"/>
      <c r="L91" s="298"/>
      <c r="M91" s="1241"/>
      <c r="N91" s="1288"/>
      <c r="O91" s="298"/>
    </row>
    <row r="92" spans="1:15" ht="15" customHeight="1" x14ac:dyDescent="0.35">
      <c r="A92" s="1251"/>
      <c r="B92" s="298"/>
      <c r="C92" s="297">
        <v>102510</v>
      </c>
      <c r="D92" s="298">
        <v>200000</v>
      </c>
      <c r="E92" s="298"/>
      <c r="F92" s="298"/>
      <c r="G92" s="298"/>
      <c r="H92" s="298"/>
      <c r="I92" s="298"/>
      <c r="J92" s="298"/>
      <c r="K92" s="298"/>
      <c r="L92" s="298"/>
      <c r="M92" s="1241"/>
      <c r="N92" s="1288"/>
      <c r="O92" s="298"/>
    </row>
    <row r="93" spans="1:15" ht="15" customHeight="1" x14ac:dyDescent="0.35">
      <c r="A93" s="1249">
        <v>43689</v>
      </c>
      <c r="B93" s="298"/>
      <c r="C93" s="297"/>
      <c r="D93" s="298"/>
      <c r="E93" s="298"/>
      <c r="F93" s="298"/>
      <c r="G93" s="298"/>
      <c r="H93" s="298"/>
      <c r="I93" s="298"/>
      <c r="J93" s="298"/>
      <c r="K93" s="298"/>
      <c r="L93" s="298"/>
      <c r="M93" s="1241"/>
      <c r="N93" s="1288"/>
      <c r="O93" s="298"/>
    </row>
    <row r="94" spans="1:15" ht="15" customHeight="1" x14ac:dyDescent="0.35">
      <c r="A94" s="1251"/>
      <c r="B94" s="298"/>
      <c r="C94" s="297">
        <v>211446</v>
      </c>
      <c r="D94" s="298"/>
      <c r="E94" s="298"/>
      <c r="F94" s="298"/>
      <c r="G94" s="298">
        <v>286832</v>
      </c>
      <c r="H94" s="298"/>
      <c r="I94" s="298"/>
      <c r="J94" s="298"/>
      <c r="K94" s="298"/>
      <c r="L94" s="298"/>
      <c r="M94" s="1241"/>
      <c r="N94" s="1288"/>
      <c r="O94" s="298"/>
    </row>
    <row r="95" spans="1:15" ht="15" customHeight="1" x14ac:dyDescent="0.35">
      <c r="A95" s="870">
        <v>43690</v>
      </c>
      <c r="B95" s="298"/>
      <c r="C95" s="297">
        <v>115974</v>
      </c>
      <c r="D95" s="298"/>
      <c r="E95" s="298"/>
      <c r="F95" s="298"/>
      <c r="G95" s="298"/>
      <c r="H95" s="298"/>
      <c r="I95" s="298"/>
      <c r="J95" s="298"/>
      <c r="K95" s="298">
        <v>99603</v>
      </c>
      <c r="L95" s="298"/>
      <c r="M95" s="1241"/>
      <c r="N95" s="1288"/>
      <c r="O95" s="298"/>
    </row>
    <row r="96" spans="1:15" ht="15" customHeight="1" x14ac:dyDescent="0.35">
      <c r="A96" s="1249">
        <v>43691</v>
      </c>
      <c r="B96" s="298">
        <v>244162</v>
      </c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1241"/>
      <c r="N96" s="1288"/>
      <c r="O96" s="298"/>
    </row>
    <row r="97" spans="1:15" ht="15" customHeight="1" x14ac:dyDescent="0.35">
      <c r="A97" s="1251"/>
      <c r="B97" s="298">
        <v>306000</v>
      </c>
      <c r="C97" s="297">
        <v>194693</v>
      </c>
      <c r="D97" s="298">
        <v>184922</v>
      </c>
      <c r="E97" s="298"/>
      <c r="F97" s="298"/>
      <c r="G97" s="298"/>
      <c r="H97" s="298"/>
      <c r="I97" s="298"/>
      <c r="J97" s="298">
        <v>94325</v>
      </c>
      <c r="K97" s="298"/>
      <c r="L97" s="298">
        <v>196452</v>
      </c>
      <c r="M97" s="1241"/>
      <c r="N97" s="1288"/>
      <c r="O97" s="298"/>
    </row>
    <row r="98" spans="1:15" ht="15" customHeight="1" x14ac:dyDescent="0.35">
      <c r="A98" s="1249">
        <v>43692</v>
      </c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1241"/>
      <c r="N98" s="1288"/>
      <c r="O98" s="298"/>
    </row>
    <row r="99" spans="1:15" ht="15" customHeight="1" x14ac:dyDescent="0.35">
      <c r="A99" s="1251"/>
      <c r="B99" s="298"/>
      <c r="C99" s="297">
        <v>215042</v>
      </c>
      <c r="D99" s="298"/>
      <c r="E99" s="298"/>
      <c r="F99" s="298">
        <v>256323</v>
      </c>
      <c r="G99" s="298"/>
      <c r="H99" s="298"/>
      <c r="I99" s="298"/>
      <c r="J99" s="298"/>
      <c r="K99" s="298"/>
      <c r="L99" s="298"/>
      <c r="M99" s="1241"/>
      <c r="N99" s="1288"/>
      <c r="O99" s="298"/>
    </row>
    <row r="100" spans="1:15" ht="15" customHeight="1" x14ac:dyDescent="0.35">
      <c r="A100" s="870">
        <v>43693</v>
      </c>
      <c r="B100" s="298"/>
      <c r="C100" s="297">
        <v>202572</v>
      </c>
      <c r="D100" s="298"/>
      <c r="E100" s="298"/>
      <c r="F100" s="298"/>
      <c r="G100" s="298">
        <v>308678</v>
      </c>
      <c r="H100" s="298"/>
      <c r="I100" s="298"/>
      <c r="J100" s="298"/>
      <c r="K100" s="298"/>
      <c r="L100" s="298"/>
      <c r="M100" s="1241"/>
      <c r="N100" s="1288"/>
      <c r="O100" s="298"/>
    </row>
    <row r="101" spans="1:15" ht="15" customHeight="1" x14ac:dyDescent="0.35">
      <c r="A101" s="1249">
        <v>43694</v>
      </c>
      <c r="B101" s="298"/>
      <c r="C101" s="297"/>
      <c r="D101" s="298"/>
      <c r="E101" s="298"/>
      <c r="F101" s="298"/>
      <c r="G101" s="298"/>
      <c r="H101" s="298"/>
      <c r="I101" s="298"/>
      <c r="J101" s="298"/>
      <c r="K101" s="298"/>
      <c r="L101" s="298"/>
      <c r="M101" s="1241"/>
      <c r="N101" s="1288"/>
      <c r="O101" s="298"/>
    </row>
    <row r="102" spans="1:15" ht="15" customHeight="1" x14ac:dyDescent="0.35">
      <c r="A102" s="1251"/>
      <c r="B102" s="298"/>
      <c r="C102" s="297">
        <v>187349</v>
      </c>
      <c r="D102" s="298"/>
      <c r="E102" s="298"/>
      <c r="F102" s="298"/>
      <c r="G102" s="298"/>
      <c r="H102" s="298"/>
      <c r="I102" s="298"/>
      <c r="J102" s="298"/>
      <c r="K102" s="298"/>
      <c r="L102" s="298"/>
      <c r="M102" s="1241"/>
      <c r="N102" s="1288"/>
      <c r="O102" s="298"/>
    </row>
    <row r="103" spans="1:15" ht="15" customHeight="1" x14ac:dyDescent="0.35">
      <c r="A103" s="1249">
        <v>43695</v>
      </c>
      <c r="B103" s="298"/>
      <c r="C103" s="297"/>
      <c r="D103" s="298"/>
      <c r="E103" s="298"/>
      <c r="F103" s="298"/>
      <c r="G103" s="298"/>
      <c r="H103" s="298"/>
      <c r="I103" s="298"/>
      <c r="J103" s="298"/>
      <c r="K103" s="298"/>
      <c r="L103" s="298"/>
      <c r="M103" s="1241"/>
      <c r="N103" s="1288"/>
      <c r="O103" s="298"/>
    </row>
    <row r="104" spans="1:15" ht="15" customHeight="1" x14ac:dyDescent="0.35">
      <c r="A104" s="1251"/>
      <c r="B104" s="298"/>
      <c r="C104" s="297">
        <v>200354</v>
      </c>
      <c r="D104" s="298">
        <v>225492</v>
      </c>
      <c r="E104" s="298"/>
      <c r="F104" s="298"/>
      <c r="G104" s="298"/>
      <c r="H104" s="298">
        <v>86675</v>
      </c>
      <c r="I104" s="298"/>
      <c r="J104" s="298"/>
      <c r="K104" s="298"/>
      <c r="L104" s="298"/>
      <c r="M104" s="1241"/>
      <c r="N104" s="1288"/>
      <c r="O104" s="298"/>
    </row>
    <row r="105" spans="1:15" ht="15" customHeight="1" x14ac:dyDescent="0.35">
      <c r="A105" s="870">
        <v>43696</v>
      </c>
      <c r="B105" s="298"/>
      <c r="C105" s="297">
        <v>164475</v>
      </c>
      <c r="D105" s="298"/>
      <c r="E105" s="298"/>
      <c r="F105" s="298"/>
      <c r="G105" s="298"/>
      <c r="H105" s="298"/>
      <c r="I105" s="298"/>
      <c r="J105" s="298"/>
      <c r="K105" s="298"/>
      <c r="L105" s="298">
        <v>232101</v>
      </c>
      <c r="M105" s="1241"/>
      <c r="N105" s="1288"/>
      <c r="O105" s="298"/>
    </row>
    <row r="106" spans="1:15" ht="15" customHeight="1" x14ac:dyDescent="0.35">
      <c r="A106" s="870">
        <v>43697</v>
      </c>
      <c r="B106" s="298"/>
      <c r="C106" s="297">
        <v>156137</v>
      </c>
      <c r="D106" s="298"/>
      <c r="E106" s="298"/>
      <c r="F106" s="298"/>
      <c r="G106" s="298"/>
      <c r="H106" s="298"/>
      <c r="I106" s="298"/>
      <c r="J106" s="298"/>
      <c r="K106" s="298"/>
      <c r="L106" s="298"/>
      <c r="M106" s="1241"/>
      <c r="N106" s="1288"/>
      <c r="O106" s="298"/>
    </row>
    <row r="107" spans="1:15" ht="15" customHeight="1" x14ac:dyDescent="0.35">
      <c r="A107" s="870">
        <v>43698</v>
      </c>
      <c r="B107" s="298"/>
      <c r="C107" s="297">
        <v>210299</v>
      </c>
      <c r="D107" s="298">
        <v>208658</v>
      </c>
      <c r="E107" s="298"/>
      <c r="F107" s="298">
        <v>276701</v>
      </c>
      <c r="G107" s="298">
        <v>207884</v>
      </c>
      <c r="H107" s="298"/>
      <c r="I107" s="298"/>
      <c r="J107" s="298"/>
      <c r="K107" s="298"/>
      <c r="L107" s="298"/>
      <c r="M107" s="1241"/>
      <c r="N107" s="1288"/>
      <c r="O107" s="298"/>
    </row>
    <row r="108" spans="1:15" ht="15" customHeight="1" x14ac:dyDescent="0.35">
      <c r="A108" s="870">
        <v>43699</v>
      </c>
      <c r="B108" s="298"/>
      <c r="C108" s="297">
        <v>203337</v>
      </c>
      <c r="D108" s="298"/>
      <c r="E108" s="298"/>
      <c r="F108" s="298"/>
      <c r="G108" s="298"/>
      <c r="H108" s="298"/>
      <c r="I108" s="298"/>
      <c r="J108" s="298"/>
      <c r="K108" s="298"/>
      <c r="L108" s="298"/>
      <c r="M108" s="1241"/>
      <c r="N108" s="1288"/>
      <c r="O108" s="298"/>
    </row>
    <row r="109" spans="1:15" ht="15" customHeight="1" x14ac:dyDescent="0.35">
      <c r="A109" s="1249">
        <v>43700</v>
      </c>
      <c r="B109" s="298"/>
      <c r="C109" s="297">
        <v>190791</v>
      </c>
      <c r="D109" s="298"/>
      <c r="E109" s="298"/>
      <c r="F109" s="298"/>
      <c r="G109" s="298"/>
      <c r="H109" s="298"/>
      <c r="I109" s="298"/>
      <c r="J109" s="298"/>
      <c r="K109" s="298"/>
      <c r="L109" s="298"/>
      <c r="M109" s="1241"/>
      <c r="N109" s="1288"/>
      <c r="O109" s="298"/>
    </row>
    <row r="110" spans="1:15" ht="18" customHeight="1" x14ac:dyDescent="0.35">
      <c r="A110" s="1251"/>
      <c r="B110" s="298"/>
      <c r="C110" s="297"/>
      <c r="D110" s="298"/>
      <c r="E110" s="298">
        <v>306995</v>
      </c>
      <c r="F110" s="298"/>
      <c r="G110" s="298"/>
      <c r="H110" s="298"/>
      <c r="I110" s="298"/>
      <c r="J110" s="298">
        <v>84992</v>
      </c>
      <c r="K110" s="298">
        <v>64874</v>
      </c>
      <c r="L110" s="298">
        <v>196016</v>
      </c>
      <c r="M110" s="1241"/>
      <c r="N110" s="1288"/>
      <c r="O110" s="298"/>
    </row>
    <row r="111" spans="1:15" ht="15" customHeight="1" x14ac:dyDescent="0.35">
      <c r="A111" s="1249">
        <v>43701</v>
      </c>
      <c r="B111" s="298"/>
      <c r="C111" s="297"/>
      <c r="D111" s="298"/>
      <c r="E111" s="298"/>
      <c r="F111" s="298"/>
      <c r="G111" s="298"/>
      <c r="H111" s="298"/>
      <c r="I111" s="298"/>
      <c r="J111" s="298"/>
      <c r="K111" s="298"/>
      <c r="L111" s="298"/>
      <c r="M111" s="1241"/>
      <c r="N111" s="1288"/>
      <c r="O111" s="298"/>
    </row>
    <row r="112" spans="1:15" ht="15" customHeight="1" x14ac:dyDescent="0.35">
      <c r="A112" s="1251"/>
      <c r="B112" s="298"/>
      <c r="C112" s="297">
        <v>190638</v>
      </c>
      <c r="D112" s="298">
        <v>200000</v>
      </c>
      <c r="E112" s="298"/>
      <c r="F112" s="298"/>
      <c r="G112" s="298"/>
      <c r="H112" s="298"/>
      <c r="I112" s="298"/>
      <c r="J112" s="298"/>
      <c r="K112" s="298"/>
      <c r="L112" s="298"/>
      <c r="M112" s="1241"/>
      <c r="N112" s="1288"/>
      <c r="O112" s="298"/>
    </row>
    <row r="113" spans="1:15" ht="15" customHeight="1" x14ac:dyDescent="0.35">
      <c r="A113" s="1249">
        <v>43702</v>
      </c>
      <c r="B113" s="298">
        <v>271199</v>
      </c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1241"/>
      <c r="N113" s="1288"/>
      <c r="O113" s="298"/>
    </row>
    <row r="114" spans="1:15" ht="15" customHeight="1" x14ac:dyDescent="0.35">
      <c r="A114" s="1251"/>
      <c r="B114" s="298">
        <v>306000</v>
      </c>
      <c r="C114" s="297">
        <v>225599</v>
      </c>
      <c r="D114" s="298"/>
      <c r="E114" s="298"/>
      <c r="F114" s="298"/>
      <c r="G114" s="298"/>
      <c r="H114" s="298"/>
      <c r="I114" s="298"/>
      <c r="J114" s="298"/>
      <c r="K114" s="298"/>
      <c r="L114" s="298"/>
      <c r="M114" s="1241"/>
      <c r="N114" s="1288"/>
      <c r="O114" s="298"/>
    </row>
    <row r="115" spans="1:15" ht="15" customHeight="1" x14ac:dyDescent="0.35">
      <c r="A115" s="1249">
        <v>43703</v>
      </c>
      <c r="B115" s="298"/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1241"/>
      <c r="N115" s="1288"/>
      <c r="O115" s="298"/>
    </row>
    <row r="116" spans="1:15" ht="15" customHeight="1" x14ac:dyDescent="0.35">
      <c r="A116" s="1251"/>
      <c r="B116" s="298"/>
      <c r="C116" s="297">
        <v>174879</v>
      </c>
      <c r="D116" s="298"/>
      <c r="E116" s="298"/>
      <c r="F116" s="298"/>
      <c r="G116" s="298">
        <v>298733</v>
      </c>
      <c r="H116" s="298"/>
      <c r="I116" s="298">
        <v>113220</v>
      </c>
      <c r="J116" s="298"/>
      <c r="K116" s="298"/>
      <c r="L116" s="298"/>
      <c r="M116" s="1241"/>
      <c r="N116" s="1288"/>
      <c r="O116" s="298"/>
    </row>
    <row r="117" spans="1:15" ht="15" customHeight="1" x14ac:dyDescent="0.35">
      <c r="A117" s="870">
        <v>43704</v>
      </c>
      <c r="B117" s="298"/>
      <c r="C117" s="297">
        <v>163710</v>
      </c>
      <c r="D117" s="298">
        <v>200000</v>
      </c>
      <c r="E117" s="298"/>
      <c r="F117" s="298"/>
      <c r="G117" s="298"/>
      <c r="H117" s="298"/>
      <c r="I117" s="298"/>
      <c r="J117" s="298"/>
      <c r="K117" s="298"/>
      <c r="L117" s="298">
        <v>208616</v>
      </c>
      <c r="M117" s="1241">
        <v>89888</v>
      </c>
      <c r="N117" s="1288"/>
      <c r="O117" s="298"/>
    </row>
    <row r="118" spans="1:15" ht="15" customHeight="1" x14ac:dyDescent="0.35">
      <c r="A118" s="1249">
        <v>43705</v>
      </c>
      <c r="B118" s="298"/>
      <c r="C118" s="297"/>
      <c r="D118" s="298"/>
      <c r="E118" s="298"/>
      <c r="F118" s="298"/>
      <c r="G118" s="298"/>
      <c r="H118" s="298"/>
      <c r="I118" s="298"/>
      <c r="J118" s="298"/>
      <c r="K118" s="298"/>
      <c r="L118" s="298"/>
      <c r="M118" s="1241"/>
      <c r="N118" s="1288"/>
      <c r="O118" s="298"/>
    </row>
    <row r="119" spans="1:15" ht="15" customHeight="1" x14ac:dyDescent="0.35">
      <c r="A119" s="1251"/>
      <c r="B119" s="298"/>
      <c r="C119" s="297">
        <v>197906</v>
      </c>
      <c r="D119" s="298"/>
      <c r="E119" s="298"/>
      <c r="F119" s="298">
        <v>306000</v>
      </c>
      <c r="G119" s="298">
        <v>276471</v>
      </c>
      <c r="H119" s="298"/>
      <c r="I119" s="298"/>
      <c r="J119" s="298"/>
      <c r="K119" s="298"/>
      <c r="L119" s="298"/>
      <c r="M119" s="1241"/>
      <c r="N119" s="1288"/>
      <c r="O119" s="298"/>
    </row>
    <row r="120" spans="1:15" ht="15" customHeight="1" x14ac:dyDescent="0.35">
      <c r="A120" s="861">
        <v>43706</v>
      </c>
      <c r="B120" s="298"/>
      <c r="C120" s="297">
        <v>181841</v>
      </c>
      <c r="D120" s="298"/>
      <c r="E120" s="298"/>
      <c r="F120" s="298"/>
      <c r="G120" s="298"/>
      <c r="H120" s="298"/>
      <c r="I120" s="298"/>
      <c r="J120" s="298"/>
      <c r="K120" s="298"/>
      <c r="L120" s="298"/>
      <c r="M120" s="1241"/>
      <c r="N120" s="1288"/>
      <c r="O120" s="298"/>
    </row>
    <row r="121" spans="1:15" ht="15" customHeight="1" x14ac:dyDescent="0.35">
      <c r="A121" s="1227">
        <v>43707</v>
      </c>
      <c r="B121" s="298"/>
      <c r="C121" s="297"/>
      <c r="D121" s="298"/>
      <c r="E121" s="298"/>
      <c r="F121" s="298"/>
      <c r="G121" s="298">
        <v>233784</v>
      </c>
      <c r="H121" s="298"/>
      <c r="I121" s="298"/>
      <c r="J121" s="298"/>
      <c r="K121" s="298"/>
      <c r="L121" s="298"/>
      <c r="M121" s="1241"/>
      <c r="N121" s="1288"/>
      <c r="O121" s="298"/>
    </row>
    <row r="122" spans="1:15" ht="15" customHeight="1" x14ac:dyDescent="0.35">
      <c r="A122" s="1227"/>
      <c r="B122" s="298"/>
      <c r="C122" s="297">
        <v>209763</v>
      </c>
      <c r="D122" s="298">
        <v>200000</v>
      </c>
      <c r="E122" s="298"/>
      <c r="F122" s="298"/>
      <c r="G122" s="298"/>
      <c r="H122" s="298"/>
      <c r="I122" s="298"/>
      <c r="J122" s="298"/>
      <c r="K122" s="298"/>
      <c r="L122" s="298">
        <v>224910</v>
      </c>
      <c r="M122" s="1241"/>
      <c r="N122" s="1288"/>
      <c r="O122" s="298"/>
    </row>
    <row r="123" spans="1:15" ht="15" customHeight="1" x14ac:dyDescent="0.35">
      <c r="A123" s="1227" t="s">
        <v>342</v>
      </c>
      <c r="B123" s="298"/>
      <c r="C123" s="297"/>
      <c r="D123" s="298"/>
      <c r="E123" s="298"/>
      <c r="F123" s="298"/>
      <c r="G123" s="298"/>
      <c r="H123" s="298"/>
      <c r="I123" s="298"/>
      <c r="J123" s="298">
        <v>50000</v>
      </c>
      <c r="K123" s="298"/>
      <c r="L123" s="298"/>
      <c r="M123" s="1241"/>
      <c r="N123" s="1288"/>
      <c r="O123" s="298"/>
    </row>
    <row r="124" spans="1:15" ht="15" customHeight="1" x14ac:dyDescent="0.35">
      <c r="A124" s="1227"/>
      <c r="B124" s="298"/>
      <c r="C124" s="297">
        <v>226899</v>
      </c>
      <c r="D124" s="298"/>
      <c r="E124" s="298"/>
      <c r="F124" s="298"/>
      <c r="G124" s="298"/>
      <c r="H124" s="298"/>
      <c r="I124" s="298"/>
      <c r="J124" s="298">
        <v>74358</v>
      </c>
      <c r="K124" s="298"/>
      <c r="L124" s="298"/>
      <c r="M124" s="1241"/>
      <c r="N124" s="1288"/>
      <c r="O124" s="298"/>
    </row>
    <row r="125" spans="1:15" s="295" customFormat="1" ht="22" customHeight="1" x14ac:dyDescent="0.35">
      <c r="A125" s="862" t="s">
        <v>113</v>
      </c>
      <c r="B125" s="293">
        <f t="shared" ref="B125:M125" si="1">SUM(B74:B124)</f>
        <v>1687720</v>
      </c>
      <c r="C125" s="293">
        <f>SUM(C74:C124)</f>
        <v>5569666</v>
      </c>
      <c r="D125" s="293">
        <f t="shared" si="1"/>
        <v>1870508</v>
      </c>
      <c r="E125" s="293">
        <f t="shared" si="1"/>
        <v>572090</v>
      </c>
      <c r="F125" s="293">
        <f t="shared" si="1"/>
        <v>1320523</v>
      </c>
      <c r="G125" s="293">
        <f t="shared" si="1"/>
        <v>2063733</v>
      </c>
      <c r="H125" s="293">
        <f t="shared" si="1"/>
        <v>86675</v>
      </c>
      <c r="I125" s="293">
        <f t="shared" si="1"/>
        <v>215042</v>
      </c>
      <c r="J125" s="293">
        <f t="shared" si="1"/>
        <v>303675</v>
      </c>
      <c r="K125" s="293">
        <f t="shared" si="1"/>
        <v>229196</v>
      </c>
      <c r="L125" s="293">
        <f t="shared" si="1"/>
        <v>1669713</v>
      </c>
      <c r="M125" s="1293">
        <f t="shared" si="1"/>
        <v>89888</v>
      </c>
      <c r="N125" s="1294"/>
      <c r="O125" s="293">
        <f>SUM(B125:N125)</f>
        <v>15678429</v>
      </c>
    </row>
    <row r="126" spans="1:15" ht="24" customHeight="1" x14ac:dyDescent="0.35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2">
        <f>SUM(O5:O125)</f>
        <v>36885770</v>
      </c>
    </row>
    <row r="127" spans="1:15" ht="22" customHeight="1" x14ac:dyDescent="0.35">
      <c r="A127" s="303" t="s">
        <v>343</v>
      </c>
      <c r="B127" s="303"/>
      <c r="C127" s="303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</row>
    <row r="128" spans="1:15" ht="22" customHeight="1" x14ac:dyDescent="0.35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</row>
    <row r="129" spans="1:15" ht="22" customHeight="1" x14ac:dyDescent="0.35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</row>
    <row r="130" spans="1:15" ht="32.25" customHeight="1" x14ac:dyDescent="0.35">
      <c r="A130" s="324"/>
      <c r="B130" s="1238" t="s">
        <v>332</v>
      </c>
      <c r="C130" s="1238"/>
      <c r="D130" s="301"/>
      <c r="E130" s="301"/>
      <c r="F130" s="301"/>
      <c r="G130" s="301"/>
      <c r="H130" s="1239" t="s">
        <v>333</v>
      </c>
      <c r="I130" s="1239"/>
      <c r="J130" s="866"/>
      <c r="K130" s="301"/>
      <c r="L130" s="301"/>
      <c r="M130" s="866" t="s">
        <v>344</v>
      </c>
      <c r="N130" s="866"/>
      <c r="O130" s="866"/>
    </row>
    <row r="131" spans="1:15" ht="22" customHeight="1" x14ac:dyDescent="0.35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</row>
    <row r="132" spans="1:15" ht="22" customHeight="1" x14ac:dyDescent="0.35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</row>
    <row r="133" spans="1:15" ht="22" customHeight="1" x14ac:dyDescent="0.35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</row>
    <row r="134" spans="1:15" ht="22" customHeight="1" x14ac:dyDescent="0.35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</row>
    <row r="135" spans="1:15" ht="22" customHeight="1" x14ac:dyDescent="0.35">
      <c r="A135" s="325"/>
      <c r="B135" s="1286" t="s">
        <v>259</v>
      </c>
      <c r="C135" s="1286"/>
      <c r="D135" s="859"/>
      <c r="E135" s="859"/>
      <c r="F135" s="859"/>
      <c r="G135" s="315"/>
      <c r="H135" s="1287" t="s">
        <v>286</v>
      </c>
      <c r="I135" s="1287"/>
      <c r="J135" s="880"/>
      <c r="K135" s="859"/>
      <c r="L135" s="859"/>
      <c r="M135" s="880" t="s">
        <v>345</v>
      </c>
      <c r="N135" s="880"/>
      <c r="O135" s="880"/>
    </row>
    <row r="136" spans="1:15" ht="22" customHeight="1" x14ac:dyDescent="0.35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</row>
    <row r="137" spans="1:15" ht="15" x14ac:dyDescent="0.35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</row>
  </sheetData>
  <mergeCells count="246">
    <mergeCell ref="B64:C64"/>
    <mergeCell ref="B65:C66"/>
    <mergeCell ref="B67:C68"/>
    <mergeCell ref="B69:C69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M122:N122"/>
    <mergeCell ref="M123:N123"/>
    <mergeCell ref="M124:N124"/>
    <mergeCell ref="M125:N125"/>
    <mergeCell ref="B4:D4"/>
    <mergeCell ref="B5:C5"/>
    <mergeCell ref="B7:C7"/>
    <mergeCell ref="B6:C6"/>
    <mergeCell ref="B8:C9"/>
    <mergeCell ref="B10:C10"/>
    <mergeCell ref="B11:C11"/>
    <mergeCell ref="B12:C13"/>
    <mergeCell ref="B14:C15"/>
    <mergeCell ref="B17:C17"/>
    <mergeCell ref="B16:C16"/>
    <mergeCell ref="B18:C18"/>
    <mergeCell ref="M117:N117"/>
    <mergeCell ref="M118:N118"/>
    <mergeCell ref="M119:N119"/>
    <mergeCell ref="M120:N120"/>
    <mergeCell ref="M121:N121"/>
    <mergeCell ref="M112:N112"/>
    <mergeCell ref="M113:N113"/>
    <mergeCell ref="M114:N114"/>
    <mergeCell ref="M115:N115"/>
    <mergeCell ref="M116:N116"/>
    <mergeCell ref="M107:N107"/>
    <mergeCell ref="M108:N108"/>
    <mergeCell ref="M109:N109"/>
    <mergeCell ref="M110:N110"/>
    <mergeCell ref="M111:N111"/>
    <mergeCell ref="M102:N102"/>
    <mergeCell ref="M103:N103"/>
    <mergeCell ref="M104:N104"/>
    <mergeCell ref="M105:N105"/>
    <mergeCell ref="M106:N106"/>
    <mergeCell ref="M97:N97"/>
    <mergeCell ref="M98:N98"/>
    <mergeCell ref="M99:N99"/>
    <mergeCell ref="M100:N100"/>
    <mergeCell ref="M101:N101"/>
    <mergeCell ref="M92:N92"/>
    <mergeCell ref="M93:N93"/>
    <mergeCell ref="M94:N94"/>
    <mergeCell ref="M95:N95"/>
    <mergeCell ref="M96:N96"/>
    <mergeCell ref="M74:N74"/>
    <mergeCell ref="M75:N75"/>
    <mergeCell ref="M76:N76"/>
    <mergeCell ref="M87:N87"/>
    <mergeCell ref="M88:N88"/>
    <mergeCell ref="M89:N89"/>
    <mergeCell ref="M90:N90"/>
    <mergeCell ref="M91:N91"/>
    <mergeCell ref="M82:N82"/>
    <mergeCell ref="M83:N83"/>
    <mergeCell ref="M84:N84"/>
    <mergeCell ref="M85:N85"/>
    <mergeCell ref="M86:N86"/>
    <mergeCell ref="K65:L65"/>
    <mergeCell ref="K66:L66"/>
    <mergeCell ref="K67:L67"/>
    <mergeCell ref="K68:L68"/>
    <mergeCell ref="K69:L69"/>
    <mergeCell ref="K60:L60"/>
    <mergeCell ref="K61:L61"/>
    <mergeCell ref="K62:L62"/>
    <mergeCell ref="K63:L63"/>
    <mergeCell ref="K64:L64"/>
    <mergeCell ref="K55:L55"/>
    <mergeCell ref="K56:L56"/>
    <mergeCell ref="K57:L57"/>
    <mergeCell ref="K58:L58"/>
    <mergeCell ref="K59:L59"/>
    <mergeCell ref="K50:L50"/>
    <mergeCell ref="K51:L51"/>
    <mergeCell ref="K52:L52"/>
    <mergeCell ref="K53:L53"/>
    <mergeCell ref="K54:L54"/>
    <mergeCell ref="K45:L45"/>
    <mergeCell ref="K46:L46"/>
    <mergeCell ref="K47:L47"/>
    <mergeCell ref="K48:L48"/>
    <mergeCell ref="K49:L49"/>
    <mergeCell ref="K40:L40"/>
    <mergeCell ref="K41:L41"/>
    <mergeCell ref="K42:L42"/>
    <mergeCell ref="K43:L43"/>
    <mergeCell ref="K44:L44"/>
    <mergeCell ref="K35:L35"/>
    <mergeCell ref="K36:L36"/>
    <mergeCell ref="K37:L37"/>
    <mergeCell ref="K38:L38"/>
    <mergeCell ref="K39:L39"/>
    <mergeCell ref="K30:L30"/>
    <mergeCell ref="K31:L31"/>
    <mergeCell ref="K32:L32"/>
    <mergeCell ref="K33:L33"/>
    <mergeCell ref="K34:L34"/>
    <mergeCell ref="K25:L25"/>
    <mergeCell ref="K26:L26"/>
    <mergeCell ref="K27:L27"/>
    <mergeCell ref="K28:L28"/>
    <mergeCell ref="K29:L29"/>
    <mergeCell ref="K20:L20"/>
    <mergeCell ref="K21:L21"/>
    <mergeCell ref="K22:L22"/>
    <mergeCell ref="K23:L23"/>
    <mergeCell ref="K24:L24"/>
    <mergeCell ref="K15:L15"/>
    <mergeCell ref="K16:L16"/>
    <mergeCell ref="K17:L17"/>
    <mergeCell ref="K18:L18"/>
    <mergeCell ref="K19:L19"/>
    <mergeCell ref="K10:L10"/>
    <mergeCell ref="K11:L11"/>
    <mergeCell ref="K12:L12"/>
    <mergeCell ref="K13:L13"/>
    <mergeCell ref="K14:L14"/>
    <mergeCell ref="K7:L7"/>
    <mergeCell ref="K5:L5"/>
    <mergeCell ref="K6:L6"/>
    <mergeCell ref="K9:L9"/>
    <mergeCell ref="K8:L8"/>
    <mergeCell ref="A1:O1"/>
    <mergeCell ref="A2:O2"/>
    <mergeCell ref="A4:A5"/>
    <mergeCell ref="E4:F4"/>
    <mergeCell ref="O4:O5"/>
    <mergeCell ref="K4:L4"/>
    <mergeCell ref="A48:A49"/>
    <mergeCell ref="A50:A51"/>
    <mergeCell ref="A28:A29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54:A55"/>
    <mergeCell ref="A56:A58"/>
    <mergeCell ref="A59:A60"/>
    <mergeCell ref="A61:A62"/>
    <mergeCell ref="A63:A64"/>
    <mergeCell ref="A65:A66"/>
    <mergeCell ref="A67:A68"/>
    <mergeCell ref="A72:A73"/>
    <mergeCell ref="A52:A53"/>
    <mergeCell ref="E72:G72"/>
    <mergeCell ref="H72:K72"/>
    <mergeCell ref="O72:O73"/>
    <mergeCell ref="B72:C72"/>
    <mergeCell ref="A103:A104"/>
    <mergeCell ref="A77:A78"/>
    <mergeCell ref="A79:A80"/>
    <mergeCell ref="A81:A82"/>
    <mergeCell ref="A83:A84"/>
    <mergeCell ref="A85:A86"/>
    <mergeCell ref="A87:A88"/>
    <mergeCell ref="A91:A92"/>
    <mergeCell ref="A93:A94"/>
    <mergeCell ref="A96:A97"/>
    <mergeCell ref="A98:A99"/>
    <mergeCell ref="A101:A102"/>
    <mergeCell ref="A75:A76"/>
    <mergeCell ref="M77:N77"/>
    <mergeCell ref="M78:N78"/>
    <mergeCell ref="M79:N79"/>
    <mergeCell ref="M80:N80"/>
    <mergeCell ref="M81:N81"/>
    <mergeCell ref="M72:N72"/>
    <mergeCell ref="M73:N73"/>
    <mergeCell ref="B130:C130"/>
    <mergeCell ref="H130:I130"/>
    <mergeCell ref="B135:C135"/>
    <mergeCell ref="H135:I135"/>
    <mergeCell ref="A109:A110"/>
    <mergeCell ref="A111:A112"/>
    <mergeCell ref="A115:A116"/>
    <mergeCell ref="A118:A119"/>
    <mergeCell ref="A121:A122"/>
    <mergeCell ref="A123:A124"/>
    <mergeCell ref="A113:A114"/>
  </mergeCells>
  <printOptions horizontalCentered="1"/>
  <pageMargins left="0.25" right="0.25" top="0.16" bottom="0.12" header="0.18" footer="0.12"/>
  <pageSetup paperSize="9" scale="49" fitToHeight="0" orientation="landscape" horizontalDpi="360" verticalDpi="360" r:id="rId1"/>
  <rowBreaks count="1" manualBreakCount="1">
    <brk id="70" max="15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12">
    <pageSetUpPr fitToPage="1"/>
  </sheetPr>
  <dimension ref="A1:O136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21.453125" style="294" customWidth="1"/>
    <col min="3" max="3" width="25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18.453125" style="294" bestFit="1" customWidth="1"/>
    <col min="10" max="10" width="19.453125" style="294" customWidth="1"/>
    <col min="11" max="11" width="16.453125" style="294" customWidth="1"/>
    <col min="12" max="12" width="18.453125" style="294" bestFit="1" customWidth="1"/>
    <col min="13" max="13" width="19.453125" style="294" customWidth="1"/>
    <col min="14" max="14" width="17.453125" style="294" customWidth="1"/>
    <col min="15" max="15" width="21.453125" style="294" customWidth="1"/>
    <col min="16" max="16384" width="9.1796875" style="294"/>
  </cols>
  <sheetData>
    <row r="1" spans="1:15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5" ht="15" x14ac:dyDescent="0.35">
      <c r="A2" s="1237" t="s">
        <v>346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5" s="295" customFormat="1" ht="22" customHeight="1" x14ac:dyDescent="0.35">
      <c r="A4" s="1236" t="s">
        <v>2</v>
      </c>
      <c r="B4" s="873" t="s">
        <v>232</v>
      </c>
      <c r="C4" s="1268" t="s">
        <v>174</v>
      </c>
      <c r="D4" s="1269"/>
      <c r="E4" s="1268" t="s">
        <v>347</v>
      </c>
      <c r="F4" s="1269"/>
      <c r="G4" s="1268" t="s">
        <v>348</v>
      </c>
      <c r="H4" s="1281"/>
      <c r="I4" s="1269"/>
      <c r="J4" s="869" t="s">
        <v>176</v>
      </c>
      <c r="K4" s="285"/>
      <c r="L4" s="285" t="s">
        <v>349</v>
      </c>
      <c r="M4" s="1236" t="s">
        <v>350</v>
      </c>
      <c r="N4" s="1236"/>
      <c r="O4" s="1245" t="s">
        <v>9</v>
      </c>
    </row>
    <row r="5" spans="1:15" s="296" customFormat="1" ht="30.75" customHeight="1" x14ac:dyDescent="0.35">
      <c r="A5" s="1236"/>
      <c r="B5" s="869" t="s">
        <v>351</v>
      </c>
      <c r="C5" s="869" t="s">
        <v>325</v>
      </c>
      <c r="D5" s="869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869" t="s">
        <v>352</v>
      </c>
      <c r="L5" s="869" t="s">
        <v>193</v>
      </c>
      <c r="M5" s="869" t="s">
        <v>225</v>
      </c>
      <c r="N5" s="876" t="s">
        <v>226</v>
      </c>
      <c r="O5" s="1247"/>
    </row>
    <row r="6" spans="1:15" ht="15" customHeight="1" x14ac:dyDescent="0.35">
      <c r="A6" s="1249">
        <v>43647</v>
      </c>
      <c r="B6" s="297"/>
      <c r="C6" s="297">
        <v>195534</v>
      </c>
      <c r="D6" s="297">
        <v>188879</v>
      </c>
      <c r="E6" s="297">
        <v>217845</v>
      </c>
      <c r="F6" s="297">
        <v>127823</v>
      </c>
      <c r="G6" s="298"/>
      <c r="H6" s="298"/>
      <c r="I6" s="298"/>
      <c r="J6" s="298"/>
      <c r="K6" s="298"/>
      <c r="L6" s="298"/>
      <c r="M6" s="298"/>
      <c r="N6" s="298"/>
      <c r="O6" s="298"/>
    </row>
    <row r="7" spans="1:15" ht="15" customHeight="1" x14ac:dyDescent="0.35">
      <c r="A7" s="1251"/>
      <c r="B7" s="886"/>
      <c r="C7" s="886"/>
      <c r="D7" s="297"/>
      <c r="E7" s="297"/>
      <c r="F7" s="297"/>
      <c r="G7" s="298"/>
      <c r="H7" s="298"/>
      <c r="I7" s="298">
        <v>114750</v>
      </c>
      <c r="J7" s="298"/>
      <c r="K7" s="298"/>
      <c r="L7" s="298"/>
      <c r="M7" s="298"/>
      <c r="N7" s="298"/>
      <c r="O7" s="298"/>
    </row>
    <row r="8" spans="1:15" ht="15" customHeight="1" x14ac:dyDescent="0.35">
      <c r="A8" s="1249">
        <v>43648</v>
      </c>
      <c r="B8" s="886"/>
      <c r="C8" s="886"/>
      <c r="D8" s="297"/>
      <c r="E8" s="297"/>
      <c r="F8" s="297"/>
      <c r="G8" s="298">
        <v>167055</v>
      </c>
      <c r="H8" s="298"/>
      <c r="I8" s="298">
        <v>114750</v>
      </c>
      <c r="J8" s="298"/>
      <c r="K8" s="298"/>
      <c r="L8" s="298"/>
      <c r="M8" s="298"/>
      <c r="N8" s="298"/>
      <c r="O8" s="298"/>
    </row>
    <row r="9" spans="1:15" ht="15" customHeight="1" x14ac:dyDescent="0.35">
      <c r="A9" s="1251"/>
      <c r="B9" s="887"/>
      <c r="C9" s="887">
        <v>165164</v>
      </c>
      <c r="D9" s="297">
        <v>172584</v>
      </c>
      <c r="E9" s="297"/>
      <c r="F9" s="297"/>
      <c r="G9" s="298">
        <v>81779</v>
      </c>
      <c r="H9" s="298">
        <v>76046</v>
      </c>
      <c r="I9" s="298">
        <v>114750</v>
      </c>
      <c r="J9" s="298"/>
      <c r="K9" s="298"/>
      <c r="L9" s="298"/>
      <c r="M9" s="298"/>
      <c r="N9" s="298"/>
      <c r="O9" s="298"/>
    </row>
    <row r="10" spans="1:15" ht="15" customHeight="1" x14ac:dyDescent="0.35">
      <c r="A10" s="1249">
        <v>43649</v>
      </c>
      <c r="B10" s="887"/>
      <c r="C10" s="887"/>
      <c r="D10" s="297"/>
      <c r="E10" s="297"/>
      <c r="F10" s="297"/>
      <c r="G10" s="298"/>
      <c r="H10" s="298"/>
      <c r="I10" s="298">
        <v>62501</v>
      </c>
      <c r="J10" s="298"/>
      <c r="K10" s="298"/>
      <c r="L10" s="298"/>
      <c r="M10" s="298"/>
      <c r="N10" s="298"/>
      <c r="O10" s="298"/>
    </row>
    <row r="11" spans="1:15" ht="15" customHeight="1" x14ac:dyDescent="0.35">
      <c r="A11" s="1251"/>
      <c r="B11" s="297"/>
      <c r="C11" s="297">
        <v>166847</v>
      </c>
      <c r="D11" s="297">
        <v>186354</v>
      </c>
      <c r="E11" s="297"/>
      <c r="F11" s="297"/>
      <c r="G11" s="298"/>
      <c r="H11" s="298"/>
      <c r="I11" s="298">
        <v>114750</v>
      </c>
      <c r="J11" s="298"/>
      <c r="K11" s="298"/>
      <c r="L11" s="298"/>
      <c r="M11" s="298"/>
      <c r="N11" s="298"/>
      <c r="O11" s="298"/>
    </row>
    <row r="12" spans="1:15" ht="15" customHeight="1" x14ac:dyDescent="0.35">
      <c r="A12" s="1249">
        <v>43650</v>
      </c>
      <c r="B12" s="886"/>
      <c r="C12" s="886">
        <v>190256</v>
      </c>
      <c r="D12" s="297">
        <v>180999</v>
      </c>
      <c r="E12" s="297">
        <v>194567</v>
      </c>
      <c r="F12" s="297"/>
      <c r="G12" s="298"/>
      <c r="H12" s="298"/>
      <c r="I12" s="298">
        <v>114750</v>
      </c>
      <c r="J12" s="298">
        <v>91877</v>
      </c>
      <c r="K12" s="298"/>
      <c r="L12" s="298">
        <v>88434</v>
      </c>
      <c r="M12" s="298"/>
      <c r="N12" s="298"/>
      <c r="O12" s="298"/>
    </row>
    <row r="13" spans="1:15" ht="15" customHeight="1" x14ac:dyDescent="0.35">
      <c r="A13" s="1251"/>
      <c r="B13" s="887"/>
      <c r="C13" s="887"/>
      <c r="D13" s="297"/>
      <c r="E13" s="297"/>
      <c r="F13" s="297"/>
      <c r="G13" s="298"/>
      <c r="H13" s="298"/>
      <c r="I13" s="298"/>
      <c r="J13" s="298"/>
      <c r="K13" s="298"/>
      <c r="L13" s="298"/>
      <c r="M13" s="298"/>
      <c r="N13" s="298"/>
      <c r="O13" s="298"/>
    </row>
    <row r="14" spans="1:15" ht="15" customHeight="1" x14ac:dyDescent="0.35">
      <c r="A14" s="1249">
        <v>43651</v>
      </c>
      <c r="B14" s="886"/>
      <c r="C14" s="886">
        <v>195840</v>
      </c>
      <c r="D14" s="297">
        <v>232866</v>
      </c>
      <c r="E14" s="297"/>
      <c r="F14" s="297"/>
      <c r="G14" s="298"/>
      <c r="H14" s="298"/>
      <c r="I14" s="298">
        <v>114750</v>
      </c>
      <c r="J14" s="298"/>
      <c r="K14" s="298"/>
      <c r="L14" s="298"/>
      <c r="M14" s="298"/>
      <c r="N14" s="298"/>
      <c r="O14" s="298"/>
    </row>
    <row r="15" spans="1:15" ht="15" customHeight="1" x14ac:dyDescent="0.35">
      <c r="A15" s="1251"/>
      <c r="B15" s="887"/>
      <c r="C15" s="887"/>
      <c r="D15" s="297"/>
      <c r="E15" s="297"/>
      <c r="F15" s="297"/>
      <c r="G15" s="298"/>
      <c r="H15" s="298"/>
      <c r="I15" s="298"/>
      <c r="J15" s="298"/>
      <c r="K15" s="298"/>
      <c r="L15" s="298"/>
      <c r="M15" s="298"/>
      <c r="N15" s="298"/>
      <c r="O15" s="298"/>
    </row>
    <row r="16" spans="1:15" ht="15" customHeight="1" x14ac:dyDescent="0.35">
      <c r="A16" s="1249">
        <v>43652</v>
      </c>
      <c r="B16" s="886"/>
      <c r="C16" s="886">
        <v>210299</v>
      </c>
      <c r="D16" s="297">
        <v>169295</v>
      </c>
      <c r="E16" s="297"/>
      <c r="F16" s="297"/>
      <c r="G16" s="298"/>
      <c r="H16" s="298"/>
      <c r="I16" s="298">
        <v>114750</v>
      </c>
      <c r="J16" s="298"/>
      <c r="K16" s="298"/>
      <c r="L16" s="298"/>
      <c r="M16" s="298"/>
      <c r="N16" s="298"/>
      <c r="O16" s="298"/>
    </row>
    <row r="17" spans="1:15" ht="15" customHeight="1" x14ac:dyDescent="0.35">
      <c r="A17" s="1251"/>
      <c r="B17" s="887"/>
      <c r="C17" s="887"/>
      <c r="D17" s="297"/>
      <c r="E17" s="297"/>
      <c r="F17" s="297"/>
      <c r="G17" s="298"/>
      <c r="H17" s="298"/>
      <c r="I17" s="298"/>
      <c r="J17" s="298"/>
      <c r="K17" s="298"/>
      <c r="L17" s="298"/>
      <c r="M17" s="298"/>
      <c r="N17" s="298"/>
      <c r="O17" s="298"/>
    </row>
    <row r="18" spans="1:15" ht="15" customHeight="1" x14ac:dyDescent="0.35">
      <c r="A18" s="1249">
        <v>43653</v>
      </c>
      <c r="B18" s="886"/>
      <c r="C18" s="886">
        <v>217949</v>
      </c>
      <c r="D18" s="297">
        <v>223457</v>
      </c>
      <c r="E18" s="297"/>
      <c r="F18" s="297"/>
      <c r="G18" s="298"/>
      <c r="H18" s="298"/>
      <c r="I18" s="298"/>
      <c r="J18" s="298"/>
      <c r="K18" s="298"/>
      <c r="L18" s="298"/>
      <c r="M18" s="298"/>
      <c r="N18" s="298"/>
      <c r="O18" s="298"/>
    </row>
    <row r="19" spans="1:15" ht="15" customHeight="1" x14ac:dyDescent="0.35">
      <c r="A19" s="1251"/>
      <c r="B19" s="887"/>
      <c r="C19" s="887"/>
      <c r="D19" s="297"/>
      <c r="E19" s="297"/>
      <c r="F19" s="297"/>
      <c r="G19" s="298"/>
      <c r="H19" s="298"/>
      <c r="I19" s="298"/>
      <c r="J19" s="298"/>
      <c r="K19" s="298"/>
      <c r="L19" s="298"/>
      <c r="M19" s="298"/>
      <c r="N19" s="298"/>
      <c r="O19" s="298"/>
    </row>
    <row r="20" spans="1:15" ht="15" customHeight="1" x14ac:dyDescent="0.35">
      <c r="A20" s="1249">
        <v>43654</v>
      </c>
      <c r="B20" s="886"/>
      <c r="C20" s="886">
        <v>176945</v>
      </c>
      <c r="D20" s="297">
        <v>227358</v>
      </c>
      <c r="E20" s="297">
        <v>174225</v>
      </c>
      <c r="F20" s="297"/>
      <c r="G20" s="298"/>
      <c r="H20" s="298">
        <v>71466</v>
      </c>
      <c r="I20" s="298">
        <v>114750</v>
      </c>
      <c r="J20" s="298"/>
      <c r="K20" s="298"/>
      <c r="L20" s="298"/>
      <c r="M20" s="298"/>
      <c r="N20" s="298"/>
      <c r="O20" s="298"/>
    </row>
    <row r="21" spans="1:15" ht="15" customHeight="1" x14ac:dyDescent="0.35">
      <c r="A21" s="1251"/>
      <c r="B21" s="887"/>
      <c r="C21" s="887"/>
      <c r="D21" s="297"/>
      <c r="E21" s="297"/>
      <c r="F21" s="297"/>
      <c r="G21" s="298"/>
      <c r="H21" s="298"/>
      <c r="I21" s="298"/>
      <c r="J21" s="298"/>
      <c r="K21" s="298"/>
      <c r="L21" s="298"/>
      <c r="M21" s="298"/>
      <c r="N21" s="298"/>
      <c r="O21" s="298"/>
    </row>
    <row r="22" spans="1:15" ht="15" customHeight="1" x14ac:dyDescent="0.35">
      <c r="A22" s="1249">
        <v>43655</v>
      </c>
      <c r="B22" s="886"/>
      <c r="C22" s="886">
        <v>200736</v>
      </c>
      <c r="D22" s="297">
        <v>209840</v>
      </c>
      <c r="E22" s="297"/>
      <c r="F22" s="297">
        <v>189984</v>
      </c>
      <c r="G22" s="298"/>
      <c r="H22" s="298"/>
      <c r="I22" s="298">
        <v>114750</v>
      </c>
      <c r="J22" s="298"/>
      <c r="K22" s="298"/>
      <c r="L22" s="298"/>
      <c r="M22" s="298"/>
      <c r="N22" s="298"/>
      <c r="O22" s="298"/>
    </row>
    <row r="23" spans="1:15" ht="15" customHeight="1" x14ac:dyDescent="0.35">
      <c r="A23" s="1251"/>
      <c r="B23" s="887"/>
      <c r="C23" s="887"/>
      <c r="D23" s="297"/>
      <c r="E23" s="297"/>
      <c r="F23" s="297"/>
      <c r="G23" s="298"/>
      <c r="H23" s="298"/>
      <c r="I23" s="298"/>
      <c r="J23" s="298"/>
      <c r="K23" s="298"/>
      <c r="L23" s="298"/>
      <c r="M23" s="298"/>
      <c r="N23" s="298"/>
      <c r="O23" s="298"/>
    </row>
    <row r="24" spans="1:15" ht="15" customHeight="1" x14ac:dyDescent="0.35">
      <c r="A24" s="1249">
        <v>43656</v>
      </c>
      <c r="B24" s="886"/>
      <c r="C24" s="886">
        <v>150782</v>
      </c>
      <c r="D24" s="297">
        <v>141908</v>
      </c>
      <c r="E24" s="297"/>
      <c r="F24" s="297"/>
      <c r="G24" s="298"/>
      <c r="H24" s="298"/>
      <c r="I24" s="298">
        <v>114750</v>
      </c>
      <c r="J24" s="298">
        <v>98609</v>
      </c>
      <c r="K24" s="298"/>
      <c r="L24" s="298"/>
      <c r="M24" s="298"/>
      <c r="N24" s="298"/>
      <c r="O24" s="298"/>
    </row>
    <row r="25" spans="1:15" ht="15" customHeight="1" x14ac:dyDescent="0.35">
      <c r="A25" s="1251"/>
      <c r="B25" s="887"/>
      <c r="C25" s="887"/>
      <c r="D25" s="297"/>
      <c r="E25" s="297"/>
      <c r="F25" s="297"/>
      <c r="G25" s="298"/>
      <c r="H25" s="298"/>
      <c r="I25" s="298">
        <v>114750</v>
      </c>
      <c r="J25" s="298"/>
      <c r="K25" s="298"/>
      <c r="L25" s="298"/>
      <c r="M25" s="298"/>
      <c r="N25" s="298"/>
      <c r="O25" s="298"/>
    </row>
    <row r="26" spans="1:15" ht="15" customHeight="1" x14ac:dyDescent="0.35">
      <c r="A26" s="1249">
        <v>43657</v>
      </c>
      <c r="B26" s="886"/>
      <c r="C26" s="886">
        <v>358740</v>
      </c>
      <c r="D26" s="297">
        <v>394690</v>
      </c>
      <c r="E26" s="297"/>
      <c r="F26" s="297"/>
      <c r="G26" s="298"/>
      <c r="H26" s="298"/>
      <c r="I26" s="298">
        <v>33600</v>
      </c>
      <c r="J26" s="298"/>
      <c r="K26" s="298"/>
      <c r="L26" s="298"/>
      <c r="M26" s="298"/>
      <c r="N26" s="298"/>
      <c r="O26" s="298"/>
    </row>
    <row r="27" spans="1:15" ht="15" customHeight="1" x14ac:dyDescent="0.35">
      <c r="A27" s="1251"/>
      <c r="B27" s="887"/>
      <c r="C27" s="887"/>
      <c r="D27" s="297"/>
      <c r="E27" s="297"/>
      <c r="F27" s="297"/>
      <c r="G27" s="298"/>
      <c r="H27" s="298"/>
      <c r="I27" s="298"/>
      <c r="J27" s="298"/>
      <c r="K27" s="298"/>
      <c r="L27" s="298"/>
      <c r="M27" s="298"/>
      <c r="N27" s="298"/>
      <c r="O27" s="298"/>
    </row>
    <row r="28" spans="1:15" ht="15" customHeight="1" x14ac:dyDescent="0.35">
      <c r="A28" s="1249">
        <v>43658</v>
      </c>
      <c r="B28" s="886"/>
      <c r="C28" s="886">
        <v>139995</v>
      </c>
      <c r="D28" s="297">
        <v>93866</v>
      </c>
      <c r="E28" s="297"/>
      <c r="F28" s="297"/>
      <c r="G28" s="298">
        <v>50490</v>
      </c>
      <c r="H28" s="298"/>
      <c r="I28" s="298">
        <v>114750</v>
      </c>
      <c r="J28" s="298"/>
      <c r="K28" s="298"/>
      <c r="L28" s="298"/>
      <c r="M28" s="298"/>
      <c r="N28" s="298">
        <v>610040</v>
      </c>
      <c r="O28" s="298"/>
    </row>
    <row r="29" spans="1:15" ht="15" customHeight="1" x14ac:dyDescent="0.35">
      <c r="A29" s="1251"/>
      <c r="B29" s="887"/>
      <c r="C29" s="887"/>
      <c r="D29" s="297"/>
      <c r="E29" s="297"/>
      <c r="F29" s="297"/>
      <c r="G29" s="298">
        <v>139772</v>
      </c>
      <c r="H29" s="298"/>
      <c r="I29" s="298">
        <v>114750</v>
      </c>
      <c r="J29" s="298"/>
      <c r="K29" s="298"/>
      <c r="L29" s="298"/>
      <c r="M29" s="298"/>
      <c r="N29" s="298"/>
      <c r="O29" s="298"/>
    </row>
    <row r="30" spans="1:15" ht="15" customHeight="1" x14ac:dyDescent="0.35">
      <c r="A30" s="1249">
        <v>43659</v>
      </c>
      <c r="B30" s="886"/>
      <c r="C30" s="886">
        <v>185130</v>
      </c>
      <c r="D30" s="297">
        <v>186890</v>
      </c>
      <c r="E30" s="297">
        <v>131892</v>
      </c>
      <c r="F30" s="297">
        <v>184628</v>
      </c>
      <c r="G30" s="298"/>
      <c r="H30" s="298">
        <v>72369</v>
      </c>
      <c r="I30" s="298"/>
      <c r="J30" s="298">
        <v>101210</v>
      </c>
      <c r="K30" s="298"/>
      <c r="L30" s="298"/>
      <c r="M30" s="298"/>
      <c r="N30" s="298"/>
      <c r="O30" s="298"/>
    </row>
    <row r="31" spans="1:15" ht="15" customHeight="1" x14ac:dyDescent="0.35">
      <c r="A31" s="1251"/>
      <c r="B31" s="887"/>
      <c r="C31" s="887"/>
      <c r="D31" s="297"/>
      <c r="E31" s="297"/>
      <c r="F31" s="297"/>
      <c r="G31" s="298"/>
      <c r="H31" s="298"/>
      <c r="I31" s="298"/>
      <c r="J31" s="298"/>
      <c r="K31" s="298"/>
      <c r="L31" s="298"/>
      <c r="M31" s="298"/>
      <c r="N31" s="298"/>
      <c r="O31" s="298"/>
    </row>
    <row r="32" spans="1:15" ht="15" customHeight="1" x14ac:dyDescent="0.35">
      <c r="A32" s="1249">
        <v>43660</v>
      </c>
      <c r="B32" s="886"/>
      <c r="C32" s="886">
        <v>212135</v>
      </c>
      <c r="D32" s="297">
        <v>234932</v>
      </c>
      <c r="E32" s="297"/>
      <c r="F32" s="297"/>
      <c r="G32" s="298"/>
      <c r="H32" s="298"/>
      <c r="I32" s="298"/>
      <c r="J32" s="298"/>
      <c r="K32" s="298"/>
      <c r="L32" s="298"/>
      <c r="M32" s="298"/>
      <c r="N32" s="298"/>
      <c r="O32" s="298"/>
    </row>
    <row r="33" spans="1:15" ht="15" customHeight="1" x14ac:dyDescent="0.35">
      <c r="A33" s="1251"/>
      <c r="B33" s="887"/>
      <c r="C33" s="887"/>
      <c r="D33" s="297"/>
      <c r="E33" s="297"/>
      <c r="F33" s="297"/>
      <c r="G33" s="298"/>
      <c r="H33" s="298"/>
      <c r="I33" s="298"/>
      <c r="J33" s="298"/>
      <c r="K33" s="298"/>
      <c r="L33" s="298"/>
      <c r="M33" s="298"/>
      <c r="N33" s="298"/>
      <c r="O33" s="298"/>
    </row>
    <row r="34" spans="1:15" ht="15" customHeight="1" x14ac:dyDescent="0.35">
      <c r="A34" s="1249">
        <v>43661</v>
      </c>
      <c r="B34" s="886"/>
      <c r="C34" s="886">
        <v>162180</v>
      </c>
      <c r="D34" s="297">
        <v>178245</v>
      </c>
      <c r="E34" s="297"/>
      <c r="F34" s="297"/>
      <c r="G34" s="298"/>
      <c r="H34" s="298"/>
      <c r="I34" s="298">
        <v>306000</v>
      </c>
      <c r="J34" s="298"/>
      <c r="K34" s="298"/>
      <c r="L34" s="298"/>
      <c r="M34" s="298"/>
      <c r="N34" s="298"/>
      <c r="O34" s="298"/>
    </row>
    <row r="35" spans="1:15" ht="15" customHeight="1" x14ac:dyDescent="0.35">
      <c r="A35" s="1251"/>
      <c r="B35" s="887"/>
      <c r="C35" s="887"/>
      <c r="D35" s="297"/>
      <c r="E35" s="297"/>
      <c r="F35" s="297"/>
      <c r="G35" s="298"/>
      <c r="H35" s="298"/>
      <c r="I35" s="298">
        <v>114750</v>
      </c>
      <c r="J35" s="298"/>
      <c r="K35" s="298"/>
      <c r="L35" s="298"/>
      <c r="M35" s="298"/>
      <c r="N35" s="298"/>
      <c r="O35" s="298"/>
    </row>
    <row r="36" spans="1:15" ht="15" customHeight="1" x14ac:dyDescent="0.35">
      <c r="A36" s="1249">
        <v>43662</v>
      </c>
      <c r="B36" s="886"/>
      <c r="C36" s="886"/>
      <c r="D36" s="297"/>
      <c r="E36" s="297"/>
      <c r="F36" s="297"/>
      <c r="G36" s="298"/>
      <c r="H36" s="298"/>
      <c r="I36" s="298"/>
      <c r="J36" s="298"/>
      <c r="K36" s="298"/>
      <c r="L36" s="298"/>
      <c r="M36" s="298"/>
      <c r="N36" s="298"/>
      <c r="O36" s="298"/>
    </row>
    <row r="37" spans="1:15" ht="15" customHeight="1" x14ac:dyDescent="0.35">
      <c r="A37" s="1251"/>
      <c r="B37" s="887"/>
      <c r="C37" s="887">
        <v>153842</v>
      </c>
      <c r="D37" s="297">
        <v>170672</v>
      </c>
      <c r="E37" s="297"/>
      <c r="F37" s="297"/>
      <c r="G37" s="298"/>
      <c r="H37" s="298"/>
      <c r="I37" s="298">
        <v>114750</v>
      </c>
      <c r="J37" s="298"/>
      <c r="K37" s="298"/>
      <c r="L37" s="298">
        <v>95166</v>
      </c>
      <c r="M37" s="298"/>
      <c r="N37" s="298"/>
      <c r="O37" s="298"/>
    </row>
    <row r="38" spans="1:15" ht="15" customHeight="1" x14ac:dyDescent="0.35">
      <c r="A38" s="1249">
        <v>43663</v>
      </c>
      <c r="B38" s="886"/>
      <c r="C38" s="886"/>
      <c r="D38" s="297"/>
      <c r="E38" s="297"/>
      <c r="F38" s="297"/>
      <c r="G38" s="298"/>
      <c r="H38" s="298"/>
      <c r="I38" s="298">
        <v>114750</v>
      </c>
      <c r="J38" s="298"/>
      <c r="K38" s="298"/>
      <c r="L38" s="298"/>
      <c r="M38" s="298"/>
      <c r="N38" s="298"/>
      <c r="O38" s="298"/>
    </row>
    <row r="39" spans="1:15" ht="15" customHeight="1" x14ac:dyDescent="0.35">
      <c r="A39" s="1251"/>
      <c r="B39" s="887"/>
      <c r="C39" s="887">
        <v>188879</v>
      </c>
      <c r="D39" s="297">
        <v>190332</v>
      </c>
      <c r="E39" s="297">
        <v>106657</v>
      </c>
      <c r="F39" s="297">
        <v>153831</v>
      </c>
      <c r="G39" s="298"/>
      <c r="H39" s="298"/>
      <c r="I39" s="298">
        <v>114750</v>
      </c>
      <c r="J39" s="298"/>
      <c r="K39" s="298"/>
      <c r="L39" s="298"/>
      <c r="M39" s="298"/>
      <c r="N39" s="298"/>
      <c r="O39" s="298"/>
    </row>
    <row r="40" spans="1:15" ht="15" customHeight="1" x14ac:dyDescent="0.35">
      <c r="A40" s="1249">
        <v>43664</v>
      </c>
      <c r="B40" s="886"/>
      <c r="C40" s="886"/>
      <c r="D40" s="297"/>
      <c r="E40" s="297"/>
      <c r="F40" s="297"/>
      <c r="G40" s="298"/>
      <c r="H40" s="298"/>
      <c r="I40" s="298"/>
      <c r="J40" s="298"/>
      <c r="K40" s="298"/>
      <c r="L40" s="298"/>
      <c r="M40" s="298"/>
      <c r="N40" s="298"/>
      <c r="O40" s="298"/>
    </row>
    <row r="41" spans="1:15" ht="15" customHeight="1" x14ac:dyDescent="0.35">
      <c r="A41" s="1251"/>
      <c r="B41" s="887"/>
      <c r="C41" s="887">
        <v>177786</v>
      </c>
      <c r="D41" s="297">
        <v>140531</v>
      </c>
      <c r="E41" s="297"/>
      <c r="F41" s="297"/>
      <c r="G41" s="298"/>
      <c r="H41" s="298"/>
      <c r="I41" s="298">
        <v>114750</v>
      </c>
      <c r="J41" s="298"/>
      <c r="K41" s="298"/>
      <c r="L41" s="298"/>
      <c r="M41" s="298"/>
      <c r="N41" s="298"/>
      <c r="O41" s="298"/>
    </row>
    <row r="42" spans="1:15" ht="15" customHeight="1" x14ac:dyDescent="0.35">
      <c r="A42" s="1249">
        <v>43665</v>
      </c>
      <c r="B42" s="886"/>
      <c r="C42" s="886"/>
      <c r="D42" s="297"/>
      <c r="E42" s="297"/>
      <c r="F42" s="297"/>
      <c r="G42" s="298"/>
      <c r="H42" s="298">
        <v>85451</v>
      </c>
      <c r="I42" s="298"/>
      <c r="J42" s="298"/>
      <c r="K42" s="298"/>
      <c r="L42" s="298"/>
      <c r="M42" s="298"/>
      <c r="N42" s="298"/>
      <c r="O42" s="298"/>
    </row>
    <row r="43" spans="1:15" ht="15" customHeight="1" x14ac:dyDescent="0.35">
      <c r="A43" s="1251"/>
      <c r="B43" s="887"/>
      <c r="C43" s="887">
        <v>284810</v>
      </c>
      <c r="D43" s="297">
        <v>146039</v>
      </c>
      <c r="E43" s="297"/>
      <c r="F43" s="297"/>
      <c r="G43" s="298"/>
      <c r="H43" s="298"/>
      <c r="I43" s="298">
        <v>114750</v>
      </c>
      <c r="J43" s="298"/>
      <c r="K43" s="298"/>
      <c r="L43" s="298"/>
      <c r="M43" s="298"/>
      <c r="N43" s="298"/>
      <c r="O43" s="298"/>
    </row>
    <row r="44" spans="1:15" ht="15" customHeight="1" x14ac:dyDescent="0.35">
      <c r="A44" s="1249">
        <v>43666</v>
      </c>
      <c r="B44" s="886"/>
      <c r="C44" s="886"/>
      <c r="D44" s="297"/>
      <c r="E44" s="297"/>
      <c r="F44" s="297"/>
      <c r="G44" s="298"/>
      <c r="H44" s="298"/>
      <c r="I44" s="298"/>
      <c r="J44" s="298"/>
      <c r="K44" s="298"/>
      <c r="L44" s="298"/>
      <c r="M44" s="298"/>
      <c r="N44" s="298"/>
      <c r="O44" s="298"/>
    </row>
    <row r="45" spans="1:15" ht="15" customHeight="1" x14ac:dyDescent="0.35">
      <c r="A45" s="1251"/>
      <c r="B45" s="887"/>
      <c r="C45" s="887"/>
      <c r="D45" s="298">
        <v>225063</v>
      </c>
      <c r="E45" s="297"/>
      <c r="F45" s="297"/>
      <c r="G45" s="298"/>
      <c r="H45" s="298"/>
      <c r="I45" s="298">
        <v>114750</v>
      </c>
      <c r="J45" s="298"/>
      <c r="K45" s="298"/>
      <c r="L45" s="298"/>
      <c r="M45" s="298"/>
      <c r="N45" s="298"/>
      <c r="O45" s="298"/>
    </row>
    <row r="46" spans="1:15" ht="15" customHeight="1" x14ac:dyDescent="0.35">
      <c r="A46" s="1249">
        <v>43667</v>
      </c>
      <c r="B46" s="886"/>
      <c r="C46" s="886"/>
      <c r="D46" s="298"/>
      <c r="E46" s="297"/>
      <c r="F46" s="297"/>
      <c r="G46" s="298"/>
      <c r="H46" s="298"/>
      <c r="I46" s="298"/>
      <c r="J46" s="298"/>
      <c r="K46" s="298"/>
      <c r="L46" s="298"/>
      <c r="M46" s="298"/>
      <c r="N46" s="298"/>
      <c r="O46" s="298"/>
    </row>
    <row r="47" spans="1:15" ht="15" customHeight="1" x14ac:dyDescent="0.35">
      <c r="A47" s="1251"/>
      <c r="B47" s="887"/>
      <c r="C47" s="887">
        <v>245795</v>
      </c>
      <c r="D47" s="297">
        <v>193775</v>
      </c>
      <c r="E47" s="297"/>
      <c r="F47" s="297">
        <v>167684</v>
      </c>
      <c r="G47" s="298"/>
      <c r="H47" s="298"/>
      <c r="I47" s="298"/>
      <c r="J47" s="298"/>
      <c r="K47" s="298"/>
      <c r="L47" s="298"/>
      <c r="M47" s="298"/>
      <c r="N47" s="298"/>
      <c r="O47" s="298"/>
    </row>
    <row r="48" spans="1:15" ht="17.25" customHeight="1" x14ac:dyDescent="0.35">
      <c r="A48" s="1249">
        <v>43668</v>
      </c>
      <c r="B48" s="886"/>
      <c r="C48" s="886"/>
      <c r="D48" s="297"/>
      <c r="E48" s="297"/>
      <c r="F48" s="297"/>
      <c r="G48" s="298">
        <v>115649</v>
      </c>
      <c r="H48" s="298"/>
      <c r="I48" s="298"/>
      <c r="J48" s="298"/>
      <c r="K48" s="298"/>
      <c r="L48" s="298"/>
      <c r="M48" s="298"/>
      <c r="N48" s="298"/>
      <c r="O48" s="298"/>
    </row>
    <row r="49" spans="1:15" ht="15" customHeight="1" x14ac:dyDescent="0.35">
      <c r="A49" s="1251"/>
      <c r="B49" s="887"/>
      <c r="C49" s="887"/>
      <c r="D49" s="297">
        <v>197447</v>
      </c>
      <c r="E49" s="297"/>
      <c r="F49" s="297"/>
      <c r="G49" s="298">
        <v>109931</v>
      </c>
      <c r="H49" s="298"/>
      <c r="I49" s="298">
        <v>114750</v>
      </c>
      <c r="J49" s="298"/>
      <c r="K49" s="298"/>
      <c r="L49" s="298"/>
      <c r="M49" s="298"/>
      <c r="N49" s="298"/>
      <c r="O49" s="298"/>
    </row>
    <row r="50" spans="1:15" ht="15" customHeight="1" x14ac:dyDescent="0.35">
      <c r="A50" s="1249">
        <v>43669</v>
      </c>
      <c r="B50" s="886"/>
      <c r="C50" s="886"/>
      <c r="D50" s="297"/>
      <c r="E50" s="297"/>
      <c r="F50" s="297"/>
      <c r="G50" s="298"/>
      <c r="H50" s="298"/>
      <c r="I50" s="298"/>
      <c r="J50" s="298"/>
      <c r="K50" s="298"/>
      <c r="L50" s="298"/>
      <c r="M50" s="298"/>
      <c r="N50" s="298"/>
      <c r="O50" s="298"/>
    </row>
    <row r="51" spans="1:15" ht="15" customHeight="1" x14ac:dyDescent="0.35">
      <c r="A51" s="1251"/>
      <c r="B51" s="887"/>
      <c r="C51" s="887">
        <v>238833</v>
      </c>
      <c r="D51" s="297">
        <v>174497</v>
      </c>
      <c r="E51" s="297">
        <v>197709</v>
      </c>
      <c r="F51" s="297"/>
      <c r="G51" s="298"/>
      <c r="H51" s="298"/>
      <c r="I51" s="298">
        <v>114750</v>
      </c>
      <c r="J51" s="298"/>
      <c r="K51" s="298"/>
      <c r="L51" s="298"/>
      <c r="M51" s="298">
        <v>629230</v>
      </c>
      <c r="N51" s="298"/>
      <c r="O51" s="298"/>
    </row>
    <row r="52" spans="1:15" ht="15" customHeight="1" x14ac:dyDescent="0.35">
      <c r="A52" s="1249">
        <v>43670</v>
      </c>
      <c r="B52" s="886"/>
      <c r="C52" s="886"/>
      <c r="D52" s="297"/>
      <c r="E52" s="297"/>
      <c r="F52" s="297"/>
      <c r="G52" s="298"/>
      <c r="H52" s="298"/>
      <c r="I52" s="298">
        <v>114750</v>
      </c>
      <c r="J52" s="298"/>
      <c r="K52" s="298"/>
      <c r="L52" s="298"/>
      <c r="M52" s="298"/>
      <c r="N52" s="298">
        <v>610970</v>
      </c>
      <c r="O52" s="298"/>
    </row>
    <row r="53" spans="1:15" ht="15" customHeight="1" x14ac:dyDescent="0.35">
      <c r="A53" s="1251"/>
      <c r="B53" s="887"/>
      <c r="C53" s="887">
        <v>182223</v>
      </c>
      <c r="D53" s="297">
        <v>203031</v>
      </c>
      <c r="E53" s="297"/>
      <c r="F53" s="297"/>
      <c r="G53" s="298"/>
      <c r="H53" s="298">
        <v>63920</v>
      </c>
      <c r="I53" s="298"/>
      <c r="J53" s="298"/>
      <c r="K53" s="298"/>
      <c r="L53" s="298"/>
      <c r="M53" s="298"/>
      <c r="N53" s="298"/>
      <c r="O53" s="298"/>
    </row>
    <row r="54" spans="1:15" ht="15" customHeight="1" x14ac:dyDescent="0.35">
      <c r="A54" s="1249">
        <v>43671</v>
      </c>
      <c r="B54" s="886"/>
      <c r="C54" s="886">
        <v>138542</v>
      </c>
      <c r="D54" s="297">
        <v>161262</v>
      </c>
      <c r="E54" s="297"/>
      <c r="F54" s="297">
        <v>148990</v>
      </c>
      <c r="G54" s="298"/>
      <c r="H54" s="298"/>
      <c r="I54" s="298"/>
      <c r="J54" s="298"/>
      <c r="K54" s="298"/>
      <c r="L54" s="298"/>
      <c r="M54" s="298"/>
      <c r="N54" s="298"/>
      <c r="O54" s="298"/>
    </row>
    <row r="55" spans="1:15" ht="15" customHeight="1" x14ac:dyDescent="0.35">
      <c r="A55" s="1251"/>
      <c r="B55" s="887"/>
      <c r="C55" s="887"/>
      <c r="D55" s="297"/>
      <c r="E55" s="297"/>
      <c r="F55" s="297"/>
      <c r="G55" s="298"/>
      <c r="H55" s="298"/>
      <c r="I55" s="298">
        <v>114750</v>
      </c>
      <c r="J55" s="298"/>
      <c r="K55" s="298"/>
      <c r="L55" s="298"/>
      <c r="M55" s="298"/>
      <c r="N55" s="298"/>
      <c r="O55" s="298"/>
    </row>
    <row r="56" spans="1:15" ht="15" customHeight="1" x14ac:dyDescent="0.35">
      <c r="A56" s="1249">
        <v>43672</v>
      </c>
      <c r="B56" s="326"/>
      <c r="C56" s="326"/>
      <c r="D56" s="297"/>
      <c r="E56" s="297"/>
      <c r="F56" s="297"/>
      <c r="G56" s="298"/>
      <c r="H56" s="298"/>
      <c r="I56" s="298"/>
      <c r="J56" s="298"/>
      <c r="K56" s="298"/>
      <c r="L56" s="298"/>
      <c r="M56" s="298"/>
      <c r="N56" s="298"/>
      <c r="O56" s="298"/>
    </row>
    <row r="57" spans="1:15" ht="15" customHeight="1" x14ac:dyDescent="0.35">
      <c r="A57" s="1250"/>
      <c r="B57" s="886"/>
      <c r="C57" s="886"/>
      <c r="D57" s="297"/>
      <c r="E57" s="297"/>
      <c r="F57" s="297"/>
      <c r="G57" s="298"/>
      <c r="H57" s="298"/>
      <c r="I57" s="298"/>
      <c r="J57" s="298"/>
      <c r="K57" s="298"/>
      <c r="L57" s="298"/>
      <c r="M57" s="298"/>
      <c r="N57" s="298"/>
      <c r="O57" s="298"/>
    </row>
    <row r="58" spans="1:15" ht="15" customHeight="1" x14ac:dyDescent="0.35">
      <c r="A58" s="1251"/>
      <c r="B58" s="887"/>
      <c r="C58" s="887"/>
      <c r="D58" s="297">
        <v>153842</v>
      </c>
      <c r="E58" s="297">
        <v>112013</v>
      </c>
      <c r="F58" s="297"/>
      <c r="G58" s="298"/>
      <c r="H58" s="298"/>
      <c r="I58" s="298"/>
      <c r="J58" s="298">
        <v>84227</v>
      </c>
      <c r="K58" s="298"/>
      <c r="L58" s="298"/>
      <c r="M58" s="298"/>
      <c r="N58" s="298"/>
      <c r="O58" s="298"/>
    </row>
    <row r="59" spans="1:15" ht="15" customHeight="1" x14ac:dyDescent="0.35">
      <c r="A59" s="1249">
        <v>43673</v>
      </c>
      <c r="B59" s="886"/>
      <c r="C59" s="886"/>
      <c r="D59" s="297"/>
      <c r="E59" s="297"/>
      <c r="F59" s="297"/>
      <c r="G59" s="298"/>
      <c r="H59" s="298"/>
      <c r="I59" s="298">
        <v>114750</v>
      </c>
      <c r="J59" s="298"/>
      <c r="K59" s="298"/>
      <c r="L59" s="298"/>
      <c r="M59" s="298"/>
      <c r="N59" s="298"/>
      <c r="O59" s="298"/>
    </row>
    <row r="60" spans="1:15" ht="15" customHeight="1" x14ac:dyDescent="0.35">
      <c r="A60" s="1251"/>
      <c r="B60" s="887"/>
      <c r="C60" s="887"/>
      <c r="D60" s="297">
        <v>204867</v>
      </c>
      <c r="E60" s="297"/>
      <c r="F60" s="297"/>
      <c r="G60" s="298"/>
      <c r="H60" s="298"/>
      <c r="I60" s="298"/>
      <c r="J60" s="298"/>
      <c r="K60" s="298"/>
      <c r="L60" s="298"/>
      <c r="M60" s="298"/>
      <c r="N60" s="298"/>
      <c r="O60" s="298"/>
    </row>
    <row r="61" spans="1:15" ht="15" customHeight="1" x14ac:dyDescent="0.35">
      <c r="A61" s="1249">
        <v>43674</v>
      </c>
      <c r="B61" s="886"/>
      <c r="C61" s="886"/>
      <c r="D61" s="297">
        <v>212211</v>
      </c>
      <c r="E61" s="297"/>
      <c r="F61" s="297"/>
      <c r="G61" s="298"/>
      <c r="H61" s="298"/>
      <c r="I61" s="298"/>
      <c r="J61" s="298"/>
      <c r="K61" s="298"/>
      <c r="L61" s="298"/>
      <c r="M61" s="298"/>
      <c r="N61" s="298"/>
      <c r="O61" s="298"/>
    </row>
    <row r="62" spans="1:15" ht="15" customHeight="1" x14ac:dyDescent="0.35">
      <c r="A62" s="1251"/>
      <c r="B62" s="887"/>
      <c r="C62" s="887"/>
      <c r="D62" s="297">
        <v>165929</v>
      </c>
      <c r="E62" s="297"/>
      <c r="F62" s="297"/>
      <c r="G62" s="298"/>
      <c r="H62" s="298"/>
      <c r="I62" s="298"/>
      <c r="J62" s="298"/>
      <c r="K62" s="298"/>
      <c r="L62" s="298"/>
      <c r="M62" s="298"/>
      <c r="N62" s="298"/>
      <c r="O62" s="298"/>
    </row>
    <row r="63" spans="1:15" ht="15" customHeight="1" x14ac:dyDescent="0.35">
      <c r="A63" s="1249">
        <v>43675</v>
      </c>
      <c r="B63" s="887"/>
      <c r="C63" s="887"/>
      <c r="D63" s="297"/>
      <c r="E63" s="297"/>
      <c r="F63" s="297"/>
      <c r="G63" s="298">
        <v>249926</v>
      </c>
      <c r="H63" s="298"/>
      <c r="I63" s="298">
        <v>114750</v>
      </c>
      <c r="J63" s="298"/>
      <c r="K63" s="298"/>
      <c r="L63" s="298"/>
      <c r="M63" s="298"/>
      <c r="N63" s="298"/>
      <c r="O63" s="298"/>
    </row>
    <row r="64" spans="1:15" ht="15" customHeight="1" x14ac:dyDescent="0.35">
      <c r="A64" s="1251"/>
      <c r="B64" s="887"/>
      <c r="C64" s="887"/>
      <c r="D64" s="297"/>
      <c r="E64" s="297"/>
      <c r="F64" s="297"/>
      <c r="G64" s="298"/>
      <c r="H64" s="298"/>
      <c r="I64" s="298"/>
      <c r="J64" s="298"/>
      <c r="K64" s="298"/>
      <c r="L64" s="298"/>
      <c r="M64" s="298"/>
      <c r="N64" s="298"/>
      <c r="O64" s="298"/>
    </row>
    <row r="65" spans="1:15" ht="15" customHeight="1" x14ac:dyDescent="0.35">
      <c r="A65" s="1249">
        <v>43676</v>
      </c>
      <c r="B65" s="887"/>
      <c r="C65" s="887"/>
      <c r="D65" s="297">
        <v>166388</v>
      </c>
      <c r="E65" s="297"/>
      <c r="F65" s="297">
        <v>204198</v>
      </c>
      <c r="G65" s="298"/>
      <c r="H65" s="298">
        <v>36950</v>
      </c>
      <c r="I65" s="298">
        <v>114750</v>
      </c>
      <c r="J65" s="298"/>
      <c r="K65" s="298"/>
      <c r="L65" s="298"/>
      <c r="M65" s="298"/>
      <c r="N65" s="298"/>
      <c r="O65" s="298"/>
    </row>
    <row r="66" spans="1:15" ht="15" customHeight="1" x14ac:dyDescent="0.35">
      <c r="A66" s="1251"/>
      <c r="B66" s="887"/>
      <c r="C66" s="887"/>
      <c r="D66" s="297"/>
      <c r="E66" s="297"/>
      <c r="F66" s="297"/>
      <c r="G66" s="298"/>
      <c r="H66" s="298"/>
      <c r="I66" s="298">
        <v>114750</v>
      </c>
      <c r="J66" s="298"/>
      <c r="K66" s="298"/>
      <c r="L66" s="298"/>
      <c r="M66" s="298"/>
      <c r="N66" s="298"/>
      <c r="O66" s="298"/>
    </row>
    <row r="67" spans="1:15" ht="15" customHeight="1" x14ac:dyDescent="0.35">
      <c r="A67" s="1249">
        <v>43677</v>
      </c>
      <c r="B67" s="887"/>
      <c r="C67" s="887"/>
      <c r="D67" s="297"/>
      <c r="E67" s="297"/>
      <c r="F67" s="297"/>
      <c r="G67" s="298"/>
      <c r="H67" s="298"/>
      <c r="I67" s="298">
        <v>114750</v>
      </c>
      <c r="J67" s="298"/>
      <c r="K67" s="298"/>
      <c r="L67" s="298"/>
      <c r="M67" s="298"/>
      <c r="N67" s="298"/>
      <c r="O67" s="298"/>
    </row>
    <row r="68" spans="1:15" ht="15" customHeight="1" x14ac:dyDescent="0.35">
      <c r="A68" s="1251"/>
      <c r="B68" s="887"/>
      <c r="C68" s="887"/>
      <c r="D68" s="297">
        <v>182070</v>
      </c>
      <c r="E68" s="297"/>
      <c r="F68" s="297"/>
      <c r="G68" s="298"/>
      <c r="H68" s="298"/>
      <c r="I68" s="298">
        <v>91647</v>
      </c>
      <c r="J68" s="298"/>
      <c r="K68" s="298"/>
      <c r="L68" s="298"/>
      <c r="M68" s="298"/>
      <c r="N68" s="298"/>
      <c r="O68" s="298"/>
    </row>
    <row r="69" spans="1:15" s="295" customFormat="1" ht="27" customHeight="1" x14ac:dyDescent="0.35">
      <c r="A69" s="862" t="s">
        <v>113</v>
      </c>
      <c r="B69" s="293">
        <f>SUM(B6:B62)</f>
        <v>0</v>
      </c>
      <c r="C69" s="293">
        <f t="shared" ref="C69:N69" si="0">SUM(C6:C68)</f>
        <v>4539242</v>
      </c>
      <c r="D69" s="293">
        <f t="shared" si="0"/>
        <v>5910119</v>
      </c>
      <c r="E69" s="293">
        <f t="shared" si="0"/>
        <v>1134908</v>
      </c>
      <c r="F69" s="293">
        <f t="shared" si="0"/>
        <v>1177138</v>
      </c>
      <c r="G69" s="293">
        <f t="shared" si="0"/>
        <v>914602</v>
      </c>
      <c r="H69" s="293">
        <f t="shared" si="0"/>
        <v>406202</v>
      </c>
      <c r="I69" s="293">
        <f t="shared" si="0"/>
        <v>3821498</v>
      </c>
      <c r="J69" s="293">
        <f t="shared" si="0"/>
        <v>375923</v>
      </c>
      <c r="K69" s="293">
        <f t="shared" si="0"/>
        <v>0</v>
      </c>
      <c r="L69" s="293">
        <f t="shared" si="0"/>
        <v>183600</v>
      </c>
      <c r="M69" s="293">
        <f t="shared" si="0"/>
        <v>629230</v>
      </c>
      <c r="N69" s="293">
        <f t="shared" si="0"/>
        <v>1221010</v>
      </c>
      <c r="O69" s="293">
        <f>SUM(B69:N69)</f>
        <v>20313472</v>
      </c>
    </row>
    <row r="70" spans="1:15" s="295" customFormat="1" ht="81" customHeight="1" x14ac:dyDescent="0.35">
      <c r="A70" s="304"/>
      <c r="B70" s="304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</row>
    <row r="71" spans="1:15" ht="26.25" customHeight="1" thickBot="1" x14ac:dyDescent="0.4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300"/>
      <c r="M71" s="299"/>
      <c r="N71" s="299"/>
      <c r="O71" s="299"/>
    </row>
    <row r="72" spans="1:15" s="295" customFormat="1" ht="48" customHeight="1" thickBot="1" x14ac:dyDescent="0.4">
      <c r="A72" s="1268" t="s">
        <v>2</v>
      </c>
      <c r="B72" s="316" t="s">
        <v>293</v>
      </c>
      <c r="C72" s="317" t="s">
        <v>293</v>
      </c>
      <c r="D72" s="318" t="s">
        <v>7</v>
      </c>
      <c r="E72" s="1265" t="s">
        <v>353</v>
      </c>
      <c r="F72" s="1266"/>
      <c r="G72" s="1267"/>
      <c r="H72" s="1296" t="s">
        <v>303</v>
      </c>
      <c r="I72" s="1297"/>
      <c r="J72" s="1297"/>
      <c r="K72" s="1298"/>
      <c r="L72" s="319" t="s">
        <v>7</v>
      </c>
      <c r="M72" s="318"/>
      <c r="N72" s="320" t="s">
        <v>304</v>
      </c>
      <c r="O72" s="1299" t="s">
        <v>9</v>
      </c>
    </row>
    <row r="73" spans="1:15" s="295" customFormat="1" ht="15" customHeight="1" thickBot="1" x14ac:dyDescent="0.4">
      <c r="A73" s="1268"/>
      <c r="B73" s="321" t="s">
        <v>317</v>
      </c>
      <c r="C73" s="322" t="s">
        <v>190</v>
      </c>
      <c r="D73" s="323" t="s">
        <v>306</v>
      </c>
      <c r="E73" s="323" t="s">
        <v>322</v>
      </c>
      <c r="F73" s="323" t="s">
        <v>354</v>
      </c>
      <c r="G73" s="323" t="s">
        <v>355</v>
      </c>
      <c r="H73" s="323" t="s">
        <v>197</v>
      </c>
      <c r="I73" s="323" t="s">
        <v>198</v>
      </c>
      <c r="J73" s="323" t="s">
        <v>199</v>
      </c>
      <c r="K73" s="323" t="s">
        <v>123</v>
      </c>
      <c r="L73" s="323" t="s">
        <v>307</v>
      </c>
      <c r="M73" s="323" t="s">
        <v>356</v>
      </c>
      <c r="N73" s="323" t="s">
        <v>284</v>
      </c>
      <c r="O73" s="1308"/>
    </row>
    <row r="74" spans="1:15" ht="15" x14ac:dyDescent="0.35">
      <c r="A74" s="870" t="s">
        <v>357</v>
      </c>
      <c r="B74" s="305"/>
      <c r="C74" s="887">
        <v>179775</v>
      </c>
      <c r="D74" s="305"/>
      <c r="E74" s="305"/>
      <c r="F74" s="305"/>
      <c r="G74" s="305"/>
      <c r="H74" s="305"/>
      <c r="I74" s="305"/>
      <c r="J74" s="305"/>
      <c r="K74" s="305"/>
      <c r="L74" s="305">
        <v>50000</v>
      </c>
      <c r="M74" s="305"/>
      <c r="N74" s="305"/>
      <c r="O74" s="305"/>
    </row>
    <row r="75" spans="1:15" ht="15" customHeight="1" x14ac:dyDescent="0.35">
      <c r="A75" s="1249">
        <v>43648</v>
      </c>
      <c r="B75" s="305"/>
      <c r="C75" s="887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05"/>
    </row>
    <row r="76" spans="1:15" ht="15" customHeight="1" x14ac:dyDescent="0.35">
      <c r="A76" s="1251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>
        <v>211599</v>
      </c>
      <c r="M76" s="298"/>
      <c r="N76" s="298"/>
      <c r="O76" s="298"/>
    </row>
    <row r="77" spans="1:15" ht="15" customHeight="1" x14ac:dyDescent="0.35">
      <c r="A77" s="1249">
        <v>43649</v>
      </c>
      <c r="B77" s="298"/>
      <c r="C77" s="297">
        <v>279837</v>
      </c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</row>
    <row r="78" spans="1:15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</row>
    <row r="79" spans="1:15" ht="15" customHeight="1" x14ac:dyDescent="0.35">
      <c r="A79" s="1249">
        <v>43650</v>
      </c>
      <c r="B79" s="298">
        <v>306000</v>
      </c>
      <c r="C79" s="297">
        <v>225216</v>
      </c>
      <c r="D79" s="298"/>
      <c r="E79" s="298"/>
      <c r="F79" s="298"/>
      <c r="G79" s="298"/>
      <c r="H79" s="298"/>
      <c r="I79" s="298">
        <v>113373</v>
      </c>
      <c r="J79" s="298"/>
      <c r="K79" s="298"/>
      <c r="L79" s="298"/>
      <c r="M79" s="298"/>
      <c r="N79" s="298"/>
      <c r="O79" s="298"/>
    </row>
    <row r="80" spans="1:15" ht="15" customHeight="1" x14ac:dyDescent="0.35">
      <c r="A80" s="1251"/>
      <c r="B80" s="298">
        <v>203683</v>
      </c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</row>
    <row r="81" spans="1:15" ht="15" customHeight="1" x14ac:dyDescent="0.35">
      <c r="A81" s="1249">
        <v>43651</v>
      </c>
      <c r="B81" s="298"/>
      <c r="C81" s="297">
        <v>193086</v>
      </c>
      <c r="D81" s="298">
        <v>257355</v>
      </c>
      <c r="E81" s="298"/>
      <c r="F81" s="298">
        <v>254775</v>
      </c>
      <c r="G81" s="298"/>
      <c r="H81" s="298"/>
      <c r="I81" s="298"/>
      <c r="J81" s="298"/>
      <c r="K81" s="298"/>
      <c r="L81" s="298">
        <v>269969</v>
      </c>
      <c r="M81" s="298"/>
      <c r="N81" s="298"/>
      <c r="O81" s="298"/>
    </row>
    <row r="82" spans="1:15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</row>
    <row r="83" spans="1:15" ht="15" customHeight="1" x14ac:dyDescent="0.35">
      <c r="A83" s="1249">
        <v>43652</v>
      </c>
      <c r="B83" s="298"/>
      <c r="C83" s="297">
        <v>256352</v>
      </c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</row>
    <row r="84" spans="1:15" ht="15" customHeight="1" x14ac:dyDescent="0.35">
      <c r="A84" s="1251"/>
      <c r="B84" s="298"/>
      <c r="C84" s="297"/>
      <c r="D84" s="298"/>
      <c r="E84" s="298"/>
      <c r="F84" s="298"/>
      <c r="G84" s="298"/>
      <c r="H84" s="298"/>
      <c r="I84" s="298"/>
      <c r="J84" s="298"/>
      <c r="K84" s="298">
        <v>97844</v>
      </c>
      <c r="L84" s="298"/>
      <c r="M84" s="298"/>
      <c r="N84" s="298"/>
      <c r="O84" s="298"/>
    </row>
    <row r="85" spans="1:15" ht="15" customHeight="1" x14ac:dyDescent="0.35">
      <c r="A85" s="1249">
        <v>43653</v>
      </c>
      <c r="B85" s="298"/>
      <c r="C85" s="297">
        <v>221544</v>
      </c>
      <c r="D85" s="298"/>
      <c r="E85" s="298"/>
      <c r="F85" s="298">
        <v>316175</v>
      </c>
      <c r="G85" s="298"/>
      <c r="H85" s="298"/>
      <c r="I85" s="298"/>
      <c r="J85" s="298"/>
      <c r="K85" s="298"/>
      <c r="L85" s="298"/>
      <c r="M85" s="298"/>
      <c r="N85" s="298"/>
      <c r="O85" s="298"/>
    </row>
    <row r="86" spans="1:15" ht="15" customHeight="1" x14ac:dyDescent="0.35">
      <c r="A86" s="1251"/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</row>
    <row r="87" spans="1:15" ht="15" customHeight="1" x14ac:dyDescent="0.35">
      <c r="A87" s="1249">
        <v>43654</v>
      </c>
      <c r="B87" s="298"/>
      <c r="C87" s="297">
        <v>165011</v>
      </c>
      <c r="D87" s="298"/>
      <c r="E87" s="298"/>
      <c r="F87" s="298"/>
      <c r="G87" s="298"/>
      <c r="H87" s="298"/>
      <c r="I87" s="298"/>
      <c r="J87" s="298"/>
      <c r="K87" s="298"/>
      <c r="L87" s="298">
        <v>50000</v>
      </c>
      <c r="M87" s="298"/>
      <c r="N87" s="298"/>
      <c r="O87" s="298"/>
    </row>
    <row r="88" spans="1:15" ht="15" customHeight="1" x14ac:dyDescent="0.35">
      <c r="A88" s="1251"/>
      <c r="B88" s="298"/>
      <c r="C88" s="297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</row>
    <row r="89" spans="1:15" ht="15" customHeight="1" x14ac:dyDescent="0.35">
      <c r="A89" s="870">
        <v>43655</v>
      </c>
      <c r="B89" s="298"/>
      <c r="C89" s="297"/>
      <c r="D89" s="298">
        <v>201756</v>
      </c>
      <c r="E89" s="298"/>
      <c r="F89" s="298"/>
      <c r="G89" s="298"/>
      <c r="H89" s="298"/>
      <c r="I89" s="298"/>
      <c r="J89" s="298">
        <v>76175</v>
      </c>
      <c r="K89" s="298"/>
      <c r="L89" s="298">
        <v>182471</v>
      </c>
      <c r="M89" s="298"/>
      <c r="N89" s="298"/>
      <c r="O89" s="298"/>
    </row>
    <row r="90" spans="1:15" ht="15" customHeight="1" x14ac:dyDescent="0.35">
      <c r="A90" s="870">
        <v>43656</v>
      </c>
      <c r="B90" s="298"/>
      <c r="C90" s="297">
        <v>348917</v>
      </c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</row>
    <row r="91" spans="1:15" ht="15" customHeight="1" x14ac:dyDescent="0.35">
      <c r="A91" s="1249">
        <v>43657</v>
      </c>
      <c r="B91" s="298"/>
      <c r="C91" s="297">
        <v>303705</v>
      </c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</row>
    <row r="92" spans="1:15" ht="15" customHeight="1" x14ac:dyDescent="0.35">
      <c r="A92" s="1251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</row>
    <row r="93" spans="1:15" ht="15" customHeight="1" x14ac:dyDescent="0.35">
      <c r="A93" s="1249">
        <v>43658</v>
      </c>
      <c r="B93" s="298"/>
      <c r="C93" s="297"/>
      <c r="D93" s="298">
        <v>204272</v>
      </c>
      <c r="E93" s="298"/>
      <c r="F93" s="298"/>
      <c r="G93" s="298"/>
      <c r="H93" s="298"/>
      <c r="I93" s="298"/>
      <c r="J93" s="298"/>
      <c r="K93" s="298"/>
      <c r="L93" s="298">
        <v>230036</v>
      </c>
      <c r="M93" s="298"/>
      <c r="N93" s="298"/>
      <c r="O93" s="298"/>
    </row>
    <row r="94" spans="1:15" ht="15" customHeight="1" x14ac:dyDescent="0.35">
      <c r="A94" s="1251"/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</row>
    <row r="95" spans="1:15" ht="15" customHeight="1" x14ac:dyDescent="0.35">
      <c r="A95" s="870">
        <v>43659</v>
      </c>
      <c r="B95" s="298"/>
      <c r="C95" s="297">
        <v>239522</v>
      </c>
      <c r="D95" s="298"/>
      <c r="E95" s="298"/>
      <c r="F95" s="298"/>
      <c r="G95" s="298">
        <v>220977</v>
      </c>
      <c r="H95" s="298"/>
      <c r="I95" s="298"/>
      <c r="J95" s="298"/>
      <c r="K95" s="298"/>
      <c r="L95" s="298"/>
      <c r="M95" s="298"/>
      <c r="N95" s="298"/>
      <c r="O95" s="298"/>
    </row>
    <row r="96" spans="1:15" ht="15" customHeight="1" x14ac:dyDescent="0.35">
      <c r="A96" s="1249">
        <v>43660</v>
      </c>
      <c r="B96" s="298"/>
      <c r="C96" s="297">
        <v>158279</v>
      </c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</row>
    <row r="97" spans="1:15" ht="15" customHeight="1" x14ac:dyDescent="0.35">
      <c r="A97" s="1251"/>
      <c r="B97" s="298"/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</row>
    <row r="98" spans="1:15" ht="15" customHeight="1" x14ac:dyDescent="0.35">
      <c r="A98" s="1249">
        <v>43661</v>
      </c>
      <c r="B98" s="298">
        <v>239939</v>
      </c>
      <c r="C98" s="297"/>
      <c r="D98" s="298">
        <v>161831</v>
      </c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</row>
    <row r="99" spans="1:15" ht="15" customHeight="1" x14ac:dyDescent="0.35">
      <c r="A99" s="1251"/>
      <c r="B99" s="298"/>
      <c r="C99" s="297"/>
      <c r="D99" s="298"/>
      <c r="E99" s="298">
        <v>290700</v>
      </c>
      <c r="F99" s="298"/>
      <c r="G99" s="298"/>
      <c r="H99" s="298"/>
      <c r="I99" s="298"/>
      <c r="J99" s="298"/>
      <c r="K99" s="298"/>
      <c r="L99" s="298"/>
      <c r="M99" s="298"/>
      <c r="N99" s="298"/>
      <c r="O99" s="298"/>
    </row>
    <row r="100" spans="1:15" ht="15" customHeight="1" x14ac:dyDescent="0.35">
      <c r="A100" s="870">
        <v>43662</v>
      </c>
      <c r="B100" s="298"/>
      <c r="C100" s="297"/>
      <c r="D100" s="298"/>
      <c r="E100" s="298"/>
      <c r="F100" s="298"/>
      <c r="G100" s="298"/>
      <c r="H100" s="298"/>
      <c r="I100" s="298"/>
      <c r="J100" s="298"/>
      <c r="K100" s="298"/>
      <c r="L100" s="298">
        <v>217413</v>
      </c>
      <c r="M100" s="298"/>
      <c r="N100" s="298"/>
      <c r="O100" s="298"/>
    </row>
    <row r="101" spans="1:15" ht="15" customHeight="1" x14ac:dyDescent="0.35">
      <c r="A101" s="1249">
        <v>43663</v>
      </c>
      <c r="B101" s="298"/>
      <c r="C101" s="297"/>
      <c r="D101" s="298"/>
      <c r="E101" s="298"/>
      <c r="F101" s="298"/>
      <c r="G101" s="298"/>
      <c r="H101" s="298"/>
      <c r="I101" s="298">
        <v>53600</v>
      </c>
      <c r="J101" s="298"/>
      <c r="K101" s="298">
        <v>70047</v>
      </c>
      <c r="L101" s="298">
        <v>51500</v>
      </c>
      <c r="M101" s="298"/>
      <c r="N101" s="298"/>
      <c r="O101" s="298"/>
    </row>
    <row r="102" spans="1:15" ht="15" customHeight="1" x14ac:dyDescent="0.35">
      <c r="A102" s="1251"/>
      <c r="B102" s="298"/>
      <c r="C102" s="297"/>
      <c r="D102" s="298"/>
      <c r="E102" s="298"/>
      <c r="F102" s="298"/>
      <c r="G102" s="298">
        <v>282059</v>
      </c>
      <c r="H102" s="298"/>
      <c r="I102" s="298"/>
      <c r="J102" s="298"/>
      <c r="K102" s="298"/>
      <c r="L102" s="298"/>
      <c r="M102" s="298"/>
      <c r="N102" s="298"/>
      <c r="O102" s="298"/>
    </row>
    <row r="103" spans="1:15" ht="15" customHeight="1" x14ac:dyDescent="0.35">
      <c r="A103" s="1249">
        <v>43664</v>
      </c>
      <c r="B103" s="298"/>
      <c r="C103" s="297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</row>
    <row r="104" spans="1:15" ht="15" customHeight="1" x14ac:dyDescent="0.35">
      <c r="A104" s="1251"/>
      <c r="B104" s="298"/>
      <c r="C104" s="297">
        <v>202802</v>
      </c>
      <c r="D104" s="298">
        <v>195113</v>
      </c>
      <c r="E104" s="298"/>
      <c r="F104" s="298"/>
      <c r="G104" s="298"/>
      <c r="H104" s="298"/>
      <c r="I104" s="298"/>
      <c r="J104" s="298"/>
      <c r="K104" s="298"/>
      <c r="L104" s="298">
        <v>184212</v>
      </c>
      <c r="M104" s="298"/>
      <c r="N104" s="298"/>
      <c r="O104" s="298"/>
    </row>
    <row r="105" spans="1:15" ht="15" customHeight="1" x14ac:dyDescent="0.35">
      <c r="A105" s="870">
        <v>43665</v>
      </c>
      <c r="B105" s="298"/>
      <c r="C105" s="297">
        <v>181076</v>
      </c>
      <c r="D105" s="298"/>
      <c r="E105" s="298"/>
      <c r="F105" s="298">
        <v>311049</v>
      </c>
      <c r="G105" s="298"/>
      <c r="H105" s="298"/>
      <c r="I105" s="298"/>
      <c r="J105" s="298"/>
      <c r="K105" s="298"/>
      <c r="L105" s="298"/>
      <c r="M105" s="298"/>
      <c r="N105" s="298"/>
      <c r="O105" s="298"/>
    </row>
    <row r="106" spans="1:15" ht="15" customHeight="1" x14ac:dyDescent="0.35">
      <c r="A106" s="870">
        <v>43666</v>
      </c>
      <c r="B106" s="298"/>
      <c r="C106" s="297"/>
      <c r="D106" s="298"/>
      <c r="E106" s="298"/>
      <c r="F106" s="298"/>
      <c r="G106" s="298"/>
      <c r="H106" s="298"/>
      <c r="I106" s="298"/>
      <c r="J106" s="298">
        <v>99680</v>
      </c>
      <c r="K106" s="298"/>
      <c r="L106" s="298"/>
      <c r="M106" s="298"/>
      <c r="N106" s="298"/>
      <c r="O106" s="298"/>
    </row>
    <row r="107" spans="1:15" ht="15" customHeight="1" x14ac:dyDescent="0.35">
      <c r="A107" s="870" t="s">
        <v>358</v>
      </c>
      <c r="B107" s="298"/>
      <c r="C107" s="297">
        <v>311661</v>
      </c>
      <c r="D107" s="298">
        <v>218720</v>
      </c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</row>
    <row r="108" spans="1:15" ht="15" customHeight="1" x14ac:dyDescent="0.35">
      <c r="A108" s="870">
        <v>43668</v>
      </c>
      <c r="B108" s="298"/>
      <c r="C108" s="297">
        <v>210911</v>
      </c>
      <c r="D108" s="298"/>
      <c r="E108" s="298">
        <v>148415</v>
      </c>
      <c r="F108" s="298"/>
      <c r="G108" s="298"/>
      <c r="H108" s="298"/>
      <c r="I108" s="298"/>
      <c r="J108" s="298"/>
      <c r="K108" s="298"/>
      <c r="L108" s="298">
        <v>195305</v>
      </c>
      <c r="M108" s="298"/>
      <c r="N108" s="298"/>
      <c r="O108" s="298"/>
    </row>
    <row r="109" spans="1:15" ht="15" customHeight="1" x14ac:dyDescent="0.35">
      <c r="A109" s="1249">
        <v>43669</v>
      </c>
      <c r="B109" s="298"/>
      <c r="C109" s="297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</row>
    <row r="110" spans="1:15" ht="18" customHeight="1" x14ac:dyDescent="0.35">
      <c r="A110" s="1251"/>
      <c r="B110" s="298"/>
      <c r="C110" s="297">
        <v>143667</v>
      </c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</row>
    <row r="111" spans="1:15" ht="15" customHeight="1" x14ac:dyDescent="0.35">
      <c r="A111" s="1249">
        <v>43670</v>
      </c>
      <c r="B111" s="298"/>
      <c r="C111" s="297">
        <v>134717</v>
      </c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</row>
    <row r="112" spans="1:15" ht="15" customHeight="1" x14ac:dyDescent="0.35">
      <c r="A112" s="1251"/>
      <c r="B112" s="298"/>
      <c r="C112" s="297"/>
      <c r="D112" s="298">
        <v>179826</v>
      </c>
      <c r="E112" s="298">
        <v>191174</v>
      </c>
      <c r="F112" s="298"/>
      <c r="G112" s="298"/>
      <c r="H112" s="298">
        <v>81980</v>
      </c>
      <c r="I112" s="298"/>
      <c r="J112" s="298"/>
      <c r="K112" s="298"/>
      <c r="L112" s="298"/>
      <c r="M112" s="298"/>
      <c r="N112" s="298"/>
      <c r="O112" s="298"/>
    </row>
    <row r="113" spans="1:15" ht="15" customHeight="1" x14ac:dyDescent="0.35">
      <c r="A113" s="870">
        <v>43671</v>
      </c>
      <c r="B113" s="298"/>
      <c r="C113" s="297">
        <v>159962</v>
      </c>
      <c r="D113" s="298"/>
      <c r="E113" s="298"/>
      <c r="F113" s="298"/>
      <c r="G113" s="298"/>
      <c r="H113" s="298"/>
      <c r="I113" s="298"/>
      <c r="J113" s="298"/>
      <c r="K113" s="298"/>
      <c r="L113" s="298">
        <v>170151</v>
      </c>
      <c r="M113" s="298"/>
      <c r="N113" s="298"/>
      <c r="O113" s="298"/>
    </row>
    <row r="114" spans="1:15" ht="15" customHeight="1" x14ac:dyDescent="0.35">
      <c r="A114" s="1249">
        <v>43672</v>
      </c>
      <c r="B114" s="298">
        <v>224283</v>
      </c>
      <c r="C114" s="297"/>
      <c r="D114" s="298"/>
      <c r="E114" s="298"/>
      <c r="F114" s="298"/>
      <c r="G114" s="298"/>
      <c r="H114" s="298"/>
      <c r="I114" s="298">
        <v>114750</v>
      </c>
      <c r="J114" s="298"/>
      <c r="K114" s="298">
        <v>88740</v>
      </c>
      <c r="L114" s="298"/>
      <c r="M114" s="298"/>
      <c r="N114" s="298"/>
      <c r="O114" s="298"/>
    </row>
    <row r="115" spans="1:15" ht="15" customHeight="1" x14ac:dyDescent="0.35">
      <c r="A115" s="1251"/>
      <c r="B115" s="298">
        <v>306000</v>
      </c>
      <c r="C115" s="297">
        <v>143897</v>
      </c>
      <c r="D115" s="298"/>
      <c r="E115" s="298"/>
      <c r="F115" s="298"/>
      <c r="G115" s="298">
        <v>265226</v>
      </c>
      <c r="H115" s="298"/>
      <c r="I115" s="298">
        <v>69845</v>
      </c>
      <c r="J115" s="298"/>
      <c r="K115" s="298"/>
      <c r="L115" s="298"/>
      <c r="M115" s="298"/>
      <c r="N115" s="298"/>
      <c r="O115" s="298"/>
    </row>
    <row r="116" spans="1:15" ht="15" customHeight="1" x14ac:dyDescent="0.35">
      <c r="A116" s="870">
        <v>43673</v>
      </c>
      <c r="B116" s="298"/>
      <c r="C116" s="297">
        <v>250614</v>
      </c>
      <c r="D116" s="298"/>
      <c r="E116" s="298"/>
      <c r="F116" s="298">
        <v>277160</v>
      </c>
      <c r="G116" s="298"/>
      <c r="H116" s="298"/>
      <c r="I116" s="298"/>
      <c r="J116" s="298"/>
      <c r="K116" s="298"/>
      <c r="L116" s="298"/>
      <c r="M116" s="298"/>
      <c r="N116" s="298"/>
      <c r="O116" s="298"/>
    </row>
    <row r="117" spans="1:15" ht="15" customHeight="1" x14ac:dyDescent="0.35">
      <c r="A117" s="1249">
        <v>43674</v>
      </c>
      <c r="B117" s="298"/>
      <c r="C117" s="297">
        <v>220779</v>
      </c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</row>
    <row r="118" spans="1:15" ht="15" customHeight="1" x14ac:dyDescent="0.35">
      <c r="A118" s="1251"/>
      <c r="B118" s="298"/>
      <c r="C118" s="297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</row>
    <row r="119" spans="1:15" ht="15" customHeight="1" x14ac:dyDescent="0.35">
      <c r="A119" s="861">
        <v>43675</v>
      </c>
      <c r="B119" s="298"/>
      <c r="C119" s="297">
        <v>164093</v>
      </c>
      <c r="D119" s="298"/>
      <c r="E119" s="298"/>
      <c r="F119" s="298"/>
      <c r="G119" s="298"/>
      <c r="H119" s="298"/>
      <c r="I119" s="298"/>
      <c r="J119" s="298"/>
      <c r="K119" s="298"/>
      <c r="L119" s="298">
        <v>196758</v>
      </c>
      <c r="M119" s="298"/>
      <c r="N119" s="298"/>
      <c r="O119" s="298"/>
    </row>
    <row r="120" spans="1:15" ht="15" customHeight="1" x14ac:dyDescent="0.35">
      <c r="A120" s="1249">
        <v>43676</v>
      </c>
      <c r="B120" s="298"/>
      <c r="C120" s="297">
        <v>204867</v>
      </c>
      <c r="D120" s="298">
        <v>200000</v>
      </c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</row>
    <row r="121" spans="1:15" ht="15" customHeight="1" x14ac:dyDescent="0.35">
      <c r="A121" s="1250"/>
      <c r="B121" s="298"/>
      <c r="C121" s="297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</row>
    <row r="122" spans="1:15" ht="15" customHeight="1" x14ac:dyDescent="0.35">
      <c r="A122" s="1250" t="s">
        <v>359</v>
      </c>
      <c r="B122" s="298"/>
      <c r="C122" s="297">
        <v>184595</v>
      </c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</row>
    <row r="123" spans="1:15" ht="15" customHeight="1" x14ac:dyDescent="0.35">
      <c r="A123" s="1251"/>
      <c r="B123" s="298"/>
      <c r="C123" s="297"/>
      <c r="D123" s="298"/>
      <c r="E123" s="298"/>
      <c r="F123" s="298"/>
      <c r="G123" s="298">
        <v>338589</v>
      </c>
      <c r="H123" s="298"/>
      <c r="I123" s="298"/>
      <c r="J123" s="298">
        <v>82467</v>
      </c>
      <c r="K123" s="298"/>
      <c r="L123" s="298"/>
      <c r="M123" s="298"/>
      <c r="N123" s="298"/>
      <c r="O123" s="298"/>
    </row>
    <row r="124" spans="1:15" s="295" customFormat="1" ht="22" customHeight="1" x14ac:dyDescent="0.35">
      <c r="A124" s="862" t="s">
        <v>113</v>
      </c>
      <c r="B124" s="293">
        <f t="shared" ref="B124:N124" si="1">SUM(B74:B123)</f>
        <v>1279905</v>
      </c>
      <c r="C124" s="293">
        <f>SUM(C74:C123)</f>
        <v>5084885</v>
      </c>
      <c r="D124" s="293">
        <f t="shared" si="1"/>
        <v>1618873</v>
      </c>
      <c r="E124" s="293">
        <f t="shared" si="1"/>
        <v>630289</v>
      </c>
      <c r="F124" s="293">
        <f t="shared" si="1"/>
        <v>1159159</v>
      </c>
      <c r="G124" s="293">
        <f t="shared" si="1"/>
        <v>1106851</v>
      </c>
      <c r="H124" s="293">
        <f t="shared" si="1"/>
        <v>81980</v>
      </c>
      <c r="I124" s="293">
        <f t="shared" si="1"/>
        <v>351568</v>
      </c>
      <c r="J124" s="293">
        <f t="shared" si="1"/>
        <v>258322</v>
      </c>
      <c r="K124" s="293">
        <f t="shared" si="1"/>
        <v>256631</v>
      </c>
      <c r="L124" s="293">
        <f t="shared" si="1"/>
        <v>2009414</v>
      </c>
      <c r="M124" s="293">
        <f t="shared" si="1"/>
        <v>0</v>
      </c>
      <c r="N124" s="293">
        <f t="shared" si="1"/>
        <v>0</v>
      </c>
      <c r="O124" s="293">
        <f>SUM(B124:N124)</f>
        <v>13837877</v>
      </c>
    </row>
    <row r="125" spans="1:15" ht="24" customHeight="1" x14ac:dyDescent="0.3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2">
        <f>SUM(O5:O124)</f>
        <v>34151349</v>
      </c>
    </row>
    <row r="126" spans="1:15" ht="22" customHeight="1" x14ac:dyDescent="0.35">
      <c r="A126" s="303" t="s">
        <v>360</v>
      </c>
      <c r="B126" s="303"/>
      <c r="C126" s="303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</row>
    <row r="127" spans="1:15" ht="22" customHeight="1" x14ac:dyDescent="0.35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</row>
    <row r="128" spans="1:15" ht="22" customHeight="1" x14ac:dyDescent="0.35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</row>
    <row r="129" spans="1:15" ht="32.25" customHeight="1" x14ac:dyDescent="0.35">
      <c r="A129" s="324"/>
      <c r="B129" s="1238" t="s">
        <v>332</v>
      </c>
      <c r="C129" s="1238"/>
      <c r="D129" s="301"/>
      <c r="E129" s="301"/>
      <c r="F129" s="301"/>
      <c r="G129" s="301"/>
      <c r="H129" s="1239" t="s">
        <v>333</v>
      </c>
      <c r="I129" s="1239"/>
      <c r="J129" s="866"/>
      <c r="K129" s="301"/>
      <c r="L129" s="301"/>
      <c r="M129" s="866" t="s">
        <v>344</v>
      </c>
      <c r="N129" s="866"/>
      <c r="O129" s="866"/>
    </row>
    <row r="130" spans="1:15" ht="22" customHeight="1" x14ac:dyDescent="0.35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</row>
    <row r="131" spans="1:15" ht="22" customHeight="1" x14ac:dyDescent="0.35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</row>
    <row r="132" spans="1:15" ht="22" customHeight="1" x14ac:dyDescent="0.35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</row>
    <row r="133" spans="1:15" ht="22" customHeight="1" x14ac:dyDescent="0.35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</row>
    <row r="134" spans="1:15" ht="22" customHeight="1" x14ac:dyDescent="0.35">
      <c r="A134" s="325"/>
      <c r="B134" s="1286" t="s">
        <v>259</v>
      </c>
      <c r="C134" s="1286"/>
      <c r="D134" s="859"/>
      <c r="E134" s="859"/>
      <c r="F134" s="859"/>
      <c r="G134" s="315"/>
      <c r="H134" s="1287" t="s">
        <v>286</v>
      </c>
      <c r="I134" s="1287"/>
      <c r="J134" s="880"/>
      <c r="K134" s="859"/>
      <c r="L134" s="859"/>
      <c r="M134" s="880" t="s">
        <v>345</v>
      </c>
      <c r="N134" s="880"/>
      <c r="O134" s="880"/>
    </row>
    <row r="135" spans="1:15" ht="22" customHeight="1" x14ac:dyDescent="0.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</row>
    <row r="136" spans="1:15" ht="15" x14ac:dyDescent="0.35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</row>
  </sheetData>
  <mergeCells count="66">
    <mergeCell ref="A117:A118"/>
    <mergeCell ref="B129:C129"/>
    <mergeCell ref="H129:I129"/>
    <mergeCell ref="B134:C134"/>
    <mergeCell ref="H134:I134"/>
    <mergeCell ref="A120:A121"/>
    <mergeCell ref="A122:A123"/>
    <mergeCell ref="A114:A115"/>
    <mergeCell ref="A83:A84"/>
    <mergeCell ref="A85:A86"/>
    <mergeCell ref="A87:A88"/>
    <mergeCell ref="A91:A92"/>
    <mergeCell ref="A93:A94"/>
    <mergeCell ref="A96:A97"/>
    <mergeCell ref="A98:A99"/>
    <mergeCell ref="A101:A102"/>
    <mergeCell ref="A103:A104"/>
    <mergeCell ref="A109:A110"/>
    <mergeCell ref="A111:A112"/>
    <mergeCell ref="H72:K72"/>
    <mergeCell ref="O72:O73"/>
    <mergeCell ref="A75:A76"/>
    <mergeCell ref="A77:A78"/>
    <mergeCell ref="A79:A80"/>
    <mergeCell ref="E72:G72"/>
    <mergeCell ref="A81:A82"/>
    <mergeCell ref="A56:A58"/>
    <mergeCell ref="A59:A60"/>
    <mergeCell ref="A61:A62"/>
    <mergeCell ref="A63:A64"/>
    <mergeCell ref="A72:A73"/>
    <mergeCell ref="A67:A68"/>
    <mergeCell ref="A65:A66"/>
    <mergeCell ref="A54:A55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30:A31"/>
    <mergeCell ref="A6:A7"/>
    <mergeCell ref="A8:A9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10:A11"/>
    <mergeCell ref="A1:O1"/>
    <mergeCell ref="A2:O2"/>
    <mergeCell ref="A4:A5"/>
    <mergeCell ref="C4:D4"/>
    <mergeCell ref="E4:F4"/>
    <mergeCell ref="G4:I4"/>
    <mergeCell ref="M4:N4"/>
    <mergeCell ref="O4:O5"/>
  </mergeCells>
  <printOptions horizontalCentered="1"/>
  <pageMargins left="0.25" right="0.25" top="0.16" bottom="0.12" header="0.18" footer="0.12"/>
  <pageSetup paperSize="9" scale="47" fitToHeight="0" orientation="landscape" horizontalDpi="360" verticalDpi="360" r:id="rId1"/>
  <rowBreaks count="1" manualBreakCount="1">
    <brk id="70" max="15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3">
    <pageSetUpPr fitToPage="1"/>
  </sheetPr>
  <dimension ref="A1:O130"/>
  <sheetViews>
    <sheetView workbookViewId="0">
      <selection sqref="A1:O1"/>
    </sheetView>
  </sheetViews>
  <sheetFormatPr defaultColWidth="9.1796875" defaultRowHeight="14" x14ac:dyDescent="0.35"/>
  <cols>
    <col min="1" max="1" width="27.453125" style="294" customWidth="1"/>
    <col min="2" max="2" width="21.453125" style="294" customWidth="1"/>
    <col min="3" max="3" width="25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18.453125" style="294" bestFit="1" customWidth="1"/>
    <col min="10" max="10" width="19.453125" style="294" customWidth="1"/>
    <col min="11" max="11" width="16.453125" style="294" customWidth="1"/>
    <col min="12" max="12" width="18.453125" style="294" bestFit="1" customWidth="1"/>
    <col min="13" max="13" width="22.453125" style="294" bestFit="1" customWidth="1"/>
    <col min="14" max="14" width="28.1796875" style="294" bestFit="1" customWidth="1"/>
    <col min="15" max="15" width="21.453125" style="294" customWidth="1"/>
    <col min="16" max="16384" width="9.1796875" style="294"/>
  </cols>
  <sheetData>
    <row r="1" spans="1:15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5" ht="15" x14ac:dyDescent="0.35">
      <c r="A2" s="1237" t="s">
        <v>361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4" spans="1:15" s="295" customFormat="1" ht="22" customHeight="1" x14ac:dyDescent="0.35">
      <c r="A4" s="1236" t="s">
        <v>2</v>
      </c>
      <c r="B4" s="873" t="s">
        <v>232</v>
      </c>
      <c r="C4" s="1268" t="s">
        <v>174</v>
      </c>
      <c r="D4" s="1269"/>
      <c r="E4" s="1268" t="s">
        <v>347</v>
      </c>
      <c r="F4" s="1269"/>
      <c r="G4" s="1268" t="s">
        <v>348</v>
      </c>
      <c r="H4" s="1281"/>
      <c r="I4" s="1269"/>
      <c r="J4" s="869" t="s">
        <v>176</v>
      </c>
      <c r="K4" s="285"/>
      <c r="L4" s="285" t="s">
        <v>349</v>
      </c>
      <c r="M4" s="1236" t="s">
        <v>350</v>
      </c>
      <c r="N4" s="1236"/>
      <c r="O4" s="1245" t="s">
        <v>9</v>
      </c>
    </row>
    <row r="5" spans="1:15" s="296" customFormat="1" ht="30.75" customHeight="1" x14ac:dyDescent="0.35">
      <c r="A5" s="1236"/>
      <c r="B5" s="869" t="s">
        <v>351</v>
      </c>
      <c r="C5" s="869" t="s">
        <v>325</v>
      </c>
      <c r="D5" s="869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869" t="s">
        <v>352</v>
      </c>
      <c r="L5" s="869" t="s">
        <v>193</v>
      </c>
      <c r="M5" s="876" t="s">
        <v>362</v>
      </c>
      <c r="N5" s="876" t="s">
        <v>363</v>
      </c>
      <c r="O5" s="1247"/>
    </row>
    <row r="6" spans="1:15" ht="15" customHeight="1" x14ac:dyDescent="0.35">
      <c r="A6" s="1249" t="s">
        <v>364</v>
      </c>
      <c r="B6" s="297"/>
      <c r="C6" s="297">
        <v>183983</v>
      </c>
      <c r="D6" s="297">
        <v>199818</v>
      </c>
      <c r="E6" s="297"/>
      <c r="F6" s="297"/>
      <c r="G6" s="298"/>
      <c r="H6" s="298"/>
      <c r="I6" s="298"/>
      <c r="J6" s="298"/>
      <c r="K6" s="298"/>
      <c r="L6" s="298"/>
      <c r="M6" s="298"/>
      <c r="N6" s="298">
        <v>616590</v>
      </c>
      <c r="O6" s="298"/>
    </row>
    <row r="7" spans="1:15" ht="15" customHeight="1" x14ac:dyDescent="0.35">
      <c r="A7" s="1251"/>
      <c r="B7" s="886"/>
      <c r="C7" s="886"/>
      <c r="D7" s="297"/>
      <c r="E7" s="297"/>
      <c r="F7" s="297"/>
      <c r="G7" s="298"/>
      <c r="H7" s="298"/>
      <c r="I7" s="298"/>
      <c r="J7" s="298"/>
      <c r="K7" s="298"/>
      <c r="L7" s="298"/>
      <c r="M7" s="298"/>
      <c r="N7" s="298"/>
      <c r="O7" s="298"/>
    </row>
    <row r="8" spans="1:15" ht="15" customHeight="1" x14ac:dyDescent="0.35">
      <c r="A8" s="1249">
        <v>43618</v>
      </c>
      <c r="B8" s="886"/>
      <c r="C8" s="886"/>
      <c r="D8" s="297"/>
      <c r="E8" s="297"/>
      <c r="F8" s="297"/>
      <c r="G8" s="298"/>
      <c r="H8" s="298"/>
      <c r="I8" s="298"/>
      <c r="J8" s="298"/>
      <c r="K8" s="298"/>
      <c r="L8" s="298"/>
      <c r="M8" s="298"/>
      <c r="N8" s="298"/>
      <c r="O8" s="298"/>
    </row>
    <row r="9" spans="1:15" ht="15" customHeight="1" x14ac:dyDescent="0.35">
      <c r="A9" s="1251"/>
      <c r="B9" s="887"/>
      <c r="C9" s="887">
        <v>146039</v>
      </c>
      <c r="D9" s="297">
        <v>226440</v>
      </c>
      <c r="E9" s="297"/>
      <c r="F9" s="297"/>
      <c r="G9" s="298"/>
      <c r="H9" s="298"/>
      <c r="I9" s="298">
        <v>114750</v>
      </c>
      <c r="J9" s="298"/>
      <c r="K9" s="298"/>
      <c r="L9" s="298"/>
      <c r="M9" s="298"/>
      <c r="N9" s="298"/>
      <c r="O9" s="298"/>
    </row>
    <row r="10" spans="1:15" ht="15" customHeight="1" x14ac:dyDescent="0.35">
      <c r="A10" s="870">
        <v>43619</v>
      </c>
      <c r="B10" s="297"/>
      <c r="C10" s="297">
        <v>192321</v>
      </c>
      <c r="D10" s="297"/>
      <c r="E10" s="297"/>
      <c r="F10" s="297"/>
      <c r="G10" s="298"/>
      <c r="H10" s="298">
        <v>67779</v>
      </c>
      <c r="I10" s="298">
        <v>114750</v>
      </c>
      <c r="J10" s="298"/>
      <c r="K10" s="298"/>
      <c r="L10" s="298"/>
      <c r="M10" s="298"/>
      <c r="N10" s="298"/>
      <c r="O10" s="298"/>
    </row>
    <row r="11" spans="1:15" ht="15" customHeight="1" x14ac:dyDescent="0.35">
      <c r="A11" s="1249">
        <v>43620</v>
      </c>
      <c r="B11" s="886"/>
      <c r="C11" s="886"/>
      <c r="D11" s="297"/>
      <c r="E11" s="297"/>
      <c r="F11" s="297"/>
      <c r="G11" s="298"/>
      <c r="H11" s="298"/>
      <c r="I11" s="298"/>
      <c r="J11" s="298"/>
      <c r="K11" s="298"/>
      <c r="L11" s="298"/>
      <c r="M11" s="298"/>
      <c r="N11" s="298"/>
      <c r="O11" s="298"/>
    </row>
    <row r="12" spans="1:15" ht="15" customHeight="1" x14ac:dyDescent="0.35">
      <c r="A12" s="1251"/>
      <c r="B12" s="887"/>
      <c r="C12" s="887"/>
      <c r="D12" s="297">
        <v>201807</v>
      </c>
      <c r="E12" s="297">
        <v>157590</v>
      </c>
      <c r="F12" s="297"/>
      <c r="G12" s="298"/>
      <c r="H12" s="298"/>
      <c r="I12" s="298">
        <v>114750</v>
      </c>
      <c r="J12" s="298"/>
      <c r="K12" s="298"/>
      <c r="L12" s="298"/>
      <c r="M12" s="298"/>
      <c r="N12" s="298"/>
      <c r="O12" s="298"/>
    </row>
    <row r="13" spans="1:15" ht="15" customHeight="1" x14ac:dyDescent="0.35">
      <c r="A13" s="1249">
        <v>43621</v>
      </c>
      <c r="B13" s="886"/>
      <c r="C13" s="886"/>
      <c r="D13" s="297"/>
      <c r="E13" s="297"/>
      <c r="F13" s="297"/>
      <c r="G13" s="298"/>
      <c r="H13" s="298"/>
      <c r="I13" s="298"/>
      <c r="J13" s="298"/>
      <c r="K13" s="298"/>
      <c r="L13" s="298"/>
      <c r="M13" s="298"/>
      <c r="N13" s="298"/>
      <c r="O13" s="298"/>
    </row>
    <row r="14" spans="1:15" ht="15" customHeight="1" x14ac:dyDescent="0.35">
      <c r="A14" s="1251"/>
      <c r="B14" s="887"/>
      <c r="C14" s="887"/>
      <c r="D14" s="297"/>
      <c r="E14" s="297"/>
      <c r="F14" s="297">
        <v>177263</v>
      </c>
      <c r="G14" s="298"/>
      <c r="H14" s="298"/>
      <c r="I14" s="298"/>
      <c r="J14" s="298"/>
      <c r="K14" s="298"/>
      <c r="L14" s="298"/>
      <c r="M14" s="298"/>
      <c r="N14" s="298"/>
      <c r="O14" s="298"/>
    </row>
    <row r="15" spans="1:15" ht="15" customHeight="1" x14ac:dyDescent="0.35">
      <c r="A15" s="1249">
        <v>43622</v>
      </c>
      <c r="B15" s="886"/>
      <c r="C15" s="886"/>
      <c r="D15" s="297"/>
      <c r="E15" s="297"/>
      <c r="F15" s="297"/>
      <c r="G15" s="298"/>
      <c r="H15" s="298"/>
      <c r="I15" s="298"/>
      <c r="J15" s="298"/>
      <c r="K15" s="298"/>
      <c r="L15" s="298"/>
      <c r="M15" s="298"/>
      <c r="N15" s="298"/>
      <c r="O15" s="298"/>
    </row>
    <row r="16" spans="1:15" ht="15" customHeight="1" x14ac:dyDescent="0.35">
      <c r="A16" s="1251"/>
      <c r="B16" s="887"/>
      <c r="C16" s="887"/>
      <c r="D16" s="297"/>
      <c r="E16" s="297"/>
      <c r="F16" s="297"/>
      <c r="G16" s="298"/>
      <c r="H16" s="298"/>
      <c r="I16" s="298"/>
      <c r="J16" s="298"/>
      <c r="K16" s="298"/>
      <c r="L16" s="298"/>
      <c r="M16" s="298"/>
      <c r="N16" s="298"/>
      <c r="O16" s="298"/>
    </row>
    <row r="17" spans="1:15" ht="15" customHeight="1" x14ac:dyDescent="0.35">
      <c r="A17" s="1249">
        <v>43623</v>
      </c>
      <c r="B17" s="886"/>
      <c r="C17" s="886"/>
      <c r="D17" s="297"/>
      <c r="E17" s="297"/>
      <c r="F17" s="297"/>
      <c r="G17" s="298"/>
      <c r="H17" s="298"/>
      <c r="I17" s="298"/>
      <c r="J17" s="298"/>
      <c r="K17" s="298"/>
      <c r="L17" s="298"/>
      <c r="M17" s="298"/>
      <c r="N17" s="298"/>
      <c r="O17" s="298"/>
    </row>
    <row r="18" spans="1:15" ht="15" customHeight="1" x14ac:dyDescent="0.35">
      <c r="A18" s="1251"/>
      <c r="B18" s="887"/>
      <c r="C18" s="887"/>
      <c r="D18" s="297"/>
      <c r="E18" s="297"/>
      <c r="F18" s="297"/>
      <c r="G18" s="298"/>
      <c r="H18" s="298"/>
      <c r="I18" s="298"/>
      <c r="J18" s="298">
        <v>85757</v>
      </c>
      <c r="K18" s="298"/>
      <c r="L18" s="298"/>
      <c r="M18" s="298"/>
      <c r="N18" s="298"/>
      <c r="O18" s="298"/>
    </row>
    <row r="19" spans="1:15" ht="15" customHeight="1" x14ac:dyDescent="0.35">
      <c r="A19" s="1249">
        <v>43624</v>
      </c>
      <c r="B19" s="886"/>
      <c r="C19" s="886"/>
      <c r="D19" s="297"/>
      <c r="E19" s="297"/>
      <c r="F19" s="297"/>
      <c r="G19" s="298">
        <v>137777</v>
      </c>
      <c r="H19" s="298"/>
      <c r="I19" s="298"/>
      <c r="J19" s="298"/>
      <c r="K19" s="298"/>
      <c r="L19" s="298"/>
      <c r="M19" s="298"/>
      <c r="N19" s="298"/>
      <c r="O19" s="298"/>
    </row>
    <row r="20" spans="1:15" ht="15" customHeight="1" x14ac:dyDescent="0.35">
      <c r="A20" s="1251"/>
      <c r="B20" s="887"/>
      <c r="C20" s="887">
        <v>194081</v>
      </c>
      <c r="D20" s="297">
        <v>160880</v>
      </c>
      <c r="E20" s="297"/>
      <c r="F20" s="297"/>
      <c r="G20" s="298">
        <v>179310</v>
      </c>
      <c r="H20" s="298"/>
      <c r="I20" s="298"/>
      <c r="J20" s="298"/>
      <c r="K20" s="298"/>
      <c r="L20" s="298"/>
      <c r="M20" s="298"/>
      <c r="N20" s="298"/>
      <c r="O20" s="298"/>
    </row>
    <row r="21" spans="1:15" ht="15" customHeight="1" x14ac:dyDescent="0.35">
      <c r="A21" s="1249">
        <v>43625</v>
      </c>
      <c r="B21" s="886"/>
      <c r="C21" s="886"/>
      <c r="D21" s="297"/>
      <c r="E21" s="297"/>
      <c r="F21" s="297"/>
      <c r="G21" s="298"/>
      <c r="H21" s="298"/>
      <c r="I21" s="298"/>
      <c r="J21" s="298"/>
      <c r="K21" s="298"/>
      <c r="L21" s="298"/>
      <c r="M21" s="298"/>
      <c r="N21" s="298"/>
      <c r="O21" s="298"/>
    </row>
    <row r="22" spans="1:15" ht="15" customHeight="1" x14ac:dyDescent="0.35">
      <c r="A22" s="1251"/>
      <c r="B22" s="887"/>
      <c r="C22" s="887">
        <v>127296</v>
      </c>
      <c r="D22" s="297">
        <v>133722</v>
      </c>
      <c r="E22" s="297"/>
      <c r="F22" s="297"/>
      <c r="G22" s="298"/>
      <c r="H22" s="298"/>
      <c r="I22" s="298"/>
      <c r="J22" s="298"/>
      <c r="K22" s="298"/>
      <c r="L22" s="298"/>
      <c r="M22" s="298"/>
      <c r="N22" s="298"/>
      <c r="O22" s="298"/>
    </row>
    <row r="23" spans="1:15" ht="15" customHeight="1" x14ac:dyDescent="0.35">
      <c r="A23" s="1249">
        <v>43626</v>
      </c>
      <c r="B23" s="886"/>
      <c r="C23" s="886"/>
      <c r="D23" s="297"/>
      <c r="E23" s="297"/>
      <c r="F23" s="297"/>
      <c r="G23" s="298"/>
      <c r="H23" s="298"/>
      <c r="I23" s="298"/>
      <c r="J23" s="298"/>
      <c r="K23" s="298"/>
      <c r="L23" s="298"/>
      <c r="M23" s="298"/>
      <c r="N23" s="298"/>
      <c r="O23" s="298"/>
    </row>
    <row r="24" spans="1:15" ht="15" customHeight="1" x14ac:dyDescent="0.35">
      <c r="A24" s="1251"/>
      <c r="B24" s="887"/>
      <c r="C24" s="887"/>
      <c r="D24" s="297">
        <v>187808</v>
      </c>
      <c r="E24" s="297"/>
      <c r="F24" s="297">
        <v>174997</v>
      </c>
      <c r="G24" s="298"/>
      <c r="H24" s="298">
        <v>90500</v>
      </c>
      <c r="I24" s="298">
        <v>114750</v>
      </c>
      <c r="J24" s="298"/>
      <c r="K24" s="298"/>
      <c r="L24" s="298"/>
      <c r="M24" s="298">
        <v>627820</v>
      </c>
      <c r="N24" s="298"/>
      <c r="O24" s="298"/>
    </row>
    <row r="25" spans="1:15" ht="15" customHeight="1" x14ac:dyDescent="0.35">
      <c r="A25" s="1249">
        <v>43627</v>
      </c>
      <c r="B25" s="886"/>
      <c r="C25" s="886"/>
      <c r="D25" s="297"/>
      <c r="E25" s="297"/>
      <c r="F25" s="297"/>
      <c r="G25" s="298"/>
      <c r="H25" s="298"/>
      <c r="I25" s="298"/>
      <c r="J25" s="298"/>
      <c r="K25" s="298"/>
      <c r="L25" s="298"/>
      <c r="M25" s="298"/>
      <c r="N25" s="298"/>
      <c r="O25" s="298"/>
    </row>
    <row r="26" spans="1:15" ht="15" customHeight="1" x14ac:dyDescent="0.35">
      <c r="A26" s="1251"/>
      <c r="B26" s="887"/>
      <c r="C26" s="887">
        <v>213971</v>
      </c>
      <c r="D26" s="297">
        <v>159821</v>
      </c>
      <c r="E26" s="297"/>
      <c r="F26" s="297"/>
      <c r="G26" s="298"/>
      <c r="H26" s="298"/>
      <c r="I26" s="298">
        <v>114750</v>
      </c>
      <c r="J26" s="298"/>
      <c r="K26" s="298"/>
      <c r="L26" s="298"/>
      <c r="M26" s="298"/>
      <c r="N26" s="298">
        <v>605240</v>
      </c>
      <c r="O26" s="298"/>
    </row>
    <row r="27" spans="1:15" ht="15" customHeight="1" x14ac:dyDescent="0.35">
      <c r="A27" s="1249">
        <v>43628</v>
      </c>
      <c r="B27" s="886"/>
      <c r="C27" s="886"/>
      <c r="D27" s="297"/>
      <c r="E27" s="297"/>
      <c r="F27" s="297"/>
      <c r="G27" s="298"/>
      <c r="H27" s="298"/>
      <c r="I27" s="298">
        <v>114750</v>
      </c>
      <c r="J27" s="298"/>
      <c r="K27" s="298"/>
      <c r="L27" s="298"/>
      <c r="M27" s="298"/>
      <c r="N27" s="298"/>
      <c r="O27" s="298"/>
    </row>
    <row r="28" spans="1:15" ht="15" customHeight="1" x14ac:dyDescent="0.35">
      <c r="A28" s="1251"/>
      <c r="B28" s="887"/>
      <c r="C28" s="887">
        <v>91953</v>
      </c>
      <c r="D28" s="297"/>
      <c r="E28" s="297"/>
      <c r="F28" s="297"/>
      <c r="G28" s="298"/>
      <c r="H28" s="298"/>
      <c r="I28" s="298">
        <v>114750</v>
      </c>
      <c r="J28" s="298"/>
      <c r="K28" s="298"/>
      <c r="L28" s="298">
        <v>103505</v>
      </c>
      <c r="M28" s="298"/>
      <c r="N28" s="298"/>
      <c r="O28" s="298"/>
    </row>
    <row r="29" spans="1:15" ht="15" customHeight="1" x14ac:dyDescent="0.35">
      <c r="A29" s="1249">
        <v>43629</v>
      </c>
      <c r="B29" s="886"/>
      <c r="C29" s="886"/>
      <c r="D29" s="297"/>
      <c r="E29" s="297"/>
      <c r="F29" s="297"/>
      <c r="G29" s="298"/>
      <c r="H29" s="298"/>
      <c r="I29" s="298"/>
      <c r="J29" s="298"/>
      <c r="K29" s="298"/>
      <c r="L29" s="298"/>
      <c r="M29" s="298"/>
      <c r="N29" s="298"/>
      <c r="O29" s="298"/>
    </row>
    <row r="30" spans="1:15" ht="15" customHeight="1" x14ac:dyDescent="0.35">
      <c r="A30" s="1251"/>
      <c r="B30" s="887"/>
      <c r="C30" s="887">
        <v>192168</v>
      </c>
      <c r="D30" s="297">
        <v>263237</v>
      </c>
      <c r="E30" s="297"/>
      <c r="F30" s="297"/>
      <c r="G30" s="298"/>
      <c r="H30" s="298"/>
      <c r="I30" s="298"/>
      <c r="J30" s="298"/>
      <c r="K30" s="298"/>
      <c r="L30" s="298"/>
      <c r="M30" s="298"/>
      <c r="N30" s="298"/>
      <c r="O30" s="298"/>
    </row>
    <row r="31" spans="1:15" ht="15" customHeight="1" x14ac:dyDescent="0.35">
      <c r="A31" s="1249">
        <v>43630</v>
      </c>
      <c r="B31" s="886"/>
      <c r="C31" s="886"/>
      <c r="D31" s="297"/>
      <c r="E31" s="297"/>
      <c r="F31" s="297"/>
      <c r="G31" s="298"/>
      <c r="H31" s="298"/>
      <c r="I31" s="298">
        <v>114750</v>
      </c>
      <c r="J31" s="298"/>
      <c r="K31" s="298"/>
      <c r="L31" s="298"/>
      <c r="M31" s="298"/>
      <c r="N31" s="298"/>
      <c r="O31" s="298"/>
    </row>
    <row r="32" spans="1:15" ht="15" customHeight="1" x14ac:dyDescent="0.35">
      <c r="A32" s="1251"/>
      <c r="B32" s="887"/>
      <c r="C32" s="887">
        <v>189185</v>
      </c>
      <c r="D32" s="297">
        <v>195228</v>
      </c>
      <c r="E32" s="297"/>
      <c r="F32" s="297">
        <v>150000</v>
      </c>
      <c r="G32" s="298"/>
      <c r="H32" s="298"/>
      <c r="I32" s="298">
        <v>114750</v>
      </c>
      <c r="J32" s="298"/>
      <c r="K32" s="298"/>
      <c r="L32" s="298"/>
      <c r="M32" s="298"/>
      <c r="N32" s="298">
        <v>359070</v>
      </c>
      <c r="O32" s="298"/>
    </row>
    <row r="33" spans="1:15" ht="15" customHeight="1" x14ac:dyDescent="0.35">
      <c r="A33" s="1249">
        <v>43631</v>
      </c>
      <c r="B33" s="886"/>
      <c r="C33" s="886"/>
      <c r="D33" s="297"/>
      <c r="E33" s="297"/>
      <c r="F33" s="297"/>
      <c r="G33" s="298"/>
      <c r="H33" s="298"/>
      <c r="I33" s="298"/>
      <c r="J33" s="298"/>
      <c r="K33" s="298"/>
      <c r="L33" s="298"/>
      <c r="M33" s="298"/>
      <c r="N33" s="298"/>
      <c r="O33" s="298"/>
    </row>
    <row r="34" spans="1:15" ht="15" customHeight="1" x14ac:dyDescent="0.35">
      <c r="A34" s="1251"/>
      <c r="B34" s="887"/>
      <c r="C34" s="887">
        <v>148640</v>
      </c>
      <c r="D34" s="297">
        <v>188649</v>
      </c>
      <c r="E34" s="297"/>
      <c r="F34" s="297"/>
      <c r="G34" s="298"/>
      <c r="H34" s="298">
        <v>91188</v>
      </c>
      <c r="I34" s="298"/>
      <c r="J34" s="298"/>
      <c r="K34" s="298"/>
      <c r="L34" s="298"/>
      <c r="M34" s="298"/>
      <c r="N34" s="298"/>
      <c r="O34" s="298"/>
    </row>
    <row r="35" spans="1:15" ht="15" customHeight="1" x14ac:dyDescent="0.35">
      <c r="A35" s="1249">
        <v>43632</v>
      </c>
      <c r="B35" s="886"/>
      <c r="C35" s="886"/>
      <c r="D35" s="297"/>
      <c r="E35" s="297"/>
      <c r="F35" s="297"/>
      <c r="G35" s="298"/>
      <c r="H35" s="298"/>
      <c r="I35" s="298"/>
      <c r="J35" s="298"/>
      <c r="K35" s="298"/>
      <c r="L35" s="298"/>
      <c r="M35" s="298"/>
      <c r="N35" s="298"/>
      <c r="O35" s="298"/>
    </row>
    <row r="36" spans="1:15" ht="15" customHeight="1" x14ac:dyDescent="0.35">
      <c r="A36" s="1251"/>
      <c r="B36" s="887"/>
      <c r="C36" s="887">
        <v>191480</v>
      </c>
      <c r="D36" s="297">
        <v>187349</v>
      </c>
      <c r="E36" s="297">
        <v>191529</v>
      </c>
      <c r="F36" s="297"/>
      <c r="G36" s="298"/>
      <c r="H36" s="298"/>
      <c r="I36" s="298"/>
      <c r="J36" s="298"/>
      <c r="K36" s="298"/>
      <c r="L36" s="298"/>
      <c r="M36" s="298"/>
      <c r="N36" s="298"/>
      <c r="O36" s="298"/>
    </row>
    <row r="37" spans="1:15" ht="15" customHeight="1" x14ac:dyDescent="0.35">
      <c r="A37" s="1249">
        <v>43633</v>
      </c>
      <c r="B37" s="886"/>
      <c r="C37" s="886"/>
      <c r="D37" s="297"/>
      <c r="E37" s="297"/>
      <c r="F37" s="297"/>
      <c r="G37" s="298"/>
      <c r="H37" s="298"/>
      <c r="I37" s="298">
        <v>114750</v>
      </c>
      <c r="J37" s="298"/>
      <c r="K37" s="298"/>
      <c r="L37" s="298"/>
      <c r="M37" s="298"/>
      <c r="N37" s="298"/>
      <c r="O37" s="298"/>
    </row>
    <row r="38" spans="1:15" ht="15" customHeight="1" x14ac:dyDescent="0.35">
      <c r="A38" s="1251"/>
      <c r="B38" s="887"/>
      <c r="C38" s="887">
        <v>149175</v>
      </c>
      <c r="D38" s="297">
        <v>176409</v>
      </c>
      <c r="E38" s="297"/>
      <c r="F38" s="297"/>
      <c r="G38" s="298"/>
      <c r="H38" s="298"/>
      <c r="I38" s="298">
        <v>114750</v>
      </c>
      <c r="J38" s="298"/>
      <c r="K38" s="298"/>
      <c r="L38" s="298"/>
      <c r="M38" s="298"/>
      <c r="N38" s="298"/>
      <c r="O38" s="298"/>
    </row>
    <row r="39" spans="1:15" ht="15" customHeight="1" x14ac:dyDescent="0.35">
      <c r="A39" s="1249">
        <v>43634</v>
      </c>
      <c r="B39" s="886"/>
      <c r="C39" s="886"/>
      <c r="D39" s="297"/>
      <c r="E39" s="297"/>
      <c r="F39" s="297"/>
      <c r="G39" s="298"/>
      <c r="H39" s="298"/>
      <c r="I39" s="298"/>
      <c r="J39" s="298"/>
      <c r="K39" s="298"/>
      <c r="L39" s="298"/>
      <c r="M39" s="298"/>
      <c r="N39" s="298"/>
      <c r="O39" s="298"/>
    </row>
    <row r="40" spans="1:15" ht="15" customHeight="1" x14ac:dyDescent="0.35">
      <c r="A40" s="1251"/>
      <c r="B40" s="887"/>
      <c r="C40" s="887">
        <v>141372</v>
      </c>
      <c r="D40" s="297"/>
      <c r="E40" s="297"/>
      <c r="F40" s="297"/>
      <c r="G40" s="298"/>
      <c r="H40" s="298"/>
      <c r="I40" s="298"/>
      <c r="J40" s="298"/>
      <c r="K40" s="298"/>
      <c r="L40" s="298">
        <v>64242</v>
      </c>
      <c r="M40" s="298">
        <v>510350</v>
      </c>
      <c r="N40" s="298"/>
      <c r="O40" s="298"/>
    </row>
    <row r="41" spans="1:15" ht="15" customHeight="1" x14ac:dyDescent="0.35">
      <c r="A41" s="1249">
        <v>43635</v>
      </c>
      <c r="B41" s="886"/>
      <c r="C41" s="886"/>
      <c r="D41" s="297"/>
      <c r="E41" s="297"/>
      <c r="F41" s="297"/>
      <c r="G41" s="298"/>
      <c r="H41" s="298"/>
      <c r="I41" s="298"/>
      <c r="J41" s="298"/>
      <c r="K41" s="298"/>
      <c r="L41" s="298"/>
      <c r="M41" s="298"/>
      <c r="N41" s="298">
        <v>614840</v>
      </c>
      <c r="O41" s="298"/>
    </row>
    <row r="42" spans="1:15" ht="15" customHeight="1" x14ac:dyDescent="0.35">
      <c r="A42" s="1251"/>
      <c r="B42" s="887"/>
      <c r="C42" s="887"/>
      <c r="D42" s="297">
        <v>230036</v>
      </c>
      <c r="E42" s="297"/>
      <c r="F42" s="297">
        <v>208266</v>
      </c>
      <c r="G42" s="298"/>
      <c r="H42" s="298"/>
      <c r="I42" s="298">
        <v>114750</v>
      </c>
      <c r="J42" s="298">
        <v>107483</v>
      </c>
      <c r="K42" s="298"/>
      <c r="L42" s="298"/>
      <c r="M42" s="298"/>
      <c r="N42" s="298"/>
      <c r="O42" s="298"/>
    </row>
    <row r="43" spans="1:15" ht="15" customHeight="1" x14ac:dyDescent="0.35">
      <c r="A43" s="1249">
        <v>43636</v>
      </c>
      <c r="B43" s="886"/>
      <c r="C43" s="886"/>
      <c r="D43" s="297"/>
      <c r="E43" s="297"/>
      <c r="F43" s="297"/>
      <c r="G43" s="298"/>
      <c r="H43" s="298"/>
      <c r="I43" s="298"/>
      <c r="J43" s="298"/>
      <c r="K43" s="298"/>
      <c r="L43" s="298"/>
      <c r="M43" s="298"/>
      <c r="N43" s="298"/>
      <c r="O43" s="298"/>
    </row>
    <row r="44" spans="1:15" ht="15" customHeight="1" x14ac:dyDescent="0.35">
      <c r="A44" s="1251"/>
      <c r="B44" s="887"/>
      <c r="C44" s="887"/>
      <c r="D44" s="298">
        <v>229194</v>
      </c>
      <c r="E44" s="297">
        <v>135188</v>
      </c>
      <c r="F44" s="297"/>
      <c r="G44" s="298"/>
      <c r="H44" s="298"/>
      <c r="I44" s="298">
        <v>114750</v>
      </c>
      <c r="J44" s="298"/>
      <c r="K44" s="298"/>
      <c r="L44" s="298"/>
      <c r="M44" s="298"/>
      <c r="N44" s="298"/>
      <c r="O44" s="298"/>
    </row>
    <row r="45" spans="1:15" ht="15" customHeight="1" x14ac:dyDescent="0.35">
      <c r="A45" s="1249">
        <v>43637</v>
      </c>
      <c r="B45" s="886"/>
      <c r="C45" s="886"/>
      <c r="D45" s="298"/>
      <c r="E45" s="297"/>
      <c r="F45" s="297"/>
      <c r="G45" s="298">
        <v>178551</v>
      </c>
      <c r="H45" s="298"/>
      <c r="I45" s="298"/>
      <c r="J45" s="298"/>
      <c r="K45" s="298"/>
      <c r="L45" s="298"/>
      <c r="M45" s="298"/>
      <c r="N45" s="298"/>
      <c r="O45" s="298"/>
    </row>
    <row r="46" spans="1:15" ht="15" customHeight="1" x14ac:dyDescent="0.35">
      <c r="A46" s="1251"/>
      <c r="B46" s="887"/>
      <c r="C46" s="887">
        <v>175032</v>
      </c>
      <c r="D46" s="297">
        <v>204179</v>
      </c>
      <c r="E46" s="297"/>
      <c r="F46" s="297"/>
      <c r="G46" s="298">
        <v>94325</v>
      </c>
      <c r="H46" s="298">
        <v>94860</v>
      </c>
      <c r="I46" s="298">
        <v>114750</v>
      </c>
      <c r="J46" s="298"/>
      <c r="K46" s="298"/>
      <c r="L46" s="298"/>
      <c r="M46" s="298"/>
      <c r="N46" s="298">
        <v>395110</v>
      </c>
      <c r="O46" s="298"/>
    </row>
    <row r="47" spans="1:15" ht="17.25" customHeight="1" x14ac:dyDescent="0.35">
      <c r="A47" s="1249">
        <v>43638</v>
      </c>
      <c r="B47" s="886"/>
      <c r="C47" s="886"/>
      <c r="D47" s="297"/>
      <c r="E47" s="297"/>
      <c r="F47" s="297"/>
      <c r="G47" s="298"/>
      <c r="H47" s="298"/>
      <c r="I47" s="298"/>
      <c r="J47" s="298"/>
      <c r="K47" s="298"/>
      <c r="L47" s="298"/>
      <c r="M47" s="298"/>
      <c r="N47" s="298"/>
      <c r="O47" s="298"/>
    </row>
    <row r="48" spans="1:15" ht="15" customHeight="1" x14ac:dyDescent="0.35">
      <c r="A48" s="1251"/>
      <c r="B48" s="887"/>
      <c r="C48" s="887">
        <v>194999</v>
      </c>
      <c r="D48" s="297">
        <v>218561</v>
      </c>
      <c r="E48" s="297"/>
      <c r="F48" s="297"/>
      <c r="G48" s="298"/>
      <c r="H48" s="298"/>
      <c r="I48" s="298"/>
      <c r="J48" s="298"/>
      <c r="K48" s="298"/>
      <c r="L48" s="298"/>
      <c r="M48" s="298"/>
      <c r="N48" s="298"/>
      <c r="O48" s="298"/>
    </row>
    <row r="49" spans="1:15" ht="15" customHeight="1" x14ac:dyDescent="0.35">
      <c r="A49" s="1249">
        <v>43639</v>
      </c>
      <c r="B49" s="886"/>
      <c r="C49" s="886"/>
      <c r="D49" s="297"/>
      <c r="E49" s="297"/>
      <c r="F49" s="297"/>
      <c r="G49" s="298"/>
      <c r="H49" s="298"/>
      <c r="I49" s="298"/>
      <c r="J49" s="298"/>
      <c r="K49" s="298"/>
      <c r="L49" s="298"/>
      <c r="M49" s="298"/>
      <c r="N49" s="298"/>
      <c r="O49" s="298"/>
    </row>
    <row r="50" spans="1:15" ht="15" customHeight="1" x14ac:dyDescent="0.35">
      <c r="A50" s="1251"/>
      <c r="B50" s="887"/>
      <c r="C50" s="887">
        <v>201578</v>
      </c>
      <c r="D50" s="297">
        <v>211217</v>
      </c>
      <c r="E50" s="297"/>
      <c r="F50" s="297">
        <v>192610</v>
      </c>
      <c r="G50" s="298"/>
      <c r="H50" s="298"/>
      <c r="I50" s="298"/>
      <c r="J50" s="298"/>
      <c r="K50" s="298"/>
      <c r="L50" s="298"/>
      <c r="M50" s="298"/>
      <c r="N50" s="298"/>
      <c r="O50" s="298"/>
    </row>
    <row r="51" spans="1:15" ht="15" customHeight="1" x14ac:dyDescent="0.35">
      <c r="A51" s="1249">
        <v>43640</v>
      </c>
      <c r="B51" s="886"/>
      <c r="C51" s="886"/>
      <c r="D51" s="297"/>
      <c r="E51" s="297"/>
      <c r="F51" s="297"/>
      <c r="G51" s="298"/>
      <c r="H51" s="298"/>
      <c r="I51" s="298"/>
      <c r="J51" s="298"/>
      <c r="K51" s="298"/>
      <c r="L51" s="298"/>
      <c r="M51" s="298"/>
      <c r="N51" s="298"/>
      <c r="O51" s="298"/>
    </row>
    <row r="52" spans="1:15" ht="15" customHeight="1" x14ac:dyDescent="0.35">
      <c r="A52" s="1251"/>
      <c r="B52" s="887"/>
      <c r="C52" s="887">
        <v>167994</v>
      </c>
      <c r="D52" s="297">
        <v>188955</v>
      </c>
      <c r="E52" s="297"/>
      <c r="F52" s="297"/>
      <c r="G52" s="298"/>
      <c r="H52" s="298"/>
      <c r="I52" s="298">
        <v>114750</v>
      </c>
      <c r="J52" s="298"/>
      <c r="K52" s="298"/>
      <c r="L52" s="298"/>
      <c r="M52" s="298"/>
      <c r="N52" s="298"/>
      <c r="O52" s="298"/>
    </row>
    <row r="53" spans="1:15" ht="15" customHeight="1" x14ac:dyDescent="0.35">
      <c r="A53" s="1249">
        <v>43641</v>
      </c>
      <c r="B53" s="886"/>
      <c r="C53" s="886"/>
      <c r="D53" s="297"/>
      <c r="E53" s="297">
        <v>186173</v>
      </c>
      <c r="F53" s="297"/>
      <c r="G53" s="298"/>
      <c r="H53" s="298"/>
      <c r="I53" s="298"/>
      <c r="J53" s="298">
        <v>50108</v>
      </c>
      <c r="K53" s="298"/>
      <c r="L53" s="298"/>
      <c r="M53" s="298"/>
      <c r="N53" s="298"/>
      <c r="O53" s="298"/>
    </row>
    <row r="54" spans="1:15" ht="15" customHeight="1" x14ac:dyDescent="0.35">
      <c r="A54" s="1251"/>
      <c r="B54" s="887"/>
      <c r="C54" s="887">
        <v>167535</v>
      </c>
      <c r="D54" s="297">
        <v>185895</v>
      </c>
      <c r="E54" s="297"/>
      <c r="F54" s="297"/>
      <c r="G54" s="298"/>
      <c r="H54" s="298"/>
      <c r="I54" s="298">
        <v>114750</v>
      </c>
      <c r="J54" s="298"/>
      <c r="K54" s="298"/>
      <c r="L54" s="298">
        <v>87210</v>
      </c>
      <c r="M54" s="298"/>
      <c r="N54" s="298"/>
      <c r="O54" s="298"/>
    </row>
    <row r="55" spans="1:15" ht="15" customHeight="1" x14ac:dyDescent="0.35">
      <c r="A55" s="1249">
        <v>43642</v>
      </c>
      <c r="B55" s="326"/>
      <c r="C55" s="326"/>
      <c r="D55" s="297"/>
      <c r="E55" s="297"/>
      <c r="F55" s="297"/>
      <c r="G55" s="298"/>
      <c r="H55" s="298"/>
      <c r="I55" s="298">
        <v>94172</v>
      </c>
      <c r="J55" s="298"/>
      <c r="K55" s="298"/>
      <c r="L55" s="298"/>
      <c r="M55" s="298"/>
      <c r="N55" s="298"/>
      <c r="O55" s="298"/>
    </row>
    <row r="56" spans="1:15" ht="15" customHeight="1" x14ac:dyDescent="0.35">
      <c r="A56" s="1250"/>
      <c r="B56" s="886"/>
      <c r="C56" s="886">
        <v>171360</v>
      </c>
      <c r="D56" s="297"/>
      <c r="E56" s="297"/>
      <c r="F56" s="297"/>
      <c r="G56" s="298"/>
      <c r="H56" s="298"/>
      <c r="I56" s="298">
        <v>114750</v>
      </c>
      <c r="J56" s="298"/>
      <c r="K56" s="298"/>
      <c r="L56" s="298"/>
      <c r="M56" s="298"/>
      <c r="N56" s="298"/>
      <c r="O56" s="298"/>
    </row>
    <row r="57" spans="1:15" ht="15" customHeight="1" x14ac:dyDescent="0.35">
      <c r="A57" s="1251"/>
      <c r="B57" s="887"/>
      <c r="C57" s="887"/>
      <c r="D57" s="297">
        <v>199742</v>
      </c>
      <c r="E57" s="297"/>
      <c r="F57" s="297"/>
      <c r="G57" s="298"/>
      <c r="H57" s="298">
        <v>68238</v>
      </c>
      <c r="I57" s="298">
        <v>114750</v>
      </c>
      <c r="J57" s="298"/>
      <c r="K57" s="298"/>
      <c r="L57" s="298"/>
      <c r="M57" s="298"/>
      <c r="N57" s="298">
        <v>588040</v>
      </c>
      <c r="O57" s="298"/>
    </row>
    <row r="58" spans="1:15" ht="15" customHeight="1" x14ac:dyDescent="0.35">
      <c r="A58" s="1249">
        <v>43643</v>
      </c>
      <c r="B58" s="886"/>
      <c r="C58" s="886"/>
      <c r="D58" s="297"/>
      <c r="E58" s="297"/>
      <c r="F58" s="297"/>
      <c r="G58" s="298"/>
      <c r="H58" s="298"/>
      <c r="I58" s="298"/>
      <c r="J58" s="298"/>
      <c r="K58" s="298"/>
      <c r="L58" s="298"/>
      <c r="M58" s="298"/>
      <c r="N58" s="298"/>
      <c r="O58" s="298"/>
    </row>
    <row r="59" spans="1:15" ht="15" customHeight="1" x14ac:dyDescent="0.35">
      <c r="A59" s="1251"/>
      <c r="B59" s="887"/>
      <c r="C59" s="887">
        <v>197523</v>
      </c>
      <c r="D59" s="297">
        <v>253751</v>
      </c>
      <c r="E59" s="297"/>
      <c r="F59" s="297"/>
      <c r="G59" s="298"/>
      <c r="H59" s="298"/>
      <c r="I59" s="298">
        <v>114750</v>
      </c>
      <c r="J59" s="298"/>
      <c r="K59" s="298"/>
      <c r="L59" s="298"/>
      <c r="M59" s="298"/>
      <c r="N59" s="298"/>
      <c r="O59" s="298"/>
    </row>
    <row r="60" spans="1:15" ht="15" customHeight="1" x14ac:dyDescent="0.35">
      <c r="A60" s="1249">
        <v>43644</v>
      </c>
      <c r="B60" s="886"/>
      <c r="C60" s="886"/>
      <c r="D60" s="297"/>
      <c r="E60" s="297"/>
      <c r="F60" s="297"/>
      <c r="G60" s="298"/>
      <c r="H60" s="298"/>
      <c r="I60" s="298"/>
      <c r="J60" s="298"/>
      <c r="K60" s="298"/>
      <c r="L60" s="298"/>
      <c r="M60" s="298"/>
      <c r="N60" s="298"/>
      <c r="O60" s="298"/>
    </row>
    <row r="61" spans="1:15" ht="15" customHeight="1" x14ac:dyDescent="0.35">
      <c r="A61" s="1251"/>
      <c r="B61" s="887"/>
      <c r="C61" s="887">
        <v>225063</v>
      </c>
      <c r="D61" s="297">
        <v>139077</v>
      </c>
      <c r="E61" s="297"/>
      <c r="F61" s="297">
        <v>167633</v>
      </c>
      <c r="G61" s="298"/>
      <c r="H61" s="298"/>
      <c r="I61" s="298">
        <v>114750</v>
      </c>
      <c r="J61" s="298"/>
      <c r="K61" s="298"/>
      <c r="L61" s="298"/>
      <c r="M61" s="298">
        <v>567920</v>
      </c>
      <c r="N61" s="298">
        <v>303730</v>
      </c>
      <c r="O61" s="298"/>
    </row>
    <row r="62" spans="1:15" ht="15" customHeight="1" x14ac:dyDescent="0.35">
      <c r="A62" s="1249">
        <v>43645</v>
      </c>
      <c r="B62" s="887"/>
      <c r="C62" s="887"/>
      <c r="D62" s="297">
        <v>178934</v>
      </c>
      <c r="E62" s="297"/>
      <c r="F62" s="297"/>
      <c r="G62" s="298"/>
      <c r="H62" s="298"/>
      <c r="I62" s="298"/>
      <c r="J62" s="298"/>
      <c r="K62" s="298"/>
      <c r="L62" s="298"/>
      <c r="M62" s="298"/>
      <c r="N62" s="298"/>
      <c r="O62" s="298"/>
    </row>
    <row r="63" spans="1:15" ht="15" customHeight="1" x14ac:dyDescent="0.35">
      <c r="A63" s="1251"/>
      <c r="B63" s="887"/>
      <c r="C63" s="887">
        <v>212517</v>
      </c>
      <c r="D63" s="297"/>
      <c r="E63" s="297"/>
      <c r="F63" s="297"/>
      <c r="G63" s="298"/>
      <c r="H63" s="298"/>
      <c r="I63" s="298">
        <v>114750</v>
      </c>
      <c r="J63" s="298"/>
      <c r="K63" s="298"/>
      <c r="L63" s="298"/>
      <c r="M63" s="298"/>
      <c r="N63" s="298"/>
      <c r="O63" s="298"/>
    </row>
    <row r="64" spans="1:15" ht="15" customHeight="1" x14ac:dyDescent="0.35">
      <c r="A64" s="861">
        <v>43646</v>
      </c>
      <c r="B64" s="887"/>
      <c r="C64" s="887">
        <v>153842</v>
      </c>
      <c r="D64" s="297">
        <v>191403</v>
      </c>
      <c r="E64" s="297"/>
      <c r="F64" s="297"/>
      <c r="G64" s="298"/>
      <c r="H64" s="298"/>
      <c r="I64" s="298"/>
      <c r="J64" s="298"/>
      <c r="K64" s="298"/>
      <c r="L64" s="298"/>
      <c r="M64" s="298"/>
      <c r="N64" s="298"/>
      <c r="O64" s="298"/>
    </row>
    <row r="65" spans="1:15" s="295" customFormat="1" ht="27" customHeight="1" x14ac:dyDescent="0.35">
      <c r="A65" s="862" t="s">
        <v>113</v>
      </c>
      <c r="B65" s="293">
        <f>SUM(B6:B61)</f>
        <v>0</v>
      </c>
      <c r="C65" s="293">
        <f t="shared" ref="C65:N65" si="0">SUM(C6:C64)</f>
        <v>4029107</v>
      </c>
      <c r="D65" s="293">
        <f t="shared" si="0"/>
        <v>4712112</v>
      </c>
      <c r="E65" s="293">
        <f t="shared" si="0"/>
        <v>670480</v>
      </c>
      <c r="F65" s="293">
        <f t="shared" si="0"/>
        <v>1070769</v>
      </c>
      <c r="G65" s="293">
        <f t="shared" si="0"/>
        <v>589963</v>
      </c>
      <c r="H65" s="293">
        <f t="shared" si="0"/>
        <v>412565</v>
      </c>
      <c r="I65" s="293">
        <f t="shared" si="0"/>
        <v>2503922</v>
      </c>
      <c r="J65" s="293">
        <f t="shared" si="0"/>
        <v>243348</v>
      </c>
      <c r="K65" s="293">
        <f t="shared" si="0"/>
        <v>0</v>
      </c>
      <c r="L65" s="293">
        <f t="shared" si="0"/>
        <v>254957</v>
      </c>
      <c r="M65" s="293">
        <f t="shared" si="0"/>
        <v>1706090</v>
      </c>
      <c r="N65" s="293">
        <f t="shared" si="0"/>
        <v>3482620</v>
      </c>
      <c r="O65" s="293">
        <f>SUM(B65:N65)</f>
        <v>19675933</v>
      </c>
    </row>
    <row r="66" spans="1:15" s="295" customFormat="1" ht="81" customHeight="1" x14ac:dyDescent="0.35">
      <c r="A66" s="304"/>
      <c r="B66" s="304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</row>
    <row r="67" spans="1:15" ht="26.25" customHeight="1" thickBot="1" x14ac:dyDescent="0.4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300"/>
      <c r="M67" s="299"/>
      <c r="N67" s="299"/>
      <c r="O67" s="299"/>
    </row>
    <row r="68" spans="1:15" s="295" customFormat="1" ht="48" customHeight="1" thickBot="1" x14ac:dyDescent="0.4">
      <c r="A68" s="1268" t="s">
        <v>2</v>
      </c>
      <c r="B68" s="316" t="s">
        <v>293</v>
      </c>
      <c r="C68" s="317" t="s">
        <v>293</v>
      </c>
      <c r="D68" s="318" t="s">
        <v>7</v>
      </c>
      <c r="E68" s="1265" t="s">
        <v>353</v>
      </c>
      <c r="F68" s="1266"/>
      <c r="G68" s="1267"/>
      <c r="H68" s="1296" t="s">
        <v>303</v>
      </c>
      <c r="I68" s="1297"/>
      <c r="J68" s="1297"/>
      <c r="K68" s="1298"/>
      <c r="L68" s="319" t="s">
        <v>7</v>
      </c>
      <c r="M68" s="318"/>
      <c r="N68" s="320" t="s">
        <v>304</v>
      </c>
      <c r="O68" s="1299" t="s">
        <v>9</v>
      </c>
    </row>
    <row r="69" spans="1:15" s="295" customFormat="1" ht="15" customHeight="1" thickBot="1" x14ac:dyDescent="0.4">
      <c r="A69" s="1268"/>
      <c r="B69" s="321" t="s">
        <v>317</v>
      </c>
      <c r="C69" s="322" t="s">
        <v>190</v>
      </c>
      <c r="D69" s="323" t="s">
        <v>306</v>
      </c>
      <c r="E69" s="323" t="s">
        <v>322</v>
      </c>
      <c r="F69" s="323" t="s">
        <v>354</v>
      </c>
      <c r="G69" s="323" t="s">
        <v>355</v>
      </c>
      <c r="H69" s="323" t="s">
        <v>197</v>
      </c>
      <c r="I69" s="323" t="s">
        <v>198</v>
      </c>
      <c r="J69" s="323" t="s">
        <v>199</v>
      </c>
      <c r="K69" s="323" t="s">
        <v>123</v>
      </c>
      <c r="L69" s="323" t="s">
        <v>365</v>
      </c>
      <c r="M69" s="323" t="s">
        <v>356</v>
      </c>
      <c r="N69" s="323" t="s">
        <v>284</v>
      </c>
      <c r="O69" s="1308"/>
    </row>
    <row r="70" spans="1:15" ht="15" customHeight="1" x14ac:dyDescent="0.35">
      <c r="A70" s="870">
        <v>43617</v>
      </c>
      <c r="B70" s="305"/>
      <c r="C70" s="887">
        <v>201578</v>
      </c>
      <c r="D70" s="305">
        <v>232781</v>
      </c>
      <c r="E70" s="305"/>
      <c r="F70" s="305"/>
      <c r="G70" s="305">
        <v>326808</v>
      </c>
      <c r="H70" s="305"/>
      <c r="I70" s="305"/>
      <c r="J70" s="305"/>
      <c r="K70" s="305"/>
      <c r="L70" s="305"/>
      <c r="M70" s="305"/>
      <c r="N70" s="305"/>
      <c r="O70" s="305"/>
    </row>
    <row r="71" spans="1:15" ht="15" customHeight="1" x14ac:dyDescent="0.35">
      <c r="A71" s="1249">
        <v>43618</v>
      </c>
      <c r="B71" s="305"/>
      <c r="C71" s="887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5"/>
    </row>
    <row r="72" spans="1:15" ht="15" customHeight="1" x14ac:dyDescent="0.35">
      <c r="A72" s="1251"/>
      <c r="B72" s="298"/>
      <c r="C72" s="297">
        <v>157743</v>
      </c>
      <c r="D72" s="298"/>
      <c r="E72" s="298"/>
      <c r="F72" s="298"/>
      <c r="G72" s="298"/>
      <c r="H72" s="298"/>
      <c r="I72" s="298"/>
      <c r="J72" s="298">
        <v>101669</v>
      </c>
      <c r="K72" s="298"/>
      <c r="L72" s="298"/>
      <c r="M72" s="298"/>
      <c r="N72" s="298"/>
      <c r="O72" s="298"/>
    </row>
    <row r="73" spans="1:15" ht="15" customHeight="1" x14ac:dyDescent="0.35">
      <c r="A73" s="1249">
        <v>43619</v>
      </c>
      <c r="B73" s="298"/>
      <c r="C73" s="297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</row>
    <row r="74" spans="1:15" ht="15" customHeight="1" x14ac:dyDescent="0.35">
      <c r="A74" s="1251"/>
      <c r="B74" s="298"/>
      <c r="C74" s="297"/>
      <c r="D74" s="298"/>
      <c r="E74" s="298"/>
      <c r="F74" s="298"/>
      <c r="G74" s="298"/>
      <c r="H74" s="298"/>
      <c r="I74" s="298"/>
      <c r="J74" s="298"/>
      <c r="K74" s="298">
        <v>100215</v>
      </c>
      <c r="L74" s="298"/>
      <c r="M74" s="298"/>
      <c r="N74" s="298"/>
      <c r="O74" s="298"/>
    </row>
    <row r="75" spans="1:15" ht="15" customHeight="1" x14ac:dyDescent="0.35">
      <c r="A75" s="1249">
        <v>43620</v>
      </c>
      <c r="B75" s="298"/>
      <c r="C75" s="297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</row>
    <row r="76" spans="1:15" ht="15" customHeight="1" x14ac:dyDescent="0.35">
      <c r="A76" s="1251"/>
      <c r="B76" s="298"/>
      <c r="C76" s="297">
        <v>174726</v>
      </c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</row>
    <row r="77" spans="1:15" ht="15" customHeight="1" x14ac:dyDescent="0.35">
      <c r="A77" s="1249">
        <v>43621</v>
      </c>
      <c r="B77" s="298"/>
      <c r="C77" s="297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</row>
    <row r="78" spans="1:15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>
        <v>85298</v>
      </c>
      <c r="J78" s="298"/>
      <c r="K78" s="298"/>
      <c r="L78" s="298"/>
      <c r="M78" s="298"/>
      <c r="N78" s="298"/>
      <c r="O78" s="298"/>
    </row>
    <row r="79" spans="1:15" ht="15" customHeight="1" x14ac:dyDescent="0.35">
      <c r="A79" s="1249">
        <v>43622</v>
      </c>
      <c r="B79" s="298"/>
      <c r="C79" s="297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</row>
    <row r="80" spans="1:15" ht="15" customHeight="1" x14ac:dyDescent="0.35">
      <c r="A80" s="1251"/>
      <c r="B80" s="298"/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</row>
    <row r="81" spans="1:15" ht="15" customHeight="1" x14ac:dyDescent="0.35">
      <c r="A81" s="1249">
        <v>43623</v>
      </c>
      <c r="B81" s="298"/>
      <c r="C81" s="297"/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</row>
    <row r="82" spans="1:15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</row>
    <row r="83" spans="1:15" ht="15" customHeight="1" x14ac:dyDescent="0.35">
      <c r="A83" s="1249">
        <v>43624</v>
      </c>
      <c r="B83" s="298">
        <v>225982</v>
      </c>
      <c r="C83" s="297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</row>
    <row r="84" spans="1:15" ht="15" customHeight="1" x14ac:dyDescent="0.35">
      <c r="A84" s="1251"/>
      <c r="B84" s="298">
        <v>229500</v>
      </c>
      <c r="C84" s="297">
        <v>217872</v>
      </c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</row>
    <row r="85" spans="1:15" ht="15" customHeight="1" x14ac:dyDescent="0.35">
      <c r="A85" s="870">
        <v>43625</v>
      </c>
      <c r="B85" s="298"/>
      <c r="C85" s="297">
        <v>86675</v>
      </c>
      <c r="D85" s="298">
        <v>253163</v>
      </c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</row>
    <row r="86" spans="1:15" ht="15" customHeight="1" x14ac:dyDescent="0.35">
      <c r="A86" s="870">
        <v>43626</v>
      </c>
      <c r="B86" s="298"/>
      <c r="C86" s="297"/>
      <c r="D86" s="298"/>
      <c r="E86" s="298"/>
      <c r="F86" s="298"/>
      <c r="G86" s="298"/>
      <c r="H86" s="298"/>
      <c r="I86" s="298"/>
      <c r="J86" s="298"/>
      <c r="K86" s="298"/>
      <c r="L86" s="298">
        <v>235085</v>
      </c>
      <c r="M86" s="298"/>
      <c r="N86" s="298"/>
      <c r="O86" s="298"/>
    </row>
    <row r="87" spans="1:15" ht="15" customHeight="1" x14ac:dyDescent="0.35">
      <c r="A87" s="1249">
        <v>43627</v>
      </c>
      <c r="B87" s="298"/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</row>
    <row r="88" spans="1:15" ht="15" customHeight="1" x14ac:dyDescent="0.35">
      <c r="A88" s="1251"/>
      <c r="B88" s="298"/>
      <c r="C88" s="297">
        <v>279072</v>
      </c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</row>
    <row r="89" spans="1:15" ht="15" customHeight="1" x14ac:dyDescent="0.35">
      <c r="A89" s="1249">
        <v>43628</v>
      </c>
      <c r="B89" s="298"/>
      <c r="C89" s="297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</row>
    <row r="90" spans="1:15" ht="15" customHeight="1" x14ac:dyDescent="0.35">
      <c r="A90" s="1251"/>
      <c r="B90" s="298"/>
      <c r="C90" s="297">
        <v>100139</v>
      </c>
      <c r="D90" s="298"/>
      <c r="E90" s="298"/>
      <c r="F90" s="298"/>
      <c r="G90" s="298"/>
      <c r="H90" s="298"/>
      <c r="I90" s="298"/>
      <c r="J90" s="298">
        <v>73976</v>
      </c>
      <c r="K90" s="298"/>
      <c r="L90" s="298"/>
      <c r="M90" s="298"/>
      <c r="N90" s="298"/>
      <c r="O90" s="298"/>
    </row>
    <row r="91" spans="1:15" ht="15" customHeight="1" x14ac:dyDescent="0.35">
      <c r="A91" s="870">
        <v>43629</v>
      </c>
      <c r="B91" s="298"/>
      <c r="C91" s="297">
        <v>251609</v>
      </c>
      <c r="D91" s="298">
        <v>156519</v>
      </c>
      <c r="E91" s="298"/>
      <c r="F91" s="298">
        <v>328109</v>
      </c>
      <c r="G91" s="298"/>
      <c r="H91" s="298"/>
      <c r="I91" s="298"/>
      <c r="J91" s="298"/>
      <c r="K91" s="298"/>
      <c r="L91" s="298">
        <v>150000</v>
      </c>
      <c r="M91" s="298"/>
      <c r="N91" s="298"/>
      <c r="O91" s="298"/>
    </row>
    <row r="92" spans="1:15" ht="15" customHeight="1" x14ac:dyDescent="0.35">
      <c r="A92" s="1249">
        <v>43630</v>
      </c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</row>
    <row r="93" spans="1:15" ht="15" customHeight="1" x14ac:dyDescent="0.35">
      <c r="A93" s="1251"/>
      <c r="B93" s="298"/>
      <c r="C93" s="297">
        <v>261248</v>
      </c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</row>
    <row r="94" spans="1:15" ht="15" customHeight="1" x14ac:dyDescent="0.35">
      <c r="A94" s="1249">
        <v>43631</v>
      </c>
      <c r="B94" s="298"/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</row>
    <row r="95" spans="1:15" ht="15" customHeight="1" x14ac:dyDescent="0.35">
      <c r="A95" s="1251"/>
      <c r="B95" s="298"/>
      <c r="C95" s="297">
        <v>237074</v>
      </c>
      <c r="D95" s="298"/>
      <c r="E95" s="298">
        <v>248319</v>
      </c>
      <c r="F95" s="298"/>
      <c r="G95" s="298"/>
      <c r="H95" s="298"/>
      <c r="I95" s="298"/>
      <c r="J95" s="298"/>
      <c r="K95" s="298"/>
      <c r="L95" s="298"/>
      <c r="M95" s="298"/>
      <c r="N95" s="298"/>
      <c r="O95" s="298"/>
    </row>
    <row r="96" spans="1:15" ht="15" customHeight="1" x14ac:dyDescent="0.35">
      <c r="A96" s="870">
        <v>43632</v>
      </c>
      <c r="B96" s="298"/>
      <c r="C96" s="297">
        <v>170136</v>
      </c>
      <c r="D96" s="298"/>
      <c r="E96" s="298"/>
      <c r="F96" s="298"/>
      <c r="G96" s="298"/>
      <c r="H96" s="298"/>
      <c r="I96" s="298"/>
      <c r="J96" s="298"/>
      <c r="K96" s="298">
        <v>76755</v>
      </c>
      <c r="L96" s="298"/>
      <c r="M96" s="298"/>
      <c r="N96" s="298"/>
      <c r="O96" s="298"/>
    </row>
    <row r="97" spans="1:15" ht="15" customHeight="1" x14ac:dyDescent="0.35">
      <c r="A97" s="1249">
        <v>43633</v>
      </c>
      <c r="B97" s="298">
        <v>209090</v>
      </c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</row>
    <row r="98" spans="1:15" ht="15" customHeight="1" x14ac:dyDescent="0.35">
      <c r="A98" s="1251"/>
      <c r="B98" s="298">
        <v>229500</v>
      </c>
      <c r="C98" s="297">
        <v>196605</v>
      </c>
      <c r="D98" s="298">
        <v>209883</v>
      </c>
      <c r="E98" s="298"/>
      <c r="F98" s="298"/>
      <c r="G98" s="298">
        <v>242649</v>
      </c>
      <c r="H98" s="298"/>
      <c r="I98" s="298"/>
      <c r="J98" s="298"/>
      <c r="K98" s="298"/>
      <c r="L98" s="298">
        <v>180923</v>
      </c>
      <c r="M98" s="298"/>
      <c r="N98" s="298"/>
      <c r="O98" s="298"/>
    </row>
    <row r="99" spans="1:15" ht="15" customHeight="1" x14ac:dyDescent="0.35">
      <c r="A99" s="1249">
        <v>43634</v>
      </c>
      <c r="B99" s="298"/>
      <c r="C99" s="297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</row>
    <row r="100" spans="1:15" ht="15" customHeight="1" x14ac:dyDescent="0.35">
      <c r="A100" s="1251"/>
      <c r="B100" s="298"/>
      <c r="C100" s="297">
        <v>168300</v>
      </c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</row>
    <row r="101" spans="1:15" ht="15" customHeight="1" x14ac:dyDescent="0.35">
      <c r="A101" s="870">
        <v>43635</v>
      </c>
      <c r="B101" s="298"/>
      <c r="C101" s="297">
        <v>214200</v>
      </c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</row>
    <row r="102" spans="1:15" ht="15" customHeight="1" x14ac:dyDescent="0.35">
      <c r="A102" s="870">
        <v>43636</v>
      </c>
      <c r="B102" s="298"/>
      <c r="C102" s="297">
        <v>233861</v>
      </c>
      <c r="D102" s="298"/>
      <c r="E102" s="298"/>
      <c r="F102" s="298"/>
      <c r="G102" s="298">
        <v>250997</v>
      </c>
      <c r="H102" s="298"/>
      <c r="I102" s="298"/>
      <c r="J102" s="298">
        <v>72675</v>
      </c>
      <c r="K102" s="298"/>
      <c r="L102" s="298">
        <v>196661</v>
      </c>
      <c r="M102" s="298"/>
      <c r="N102" s="298"/>
      <c r="O102" s="298"/>
    </row>
    <row r="103" spans="1:15" ht="15" customHeight="1" x14ac:dyDescent="0.35">
      <c r="A103" s="870">
        <v>43637</v>
      </c>
      <c r="B103" s="298"/>
      <c r="C103" s="297">
        <v>209610</v>
      </c>
      <c r="D103" s="298">
        <v>200000</v>
      </c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</row>
    <row r="104" spans="1:15" ht="15" customHeight="1" x14ac:dyDescent="0.35">
      <c r="A104" s="870">
        <v>43638</v>
      </c>
      <c r="B104" s="298"/>
      <c r="C104" s="297">
        <v>217643</v>
      </c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</row>
    <row r="105" spans="1:15" ht="15" customHeight="1" x14ac:dyDescent="0.35">
      <c r="A105" s="1249">
        <v>43639</v>
      </c>
      <c r="B105" s="298"/>
      <c r="C105" s="297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</row>
    <row r="106" spans="1:15" ht="18" customHeight="1" x14ac:dyDescent="0.35">
      <c r="A106" s="1251"/>
      <c r="B106" s="298"/>
      <c r="C106" s="297">
        <v>233402</v>
      </c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</row>
    <row r="107" spans="1:15" ht="15" customHeight="1" x14ac:dyDescent="0.35">
      <c r="A107" s="1249">
        <v>43640</v>
      </c>
      <c r="B107" s="298"/>
      <c r="C107" s="297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</row>
    <row r="108" spans="1:15" ht="15" customHeight="1" x14ac:dyDescent="0.35">
      <c r="A108" s="1251"/>
      <c r="B108" s="298"/>
      <c r="C108" s="297">
        <v>191174</v>
      </c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</row>
    <row r="109" spans="1:15" ht="15" customHeight="1" x14ac:dyDescent="0.35">
      <c r="A109" s="870">
        <v>43641</v>
      </c>
      <c r="B109" s="298"/>
      <c r="C109" s="297">
        <v>180234</v>
      </c>
      <c r="D109" s="298"/>
      <c r="E109" s="298"/>
      <c r="F109" s="298"/>
      <c r="G109" s="298"/>
      <c r="H109" s="298"/>
      <c r="I109" s="298"/>
      <c r="J109" s="298"/>
      <c r="K109" s="298"/>
      <c r="L109" s="298">
        <v>188534</v>
      </c>
      <c r="M109" s="298"/>
      <c r="N109" s="298"/>
      <c r="O109" s="298"/>
    </row>
    <row r="110" spans="1:15" ht="15" customHeight="1" x14ac:dyDescent="0.35">
      <c r="A110" s="1249">
        <v>43642</v>
      </c>
      <c r="B110" s="298">
        <v>210120</v>
      </c>
      <c r="C110" s="297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</row>
    <row r="111" spans="1:15" ht="15" customHeight="1" x14ac:dyDescent="0.35">
      <c r="A111" s="1251"/>
      <c r="B111" s="298">
        <v>229500</v>
      </c>
      <c r="C111" s="297">
        <v>168989</v>
      </c>
      <c r="D111" s="298">
        <v>230201</v>
      </c>
      <c r="E111" s="298"/>
      <c r="F111" s="298">
        <v>266321</v>
      </c>
      <c r="G111" s="298"/>
      <c r="H111" s="298"/>
      <c r="I111" s="298"/>
      <c r="J111" s="298"/>
      <c r="K111" s="298"/>
      <c r="L111" s="298"/>
      <c r="M111" s="298"/>
      <c r="N111" s="298">
        <v>72498</v>
      </c>
      <c r="O111" s="298"/>
    </row>
    <row r="112" spans="1:15" ht="15" customHeight="1" x14ac:dyDescent="0.35">
      <c r="A112" s="870">
        <v>43643</v>
      </c>
      <c r="B112" s="298"/>
      <c r="C112" s="297">
        <v>231413</v>
      </c>
      <c r="D112" s="298"/>
      <c r="E112" s="298">
        <v>309519</v>
      </c>
      <c r="F112" s="298"/>
      <c r="G112" s="298">
        <v>264966</v>
      </c>
      <c r="H112" s="298"/>
      <c r="I112" s="298"/>
      <c r="J112" s="298"/>
      <c r="K112" s="298">
        <v>91418</v>
      </c>
      <c r="L112" s="298"/>
      <c r="M112" s="298"/>
      <c r="N112" s="298"/>
      <c r="O112" s="298"/>
    </row>
    <row r="113" spans="1:15" ht="15" customHeight="1" x14ac:dyDescent="0.35">
      <c r="A113" s="1249">
        <v>43644</v>
      </c>
      <c r="B113" s="298"/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</row>
    <row r="114" spans="1:15" ht="15" customHeight="1" x14ac:dyDescent="0.35">
      <c r="A114" s="1251"/>
      <c r="B114" s="298"/>
      <c r="C114" s="297">
        <v>230724</v>
      </c>
      <c r="D114" s="298"/>
      <c r="E114" s="298"/>
      <c r="F114" s="298"/>
      <c r="G114" s="298"/>
      <c r="H114" s="298">
        <v>66822</v>
      </c>
      <c r="I114" s="298"/>
      <c r="J114" s="298"/>
      <c r="K114" s="298"/>
      <c r="L114" s="298"/>
      <c r="M114" s="298"/>
      <c r="N114" s="298"/>
      <c r="O114" s="298"/>
    </row>
    <row r="115" spans="1:15" ht="15" customHeight="1" x14ac:dyDescent="0.35">
      <c r="A115" s="861">
        <v>43645</v>
      </c>
      <c r="B115" s="298"/>
      <c r="C115" s="297">
        <v>177633</v>
      </c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</row>
    <row r="116" spans="1:15" ht="15" customHeight="1" x14ac:dyDescent="0.35">
      <c r="A116" s="1249">
        <v>43646</v>
      </c>
      <c r="B116" s="298"/>
      <c r="C116" s="297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</row>
    <row r="117" spans="1:15" ht="15" customHeight="1" x14ac:dyDescent="0.35">
      <c r="A117" s="1251"/>
      <c r="B117" s="298"/>
      <c r="C117" s="297">
        <v>258111</v>
      </c>
      <c r="D117" s="298">
        <v>200000</v>
      </c>
      <c r="E117" s="298"/>
      <c r="F117" s="298"/>
      <c r="G117" s="298"/>
      <c r="H117" s="298"/>
      <c r="I117" s="298"/>
      <c r="J117" s="298">
        <v>100751</v>
      </c>
      <c r="K117" s="298"/>
      <c r="L117" s="298"/>
      <c r="M117" s="298"/>
      <c r="N117" s="298"/>
      <c r="O117" s="298"/>
    </row>
    <row r="118" spans="1:15" s="295" customFormat="1" ht="22" customHeight="1" x14ac:dyDescent="0.35">
      <c r="A118" s="862" t="s">
        <v>113</v>
      </c>
      <c r="B118" s="293">
        <f t="shared" ref="B118:N118" si="1">SUM(B70:B117)</f>
        <v>1333692</v>
      </c>
      <c r="C118" s="293">
        <f>SUM(C70:C117)</f>
        <v>5049771</v>
      </c>
      <c r="D118" s="293">
        <f t="shared" si="1"/>
        <v>1482547</v>
      </c>
      <c r="E118" s="293">
        <f t="shared" si="1"/>
        <v>557838</v>
      </c>
      <c r="F118" s="293">
        <f t="shared" si="1"/>
        <v>594430</v>
      </c>
      <c r="G118" s="293">
        <f t="shared" si="1"/>
        <v>1085420</v>
      </c>
      <c r="H118" s="293">
        <f t="shared" si="1"/>
        <v>66822</v>
      </c>
      <c r="I118" s="293">
        <f t="shared" si="1"/>
        <v>85298</v>
      </c>
      <c r="J118" s="293">
        <f t="shared" si="1"/>
        <v>349071</v>
      </c>
      <c r="K118" s="293">
        <f t="shared" si="1"/>
        <v>268388</v>
      </c>
      <c r="L118" s="293">
        <f t="shared" si="1"/>
        <v>951203</v>
      </c>
      <c r="M118" s="293">
        <f t="shared" si="1"/>
        <v>0</v>
      </c>
      <c r="N118" s="293">
        <f t="shared" si="1"/>
        <v>72498</v>
      </c>
      <c r="O118" s="293">
        <f>SUM(B118:N118)</f>
        <v>11896978</v>
      </c>
    </row>
    <row r="119" spans="1:15" ht="24" customHeight="1" x14ac:dyDescent="0.35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2">
        <f>SUM(O5:O118)</f>
        <v>31572911</v>
      </c>
    </row>
    <row r="120" spans="1:15" ht="22" customHeight="1" x14ac:dyDescent="0.35">
      <c r="A120" s="303" t="s">
        <v>366</v>
      </c>
      <c r="B120" s="303"/>
      <c r="C120" s="303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</row>
    <row r="121" spans="1:15" ht="22" customHeight="1" x14ac:dyDescent="0.35">
      <c r="A121" s="301"/>
      <c r="B121" s="30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</row>
    <row r="122" spans="1:15" ht="22" customHeight="1" x14ac:dyDescent="0.35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</row>
    <row r="123" spans="1:15" ht="32.25" customHeight="1" x14ac:dyDescent="0.35">
      <c r="A123" s="324"/>
      <c r="B123" s="1238" t="s">
        <v>332</v>
      </c>
      <c r="C123" s="1238"/>
      <c r="D123" s="301"/>
      <c r="E123" s="301"/>
      <c r="F123" s="301"/>
      <c r="G123" s="301"/>
      <c r="H123" s="1239" t="s">
        <v>333</v>
      </c>
      <c r="I123" s="1239"/>
      <c r="J123" s="866"/>
      <c r="K123" s="301"/>
      <c r="L123" s="301"/>
      <c r="M123" s="866" t="s">
        <v>344</v>
      </c>
      <c r="N123" s="866"/>
      <c r="O123" s="866"/>
    </row>
    <row r="124" spans="1:15" ht="22" customHeight="1" x14ac:dyDescent="0.35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</row>
    <row r="125" spans="1:15" ht="22" customHeight="1" x14ac:dyDescent="0.3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</row>
    <row r="126" spans="1:15" ht="22" customHeight="1" x14ac:dyDescent="0.35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</row>
    <row r="127" spans="1:15" ht="22" customHeight="1" x14ac:dyDescent="0.35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</row>
    <row r="128" spans="1:15" ht="22" customHeight="1" x14ac:dyDescent="0.35">
      <c r="A128" s="325"/>
      <c r="B128" s="1286" t="s">
        <v>259</v>
      </c>
      <c r="C128" s="1286"/>
      <c r="D128" s="859"/>
      <c r="E128" s="859"/>
      <c r="F128" s="859"/>
      <c r="G128" s="315"/>
      <c r="H128" s="1287" t="s">
        <v>286</v>
      </c>
      <c r="I128" s="1287"/>
      <c r="J128" s="880"/>
      <c r="K128" s="859"/>
      <c r="L128" s="859"/>
      <c r="M128" s="880" t="s">
        <v>345</v>
      </c>
      <c r="N128" s="880"/>
      <c r="O128" s="880"/>
    </row>
    <row r="129" spans="1:15" ht="22" customHeight="1" x14ac:dyDescent="0.35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</row>
    <row r="130" spans="1:15" ht="15" x14ac:dyDescent="0.35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</row>
  </sheetData>
  <mergeCells count="62">
    <mergeCell ref="H123:I123"/>
    <mergeCell ref="B128:C128"/>
    <mergeCell ref="H128:I128"/>
    <mergeCell ref="A110:A111"/>
    <mergeCell ref="A55:A57"/>
    <mergeCell ref="A97:A98"/>
    <mergeCell ref="A99:A100"/>
    <mergeCell ref="A105:A106"/>
    <mergeCell ref="A107:A108"/>
    <mergeCell ref="A113:A114"/>
    <mergeCell ref="A116:A117"/>
    <mergeCell ref="B123:C123"/>
    <mergeCell ref="A79:A80"/>
    <mergeCell ref="A81:A82"/>
    <mergeCell ref="A87:A88"/>
    <mergeCell ref="A89:A90"/>
    <mergeCell ref="A92:A93"/>
    <mergeCell ref="A94:A95"/>
    <mergeCell ref="H68:K68"/>
    <mergeCell ref="O68:O69"/>
    <mergeCell ref="A71:A72"/>
    <mergeCell ref="A73:A74"/>
    <mergeCell ref="A75:A76"/>
    <mergeCell ref="A77:A78"/>
    <mergeCell ref="A83:A84"/>
    <mergeCell ref="A58:A59"/>
    <mergeCell ref="A60:A61"/>
    <mergeCell ref="A62:A63"/>
    <mergeCell ref="A68:A69"/>
    <mergeCell ref="E68:G6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6:A7"/>
    <mergeCell ref="A8:A9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1:O1"/>
    <mergeCell ref="A2:O2"/>
    <mergeCell ref="A4:A5"/>
    <mergeCell ref="C4:D4"/>
    <mergeCell ref="E4:F4"/>
    <mergeCell ref="G4:I4"/>
    <mergeCell ref="M4:N4"/>
    <mergeCell ref="O4:O5"/>
  </mergeCells>
  <printOptions horizontalCentered="1"/>
  <pageMargins left="0.25" right="0.25" top="0.16" bottom="0.12" header="0.18" footer="0.12"/>
  <pageSetup paperSize="9" scale="45" fitToHeight="0" orientation="landscape" horizontalDpi="360" verticalDpi="360" r:id="rId1"/>
  <rowBreaks count="1" manualBreakCount="1">
    <brk id="66" max="15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4">
    <pageSetUpPr fitToPage="1"/>
  </sheetPr>
  <dimension ref="A1:R128"/>
  <sheetViews>
    <sheetView workbookViewId="0">
      <selection sqref="A1:P1"/>
    </sheetView>
  </sheetViews>
  <sheetFormatPr defaultColWidth="9.1796875" defaultRowHeight="14" x14ac:dyDescent="0.35"/>
  <cols>
    <col min="1" max="1" width="27.453125" style="294" customWidth="1"/>
    <col min="2" max="2" width="21.453125" style="294" customWidth="1"/>
    <col min="3" max="3" width="25.453125" style="294" bestFit="1" customWidth="1"/>
    <col min="4" max="4" width="17.81640625" style="294" customWidth="1"/>
    <col min="5" max="6" width="18.453125" style="294" bestFit="1" customWidth="1"/>
    <col min="7" max="7" width="20.453125" style="294" customWidth="1"/>
    <col min="8" max="8" width="21" style="294" bestFit="1" customWidth="1"/>
    <col min="9" max="9" width="18.453125" style="294" bestFit="1" customWidth="1"/>
    <col min="10" max="10" width="19.453125" style="294" customWidth="1"/>
    <col min="11" max="11" width="16.453125" style="294" customWidth="1"/>
    <col min="12" max="12" width="18.453125" style="294" bestFit="1" customWidth="1"/>
    <col min="13" max="13" width="18.453125" style="294" customWidth="1"/>
    <col min="14" max="14" width="22.453125" style="294" bestFit="1" customWidth="1"/>
    <col min="15" max="15" width="28.1796875" style="294" bestFit="1" customWidth="1"/>
    <col min="16" max="16" width="21.453125" style="294" customWidth="1"/>
    <col min="17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</row>
    <row r="2" spans="1:16" ht="15" x14ac:dyDescent="0.35">
      <c r="A2" s="1237" t="s">
        <v>367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</row>
    <row r="4" spans="1:16" s="295" customFormat="1" ht="22" customHeight="1" x14ac:dyDescent="0.35">
      <c r="A4" s="1236" t="s">
        <v>2</v>
      </c>
      <c r="B4" s="873" t="s">
        <v>232</v>
      </c>
      <c r="C4" s="1268" t="s">
        <v>174</v>
      </c>
      <c r="D4" s="1269"/>
      <c r="E4" s="1268" t="s">
        <v>347</v>
      </c>
      <c r="F4" s="1269"/>
      <c r="G4" s="1268" t="s">
        <v>348</v>
      </c>
      <c r="H4" s="1281"/>
      <c r="I4" s="1269"/>
      <c r="J4" s="869" t="s">
        <v>176</v>
      </c>
      <c r="K4" s="285"/>
      <c r="L4" s="285" t="s">
        <v>349</v>
      </c>
      <c r="M4" s="285"/>
      <c r="N4" s="1236" t="s">
        <v>350</v>
      </c>
      <c r="O4" s="1236"/>
      <c r="P4" s="1245" t="s">
        <v>9</v>
      </c>
    </row>
    <row r="5" spans="1:16" s="296" customFormat="1" ht="30.75" customHeight="1" x14ac:dyDescent="0.35">
      <c r="A5" s="1236"/>
      <c r="B5" s="869" t="s">
        <v>351</v>
      </c>
      <c r="C5" s="869" t="s">
        <v>325</v>
      </c>
      <c r="D5" s="869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869" t="s">
        <v>352</v>
      </c>
      <c r="L5" s="869" t="s">
        <v>193</v>
      </c>
      <c r="M5" s="869"/>
      <c r="N5" s="876" t="s">
        <v>362</v>
      </c>
      <c r="O5" s="876" t="s">
        <v>363</v>
      </c>
      <c r="P5" s="1247"/>
    </row>
    <row r="6" spans="1:16" ht="15" customHeight="1" x14ac:dyDescent="0.35">
      <c r="A6" s="1249" t="s">
        <v>368</v>
      </c>
      <c r="B6" s="297"/>
      <c r="C6" s="297">
        <v>210834</v>
      </c>
      <c r="D6" s="297">
        <v>199742</v>
      </c>
      <c r="E6" s="297"/>
      <c r="F6" s="297"/>
      <c r="G6" s="298"/>
      <c r="H6" s="298"/>
      <c r="I6" s="298"/>
      <c r="J6" s="298"/>
      <c r="K6" s="298"/>
      <c r="L6" s="298"/>
      <c r="M6" s="298"/>
      <c r="N6" s="298"/>
      <c r="O6" s="298"/>
      <c r="P6" s="298"/>
    </row>
    <row r="7" spans="1:16" ht="15" customHeight="1" x14ac:dyDescent="0.35">
      <c r="A7" s="1251"/>
      <c r="B7" s="886"/>
      <c r="C7" s="886"/>
      <c r="D7" s="297"/>
      <c r="E7" s="297"/>
      <c r="F7" s="297"/>
      <c r="G7" s="298"/>
      <c r="H7" s="298"/>
      <c r="I7" s="298"/>
      <c r="J7" s="298"/>
      <c r="K7" s="298"/>
      <c r="L7" s="298"/>
      <c r="M7" s="298"/>
      <c r="N7" s="298"/>
      <c r="O7" s="298"/>
      <c r="P7" s="298"/>
    </row>
    <row r="8" spans="1:16" ht="15" customHeight="1" x14ac:dyDescent="0.35">
      <c r="A8" s="1249">
        <v>43587</v>
      </c>
      <c r="B8" s="886"/>
      <c r="C8" s="886">
        <v>186660</v>
      </c>
      <c r="D8" s="297">
        <v>206321</v>
      </c>
      <c r="E8" s="297"/>
      <c r="F8" s="297"/>
      <c r="G8" s="298">
        <v>184986</v>
      </c>
      <c r="H8" s="298">
        <v>58050</v>
      </c>
      <c r="I8" s="298">
        <v>114750</v>
      </c>
      <c r="J8" s="298">
        <v>83615</v>
      </c>
      <c r="K8" s="298"/>
      <c r="L8" s="298"/>
      <c r="M8" s="298"/>
      <c r="N8" s="298"/>
      <c r="O8" s="298"/>
      <c r="P8" s="298"/>
    </row>
    <row r="9" spans="1:16" ht="15" customHeight="1" x14ac:dyDescent="0.35">
      <c r="A9" s="1251"/>
      <c r="B9" s="887"/>
      <c r="C9" s="887"/>
      <c r="D9" s="297"/>
      <c r="E9" s="297"/>
      <c r="F9" s="297"/>
      <c r="G9" s="298">
        <v>79637</v>
      </c>
      <c r="H9" s="298"/>
      <c r="I9" s="298"/>
      <c r="J9" s="298"/>
      <c r="K9" s="298"/>
      <c r="L9" s="298"/>
      <c r="M9" s="298"/>
      <c r="N9" s="298"/>
      <c r="O9" s="298"/>
      <c r="P9" s="298"/>
    </row>
    <row r="10" spans="1:16" ht="15" customHeight="1" x14ac:dyDescent="0.35">
      <c r="A10" s="870">
        <v>43588</v>
      </c>
      <c r="B10" s="297">
        <v>218927</v>
      </c>
      <c r="C10" s="297"/>
      <c r="D10" s="297">
        <v>272876</v>
      </c>
      <c r="E10" s="297">
        <v>163461</v>
      </c>
      <c r="F10" s="297"/>
      <c r="G10" s="298"/>
      <c r="H10" s="298"/>
      <c r="I10" s="298">
        <v>114750</v>
      </c>
      <c r="J10" s="298"/>
      <c r="K10" s="298"/>
      <c r="L10" s="298"/>
      <c r="M10" s="298"/>
      <c r="N10" s="298">
        <v>371710</v>
      </c>
      <c r="O10" s="298"/>
      <c r="P10" s="298"/>
    </row>
    <row r="11" spans="1:16" ht="15" customHeight="1" x14ac:dyDescent="0.35">
      <c r="A11" s="1249">
        <v>43589</v>
      </c>
      <c r="B11" s="886"/>
      <c r="C11" s="886">
        <v>220856</v>
      </c>
      <c r="D11" s="297">
        <v>231795</v>
      </c>
      <c r="E11" s="297"/>
      <c r="F11" s="297"/>
      <c r="G11" s="298"/>
      <c r="H11" s="298"/>
      <c r="I11" s="298">
        <v>114750</v>
      </c>
      <c r="J11" s="298"/>
      <c r="K11" s="298"/>
      <c r="L11" s="298"/>
      <c r="M11" s="298"/>
      <c r="N11" s="298"/>
      <c r="O11" s="298"/>
      <c r="P11" s="298"/>
    </row>
    <row r="12" spans="1:16" ht="15" customHeight="1" x14ac:dyDescent="0.35">
      <c r="A12" s="1251"/>
      <c r="B12" s="887"/>
      <c r="C12" s="887"/>
      <c r="D12" s="297"/>
      <c r="E12" s="297"/>
      <c r="F12" s="297"/>
      <c r="G12" s="298"/>
      <c r="H12" s="298"/>
      <c r="I12" s="298"/>
      <c r="J12" s="298"/>
      <c r="K12" s="298"/>
      <c r="L12" s="298"/>
      <c r="M12" s="298"/>
      <c r="N12" s="298"/>
      <c r="O12" s="298"/>
      <c r="P12" s="298"/>
    </row>
    <row r="13" spans="1:16" ht="15" customHeight="1" x14ac:dyDescent="0.35">
      <c r="A13" s="1249">
        <v>43590</v>
      </c>
      <c r="B13" s="886"/>
      <c r="C13" s="886">
        <v>160803</v>
      </c>
      <c r="D13" s="297">
        <v>233172</v>
      </c>
      <c r="E13" s="297">
        <v>164388</v>
      </c>
      <c r="F13" s="297"/>
      <c r="G13" s="298"/>
      <c r="H13" s="298"/>
      <c r="I13" s="298"/>
      <c r="J13" s="298"/>
      <c r="K13" s="298"/>
      <c r="L13" s="298"/>
      <c r="M13" s="298"/>
      <c r="N13" s="298"/>
      <c r="O13" s="298"/>
      <c r="P13" s="298"/>
    </row>
    <row r="14" spans="1:16" ht="15" customHeight="1" x14ac:dyDescent="0.35">
      <c r="A14" s="1251"/>
      <c r="B14" s="887"/>
      <c r="C14" s="887"/>
      <c r="D14" s="297"/>
      <c r="E14" s="297"/>
      <c r="F14" s="297"/>
      <c r="G14" s="298"/>
      <c r="H14" s="298"/>
      <c r="I14" s="298"/>
      <c r="J14" s="298"/>
      <c r="K14" s="298"/>
      <c r="L14" s="298"/>
      <c r="M14" s="298"/>
      <c r="N14" s="298"/>
      <c r="O14" s="298"/>
      <c r="P14" s="298"/>
    </row>
    <row r="15" spans="1:16" ht="15" customHeight="1" x14ac:dyDescent="0.35">
      <c r="A15" s="1249">
        <v>43591</v>
      </c>
      <c r="B15" s="886">
        <v>219545</v>
      </c>
      <c r="C15" s="886">
        <v>227970</v>
      </c>
      <c r="D15" s="297">
        <v>205938</v>
      </c>
      <c r="E15" s="297"/>
      <c r="F15" s="297"/>
      <c r="G15" s="298"/>
      <c r="H15" s="298"/>
      <c r="I15" s="298">
        <v>114750</v>
      </c>
      <c r="J15" s="298"/>
      <c r="K15" s="298"/>
      <c r="L15" s="298"/>
      <c r="M15" s="298"/>
      <c r="N15" s="298"/>
      <c r="O15" s="298"/>
      <c r="P15" s="298"/>
    </row>
    <row r="16" spans="1:16" ht="15" customHeight="1" x14ac:dyDescent="0.35">
      <c r="A16" s="1251"/>
      <c r="B16" s="887"/>
      <c r="C16" s="887"/>
      <c r="D16" s="297"/>
      <c r="E16" s="297"/>
      <c r="F16" s="297"/>
      <c r="G16" s="298"/>
      <c r="H16" s="298"/>
      <c r="I16" s="298">
        <v>56502</v>
      </c>
      <c r="J16" s="298"/>
      <c r="K16" s="298"/>
      <c r="L16" s="298"/>
      <c r="M16" s="298"/>
      <c r="N16" s="298"/>
      <c r="O16" s="298"/>
      <c r="P16" s="298"/>
    </row>
    <row r="17" spans="1:16" ht="15" customHeight="1" x14ac:dyDescent="0.35">
      <c r="A17" s="1249">
        <v>43592</v>
      </c>
      <c r="B17" s="886"/>
      <c r="C17" s="886">
        <v>186966</v>
      </c>
      <c r="D17" s="297">
        <v>230571</v>
      </c>
      <c r="E17" s="297"/>
      <c r="F17" s="297"/>
      <c r="G17" s="298"/>
      <c r="H17" s="298"/>
      <c r="I17" s="298">
        <v>114750</v>
      </c>
      <c r="J17" s="298"/>
      <c r="K17" s="298"/>
      <c r="L17" s="298"/>
      <c r="M17" s="298"/>
      <c r="N17" s="298"/>
      <c r="O17" s="298">
        <v>569210</v>
      </c>
      <c r="P17" s="298"/>
    </row>
    <row r="18" spans="1:16" ht="15" customHeight="1" x14ac:dyDescent="0.35">
      <c r="A18" s="1251"/>
      <c r="B18" s="887"/>
      <c r="C18" s="887"/>
      <c r="D18" s="297"/>
      <c r="E18" s="297"/>
      <c r="F18" s="297"/>
      <c r="G18" s="298"/>
      <c r="H18" s="298"/>
      <c r="I18" s="298"/>
      <c r="J18" s="298"/>
      <c r="K18" s="298"/>
      <c r="L18" s="298"/>
      <c r="M18" s="298"/>
      <c r="N18" s="298"/>
      <c r="O18" s="298"/>
      <c r="P18" s="298"/>
    </row>
    <row r="19" spans="1:16" ht="15" customHeight="1" x14ac:dyDescent="0.35">
      <c r="A19" s="1249">
        <v>43593</v>
      </c>
      <c r="B19" s="886"/>
      <c r="C19" s="886">
        <v>196605</v>
      </c>
      <c r="D19" s="297">
        <v>202190</v>
      </c>
      <c r="E19" s="297">
        <v>170259</v>
      </c>
      <c r="F19" s="297">
        <v>181950</v>
      </c>
      <c r="G19" s="298">
        <v>85298</v>
      </c>
      <c r="H19" s="298">
        <v>75336</v>
      </c>
      <c r="I19" s="298">
        <v>114750</v>
      </c>
      <c r="J19" s="298"/>
      <c r="K19" s="298"/>
      <c r="L19" s="298"/>
      <c r="M19" s="298"/>
      <c r="N19" s="298">
        <v>420030</v>
      </c>
      <c r="O19" s="298"/>
      <c r="P19" s="298"/>
    </row>
    <row r="20" spans="1:16" ht="15" customHeight="1" x14ac:dyDescent="0.35">
      <c r="A20" s="1251"/>
      <c r="B20" s="887"/>
      <c r="C20" s="887"/>
      <c r="D20" s="297"/>
      <c r="E20" s="297"/>
      <c r="F20" s="297"/>
      <c r="G20" s="298">
        <v>124098</v>
      </c>
      <c r="H20" s="298"/>
      <c r="I20" s="298"/>
      <c r="J20" s="298"/>
      <c r="K20" s="298"/>
      <c r="L20" s="298"/>
      <c r="M20" s="298"/>
      <c r="N20" s="298"/>
      <c r="O20" s="298"/>
      <c r="P20" s="298"/>
    </row>
    <row r="21" spans="1:16" ht="15" customHeight="1" x14ac:dyDescent="0.35">
      <c r="A21" s="1249">
        <v>43594</v>
      </c>
      <c r="B21" s="886"/>
      <c r="C21" s="886">
        <v>183141</v>
      </c>
      <c r="D21" s="297">
        <v>233249</v>
      </c>
      <c r="E21" s="297"/>
      <c r="F21" s="297"/>
      <c r="G21" s="298"/>
      <c r="H21" s="298"/>
      <c r="I21" s="298">
        <v>114750</v>
      </c>
      <c r="J21" s="298"/>
      <c r="K21" s="298"/>
      <c r="L21" s="298">
        <v>63662</v>
      </c>
      <c r="M21" s="298"/>
      <c r="N21" s="298"/>
      <c r="O21" s="298"/>
      <c r="P21" s="298"/>
    </row>
    <row r="22" spans="1:16" ht="15" customHeight="1" x14ac:dyDescent="0.35">
      <c r="A22" s="1251"/>
      <c r="B22" s="887"/>
      <c r="C22" s="887"/>
      <c r="D22" s="297"/>
      <c r="E22" s="297"/>
      <c r="F22" s="297"/>
      <c r="G22" s="298"/>
      <c r="H22" s="298"/>
      <c r="I22" s="298"/>
      <c r="J22" s="298"/>
      <c r="K22" s="298"/>
      <c r="L22" s="298"/>
      <c r="M22" s="298"/>
      <c r="N22" s="298"/>
      <c r="O22" s="298"/>
      <c r="P22" s="298"/>
    </row>
    <row r="23" spans="1:16" ht="15" customHeight="1" x14ac:dyDescent="0.35">
      <c r="A23" s="1249">
        <v>43595</v>
      </c>
      <c r="B23" s="886"/>
      <c r="C23" s="886">
        <v>217490</v>
      </c>
      <c r="D23" s="297">
        <v>191097</v>
      </c>
      <c r="E23" s="297"/>
      <c r="F23" s="297"/>
      <c r="G23" s="298"/>
      <c r="H23" s="298"/>
      <c r="I23" s="298">
        <v>122400</v>
      </c>
      <c r="J23" s="298"/>
      <c r="K23" s="298"/>
      <c r="L23" s="298"/>
      <c r="M23" s="298"/>
      <c r="N23" s="298"/>
      <c r="O23" s="298">
        <v>412890</v>
      </c>
      <c r="P23" s="298"/>
    </row>
    <row r="24" spans="1:16" ht="15" customHeight="1" x14ac:dyDescent="0.35">
      <c r="A24" s="1251"/>
      <c r="B24" s="887"/>
      <c r="C24" s="887"/>
      <c r="D24" s="297"/>
      <c r="E24" s="297"/>
      <c r="F24" s="297"/>
      <c r="G24" s="298"/>
      <c r="H24" s="298"/>
      <c r="I24" s="298"/>
      <c r="J24" s="298"/>
      <c r="K24" s="298"/>
      <c r="L24" s="298"/>
      <c r="M24" s="298"/>
      <c r="N24" s="298"/>
      <c r="O24" s="298"/>
      <c r="P24" s="298"/>
    </row>
    <row r="25" spans="1:16" ht="15" customHeight="1" x14ac:dyDescent="0.35">
      <c r="A25" s="1249">
        <v>43596</v>
      </c>
      <c r="B25" s="886"/>
      <c r="C25" s="886">
        <v>153459</v>
      </c>
      <c r="D25" s="297">
        <v>221009</v>
      </c>
      <c r="E25" s="297"/>
      <c r="F25" s="297"/>
      <c r="G25" s="298"/>
      <c r="H25" s="298"/>
      <c r="I25" s="298">
        <v>114750</v>
      </c>
      <c r="J25" s="298"/>
      <c r="K25" s="298"/>
      <c r="L25" s="298"/>
      <c r="M25" s="298"/>
      <c r="N25" s="298"/>
      <c r="O25" s="298"/>
      <c r="P25" s="298"/>
    </row>
    <row r="26" spans="1:16" ht="15" customHeight="1" x14ac:dyDescent="0.35">
      <c r="A26" s="1251"/>
      <c r="B26" s="887"/>
      <c r="C26" s="887"/>
      <c r="D26" s="297"/>
      <c r="E26" s="297"/>
      <c r="F26" s="297"/>
      <c r="G26" s="298"/>
      <c r="H26" s="298"/>
      <c r="I26" s="298"/>
      <c r="J26" s="298"/>
      <c r="K26" s="298"/>
      <c r="L26" s="298"/>
      <c r="M26" s="298"/>
      <c r="N26" s="298"/>
      <c r="O26" s="298"/>
      <c r="P26" s="298"/>
    </row>
    <row r="27" spans="1:16" ht="15" customHeight="1" x14ac:dyDescent="0.35">
      <c r="A27" s="1249">
        <v>43597</v>
      </c>
      <c r="B27" s="886"/>
      <c r="C27" s="886">
        <v>205479</v>
      </c>
      <c r="D27" s="297">
        <v>232025</v>
      </c>
      <c r="E27" s="297"/>
      <c r="F27" s="297"/>
      <c r="G27" s="298"/>
      <c r="H27" s="298"/>
      <c r="I27" s="298"/>
      <c r="J27" s="298"/>
      <c r="K27" s="298"/>
      <c r="L27" s="298"/>
      <c r="M27" s="298"/>
      <c r="N27" s="298"/>
      <c r="O27" s="298"/>
      <c r="P27" s="298"/>
    </row>
    <row r="28" spans="1:16" ht="15" customHeight="1" x14ac:dyDescent="0.35">
      <c r="A28" s="1251"/>
      <c r="B28" s="887"/>
      <c r="C28" s="887"/>
      <c r="D28" s="297"/>
      <c r="E28" s="297"/>
      <c r="F28" s="297"/>
      <c r="G28" s="298"/>
      <c r="H28" s="298"/>
      <c r="I28" s="298"/>
      <c r="J28" s="298"/>
      <c r="K28" s="298"/>
      <c r="L28" s="298"/>
      <c r="M28" s="298"/>
      <c r="N28" s="298"/>
      <c r="O28" s="298"/>
      <c r="P28" s="298"/>
    </row>
    <row r="29" spans="1:16" ht="15" customHeight="1" x14ac:dyDescent="0.35">
      <c r="A29" s="1249">
        <v>43598</v>
      </c>
      <c r="B29" s="886"/>
      <c r="C29" s="886">
        <v>187043</v>
      </c>
      <c r="D29" s="297">
        <v>247554</v>
      </c>
      <c r="E29" s="297"/>
      <c r="F29" s="297"/>
      <c r="G29" s="298"/>
      <c r="H29" s="298"/>
      <c r="I29" s="298">
        <v>114750</v>
      </c>
      <c r="J29" s="298"/>
      <c r="K29" s="298"/>
      <c r="L29" s="298"/>
      <c r="M29" s="298"/>
      <c r="N29" s="298">
        <v>429040</v>
      </c>
      <c r="O29" s="298"/>
      <c r="P29" s="298"/>
    </row>
    <row r="30" spans="1:16" ht="15" customHeight="1" x14ac:dyDescent="0.35">
      <c r="A30" s="1251"/>
      <c r="B30" s="887"/>
      <c r="C30" s="887"/>
      <c r="D30" s="297"/>
      <c r="E30" s="297"/>
      <c r="F30" s="297"/>
      <c r="G30" s="298"/>
      <c r="H30" s="298"/>
      <c r="I30" s="298"/>
      <c r="J30" s="298"/>
      <c r="K30" s="298"/>
      <c r="L30" s="298"/>
      <c r="M30" s="298"/>
      <c r="N30" s="298"/>
      <c r="O30" s="298"/>
      <c r="P30" s="298"/>
    </row>
    <row r="31" spans="1:16" ht="15" customHeight="1" x14ac:dyDescent="0.35">
      <c r="A31" s="1249">
        <v>43599</v>
      </c>
      <c r="B31" s="886"/>
      <c r="C31" s="886">
        <v>203643</v>
      </c>
      <c r="D31" s="297">
        <v>196146</v>
      </c>
      <c r="E31" s="297">
        <v>202292</v>
      </c>
      <c r="F31" s="297">
        <v>193228</v>
      </c>
      <c r="G31" s="298"/>
      <c r="H31" s="298"/>
      <c r="I31" s="298">
        <v>114750</v>
      </c>
      <c r="J31" s="298"/>
      <c r="K31" s="298"/>
      <c r="L31" s="298"/>
      <c r="M31" s="298"/>
      <c r="N31" s="298"/>
      <c r="O31" s="298"/>
      <c r="P31" s="298"/>
    </row>
    <row r="32" spans="1:16" ht="15" customHeight="1" x14ac:dyDescent="0.35">
      <c r="A32" s="1251"/>
      <c r="B32" s="887"/>
      <c r="C32" s="887"/>
      <c r="D32" s="297"/>
      <c r="E32" s="297"/>
      <c r="F32" s="297"/>
      <c r="G32" s="298"/>
      <c r="H32" s="298"/>
      <c r="I32" s="298">
        <v>57728</v>
      </c>
      <c r="J32" s="298"/>
      <c r="K32" s="298"/>
      <c r="L32" s="298"/>
      <c r="M32" s="298"/>
      <c r="N32" s="298"/>
      <c r="O32" s="298"/>
      <c r="P32" s="298"/>
    </row>
    <row r="33" spans="1:16" ht="15" customHeight="1" x14ac:dyDescent="0.35">
      <c r="A33" s="1249">
        <v>43600</v>
      </c>
      <c r="B33" s="886"/>
      <c r="C33" s="886">
        <v>203643</v>
      </c>
      <c r="D33" s="297"/>
      <c r="E33" s="297"/>
      <c r="F33" s="297"/>
      <c r="G33" s="298"/>
      <c r="H33" s="298">
        <v>76304</v>
      </c>
      <c r="I33" s="298">
        <v>114750</v>
      </c>
      <c r="J33" s="298">
        <v>106794</v>
      </c>
      <c r="K33" s="298"/>
      <c r="L33" s="298"/>
      <c r="M33" s="298"/>
      <c r="N33" s="298"/>
      <c r="O33" s="298"/>
      <c r="P33" s="298"/>
    </row>
    <row r="34" spans="1:16" ht="15" customHeight="1" x14ac:dyDescent="0.35">
      <c r="A34" s="1251"/>
      <c r="B34" s="887"/>
      <c r="C34" s="887"/>
      <c r="D34" s="297"/>
      <c r="E34" s="297"/>
      <c r="F34" s="297"/>
      <c r="G34" s="298"/>
      <c r="H34" s="298"/>
      <c r="I34" s="298"/>
      <c r="J34" s="298"/>
      <c r="K34" s="298"/>
      <c r="L34" s="298"/>
      <c r="M34" s="298"/>
      <c r="N34" s="298"/>
      <c r="O34" s="298"/>
      <c r="P34" s="298"/>
    </row>
    <row r="35" spans="1:16" ht="15" customHeight="1" x14ac:dyDescent="0.35">
      <c r="A35" s="1249">
        <v>43601</v>
      </c>
      <c r="B35" s="886"/>
      <c r="C35" s="886">
        <v>258111</v>
      </c>
      <c r="D35" s="297"/>
      <c r="E35" s="297"/>
      <c r="F35" s="297"/>
      <c r="G35" s="298">
        <v>150399</v>
      </c>
      <c r="H35" s="298"/>
      <c r="I35" s="298">
        <v>114750</v>
      </c>
      <c r="J35" s="298"/>
      <c r="K35" s="298"/>
      <c r="L35" s="298"/>
      <c r="M35" s="298"/>
      <c r="N35" s="298"/>
      <c r="O35" s="298"/>
      <c r="P35" s="298"/>
    </row>
    <row r="36" spans="1:16" ht="15" customHeight="1" x14ac:dyDescent="0.35">
      <c r="A36" s="1251"/>
      <c r="B36" s="887"/>
      <c r="C36" s="887">
        <v>244571</v>
      </c>
      <c r="D36" s="297"/>
      <c r="E36" s="297"/>
      <c r="F36" s="297"/>
      <c r="G36" s="298">
        <v>114359</v>
      </c>
      <c r="H36" s="298"/>
      <c r="I36" s="298"/>
      <c r="J36" s="298"/>
      <c r="K36" s="298"/>
      <c r="L36" s="298"/>
      <c r="M36" s="298"/>
      <c r="N36" s="298"/>
      <c r="O36" s="298"/>
      <c r="P36" s="298"/>
    </row>
    <row r="37" spans="1:16" ht="15" customHeight="1" x14ac:dyDescent="0.35">
      <c r="A37" s="1249">
        <v>43602</v>
      </c>
      <c r="B37" s="886">
        <v>329343</v>
      </c>
      <c r="C37" s="886">
        <v>204332</v>
      </c>
      <c r="D37" s="297"/>
      <c r="E37" s="297">
        <v>128802</v>
      </c>
      <c r="F37" s="297"/>
      <c r="G37" s="298"/>
      <c r="H37" s="298"/>
      <c r="I37" s="298"/>
      <c r="J37" s="298"/>
      <c r="K37" s="298"/>
      <c r="L37" s="298"/>
      <c r="M37" s="298"/>
      <c r="N37" s="298"/>
      <c r="O37" s="298">
        <v>601260</v>
      </c>
      <c r="P37" s="298"/>
    </row>
    <row r="38" spans="1:16" ht="15" customHeight="1" x14ac:dyDescent="0.35">
      <c r="A38" s="1251"/>
      <c r="B38" s="887"/>
      <c r="C38" s="887"/>
      <c r="D38" s="297"/>
      <c r="E38" s="297"/>
      <c r="F38" s="297"/>
      <c r="G38" s="298"/>
      <c r="H38" s="298"/>
      <c r="I38" s="298"/>
      <c r="J38" s="298"/>
      <c r="K38" s="298"/>
      <c r="L38" s="298"/>
      <c r="M38" s="298"/>
      <c r="N38" s="298"/>
      <c r="O38" s="298"/>
      <c r="P38" s="298"/>
    </row>
    <row r="39" spans="1:16" ht="15" customHeight="1" x14ac:dyDescent="0.35">
      <c r="A39" s="1249">
        <v>43603</v>
      </c>
      <c r="B39" s="886"/>
      <c r="C39" s="886">
        <v>193316</v>
      </c>
      <c r="D39" s="297"/>
      <c r="E39" s="297"/>
      <c r="F39" s="297"/>
      <c r="G39" s="298"/>
      <c r="H39" s="298"/>
      <c r="I39" s="298">
        <v>114750</v>
      </c>
      <c r="J39" s="298"/>
      <c r="K39" s="298"/>
      <c r="L39" s="298"/>
      <c r="M39" s="298"/>
      <c r="N39" s="298"/>
      <c r="O39" s="298"/>
      <c r="P39" s="298"/>
    </row>
    <row r="40" spans="1:16" ht="15" customHeight="1" x14ac:dyDescent="0.35">
      <c r="A40" s="1251"/>
      <c r="B40" s="887"/>
      <c r="C40" s="887"/>
      <c r="D40" s="297"/>
      <c r="E40" s="297"/>
      <c r="F40" s="297"/>
      <c r="G40" s="298"/>
      <c r="H40" s="298"/>
      <c r="I40" s="298"/>
      <c r="J40" s="298"/>
      <c r="K40" s="298"/>
      <c r="L40" s="298"/>
      <c r="M40" s="298"/>
      <c r="N40" s="298"/>
      <c r="O40" s="298"/>
      <c r="P40" s="298"/>
    </row>
    <row r="41" spans="1:16" ht="15" customHeight="1" x14ac:dyDescent="0.35">
      <c r="A41" s="1249">
        <v>43604</v>
      </c>
      <c r="B41" s="886">
        <v>222892</v>
      </c>
      <c r="C41" s="886">
        <v>244418</v>
      </c>
      <c r="D41" s="297"/>
      <c r="E41" s="297"/>
      <c r="F41" s="297"/>
      <c r="G41" s="298"/>
      <c r="H41" s="298"/>
      <c r="I41" s="298"/>
      <c r="J41" s="298"/>
      <c r="K41" s="298"/>
      <c r="L41" s="298"/>
      <c r="M41" s="298"/>
      <c r="N41" s="298"/>
      <c r="O41" s="298"/>
      <c r="P41" s="298"/>
    </row>
    <row r="42" spans="1:16" ht="15" customHeight="1" x14ac:dyDescent="0.35">
      <c r="A42" s="1251"/>
      <c r="B42" s="887"/>
      <c r="C42" s="887"/>
      <c r="D42" s="297"/>
      <c r="E42" s="297"/>
      <c r="F42" s="297"/>
      <c r="G42" s="298"/>
      <c r="H42" s="298"/>
      <c r="I42" s="298"/>
      <c r="J42" s="298"/>
      <c r="K42" s="298"/>
      <c r="L42" s="298"/>
      <c r="M42" s="298"/>
      <c r="N42" s="298"/>
      <c r="O42" s="298"/>
      <c r="P42" s="298"/>
    </row>
    <row r="43" spans="1:16" ht="15" customHeight="1" x14ac:dyDescent="0.35">
      <c r="A43" s="1249">
        <v>43605</v>
      </c>
      <c r="B43" s="886"/>
      <c r="C43" s="886">
        <v>185895</v>
      </c>
      <c r="D43" s="297"/>
      <c r="E43" s="297"/>
      <c r="F43" s="297"/>
      <c r="G43" s="298"/>
      <c r="H43" s="298"/>
      <c r="I43" s="298">
        <v>114750</v>
      </c>
      <c r="J43" s="298"/>
      <c r="K43" s="298"/>
      <c r="L43" s="298"/>
      <c r="M43" s="298"/>
      <c r="N43" s="298">
        <v>524040</v>
      </c>
      <c r="O43" s="298"/>
      <c r="P43" s="298"/>
    </row>
    <row r="44" spans="1:16" ht="15" customHeight="1" x14ac:dyDescent="0.35">
      <c r="A44" s="1251"/>
      <c r="B44" s="887"/>
      <c r="C44" s="887"/>
      <c r="D44" s="298"/>
      <c r="E44" s="297"/>
      <c r="F44" s="297"/>
      <c r="G44" s="298"/>
      <c r="H44" s="298"/>
      <c r="I44" s="298"/>
      <c r="J44" s="298"/>
      <c r="K44" s="298"/>
      <c r="L44" s="298"/>
      <c r="M44" s="298"/>
      <c r="N44" s="298"/>
      <c r="O44" s="298"/>
      <c r="P44" s="298"/>
    </row>
    <row r="45" spans="1:16" ht="15" customHeight="1" x14ac:dyDescent="0.35">
      <c r="A45" s="1249">
        <v>43606</v>
      </c>
      <c r="B45" s="886"/>
      <c r="C45" s="886">
        <v>211982</v>
      </c>
      <c r="D45" s="298">
        <v>277236</v>
      </c>
      <c r="E45" s="297">
        <v>167169</v>
      </c>
      <c r="F45" s="297">
        <v>194207</v>
      </c>
      <c r="G45" s="298"/>
      <c r="H45" s="298"/>
      <c r="I45" s="298">
        <v>114750</v>
      </c>
      <c r="J45" s="298">
        <v>85298</v>
      </c>
      <c r="K45" s="298"/>
      <c r="L45" s="298"/>
      <c r="M45" s="298"/>
      <c r="N45" s="298"/>
      <c r="O45" s="298"/>
      <c r="P45" s="298"/>
    </row>
    <row r="46" spans="1:16" ht="15" customHeight="1" x14ac:dyDescent="0.35">
      <c r="A46" s="1251"/>
      <c r="B46" s="887"/>
      <c r="C46" s="887"/>
      <c r="D46" s="297"/>
      <c r="E46" s="297"/>
      <c r="F46" s="297"/>
      <c r="G46" s="298"/>
      <c r="H46" s="298"/>
      <c r="I46" s="298">
        <v>114750</v>
      </c>
      <c r="J46" s="298"/>
      <c r="K46" s="298"/>
      <c r="L46" s="298"/>
      <c r="M46" s="298"/>
      <c r="N46" s="298"/>
      <c r="O46" s="298"/>
      <c r="P46" s="298"/>
    </row>
    <row r="47" spans="1:16" ht="17.25" customHeight="1" x14ac:dyDescent="0.35">
      <c r="A47" s="1249">
        <v>43607</v>
      </c>
      <c r="B47" s="886"/>
      <c r="C47" s="886">
        <v>195075</v>
      </c>
      <c r="D47" s="297">
        <v>225981</v>
      </c>
      <c r="E47" s="297"/>
      <c r="F47" s="297"/>
      <c r="G47" s="298"/>
      <c r="H47" s="298"/>
      <c r="I47" s="298"/>
      <c r="J47" s="298"/>
      <c r="K47" s="298"/>
      <c r="L47" s="298"/>
      <c r="M47" s="298"/>
      <c r="N47" s="298"/>
      <c r="O47" s="298"/>
      <c r="P47" s="298"/>
    </row>
    <row r="48" spans="1:16" ht="15" customHeight="1" x14ac:dyDescent="0.35">
      <c r="A48" s="1251"/>
      <c r="B48" s="887"/>
      <c r="C48" s="887"/>
      <c r="D48" s="297"/>
      <c r="E48" s="297"/>
      <c r="F48" s="297"/>
      <c r="G48" s="298"/>
      <c r="H48" s="298"/>
      <c r="I48" s="298"/>
      <c r="J48" s="298"/>
      <c r="K48" s="298"/>
      <c r="L48" s="298"/>
      <c r="M48" s="298"/>
      <c r="N48" s="298"/>
      <c r="O48" s="298"/>
      <c r="P48" s="298"/>
    </row>
    <row r="49" spans="1:16" ht="15" customHeight="1" x14ac:dyDescent="0.35">
      <c r="A49" s="1249">
        <v>43608</v>
      </c>
      <c r="B49" s="886"/>
      <c r="C49" s="886">
        <v>204179</v>
      </c>
      <c r="D49" s="297">
        <v>181229</v>
      </c>
      <c r="E49" s="297"/>
      <c r="F49" s="297"/>
      <c r="G49" s="298"/>
      <c r="H49" s="298">
        <v>68822</v>
      </c>
      <c r="I49" s="298">
        <v>114750</v>
      </c>
      <c r="J49" s="298">
        <v>90959</v>
      </c>
      <c r="K49" s="298"/>
      <c r="L49" s="298"/>
      <c r="M49" s="298"/>
      <c r="N49" s="298"/>
      <c r="O49" s="298"/>
      <c r="P49" s="298"/>
    </row>
    <row r="50" spans="1:16" ht="15" customHeight="1" x14ac:dyDescent="0.35">
      <c r="A50" s="1251"/>
      <c r="B50" s="887"/>
      <c r="C50" s="887"/>
      <c r="D50" s="297"/>
      <c r="E50" s="297"/>
      <c r="F50" s="297"/>
      <c r="G50" s="298"/>
      <c r="H50" s="298"/>
      <c r="I50" s="298"/>
      <c r="J50" s="298"/>
      <c r="K50" s="298"/>
      <c r="L50" s="298"/>
      <c r="M50" s="298"/>
      <c r="N50" s="298"/>
      <c r="O50" s="298"/>
      <c r="P50" s="298"/>
    </row>
    <row r="51" spans="1:16" ht="15" customHeight="1" x14ac:dyDescent="0.35">
      <c r="A51" s="1249">
        <v>43609</v>
      </c>
      <c r="B51" s="886"/>
      <c r="C51" s="886">
        <v>202190</v>
      </c>
      <c r="D51" s="297">
        <v>199589</v>
      </c>
      <c r="E51" s="297"/>
      <c r="F51" s="297"/>
      <c r="G51" s="298"/>
      <c r="H51" s="298"/>
      <c r="I51" s="298">
        <v>114750</v>
      </c>
      <c r="J51" s="298"/>
      <c r="K51" s="298"/>
      <c r="L51" s="298"/>
      <c r="M51" s="298"/>
      <c r="N51" s="298">
        <v>415230</v>
      </c>
      <c r="O51" s="298">
        <v>610860</v>
      </c>
      <c r="P51" s="298"/>
    </row>
    <row r="52" spans="1:16" ht="15" customHeight="1" x14ac:dyDescent="0.35">
      <c r="A52" s="1251"/>
      <c r="B52" s="887"/>
      <c r="C52" s="887"/>
      <c r="D52" s="297"/>
      <c r="E52" s="297"/>
      <c r="F52" s="297"/>
      <c r="G52" s="298"/>
      <c r="H52" s="298"/>
      <c r="I52" s="298"/>
      <c r="J52" s="298"/>
      <c r="K52" s="298"/>
      <c r="L52" s="298"/>
      <c r="M52" s="298"/>
      <c r="N52" s="298"/>
      <c r="O52" s="298"/>
      <c r="P52" s="298"/>
    </row>
    <row r="53" spans="1:16" ht="15" customHeight="1" x14ac:dyDescent="0.35">
      <c r="A53" s="1249">
        <v>43610</v>
      </c>
      <c r="B53" s="886"/>
      <c r="C53" s="886">
        <v>174573</v>
      </c>
      <c r="D53" s="297">
        <v>220167</v>
      </c>
      <c r="E53" s="297">
        <v>150844</v>
      </c>
      <c r="F53" s="297"/>
      <c r="G53" s="298"/>
      <c r="H53" s="298"/>
      <c r="I53" s="298">
        <v>114750</v>
      </c>
      <c r="J53" s="298"/>
      <c r="K53" s="298"/>
      <c r="L53" s="298">
        <v>83538</v>
      </c>
      <c r="M53" s="298"/>
      <c r="N53" s="298"/>
      <c r="O53" s="298"/>
      <c r="P53" s="298"/>
    </row>
    <row r="54" spans="1:16" ht="15" customHeight="1" x14ac:dyDescent="0.35">
      <c r="A54" s="1251"/>
      <c r="B54" s="887"/>
      <c r="C54" s="887"/>
      <c r="D54" s="297"/>
      <c r="E54" s="297"/>
      <c r="F54" s="297"/>
      <c r="G54" s="298"/>
      <c r="H54" s="298"/>
      <c r="I54" s="298"/>
      <c r="J54" s="298"/>
      <c r="K54" s="298"/>
      <c r="L54" s="298"/>
      <c r="M54" s="298"/>
      <c r="N54" s="298"/>
      <c r="O54" s="298"/>
      <c r="P54" s="298"/>
    </row>
    <row r="55" spans="1:16" ht="15" customHeight="1" x14ac:dyDescent="0.35">
      <c r="A55" s="1249">
        <v>43611</v>
      </c>
      <c r="B55" s="886"/>
      <c r="C55" s="886">
        <v>208616</v>
      </c>
      <c r="D55" s="297">
        <v>206321</v>
      </c>
      <c r="E55" s="297"/>
      <c r="F55" s="297"/>
      <c r="G55" s="298"/>
      <c r="H55" s="298"/>
      <c r="I55" s="298"/>
      <c r="J55" s="298"/>
      <c r="K55" s="298"/>
      <c r="L55" s="298"/>
      <c r="M55" s="298"/>
      <c r="N55" s="298"/>
      <c r="O55" s="298"/>
      <c r="P55" s="298"/>
    </row>
    <row r="56" spans="1:16" ht="15" customHeight="1" x14ac:dyDescent="0.35">
      <c r="A56" s="1251"/>
      <c r="B56" s="887"/>
      <c r="C56" s="887"/>
      <c r="D56" s="297"/>
      <c r="E56" s="297"/>
      <c r="F56" s="297"/>
      <c r="G56" s="298"/>
      <c r="H56" s="298"/>
      <c r="I56" s="298"/>
      <c r="J56" s="298"/>
      <c r="K56" s="298"/>
      <c r="L56" s="298"/>
      <c r="M56" s="298"/>
      <c r="N56" s="298"/>
      <c r="O56" s="298"/>
      <c r="P56" s="298"/>
    </row>
    <row r="57" spans="1:16" ht="15" customHeight="1" x14ac:dyDescent="0.35">
      <c r="A57" s="1249">
        <v>43612</v>
      </c>
      <c r="B57" s="886"/>
      <c r="C57" s="886">
        <v>220856</v>
      </c>
      <c r="D57" s="297">
        <v>245795</v>
      </c>
      <c r="E57" s="297"/>
      <c r="F57" s="297">
        <v>189160</v>
      </c>
      <c r="G57" s="298">
        <v>175376</v>
      </c>
      <c r="H57" s="298"/>
      <c r="I57" s="298">
        <v>114750</v>
      </c>
      <c r="J57" s="298"/>
      <c r="K57" s="298"/>
      <c r="L57" s="298"/>
      <c r="M57" s="298"/>
      <c r="N57" s="298"/>
      <c r="O57" s="298"/>
      <c r="P57" s="298"/>
    </row>
    <row r="58" spans="1:16" ht="15" customHeight="1" x14ac:dyDescent="0.35">
      <c r="A58" s="1251"/>
      <c r="B58" s="887"/>
      <c r="C58" s="887"/>
      <c r="D58" s="297"/>
      <c r="E58" s="297"/>
      <c r="F58" s="297"/>
      <c r="G58" s="298"/>
      <c r="H58" s="298"/>
      <c r="I58" s="298"/>
      <c r="J58" s="298"/>
      <c r="K58" s="298"/>
      <c r="L58" s="298"/>
      <c r="M58" s="298"/>
      <c r="N58" s="298"/>
      <c r="O58" s="298"/>
      <c r="P58" s="298"/>
    </row>
    <row r="59" spans="1:16" ht="15" customHeight="1" x14ac:dyDescent="0.35">
      <c r="A59" s="1249">
        <v>43613</v>
      </c>
      <c r="B59" s="886"/>
      <c r="C59" s="886">
        <v>201501</v>
      </c>
      <c r="D59" s="297">
        <v>218178</v>
      </c>
      <c r="E59" s="297"/>
      <c r="F59" s="297"/>
      <c r="G59" s="298"/>
      <c r="H59" s="298"/>
      <c r="I59" s="298">
        <v>114750</v>
      </c>
      <c r="J59" s="298"/>
      <c r="K59" s="298"/>
      <c r="L59" s="298"/>
      <c r="M59" s="298"/>
      <c r="N59" s="298"/>
      <c r="O59" s="298"/>
      <c r="P59" s="298"/>
    </row>
    <row r="60" spans="1:16" ht="15" customHeight="1" x14ac:dyDescent="0.35">
      <c r="A60" s="1251"/>
      <c r="B60" s="887"/>
      <c r="C60" s="887"/>
      <c r="D60" s="297"/>
      <c r="E60" s="297"/>
      <c r="F60" s="297"/>
      <c r="G60" s="298"/>
      <c r="H60" s="298"/>
      <c r="I60" s="298"/>
      <c r="J60" s="298"/>
      <c r="K60" s="298"/>
      <c r="L60" s="298"/>
      <c r="M60" s="298"/>
      <c r="N60" s="298"/>
      <c r="O60" s="298"/>
      <c r="P60" s="298"/>
    </row>
    <row r="61" spans="1:16" ht="15" customHeight="1" x14ac:dyDescent="0.35">
      <c r="A61" s="1249">
        <v>43614</v>
      </c>
      <c r="B61" s="887"/>
      <c r="C61" s="887">
        <v>214200</v>
      </c>
      <c r="D61" s="297">
        <v>211523</v>
      </c>
      <c r="E61" s="297"/>
      <c r="F61" s="297"/>
      <c r="G61" s="298"/>
      <c r="H61" s="298">
        <v>60824</v>
      </c>
      <c r="I61" s="298">
        <v>114750</v>
      </c>
      <c r="J61" s="298"/>
      <c r="K61" s="298"/>
      <c r="L61" s="298"/>
      <c r="M61" s="298"/>
      <c r="N61" s="298"/>
      <c r="O61" s="298"/>
      <c r="P61" s="298"/>
    </row>
    <row r="62" spans="1:16" ht="15" customHeight="1" x14ac:dyDescent="0.35">
      <c r="A62" s="1251"/>
      <c r="B62" s="887"/>
      <c r="C62" s="887"/>
      <c r="D62" s="297"/>
      <c r="E62" s="297"/>
      <c r="F62" s="297"/>
      <c r="G62" s="298"/>
      <c r="H62" s="298"/>
      <c r="I62" s="298"/>
      <c r="J62" s="298"/>
      <c r="K62" s="298"/>
      <c r="L62" s="298"/>
      <c r="M62" s="298"/>
      <c r="N62" s="298"/>
      <c r="O62" s="298"/>
      <c r="P62" s="298"/>
    </row>
    <row r="63" spans="1:16" ht="15" customHeight="1" x14ac:dyDescent="0.35">
      <c r="A63" s="861">
        <v>43615</v>
      </c>
      <c r="B63" s="887"/>
      <c r="C63" s="887">
        <v>162792</v>
      </c>
      <c r="D63" s="297">
        <v>211982</v>
      </c>
      <c r="E63" s="297"/>
      <c r="F63" s="297"/>
      <c r="G63" s="298"/>
      <c r="H63" s="298"/>
      <c r="I63" s="298"/>
      <c r="J63" s="298"/>
      <c r="K63" s="298"/>
      <c r="L63" s="298"/>
      <c r="M63" s="298"/>
      <c r="N63" s="298"/>
      <c r="O63" s="298"/>
      <c r="P63" s="298"/>
    </row>
    <row r="64" spans="1:16" ht="15" customHeight="1" x14ac:dyDescent="0.35">
      <c r="A64" s="861">
        <v>43616</v>
      </c>
      <c r="B64" s="887"/>
      <c r="C64" s="887">
        <v>193392</v>
      </c>
      <c r="D64" s="297">
        <v>169601</v>
      </c>
      <c r="E64" s="297">
        <v>141419</v>
      </c>
      <c r="F64" s="297">
        <v>202498</v>
      </c>
      <c r="G64" s="298"/>
      <c r="H64" s="298"/>
      <c r="I64" s="298">
        <v>114750</v>
      </c>
      <c r="J64" s="298"/>
      <c r="K64" s="298"/>
      <c r="L64" s="298"/>
      <c r="M64" s="298"/>
      <c r="N64" s="298">
        <v>414770</v>
      </c>
      <c r="O64" s="298"/>
      <c r="P64" s="298"/>
    </row>
    <row r="65" spans="1:18" s="295" customFormat="1" ht="27" customHeight="1" x14ac:dyDescent="0.35">
      <c r="A65" s="862" t="s">
        <v>113</v>
      </c>
      <c r="B65" s="293">
        <f>SUM(B6:B60)</f>
        <v>990707</v>
      </c>
      <c r="C65" s="293">
        <f t="shared" ref="C65:O65" si="0">SUM(C6:C64)</f>
        <v>6264591</v>
      </c>
      <c r="D65" s="293">
        <f t="shared" si="0"/>
        <v>5471287</v>
      </c>
      <c r="E65" s="293">
        <f t="shared" si="0"/>
        <v>1288634</v>
      </c>
      <c r="F65" s="293">
        <f t="shared" si="0"/>
        <v>961043</v>
      </c>
      <c r="G65" s="293">
        <f t="shared" si="0"/>
        <v>914153</v>
      </c>
      <c r="H65" s="293">
        <f t="shared" si="0"/>
        <v>339336</v>
      </c>
      <c r="I65" s="293">
        <f t="shared" si="0"/>
        <v>2875880</v>
      </c>
      <c r="J65" s="293">
        <f t="shared" si="0"/>
        <v>366666</v>
      </c>
      <c r="K65" s="293">
        <f t="shared" si="0"/>
        <v>0</v>
      </c>
      <c r="L65" s="293">
        <f t="shared" si="0"/>
        <v>147200</v>
      </c>
      <c r="M65" s="293"/>
      <c r="N65" s="293">
        <f t="shared" si="0"/>
        <v>2574820</v>
      </c>
      <c r="O65" s="293">
        <f t="shared" si="0"/>
        <v>2194220</v>
      </c>
      <c r="P65" s="293">
        <f>SUM(B65:O65)</f>
        <v>24388537</v>
      </c>
      <c r="R65" s="294"/>
    </row>
    <row r="66" spans="1:18" s="295" customFormat="1" ht="81" customHeight="1" x14ac:dyDescent="0.35">
      <c r="A66" s="304"/>
      <c r="B66" s="304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</row>
    <row r="67" spans="1:18" ht="26.25" customHeight="1" thickBot="1" x14ac:dyDescent="0.4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300"/>
      <c r="M67" s="300"/>
      <c r="N67" s="299"/>
      <c r="O67" s="299"/>
      <c r="P67" s="299"/>
    </row>
    <row r="68" spans="1:18" s="295" customFormat="1" ht="48" customHeight="1" thickBot="1" x14ac:dyDescent="0.4">
      <c r="A68" s="1268" t="s">
        <v>2</v>
      </c>
      <c r="B68" s="316" t="s">
        <v>293</v>
      </c>
      <c r="C68" s="317" t="s">
        <v>293</v>
      </c>
      <c r="D68" s="318" t="s">
        <v>7</v>
      </c>
      <c r="E68" s="1265" t="s">
        <v>353</v>
      </c>
      <c r="F68" s="1266"/>
      <c r="G68" s="1267"/>
      <c r="H68" s="1296" t="s">
        <v>303</v>
      </c>
      <c r="I68" s="1297"/>
      <c r="J68" s="1297"/>
      <c r="K68" s="1298"/>
      <c r="L68" s="319" t="s">
        <v>7</v>
      </c>
      <c r="M68" s="319"/>
      <c r="N68" s="318"/>
      <c r="O68" s="320" t="s">
        <v>304</v>
      </c>
      <c r="P68" s="1299" t="s">
        <v>9</v>
      </c>
    </row>
    <row r="69" spans="1:18" s="295" customFormat="1" ht="15" customHeight="1" thickBot="1" x14ac:dyDescent="0.4">
      <c r="A69" s="1268"/>
      <c r="B69" s="321" t="s">
        <v>317</v>
      </c>
      <c r="C69" s="322" t="s">
        <v>190</v>
      </c>
      <c r="D69" s="323" t="s">
        <v>306</v>
      </c>
      <c r="E69" s="323" t="s">
        <v>322</v>
      </c>
      <c r="F69" s="323" t="s">
        <v>354</v>
      </c>
      <c r="G69" s="323" t="s">
        <v>355</v>
      </c>
      <c r="H69" s="323" t="s">
        <v>197</v>
      </c>
      <c r="I69" s="323" t="s">
        <v>198</v>
      </c>
      <c r="J69" s="323" t="s">
        <v>199</v>
      </c>
      <c r="K69" s="323" t="s">
        <v>123</v>
      </c>
      <c r="L69" s="323" t="s">
        <v>365</v>
      </c>
      <c r="M69" s="323"/>
      <c r="N69" s="323" t="s">
        <v>356</v>
      </c>
      <c r="O69" s="323" t="s">
        <v>284</v>
      </c>
      <c r="P69" s="1308"/>
    </row>
    <row r="70" spans="1:18" ht="15" customHeight="1" x14ac:dyDescent="0.35">
      <c r="A70" s="870">
        <v>43586</v>
      </c>
      <c r="B70" s="305"/>
      <c r="C70" s="887"/>
      <c r="D70" s="305"/>
      <c r="E70" s="305">
        <v>302558</v>
      </c>
      <c r="F70" s="305">
        <v>296132</v>
      </c>
      <c r="G70" s="305"/>
      <c r="H70" s="305">
        <v>90041</v>
      </c>
      <c r="I70" s="305"/>
      <c r="J70" s="305"/>
      <c r="K70" s="305"/>
      <c r="L70" s="305"/>
      <c r="M70" s="305"/>
      <c r="N70" s="305"/>
      <c r="O70" s="305"/>
      <c r="P70" s="305"/>
    </row>
    <row r="71" spans="1:18" ht="15" customHeight="1" x14ac:dyDescent="0.35">
      <c r="A71" s="1249">
        <v>43587</v>
      </c>
      <c r="B71" s="305"/>
      <c r="C71" s="887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5"/>
      <c r="P71" s="305"/>
    </row>
    <row r="72" spans="1:18" ht="15" customHeight="1" x14ac:dyDescent="0.35">
      <c r="A72" s="1251"/>
      <c r="B72" s="298"/>
      <c r="C72" s="297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</row>
    <row r="73" spans="1:18" ht="15" customHeight="1" x14ac:dyDescent="0.35">
      <c r="A73" s="1249">
        <v>43588</v>
      </c>
      <c r="B73" s="298">
        <v>242205</v>
      </c>
      <c r="C73" s="297"/>
      <c r="D73" s="298"/>
      <c r="E73" s="298"/>
      <c r="F73" s="298"/>
      <c r="G73" s="298"/>
      <c r="H73" s="298"/>
      <c r="I73" s="298"/>
      <c r="J73" s="298"/>
      <c r="K73" s="298"/>
      <c r="L73" s="298">
        <v>100000</v>
      </c>
      <c r="M73" s="298"/>
      <c r="N73" s="298"/>
      <c r="O73" s="298"/>
      <c r="P73" s="298"/>
    </row>
    <row r="74" spans="1:18" ht="15" customHeight="1" x14ac:dyDescent="0.35">
      <c r="A74" s="1251"/>
      <c r="B74" s="298">
        <v>229500</v>
      </c>
      <c r="C74" s="297"/>
      <c r="D74" s="298">
        <v>265482</v>
      </c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</row>
    <row r="75" spans="1:18" ht="15" customHeight="1" x14ac:dyDescent="0.35">
      <c r="A75" s="1249">
        <v>43589</v>
      </c>
      <c r="B75" s="298"/>
      <c r="C75" s="297"/>
      <c r="D75" s="298"/>
      <c r="E75" s="298"/>
      <c r="F75" s="298"/>
      <c r="G75" s="298"/>
      <c r="H75" s="298"/>
      <c r="I75" s="298"/>
      <c r="J75" s="298"/>
      <c r="K75" s="298">
        <v>60050</v>
      </c>
      <c r="L75" s="298"/>
      <c r="M75" s="298"/>
      <c r="N75" s="298"/>
      <c r="O75" s="298"/>
      <c r="P75" s="298"/>
    </row>
    <row r="76" spans="1:18" ht="15" customHeight="1" x14ac:dyDescent="0.35">
      <c r="A76" s="1251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</row>
    <row r="77" spans="1:18" ht="15" customHeight="1" x14ac:dyDescent="0.35">
      <c r="A77" s="1249">
        <v>43590</v>
      </c>
      <c r="B77" s="298"/>
      <c r="C77" s="297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</row>
    <row r="78" spans="1:18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</row>
    <row r="79" spans="1:18" ht="15" customHeight="1" x14ac:dyDescent="0.35">
      <c r="A79" s="1249">
        <v>43591</v>
      </c>
      <c r="B79" s="298"/>
      <c r="C79" s="297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</row>
    <row r="80" spans="1:18" ht="15" customHeight="1" x14ac:dyDescent="0.35">
      <c r="A80" s="1251"/>
      <c r="B80" s="298"/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</row>
    <row r="81" spans="1:16" ht="15" customHeight="1" x14ac:dyDescent="0.35">
      <c r="A81" s="1249">
        <v>43592</v>
      </c>
      <c r="B81" s="298"/>
      <c r="C81" s="297">
        <v>178475</v>
      </c>
      <c r="D81" s="298"/>
      <c r="E81" s="298">
        <v>301946</v>
      </c>
      <c r="F81" s="298">
        <v>246132</v>
      </c>
      <c r="G81" s="298">
        <v>252131</v>
      </c>
      <c r="H81" s="298"/>
      <c r="I81" s="298"/>
      <c r="J81" s="298"/>
      <c r="K81" s="298"/>
      <c r="L81" s="298">
        <v>100000</v>
      </c>
      <c r="M81" s="298"/>
      <c r="N81" s="298"/>
      <c r="O81" s="298"/>
      <c r="P81" s="298"/>
    </row>
    <row r="82" spans="1:16" ht="15" customHeight="1" x14ac:dyDescent="0.35">
      <c r="A82" s="1251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</row>
    <row r="83" spans="1:16" ht="15" customHeight="1" x14ac:dyDescent="0.35">
      <c r="A83" s="870">
        <v>43593</v>
      </c>
      <c r="B83" s="298"/>
      <c r="C83" s="297">
        <v>300875</v>
      </c>
      <c r="D83" s="298"/>
      <c r="E83" s="298"/>
      <c r="F83" s="298"/>
      <c r="G83" s="298"/>
      <c r="H83" s="298"/>
      <c r="I83" s="298">
        <v>90423</v>
      </c>
      <c r="J83" s="298"/>
      <c r="K83" s="298"/>
      <c r="L83" s="298"/>
      <c r="M83" s="298"/>
      <c r="N83" s="298"/>
      <c r="O83" s="298"/>
      <c r="P83" s="298"/>
    </row>
    <row r="84" spans="1:16" ht="15" customHeight="1" x14ac:dyDescent="0.35">
      <c r="A84" s="870">
        <v>43594</v>
      </c>
      <c r="B84" s="298"/>
      <c r="C84" s="297">
        <v>178398</v>
      </c>
      <c r="D84" s="298">
        <v>225686</v>
      </c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</row>
    <row r="85" spans="1:16" ht="15" customHeight="1" x14ac:dyDescent="0.35">
      <c r="A85" s="870">
        <v>43595</v>
      </c>
      <c r="B85" s="298"/>
      <c r="C85" s="297">
        <v>147033</v>
      </c>
      <c r="D85" s="298"/>
      <c r="E85" s="298"/>
      <c r="F85" s="298"/>
      <c r="G85" s="298"/>
      <c r="H85" s="298"/>
      <c r="I85" s="298"/>
      <c r="J85" s="298"/>
      <c r="K85" s="298"/>
      <c r="L85" s="298">
        <v>295443</v>
      </c>
      <c r="M85" s="298"/>
      <c r="N85" s="298"/>
      <c r="O85" s="298"/>
      <c r="P85" s="298"/>
    </row>
    <row r="86" spans="1:16" ht="15" customHeight="1" x14ac:dyDescent="0.35">
      <c r="A86" s="1249">
        <v>43596</v>
      </c>
      <c r="B86" s="298"/>
      <c r="C86" s="297">
        <v>307683</v>
      </c>
      <c r="D86" s="298"/>
      <c r="E86" s="298"/>
      <c r="F86" s="298"/>
      <c r="G86" s="298"/>
      <c r="H86" s="298"/>
      <c r="I86" s="298"/>
      <c r="J86" s="298">
        <v>77787</v>
      </c>
      <c r="K86" s="298">
        <v>95855</v>
      </c>
      <c r="L86" s="298"/>
      <c r="M86" s="298"/>
      <c r="N86" s="298"/>
      <c r="O86" s="298"/>
      <c r="P86" s="298"/>
    </row>
    <row r="87" spans="1:16" ht="15" customHeight="1" x14ac:dyDescent="0.35">
      <c r="A87" s="1251"/>
      <c r="B87" s="298"/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</row>
    <row r="88" spans="1:16" ht="15" customHeight="1" x14ac:dyDescent="0.35">
      <c r="A88" s="1249">
        <v>43597</v>
      </c>
      <c r="B88" s="298"/>
      <c r="C88" s="297">
        <v>236615</v>
      </c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</row>
    <row r="89" spans="1:16" ht="15" customHeight="1" x14ac:dyDescent="0.35">
      <c r="A89" s="1251"/>
      <c r="B89" s="298"/>
      <c r="C89" s="297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</row>
    <row r="90" spans="1:16" ht="15" customHeight="1" x14ac:dyDescent="0.35">
      <c r="A90" s="870">
        <v>43598</v>
      </c>
      <c r="B90" s="298"/>
      <c r="C90" s="297">
        <v>239675</v>
      </c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</row>
    <row r="91" spans="1:16" ht="15" customHeight="1" x14ac:dyDescent="0.35">
      <c r="A91" s="1249">
        <v>43599</v>
      </c>
      <c r="B91" s="298"/>
      <c r="C91" s="297">
        <v>202955</v>
      </c>
      <c r="D91" s="298"/>
      <c r="E91" s="298"/>
      <c r="F91" s="298"/>
      <c r="G91" s="298"/>
      <c r="H91" s="298"/>
      <c r="I91" s="298">
        <v>83385</v>
      </c>
      <c r="J91" s="298"/>
      <c r="K91" s="298"/>
      <c r="L91" s="298"/>
      <c r="M91" s="298"/>
      <c r="N91" s="298"/>
      <c r="O91" s="298"/>
      <c r="P91" s="298"/>
    </row>
    <row r="92" spans="1:16" ht="15" customHeight="1" x14ac:dyDescent="0.35">
      <c r="A92" s="1251"/>
      <c r="B92" s="298"/>
      <c r="C92" s="297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</row>
    <row r="93" spans="1:16" ht="15" customHeight="1" x14ac:dyDescent="0.35">
      <c r="A93" s="1249">
        <v>43600</v>
      </c>
      <c r="B93" s="298">
        <v>229500</v>
      </c>
      <c r="C93" s="297">
        <v>273564</v>
      </c>
      <c r="D93" s="298">
        <v>227234</v>
      </c>
      <c r="E93" s="298"/>
      <c r="F93" s="298"/>
      <c r="G93" s="298"/>
      <c r="H93" s="298"/>
      <c r="I93" s="298"/>
      <c r="J93" s="298"/>
      <c r="K93" s="298"/>
      <c r="L93" s="298">
        <v>264767</v>
      </c>
      <c r="M93" s="298"/>
      <c r="N93" s="298"/>
      <c r="O93" s="298"/>
      <c r="P93" s="298"/>
    </row>
    <row r="94" spans="1:16" ht="15" customHeight="1" x14ac:dyDescent="0.35">
      <c r="A94" s="1251"/>
      <c r="B94" s="298">
        <v>287679</v>
      </c>
      <c r="C94" s="297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</row>
    <row r="95" spans="1:16" ht="15" customHeight="1" x14ac:dyDescent="0.35">
      <c r="A95" s="870">
        <v>43601</v>
      </c>
      <c r="B95" s="298"/>
      <c r="C95" s="297">
        <v>183447</v>
      </c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</row>
    <row r="96" spans="1:16" ht="15" customHeight="1" x14ac:dyDescent="0.35">
      <c r="A96" s="870">
        <v>43602</v>
      </c>
      <c r="B96" s="298"/>
      <c r="C96" s="297">
        <v>280449</v>
      </c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</row>
    <row r="97" spans="1:16" ht="15" customHeight="1" x14ac:dyDescent="0.35">
      <c r="A97" s="1249">
        <v>43603</v>
      </c>
      <c r="B97" s="298"/>
      <c r="C97" s="297">
        <v>259565</v>
      </c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</row>
    <row r="98" spans="1:16" ht="15" customHeight="1" x14ac:dyDescent="0.35">
      <c r="A98" s="1251"/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</row>
    <row r="99" spans="1:16" ht="15" customHeight="1" x14ac:dyDescent="0.35">
      <c r="A99" s="870">
        <v>43604</v>
      </c>
      <c r="B99" s="298"/>
      <c r="C99" s="297">
        <v>200430</v>
      </c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</row>
    <row r="100" spans="1:16" ht="15" customHeight="1" x14ac:dyDescent="0.35">
      <c r="A100" s="870">
        <v>43605</v>
      </c>
      <c r="B100" s="298"/>
      <c r="C100" s="297">
        <v>227741</v>
      </c>
      <c r="D100" s="298">
        <v>250454</v>
      </c>
      <c r="E100" s="298">
        <v>290394</v>
      </c>
      <c r="F100" s="298"/>
      <c r="G100" s="298"/>
      <c r="H100" s="298"/>
      <c r="I100" s="298"/>
      <c r="J100" s="298">
        <v>93461</v>
      </c>
      <c r="K100" s="298"/>
      <c r="L100" s="298">
        <v>242964</v>
      </c>
      <c r="M100" s="298"/>
      <c r="N100" s="298"/>
      <c r="O100" s="298"/>
      <c r="P100" s="298"/>
    </row>
    <row r="101" spans="1:16" ht="15" customHeight="1" x14ac:dyDescent="0.35">
      <c r="A101" s="870">
        <v>43606</v>
      </c>
      <c r="B101" s="298"/>
      <c r="C101" s="297">
        <v>194387</v>
      </c>
      <c r="D101" s="298"/>
      <c r="E101" s="298"/>
      <c r="F101" s="298">
        <v>243101</v>
      </c>
      <c r="G101" s="298">
        <v>198467</v>
      </c>
      <c r="H101" s="298"/>
      <c r="I101" s="298"/>
      <c r="J101" s="298"/>
      <c r="K101" s="298"/>
      <c r="L101" s="298"/>
      <c r="M101" s="298"/>
      <c r="N101" s="298"/>
      <c r="O101" s="298"/>
      <c r="P101" s="298"/>
    </row>
    <row r="102" spans="1:16" ht="15" customHeight="1" x14ac:dyDescent="0.35">
      <c r="A102" s="870">
        <v>43607</v>
      </c>
      <c r="B102" s="298"/>
      <c r="C102" s="297">
        <v>238986</v>
      </c>
      <c r="D102" s="298"/>
      <c r="E102" s="298"/>
      <c r="F102" s="298"/>
      <c r="G102" s="298">
        <v>208769</v>
      </c>
      <c r="H102" s="298"/>
      <c r="I102" s="298"/>
      <c r="J102" s="298"/>
      <c r="K102" s="298"/>
      <c r="L102" s="298"/>
      <c r="M102" s="298"/>
      <c r="N102" s="298"/>
      <c r="O102" s="298"/>
      <c r="P102" s="298"/>
    </row>
    <row r="103" spans="1:16" ht="15" customHeight="1" x14ac:dyDescent="0.35">
      <c r="A103" s="1249">
        <v>43608</v>
      </c>
      <c r="B103" s="298"/>
      <c r="C103" s="297">
        <v>203261</v>
      </c>
      <c r="D103" s="298"/>
      <c r="E103" s="298"/>
      <c r="F103" s="298"/>
      <c r="G103" s="298"/>
      <c r="H103" s="298"/>
      <c r="I103" s="298"/>
      <c r="J103" s="298"/>
      <c r="K103" s="298">
        <v>89505</v>
      </c>
      <c r="L103" s="298"/>
      <c r="M103" s="298"/>
      <c r="N103" s="298"/>
      <c r="O103" s="298"/>
      <c r="P103" s="298"/>
    </row>
    <row r="104" spans="1:16" ht="18" customHeight="1" x14ac:dyDescent="0.35">
      <c r="A104" s="1251"/>
      <c r="B104" s="298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</row>
    <row r="105" spans="1:16" ht="15" customHeight="1" x14ac:dyDescent="0.35">
      <c r="A105" s="1249">
        <v>43609</v>
      </c>
      <c r="B105" s="298">
        <v>229500</v>
      </c>
      <c r="C105" s="297">
        <v>230189</v>
      </c>
      <c r="D105" s="298"/>
      <c r="E105" s="298"/>
      <c r="F105" s="298"/>
      <c r="G105" s="298"/>
      <c r="H105" s="298"/>
      <c r="I105" s="298">
        <v>102204</v>
      </c>
      <c r="J105" s="298"/>
      <c r="K105" s="298"/>
      <c r="L105" s="298"/>
      <c r="M105" s="298"/>
      <c r="N105" s="298"/>
      <c r="O105" s="298"/>
      <c r="P105" s="298"/>
    </row>
    <row r="106" spans="1:16" ht="15" customHeight="1" x14ac:dyDescent="0.35">
      <c r="A106" s="1251"/>
      <c r="B106" s="298">
        <v>188130</v>
      </c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</row>
    <row r="107" spans="1:16" ht="15" customHeight="1" x14ac:dyDescent="0.35">
      <c r="A107" s="870">
        <v>43610</v>
      </c>
      <c r="B107" s="298"/>
      <c r="C107" s="297"/>
      <c r="D107" s="298"/>
      <c r="E107" s="298"/>
      <c r="F107" s="298"/>
      <c r="G107" s="298"/>
      <c r="H107" s="298"/>
      <c r="I107" s="298"/>
      <c r="J107" s="298"/>
      <c r="K107" s="298"/>
      <c r="L107" s="298">
        <v>270275</v>
      </c>
      <c r="M107" s="298"/>
      <c r="N107" s="298"/>
      <c r="O107" s="298"/>
      <c r="P107" s="298"/>
    </row>
    <row r="108" spans="1:16" ht="15" customHeight="1" x14ac:dyDescent="0.35">
      <c r="A108" s="870">
        <v>43611</v>
      </c>
      <c r="B108" s="298"/>
      <c r="C108" s="297">
        <v>294602</v>
      </c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</row>
    <row r="109" spans="1:16" ht="15" customHeight="1" x14ac:dyDescent="0.35">
      <c r="A109" s="870">
        <v>43612</v>
      </c>
      <c r="B109" s="298"/>
      <c r="C109" s="297">
        <v>199206</v>
      </c>
      <c r="D109" s="298">
        <v>226524</v>
      </c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</row>
    <row r="110" spans="1:16" ht="15" customHeight="1" x14ac:dyDescent="0.35">
      <c r="A110" s="1249">
        <v>43613</v>
      </c>
      <c r="B110" s="298"/>
      <c r="C110" s="297">
        <v>204638</v>
      </c>
      <c r="D110" s="298"/>
      <c r="E110" s="298"/>
      <c r="F110" s="298">
        <v>264515</v>
      </c>
      <c r="G110" s="298">
        <v>250454</v>
      </c>
      <c r="H110" s="298"/>
      <c r="I110" s="298"/>
      <c r="J110" s="298"/>
      <c r="K110" s="298">
        <v>99374</v>
      </c>
      <c r="L110" s="298"/>
      <c r="M110" s="298"/>
      <c r="N110" s="298"/>
      <c r="O110" s="298"/>
      <c r="P110" s="298"/>
    </row>
    <row r="111" spans="1:16" ht="15" customHeight="1" x14ac:dyDescent="0.35">
      <c r="A111" s="1251"/>
      <c r="B111" s="298"/>
      <c r="C111" s="297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</row>
    <row r="112" spans="1:16" ht="15" customHeight="1" x14ac:dyDescent="0.35">
      <c r="A112" s="861">
        <v>43614</v>
      </c>
      <c r="B112" s="298"/>
      <c r="C112" s="297">
        <v>189950</v>
      </c>
      <c r="D112" s="298"/>
      <c r="E112" s="298">
        <v>241101</v>
      </c>
      <c r="F112" s="298"/>
      <c r="G112" s="298">
        <v>154284</v>
      </c>
      <c r="H112" s="298"/>
      <c r="I112" s="298"/>
      <c r="J112" s="298"/>
      <c r="K112" s="298"/>
      <c r="L112" s="298"/>
      <c r="M112" s="298"/>
      <c r="N112" s="298"/>
      <c r="O112" s="298"/>
      <c r="P112" s="298"/>
    </row>
    <row r="113" spans="1:16" ht="15" customHeight="1" x14ac:dyDescent="0.35">
      <c r="A113" s="1249">
        <v>43615</v>
      </c>
      <c r="B113" s="298"/>
      <c r="C113" s="297">
        <v>288635</v>
      </c>
      <c r="D113" s="298"/>
      <c r="E113" s="298"/>
      <c r="F113" s="298"/>
      <c r="G113" s="298"/>
      <c r="H113" s="298">
        <v>100292</v>
      </c>
      <c r="I113" s="298"/>
      <c r="J113" s="298"/>
      <c r="K113" s="298"/>
      <c r="L113" s="298">
        <v>255510</v>
      </c>
      <c r="M113" s="298"/>
      <c r="N113" s="298"/>
      <c r="O113" s="298"/>
      <c r="P113" s="298"/>
    </row>
    <row r="114" spans="1:16" ht="15" customHeight="1" x14ac:dyDescent="0.35">
      <c r="A114" s="1251"/>
      <c r="B114" s="298"/>
      <c r="C114" s="297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</row>
    <row r="115" spans="1:16" ht="15" customHeight="1" x14ac:dyDescent="0.35">
      <c r="A115" s="861">
        <v>43616</v>
      </c>
      <c r="B115" s="298"/>
      <c r="C115" s="297">
        <v>217337</v>
      </c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</row>
    <row r="116" spans="1:16" s="295" customFormat="1" ht="22" customHeight="1" x14ac:dyDescent="0.35">
      <c r="A116" s="862" t="s">
        <v>113</v>
      </c>
      <c r="B116" s="293">
        <f t="shared" ref="B116:O116" si="1">SUM(B70:B114)</f>
        <v>1406514</v>
      </c>
      <c r="C116" s="293">
        <f>SUM(C70:C115)</f>
        <v>5478096</v>
      </c>
      <c r="D116" s="293">
        <f t="shared" si="1"/>
        <v>1195380</v>
      </c>
      <c r="E116" s="293">
        <f t="shared" si="1"/>
        <v>1135999</v>
      </c>
      <c r="F116" s="293">
        <f t="shared" si="1"/>
        <v>1049880</v>
      </c>
      <c r="G116" s="293">
        <f t="shared" si="1"/>
        <v>1064105</v>
      </c>
      <c r="H116" s="293">
        <f t="shared" si="1"/>
        <v>190333</v>
      </c>
      <c r="I116" s="293">
        <f t="shared" si="1"/>
        <v>276012</v>
      </c>
      <c r="J116" s="293">
        <f t="shared" si="1"/>
        <v>171248</v>
      </c>
      <c r="K116" s="293">
        <f t="shared" si="1"/>
        <v>344784</v>
      </c>
      <c r="L116" s="293">
        <f t="shared" si="1"/>
        <v>1528959</v>
      </c>
      <c r="M116" s="293"/>
      <c r="N116" s="293">
        <f t="shared" si="1"/>
        <v>0</v>
      </c>
      <c r="O116" s="293">
        <f t="shared" si="1"/>
        <v>0</v>
      </c>
      <c r="P116" s="293">
        <f>SUM(B116:O116)</f>
        <v>13841310</v>
      </c>
    </row>
    <row r="117" spans="1:16" ht="24" customHeight="1" x14ac:dyDescent="0.35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2">
        <f>SUM(P5:P116)</f>
        <v>38229847</v>
      </c>
    </row>
    <row r="118" spans="1:16" ht="22" customHeight="1" x14ac:dyDescent="0.35">
      <c r="A118" s="303" t="s">
        <v>366</v>
      </c>
      <c r="B118" s="303"/>
      <c r="C118" s="303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</row>
    <row r="119" spans="1:16" ht="22" customHeight="1" x14ac:dyDescent="0.35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</row>
    <row r="120" spans="1:16" ht="22" customHeight="1" x14ac:dyDescent="0.35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</row>
    <row r="121" spans="1:16" ht="32.25" customHeight="1" x14ac:dyDescent="0.35">
      <c r="A121" s="324"/>
      <c r="B121" s="1238" t="s">
        <v>369</v>
      </c>
      <c r="C121" s="1238"/>
      <c r="D121" s="301"/>
      <c r="E121" s="301"/>
      <c r="F121" s="301"/>
      <c r="G121" s="301"/>
      <c r="H121" s="1239" t="s">
        <v>370</v>
      </c>
      <c r="I121" s="1239"/>
      <c r="J121" s="866"/>
      <c r="K121" s="301"/>
      <c r="L121" s="301"/>
      <c r="M121" s="301"/>
      <c r="N121" s="866" t="s">
        <v>371</v>
      </c>
      <c r="O121" s="866"/>
      <c r="P121" s="866"/>
    </row>
    <row r="122" spans="1:16" ht="22" customHeight="1" x14ac:dyDescent="0.35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</row>
    <row r="123" spans="1:16" ht="22" customHeight="1" x14ac:dyDescent="0.35">
      <c r="A123" s="301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</row>
    <row r="124" spans="1:16" ht="22" customHeight="1" x14ac:dyDescent="0.35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</row>
    <row r="125" spans="1:16" ht="22" customHeight="1" x14ac:dyDescent="0.3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</row>
    <row r="126" spans="1:16" ht="22" customHeight="1" x14ac:dyDescent="0.35">
      <c r="A126" s="325"/>
      <c r="B126" s="1286" t="s">
        <v>259</v>
      </c>
      <c r="C126" s="1286"/>
      <c r="D126" s="859"/>
      <c r="E126" s="859"/>
      <c r="F126" s="859"/>
      <c r="G126" s="315"/>
      <c r="H126" s="1287" t="s">
        <v>286</v>
      </c>
      <c r="I126" s="1287"/>
      <c r="J126" s="880"/>
      <c r="K126" s="859"/>
      <c r="L126" s="859"/>
      <c r="M126" s="859"/>
      <c r="N126" s="880" t="s">
        <v>345</v>
      </c>
      <c r="O126" s="880"/>
      <c r="P126" s="880"/>
    </row>
    <row r="127" spans="1:16" ht="22" customHeight="1" x14ac:dyDescent="0.35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</row>
    <row r="128" spans="1:16" ht="15" x14ac:dyDescent="0.35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</row>
  </sheetData>
  <mergeCells count="59">
    <mergeCell ref="B126:C126"/>
    <mergeCell ref="H126:I126"/>
    <mergeCell ref="A103:A104"/>
    <mergeCell ref="A105:A106"/>
    <mergeCell ref="A110:A111"/>
    <mergeCell ref="A113:A114"/>
    <mergeCell ref="B121:C121"/>
    <mergeCell ref="H121:I121"/>
    <mergeCell ref="A97:A98"/>
    <mergeCell ref="H68:K68"/>
    <mergeCell ref="P68:P69"/>
    <mergeCell ref="A71:A72"/>
    <mergeCell ref="A75:A76"/>
    <mergeCell ref="A77:A78"/>
    <mergeCell ref="A79:A80"/>
    <mergeCell ref="E68:G68"/>
    <mergeCell ref="A81:A82"/>
    <mergeCell ref="A86:A87"/>
    <mergeCell ref="A88:A89"/>
    <mergeCell ref="A91:A92"/>
    <mergeCell ref="A93:A94"/>
    <mergeCell ref="A73:A74"/>
    <mergeCell ref="A55:A56"/>
    <mergeCell ref="A57:A58"/>
    <mergeCell ref="A59:A60"/>
    <mergeCell ref="A61:A62"/>
    <mergeCell ref="A68:A69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6:A7"/>
    <mergeCell ref="A8:A9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1:P1"/>
    <mergeCell ref="A2:P2"/>
    <mergeCell ref="A4:A5"/>
    <mergeCell ref="C4:D4"/>
    <mergeCell ref="E4:F4"/>
    <mergeCell ref="G4:I4"/>
    <mergeCell ref="N4:O4"/>
    <mergeCell ref="P4:P5"/>
  </mergeCells>
  <printOptions horizontalCentered="1"/>
  <pageMargins left="0.25" right="0.25" top="0.16" bottom="0.12" header="0.18" footer="0.12"/>
  <pageSetup paperSize="9" scale="43" fitToHeight="0" orientation="landscape" horizontalDpi="360" verticalDpi="360" r:id="rId1"/>
  <rowBreaks count="1" manualBreakCount="1">
    <brk id="66" max="15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15">
    <pageSetUpPr fitToPage="1"/>
  </sheetPr>
  <dimension ref="A1:P125"/>
  <sheetViews>
    <sheetView workbookViewId="0">
      <selection sqref="A1:P1"/>
    </sheetView>
  </sheetViews>
  <sheetFormatPr defaultColWidth="9.1796875" defaultRowHeight="14" x14ac:dyDescent="0.35"/>
  <cols>
    <col min="1" max="1" width="27.453125" style="294" customWidth="1"/>
    <col min="2" max="2" width="21.453125" style="294" customWidth="1"/>
    <col min="3" max="3" width="25.453125" style="294" bestFit="1" customWidth="1"/>
    <col min="4" max="4" width="17.81640625" style="294" customWidth="1"/>
    <col min="5" max="5" width="18.453125" style="294" bestFit="1" customWidth="1"/>
    <col min="6" max="6" width="16.453125" style="294" bestFit="1" customWidth="1"/>
    <col min="7" max="7" width="20.453125" style="294" customWidth="1"/>
    <col min="8" max="8" width="21" style="294" bestFit="1" customWidth="1"/>
    <col min="9" max="9" width="18.453125" style="294" bestFit="1" customWidth="1"/>
    <col min="10" max="10" width="19.453125" style="294" customWidth="1"/>
    <col min="11" max="11" width="16.453125" style="294" customWidth="1"/>
    <col min="12" max="12" width="18.453125" style="294" bestFit="1" customWidth="1"/>
    <col min="13" max="13" width="17.453125" style="294" customWidth="1"/>
    <col min="14" max="14" width="22.453125" style="294" bestFit="1" customWidth="1"/>
    <col min="15" max="15" width="28.1796875" style="294" bestFit="1" customWidth="1"/>
    <col min="16" max="16" width="21.453125" style="294" customWidth="1"/>
    <col min="17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</row>
    <row r="2" spans="1:16" ht="15" x14ac:dyDescent="0.35">
      <c r="A2" s="1237" t="s">
        <v>372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</row>
    <row r="4" spans="1:16" s="295" customFormat="1" ht="22" customHeight="1" x14ac:dyDescent="0.35">
      <c r="A4" s="1236" t="s">
        <v>2</v>
      </c>
      <c r="B4" s="873" t="s">
        <v>232</v>
      </c>
      <c r="C4" s="1268" t="s">
        <v>174</v>
      </c>
      <c r="D4" s="1269"/>
      <c r="E4" s="1268" t="s">
        <v>347</v>
      </c>
      <c r="F4" s="1269"/>
      <c r="G4" s="1268" t="s">
        <v>348</v>
      </c>
      <c r="H4" s="1281"/>
      <c r="I4" s="1269"/>
      <c r="J4" s="869" t="s">
        <v>176</v>
      </c>
      <c r="K4" s="285"/>
      <c r="L4" s="285" t="s">
        <v>349</v>
      </c>
      <c r="M4" s="869" t="s">
        <v>232</v>
      </c>
      <c r="N4" s="1236" t="s">
        <v>350</v>
      </c>
      <c r="O4" s="1236"/>
      <c r="P4" s="1245" t="s">
        <v>9</v>
      </c>
    </row>
    <row r="5" spans="1:16" s="296" customFormat="1" ht="30.75" customHeight="1" x14ac:dyDescent="0.35">
      <c r="A5" s="1236"/>
      <c r="B5" s="869" t="s">
        <v>351</v>
      </c>
      <c r="C5" s="869" t="s">
        <v>325</v>
      </c>
      <c r="D5" s="869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869" t="s">
        <v>352</v>
      </c>
      <c r="L5" s="869" t="s">
        <v>193</v>
      </c>
      <c r="M5" s="869" t="s">
        <v>373</v>
      </c>
      <c r="N5" s="876" t="s">
        <v>362</v>
      </c>
      <c r="O5" s="876" t="s">
        <v>363</v>
      </c>
      <c r="P5" s="1247"/>
    </row>
    <row r="6" spans="1:16" ht="15" customHeight="1" x14ac:dyDescent="0.35">
      <c r="A6" s="1249">
        <v>43556</v>
      </c>
      <c r="B6" s="297"/>
      <c r="C6" s="297">
        <v>210987</v>
      </c>
      <c r="D6" s="297">
        <v>199589</v>
      </c>
      <c r="E6" s="297"/>
      <c r="F6" s="297"/>
      <c r="G6" s="298"/>
      <c r="H6" s="298"/>
      <c r="I6" s="298">
        <v>114750</v>
      </c>
      <c r="J6" s="298"/>
      <c r="K6" s="298"/>
      <c r="L6" s="298"/>
      <c r="M6" s="298"/>
      <c r="N6" s="298"/>
      <c r="O6" s="298"/>
      <c r="P6" s="298"/>
    </row>
    <row r="7" spans="1:16" ht="15" customHeight="1" x14ac:dyDescent="0.35">
      <c r="A7" s="1251"/>
      <c r="B7" s="886"/>
      <c r="C7" s="886"/>
      <c r="D7" s="297"/>
      <c r="E7" s="297"/>
      <c r="F7" s="297"/>
      <c r="G7" s="298"/>
      <c r="H7" s="298"/>
      <c r="I7" s="298">
        <v>53858</v>
      </c>
      <c r="J7" s="298"/>
      <c r="K7" s="298"/>
      <c r="L7" s="298"/>
      <c r="M7" s="298"/>
      <c r="N7" s="298"/>
      <c r="O7" s="298"/>
      <c r="P7" s="298"/>
    </row>
    <row r="8" spans="1:16" ht="15" customHeight="1" x14ac:dyDescent="0.35">
      <c r="A8" s="1249">
        <v>43557</v>
      </c>
      <c r="B8" s="886"/>
      <c r="C8" s="886">
        <v>174956</v>
      </c>
      <c r="D8" s="297">
        <v>165699</v>
      </c>
      <c r="E8" s="297">
        <v>163358</v>
      </c>
      <c r="F8" s="297"/>
      <c r="G8" s="298"/>
      <c r="H8" s="298">
        <v>98303</v>
      </c>
      <c r="I8" s="298">
        <v>114750</v>
      </c>
      <c r="J8" s="298"/>
      <c r="K8" s="298"/>
      <c r="L8" s="298"/>
      <c r="M8" s="298"/>
      <c r="N8" s="298"/>
      <c r="O8" s="298"/>
      <c r="P8" s="298"/>
    </row>
    <row r="9" spans="1:16" ht="15" customHeight="1" x14ac:dyDescent="0.35">
      <c r="A9" s="1251"/>
      <c r="B9" s="887"/>
      <c r="C9" s="887"/>
      <c r="D9" s="297"/>
      <c r="E9" s="297"/>
      <c r="F9" s="297"/>
      <c r="G9" s="298"/>
      <c r="H9" s="298"/>
      <c r="I9" s="298"/>
      <c r="J9" s="298"/>
      <c r="K9" s="298"/>
      <c r="L9" s="298"/>
      <c r="M9" s="298"/>
      <c r="N9" s="298"/>
      <c r="O9" s="298"/>
      <c r="P9" s="298"/>
    </row>
    <row r="10" spans="1:16" ht="15" customHeight="1" x14ac:dyDescent="0.35">
      <c r="A10" s="870">
        <v>43558</v>
      </c>
      <c r="B10" s="297"/>
      <c r="C10" s="297">
        <v>185513</v>
      </c>
      <c r="D10" s="297">
        <v>173808</v>
      </c>
      <c r="E10" s="297"/>
      <c r="F10" s="297"/>
      <c r="G10" s="298"/>
      <c r="H10" s="298"/>
      <c r="I10" s="298"/>
      <c r="J10" s="298"/>
      <c r="K10" s="298"/>
      <c r="L10" s="298"/>
      <c r="M10" s="298"/>
      <c r="N10" s="298"/>
      <c r="O10" s="298"/>
      <c r="P10" s="298"/>
    </row>
    <row r="11" spans="1:16" ht="15" customHeight="1" x14ac:dyDescent="0.35">
      <c r="A11" s="1249">
        <v>43559</v>
      </c>
      <c r="B11" s="886"/>
      <c r="C11" s="886">
        <v>155601</v>
      </c>
      <c r="D11" s="297">
        <v>195528</v>
      </c>
      <c r="E11" s="297">
        <v>131943</v>
      </c>
      <c r="F11" s="297"/>
      <c r="G11" s="298"/>
      <c r="H11" s="298"/>
      <c r="I11" s="298">
        <v>114750</v>
      </c>
      <c r="J11" s="298"/>
      <c r="K11" s="298"/>
      <c r="L11" s="298"/>
      <c r="M11" s="298"/>
      <c r="N11" s="298"/>
      <c r="O11" s="298"/>
      <c r="P11" s="298"/>
    </row>
    <row r="12" spans="1:16" ht="15" customHeight="1" x14ac:dyDescent="0.35">
      <c r="A12" s="1251"/>
      <c r="B12" s="887"/>
      <c r="C12" s="887"/>
      <c r="D12" s="297"/>
      <c r="E12" s="297"/>
      <c r="F12" s="297"/>
      <c r="G12" s="298"/>
      <c r="H12" s="298"/>
      <c r="I12" s="298"/>
      <c r="J12" s="298"/>
      <c r="K12" s="298"/>
      <c r="L12" s="298"/>
      <c r="M12" s="298"/>
      <c r="N12" s="298"/>
      <c r="O12" s="298"/>
      <c r="P12" s="298"/>
    </row>
    <row r="13" spans="1:16" ht="15" customHeight="1" x14ac:dyDescent="0.35">
      <c r="A13" s="1249">
        <v>43560</v>
      </c>
      <c r="B13" s="886"/>
      <c r="C13" s="886">
        <v>167229</v>
      </c>
      <c r="D13" s="297">
        <v>224528</v>
      </c>
      <c r="E13" s="297"/>
      <c r="F13" s="297"/>
      <c r="G13" s="298">
        <v>84456</v>
      </c>
      <c r="H13" s="298"/>
      <c r="I13" s="298">
        <v>114750</v>
      </c>
      <c r="J13" s="298"/>
      <c r="K13" s="298"/>
      <c r="L13" s="298"/>
      <c r="M13" s="298"/>
      <c r="N13" s="298">
        <v>517140</v>
      </c>
      <c r="O13" s="298"/>
      <c r="P13" s="298"/>
    </row>
    <row r="14" spans="1:16" ht="15" customHeight="1" x14ac:dyDescent="0.35">
      <c r="A14" s="1251"/>
      <c r="B14" s="887"/>
      <c r="C14" s="887"/>
      <c r="D14" s="297"/>
      <c r="E14" s="297"/>
      <c r="F14" s="297"/>
      <c r="G14" s="298">
        <v>190211</v>
      </c>
      <c r="H14" s="298"/>
      <c r="I14" s="298"/>
      <c r="J14" s="298"/>
      <c r="K14" s="298"/>
      <c r="L14" s="298"/>
      <c r="M14" s="298"/>
      <c r="N14" s="298"/>
      <c r="O14" s="298"/>
      <c r="P14" s="298"/>
    </row>
    <row r="15" spans="1:16" ht="15" customHeight="1" x14ac:dyDescent="0.35">
      <c r="A15" s="1249">
        <v>43561</v>
      </c>
      <c r="B15" s="886"/>
      <c r="C15" s="886">
        <v>196223</v>
      </c>
      <c r="D15" s="297">
        <v>197447</v>
      </c>
      <c r="E15" s="297"/>
      <c r="F15" s="297"/>
      <c r="G15" s="298"/>
      <c r="H15" s="298"/>
      <c r="I15" s="298">
        <v>117657</v>
      </c>
      <c r="J15" s="298"/>
      <c r="K15" s="298"/>
      <c r="L15" s="298"/>
      <c r="M15" s="298"/>
      <c r="N15" s="298"/>
      <c r="O15" s="298"/>
      <c r="P15" s="298"/>
    </row>
    <row r="16" spans="1:16" ht="15" customHeight="1" x14ac:dyDescent="0.35">
      <c r="A16" s="1251"/>
      <c r="B16" s="887"/>
      <c r="C16" s="887"/>
      <c r="D16" s="297"/>
      <c r="E16" s="297"/>
      <c r="F16" s="297"/>
      <c r="G16" s="298"/>
      <c r="H16" s="298"/>
      <c r="I16" s="298"/>
      <c r="J16" s="298"/>
      <c r="K16" s="298"/>
      <c r="L16" s="298"/>
      <c r="M16" s="298"/>
      <c r="N16" s="298"/>
      <c r="O16" s="298"/>
      <c r="P16" s="298"/>
    </row>
    <row r="17" spans="1:16" ht="15" customHeight="1" x14ac:dyDescent="0.35">
      <c r="A17" s="1249">
        <v>43562</v>
      </c>
      <c r="B17" s="886"/>
      <c r="C17" s="886">
        <v>189108</v>
      </c>
      <c r="D17" s="297">
        <v>150246</v>
      </c>
      <c r="E17" s="297"/>
      <c r="F17" s="297"/>
      <c r="G17" s="298"/>
      <c r="H17" s="298"/>
      <c r="I17" s="298"/>
      <c r="J17" s="298"/>
      <c r="K17" s="298"/>
      <c r="L17" s="298"/>
      <c r="M17" s="298"/>
      <c r="N17" s="298"/>
      <c r="O17" s="298"/>
      <c r="P17" s="298"/>
    </row>
    <row r="18" spans="1:16" ht="15" customHeight="1" x14ac:dyDescent="0.35">
      <c r="A18" s="1251"/>
      <c r="B18" s="887"/>
      <c r="C18" s="887"/>
      <c r="D18" s="297"/>
      <c r="E18" s="297"/>
      <c r="F18" s="297"/>
      <c r="G18" s="298"/>
      <c r="H18" s="298"/>
      <c r="I18" s="298"/>
      <c r="J18" s="298"/>
      <c r="K18" s="298"/>
      <c r="L18" s="298"/>
      <c r="M18" s="298"/>
      <c r="N18" s="298"/>
      <c r="O18" s="298"/>
      <c r="P18" s="298"/>
    </row>
    <row r="19" spans="1:16" ht="15" customHeight="1" x14ac:dyDescent="0.35">
      <c r="A19" s="1249">
        <v>43563</v>
      </c>
      <c r="B19" s="886"/>
      <c r="C19" s="886">
        <v>185130</v>
      </c>
      <c r="D19" s="297">
        <v>196529</v>
      </c>
      <c r="E19" s="297">
        <v>186121</v>
      </c>
      <c r="F19" s="297"/>
      <c r="G19" s="298"/>
      <c r="H19" s="298"/>
      <c r="I19" s="298">
        <v>114750</v>
      </c>
      <c r="J19" s="298"/>
      <c r="K19" s="298"/>
      <c r="L19" s="298">
        <v>62759</v>
      </c>
      <c r="M19" s="298"/>
      <c r="N19" s="298"/>
      <c r="O19" s="298"/>
      <c r="P19" s="298"/>
    </row>
    <row r="20" spans="1:16" ht="15" customHeight="1" x14ac:dyDescent="0.35">
      <c r="A20" s="1251"/>
      <c r="B20" s="887"/>
      <c r="C20" s="887"/>
      <c r="D20" s="297"/>
      <c r="E20" s="297"/>
      <c r="F20" s="297"/>
      <c r="G20" s="298"/>
      <c r="H20" s="298"/>
      <c r="I20" s="298"/>
      <c r="J20" s="298"/>
      <c r="K20" s="298"/>
      <c r="L20" s="298"/>
      <c r="M20" s="298"/>
      <c r="N20" s="298"/>
      <c r="O20" s="298"/>
      <c r="P20" s="298"/>
    </row>
    <row r="21" spans="1:16" ht="15" customHeight="1" x14ac:dyDescent="0.35">
      <c r="A21" s="1249">
        <v>43564</v>
      </c>
      <c r="B21" s="886"/>
      <c r="C21" s="886">
        <v>181541</v>
      </c>
      <c r="D21" s="297">
        <v>213971</v>
      </c>
      <c r="E21" s="297"/>
      <c r="F21" s="297"/>
      <c r="G21" s="298"/>
      <c r="H21" s="298">
        <v>98991</v>
      </c>
      <c r="I21" s="298">
        <v>114750</v>
      </c>
      <c r="J21" s="298">
        <v>84915</v>
      </c>
      <c r="K21" s="298"/>
      <c r="L21" s="298"/>
      <c r="M21" s="298"/>
      <c r="N21" s="298"/>
      <c r="O21" s="298"/>
      <c r="P21" s="298"/>
    </row>
    <row r="22" spans="1:16" ht="15" customHeight="1" x14ac:dyDescent="0.35">
      <c r="A22" s="1251"/>
      <c r="B22" s="887"/>
      <c r="C22" s="887"/>
      <c r="D22" s="297"/>
      <c r="E22" s="297"/>
      <c r="F22" s="297"/>
      <c r="G22" s="298"/>
      <c r="H22" s="298"/>
      <c r="I22" s="298"/>
      <c r="J22" s="298"/>
      <c r="K22" s="298"/>
      <c r="L22" s="298"/>
      <c r="M22" s="298"/>
      <c r="N22" s="298"/>
      <c r="O22" s="298"/>
      <c r="P22" s="298"/>
    </row>
    <row r="23" spans="1:16" ht="15" customHeight="1" x14ac:dyDescent="0.35">
      <c r="A23" s="1249">
        <v>43565</v>
      </c>
      <c r="B23" s="886"/>
      <c r="C23" s="886"/>
      <c r="D23" s="297">
        <v>209151</v>
      </c>
      <c r="E23" s="297">
        <v>186636</v>
      </c>
      <c r="F23" s="297"/>
      <c r="G23" s="298"/>
      <c r="H23" s="298"/>
      <c r="I23" s="298">
        <v>114750</v>
      </c>
      <c r="J23" s="298"/>
      <c r="K23" s="298"/>
      <c r="L23" s="298"/>
      <c r="M23" s="298"/>
      <c r="N23" s="298"/>
      <c r="O23" s="298">
        <v>624200</v>
      </c>
      <c r="P23" s="298"/>
    </row>
    <row r="24" spans="1:16" ht="15" customHeight="1" x14ac:dyDescent="0.35">
      <c r="A24" s="1251"/>
      <c r="B24" s="887"/>
      <c r="C24" s="887"/>
      <c r="D24" s="297"/>
      <c r="E24" s="297"/>
      <c r="F24" s="297"/>
      <c r="G24" s="298"/>
      <c r="H24" s="298"/>
      <c r="I24" s="298"/>
      <c r="J24" s="298"/>
      <c r="K24" s="298"/>
      <c r="L24" s="298"/>
      <c r="M24" s="298"/>
      <c r="N24" s="298"/>
      <c r="O24" s="298"/>
      <c r="P24" s="298"/>
    </row>
    <row r="25" spans="1:16" ht="15" customHeight="1" x14ac:dyDescent="0.35">
      <c r="A25" s="1249">
        <v>43566</v>
      </c>
      <c r="B25" s="886"/>
      <c r="C25" s="886">
        <v>246177</v>
      </c>
      <c r="D25" s="297">
        <v>228506</v>
      </c>
      <c r="E25" s="297"/>
      <c r="F25" s="297"/>
      <c r="G25" s="298"/>
      <c r="H25" s="298"/>
      <c r="I25" s="298">
        <v>114750</v>
      </c>
      <c r="J25" s="298"/>
      <c r="K25" s="298"/>
      <c r="L25" s="298"/>
      <c r="M25" s="298"/>
      <c r="N25" s="298">
        <v>532120</v>
      </c>
      <c r="O25" s="298"/>
      <c r="P25" s="298"/>
    </row>
    <row r="26" spans="1:16" ht="15" customHeight="1" x14ac:dyDescent="0.35">
      <c r="A26" s="1251"/>
      <c r="B26" s="887"/>
      <c r="C26" s="887"/>
      <c r="D26" s="297"/>
      <c r="E26" s="297"/>
      <c r="F26" s="297"/>
      <c r="G26" s="298"/>
      <c r="H26" s="298"/>
      <c r="I26" s="298">
        <v>56373</v>
      </c>
      <c r="J26" s="298"/>
      <c r="K26" s="298"/>
      <c r="L26" s="298"/>
      <c r="M26" s="298"/>
      <c r="N26" s="298"/>
      <c r="O26" s="298"/>
      <c r="P26" s="298"/>
    </row>
    <row r="27" spans="1:16" ht="15" customHeight="1" x14ac:dyDescent="0.35">
      <c r="A27" s="1249">
        <v>43567</v>
      </c>
      <c r="B27" s="886"/>
      <c r="C27" s="886">
        <v>171896</v>
      </c>
      <c r="D27" s="297">
        <v>167000</v>
      </c>
      <c r="E27" s="297"/>
      <c r="F27" s="297"/>
      <c r="G27" s="298">
        <v>108783</v>
      </c>
      <c r="H27" s="298"/>
      <c r="I27" s="298">
        <v>114750</v>
      </c>
      <c r="J27" s="298"/>
      <c r="K27" s="298"/>
      <c r="L27" s="298"/>
      <c r="M27" s="298"/>
      <c r="N27" s="298"/>
      <c r="O27" s="298"/>
      <c r="P27" s="298"/>
    </row>
    <row r="28" spans="1:16" ht="15" customHeight="1" x14ac:dyDescent="0.35">
      <c r="A28" s="1251"/>
      <c r="B28" s="887"/>
      <c r="C28" s="887"/>
      <c r="D28" s="297"/>
      <c r="E28" s="297"/>
      <c r="F28" s="297"/>
      <c r="G28" s="298">
        <v>128678</v>
      </c>
      <c r="H28" s="298"/>
      <c r="I28" s="298"/>
      <c r="J28" s="298"/>
      <c r="K28" s="298"/>
      <c r="L28" s="298"/>
      <c r="M28" s="298"/>
      <c r="N28" s="298"/>
      <c r="O28" s="298"/>
      <c r="P28" s="298"/>
    </row>
    <row r="29" spans="1:16" ht="15" customHeight="1" x14ac:dyDescent="0.35">
      <c r="A29" s="1249">
        <v>43568</v>
      </c>
      <c r="B29" s="886"/>
      <c r="C29" s="886">
        <v>209304</v>
      </c>
      <c r="D29" s="297">
        <v>200507</v>
      </c>
      <c r="E29" s="297">
        <v>157642</v>
      </c>
      <c r="F29" s="297"/>
      <c r="G29" s="298"/>
      <c r="H29" s="298"/>
      <c r="I29" s="298"/>
      <c r="J29" s="298"/>
      <c r="K29" s="298"/>
      <c r="L29" s="298"/>
      <c r="M29" s="298"/>
      <c r="N29" s="298"/>
      <c r="O29" s="298"/>
      <c r="P29" s="298"/>
    </row>
    <row r="30" spans="1:16" ht="15" customHeight="1" x14ac:dyDescent="0.35">
      <c r="A30" s="1251"/>
      <c r="B30" s="887"/>
      <c r="C30" s="887"/>
      <c r="D30" s="297"/>
      <c r="E30" s="297"/>
      <c r="F30" s="297"/>
      <c r="G30" s="298"/>
      <c r="H30" s="298"/>
      <c r="I30" s="298"/>
      <c r="J30" s="298"/>
      <c r="K30" s="298"/>
      <c r="L30" s="298"/>
      <c r="M30" s="298"/>
      <c r="N30" s="298"/>
      <c r="O30" s="298"/>
      <c r="P30" s="298"/>
    </row>
    <row r="31" spans="1:16" ht="15" customHeight="1" x14ac:dyDescent="0.35">
      <c r="A31" s="1249">
        <v>43569</v>
      </c>
      <c r="B31" s="886"/>
      <c r="C31" s="886">
        <v>185666</v>
      </c>
      <c r="D31" s="297">
        <v>211523</v>
      </c>
      <c r="E31" s="297"/>
      <c r="F31" s="297"/>
      <c r="G31" s="298"/>
      <c r="H31" s="298"/>
      <c r="I31" s="298"/>
      <c r="J31" s="298"/>
      <c r="K31" s="298"/>
      <c r="L31" s="298"/>
      <c r="M31" s="298"/>
      <c r="N31" s="298"/>
      <c r="O31" s="298"/>
      <c r="P31" s="298"/>
    </row>
    <row r="32" spans="1:16" ht="15" customHeight="1" x14ac:dyDescent="0.35">
      <c r="A32" s="1251"/>
      <c r="B32" s="887"/>
      <c r="C32" s="887"/>
      <c r="D32" s="297"/>
      <c r="E32" s="297"/>
      <c r="F32" s="297"/>
      <c r="G32" s="298"/>
      <c r="H32" s="298"/>
      <c r="I32" s="298"/>
      <c r="J32" s="298"/>
      <c r="K32" s="298"/>
      <c r="L32" s="298"/>
      <c r="M32" s="298"/>
      <c r="N32" s="298"/>
      <c r="O32" s="298"/>
      <c r="P32" s="298"/>
    </row>
    <row r="33" spans="1:16" ht="15" customHeight="1" x14ac:dyDescent="0.35">
      <c r="A33" s="1249">
        <v>43570</v>
      </c>
      <c r="B33" s="886"/>
      <c r="C33" s="886"/>
      <c r="D33" s="297">
        <v>190791</v>
      </c>
      <c r="E33" s="297"/>
      <c r="F33" s="297"/>
      <c r="G33" s="298"/>
      <c r="H33" s="298">
        <v>80303</v>
      </c>
      <c r="I33" s="298">
        <v>114750</v>
      </c>
      <c r="J33" s="298"/>
      <c r="K33" s="298"/>
      <c r="L33" s="298"/>
      <c r="M33" s="298"/>
      <c r="N33" s="298"/>
      <c r="O33" s="298">
        <v>391600</v>
      </c>
      <c r="P33" s="298"/>
    </row>
    <row r="34" spans="1:16" ht="15" customHeight="1" x14ac:dyDescent="0.35">
      <c r="A34" s="1251"/>
      <c r="B34" s="887"/>
      <c r="C34" s="887"/>
      <c r="D34" s="297"/>
      <c r="E34" s="297"/>
      <c r="F34" s="297"/>
      <c r="G34" s="298"/>
      <c r="H34" s="298"/>
      <c r="I34" s="298"/>
      <c r="J34" s="298"/>
      <c r="K34" s="298"/>
      <c r="L34" s="298"/>
      <c r="M34" s="298"/>
      <c r="N34" s="298"/>
      <c r="O34" s="298"/>
      <c r="P34" s="298"/>
    </row>
    <row r="35" spans="1:16" ht="15" customHeight="1" x14ac:dyDescent="0.35">
      <c r="A35" s="1249">
        <v>43571</v>
      </c>
      <c r="B35" s="886"/>
      <c r="C35" s="886">
        <v>281903</v>
      </c>
      <c r="D35" s="297"/>
      <c r="E35" s="297">
        <v>139308</v>
      </c>
      <c r="F35" s="297"/>
      <c r="G35" s="298"/>
      <c r="H35" s="298"/>
      <c r="I35" s="298">
        <v>114750</v>
      </c>
      <c r="J35" s="298"/>
      <c r="K35" s="298"/>
      <c r="L35" s="298"/>
      <c r="M35" s="298"/>
      <c r="N35" s="298"/>
      <c r="O35" s="298">
        <v>327720</v>
      </c>
      <c r="P35" s="298"/>
    </row>
    <row r="36" spans="1:16" ht="15" customHeight="1" x14ac:dyDescent="0.35">
      <c r="A36" s="1251"/>
      <c r="B36" s="887"/>
      <c r="C36" s="887"/>
      <c r="D36" s="297"/>
      <c r="E36" s="297"/>
      <c r="F36" s="297"/>
      <c r="G36" s="298"/>
      <c r="H36" s="298"/>
      <c r="I36" s="298"/>
      <c r="J36" s="298"/>
      <c r="K36" s="298"/>
      <c r="L36" s="298"/>
      <c r="M36" s="298"/>
      <c r="N36" s="298"/>
      <c r="O36" s="298"/>
      <c r="P36" s="298"/>
    </row>
    <row r="37" spans="1:16" ht="15" customHeight="1" x14ac:dyDescent="0.35">
      <c r="A37" s="1249">
        <v>43572</v>
      </c>
      <c r="B37" s="886"/>
      <c r="C37" s="886">
        <v>253062</v>
      </c>
      <c r="D37" s="297"/>
      <c r="E37" s="297"/>
      <c r="F37" s="297"/>
      <c r="G37" s="298"/>
      <c r="H37" s="298"/>
      <c r="I37" s="298"/>
      <c r="J37" s="298"/>
      <c r="K37" s="298"/>
      <c r="L37" s="298"/>
      <c r="M37" s="298"/>
      <c r="N37" s="298"/>
      <c r="O37" s="298"/>
      <c r="P37" s="298"/>
    </row>
    <row r="38" spans="1:16" ht="15" customHeight="1" x14ac:dyDescent="0.35">
      <c r="A38" s="1251"/>
      <c r="B38" s="887"/>
      <c r="C38" s="887"/>
      <c r="D38" s="297"/>
      <c r="E38" s="297"/>
      <c r="F38" s="297"/>
      <c r="G38" s="298"/>
      <c r="H38" s="298"/>
      <c r="I38" s="298"/>
      <c r="J38" s="298"/>
      <c r="K38" s="298"/>
      <c r="L38" s="298"/>
      <c r="M38" s="298"/>
      <c r="N38" s="298"/>
      <c r="O38" s="298"/>
      <c r="P38" s="298"/>
    </row>
    <row r="39" spans="1:16" ht="15" customHeight="1" x14ac:dyDescent="0.35">
      <c r="A39" s="1249">
        <v>43573</v>
      </c>
      <c r="B39" s="886"/>
      <c r="C39" s="886">
        <v>245030</v>
      </c>
      <c r="D39" s="297"/>
      <c r="E39" s="297"/>
      <c r="F39" s="297"/>
      <c r="G39" s="298"/>
      <c r="H39" s="298"/>
      <c r="I39" s="298">
        <v>114750</v>
      </c>
      <c r="J39" s="298">
        <v>77400</v>
      </c>
      <c r="K39" s="298"/>
      <c r="L39" s="298"/>
      <c r="M39" s="298"/>
      <c r="N39" s="298">
        <v>495160</v>
      </c>
      <c r="O39" s="298"/>
      <c r="P39" s="298"/>
    </row>
    <row r="40" spans="1:16" ht="15" customHeight="1" x14ac:dyDescent="0.35">
      <c r="A40" s="1251"/>
      <c r="B40" s="887"/>
      <c r="C40" s="887"/>
      <c r="D40" s="297"/>
      <c r="E40" s="297"/>
      <c r="F40" s="297"/>
      <c r="G40" s="298"/>
      <c r="H40" s="298"/>
      <c r="I40" s="298"/>
      <c r="J40" s="298"/>
      <c r="K40" s="298"/>
      <c r="L40" s="298"/>
      <c r="M40" s="298"/>
      <c r="N40" s="298"/>
      <c r="O40" s="298"/>
      <c r="P40" s="298"/>
    </row>
    <row r="41" spans="1:16" ht="15" customHeight="1" x14ac:dyDescent="0.35">
      <c r="A41" s="1249">
        <v>43574</v>
      </c>
      <c r="B41" s="886"/>
      <c r="C41" s="886">
        <v>196070</v>
      </c>
      <c r="D41" s="297"/>
      <c r="E41" s="297">
        <v>185297</v>
      </c>
      <c r="F41" s="297"/>
      <c r="G41" s="298"/>
      <c r="H41" s="298"/>
      <c r="I41" s="298"/>
      <c r="J41" s="298"/>
      <c r="K41" s="298"/>
      <c r="L41" s="298"/>
      <c r="M41" s="298"/>
      <c r="N41" s="298"/>
      <c r="O41" s="298"/>
      <c r="P41" s="298"/>
    </row>
    <row r="42" spans="1:16" ht="15" customHeight="1" x14ac:dyDescent="0.35">
      <c r="A42" s="1251"/>
      <c r="B42" s="887"/>
      <c r="C42" s="887"/>
      <c r="D42" s="297"/>
      <c r="E42" s="297"/>
      <c r="F42" s="297"/>
      <c r="G42" s="298"/>
      <c r="H42" s="298"/>
      <c r="I42" s="298"/>
      <c r="J42" s="298"/>
      <c r="K42" s="298"/>
      <c r="L42" s="298"/>
      <c r="M42" s="298"/>
      <c r="N42" s="298"/>
      <c r="O42" s="298"/>
      <c r="P42" s="298"/>
    </row>
    <row r="43" spans="1:16" ht="15" customHeight="1" x14ac:dyDescent="0.35">
      <c r="A43" s="1249">
        <v>43575</v>
      </c>
      <c r="B43" s="886"/>
      <c r="C43" s="886">
        <v>239904</v>
      </c>
      <c r="D43" s="297"/>
      <c r="E43" s="297"/>
      <c r="F43" s="297"/>
      <c r="G43" s="298"/>
      <c r="H43" s="298"/>
      <c r="I43" s="298">
        <v>114750</v>
      </c>
      <c r="J43" s="298"/>
      <c r="K43" s="298"/>
      <c r="L43" s="298"/>
      <c r="M43" s="298"/>
      <c r="N43" s="298"/>
      <c r="O43" s="298"/>
      <c r="P43" s="298"/>
    </row>
    <row r="44" spans="1:16" ht="15" customHeight="1" x14ac:dyDescent="0.35">
      <c r="A44" s="1251"/>
      <c r="B44" s="887"/>
      <c r="C44" s="887"/>
      <c r="D44" s="298"/>
      <c r="E44" s="297"/>
      <c r="F44" s="297"/>
      <c r="G44" s="298"/>
      <c r="H44" s="298"/>
      <c r="I44" s="298">
        <v>56763</v>
      </c>
      <c r="J44" s="298"/>
      <c r="K44" s="298"/>
      <c r="L44" s="298"/>
      <c r="M44" s="298"/>
      <c r="N44" s="298"/>
      <c r="O44" s="298"/>
      <c r="P44" s="298"/>
    </row>
    <row r="45" spans="1:16" ht="15" customHeight="1" x14ac:dyDescent="0.35">
      <c r="A45" s="1249">
        <v>43576</v>
      </c>
      <c r="B45" s="886"/>
      <c r="C45" s="886">
        <v>194463</v>
      </c>
      <c r="D45" s="298">
        <v>223839</v>
      </c>
      <c r="E45" s="297"/>
      <c r="F45" s="297"/>
      <c r="G45" s="298"/>
      <c r="H45" s="298"/>
      <c r="I45" s="298"/>
      <c r="J45" s="298"/>
      <c r="K45" s="298"/>
      <c r="L45" s="298"/>
      <c r="M45" s="298"/>
      <c r="N45" s="298"/>
      <c r="O45" s="298"/>
      <c r="P45" s="298"/>
    </row>
    <row r="46" spans="1:16" ht="15" customHeight="1" x14ac:dyDescent="0.35">
      <c r="A46" s="1251"/>
      <c r="B46" s="887"/>
      <c r="C46" s="887"/>
      <c r="D46" s="297"/>
      <c r="E46" s="297"/>
      <c r="F46" s="297"/>
      <c r="G46" s="298"/>
      <c r="H46" s="298"/>
      <c r="I46" s="298"/>
      <c r="J46" s="298"/>
      <c r="K46" s="298"/>
      <c r="L46" s="298"/>
      <c r="M46" s="298"/>
      <c r="N46" s="298"/>
      <c r="O46" s="298"/>
      <c r="P46" s="298"/>
    </row>
    <row r="47" spans="1:16" ht="17.25" customHeight="1" x14ac:dyDescent="0.35">
      <c r="A47" s="1249">
        <v>43577</v>
      </c>
      <c r="B47" s="886"/>
      <c r="C47" s="886">
        <v>194769</v>
      </c>
      <c r="D47" s="297"/>
      <c r="E47" s="297"/>
      <c r="F47" s="297"/>
      <c r="G47" s="298"/>
      <c r="H47" s="298"/>
      <c r="I47" s="298">
        <v>114750</v>
      </c>
      <c r="J47" s="298"/>
      <c r="K47" s="298"/>
      <c r="L47" s="298"/>
      <c r="M47" s="298"/>
      <c r="N47" s="298">
        <v>448580</v>
      </c>
      <c r="O47" s="298">
        <v>658710</v>
      </c>
      <c r="P47" s="298"/>
    </row>
    <row r="48" spans="1:16" ht="15" customHeight="1" x14ac:dyDescent="0.35">
      <c r="A48" s="1251"/>
      <c r="B48" s="887"/>
      <c r="C48" s="887"/>
      <c r="D48" s="297"/>
      <c r="E48" s="297"/>
      <c r="F48" s="297"/>
      <c r="G48" s="298"/>
      <c r="H48" s="298"/>
      <c r="I48" s="298">
        <v>114750</v>
      </c>
      <c r="J48" s="298"/>
      <c r="K48" s="298"/>
      <c r="L48" s="298"/>
      <c r="M48" s="298"/>
      <c r="N48" s="298"/>
      <c r="O48" s="298"/>
      <c r="P48" s="298"/>
    </row>
    <row r="49" spans="1:16" ht="15" customHeight="1" x14ac:dyDescent="0.35">
      <c r="A49" s="1249">
        <v>43578</v>
      </c>
      <c r="B49" s="886"/>
      <c r="C49" s="886">
        <v>192627</v>
      </c>
      <c r="D49" s="297">
        <v>150000</v>
      </c>
      <c r="E49" s="297">
        <v>203322</v>
      </c>
      <c r="F49" s="297"/>
      <c r="G49" s="298"/>
      <c r="H49" s="298">
        <v>97997</v>
      </c>
      <c r="I49" s="298">
        <v>114750</v>
      </c>
      <c r="J49" s="298"/>
      <c r="K49" s="298"/>
      <c r="L49" s="298">
        <v>90882</v>
      </c>
      <c r="M49" s="298"/>
      <c r="N49" s="298"/>
      <c r="O49" s="298"/>
      <c r="P49" s="298"/>
    </row>
    <row r="50" spans="1:16" ht="15" customHeight="1" x14ac:dyDescent="0.35">
      <c r="A50" s="1251"/>
      <c r="B50" s="887"/>
      <c r="C50" s="887"/>
      <c r="D50" s="297"/>
      <c r="E50" s="297"/>
      <c r="F50" s="297"/>
      <c r="G50" s="298"/>
      <c r="H50" s="298"/>
      <c r="I50" s="298"/>
      <c r="J50" s="298"/>
      <c r="K50" s="298"/>
      <c r="L50" s="298"/>
      <c r="M50" s="298"/>
      <c r="N50" s="298"/>
      <c r="O50" s="298"/>
      <c r="P50" s="298"/>
    </row>
    <row r="51" spans="1:16" ht="15" customHeight="1" x14ac:dyDescent="0.35">
      <c r="A51" s="1249">
        <v>43579</v>
      </c>
      <c r="B51" s="886"/>
      <c r="C51" s="886">
        <v>177251</v>
      </c>
      <c r="D51" s="297">
        <v>323136</v>
      </c>
      <c r="E51" s="297"/>
      <c r="F51" s="297"/>
      <c r="G51" s="298">
        <v>158891</v>
      </c>
      <c r="H51" s="298"/>
      <c r="I51" s="298">
        <v>114750</v>
      </c>
      <c r="J51" s="298"/>
      <c r="K51" s="298"/>
      <c r="L51" s="298"/>
      <c r="M51" s="298"/>
      <c r="N51" s="298"/>
      <c r="O51" s="298"/>
      <c r="P51" s="298"/>
    </row>
    <row r="52" spans="1:16" ht="15" customHeight="1" x14ac:dyDescent="0.35">
      <c r="A52" s="1251"/>
      <c r="B52" s="887"/>
      <c r="C52" s="887"/>
      <c r="D52" s="297"/>
      <c r="E52" s="297"/>
      <c r="F52" s="297"/>
      <c r="G52" s="298">
        <v>150543</v>
      </c>
      <c r="H52" s="298"/>
      <c r="I52" s="298"/>
      <c r="J52" s="298"/>
      <c r="K52" s="298"/>
      <c r="L52" s="298"/>
      <c r="M52" s="298"/>
      <c r="N52" s="298"/>
      <c r="O52" s="298"/>
      <c r="P52" s="298"/>
    </row>
    <row r="53" spans="1:16" ht="15" customHeight="1" x14ac:dyDescent="0.35">
      <c r="A53" s="1249">
        <v>43580</v>
      </c>
      <c r="B53" s="886"/>
      <c r="C53" s="886"/>
      <c r="D53" s="297">
        <v>268668</v>
      </c>
      <c r="E53" s="297">
        <v>123291</v>
      </c>
      <c r="F53" s="297"/>
      <c r="G53" s="298" t="s">
        <v>374</v>
      </c>
      <c r="H53" s="298"/>
      <c r="I53" s="298">
        <v>114750</v>
      </c>
      <c r="J53" s="298"/>
      <c r="K53" s="298"/>
      <c r="L53" s="298"/>
      <c r="M53" s="298"/>
      <c r="N53" s="298"/>
      <c r="O53" s="298"/>
      <c r="P53" s="298"/>
    </row>
    <row r="54" spans="1:16" ht="15" customHeight="1" x14ac:dyDescent="0.35">
      <c r="A54" s="1251"/>
      <c r="B54" s="887"/>
      <c r="C54" s="887"/>
      <c r="D54" s="297"/>
      <c r="E54" s="297"/>
      <c r="F54" s="297"/>
      <c r="G54" s="298"/>
      <c r="H54" s="298"/>
      <c r="I54" s="298"/>
      <c r="J54" s="298"/>
      <c r="K54" s="298"/>
      <c r="L54" s="298"/>
      <c r="M54" s="298"/>
      <c r="N54" s="298"/>
      <c r="O54" s="298"/>
      <c r="P54" s="298"/>
    </row>
    <row r="55" spans="1:16" ht="15" customHeight="1" x14ac:dyDescent="0.35">
      <c r="A55" s="1249">
        <v>43581</v>
      </c>
      <c r="B55" s="886"/>
      <c r="C55" s="886">
        <v>265761</v>
      </c>
      <c r="D55" s="297">
        <v>259565</v>
      </c>
      <c r="E55" s="297"/>
      <c r="F55" s="297"/>
      <c r="G55" s="298"/>
      <c r="H55" s="298"/>
      <c r="I55" s="298">
        <v>114750</v>
      </c>
      <c r="J55" s="298"/>
      <c r="K55" s="298"/>
      <c r="L55" s="298"/>
      <c r="M55" s="298"/>
      <c r="N55" s="298"/>
      <c r="O55" s="298"/>
      <c r="P55" s="298"/>
    </row>
    <row r="56" spans="1:16" ht="15" customHeight="1" x14ac:dyDescent="0.35">
      <c r="A56" s="1251"/>
      <c r="B56" s="887"/>
      <c r="C56" s="887"/>
      <c r="D56" s="297"/>
      <c r="E56" s="297"/>
      <c r="F56" s="297"/>
      <c r="G56" s="298"/>
      <c r="H56" s="298"/>
      <c r="I56" s="298"/>
      <c r="J56" s="298"/>
      <c r="K56" s="298"/>
      <c r="L56" s="298"/>
      <c r="M56" s="298"/>
      <c r="N56" s="298"/>
      <c r="O56" s="298"/>
      <c r="P56" s="298"/>
    </row>
    <row r="57" spans="1:16" ht="15" customHeight="1" x14ac:dyDescent="0.35">
      <c r="A57" s="1249">
        <v>43582</v>
      </c>
      <c r="B57" s="886"/>
      <c r="C57" s="886">
        <v>231183</v>
      </c>
      <c r="D57" s="297">
        <v>198059</v>
      </c>
      <c r="E57" s="297">
        <v>177984</v>
      </c>
      <c r="F57" s="297"/>
      <c r="G57" s="298"/>
      <c r="H57" s="298"/>
      <c r="I57" s="298">
        <v>114750</v>
      </c>
      <c r="J57" s="298"/>
      <c r="K57" s="298"/>
      <c r="L57" s="298"/>
      <c r="M57" s="298"/>
      <c r="N57" s="298">
        <v>451620</v>
      </c>
      <c r="O57" s="298">
        <v>587810</v>
      </c>
      <c r="P57" s="298"/>
    </row>
    <row r="58" spans="1:16" ht="15" customHeight="1" x14ac:dyDescent="0.35">
      <c r="A58" s="1251"/>
      <c r="B58" s="887"/>
      <c r="C58" s="887"/>
      <c r="D58" s="297"/>
      <c r="E58" s="297"/>
      <c r="F58" s="297"/>
      <c r="G58" s="298"/>
      <c r="H58" s="298"/>
      <c r="I58" s="298"/>
      <c r="J58" s="298"/>
      <c r="K58" s="298"/>
      <c r="L58" s="298"/>
      <c r="M58" s="298"/>
      <c r="N58" s="298"/>
      <c r="O58" s="298"/>
      <c r="P58" s="298"/>
    </row>
    <row r="59" spans="1:16" ht="15" customHeight="1" x14ac:dyDescent="0.35">
      <c r="A59" s="1249">
        <v>43583</v>
      </c>
      <c r="B59" s="886"/>
      <c r="C59" s="886">
        <v>232790</v>
      </c>
      <c r="D59" s="297">
        <v>225981</v>
      </c>
      <c r="E59" s="297"/>
      <c r="F59" s="297"/>
      <c r="G59" s="298"/>
      <c r="H59" s="298"/>
      <c r="I59" s="298"/>
      <c r="J59" s="298"/>
      <c r="K59" s="298"/>
      <c r="L59" s="298"/>
      <c r="M59" s="298"/>
      <c r="N59" s="298"/>
      <c r="O59" s="298"/>
      <c r="P59" s="298"/>
    </row>
    <row r="60" spans="1:16" ht="15" customHeight="1" x14ac:dyDescent="0.35">
      <c r="A60" s="1251"/>
      <c r="B60" s="887"/>
      <c r="C60" s="887"/>
      <c r="D60" s="297"/>
      <c r="E60" s="297"/>
      <c r="F60" s="297"/>
      <c r="G60" s="298"/>
      <c r="H60" s="298"/>
      <c r="I60" s="298"/>
      <c r="J60" s="298"/>
      <c r="K60" s="298"/>
      <c r="L60" s="298"/>
      <c r="M60" s="298"/>
      <c r="N60" s="298"/>
      <c r="O60" s="298"/>
      <c r="P60" s="298"/>
    </row>
    <row r="61" spans="1:16" ht="15" customHeight="1" x14ac:dyDescent="0.35">
      <c r="A61" s="1249">
        <v>43584</v>
      </c>
      <c r="B61" s="887"/>
      <c r="C61" s="887"/>
      <c r="D61" s="297"/>
      <c r="E61" s="297"/>
      <c r="F61" s="297"/>
      <c r="G61" s="298"/>
      <c r="H61" s="298">
        <v>57728</v>
      </c>
      <c r="I61" s="298">
        <v>114750</v>
      </c>
      <c r="J61" s="298"/>
      <c r="K61" s="298"/>
      <c r="L61" s="298"/>
      <c r="M61" s="298"/>
      <c r="N61" s="298"/>
      <c r="O61" s="298"/>
      <c r="P61" s="298"/>
    </row>
    <row r="62" spans="1:16" ht="15" customHeight="1" x14ac:dyDescent="0.35">
      <c r="A62" s="1251"/>
      <c r="B62" s="887"/>
      <c r="C62" s="887">
        <v>207927</v>
      </c>
      <c r="D62" s="297">
        <v>215807</v>
      </c>
      <c r="E62" s="297"/>
      <c r="F62" s="297"/>
      <c r="G62" s="298"/>
      <c r="H62" s="298"/>
      <c r="I62" s="298">
        <v>52374</v>
      </c>
      <c r="J62" s="298"/>
      <c r="K62" s="298"/>
      <c r="L62" s="298"/>
      <c r="M62" s="298"/>
      <c r="N62" s="298"/>
      <c r="O62" s="298"/>
      <c r="P62" s="298"/>
    </row>
    <row r="63" spans="1:16" ht="15" customHeight="1" x14ac:dyDescent="0.35">
      <c r="A63" s="861">
        <v>43585</v>
      </c>
      <c r="B63" s="887"/>
      <c r="C63" s="887">
        <v>183677</v>
      </c>
      <c r="D63" s="297">
        <v>194769</v>
      </c>
      <c r="E63" s="297">
        <v>165573</v>
      </c>
      <c r="F63" s="297"/>
      <c r="G63" s="298"/>
      <c r="H63" s="298"/>
      <c r="I63" s="298">
        <v>114750</v>
      </c>
      <c r="J63" s="298"/>
      <c r="K63" s="298"/>
      <c r="L63" s="298"/>
      <c r="M63" s="298"/>
      <c r="N63" s="298"/>
      <c r="O63" s="298">
        <v>453140</v>
      </c>
      <c r="P63" s="298"/>
    </row>
    <row r="64" spans="1:16" s="295" customFormat="1" ht="27" customHeight="1" x14ac:dyDescent="0.35">
      <c r="A64" s="862" t="s">
        <v>113</v>
      </c>
      <c r="B64" s="293">
        <f>SUM(B6:B60)</f>
        <v>0</v>
      </c>
      <c r="C64" s="293">
        <f t="shared" ref="C64:O64" si="0">SUM(C6:C63)</f>
        <v>5555748</v>
      </c>
      <c r="D64" s="293">
        <f t="shared" si="0"/>
        <v>4984647</v>
      </c>
      <c r="E64" s="293">
        <f t="shared" si="0"/>
        <v>1820475</v>
      </c>
      <c r="F64" s="293">
        <f t="shared" si="0"/>
        <v>0</v>
      </c>
      <c r="G64" s="293">
        <f t="shared" si="0"/>
        <v>821562</v>
      </c>
      <c r="H64" s="293">
        <f t="shared" si="0"/>
        <v>433322</v>
      </c>
      <c r="I64" s="293">
        <f t="shared" si="0"/>
        <v>2861525</v>
      </c>
      <c r="J64" s="293">
        <f t="shared" si="0"/>
        <v>162315</v>
      </c>
      <c r="K64" s="293">
        <f t="shared" si="0"/>
        <v>0</v>
      </c>
      <c r="L64" s="293">
        <f t="shared" si="0"/>
        <v>153641</v>
      </c>
      <c r="M64" s="293">
        <f t="shared" si="0"/>
        <v>0</v>
      </c>
      <c r="N64" s="293">
        <f t="shared" si="0"/>
        <v>2444620</v>
      </c>
      <c r="O64" s="293">
        <f t="shared" si="0"/>
        <v>3043180</v>
      </c>
      <c r="P64" s="293">
        <f>SUM(B64:O64)</f>
        <v>22281035</v>
      </c>
    </row>
    <row r="65" spans="1:16" s="295" customFormat="1" ht="81" customHeight="1" x14ac:dyDescent="0.35">
      <c r="A65" s="304"/>
      <c r="B65" s="304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</row>
    <row r="66" spans="1:16" ht="26.25" customHeight="1" thickBot="1" x14ac:dyDescent="0.4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300"/>
      <c r="M66" s="299"/>
      <c r="N66" s="299"/>
      <c r="O66" s="299"/>
      <c r="P66" s="299"/>
    </row>
    <row r="67" spans="1:16" s="295" customFormat="1" ht="48" customHeight="1" thickBot="1" x14ac:dyDescent="0.4">
      <c r="A67" s="1268" t="s">
        <v>2</v>
      </c>
      <c r="B67" s="316" t="s">
        <v>293</v>
      </c>
      <c r="C67" s="317" t="s">
        <v>293</v>
      </c>
      <c r="D67" s="318" t="s">
        <v>7</v>
      </c>
      <c r="E67" s="1265" t="s">
        <v>353</v>
      </c>
      <c r="F67" s="1266"/>
      <c r="G67" s="1267"/>
      <c r="H67" s="1296" t="s">
        <v>303</v>
      </c>
      <c r="I67" s="1297"/>
      <c r="J67" s="1297"/>
      <c r="K67" s="1298"/>
      <c r="L67" s="319" t="s">
        <v>7</v>
      </c>
      <c r="M67" s="318" t="s">
        <v>349</v>
      </c>
      <c r="N67" s="318"/>
      <c r="O67" s="320" t="s">
        <v>304</v>
      </c>
      <c r="P67" s="1299" t="s">
        <v>9</v>
      </c>
    </row>
    <row r="68" spans="1:16" s="295" customFormat="1" ht="15" customHeight="1" thickBot="1" x14ac:dyDescent="0.4">
      <c r="A68" s="1268"/>
      <c r="B68" s="321" t="s">
        <v>317</v>
      </c>
      <c r="C68" s="322" t="s">
        <v>190</v>
      </c>
      <c r="D68" s="323" t="s">
        <v>306</v>
      </c>
      <c r="E68" s="323" t="s">
        <v>322</v>
      </c>
      <c r="F68" s="323" t="s">
        <v>354</v>
      </c>
      <c r="G68" s="323" t="s">
        <v>355</v>
      </c>
      <c r="H68" s="323" t="s">
        <v>197</v>
      </c>
      <c r="I68" s="323" t="s">
        <v>198</v>
      </c>
      <c r="J68" s="323" t="s">
        <v>199</v>
      </c>
      <c r="K68" s="323" t="s">
        <v>123</v>
      </c>
      <c r="L68" s="323" t="s">
        <v>307</v>
      </c>
      <c r="M68" s="323" t="s">
        <v>375</v>
      </c>
      <c r="N68" s="323" t="s">
        <v>356</v>
      </c>
      <c r="O68" s="323" t="s">
        <v>284</v>
      </c>
      <c r="P68" s="1308"/>
    </row>
    <row r="69" spans="1:16" ht="15" customHeight="1" x14ac:dyDescent="0.35">
      <c r="A69" s="870">
        <v>43556</v>
      </c>
      <c r="B69" s="305"/>
      <c r="C69" s="887">
        <v>187731</v>
      </c>
      <c r="D69" s="305">
        <v>229943</v>
      </c>
      <c r="E69" s="305"/>
      <c r="F69" s="305"/>
      <c r="G69" s="305"/>
      <c r="H69" s="305">
        <v>84456</v>
      </c>
      <c r="I69" s="305"/>
      <c r="J69" s="305">
        <v>76347</v>
      </c>
      <c r="K69" s="305"/>
      <c r="L69" s="305"/>
      <c r="M69" s="305"/>
      <c r="N69" s="305"/>
      <c r="O69" s="305">
        <v>63920</v>
      </c>
      <c r="P69" s="305"/>
    </row>
    <row r="70" spans="1:16" ht="15" customHeight="1" x14ac:dyDescent="0.35">
      <c r="A70" s="1249">
        <v>43557</v>
      </c>
      <c r="B70" s="305"/>
      <c r="C70" s="887">
        <v>192780</v>
      </c>
      <c r="D70" s="305"/>
      <c r="E70" s="305"/>
      <c r="F70" s="305"/>
      <c r="G70" s="305"/>
      <c r="H70" s="305"/>
      <c r="I70" s="305"/>
      <c r="J70" s="305"/>
      <c r="K70" s="305"/>
      <c r="L70" s="305"/>
      <c r="M70" s="305">
        <v>193163</v>
      </c>
      <c r="N70" s="305"/>
      <c r="O70" s="305"/>
      <c r="P70" s="305"/>
    </row>
    <row r="71" spans="1:16" ht="15" customHeight="1" x14ac:dyDescent="0.35">
      <c r="A71" s="1251"/>
      <c r="B71" s="298"/>
      <c r="C71" s="297"/>
      <c r="D71" s="298"/>
      <c r="E71" s="298"/>
      <c r="F71" s="298"/>
      <c r="G71" s="298"/>
      <c r="H71" s="298"/>
      <c r="I71" s="298"/>
      <c r="J71" s="298"/>
      <c r="K71" s="298"/>
      <c r="L71" s="298"/>
      <c r="M71" s="298"/>
      <c r="N71" s="298"/>
      <c r="O71" s="298"/>
      <c r="P71" s="298"/>
    </row>
    <row r="72" spans="1:16" ht="15" customHeight="1" x14ac:dyDescent="0.35">
      <c r="A72" s="870">
        <v>43558</v>
      </c>
      <c r="B72" s="298"/>
      <c r="C72" s="297">
        <v>225752</v>
      </c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</row>
    <row r="73" spans="1:16" ht="15" customHeight="1" x14ac:dyDescent="0.35">
      <c r="A73" s="1249">
        <v>43559</v>
      </c>
      <c r="B73" s="298">
        <v>234840</v>
      </c>
      <c r="C73" s="297">
        <v>182606</v>
      </c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</row>
    <row r="74" spans="1:16" ht="15" customHeight="1" x14ac:dyDescent="0.35">
      <c r="A74" s="1251"/>
      <c r="B74" s="298">
        <v>229500</v>
      </c>
      <c r="C74" s="297"/>
      <c r="D74" s="298">
        <v>225686</v>
      </c>
      <c r="E74" s="298"/>
      <c r="F74" s="298"/>
      <c r="G74" s="298"/>
      <c r="H74" s="298"/>
      <c r="I74" s="298"/>
      <c r="J74" s="298"/>
      <c r="K74" s="298">
        <v>74046</v>
      </c>
      <c r="L74" s="298"/>
      <c r="M74" s="298"/>
      <c r="N74" s="298"/>
      <c r="O74" s="298"/>
      <c r="P74" s="298"/>
    </row>
    <row r="75" spans="1:16" ht="15" customHeight="1" x14ac:dyDescent="0.35">
      <c r="A75" s="1249">
        <v>43560</v>
      </c>
      <c r="B75" s="298"/>
      <c r="C75" s="297">
        <v>180770</v>
      </c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</row>
    <row r="76" spans="1:16" ht="15" customHeight="1" x14ac:dyDescent="0.35">
      <c r="A76" s="1251"/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</row>
    <row r="77" spans="1:16" ht="15" customHeight="1" x14ac:dyDescent="0.35">
      <c r="A77" s="1249">
        <v>43561</v>
      </c>
      <c r="B77" s="298"/>
      <c r="C77" s="297">
        <v>188649</v>
      </c>
      <c r="D77" s="298"/>
      <c r="E77" s="298"/>
      <c r="F77" s="298"/>
      <c r="G77" s="298">
        <v>262701</v>
      </c>
      <c r="H77" s="298"/>
      <c r="I77" s="298"/>
      <c r="J77" s="298"/>
      <c r="K77" s="298"/>
      <c r="L77" s="298"/>
      <c r="M77" s="298">
        <v>143577</v>
      </c>
      <c r="N77" s="298"/>
      <c r="O77" s="298"/>
      <c r="P77" s="298"/>
    </row>
    <row r="78" spans="1:16" ht="15" customHeight="1" x14ac:dyDescent="0.35">
      <c r="A78" s="1251"/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</row>
    <row r="79" spans="1:16" ht="15" customHeight="1" x14ac:dyDescent="0.35">
      <c r="A79" s="1249">
        <v>43562</v>
      </c>
      <c r="B79" s="298"/>
      <c r="C79" s="297">
        <v>200430</v>
      </c>
      <c r="D79" s="298"/>
      <c r="E79" s="298"/>
      <c r="F79" s="298">
        <v>278307</v>
      </c>
      <c r="G79" s="298"/>
      <c r="H79" s="298"/>
      <c r="I79" s="298"/>
      <c r="J79" s="298"/>
      <c r="K79" s="298"/>
      <c r="L79" s="298"/>
      <c r="M79" s="298"/>
      <c r="N79" s="298"/>
      <c r="O79" s="298"/>
      <c r="P79" s="298"/>
    </row>
    <row r="80" spans="1:16" ht="15" customHeight="1" x14ac:dyDescent="0.35">
      <c r="A80" s="1251"/>
      <c r="B80" s="298"/>
      <c r="C80" s="297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</row>
    <row r="81" spans="1:16" ht="15" customHeight="1" x14ac:dyDescent="0.35">
      <c r="A81" s="870">
        <v>43563</v>
      </c>
      <c r="B81" s="298"/>
      <c r="C81" s="297">
        <v>206244</v>
      </c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</row>
    <row r="82" spans="1:16" ht="15" customHeight="1" x14ac:dyDescent="0.35">
      <c r="A82" s="870">
        <v>43564</v>
      </c>
      <c r="B82" s="298"/>
      <c r="C82" s="297">
        <v>222309</v>
      </c>
      <c r="D82" s="298">
        <v>200000</v>
      </c>
      <c r="E82" s="298">
        <v>290394</v>
      </c>
      <c r="F82" s="298"/>
      <c r="G82" s="298"/>
      <c r="H82" s="298"/>
      <c r="I82" s="298"/>
      <c r="J82" s="298">
        <v>90653</v>
      </c>
      <c r="K82" s="298"/>
      <c r="L82" s="298"/>
      <c r="M82" s="298"/>
      <c r="N82" s="298"/>
      <c r="O82" s="298"/>
      <c r="P82" s="298"/>
    </row>
    <row r="83" spans="1:16" ht="15" customHeight="1" x14ac:dyDescent="0.35">
      <c r="A83" s="870">
        <v>43565</v>
      </c>
      <c r="B83" s="298"/>
      <c r="C83" s="297">
        <v>218408</v>
      </c>
      <c r="D83" s="298"/>
      <c r="E83" s="298"/>
      <c r="F83" s="298"/>
      <c r="G83" s="298">
        <v>235683</v>
      </c>
      <c r="H83" s="298"/>
      <c r="I83" s="298"/>
      <c r="J83" s="298"/>
      <c r="K83" s="298"/>
      <c r="L83" s="298"/>
      <c r="M83" s="298"/>
      <c r="N83" s="298"/>
      <c r="O83" s="298"/>
      <c r="P83" s="298"/>
    </row>
    <row r="84" spans="1:16" ht="15" customHeight="1" x14ac:dyDescent="0.35">
      <c r="A84" s="1249">
        <v>43566</v>
      </c>
      <c r="B84" s="298"/>
      <c r="C84" s="297">
        <v>167459</v>
      </c>
      <c r="D84" s="298"/>
      <c r="E84" s="298"/>
      <c r="F84" s="298"/>
      <c r="G84" s="298"/>
      <c r="H84" s="298"/>
      <c r="I84" s="298"/>
      <c r="J84" s="298"/>
      <c r="K84" s="298"/>
      <c r="L84" s="298"/>
      <c r="M84" s="298">
        <v>192015</v>
      </c>
      <c r="N84" s="298"/>
      <c r="O84" s="298"/>
      <c r="P84" s="298"/>
    </row>
    <row r="85" spans="1:16" ht="15" customHeight="1" x14ac:dyDescent="0.35">
      <c r="A85" s="1251"/>
      <c r="B85" s="298"/>
      <c r="C85" s="297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  <c r="P85" s="298"/>
    </row>
    <row r="86" spans="1:16" ht="15" customHeight="1" x14ac:dyDescent="0.35">
      <c r="A86" s="1249">
        <v>43567</v>
      </c>
      <c r="B86" s="298"/>
      <c r="C86" s="297">
        <v>197447</v>
      </c>
      <c r="D86" s="298">
        <v>239553</v>
      </c>
      <c r="E86" s="298"/>
      <c r="F86" s="298">
        <v>247809</v>
      </c>
      <c r="G86" s="298"/>
      <c r="H86" s="298"/>
      <c r="I86" s="298"/>
      <c r="J86" s="298"/>
      <c r="K86" s="298"/>
      <c r="L86" s="298"/>
      <c r="M86" s="298"/>
      <c r="N86" s="298"/>
      <c r="O86" s="298"/>
      <c r="P86" s="298"/>
    </row>
    <row r="87" spans="1:16" ht="15" customHeight="1" x14ac:dyDescent="0.35">
      <c r="A87" s="1251"/>
      <c r="B87" s="298"/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</row>
    <row r="88" spans="1:16" ht="15" customHeight="1" x14ac:dyDescent="0.35">
      <c r="A88" s="870">
        <v>43568</v>
      </c>
      <c r="B88" s="298"/>
      <c r="C88" s="297">
        <v>187655</v>
      </c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</row>
    <row r="89" spans="1:16" ht="15" customHeight="1" x14ac:dyDescent="0.35">
      <c r="A89" s="1249">
        <v>43569</v>
      </c>
      <c r="B89" s="298">
        <v>237312</v>
      </c>
      <c r="C89" s="297">
        <v>188190</v>
      </c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</row>
    <row r="90" spans="1:16" ht="15" customHeight="1" x14ac:dyDescent="0.35">
      <c r="A90" s="1251"/>
      <c r="B90" s="298">
        <v>229500</v>
      </c>
      <c r="C90" s="297"/>
      <c r="D90" s="298"/>
      <c r="E90" s="298"/>
      <c r="F90" s="298"/>
      <c r="G90" s="298"/>
      <c r="H90" s="298"/>
      <c r="I90" s="298"/>
      <c r="J90" s="298"/>
      <c r="K90" s="298">
        <v>83997</v>
      </c>
      <c r="L90" s="298"/>
      <c r="M90" s="298"/>
      <c r="N90" s="298"/>
      <c r="O90" s="298"/>
      <c r="P90" s="298"/>
    </row>
    <row r="91" spans="1:16" ht="15" customHeight="1" x14ac:dyDescent="0.35">
      <c r="A91" s="1249">
        <v>43570</v>
      </c>
      <c r="B91" s="298"/>
      <c r="C91" s="297">
        <v>193316</v>
      </c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</row>
    <row r="92" spans="1:16" ht="15" customHeight="1" x14ac:dyDescent="0.35">
      <c r="A92" s="1251"/>
      <c r="B92" s="298"/>
      <c r="C92" s="297"/>
      <c r="D92" s="298" t="s">
        <v>184</v>
      </c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</row>
    <row r="93" spans="1:16" ht="15" customHeight="1" x14ac:dyDescent="0.35">
      <c r="A93" s="870">
        <v>43571</v>
      </c>
      <c r="B93" s="298"/>
      <c r="C93" s="297">
        <v>180081</v>
      </c>
      <c r="D93" s="298">
        <v>200000</v>
      </c>
      <c r="E93" s="298"/>
      <c r="F93" s="298"/>
      <c r="G93" s="298">
        <v>235544</v>
      </c>
      <c r="H93" s="298"/>
      <c r="I93" s="298"/>
      <c r="J93" s="298"/>
      <c r="K93" s="298"/>
      <c r="L93" s="298"/>
      <c r="M93" s="298"/>
      <c r="N93" s="298"/>
      <c r="O93" s="298"/>
      <c r="P93" s="298"/>
    </row>
    <row r="94" spans="1:16" ht="15" customHeight="1" x14ac:dyDescent="0.35">
      <c r="A94" s="870">
        <v>43572</v>
      </c>
      <c r="B94" s="298"/>
      <c r="C94" s="297">
        <v>238451</v>
      </c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</row>
    <row r="95" spans="1:16" ht="15" customHeight="1" x14ac:dyDescent="0.35">
      <c r="A95" s="1249">
        <v>43573</v>
      </c>
      <c r="B95" s="298"/>
      <c r="C95" s="297">
        <v>212441</v>
      </c>
      <c r="D95" s="298"/>
      <c r="E95" s="298"/>
      <c r="F95" s="298"/>
      <c r="G95" s="298">
        <v>102663</v>
      </c>
      <c r="H95" s="298"/>
      <c r="I95" s="298"/>
      <c r="J95" s="298">
        <v>82697</v>
      </c>
      <c r="K95" s="298"/>
      <c r="L95" s="298"/>
      <c r="M95" s="298">
        <v>195917</v>
      </c>
      <c r="N95" s="298"/>
      <c r="O95" s="298"/>
      <c r="P95" s="298"/>
    </row>
    <row r="96" spans="1:16" ht="15" customHeight="1" x14ac:dyDescent="0.35">
      <c r="A96" s="1251"/>
      <c r="B96" s="298"/>
      <c r="C96" s="297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</row>
    <row r="97" spans="1:16" ht="15" customHeight="1" x14ac:dyDescent="0.35">
      <c r="A97" s="870">
        <v>43574</v>
      </c>
      <c r="B97" s="298"/>
      <c r="C97" s="297">
        <v>202419</v>
      </c>
      <c r="D97" s="298">
        <v>200000</v>
      </c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</row>
    <row r="98" spans="1:16" ht="15" customHeight="1" x14ac:dyDescent="0.35">
      <c r="A98" s="870">
        <v>43575</v>
      </c>
      <c r="B98" s="298"/>
      <c r="C98" s="297">
        <v>215271</v>
      </c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</row>
    <row r="99" spans="1:16" ht="15" customHeight="1" x14ac:dyDescent="0.35">
      <c r="A99" s="870">
        <v>43576</v>
      </c>
      <c r="B99" s="298"/>
      <c r="C99" s="297">
        <v>225522</v>
      </c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</row>
    <row r="100" spans="1:16" ht="15" customHeight="1" x14ac:dyDescent="0.35">
      <c r="A100" s="870">
        <v>43577</v>
      </c>
      <c r="B100" s="298"/>
      <c r="C100" s="297">
        <v>235773</v>
      </c>
      <c r="D100" s="298"/>
      <c r="E100" s="298">
        <v>269051</v>
      </c>
      <c r="F100" s="298">
        <v>265149</v>
      </c>
      <c r="G100" s="298">
        <v>301334</v>
      </c>
      <c r="H100" s="298"/>
      <c r="I100" s="298"/>
      <c r="J100" s="298"/>
      <c r="K100" s="298"/>
      <c r="L100" s="298"/>
      <c r="M100" s="298"/>
      <c r="N100" s="298"/>
      <c r="O100" s="298"/>
      <c r="P100" s="298"/>
    </row>
    <row r="101" spans="1:16" ht="15" customHeight="1" x14ac:dyDescent="0.35">
      <c r="A101" s="1249">
        <v>43578</v>
      </c>
      <c r="B101" s="298"/>
      <c r="C101" s="297">
        <v>234626</v>
      </c>
      <c r="D101" s="298"/>
      <c r="E101" s="298"/>
      <c r="F101" s="298"/>
      <c r="G101" s="298"/>
      <c r="H101" s="298"/>
      <c r="I101" s="298"/>
      <c r="J101" s="298"/>
      <c r="K101" s="298"/>
      <c r="L101" s="298"/>
      <c r="M101" s="298">
        <v>209610</v>
      </c>
      <c r="N101" s="298"/>
      <c r="O101" s="298"/>
      <c r="P101" s="298"/>
    </row>
    <row r="102" spans="1:16" ht="15" customHeight="1" x14ac:dyDescent="0.35">
      <c r="A102" s="1251"/>
      <c r="B102" s="298"/>
      <c r="C102" s="297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</row>
    <row r="103" spans="1:16" ht="15" customHeight="1" x14ac:dyDescent="0.35">
      <c r="A103" s="1249">
        <v>43579</v>
      </c>
      <c r="B103" s="298">
        <v>229500</v>
      </c>
      <c r="C103" s="297">
        <v>200966</v>
      </c>
      <c r="D103" s="298"/>
      <c r="E103" s="298"/>
      <c r="F103" s="298"/>
      <c r="G103" s="298"/>
      <c r="H103" s="298"/>
      <c r="I103" s="298">
        <v>100598</v>
      </c>
      <c r="J103" s="298"/>
      <c r="K103" s="298"/>
      <c r="L103" s="298"/>
      <c r="M103" s="298"/>
      <c r="N103" s="298"/>
      <c r="O103" s="298"/>
      <c r="P103" s="298"/>
    </row>
    <row r="104" spans="1:16" ht="15" customHeight="1" x14ac:dyDescent="0.35">
      <c r="A104" s="1251"/>
      <c r="B104" s="298">
        <v>256831</v>
      </c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</row>
    <row r="105" spans="1:16" ht="15" customHeight="1" x14ac:dyDescent="0.35">
      <c r="A105" s="870">
        <v>43580</v>
      </c>
      <c r="B105" s="298"/>
      <c r="C105" s="297">
        <v>216495</v>
      </c>
      <c r="D105" s="298">
        <v>137643</v>
      </c>
      <c r="E105" s="298"/>
      <c r="F105" s="298"/>
      <c r="G105" s="298"/>
      <c r="H105" s="298"/>
      <c r="I105" s="298"/>
      <c r="J105" s="298"/>
      <c r="K105" s="298">
        <v>66822</v>
      </c>
      <c r="L105" s="298"/>
      <c r="M105" s="298">
        <v>293072</v>
      </c>
      <c r="N105" s="298"/>
      <c r="O105" s="298"/>
      <c r="P105" s="298"/>
    </row>
    <row r="106" spans="1:16" ht="15" customHeight="1" x14ac:dyDescent="0.35">
      <c r="A106" s="870">
        <v>43581</v>
      </c>
      <c r="B106" s="298"/>
      <c r="C106" s="297">
        <v>175491</v>
      </c>
      <c r="D106" s="298"/>
      <c r="E106" s="298"/>
      <c r="F106" s="298"/>
      <c r="G106" s="298">
        <v>200201</v>
      </c>
      <c r="H106" s="298"/>
      <c r="I106" s="298"/>
      <c r="J106" s="298"/>
      <c r="K106" s="298"/>
      <c r="L106" s="298"/>
      <c r="M106" s="298"/>
      <c r="N106" s="298"/>
      <c r="O106" s="298"/>
      <c r="P106" s="298"/>
    </row>
    <row r="107" spans="1:16" ht="15" customHeight="1" x14ac:dyDescent="0.35">
      <c r="A107" s="870">
        <v>43582</v>
      </c>
      <c r="B107" s="298"/>
      <c r="C107" s="297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</row>
    <row r="108" spans="1:16" ht="15" customHeight="1" x14ac:dyDescent="0.35">
      <c r="A108" s="1249">
        <v>43583</v>
      </c>
      <c r="B108" s="298"/>
      <c r="C108" s="297"/>
      <c r="D108" s="298">
        <v>200000</v>
      </c>
      <c r="E108" s="298"/>
      <c r="F108" s="298"/>
      <c r="G108" s="298"/>
      <c r="H108" s="298"/>
      <c r="I108" s="298"/>
      <c r="J108" s="298">
        <v>96773</v>
      </c>
      <c r="K108" s="298"/>
      <c r="L108" s="298"/>
      <c r="M108" s="298"/>
      <c r="N108" s="298"/>
      <c r="O108" s="298"/>
      <c r="P108" s="298"/>
    </row>
    <row r="109" spans="1:16" ht="15" customHeight="1" x14ac:dyDescent="0.35">
      <c r="A109" s="1251"/>
      <c r="B109" s="298"/>
      <c r="C109" s="297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</row>
    <row r="110" spans="1:16" ht="15" customHeight="1" x14ac:dyDescent="0.35">
      <c r="A110" s="861">
        <v>43584</v>
      </c>
      <c r="B110" s="298"/>
      <c r="C110" s="297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>
        <v>65403</v>
      </c>
      <c r="P110" s="298"/>
    </row>
    <row r="111" spans="1:16" ht="15" customHeight="1" x14ac:dyDescent="0.35">
      <c r="A111" s="1249">
        <v>43585</v>
      </c>
      <c r="B111" s="298"/>
      <c r="C111" s="297"/>
      <c r="D111" s="298"/>
      <c r="E111" s="298"/>
      <c r="F111" s="298"/>
      <c r="G111" s="298"/>
      <c r="H111" s="298"/>
      <c r="I111" s="298">
        <v>92030</v>
      </c>
      <c r="J111" s="298"/>
      <c r="K111" s="298"/>
      <c r="L111" s="298"/>
      <c r="M111" s="298"/>
      <c r="N111" s="298"/>
      <c r="O111" s="298"/>
      <c r="P111" s="298"/>
    </row>
    <row r="112" spans="1:16" ht="15" customHeight="1" x14ac:dyDescent="0.35">
      <c r="A112" s="1251"/>
      <c r="B112" s="298"/>
      <c r="C112" s="297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</row>
    <row r="113" spans="1:16" s="295" customFormat="1" ht="22" customHeight="1" x14ac:dyDescent="0.35">
      <c r="A113" s="862" t="s">
        <v>113</v>
      </c>
      <c r="B113" s="293">
        <f t="shared" ref="B113:O113" si="1">SUM(B69:B112)</f>
        <v>1417483</v>
      </c>
      <c r="C113" s="293">
        <f t="shared" si="1"/>
        <v>5277282</v>
      </c>
      <c r="D113" s="293">
        <f t="shared" si="1"/>
        <v>1632825</v>
      </c>
      <c r="E113" s="293">
        <f t="shared" si="1"/>
        <v>559445</v>
      </c>
      <c r="F113" s="293">
        <f t="shared" si="1"/>
        <v>791265</v>
      </c>
      <c r="G113" s="293">
        <f t="shared" si="1"/>
        <v>1338126</v>
      </c>
      <c r="H113" s="293">
        <f t="shared" si="1"/>
        <v>84456</v>
      </c>
      <c r="I113" s="293">
        <f t="shared" si="1"/>
        <v>192628</v>
      </c>
      <c r="J113" s="293">
        <f t="shared" si="1"/>
        <v>346470</v>
      </c>
      <c r="K113" s="293">
        <f t="shared" si="1"/>
        <v>224865</v>
      </c>
      <c r="L113" s="293">
        <f t="shared" si="1"/>
        <v>0</v>
      </c>
      <c r="M113" s="293">
        <f t="shared" si="1"/>
        <v>1227354</v>
      </c>
      <c r="N113" s="293">
        <f t="shared" si="1"/>
        <v>0</v>
      </c>
      <c r="O113" s="293">
        <f t="shared" si="1"/>
        <v>129323</v>
      </c>
      <c r="P113" s="293">
        <f>SUM(B113:O113)</f>
        <v>13221522</v>
      </c>
    </row>
    <row r="114" spans="1:16" ht="24" customHeight="1" x14ac:dyDescent="0.35">
      <c r="A114" s="301"/>
      <c r="B114" s="30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2">
        <f>SUM(P5:P113)</f>
        <v>35502557</v>
      </c>
    </row>
    <row r="115" spans="1:16" ht="22" customHeight="1" x14ac:dyDescent="0.35">
      <c r="A115" s="303" t="s">
        <v>376</v>
      </c>
      <c r="B115" s="303"/>
      <c r="C115" s="303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</row>
    <row r="116" spans="1:16" ht="22" customHeight="1" x14ac:dyDescent="0.35">
      <c r="A116" s="301"/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</row>
    <row r="117" spans="1:16" ht="22" customHeight="1" x14ac:dyDescent="0.35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</row>
    <row r="118" spans="1:16" ht="32.25" customHeight="1" x14ac:dyDescent="0.35">
      <c r="A118" s="324"/>
      <c r="B118" s="1238" t="s">
        <v>369</v>
      </c>
      <c r="C118" s="1238"/>
      <c r="D118" s="301"/>
      <c r="E118" s="301"/>
      <c r="F118" s="301"/>
      <c r="G118" s="301"/>
      <c r="H118" s="1239" t="s">
        <v>370</v>
      </c>
      <c r="I118" s="1239"/>
      <c r="J118" s="866"/>
      <c r="K118" s="301"/>
      <c r="L118" s="301"/>
      <c r="M118" s="301"/>
      <c r="N118" s="866" t="s">
        <v>371</v>
      </c>
      <c r="O118" s="866"/>
      <c r="P118" s="866"/>
    </row>
    <row r="119" spans="1:16" ht="22" customHeight="1" x14ac:dyDescent="0.35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</row>
    <row r="120" spans="1:16" ht="22" customHeight="1" x14ac:dyDescent="0.35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</row>
    <row r="121" spans="1:16" ht="22" customHeight="1" x14ac:dyDescent="0.35">
      <c r="A121" s="301"/>
      <c r="B121" s="30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</row>
    <row r="122" spans="1:16" ht="22" customHeight="1" x14ac:dyDescent="0.35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</row>
    <row r="123" spans="1:16" ht="22" customHeight="1" x14ac:dyDescent="0.35">
      <c r="A123" s="325"/>
      <c r="B123" s="1286" t="s">
        <v>259</v>
      </c>
      <c r="C123" s="1286"/>
      <c r="D123" s="859"/>
      <c r="E123" s="859"/>
      <c r="F123" s="859"/>
      <c r="G123" s="315"/>
      <c r="H123" s="1287" t="s">
        <v>286</v>
      </c>
      <c r="I123" s="1287"/>
      <c r="J123" s="880"/>
      <c r="K123" s="859"/>
      <c r="L123" s="859"/>
      <c r="M123" s="859"/>
      <c r="N123" s="880" t="s">
        <v>345</v>
      </c>
      <c r="O123" s="880"/>
      <c r="P123" s="880"/>
    </row>
    <row r="124" spans="1:16" ht="22" customHeight="1" x14ac:dyDescent="0.35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</row>
    <row r="125" spans="1:16" ht="15" x14ac:dyDescent="0.3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</row>
  </sheetData>
  <mergeCells count="58">
    <mergeCell ref="H118:I118"/>
    <mergeCell ref="H123:I123"/>
    <mergeCell ref="A6:A7"/>
    <mergeCell ref="B118:C118"/>
    <mergeCell ref="B123:C123"/>
    <mergeCell ref="A31:A32"/>
    <mergeCell ref="A8:A9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1:P1"/>
    <mergeCell ref="A2:P2"/>
    <mergeCell ref="A4:A5"/>
    <mergeCell ref="C4:D4"/>
    <mergeCell ref="E4:F4"/>
    <mergeCell ref="G4:I4"/>
    <mergeCell ref="N4:O4"/>
    <mergeCell ref="P4:P5"/>
    <mergeCell ref="A29:A30"/>
    <mergeCell ref="A55:A56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84:A85"/>
    <mergeCell ref="A57:A58"/>
    <mergeCell ref="A59:A60"/>
    <mergeCell ref="A61:A62"/>
    <mergeCell ref="A67:A68"/>
    <mergeCell ref="A73:A74"/>
    <mergeCell ref="P67:P68"/>
    <mergeCell ref="A70:A71"/>
    <mergeCell ref="A75:A76"/>
    <mergeCell ref="A77:A78"/>
    <mergeCell ref="A79:A80"/>
    <mergeCell ref="E67:G67"/>
    <mergeCell ref="H67:K67"/>
    <mergeCell ref="A111:A112"/>
    <mergeCell ref="A86:A87"/>
    <mergeCell ref="A91:A92"/>
    <mergeCell ref="A95:A96"/>
    <mergeCell ref="A101:A102"/>
    <mergeCell ref="A103:A104"/>
    <mergeCell ref="A108:A109"/>
    <mergeCell ref="A89:A90"/>
  </mergeCells>
  <printOptions horizontalCentered="1"/>
  <pageMargins left="0.25" right="0.25" top="0.16" bottom="0.12" header="0.18" footer="0.12"/>
  <pageSetup paperSize="9" scale="43" fitToHeight="0" orientation="landscape" horizontalDpi="360" verticalDpi="360" r:id="rId1"/>
  <rowBreaks count="1" manualBreakCount="1">
    <brk id="65" max="15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16">
    <pageSetUpPr fitToPage="1"/>
  </sheetPr>
  <dimension ref="A1:P123"/>
  <sheetViews>
    <sheetView workbookViewId="0">
      <selection sqref="A1:P1"/>
    </sheetView>
  </sheetViews>
  <sheetFormatPr defaultColWidth="9.1796875" defaultRowHeight="14" x14ac:dyDescent="0.35"/>
  <cols>
    <col min="1" max="1" width="28.453125" style="294" customWidth="1"/>
    <col min="2" max="2" width="21.453125" style="294" customWidth="1"/>
    <col min="3" max="3" width="25.453125" style="294" bestFit="1" customWidth="1"/>
    <col min="4" max="4" width="17.81640625" style="294" customWidth="1"/>
    <col min="5" max="5" width="16.81640625" style="294" customWidth="1"/>
    <col min="6" max="6" width="16.453125" style="294" bestFit="1" customWidth="1"/>
    <col min="7" max="7" width="20.453125" style="294" customWidth="1"/>
    <col min="8" max="8" width="21" style="294" bestFit="1" customWidth="1"/>
    <col min="9" max="9" width="17.453125" style="294" customWidth="1"/>
    <col min="10" max="10" width="19.453125" style="294" customWidth="1"/>
    <col min="11" max="11" width="16.453125" style="294" customWidth="1"/>
    <col min="12" max="12" width="18.453125" style="294" bestFit="1" customWidth="1"/>
    <col min="13" max="13" width="17.453125" style="294" customWidth="1"/>
    <col min="14" max="14" width="16.81640625" style="294" customWidth="1"/>
    <col min="15" max="15" width="28.1796875" style="294" bestFit="1" customWidth="1"/>
    <col min="16" max="16" width="21.453125" style="294" customWidth="1"/>
    <col min="17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</row>
    <row r="2" spans="1:16" ht="15" x14ac:dyDescent="0.35">
      <c r="A2" s="1237" t="s">
        <v>377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</row>
    <row r="4" spans="1:16" s="295" customFormat="1" ht="22" customHeight="1" x14ac:dyDescent="0.35">
      <c r="A4" s="1236" t="s">
        <v>2</v>
      </c>
      <c r="B4" s="873" t="s">
        <v>232</v>
      </c>
      <c r="C4" s="1268" t="s">
        <v>174</v>
      </c>
      <c r="D4" s="1269"/>
      <c r="E4" s="1268" t="s">
        <v>347</v>
      </c>
      <c r="F4" s="1269"/>
      <c r="G4" s="1268" t="s">
        <v>348</v>
      </c>
      <c r="H4" s="1281"/>
      <c r="I4" s="1269"/>
      <c r="J4" s="869" t="s">
        <v>176</v>
      </c>
      <c r="K4" s="285"/>
      <c r="L4" s="285" t="s">
        <v>349</v>
      </c>
      <c r="M4" s="869" t="s">
        <v>232</v>
      </c>
      <c r="N4" s="1236" t="s">
        <v>350</v>
      </c>
      <c r="O4" s="1236"/>
      <c r="P4" s="1245" t="s">
        <v>9</v>
      </c>
    </row>
    <row r="5" spans="1:16" s="296" customFormat="1" ht="30.75" customHeight="1" x14ac:dyDescent="0.35">
      <c r="A5" s="1236"/>
      <c r="B5" s="869" t="s">
        <v>351</v>
      </c>
      <c r="C5" s="869" t="s">
        <v>325</v>
      </c>
      <c r="D5" s="869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869" t="s">
        <v>352</v>
      </c>
      <c r="L5" s="869" t="s">
        <v>193</v>
      </c>
      <c r="M5" s="869" t="s">
        <v>373</v>
      </c>
      <c r="N5" s="876" t="s">
        <v>362</v>
      </c>
      <c r="O5" s="876" t="s">
        <v>363</v>
      </c>
      <c r="P5" s="1247"/>
    </row>
    <row r="6" spans="1:16" ht="15" customHeight="1" x14ac:dyDescent="0.35">
      <c r="A6" s="870">
        <v>43525</v>
      </c>
      <c r="B6" s="297"/>
      <c r="C6" s="297">
        <v>184671</v>
      </c>
      <c r="D6" s="297">
        <v>204255</v>
      </c>
      <c r="E6" s="297"/>
      <c r="F6" s="297"/>
      <c r="G6" s="298"/>
      <c r="H6" s="298"/>
      <c r="I6" s="298">
        <v>114750</v>
      </c>
      <c r="J6" s="298">
        <v>32250</v>
      </c>
      <c r="K6" s="298"/>
      <c r="L6" s="298"/>
      <c r="M6" s="298"/>
      <c r="N6" s="298">
        <v>425180</v>
      </c>
      <c r="O6" s="298">
        <v>618110</v>
      </c>
      <c r="P6" s="298"/>
    </row>
    <row r="7" spans="1:16" ht="15" customHeight="1" x14ac:dyDescent="0.35">
      <c r="A7" s="1249">
        <v>43526</v>
      </c>
      <c r="B7" s="886"/>
      <c r="C7" s="886"/>
      <c r="D7" s="297"/>
      <c r="E7" s="297"/>
      <c r="F7" s="297"/>
      <c r="G7" s="298"/>
      <c r="H7" s="298"/>
      <c r="I7" s="298"/>
      <c r="J7" s="298"/>
      <c r="K7" s="298"/>
      <c r="L7" s="298"/>
      <c r="M7" s="298"/>
      <c r="N7" s="298"/>
      <c r="O7" s="298"/>
      <c r="P7" s="298"/>
    </row>
    <row r="8" spans="1:16" ht="15" customHeight="1" x14ac:dyDescent="0.35">
      <c r="A8" s="1251"/>
      <c r="B8" s="887"/>
      <c r="C8" s="887">
        <v>231183</v>
      </c>
      <c r="D8" s="297">
        <v>174726</v>
      </c>
      <c r="E8" s="297"/>
      <c r="F8" s="297">
        <v>180868</v>
      </c>
      <c r="G8" s="298"/>
      <c r="H8" s="298"/>
      <c r="I8" s="298">
        <v>114750</v>
      </c>
      <c r="J8" s="298"/>
      <c r="K8" s="298"/>
      <c r="L8" s="298"/>
      <c r="M8" s="298"/>
      <c r="N8" s="298"/>
      <c r="O8" s="298"/>
      <c r="P8" s="298"/>
    </row>
    <row r="9" spans="1:16" ht="15" customHeight="1" x14ac:dyDescent="0.35">
      <c r="A9" s="870">
        <v>43527</v>
      </c>
      <c r="B9" s="297"/>
      <c r="C9" s="297">
        <v>212058</v>
      </c>
      <c r="D9" s="297">
        <v>141831</v>
      </c>
      <c r="E9" s="297"/>
      <c r="F9" s="297"/>
      <c r="G9" s="298"/>
      <c r="H9" s="298"/>
      <c r="I9" s="298"/>
      <c r="J9" s="298"/>
      <c r="K9" s="298"/>
      <c r="L9" s="298"/>
      <c r="M9" s="298"/>
      <c r="N9" s="298"/>
      <c r="O9" s="298"/>
      <c r="P9" s="298"/>
    </row>
    <row r="10" spans="1:16" ht="15" customHeight="1" x14ac:dyDescent="0.35">
      <c r="A10" s="1249">
        <v>43528</v>
      </c>
      <c r="B10" s="886"/>
      <c r="C10" s="886"/>
      <c r="D10" s="297"/>
      <c r="E10" s="297"/>
      <c r="F10" s="297"/>
      <c r="G10" s="298"/>
      <c r="H10" s="298"/>
      <c r="I10" s="298"/>
      <c r="J10" s="298"/>
      <c r="K10" s="298"/>
      <c r="L10" s="298"/>
      <c r="M10" s="298"/>
      <c r="N10" s="298"/>
      <c r="O10" s="298"/>
      <c r="P10" s="298"/>
    </row>
    <row r="11" spans="1:16" ht="15" customHeight="1" x14ac:dyDescent="0.35">
      <c r="A11" s="1251"/>
      <c r="B11" s="887"/>
      <c r="C11" s="887">
        <v>172278</v>
      </c>
      <c r="D11" s="297">
        <v>166541</v>
      </c>
      <c r="E11" s="297"/>
      <c r="F11" s="297"/>
      <c r="G11" s="298"/>
      <c r="H11" s="298"/>
      <c r="I11" s="298">
        <v>114750</v>
      </c>
      <c r="J11" s="298"/>
      <c r="K11" s="298"/>
      <c r="L11" s="298"/>
      <c r="M11" s="298"/>
      <c r="N11" s="298"/>
      <c r="O11" s="298"/>
      <c r="P11" s="298"/>
    </row>
    <row r="12" spans="1:16" ht="15" customHeight="1" x14ac:dyDescent="0.35">
      <c r="A12" s="1249">
        <v>43529</v>
      </c>
      <c r="B12" s="886"/>
      <c r="C12" s="886">
        <v>141066</v>
      </c>
      <c r="D12" s="297">
        <v>149864</v>
      </c>
      <c r="E12" s="297"/>
      <c r="F12" s="297"/>
      <c r="G12" s="298"/>
      <c r="H12" s="298"/>
      <c r="I12" s="298"/>
      <c r="J12" s="298"/>
      <c r="K12" s="298"/>
      <c r="L12" s="298"/>
      <c r="M12" s="298"/>
      <c r="N12" s="298"/>
      <c r="O12" s="298"/>
      <c r="P12" s="298"/>
    </row>
    <row r="13" spans="1:16" ht="15" customHeight="1" x14ac:dyDescent="0.35">
      <c r="A13" s="1251"/>
      <c r="B13" s="887"/>
      <c r="C13" s="887"/>
      <c r="D13" s="297"/>
      <c r="E13" s="297"/>
      <c r="F13" s="297"/>
      <c r="G13" s="298"/>
      <c r="H13" s="298"/>
      <c r="I13" s="298">
        <v>114750</v>
      </c>
      <c r="J13" s="298" t="s">
        <v>184</v>
      </c>
      <c r="K13" s="298"/>
      <c r="L13" s="298"/>
      <c r="M13" s="298"/>
      <c r="N13" s="298"/>
      <c r="O13" s="298"/>
      <c r="P13" s="298"/>
    </row>
    <row r="14" spans="1:16" ht="15" customHeight="1" x14ac:dyDescent="0.35">
      <c r="A14" s="1249">
        <v>43530</v>
      </c>
      <c r="B14" s="886"/>
      <c r="C14" s="886">
        <v>164858</v>
      </c>
      <c r="D14" s="297"/>
      <c r="E14" s="297"/>
      <c r="F14" s="297"/>
      <c r="G14" s="298"/>
      <c r="H14" s="298"/>
      <c r="I14" s="298"/>
      <c r="J14" s="298"/>
      <c r="K14" s="298"/>
      <c r="L14" s="298"/>
      <c r="M14" s="298"/>
      <c r="N14" s="298"/>
      <c r="O14" s="298"/>
      <c r="P14" s="298"/>
    </row>
    <row r="15" spans="1:16" ht="15" customHeight="1" x14ac:dyDescent="0.35">
      <c r="A15" s="1251"/>
      <c r="B15" s="887"/>
      <c r="C15" s="887"/>
      <c r="D15" s="297">
        <v>201731</v>
      </c>
      <c r="E15" s="297"/>
      <c r="F15" s="297">
        <v>210790</v>
      </c>
      <c r="G15" s="298"/>
      <c r="H15" s="298">
        <v>80109</v>
      </c>
      <c r="I15" s="298"/>
      <c r="J15" s="298" t="s">
        <v>378</v>
      </c>
      <c r="K15" s="298"/>
      <c r="L15" s="298"/>
      <c r="M15" s="298"/>
      <c r="N15" s="298"/>
      <c r="O15" s="298"/>
      <c r="P15" s="298"/>
    </row>
    <row r="16" spans="1:16" ht="15" customHeight="1" x14ac:dyDescent="0.35">
      <c r="A16" s="1249">
        <v>43531</v>
      </c>
      <c r="B16" s="886"/>
      <c r="C16" s="886"/>
      <c r="D16" s="297"/>
      <c r="E16" s="297"/>
      <c r="F16" s="297"/>
      <c r="G16" s="298"/>
      <c r="H16" s="298"/>
      <c r="I16" s="298"/>
      <c r="J16" s="298"/>
      <c r="K16" s="298"/>
      <c r="L16" s="298"/>
      <c r="M16" s="298"/>
      <c r="N16" s="298"/>
      <c r="O16" s="298"/>
      <c r="P16" s="298"/>
    </row>
    <row r="17" spans="1:16" ht="15" customHeight="1" x14ac:dyDescent="0.35">
      <c r="A17" s="1251"/>
      <c r="B17" s="887"/>
      <c r="C17" s="887">
        <v>225675</v>
      </c>
      <c r="D17" s="297">
        <v>153639</v>
      </c>
      <c r="E17" s="297">
        <v>150844</v>
      </c>
      <c r="F17" s="297"/>
      <c r="G17" s="298"/>
      <c r="H17" s="298"/>
      <c r="I17" s="298"/>
      <c r="J17" s="298"/>
      <c r="K17" s="298"/>
      <c r="L17" s="298">
        <v>83768</v>
      </c>
      <c r="M17" s="298"/>
      <c r="N17" s="298"/>
      <c r="O17" s="298"/>
      <c r="P17" s="298"/>
    </row>
    <row r="18" spans="1:16" ht="15" customHeight="1" x14ac:dyDescent="0.35">
      <c r="A18" s="1249">
        <v>43532</v>
      </c>
      <c r="B18" s="886"/>
      <c r="C18" s="886"/>
      <c r="D18" s="297"/>
      <c r="E18" s="297"/>
      <c r="F18" s="297"/>
      <c r="G18" s="298"/>
      <c r="H18" s="298"/>
      <c r="I18" s="298"/>
      <c r="J18" s="298"/>
      <c r="K18" s="298"/>
      <c r="L18" s="298"/>
      <c r="M18" s="298"/>
      <c r="N18" s="298"/>
      <c r="O18" s="298"/>
      <c r="P18" s="298"/>
    </row>
    <row r="19" spans="1:16" ht="15" customHeight="1" x14ac:dyDescent="0.35">
      <c r="A19" s="1251"/>
      <c r="B19" s="887"/>
      <c r="C19" s="887">
        <v>160038</v>
      </c>
      <c r="D19" s="297">
        <v>171513</v>
      </c>
      <c r="E19" s="297"/>
      <c r="F19" s="297"/>
      <c r="G19" s="298"/>
      <c r="H19" s="298"/>
      <c r="I19" s="298">
        <v>114750</v>
      </c>
      <c r="J19" s="298"/>
      <c r="K19" s="298"/>
      <c r="L19" s="298"/>
      <c r="M19" s="298"/>
      <c r="N19" s="298"/>
      <c r="O19" s="298">
        <v>587340</v>
      </c>
      <c r="P19" s="298"/>
    </row>
    <row r="20" spans="1:16" ht="15" customHeight="1" x14ac:dyDescent="0.35">
      <c r="A20" s="1249">
        <v>43533</v>
      </c>
      <c r="B20" s="886"/>
      <c r="C20" s="886"/>
      <c r="D20" s="297"/>
      <c r="E20" s="297"/>
      <c r="F20" s="297"/>
      <c r="G20" s="298"/>
      <c r="H20" s="298"/>
      <c r="I20" s="298"/>
      <c r="J20" s="298"/>
      <c r="K20" s="298"/>
      <c r="L20" s="298"/>
      <c r="M20" s="298"/>
      <c r="N20" s="298"/>
      <c r="O20" s="298"/>
      <c r="P20" s="298"/>
    </row>
    <row r="21" spans="1:16" ht="15" customHeight="1" x14ac:dyDescent="0.35">
      <c r="A21" s="1251"/>
      <c r="B21" s="887"/>
      <c r="C21" s="887">
        <v>191633</v>
      </c>
      <c r="D21" s="297">
        <v>175415</v>
      </c>
      <c r="E21" s="297"/>
      <c r="F21" s="297"/>
      <c r="G21" s="298">
        <v>171437</v>
      </c>
      <c r="H21" s="298"/>
      <c r="I21" s="298">
        <v>114750</v>
      </c>
      <c r="J21" s="298"/>
      <c r="K21" s="298"/>
      <c r="L21" s="298"/>
      <c r="M21" s="298"/>
      <c r="N21" s="298"/>
      <c r="O21" s="298"/>
      <c r="P21" s="298"/>
    </row>
    <row r="22" spans="1:16" ht="15" customHeight="1" x14ac:dyDescent="0.35">
      <c r="A22" s="1249">
        <v>43534</v>
      </c>
      <c r="B22" s="886"/>
      <c r="C22" s="886"/>
      <c r="D22" s="297" t="s">
        <v>184</v>
      </c>
      <c r="E22" s="297"/>
      <c r="F22" s="297"/>
      <c r="G22" s="298"/>
      <c r="H22" s="298"/>
      <c r="I22" s="298"/>
      <c r="J22" s="298"/>
      <c r="K22" s="298"/>
      <c r="L22" s="298"/>
      <c r="M22" s="298"/>
      <c r="N22" s="298"/>
      <c r="O22" s="298"/>
      <c r="P22" s="298"/>
    </row>
    <row r="23" spans="1:16" ht="15" customHeight="1" x14ac:dyDescent="0.35">
      <c r="A23" s="1251"/>
      <c r="B23" s="887"/>
      <c r="C23" s="887">
        <v>180846</v>
      </c>
      <c r="D23" s="297">
        <v>162333</v>
      </c>
      <c r="E23" s="297"/>
      <c r="F23" s="297"/>
      <c r="G23" s="298"/>
      <c r="H23" s="298"/>
      <c r="I23" s="298"/>
      <c r="J23" s="298"/>
      <c r="K23" s="298"/>
      <c r="L23" s="298"/>
      <c r="M23" s="298"/>
      <c r="N23" s="298" t="s">
        <v>184</v>
      </c>
      <c r="O23" s="298"/>
      <c r="P23" s="298"/>
    </row>
    <row r="24" spans="1:16" ht="15" customHeight="1" x14ac:dyDescent="0.35">
      <c r="A24" s="1249">
        <v>43535</v>
      </c>
      <c r="B24" s="886"/>
      <c r="C24" s="886"/>
      <c r="D24" s="297"/>
      <c r="E24" s="297"/>
      <c r="F24" s="297"/>
      <c r="G24" s="298"/>
      <c r="H24" s="298"/>
      <c r="I24" s="298">
        <v>87363</v>
      </c>
      <c r="J24" s="298"/>
      <c r="K24" s="298"/>
      <c r="L24" s="298"/>
      <c r="M24" s="298"/>
      <c r="N24" s="298"/>
      <c r="O24" s="298"/>
      <c r="P24" s="298"/>
    </row>
    <row r="25" spans="1:16" ht="15" customHeight="1" x14ac:dyDescent="0.35">
      <c r="A25" s="1251"/>
      <c r="B25" s="887"/>
      <c r="C25" s="887">
        <v>218714</v>
      </c>
      <c r="D25" s="297">
        <v>169065</v>
      </c>
      <c r="E25" s="297">
        <v>156972</v>
      </c>
      <c r="F25" s="297"/>
      <c r="G25" s="298"/>
      <c r="H25" s="298"/>
      <c r="I25" s="298">
        <v>114750</v>
      </c>
      <c r="J25" s="298">
        <v>85068</v>
      </c>
      <c r="K25" s="298"/>
      <c r="L25" s="298"/>
      <c r="M25" s="298"/>
      <c r="N25" s="298">
        <v>582190</v>
      </c>
      <c r="O25" s="298"/>
      <c r="P25" s="298"/>
    </row>
    <row r="26" spans="1:16" ht="15" customHeight="1" x14ac:dyDescent="0.35">
      <c r="A26" s="1249">
        <v>43536</v>
      </c>
      <c r="B26" s="886"/>
      <c r="C26" s="886"/>
      <c r="D26" s="297"/>
      <c r="E26" s="297"/>
      <c r="F26" s="297"/>
      <c r="G26" s="298"/>
      <c r="H26" s="298"/>
      <c r="I26" s="298"/>
      <c r="J26" s="298"/>
      <c r="K26" s="298"/>
      <c r="L26" s="298"/>
      <c r="M26" s="298"/>
      <c r="N26" s="298"/>
      <c r="O26" s="298"/>
      <c r="P26" s="298"/>
    </row>
    <row r="27" spans="1:16" ht="15" customHeight="1" x14ac:dyDescent="0.35">
      <c r="A27" s="1251"/>
      <c r="B27" s="887"/>
      <c r="C27" s="887">
        <v>243729</v>
      </c>
      <c r="D27" s="297">
        <v>181535</v>
      </c>
      <c r="E27" s="297"/>
      <c r="F27" s="297">
        <v>189366</v>
      </c>
      <c r="G27" s="298"/>
      <c r="H27" s="298">
        <v>75594</v>
      </c>
      <c r="I27" s="298">
        <v>114750</v>
      </c>
      <c r="J27" s="298"/>
      <c r="K27" s="298"/>
      <c r="L27" s="298"/>
      <c r="M27" s="298"/>
      <c r="N27" s="298"/>
      <c r="O27" s="298"/>
      <c r="P27" s="298"/>
    </row>
    <row r="28" spans="1:16" ht="15" customHeight="1" x14ac:dyDescent="0.35">
      <c r="A28" s="1249">
        <v>43537</v>
      </c>
      <c r="B28" s="886"/>
      <c r="C28" s="886"/>
      <c r="D28" s="297"/>
      <c r="E28" s="297"/>
      <c r="F28" s="297"/>
      <c r="G28" s="298"/>
      <c r="H28" s="298"/>
      <c r="I28" s="298"/>
      <c r="J28" s="298"/>
      <c r="K28" s="298"/>
      <c r="L28" s="298"/>
      <c r="M28" s="298"/>
      <c r="N28" s="298"/>
      <c r="O28" s="298">
        <v>594130</v>
      </c>
      <c r="P28" s="298"/>
    </row>
    <row r="29" spans="1:16" ht="15" customHeight="1" x14ac:dyDescent="0.35">
      <c r="A29" s="1251"/>
      <c r="B29" s="887"/>
      <c r="C29" s="887">
        <v>181229</v>
      </c>
      <c r="D29" s="297">
        <v>187578</v>
      </c>
      <c r="E29" s="297"/>
      <c r="F29" s="297"/>
      <c r="G29" s="298"/>
      <c r="H29" s="298"/>
      <c r="I29" s="298"/>
      <c r="J29" s="298">
        <v>102740</v>
      </c>
      <c r="K29" s="298"/>
      <c r="L29" s="298"/>
      <c r="M29" s="298"/>
      <c r="N29" s="298"/>
      <c r="O29" s="298"/>
      <c r="P29" s="298"/>
    </row>
    <row r="30" spans="1:16" ht="15" customHeight="1" x14ac:dyDescent="0.35">
      <c r="A30" s="1249">
        <v>43538</v>
      </c>
      <c r="B30" s="886"/>
      <c r="C30" s="886"/>
      <c r="D30" s="297"/>
      <c r="E30" s="297"/>
      <c r="F30" s="297"/>
      <c r="G30" s="298"/>
      <c r="H30" s="298"/>
      <c r="I30" s="298"/>
      <c r="J30" s="298"/>
      <c r="K30" s="298"/>
      <c r="L30" s="298"/>
      <c r="M30" s="298"/>
      <c r="N30" s="298"/>
      <c r="O30" s="298"/>
      <c r="P30" s="298"/>
    </row>
    <row r="31" spans="1:16" ht="15" customHeight="1" x14ac:dyDescent="0.35">
      <c r="A31" s="1251"/>
      <c r="B31" s="887"/>
      <c r="C31" s="887">
        <v>172355</v>
      </c>
      <c r="D31" s="297">
        <v>182759</v>
      </c>
      <c r="E31" s="297"/>
      <c r="F31" s="297"/>
      <c r="G31" s="298"/>
      <c r="H31" s="298"/>
      <c r="I31" s="298">
        <v>114750</v>
      </c>
      <c r="J31" s="298"/>
      <c r="K31" s="298"/>
      <c r="L31" s="298"/>
      <c r="M31" s="298"/>
      <c r="N31" s="298"/>
      <c r="O31" s="298">
        <v>716980</v>
      </c>
      <c r="P31" s="298"/>
    </row>
    <row r="32" spans="1:16" ht="15" customHeight="1" x14ac:dyDescent="0.35">
      <c r="A32" s="1249">
        <v>43539</v>
      </c>
      <c r="B32" s="886"/>
      <c r="C32" s="886"/>
      <c r="D32" s="297"/>
      <c r="E32" s="297"/>
      <c r="F32" s="297"/>
      <c r="G32" s="298"/>
      <c r="H32" s="298"/>
      <c r="I32" s="298" t="s">
        <v>184</v>
      </c>
      <c r="J32" s="298"/>
      <c r="K32" s="298"/>
      <c r="L32" s="298"/>
      <c r="M32" s="298"/>
      <c r="N32" s="298"/>
      <c r="O32" s="298"/>
      <c r="P32" s="298"/>
    </row>
    <row r="33" spans="1:16" ht="15" customHeight="1" x14ac:dyDescent="0.35">
      <c r="A33" s="1251"/>
      <c r="B33" s="887"/>
      <c r="C33" s="887">
        <v>210222</v>
      </c>
      <c r="D33" s="297">
        <v>175262</v>
      </c>
      <c r="E33" s="297">
        <v>183701</v>
      </c>
      <c r="F33" s="297"/>
      <c r="G33" s="298"/>
      <c r="H33" s="298"/>
      <c r="I33" s="298">
        <v>114750</v>
      </c>
      <c r="J33" s="298"/>
      <c r="K33" s="298"/>
      <c r="L33" s="298"/>
      <c r="M33" s="298"/>
      <c r="N33" s="298">
        <v>494440</v>
      </c>
      <c r="O33" s="298"/>
      <c r="P33" s="298"/>
    </row>
    <row r="34" spans="1:16" ht="15" customHeight="1" x14ac:dyDescent="0.35">
      <c r="A34" s="1249">
        <v>43540</v>
      </c>
      <c r="B34" s="886"/>
      <c r="C34" s="886"/>
      <c r="D34" s="297"/>
      <c r="E34" s="297"/>
      <c r="F34" s="297"/>
      <c r="G34" s="298"/>
      <c r="H34" s="298"/>
      <c r="I34" s="298">
        <v>49266</v>
      </c>
      <c r="J34" s="298"/>
      <c r="K34" s="298"/>
      <c r="L34" s="298"/>
      <c r="M34" s="298"/>
      <c r="N34" s="298"/>
      <c r="O34" s="298"/>
      <c r="P34" s="298"/>
    </row>
    <row r="35" spans="1:16" ht="15" customHeight="1" x14ac:dyDescent="0.35">
      <c r="A35" s="1251"/>
      <c r="B35" s="887"/>
      <c r="C35" s="887">
        <v>176945</v>
      </c>
      <c r="D35" s="297">
        <v>170595</v>
      </c>
      <c r="E35" s="297"/>
      <c r="F35" s="297"/>
      <c r="G35" s="298">
        <v>185825</v>
      </c>
      <c r="H35" s="298">
        <v>90270</v>
      </c>
      <c r="I35" s="298">
        <v>114750</v>
      </c>
      <c r="J35" s="298"/>
      <c r="K35" s="298"/>
      <c r="L35" s="298"/>
      <c r="M35" s="298"/>
      <c r="N35" s="298"/>
      <c r="O35" s="298"/>
      <c r="P35" s="298"/>
    </row>
    <row r="36" spans="1:16" ht="15" customHeight="1" x14ac:dyDescent="0.35">
      <c r="A36" s="1249">
        <v>43541</v>
      </c>
      <c r="B36" s="886"/>
      <c r="C36" s="886"/>
      <c r="D36" s="297">
        <v>176486</v>
      </c>
      <c r="E36" s="297"/>
      <c r="F36" s="297"/>
      <c r="G36" s="298"/>
      <c r="H36" s="298" t="s">
        <v>184</v>
      </c>
      <c r="I36" s="298"/>
      <c r="J36" s="298"/>
      <c r="K36" s="298"/>
      <c r="L36" s="298"/>
      <c r="M36" s="298"/>
      <c r="N36" s="298"/>
      <c r="O36" s="298"/>
      <c r="P36" s="298"/>
    </row>
    <row r="37" spans="1:16" ht="15" customHeight="1" x14ac:dyDescent="0.35">
      <c r="A37" s="1251"/>
      <c r="B37" s="887"/>
      <c r="C37" s="887"/>
      <c r="D37" s="297">
        <v>210112</v>
      </c>
      <c r="E37" s="297"/>
      <c r="F37" s="297"/>
      <c r="G37" s="298"/>
      <c r="H37" s="298"/>
      <c r="I37" s="298"/>
      <c r="J37" s="298"/>
      <c r="K37" s="298"/>
      <c r="L37" s="298"/>
      <c r="M37" s="298"/>
      <c r="N37" s="298"/>
      <c r="O37" s="298"/>
      <c r="P37" s="298"/>
    </row>
    <row r="38" spans="1:16" ht="15" customHeight="1" x14ac:dyDescent="0.35">
      <c r="A38" s="1249">
        <v>43542</v>
      </c>
      <c r="B38" s="886"/>
      <c r="C38" s="886"/>
      <c r="D38" s="297"/>
      <c r="E38" s="297"/>
      <c r="F38" s="297"/>
      <c r="G38" s="298"/>
      <c r="H38" s="298"/>
      <c r="I38" s="298"/>
      <c r="J38" s="298"/>
      <c r="K38" s="298"/>
      <c r="L38" s="298"/>
      <c r="M38" s="298"/>
      <c r="N38" s="298"/>
      <c r="O38" s="298"/>
      <c r="P38" s="298"/>
    </row>
    <row r="39" spans="1:16" ht="15" customHeight="1" x14ac:dyDescent="0.35">
      <c r="A39" s="1251"/>
      <c r="B39" s="887"/>
      <c r="C39" s="887">
        <v>191480</v>
      </c>
      <c r="D39" s="297">
        <v>187808</v>
      </c>
      <c r="E39" s="297"/>
      <c r="F39" s="297">
        <v>174122</v>
      </c>
      <c r="G39" s="298"/>
      <c r="H39" s="298"/>
      <c r="I39" s="298">
        <v>114750</v>
      </c>
      <c r="J39" s="298"/>
      <c r="K39" s="298"/>
      <c r="L39" s="298"/>
      <c r="M39" s="298"/>
      <c r="N39" s="298"/>
      <c r="O39" s="298"/>
      <c r="P39" s="298"/>
    </row>
    <row r="40" spans="1:16" ht="15" customHeight="1" x14ac:dyDescent="0.35">
      <c r="A40" s="1249">
        <v>43543</v>
      </c>
      <c r="B40" s="886"/>
      <c r="C40" s="886"/>
      <c r="D40" s="297"/>
      <c r="E40" s="297"/>
      <c r="F40" s="297"/>
      <c r="G40" s="298"/>
      <c r="H40" s="298"/>
      <c r="I40" s="298"/>
      <c r="J40" s="298"/>
      <c r="K40" s="298"/>
      <c r="L40" s="298"/>
      <c r="M40" s="298"/>
      <c r="N40" s="298"/>
      <c r="O40" s="298"/>
      <c r="P40" s="298"/>
    </row>
    <row r="41" spans="1:16" ht="15" customHeight="1" x14ac:dyDescent="0.35">
      <c r="A41" s="1251"/>
      <c r="B41" s="887"/>
      <c r="C41" s="887">
        <v>212594</v>
      </c>
      <c r="D41" s="297">
        <v>199436</v>
      </c>
      <c r="E41" s="297"/>
      <c r="F41" s="297"/>
      <c r="G41" s="298"/>
      <c r="H41" s="298"/>
      <c r="I41" s="298">
        <v>114750</v>
      </c>
      <c r="J41" s="298"/>
      <c r="K41" s="298"/>
      <c r="L41" s="298"/>
      <c r="M41" s="298"/>
      <c r="N41" s="298"/>
      <c r="O41" s="298"/>
      <c r="P41" s="298"/>
    </row>
    <row r="42" spans="1:16" ht="15" customHeight="1" x14ac:dyDescent="0.35">
      <c r="A42" s="1249">
        <v>43544</v>
      </c>
      <c r="B42" s="886"/>
      <c r="C42" s="886"/>
      <c r="D42" s="297"/>
      <c r="E42" s="297"/>
      <c r="F42" s="297"/>
      <c r="G42" s="298"/>
      <c r="H42" s="298"/>
      <c r="I42" s="298"/>
      <c r="J42" s="298"/>
      <c r="K42" s="298"/>
      <c r="L42" s="298"/>
      <c r="M42" s="298"/>
      <c r="N42" s="298"/>
      <c r="O42" s="298"/>
      <c r="P42" s="298"/>
    </row>
    <row r="43" spans="1:16" ht="15" customHeight="1" x14ac:dyDescent="0.35">
      <c r="A43" s="1251"/>
      <c r="B43" s="887">
        <v>100000</v>
      </c>
      <c r="C43" s="887">
        <v>199971</v>
      </c>
      <c r="D43" s="298">
        <v>176333</v>
      </c>
      <c r="E43" s="297">
        <v>165264</v>
      </c>
      <c r="F43" s="297"/>
      <c r="G43" s="298"/>
      <c r="H43" s="298"/>
      <c r="I43" s="298">
        <v>114750</v>
      </c>
      <c r="J43" s="298"/>
      <c r="K43" s="298"/>
      <c r="L43" s="298"/>
      <c r="M43" s="298"/>
      <c r="N43" s="298"/>
      <c r="O43" s="298"/>
      <c r="P43" s="298"/>
    </row>
    <row r="44" spans="1:16" ht="15" customHeight="1" x14ac:dyDescent="0.35">
      <c r="A44" s="1249">
        <v>43545</v>
      </c>
      <c r="B44" s="886"/>
      <c r="C44" s="886"/>
      <c r="D44" s="298"/>
      <c r="E44" s="297"/>
      <c r="F44" s="297"/>
      <c r="G44" s="298"/>
      <c r="H44" s="298"/>
      <c r="I44" s="298"/>
      <c r="J44" s="298"/>
      <c r="K44" s="298"/>
      <c r="L44" s="298"/>
      <c r="M44" s="298"/>
      <c r="N44" s="298"/>
      <c r="O44" s="298"/>
      <c r="P44" s="298"/>
    </row>
    <row r="45" spans="1:16" ht="15" customHeight="1" x14ac:dyDescent="0.35">
      <c r="A45" s="1251"/>
      <c r="B45" s="887"/>
      <c r="C45" s="887">
        <v>203873</v>
      </c>
      <c r="D45" s="297">
        <v>236997</v>
      </c>
      <c r="E45" s="297"/>
      <c r="F45" s="297"/>
      <c r="G45" s="298"/>
      <c r="H45" s="298"/>
      <c r="I45" s="298"/>
      <c r="J45" s="298"/>
      <c r="K45" s="298"/>
      <c r="L45" s="298"/>
      <c r="M45" s="298"/>
      <c r="N45" s="298"/>
      <c r="O45" s="298">
        <v>604420</v>
      </c>
      <c r="P45" s="298"/>
    </row>
    <row r="46" spans="1:16" ht="17.25" customHeight="1" x14ac:dyDescent="0.35">
      <c r="A46" s="1249">
        <v>43546</v>
      </c>
      <c r="B46" s="886"/>
      <c r="C46" s="886"/>
      <c r="D46" s="297"/>
      <c r="E46" s="297"/>
      <c r="F46" s="297"/>
      <c r="G46" s="298"/>
      <c r="H46" s="298"/>
      <c r="I46" s="298">
        <v>114750</v>
      </c>
      <c r="J46" s="298"/>
      <c r="K46" s="298"/>
      <c r="L46" s="298"/>
      <c r="M46" s="298"/>
      <c r="N46" s="298"/>
      <c r="O46" s="298"/>
      <c r="P46" s="298"/>
    </row>
    <row r="47" spans="1:16" ht="15" customHeight="1" x14ac:dyDescent="0.35">
      <c r="A47" s="1251"/>
      <c r="B47" s="887"/>
      <c r="C47" s="887">
        <v>164858</v>
      </c>
      <c r="D47" s="297">
        <v>239675</v>
      </c>
      <c r="E47" s="297"/>
      <c r="F47" s="297"/>
      <c r="G47" s="298">
        <v>247358</v>
      </c>
      <c r="H47" s="298">
        <v>77594</v>
      </c>
      <c r="I47" s="298">
        <v>52890</v>
      </c>
      <c r="J47" s="298"/>
      <c r="K47" s="298"/>
      <c r="L47" s="298"/>
      <c r="M47" s="298"/>
      <c r="N47" s="298">
        <v>245758</v>
      </c>
      <c r="O47" s="298"/>
      <c r="P47" s="298"/>
    </row>
    <row r="48" spans="1:16" ht="15" customHeight="1" x14ac:dyDescent="0.35">
      <c r="A48" s="1249">
        <v>43547</v>
      </c>
      <c r="B48" s="886"/>
      <c r="C48" s="886"/>
      <c r="D48" s="297"/>
      <c r="E48" s="297"/>
      <c r="F48" s="297"/>
      <c r="G48" s="298"/>
      <c r="H48" s="298"/>
      <c r="I48" s="298"/>
      <c r="J48" s="298"/>
      <c r="K48" s="298"/>
      <c r="L48" s="298"/>
      <c r="M48" s="298"/>
      <c r="N48" s="298"/>
      <c r="O48" s="298"/>
      <c r="P48" s="298"/>
    </row>
    <row r="49" spans="1:16" ht="15" customHeight="1" x14ac:dyDescent="0.35">
      <c r="A49" s="1251"/>
      <c r="B49" s="887"/>
      <c r="C49" s="887">
        <v>186431</v>
      </c>
      <c r="D49" s="297">
        <v>198135</v>
      </c>
      <c r="E49" s="297">
        <v>161401</v>
      </c>
      <c r="F49" s="297"/>
      <c r="G49" s="298"/>
      <c r="H49" s="298"/>
      <c r="I49" s="298"/>
      <c r="J49" s="298"/>
      <c r="K49" s="298"/>
      <c r="L49" s="298">
        <v>84150</v>
      </c>
      <c r="M49" s="298"/>
      <c r="N49" s="298"/>
      <c r="O49" s="298"/>
      <c r="P49" s="298"/>
    </row>
    <row r="50" spans="1:16" ht="15" customHeight="1" x14ac:dyDescent="0.35">
      <c r="A50" s="1249">
        <v>43548</v>
      </c>
      <c r="B50" s="886"/>
      <c r="C50" s="886"/>
      <c r="D50" s="297"/>
      <c r="E50" s="297"/>
      <c r="F50" s="297"/>
      <c r="G50" s="298"/>
      <c r="H50" s="298"/>
      <c r="I50" s="298"/>
      <c r="J50" s="298"/>
      <c r="K50" s="298"/>
      <c r="L50" s="298"/>
      <c r="M50" s="298"/>
      <c r="N50" s="298"/>
      <c r="O50" s="298"/>
      <c r="P50" s="298"/>
    </row>
    <row r="51" spans="1:16" ht="15" customHeight="1" x14ac:dyDescent="0.35">
      <c r="A51" s="1251"/>
      <c r="B51" s="887"/>
      <c r="C51" s="887">
        <v>209534</v>
      </c>
      <c r="D51" s="297">
        <v>176792</v>
      </c>
      <c r="E51" s="297"/>
      <c r="F51" s="297">
        <v>165367</v>
      </c>
      <c r="G51" s="298"/>
      <c r="H51" s="298"/>
      <c r="I51" s="298"/>
      <c r="J51" s="298"/>
      <c r="K51" s="298"/>
      <c r="L51" s="298"/>
      <c r="M51" s="298"/>
      <c r="N51" s="298"/>
      <c r="O51" s="298"/>
      <c r="P51" s="298"/>
    </row>
    <row r="52" spans="1:16" ht="15" customHeight="1" x14ac:dyDescent="0.35">
      <c r="A52" s="1249">
        <v>43549</v>
      </c>
      <c r="B52" s="886"/>
      <c r="C52" s="886"/>
      <c r="D52" s="297">
        <v>211676</v>
      </c>
      <c r="E52" s="297"/>
      <c r="F52" s="297"/>
      <c r="G52" s="298"/>
      <c r="H52" s="298"/>
      <c r="I52" s="298"/>
      <c r="J52" s="298"/>
      <c r="K52" s="298"/>
      <c r="L52" s="298"/>
      <c r="M52" s="298"/>
      <c r="N52" s="298"/>
      <c r="O52" s="298"/>
      <c r="P52" s="298"/>
    </row>
    <row r="53" spans="1:16" ht="15" customHeight="1" x14ac:dyDescent="0.35">
      <c r="A53" s="1251"/>
      <c r="B53" s="887"/>
      <c r="C53" s="887">
        <v>210450</v>
      </c>
      <c r="D53" s="297">
        <v>100000</v>
      </c>
      <c r="E53" s="297"/>
      <c r="F53" s="297"/>
      <c r="G53" s="298"/>
      <c r="H53" s="298"/>
      <c r="I53" s="298">
        <v>114750</v>
      </c>
      <c r="J53" s="298"/>
      <c r="K53" s="298"/>
      <c r="L53" s="298"/>
      <c r="M53" s="298"/>
      <c r="N53" s="298"/>
      <c r="O53" s="298"/>
      <c r="P53" s="298"/>
    </row>
    <row r="54" spans="1:16" ht="15" customHeight="1" x14ac:dyDescent="0.35">
      <c r="A54" s="1249">
        <v>43550</v>
      </c>
      <c r="B54" s="886"/>
      <c r="C54" s="886"/>
      <c r="D54" s="297"/>
      <c r="E54" s="297"/>
      <c r="F54" s="297"/>
      <c r="G54" s="298"/>
      <c r="H54" s="298"/>
      <c r="I54" s="298"/>
      <c r="J54" s="298"/>
      <c r="K54" s="298"/>
      <c r="L54" s="298"/>
      <c r="M54" s="298"/>
      <c r="N54" s="298"/>
      <c r="O54" s="298"/>
      <c r="P54" s="298"/>
    </row>
    <row r="55" spans="1:16" ht="15" customHeight="1" x14ac:dyDescent="0.35">
      <c r="A55" s="1251"/>
      <c r="B55" s="887"/>
      <c r="C55" s="887">
        <v>278231</v>
      </c>
      <c r="D55" s="297">
        <v>175721</v>
      </c>
      <c r="E55" s="297"/>
      <c r="F55" s="297"/>
      <c r="G55" s="298"/>
      <c r="H55" s="298"/>
      <c r="I55" s="298">
        <v>114750</v>
      </c>
      <c r="J55" s="298"/>
      <c r="K55" s="298"/>
      <c r="L55" s="298"/>
      <c r="M55" s="298"/>
      <c r="N55" s="298"/>
      <c r="O55" s="298"/>
      <c r="P55" s="298"/>
    </row>
    <row r="56" spans="1:16" ht="15" customHeight="1" x14ac:dyDescent="0.35">
      <c r="A56" s="1249">
        <v>43551</v>
      </c>
      <c r="B56" s="886"/>
      <c r="C56" s="886"/>
      <c r="D56" s="297"/>
      <c r="E56" s="297"/>
      <c r="F56" s="297"/>
      <c r="G56" s="298"/>
      <c r="H56" s="298"/>
      <c r="I56" s="298"/>
      <c r="J56" s="298"/>
      <c r="K56" s="298"/>
      <c r="L56" s="298"/>
      <c r="M56" s="298"/>
      <c r="N56" s="298"/>
      <c r="O56" s="298"/>
      <c r="P56" s="298"/>
    </row>
    <row r="57" spans="1:16" ht="15" customHeight="1" x14ac:dyDescent="0.35">
      <c r="A57" s="1251"/>
      <c r="B57" s="887"/>
      <c r="C57" s="887">
        <v>189032</v>
      </c>
      <c r="D57" s="297">
        <v>217566</v>
      </c>
      <c r="E57" s="297"/>
      <c r="F57" s="297"/>
      <c r="G57" s="298"/>
      <c r="H57" s="298">
        <v>75078</v>
      </c>
      <c r="I57" s="298">
        <v>114750</v>
      </c>
      <c r="J57" s="298">
        <v>92106</v>
      </c>
      <c r="K57" s="298"/>
      <c r="L57" s="298"/>
      <c r="M57" s="298"/>
      <c r="N57" s="298"/>
      <c r="O57" s="298"/>
      <c r="P57" s="298"/>
    </row>
    <row r="58" spans="1:16" ht="15" customHeight="1" x14ac:dyDescent="0.35">
      <c r="A58" s="1249">
        <v>43552</v>
      </c>
      <c r="B58" s="886"/>
      <c r="C58" s="886"/>
      <c r="D58" s="297"/>
      <c r="E58" s="297"/>
      <c r="F58" s="297"/>
      <c r="G58" s="298"/>
      <c r="H58" s="298"/>
      <c r="I58" s="298"/>
      <c r="J58" s="298"/>
      <c r="K58" s="298"/>
      <c r="L58" s="298"/>
      <c r="M58" s="298"/>
      <c r="N58" s="298"/>
      <c r="O58" s="298"/>
      <c r="P58" s="298"/>
    </row>
    <row r="59" spans="1:16" ht="15" customHeight="1" x14ac:dyDescent="0.35">
      <c r="A59" s="1251"/>
      <c r="B59" s="887"/>
      <c r="C59" s="887">
        <v>202190</v>
      </c>
      <c r="D59" s="297">
        <v>176639</v>
      </c>
      <c r="E59" s="297">
        <v>139874</v>
      </c>
      <c r="F59" s="297"/>
      <c r="G59" s="298"/>
      <c r="H59" s="298"/>
      <c r="I59" s="298">
        <v>114750</v>
      </c>
      <c r="J59" s="298"/>
      <c r="K59" s="298"/>
      <c r="L59" s="298"/>
      <c r="M59" s="298"/>
      <c r="N59" s="298"/>
      <c r="O59" s="298">
        <v>609920</v>
      </c>
      <c r="P59" s="298"/>
    </row>
    <row r="60" spans="1:16" ht="15" customHeight="1" x14ac:dyDescent="0.35">
      <c r="A60" s="1249">
        <v>43553</v>
      </c>
      <c r="B60" s="887"/>
      <c r="C60" s="887"/>
      <c r="D60" s="297"/>
      <c r="E60" s="297"/>
      <c r="F60" s="297"/>
      <c r="G60" s="298">
        <v>114359</v>
      </c>
      <c r="H60" s="298"/>
      <c r="I60" s="298"/>
      <c r="J60" s="298"/>
      <c r="K60" s="298"/>
      <c r="L60" s="298"/>
      <c r="M60" s="298"/>
      <c r="N60" s="298"/>
      <c r="O60" s="298"/>
      <c r="P60" s="298"/>
    </row>
    <row r="61" spans="1:16" ht="15" customHeight="1" x14ac:dyDescent="0.35">
      <c r="A61" s="1251"/>
      <c r="B61" s="887"/>
      <c r="C61" s="887">
        <v>238984</v>
      </c>
      <c r="D61" s="297">
        <v>153306</v>
      </c>
      <c r="E61" s="297"/>
      <c r="F61" s="297">
        <v>170517</v>
      </c>
      <c r="G61" s="298">
        <v>120641</v>
      </c>
      <c r="H61" s="298"/>
      <c r="I61" s="298">
        <v>114750</v>
      </c>
      <c r="J61" s="298"/>
      <c r="K61" s="298"/>
      <c r="L61" s="298"/>
      <c r="M61" s="298"/>
      <c r="N61" s="298">
        <v>573180</v>
      </c>
      <c r="O61" s="298"/>
      <c r="P61" s="298"/>
    </row>
    <row r="62" spans="1:16" ht="15" customHeight="1" x14ac:dyDescent="0.35">
      <c r="A62" s="861">
        <v>43554</v>
      </c>
      <c r="B62" s="887"/>
      <c r="C62" s="887">
        <v>228582</v>
      </c>
      <c r="D62" s="297">
        <v>106947</v>
      </c>
      <c r="E62" s="297"/>
      <c r="F62" s="297"/>
      <c r="G62" s="298"/>
      <c r="H62" s="298"/>
      <c r="I62" s="298">
        <v>114750</v>
      </c>
      <c r="J62" s="298"/>
      <c r="K62" s="298"/>
      <c r="L62" s="298"/>
      <c r="M62" s="298"/>
      <c r="N62" s="298"/>
      <c r="O62" s="298"/>
      <c r="P62" s="298"/>
    </row>
    <row r="63" spans="1:16" ht="15" customHeight="1" x14ac:dyDescent="0.35">
      <c r="A63" s="861">
        <v>43555</v>
      </c>
      <c r="B63" s="887"/>
      <c r="C63" s="887">
        <v>182606</v>
      </c>
      <c r="D63" s="297">
        <v>202419</v>
      </c>
      <c r="E63" s="297"/>
      <c r="F63" s="297"/>
      <c r="G63" s="298"/>
      <c r="H63" s="298"/>
      <c r="I63" s="298"/>
      <c r="J63" s="298"/>
      <c r="K63" s="298"/>
      <c r="L63" s="298"/>
      <c r="M63" s="298"/>
      <c r="N63" s="298"/>
      <c r="O63" s="298"/>
      <c r="P63" s="298"/>
    </row>
    <row r="64" spans="1:16" s="295" customFormat="1" ht="27" customHeight="1" x14ac:dyDescent="0.35">
      <c r="A64" s="862" t="s">
        <v>113</v>
      </c>
      <c r="B64" s="293">
        <f>SUM(B6:B59)</f>
        <v>100000</v>
      </c>
      <c r="C64" s="293">
        <f>SUM(C6:C63)</f>
        <v>5966316</v>
      </c>
      <c r="D64" s="293">
        <f t="shared" ref="D64:O64" si="0">SUM(D6:D63)</f>
        <v>5914690</v>
      </c>
      <c r="E64" s="293">
        <f t="shared" si="0"/>
        <v>958056</v>
      </c>
      <c r="F64" s="293">
        <f t="shared" si="0"/>
        <v>1091030</v>
      </c>
      <c r="G64" s="293">
        <f t="shared" si="0"/>
        <v>839620</v>
      </c>
      <c r="H64" s="293">
        <f t="shared" si="0"/>
        <v>398645</v>
      </c>
      <c r="I64" s="293">
        <f t="shared" si="0"/>
        <v>2599269</v>
      </c>
      <c r="J64" s="293">
        <f t="shared" si="0"/>
        <v>312164</v>
      </c>
      <c r="K64" s="293">
        <f t="shared" si="0"/>
        <v>0</v>
      </c>
      <c r="L64" s="293">
        <f t="shared" si="0"/>
        <v>167918</v>
      </c>
      <c r="M64" s="293">
        <f t="shared" si="0"/>
        <v>0</v>
      </c>
      <c r="N64" s="293">
        <f t="shared" si="0"/>
        <v>2320748</v>
      </c>
      <c r="O64" s="293">
        <f t="shared" si="0"/>
        <v>3730900</v>
      </c>
      <c r="P64" s="293">
        <f>SUM(B64:O64)</f>
        <v>24399356</v>
      </c>
    </row>
    <row r="65" spans="1:16" s="295" customFormat="1" ht="81" customHeight="1" x14ac:dyDescent="0.35">
      <c r="A65" s="304"/>
      <c r="B65" s="304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</row>
    <row r="66" spans="1:16" ht="26.25" customHeight="1" thickBot="1" x14ac:dyDescent="0.4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300"/>
      <c r="M66" s="299"/>
      <c r="N66" s="299"/>
      <c r="O66" s="299"/>
      <c r="P66" s="299"/>
    </row>
    <row r="67" spans="1:16" s="295" customFormat="1" ht="48" customHeight="1" thickBot="1" x14ac:dyDescent="0.4">
      <c r="A67" s="1293" t="s">
        <v>2</v>
      </c>
      <c r="B67" s="311" t="s">
        <v>293</v>
      </c>
      <c r="C67" s="306" t="s">
        <v>293</v>
      </c>
      <c r="D67" s="307" t="s">
        <v>7</v>
      </c>
      <c r="E67" s="1317" t="s">
        <v>353</v>
      </c>
      <c r="F67" s="1318"/>
      <c r="G67" s="1319"/>
      <c r="H67" s="1320" t="s">
        <v>303</v>
      </c>
      <c r="I67" s="1321"/>
      <c r="J67" s="1321"/>
      <c r="K67" s="1322"/>
      <c r="L67" s="888" t="s">
        <v>7</v>
      </c>
      <c r="M67" s="307" t="s">
        <v>349</v>
      </c>
      <c r="N67" s="307"/>
      <c r="O67" s="313" t="s">
        <v>304</v>
      </c>
      <c r="P67" s="1315" t="s">
        <v>9</v>
      </c>
    </row>
    <row r="68" spans="1:16" s="295" customFormat="1" ht="15" customHeight="1" thickBot="1" x14ac:dyDescent="0.4">
      <c r="A68" s="1293"/>
      <c r="B68" s="312" t="s">
        <v>317</v>
      </c>
      <c r="C68" s="308" t="s">
        <v>190</v>
      </c>
      <c r="D68" s="309" t="s">
        <v>306</v>
      </c>
      <c r="E68" s="309" t="s">
        <v>322</v>
      </c>
      <c r="F68" s="309" t="s">
        <v>354</v>
      </c>
      <c r="G68" s="309" t="s">
        <v>355</v>
      </c>
      <c r="H68" s="309" t="s">
        <v>197</v>
      </c>
      <c r="I68" s="309" t="s">
        <v>198</v>
      </c>
      <c r="J68" s="309" t="s">
        <v>199</v>
      </c>
      <c r="K68" s="309" t="s">
        <v>123</v>
      </c>
      <c r="L68" s="309" t="s">
        <v>307</v>
      </c>
      <c r="M68" s="309" t="s">
        <v>375</v>
      </c>
      <c r="N68" s="309" t="s">
        <v>356</v>
      </c>
      <c r="O68" s="309" t="s">
        <v>284</v>
      </c>
      <c r="P68" s="1316"/>
    </row>
    <row r="69" spans="1:16" ht="15" customHeight="1" x14ac:dyDescent="0.35">
      <c r="A69" s="870">
        <v>43525</v>
      </c>
      <c r="B69" s="305"/>
      <c r="C69" s="887">
        <v>133646</v>
      </c>
      <c r="D69" s="305"/>
      <c r="E69" s="305"/>
      <c r="F69" s="305">
        <v>311585</v>
      </c>
      <c r="G69" s="305">
        <v>237812</v>
      </c>
      <c r="H69" s="305">
        <v>82044</v>
      </c>
      <c r="I69" s="305"/>
      <c r="J69" s="305"/>
      <c r="K69" s="305"/>
      <c r="L69" s="305"/>
      <c r="M69" s="305"/>
      <c r="N69" s="305"/>
      <c r="O69" s="305"/>
      <c r="P69" s="305"/>
    </row>
    <row r="70" spans="1:16" ht="15" customHeight="1" x14ac:dyDescent="0.35">
      <c r="A70" s="1249">
        <v>43526</v>
      </c>
      <c r="B70" s="305"/>
      <c r="C70" s="887">
        <v>210758</v>
      </c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5"/>
      <c r="P70" s="305"/>
    </row>
    <row r="71" spans="1:16" ht="15" customHeight="1" x14ac:dyDescent="0.35">
      <c r="A71" s="1251"/>
      <c r="B71" s="298"/>
      <c r="C71" s="297">
        <v>202572</v>
      </c>
      <c r="D71" s="298"/>
      <c r="E71" s="298"/>
      <c r="F71" s="298"/>
      <c r="G71" s="298"/>
      <c r="H71" s="298"/>
      <c r="I71" s="298"/>
      <c r="J71" s="298">
        <v>71208</v>
      </c>
      <c r="K71" s="298"/>
      <c r="L71" s="298"/>
      <c r="M71" s="298"/>
      <c r="N71" s="298"/>
      <c r="O71" s="298"/>
      <c r="P71" s="298"/>
    </row>
    <row r="72" spans="1:16" ht="15" customHeight="1" x14ac:dyDescent="0.35">
      <c r="A72" s="870">
        <v>43527</v>
      </c>
      <c r="B72" s="298"/>
      <c r="C72" s="297">
        <v>178475</v>
      </c>
      <c r="D72" s="298">
        <v>247100</v>
      </c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</row>
    <row r="73" spans="1:16" ht="15" customHeight="1" x14ac:dyDescent="0.35">
      <c r="A73" s="870">
        <v>43528</v>
      </c>
      <c r="B73" s="298"/>
      <c r="C73" s="297">
        <v>187961</v>
      </c>
      <c r="D73" s="298"/>
      <c r="E73" s="298"/>
      <c r="F73" s="298">
        <v>216269</v>
      </c>
      <c r="G73" s="298"/>
      <c r="H73" s="298"/>
      <c r="I73" s="298"/>
      <c r="J73" s="298"/>
      <c r="K73" s="298"/>
      <c r="L73" s="298"/>
      <c r="M73" s="298"/>
      <c r="N73" s="298"/>
      <c r="O73" s="298"/>
      <c r="P73" s="298"/>
    </row>
    <row r="74" spans="1:16" ht="15" customHeight="1" x14ac:dyDescent="0.35">
      <c r="A74" s="1249">
        <v>43529</v>
      </c>
      <c r="B74" s="298"/>
      <c r="C74" s="297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</row>
    <row r="75" spans="1:16" ht="15" customHeight="1" x14ac:dyDescent="0.35">
      <c r="A75" s="1251"/>
      <c r="B75" s="298"/>
      <c r="C75" s="297">
        <v>235467</v>
      </c>
      <c r="D75" s="298"/>
      <c r="E75" s="298"/>
      <c r="F75" s="298"/>
      <c r="G75" s="298"/>
      <c r="H75" s="298"/>
      <c r="I75" s="298"/>
      <c r="J75" s="298"/>
      <c r="K75" s="298">
        <v>80172</v>
      </c>
      <c r="L75" s="298"/>
      <c r="M75" s="298"/>
      <c r="N75" s="298"/>
      <c r="O75" s="298"/>
      <c r="P75" s="298"/>
    </row>
    <row r="76" spans="1:16" ht="15" customHeight="1" x14ac:dyDescent="0.35">
      <c r="A76" s="1249">
        <v>43530</v>
      </c>
      <c r="B76" s="298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</row>
    <row r="77" spans="1:16" ht="15" customHeight="1" x14ac:dyDescent="0.35">
      <c r="A77" s="1251"/>
      <c r="B77" s="298"/>
      <c r="C77" s="297">
        <v>226976</v>
      </c>
      <c r="D77" s="298"/>
      <c r="E77" s="298"/>
      <c r="F77" s="298"/>
      <c r="G77" s="298"/>
      <c r="H77" s="298"/>
      <c r="I77" s="298">
        <v>89352</v>
      </c>
      <c r="J77" s="298"/>
      <c r="K77" s="298"/>
      <c r="L77" s="298"/>
      <c r="M77" s="298"/>
      <c r="N77" s="298"/>
      <c r="O77" s="298">
        <v>63726</v>
      </c>
      <c r="P77" s="298"/>
    </row>
    <row r="78" spans="1:16" ht="15" customHeight="1" x14ac:dyDescent="0.35">
      <c r="A78" s="1249">
        <v>43531</v>
      </c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</row>
    <row r="79" spans="1:16" ht="15" customHeight="1" x14ac:dyDescent="0.35">
      <c r="A79" s="1251"/>
      <c r="B79" s="298"/>
      <c r="C79" s="297">
        <v>162945</v>
      </c>
      <c r="D79" s="298"/>
      <c r="E79" s="298"/>
      <c r="F79" s="298">
        <v>198441</v>
      </c>
      <c r="G79" s="298"/>
      <c r="H79" s="298"/>
      <c r="I79" s="298"/>
      <c r="J79" s="298"/>
      <c r="K79" s="298"/>
      <c r="L79" s="298"/>
      <c r="M79" s="298"/>
      <c r="N79" s="298"/>
      <c r="O79" s="298"/>
      <c r="P79" s="298"/>
    </row>
    <row r="80" spans="1:16" ht="15" customHeight="1" x14ac:dyDescent="0.35">
      <c r="A80" s="870">
        <v>43532</v>
      </c>
      <c r="B80" s="298"/>
      <c r="C80" s="297">
        <v>163787</v>
      </c>
      <c r="D80" s="298">
        <v>232136</v>
      </c>
      <c r="E80" s="298">
        <v>265224</v>
      </c>
      <c r="F80" s="298"/>
      <c r="G80" s="298">
        <v>224589</v>
      </c>
      <c r="H80" s="298"/>
      <c r="I80" s="298"/>
      <c r="J80" s="298"/>
      <c r="K80" s="298"/>
      <c r="L80" s="298"/>
      <c r="M80" s="298">
        <v>153897</v>
      </c>
      <c r="N80" s="298"/>
      <c r="O80" s="298"/>
      <c r="P80" s="298"/>
    </row>
    <row r="81" spans="1:16" ht="15" customHeight="1" x14ac:dyDescent="0.35">
      <c r="A81" s="870">
        <v>43533</v>
      </c>
      <c r="B81" s="298"/>
      <c r="C81" s="297">
        <v>164705</v>
      </c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</row>
    <row r="82" spans="1:16" ht="15" customHeight="1" x14ac:dyDescent="0.35">
      <c r="A82" s="870">
        <v>43534</v>
      </c>
      <c r="B82" s="298"/>
      <c r="C82" s="297">
        <v>172967</v>
      </c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</row>
    <row r="83" spans="1:16" ht="15" customHeight="1" x14ac:dyDescent="0.35">
      <c r="A83" s="1249">
        <v>43535</v>
      </c>
      <c r="B83" s="298"/>
      <c r="C83" s="297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</row>
    <row r="84" spans="1:16" ht="15" customHeight="1" x14ac:dyDescent="0.35">
      <c r="A84" s="1251"/>
      <c r="B84" s="298"/>
      <c r="C84" s="297">
        <v>196299</v>
      </c>
      <c r="D84" s="298"/>
      <c r="E84" s="298"/>
      <c r="F84" s="298"/>
      <c r="G84" s="298"/>
      <c r="H84" s="298"/>
      <c r="I84" s="298"/>
      <c r="J84" s="298">
        <v>86043</v>
      </c>
      <c r="K84" s="298"/>
      <c r="L84" s="298"/>
      <c r="M84" s="298"/>
      <c r="N84" s="298"/>
      <c r="O84" s="298"/>
      <c r="P84" s="298"/>
    </row>
    <row r="85" spans="1:16" ht="15" customHeight="1" x14ac:dyDescent="0.35">
      <c r="A85" s="1249">
        <v>43536</v>
      </c>
      <c r="B85" s="298">
        <v>224025</v>
      </c>
      <c r="C85" s="297"/>
      <c r="D85" s="298"/>
      <c r="E85" s="298"/>
      <c r="F85" s="298"/>
      <c r="G85" s="298"/>
      <c r="H85" s="298"/>
      <c r="I85" s="298"/>
      <c r="J85" s="298" t="s">
        <v>184</v>
      </c>
      <c r="K85" s="298"/>
      <c r="L85" s="298"/>
      <c r="M85" s="298"/>
      <c r="N85" s="298"/>
      <c r="O85" s="298"/>
      <c r="P85" s="298"/>
    </row>
    <row r="86" spans="1:16" ht="15" customHeight="1" x14ac:dyDescent="0.35">
      <c r="A86" s="1251"/>
      <c r="B86" s="298">
        <v>229500</v>
      </c>
      <c r="C86" s="297">
        <v>203796</v>
      </c>
      <c r="D86" s="298">
        <v>214850</v>
      </c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</row>
    <row r="87" spans="1:16" ht="15" customHeight="1" x14ac:dyDescent="0.35">
      <c r="A87" s="870">
        <v>43537</v>
      </c>
      <c r="B87" s="298"/>
      <c r="C87" s="297">
        <v>176103</v>
      </c>
      <c r="D87" s="298"/>
      <c r="E87" s="298"/>
      <c r="F87" s="298">
        <v>321530</v>
      </c>
      <c r="G87" s="298"/>
      <c r="H87" s="298"/>
      <c r="I87" s="298"/>
      <c r="J87" s="298"/>
      <c r="K87" s="298">
        <v>83844</v>
      </c>
      <c r="L87" s="298"/>
      <c r="M87" s="298"/>
      <c r="N87" s="298"/>
      <c r="O87" s="298"/>
      <c r="P87" s="298"/>
    </row>
    <row r="88" spans="1:16" ht="15" customHeight="1" x14ac:dyDescent="0.35">
      <c r="A88" s="870">
        <v>43538</v>
      </c>
      <c r="B88" s="298"/>
      <c r="C88" s="297">
        <v>183065</v>
      </c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</row>
    <row r="89" spans="1:16" ht="15" customHeight="1" x14ac:dyDescent="0.35">
      <c r="A89" s="1249">
        <v>43539</v>
      </c>
      <c r="B89" s="298"/>
      <c r="C89" s="297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</row>
    <row r="90" spans="1:16" ht="15" customHeight="1" x14ac:dyDescent="0.35">
      <c r="A90" s="1251"/>
      <c r="B90" s="298"/>
      <c r="C90" s="297">
        <v>232484</v>
      </c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</row>
    <row r="91" spans="1:16" ht="15" customHeight="1" x14ac:dyDescent="0.35">
      <c r="A91" s="870">
        <v>43540</v>
      </c>
      <c r="B91" s="298"/>
      <c r="C91" s="297">
        <v>181764</v>
      </c>
      <c r="D91" s="298"/>
      <c r="E91" s="298"/>
      <c r="F91" s="298"/>
      <c r="G91" s="298"/>
      <c r="H91" s="298"/>
      <c r="I91" s="298"/>
      <c r="J91" s="298"/>
      <c r="K91" s="298"/>
      <c r="L91" s="298"/>
      <c r="M91" s="298">
        <v>166152</v>
      </c>
      <c r="N91" s="298"/>
      <c r="O91" s="298"/>
      <c r="P91" s="298"/>
    </row>
    <row r="92" spans="1:16" ht="15" customHeight="1" x14ac:dyDescent="0.35">
      <c r="A92" s="870">
        <v>43541</v>
      </c>
      <c r="B92" s="298"/>
      <c r="C92" s="297">
        <v>148257</v>
      </c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</row>
    <row r="93" spans="1:16" ht="15" customHeight="1" x14ac:dyDescent="0.35">
      <c r="A93" s="1249">
        <v>43542</v>
      </c>
      <c r="B93" s="298"/>
      <c r="C93" s="297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</row>
    <row r="94" spans="1:16" ht="15" customHeight="1" x14ac:dyDescent="0.35">
      <c r="A94" s="1251"/>
      <c r="B94" s="298"/>
      <c r="C94" s="297">
        <v>174879</v>
      </c>
      <c r="D94" s="298">
        <v>212850</v>
      </c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</row>
    <row r="95" spans="1:16" ht="15" customHeight="1" x14ac:dyDescent="0.35">
      <c r="A95" s="870">
        <v>43543</v>
      </c>
      <c r="B95" s="298"/>
      <c r="C95" s="297"/>
      <c r="D95" s="298"/>
      <c r="E95" s="298">
        <v>290394</v>
      </c>
      <c r="F95" s="298"/>
      <c r="G95" s="298"/>
      <c r="H95" s="298"/>
      <c r="I95" s="298"/>
      <c r="J95" s="298"/>
      <c r="K95" s="298">
        <v>94784</v>
      </c>
      <c r="L95" s="298"/>
      <c r="M95" s="298"/>
      <c r="N95" s="298"/>
      <c r="O95" s="298"/>
      <c r="P95" s="298"/>
    </row>
    <row r="96" spans="1:16" ht="15" customHeight="1" x14ac:dyDescent="0.35">
      <c r="A96" s="870">
        <v>43544</v>
      </c>
      <c r="B96" s="298"/>
      <c r="C96" s="297"/>
      <c r="D96" s="298"/>
      <c r="E96" s="298"/>
      <c r="F96" s="298"/>
      <c r="G96" s="298">
        <v>214140</v>
      </c>
      <c r="H96" s="298"/>
      <c r="I96" s="298"/>
      <c r="J96" s="298"/>
      <c r="K96" s="298"/>
      <c r="L96" s="298"/>
      <c r="M96" s="298"/>
      <c r="N96" s="298"/>
      <c r="O96" s="298"/>
      <c r="P96" s="298"/>
    </row>
    <row r="97" spans="1:16" ht="15" customHeight="1" x14ac:dyDescent="0.35">
      <c r="A97" s="870">
        <v>43545</v>
      </c>
      <c r="B97" s="298"/>
      <c r="C97" s="297">
        <v>266373</v>
      </c>
      <c r="D97" s="298">
        <v>199563</v>
      </c>
      <c r="E97" s="298"/>
      <c r="F97" s="298"/>
      <c r="G97" s="298"/>
      <c r="H97" s="298"/>
      <c r="I97" s="298"/>
      <c r="J97" s="298">
        <v>98879</v>
      </c>
      <c r="K97" s="298"/>
      <c r="L97" s="298"/>
      <c r="M97" s="298"/>
      <c r="N97" s="298"/>
      <c r="O97" s="298"/>
      <c r="P97" s="298"/>
    </row>
    <row r="98" spans="1:16" ht="15" customHeight="1" x14ac:dyDescent="0.35">
      <c r="A98" s="870">
        <v>43546</v>
      </c>
      <c r="B98" s="298"/>
      <c r="C98" s="297">
        <v>196223</v>
      </c>
      <c r="D98" s="298"/>
      <c r="E98" s="298"/>
      <c r="F98" s="298">
        <v>261032</v>
      </c>
      <c r="G98" s="298"/>
      <c r="H98" s="298"/>
      <c r="I98" s="298"/>
      <c r="J98" s="298"/>
      <c r="K98" s="298"/>
      <c r="L98" s="298"/>
      <c r="M98" s="298">
        <v>163379</v>
      </c>
      <c r="N98" s="298"/>
      <c r="O98" s="298"/>
      <c r="P98" s="298"/>
    </row>
    <row r="99" spans="1:16" ht="15" customHeight="1" x14ac:dyDescent="0.35">
      <c r="A99" s="1249">
        <v>43547</v>
      </c>
      <c r="B99" s="298">
        <v>233398</v>
      </c>
      <c r="C99" s="297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</row>
    <row r="100" spans="1:16" ht="15" customHeight="1" x14ac:dyDescent="0.35">
      <c r="A100" s="1251"/>
      <c r="B100" s="298">
        <v>229500</v>
      </c>
      <c r="C100" s="297">
        <v>224069</v>
      </c>
      <c r="D100" s="298">
        <v>233478</v>
      </c>
      <c r="E100" s="298"/>
      <c r="F100" s="298"/>
      <c r="G100" s="298"/>
      <c r="H100" s="298"/>
      <c r="I100" s="298"/>
      <c r="J100" s="298"/>
      <c r="K100" s="298">
        <v>101516</v>
      </c>
      <c r="L100" s="298"/>
      <c r="M100" s="298"/>
      <c r="N100" s="298"/>
      <c r="O100" s="298"/>
      <c r="P100" s="298"/>
    </row>
    <row r="101" spans="1:16" ht="15" customHeight="1" x14ac:dyDescent="0.35">
      <c r="A101" s="1249">
        <v>43548</v>
      </c>
      <c r="B101" s="298"/>
      <c r="C101" s="297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</row>
    <row r="102" spans="1:16" ht="15" customHeight="1" x14ac:dyDescent="0.35">
      <c r="A102" s="1251"/>
      <c r="B102" s="298"/>
      <c r="C102" s="297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</row>
    <row r="103" spans="1:16" ht="15" customHeight="1" x14ac:dyDescent="0.35">
      <c r="A103" s="870">
        <v>43549</v>
      </c>
      <c r="B103" s="298"/>
      <c r="C103" s="297">
        <v>207086</v>
      </c>
      <c r="D103" s="298"/>
      <c r="E103" s="298"/>
      <c r="F103" s="298"/>
      <c r="G103" s="298">
        <v>251679</v>
      </c>
      <c r="H103" s="298"/>
      <c r="I103" s="298"/>
      <c r="J103" s="298"/>
      <c r="K103" s="298"/>
      <c r="L103" s="298"/>
      <c r="M103" s="298"/>
      <c r="N103" s="298"/>
      <c r="O103" s="298"/>
      <c r="P103" s="298"/>
    </row>
    <row r="104" spans="1:16" ht="15" customHeight="1" x14ac:dyDescent="0.35">
      <c r="A104" s="870">
        <v>43550</v>
      </c>
      <c r="B104" s="298"/>
      <c r="C104" s="297">
        <v>246177</v>
      </c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</row>
    <row r="105" spans="1:16" ht="15" customHeight="1" x14ac:dyDescent="0.35">
      <c r="A105" s="870">
        <v>43551</v>
      </c>
      <c r="B105" s="298"/>
      <c r="C105" s="297">
        <v>185360</v>
      </c>
      <c r="D105" s="298">
        <v>31992</v>
      </c>
      <c r="E105" s="298"/>
      <c r="F105" s="298"/>
      <c r="G105" s="298"/>
      <c r="H105" s="298"/>
      <c r="I105" s="298">
        <v>76110</v>
      </c>
      <c r="J105" s="298"/>
      <c r="K105" s="298"/>
      <c r="L105" s="298"/>
      <c r="M105" s="298"/>
      <c r="N105" s="298"/>
      <c r="O105" s="298"/>
      <c r="P105" s="298"/>
    </row>
    <row r="106" spans="1:16" ht="15" customHeight="1" x14ac:dyDescent="0.35">
      <c r="A106" s="1249">
        <v>43552</v>
      </c>
      <c r="B106" s="298"/>
      <c r="C106" s="297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</row>
    <row r="107" spans="1:16" ht="15" customHeight="1" x14ac:dyDescent="0.35">
      <c r="A107" s="1251"/>
      <c r="B107" s="298"/>
      <c r="C107" s="297">
        <v>210069</v>
      </c>
      <c r="D107" s="298"/>
      <c r="E107" s="298"/>
      <c r="F107" s="298"/>
      <c r="G107" s="298"/>
      <c r="H107" s="298"/>
      <c r="I107" s="298"/>
      <c r="J107" s="298"/>
      <c r="K107" s="298"/>
      <c r="L107" s="298"/>
      <c r="M107" s="298">
        <v>152736</v>
      </c>
      <c r="N107" s="298"/>
      <c r="O107" s="298"/>
      <c r="P107" s="298"/>
    </row>
    <row r="108" spans="1:16" ht="15" customHeight="1" x14ac:dyDescent="0.35">
      <c r="A108" s="861">
        <v>43553</v>
      </c>
      <c r="B108" s="298"/>
      <c r="C108" s="297">
        <v>167841</v>
      </c>
      <c r="D108" s="298">
        <v>100000</v>
      </c>
      <c r="E108" s="298">
        <v>241511</v>
      </c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</row>
    <row r="109" spans="1:16" ht="15" customHeight="1" x14ac:dyDescent="0.35">
      <c r="A109" s="1249">
        <v>43554</v>
      </c>
      <c r="B109" s="298"/>
      <c r="C109" s="297">
        <v>266067</v>
      </c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</row>
    <row r="110" spans="1:16" ht="15" customHeight="1" x14ac:dyDescent="0.35">
      <c r="A110" s="1251"/>
      <c r="B110" s="298"/>
      <c r="C110" s="297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</row>
    <row r="111" spans="1:16" ht="15" customHeight="1" x14ac:dyDescent="0.35">
      <c r="A111" s="861">
        <v>43555</v>
      </c>
      <c r="B111" s="298"/>
      <c r="C111" s="297">
        <v>251073</v>
      </c>
      <c r="D111" s="298"/>
      <c r="E111" s="298"/>
      <c r="F111" s="298">
        <v>254324</v>
      </c>
      <c r="G111" s="298">
        <v>239618</v>
      </c>
      <c r="H111" s="298"/>
      <c r="I111" s="298"/>
      <c r="J111" s="298"/>
      <c r="K111" s="298"/>
      <c r="L111" s="298"/>
      <c r="M111" s="298"/>
      <c r="N111" s="298"/>
      <c r="O111" s="298"/>
      <c r="P111" s="298"/>
    </row>
    <row r="112" spans="1:16" s="295" customFormat="1" ht="22" customHeight="1" x14ac:dyDescent="0.35">
      <c r="A112" s="862" t="s">
        <v>113</v>
      </c>
      <c r="B112" s="293">
        <f t="shared" ref="B112:H112" si="1">SUM(B69:B111)</f>
        <v>916423</v>
      </c>
      <c r="C112" s="293">
        <f t="shared" si="1"/>
        <v>5757244</v>
      </c>
      <c r="D112" s="293">
        <f t="shared" si="1"/>
        <v>1471969</v>
      </c>
      <c r="E112" s="293">
        <f t="shared" si="1"/>
        <v>797129</v>
      </c>
      <c r="F112" s="293">
        <f t="shared" si="1"/>
        <v>1563181</v>
      </c>
      <c r="G112" s="293">
        <f t="shared" si="1"/>
        <v>1167838</v>
      </c>
      <c r="H112" s="293">
        <f t="shared" si="1"/>
        <v>82044</v>
      </c>
      <c r="I112" s="293">
        <f t="shared" ref="I112:O112" si="2">SUM(I69:I111)</f>
        <v>165462</v>
      </c>
      <c r="J112" s="293">
        <f t="shared" si="2"/>
        <v>256130</v>
      </c>
      <c r="K112" s="293">
        <f t="shared" si="2"/>
        <v>360316</v>
      </c>
      <c r="L112" s="293">
        <f t="shared" si="2"/>
        <v>0</v>
      </c>
      <c r="M112" s="293">
        <f t="shared" si="2"/>
        <v>636164</v>
      </c>
      <c r="N112" s="293">
        <f t="shared" si="2"/>
        <v>0</v>
      </c>
      <c r="O112" s="293">
        <f t="shared" si="2"/>
        <v>63726</v>
      </c>
      <c r="P112" s="293">
        <f>SUM(B112:O112)</f>
        <v>13237626</v>
      </c>
    </row>
    <row r="113" spans="1:16" ht="24" customHeight="1" x14ac:dyDescent="0.35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2">
        <f>SUM(P5:P112)</f>
        <v>37636982</v>
      </c>
    </row>
    <row r="114" spans="1:16" ht="22" customHeight="1" x14ac:dyDescent="0.35">
      <c r="A114" s="303" t="s">
        <v>379</v>
      </c>
      <c r="B114" s="303"/>
      <c r="C114" s="303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</row>
    <row r="115" spans="1:16" ht="22" customHeight="1" x14ac:dyDescent="0.35">
      <c r="A115" s="301"/>
      <c r="B115" s="301"/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</row>
    <row r="116" spans="1:16" ht="32.25" customHeight="1" x14ac:dyDescent="0.35">
      <c r="A116" s="865" t="s">
        <v>380</v>
      </c>
      <c r="B116" s="865"/>
      <c r="C116" s="865"/>
      <c r="D116" s="301"/>
      <c r="E116" s="301"/>
      <c r="F116" s="301"/>
      <c r="G116" s="1239" t="s">
        <v>381</v>
      </c>
      <c r="H116" s="1239"/>
      <c r="I116" s="301"/>
      <c r="J116" s="866"/>
      <c r="K116" s="301"/>
      <c r="L116" s="301"/>
      <c r="M116" s="301"/>
      <c r="N116" s="301"/>
      <c r="O116" s="866" t="s">
        <v>382</v>
      </c>
      <c r="P116" s="866"/>
    </row>
    <row r="117" spans="1:16" ht="22" customHeight="1" x14ac:dyDescent="0.35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</row>
    <row r="118" spans="1:16" ht="22" customHeight="1" x14ac:dyDescent="0.35">
      <c r="A118" s="301"/>
      <c r="B118" s="301"/>
      <c r="C118" s="301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</row>
    <row r="119" spans="1:16" ht="22" customHeight="1" x14ac:dyDescent="0.35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</row>
    <row r="120" spans="1:16" ht="22" customHeight="1" x14ac:dyDescent="0.35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</row>
    <row r="121" spans="1:16" ht="22" customHeight="1" x14ac:dyDescent="0.35">
      <c r="A121" s="880" t="s">
        <v>259</v>
      </c>
      <c r="B121" s="880"/>
      <c r="C121" s="880"/>
      <c r="D121" s="859"/>
      <c r="E121" s="859"/>
      <c r="F121" s="859"/>
      <c r="G121" s="1287" t="s">
        <v>383</v>
      </c>
      <c r="H121" s="1287"/>
      <c r="I121" s="315"/>
      <c r="J121" s="880"/>
      <c r="K121" s="859"/>
      <c r="L121" s="859"/>
      <c r="M121" s="859"/>
      <c r="N121" s="859"/>
      <c r="O121" s="880" t="s">
        <v>345</v>
      </c>
      <c r="P121" s="880"/>
    </row>
    <row r="122" spans="1:16" ht="22" customHeight="1" x14ac:dyDescent="0.35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</row>
    <row r="123" spans="1:16" ht="15" x14ac:dyDescent="0.35">
      <c r="A123" s="301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</row>
  </sheetData>
  <mergeCells count="53">
    <mergeCell ref="G116:H116"/>
    <mergeCell ref="G121:H121"/>
    <mergeCell ref="A18:A19"/>
    <mergeCell ref="A1:P1"/>
    <mergeCell ref="A2:P2"/>
    <mergeCell ref="A4:A5"/>
    <mergeCell ref="C4:D4"/>
    <mergeCell ref="E4:F4"/>
    <mergeCell ref="G4:I4"/>
    <mergeCell ref="N4:O4"/>
    <mergeCell ref="P4:P5"/>
    <mergeCell ref="A7:A8"/>
    <mergeCell ref="A10:A11"/>
    <mergeCell ref="A12:A13"/>
    <mergeCell ref="A14:A15"/>
    <mergeCell ref="A16:A17"/>
    <mergeCell ref="A42:A43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P67:P68"/>
    <mergeCell ref="A44:A45"/>
    <mergeCell ref="A46:A47"/>
    <mergeCell ref="A48:A49"/>
    <mergeCell ref="A50:A51"/>
    <mergeCell ref="A52:A53"/>
    <mergeCell ref="A54:A55"/>
    <mergeCell ref="A56:A57"/>
    <mergeCell ref="A58:A59"/>
    <mergeCell ref="A67:A68"/>
    <mergeCell ref="E67:G67"/>
    <mergeCell ref="H67:K67"/>
    <mergeCell ref="A109:A110"/>
    <mergeCell ref="A101:A102"/>
    <mergeCell ref="A106:A107"/>
    <mergeCell ref="A60:A61"/>
    <mergeCell ref="A99:A100"/>
    <mergeCell ref="A85:A86"/>
    <mergeCell ref="A70:A71"/>
    <mergeCell ref="A74:A75"/>
    <mergeCell ref="A76:A77"/>
    <mergeCell ref="A78:A79"/>
    <mergeCell ref="A83:A84"/>
    <mergeCell ref="A89:A90"/>
    <mergeCell ref="A93:A94"/>
  </mergeCells>
  <printOptions horizontalCentered="1"/>
  <pageMargins left="0.25" right="0.25" top="0.16" bottom="0.12" header="0.18" footer="0.12"/>
  <pageSetup paperSize="9" scale="44" fitToHeight="0" orientation="landscape" horizontalDpi="360" verticalDpi="360" r:id="rId1"/>
  <rowBreaks count="1" manualBreakCount="1">
    <brk id="65" max="15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17">
    <pageSetUpPr fitToPage="1"/>
  </sheetPr>
  <dimension ref="A1:P112"/>
  <sheetViews>
    <sheetView workbookViewId="0">
      <selection sqref="A1:P1"/>
    </sheetView>
  </sheetViews>
  <sheetFormatPr defaultColWidth="9.1796875" defaultRowHeight="14" x14ac:dyDescent="0.35"/>
  <cols>
    <col min="1" max="1" width="28.453125" style="294" customWidth="1"/>
    <col min="2" max="2" width="21.453125" style="294" customWidth="1"/>
    <col min="3" max="3" width="25.453125" style="294" bestFit="1" customWidth="1"/>
    <col min="4" max="4" width="17.81640625" style="294" customWidth="1"/>
    <col min="5" max="5" width="16.81640625" style="294" customWidth="1"/>
    <col min="6" max="6" width="16.453125" style="294" bestFit="1" customWidth="1"/>
    <col min="7" max="7" width="15.453125" style="294" customWidth="1"/>
    <col min="8" max="8" width="21" style="294" bestFit="1" customWidth="1"/>
    <col min="9" max="9" width="17.453125" style="294" customWidth="1"/>
    <col min="10" max="10" width="19.453125" style="294" customWidth="1"/>
    <col min="11" max="11" width="13.453125" style="294" customWidth="1"/>
    <col min="12" max="12" width="18.453125" style="294" bestFit="1" customWidth="1"/>
    <col min="13" max="13" width="17.453125" style="294" customWidth="1"/>
    <col min="14" max="14" width="16.81640625" style="294" customWidth="1"/>
    <col min="15" max="15" width="28.1796875" style="294" bestFit="1" customWidth="1"/>
    <col min="16" max="16" width="21.453125" style="294" customWidth="1"/>
    <col min="17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</row>
    <row r="2" spans="1:16" ht="15" x14ac:dyDescent="0.35">
      <c r="A2" s="1237" t="s">
        <v>384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</row>
    <row r="4" spans="1:16" s="295" customFormat="1" ht="22" customHeight="1" x14ac:dyDescent="0.35">
      <c r="A4" s="1236" t="s">
        <v>2</v>
      </c>
      <c r="B4" s="873" t="s">
        <v>232</v>
      </c>
      <c r="C4" s="1268" t="s">
        <v>174</v>
      </c>
      <c r="D4" s="1269"/>
      <c r="E4" s="1268" t="s">
        <v>347</v>
      </c>
      <c r="F4" s="1269"/>
      <c r="G4" s="1268" t="s">
        <v>348</v>
      </c>
      <c r="H4" s="1281"/>
      <c r="I4" s="1269"/>
      <c r="J4" s="869" t="s">
        <v>176</v>
      </c>
      <c r="K4" s="285"/>
      <c r="L4" s="285" t="s">
        <v>349</v>
      </c>
      <c r="M4" s="869" t="s">
        <v>232</v>
      </c>
      <c r="N4" s="1236" t="s">
        <v>350</v>
      </c>
      <c r="O4" s="1236"/>
      <c r="P4" s="1245" t="s">
        <v>9</v>
      </c>
    </row>
    <row r="5" spans="1:16" s="296" customFormat="1" ht="30.75" customHeight="1" x14ac:dyDescent="0.35">
      <c r="A5" s="1236"/>
      <c r="B5" s="869" t="s">
        <v>351</v>
      </c>
      <c r="C5" s="869" t="s">
        <v>325</v>
      </c>
      <c r="D5" s="869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869" t="s">
        <v>352</v>
      </c>
      <c r="L5" s="869" t="s">
        <v>193</v>
      </c>
      <c r="M5" s="869" t="s">
        <v>373</v>
      </c>
      <c r="N5" s="876" t="s">
        <v>362</v>
      </c>
      <c r="O5" s="876" t="s">
        <v>363</v>
      </c>
      <c r="P5" s="1247"/>
    </row>
    <row r="6" spans="1:16" ht="15" customHeight="1" x14ac:dyDescent="0.35">
      <c r="A6" s="310">
        <v>43497</v>
      </c>
      <c r="B6" s="297"/>
      <c r="C6" s="297">
        <v>164274</v>
      </c>
      <c r="D6" s="297">
        <v>135847</v>
      </c>
      <c r="E6" s="297"/>
      <c r="F6" s="297"/>
      <c r="G6" s="298"/>
      <c r="H6" s="298">
        <v>89866</v>
      </c>
      <c r="I6" s="298">
        <v>114750</v>
      </c>
      <c r="J6" s="298">
        <v>98150</v>
      </c>
      <c r="K6" s="298"/>
      <c r="L6" s="298"/>
      <c r="M6" s="298"/>
      <c r="N6" s="298"/>
      <c r="O6" s="298">
        <v>329470</v>
      </c>
      <c r="P6" s="298"/>
    </row>
    <row r="7" spans="1:16" ht="15" customHeight="1" x14ac:dyDescent="0.35">
      <c r="A7" s="1323">
        <v>43498</v>
      </c>
      <c r="B7" s="886"/>
      <c r="C7" s="886">
        <v>154989</v>
      </c>
      <c r="D7" s="297">
        <v>166770</v>
      </c>
      <c r="E7" s="297">
        <v>211511</v>
      </c>
      <c r="F7" s="297"/>
      <c r="G7" s="298"/>
      <c r="H7" s="298"/>
      <c r="I7" s="298"/>
      <c r="J7" s="298"/>
      <c r="K7" s="298"/>
      <c r="L7" s="298">
        <v>95625</v>
      </c>
      <c r="M7" s="298"/>
      <c r="N7" s="298"/>
      <c r="O7" s="298"/>
      <c r="P7" s="298"/>
    </row>
    <row r="8" spans="1:16" ht="15" customHeight="1" x14ac:dyDescent="0.35">
      <c r="A8" s="1324"/>
      <c r="B8" s="887"/>
      <c r="C8" s="887"/>
      <c r="D8" s="297"/>
      <c r="E8" s="297"/>
      <c r="F8" s="297"/>
      <c r="G8" s="298"/>
      <c r="H8" s="298"/>
      <c r="I8" s="298"/>
      <c r="J8" s="298"/>
      <c r="K8" s="298"/>
      <c r="L8" s="298"/>
      <c r="M8" s="298"/>
      <c r="N8" s="298"/>
      <c r="O8" s="298"/>
      <c r="P8" s="298"/>
    </row>
    <row r="9" spans="1:16" ht="15" customHeight="1" x14ac:dyDescent="0.35">
      <c r="A9" s="310">
        <v>43499</v>
      </c>
      <c r="B9" s="297"/>
      <c r="C9" s="297">
        <v>140913</v>
      </c>
      <c r="D9" s="297">
        <v>180923</v>
      </c>
      <c r="E9" s="297"/>
      <c r="F9" s="297"/>
      <c r="G9" s="298"/>
      <c r="H9" s="298"/>
      <c r="I9" s="298"/>
      <c r="J9" s="298"/>
      <c r="K9" s="298"/>
      <c r="L9" s="298"/>
      <c r="M9" s="298"/>
      <c r="N9" s="298"/>
      <c r="O9" s="298"/>
      <c r="P9" s="298"/>
    </row>
    <row r="10" spans="1:16" ht="15" customHeight="1" x14ac:dyDescent="0.35">
      <c r="A10" s="1323">
        <v>43500</v>
      </c>
      <c r="B10" s="886"/>
      <c r="C10" s="886">
        <v>119952</v>
      </c>
      <c r="D10" s="297">
        <v>187884</v>
      </c>
      <c r="E10" s="297"/>
      <c r="F10" s="297"/>
      <c r="G10" s="298"/>
      <c r="H10" s="298"/>
      <c r="I10" s="298">
        <v>114750</v>
      </c>
      <c r="J10" s="298"/>
      <c r="K10" s="298"/>
      <c r="L10" s="298"/>
      <c r="M10" s="298"/>
      <c r="N10" s="298"/>
      <c r="O10" s="298"/>
      <c r="P10" s="298"/>
    </row>
    <row r="11" spans="1:16" ht="15" customHeight="1" x14ac:dyDescent="0.35">
      <c r="A11" s="1324"/>
      <c r="B11" s="887"/>
      <c r="C11" s="887"/>
      <c r="D11" s="297"/>
      <c r="E11" s="297"/>
      <c r="F11" s="297"/>
      <c r="G11" s="298"/>
      <c r="H11" s="298"/>
      <c r="I11" s="298"/>
      <c r="J11" s="298"/>
      <c r="K11" s="298"/>
      <c r="L11" s="298"/>
      <c r="M11" s="298"/>
      <c r="N11" s="298"/>
      <c r="O11" s="298"/>
      <c r="P11" s="298"/>
    </row>
    <row r="12" spans="1:16" ht="15" customHeight="1" x14ac:dyDescent="0.35">
      <c r="A12" s="1323">
        <v>43501</v>
      </c>
      <c r="B12" s="886"/>
      <c r="C12" s="886">
        <v>163863</v>
      </c>
      <c r="D12" s="297">
        <v>183218</v>
      </c>
      <c r="E12" s="297"/>
      <c r="F12" s="297"/>
      <c r="G12" s="298"/>
      <c r="H12" s="298"/>
      <c r="I12" s="298"/>
      <c r="J12" s="298"/>
      <c r="K12" s="298"/>
      <c r="L12" s="298"/>
      <c r="M12" s="298"/>
      <c r="N12" s="298"/>
      <c r="O12" s="298"/>
      <c r="P12" s="298"/>
    </row>
    <row r="13" spans="1:16" ht="15" customHeight="1" x14ac:dyDescent="0.35">
      <c r="A13" s="1324"/>
      <c r="B13" s="887"/>
      <c r="C13" s="887"/>
      <c r="D13" s="297"/>
      <c r="E13" s="297"/>
      <c r="F13" s="297"/>
      <c r="G13" s="298"/>
      <c r="H13" s="298"/>
      <c r="I13" s="298"/>
      <c r="J13" s="298"/>
      <c r="K13" s="298"/>
      <c r="L13" s="298"/>
      <c r="M13" s="298"/>
      <c r="N13" s="298"/>
      <c r="O13" s="298"/>
      <c r="P13" s="298"/>
    </row>
    <row r="14" spans="1:16" ht="15" customHeight="1" x14ac:dyDescent="0.35">
      <c r="A14" s="1323">
        <v>43502</v>
      </c>
      <c r="B14" s="886"/>
      <c r="C14" s="886">
        <v>141449</v>
      </c>
      <c r="D14" s="297">
        <v>133799</v>
      </c>
      <c r="E14" s="297"/>
      <c r="F14" s="297"/>
      <c r="G14" s="298"/>
      <c r="H14" s="298"/>
      <c r="I14" s="298">
        <v>114750</v>
      </c>
      <c r="J14" s="298"/>
      <c r="K14" s="298"/>
      <c r="L14" s="298"/>
      <c r="M14" s="298"/>
      <c r="N14" s="298"/>
      <c r="O14" s="298"/>
      <c r="P14" s="298"/>
    </row>
    <row r="15" spans="1:16" ht="15" customHeight="1" x14ac:dyDescent="0.35">
      <c r="A15" s="1324"/>
      <c r="B15" s="887"/>
      <c r="C15" s="887"/>
      <c r="D15" s="297"/>
      <c r="E15" s="297"/>
      <c r="F15" s="297"/>
      <c r="G15" s="298"/>
      <c r="H15" s="298"/>
      <c r="I15" s="298">
        <v>55998</v>
      </c>
      <c r="J15" s="298"/>
      <c r="K15" s="298"/>
      <c r="L15" s="298"/>
      <c r="M15" s="298"/>
      <c r="N15" s="298"/>
      <c r="O15" s="298"/>
      <c r="P15" s="298"/>
    </row>
    <row r="16" spans="1:16" ht="15" customHeight="1" x14ac:dyDescent="0.35">
      <c r="A16" s="1323">
        <v>43503</v>
      </c>
      <c r="B16" s="886"/>
      <c r="C16" s="886">
        <v>211293</v>
      </c>
      <c r="D16" s="297">
        <v>217796</v>
      </c>
      <c r="E16" s="297">
        <v>181177</v>
      </c>
      <c r="F16" s="297">
        <v>100683</v>
      </c>
      <c r="G16" s="298"/>
      <c r="H16" s="298">
        <v>64452</v>
      </c>
      <c r="I16" s="298">
        <v>114750</v>
      </c>
      <c r="J16" s="298"/>
      <c r="K16" s="298"/>
      <c r="L16" s="298"/>
      <c r="M16" s="298"/>
      <c r="N16" s="298"/>
      <c r="O16" s="298">
        <v>617700</v>
      </c>
      <c r="P16" s="298"/>
    </row>
    <row r="17" spans="1:16" ht="15" customHeight="1" x14ac:dyDescent="0.35">
      <c r="A17" s="1324"/>
      <c r="B17" s="887"/>
      <c r="C17" s="887"/>
      <c r="D17" s="297"/>
      <c r="E17" s="297"/>
      <c r="F17" s="297"/>
      <c r="G17" s="298"/>
      <c r="H17" s="298"/>
      <c r="I17" s="298"/>
      <c r="J17" s="298"/>
      <c r="K17" s="298"/>
      <c r="L17" s="298"/>
      <c r="M17" s="298"/>
      <c r="N17" s="298"/>
      <c r="O17" s="298"/>
      <c r="P17" s="298"/>
    </row>
    <row r="18" spans="1:16" ht="15" customHeight="1" x14ac:dyDescent="0.35">
      <c r="A18" s="1323">
        <v>43504</v>
      </c>
      <c r="B18" s="886"/>
      <c r="C18" s="886">
        <v>167000</v>
      </c>
      <c r="D18" s="297">
        <v>187655</v>
      </c>
      <c r="E18" s="297"/>
      <c r="F18" s="297"/>
      <c r="G18" s="298"/>
      <c r="H18" s="298"/>
      <c r="I18" s="298">
        <v>114750</v>
      </c>
      <c r="J18" s="298"/>
      <c r="K18" s="298"/>
      <c r="L18" s="298"/>
      <c r="M18" s="298"/>
      <c r="N18" s="298"/>
      <c r="O18" s="298"/>
      <c r="P18" s="298"/>
    </row>
    <row r="19" spans="1:16" ht="15" customHeight="1" x14ac:dyDescent="0.35">
      <c r="A19" s="1324"/>
      <c r="B19" s="887"/>
      <c r="C19" s="887"/>
      <c r="D19" s="297"/>
      <c r="E19" s="297"/>
      <c r="F19" s="297"/>
      <c r="G19" s="298"/>
      <c r="H19" s="298"/>
      <c r="I19" s="298"/>
      <c r="J19" s="298"/>
      <c r="K19" s="298"/>
      <c r="L19" s="298"/>
      <c r="M19" s="298"/>
      <c r="N19" s="298"/>
      <c r="O19" s="298"/>
      <c r="P19" s="298"/>
    </row>
    <row r="20" spans="1:16" ht="15" customHeight="1" x14ac:dyDescent="0.35">
      <c r="A20" s="1323">
        <v>43505</v>
      </c>
      <c r="B20" s="886"/>
      <c r="C20" s="886">
        <v>205479</v>
      </c>
      <c r="D20" s="297">
        <v>175338</v>
      </c>
      <c r="E20" s="297"/>
      <c r="F20" s="297">
        <v>197451</v>
      </c>
      <c r="G20" s="298"/>
      <c r="H20" s="298"/>
      <c r="I20" s="298"/>
      <c r="J20" s="298"/>
      <c r="K20" s="298"/>
      <c r="L20" s="298"/>
      <c r="M20" s="298"/>
      <c r="N20" s="298"/>
      <c r="O20" s="298"/>
      <c r="P20" s="298"/>
    </row>
    <row r="21" spans="1:16" ht="15" customHeight="1" x14ac:dyDescent="0.35">
      <c r="A21" s="1324"/>
      <c r="B21" s="887"/>
      <c r="C21" s="887"/>
      <c r="D21" s="297"/>
      <c r="E21" s="297"/>
      <c r="F21" s="297"/>
      <c r="G21" s="298"/>
      <c r="H21" s="298"/>
      <c r="I21" s="298"/>
      <c r="J21" s="298"/>
      <c r="K21" s="298"/>
      <c r="L21" s="298"/>
      <c r="M21" s="298"/>
      <c r="N21" s="298"/>
      <c r="O21" s="298"/>
      <c r="P21" s="298"/>
    </row>
    <row r="22" spans="1:16" ht="15" customHeight="1" x14ac:dyDescent="0.35">
      <c r="A22" s="1323">
        <v>43506</v>
      </c>
      <c r="B22" s="886"/>
      <c r="C22" s="886">
        <v>171666</v>
      </c>
      <c r="D22" s="297">
        <v>170213</v>
      </c>
      <c r="E22" s="297"/>
      <c r="F22" s="297"/>
      <c r="G22" s="298"/>
      <c r="H22" s="298"/>
      <c r="I22" s="298"/>
      <c r="J22" s="298"/>
      <c r="K22" s="298"/>
      <c r="L22" s="298"/>
      <c r="M22" s="298"/>
      <c r="N22" s="298"/>
      <c r="O22" s="298"/>
      <c r="P22" s="298"/>
    </row>
    <row r="23" spans="1:16" ht="15" customHeight="1" x14ac:dyDescent="0.35">
      <c r="A23" s="1324"/>
      <c r="B23" s="887"/>
      <c r="C23" s="887"/>
      <c r="D23" s="297"/>
      <c r="E23" s="297"/>
      <c r="F23" s="297"/>
      <c r="G23" s="298"/>
      <c r="H23" s="298"/>
      <c r="I23" s="298"/>
      <c r="J23" s="298"/>
      <c r="K23" s="298"/>
      <c r="L23" s="298"/>
      <c r="M23" s="298"/>
      <c r="N23" s="298"/>
      <c r="O23" s="298"/>
      <c r="P23" s="298"/>
    </row>
    <row r="24" spans="1:16" ht="15" customHeight="1" x14ac:dyDescent="0.35">
      <c r="A24" s="1323">
        <v>43507</v>
      </c>
      <c r="B24" s="886"/>
      <c r="C24" s="886">
        <v>142902</v>
      </c>
      <c r="D24" s="297">
        <v>194387</v>
      </c>
      <c r="E24" s="297">
        <v>137969</v>
      </c>
      <c r="F24" s="297"/>
      <c r="G24" s="298"/>
      <c r="H24" s="298"/>
      <c r="I24" s="298"/>
      <c r="J24" s="298">
        <v>66555</v>
      </c>
      <c r="K24" s="298"/>
      <c r="L24" s="298"/>
      <c r="M24" s="298"/>
      <c r="N24" s="298">
        <v>506610</v>
      </c>
      <c r="O24" s="298">
        <v>334270</v>
      </c>
      <c r="P24" s="298"/>
    </row>
    <row r="25" spans="1:16" ht="15" customHeight="1" x14ac:dyDescent="0.35">
      <c r="A25" s="1324"/>
      <c r="B25" s="887"/>
      <c r="C25" s="887"/>
      <c r="D25" s="297"/>
      <c r="E25" s="297"/>
      <c r="F25" s="297"/>
      <c r="G25" s="298"/>
      <c r="H25" s="298"/>
      <c r="I25" s="298"/>
      <c r="J25" s="298"/>
      <c r="K25" s="298"/>
      <c r="L25" s="298"/>
      <c r="M25" s="298"/>
      <c r="N25" s="298"/>
      <c r="O25" s="298"/>
      <c r="P25" s="298"/>
    </row>
    <row r="26" spans="1:16" ht="15" customHeight="1" x14ac:dyDescent="0.35">
      <c r="A26" s="1323">
        <v>43508</v>
      </c>
      <c r="B26" s="886"/>
      <c r="C26" s="886">
        <v>240134</v>
      </c>
      <c r="D26" s="297">
        <v>172584</v>
      </c>
      <c r="E26" s="297"/>
      <c r="F26" s="297"/>
      <c r="G26" s="298"/>
      <c r="H26" s="298"/>
      <c r="I26" s="298">
        <v>114750</v>
      </c>
      <c r="J26" s="298"/>
      <c r="K26" s="298"/>
      <c r="L26" s="298"/>
      <c r="M26" s="298"/>
      <c r="N26" s="298"/>
      <c r="O26" s="298"/>
      <c r="P26" s="298"/>
    </row>
    <row r="27" spans="1:16" ht="15" customHeight="1" x14ac:dyDescent="0.35">
      <c r="A27" s="1324"/>
      <c r="B27" s="887"/>
      <c r="C27" s="887"/>
      <c r="D27" s="297"/>
      <c r="E27" s="297"/>
      <c r="F27" s="297"/>
      <c r="G27" s="298"/>
      <c r="H27" s="298"/>
      <c r="I27" s="298"/>
      <c r="J27" s="298"/>
      <c r="K27" s="298"/>
      <c r="L27" s="298"/>
      <c r="M27" s="298"/>
      <c r="N27" s="298"/>
      <c r="O27" s="298"/>
      <c r="P27" s="298"/>
    </row>
    <row r="28" spans="1:16" ht="15" customHeight="1" x14ac:dyDescent="0.35">
      <c r="A28" s="1323">
        <v>43509</v>
      </c>
      <c r="B28" s="886"/>
      <c r="C28" s="886">
        <v>152771</v>
      </c>
      <c r="D28" s="297">
        <v>172049</v>
      </c>
      <c r="E28" s="297"/>
      <c r="F28" s="297"/>
      <c r="G28" s="298"/>
      <c r="H28" s="298"/>
      <c r="I28" s="298">
        <v>114750</v>
      </c>
      <c r="J28" s="298"/>
      <c r="K28" s="298"/>
      <c r="L28" s="298">
        <v>72756</v>
      </c>
      <c r="M28" s="298"/>
      <c r="N28" s="298"/>
      <c r="O28" s="298"/>
      <c r="P28" s="298"/>
    </row>
    <row r="29" spans="1:16" ht="15" customHeight="1" x14ac:dyDescent="0.35">
      <c r="A29" s="1324"/>
      <c r="B29" s="887"/>
      <c r="C29" s="887"/>
      <c r="D29" s="297"/>
      <c r="E29" s="297"/>
      <c r="F29" s="297"/>
      <c r="G29" s="298"/>
      <c r="H29" s="298"/>
      <c r="I29" s="298"/>
      <c r="J29" s="298"/>
      <c r="K29" s="298"/>
      <c r="L29" s="298"/>
      <c r="M29" s="298"/>
      <c r="N29" s="298"/>
      <c r="O29" s="298"/>
      <c r="P29" s="298"/>
    </row>
    <row r="30" spans="1:16" ht="15" customHeight="1" x14ac:dyDescent="0.35">
      <c r="A30" s="1323">
        <v>43510</v>
      </c>
      <c r="B30" s="886"/>
      <c r="C30" s="886">
        <v>161951</v>
      </c>
      <c r="D30" s="297">
        <v>153704</v>
      </c>
      <c r="E30" s="297"/>
      <c r="F30" s="297">
        <v>182362</v>
      </c>
      <c r="G30" s="298">
        <v>281736</v>
      </c>
      <c r="H30" s="298"/>
      <c r="I30" s="298"/>
      <c r="J30" s="298"/>
      <c r="K30" s="298"/>
      <c r="L30" s="298"/>
      <c r="M30" s="298"/>
      <c r="N30" s="298">
        <v>555170</v>
      </c>
      <c r="O30" s="298"/>
      <c r="P30" s="298"/>
    </row>
    <row r="31" spans="1:16" ht="15" customHeight="1" x14ac:dyDescent="0.35">
      <c r="A31" s="1324"/>
      <c r="B31" s="887"/>
      <c r="C31" s="887"/>
      <c r="D31" s="297"/>
      <c r="E31" s="297"/>
      <c r="F31" s="297"/>
      <c r="G31" s="298"/>
      <c r="H31" s="298"/>
      <c r="I31" s="298"/>
      <c r="J31" s="298"/>
      <c r="K31" s="298"/>
      <c r="L31" s="298"/>
      <c r="M31" s="298"/>
      <c r="N31" s="298"/>
      <c r="O31" s="298"/>
      <c r="P31" s="298"/>
    </row>
    <row r="32" spans="1:16" ht="15" customHeight="1" x14ac:dyDescent="0.35">
      <c r="A32" s="1323">
        <v>43511</v>
      </c>
      <c r="B32" s="886"/>
      <c r="C32" s="886">
        <v>191862</v>
      </c>
      <c r="D32" s="297">
        <v>185819</v>
      </c>
      <c r="E32" s="297">
        <v>161968</v>
      </c>
      <c r="F32" s="297"/>
      <c r="G32" s="298"/>
      <c r="H32" s="298"/>
      <c r="I32" s="298">
        <v>114750</v>
      </c>
      <c r="J32" s="298"/>
      <c r="K32" s="298"/>
      <c r="L32" s="298"/>
      <c r="M32" s="298"/>
      <c r="N32" s="298"/>
      <c r="O32" s="298">
        <v>393240</v>
      </c>
      <c r="P32" s="298"/>
    </row>
    <row r="33" spans="1:16" ht="15" customHeight="1" x14ac:dyDescent="0.35">
      <c r="A33" s="1324"/>
      <c r="B33" s="887"/>
      <c r="C33" s="887"/>
      <c r="D33" s="297"/>
      <c r="E33" s="297"/>
      <c r="F33" s="297"/>
      <c r="G33" s="298"/>
      <c r="H33" s="298"/>
      <c r="I33" s="298"/>
      <c r="J33" s="298"/>
      <c r="K33" s="298"/>
      <c r="L33" s="298"/>
      <c r="M33" s="298"/>
      <c r="N33" s="298"/>
      <c r="O33" s="298"/>
      <c r="P33" s="298"/>
    </row>
    <row r="34" spans="1:16" ht="15" customHeight="1" x14ac:dyDescent="0.35">
      <c r="A34" s="1323">
        <v>43512</v>
      </c>
      <c r="B34" s="886"/>
      <c r="C34" s="886">
        <v>175109</v>
      </c>
      <c r="D34" s="297">
        <v>209228</v>
      </c>
      <c r="E34" s="297"/>
      <c r="F34" s="297"/>
      <c r="G34" s="298"/>
      <c r="H34" s="298">
        <v>68306</v>
      </c>
      <c r="I34" s="298">
        <v>114750</v>
      </c>
      <c r="J34" s="298"/>
      <c r="K34" s="298"/>
      <c r="L34" s="298"/>
      <c r="M34" s="298"/>
      <c r="N34" s="298"/>
      <c r="O34" s="298"/>
      <c r="P34" s="298"/>
    </row>
    <row r="35" spans="1:16" ht="15" customHeight="1" x14ac:dyDescent="0.35">
      <c r="A35" s="1324"/>
      <c r="B35" s="887"/>
      <c r="C35" s="887"/>
      <c r="D35" s="297"/>
      <c r="E35" s="297"/>
      <c r="F35" s="297"/>
      <c r="G35" s="298"/>
      <c r="H35" s="298"/>
      <c r="I35" s="298"/>
      <c r="J35" s="298"/>
      <c r="K35" s="298"/>
      <c r="L35" s="298"/>
      <c r="M35" s="298"/>
      <c r="N35" s="298"/>
      <c r="O35" s="298"/>
      <c r="P35" s="298"/>
    </row>
    <row r="36" spans="1:16" ht="15" customHeight="1" x14ac:dyDescent="0.35">
      <c r="A36" s="1323">
        <v>43513</v>
      </c>
      <c r="B36" s="886"/>
      <c r="C36" s="886">
        <v>158355</v>
      </c>
      <c r="D36" s="297">
        <v>188018</v>
      </c>
      <c r="E36" s="297"/>
      <c r="F36" s="297"/>
      <c r="G36" s="298"/>
      <c r="H36" s="298"/>
      <c r="I36" s="298"/>
      <c r="J36" s="298"/>
      <c r="K36" s="298"/>
      <c r="L36" s="298"/>
      <c r="M36" s="298"/>
      <c r="N36" s="298"/>
      <c r="O36" s="298"/>
      <c r="P36" s="298"/>
    </row>
    <row r="37" spans="1:16" ht="15" customHeight="1" x14ac:dyDescent="0.35">
      <c r="A37" s="1324"/>
      <c r="B37" s="887"/>
      <c r="C37" s="887"/>
      <c r="D37" s="297"/>
      <c r="E37" s="297"/>
      <c r="F37" s="297"/>
      <c r="G37" s="298"/>
      <c r="H37" s="298"/>
      <c r="I37" s="298"/>
      <c r="J37" s="298"/>
      <c r="K37" s="298"/>
      <c r="L37" s="298"/>
      <c r="M37" s="298"/>
      <c r="N37" s="298"/>
      <c r="O37" s="298"/>
      <c r="P37" s="298"/>
    </row>
    <row r="38" spans="1:16" ht="15" customHeight="1" x14ac:dyDescent="0.35">
      <c r="A38" s="1323">
        <v>43514</v>
      </c>
      <c r="B38" s="886"/>
      <c r="C38" s="886">
        <v>260330</v>
      </c>
      <c r="D38" s="297"/>
      <c r="E38" s="297"/>
      <c r="F38" s="297">
        <v>161968</v>
      </c>
      <c r="G38" s="298"/>
      <c r="H38" s="298"/>
      <c r="I38" s="298">
        <v>114750</v>
      </c>
      <c r="J38" s="298"/>
      <c r="K38" s="298"/>
      <c r="L38" s="298"/>
      <c r="M38" s="298"/>
      <c r="N38" s="298"/>
      <c r="O38" s="298"/>
      <c r="P38" s="298"/>
    </row>
    <row r="39" spans="1:16" ht="15" customHeight="1" x14ac:dyDescent="0.35">
      <c r="A39" s="1324"/>
      <c r="B39" s="887"/>
      <c r="C39" s="887"/>
      <c r="D39" s="297">
        <v>175262</v>
      </c>
      <c r="E39" s="297"/>
      <c r="F39" s="297"/>
      <c r="G39" s="298"/>
      <c r="H39" s="298"/>
      <c r="I39" s="298"/>
      <c r="J39" s="298"/>
      <c r="K39" s="298"/>
      <c r="L39" s="298"/>
      <c r="M39" s="298"/>
      <c r="N39" s="298"/>
      <c r="O39" s="298"/>
      <c r="P39" s="298"/>
    </row>
    <row r="40" spans="1:16" ht="15" customHeight="1" x14ac:dyDescent="0.35">
      <c r="A40" s="1323">
        <v>43515</v>
      </c>
      <c r="B40" s="886"/>
      <c r="C40" s="886">
        <v>153077</v>
      </c>
      <c r="D40" s="297">
        <v>160268</v>
      </c>
      <c r="E40" s="297"/>
      <c r="F40" s="297"/>
      <c r="G40" s="298"/>
      <c r="H40" s="298"/>
      <c r="I40" s="298">
        <v>114750</v>
      </c>
      <c r="J40" s="298">
        <v>91461</v>
      </c>
      <c r="K40" s="298"/>
      <c r="L40" s="298"/>
      <c r="M40" s="298"/>
      <c r="N40" s="298">
        <v>516670</v>
      </c>
      <c r="O40" s="298"/>
      <c r="P40" s="298"/>
    </row>
    <row r="41" spans="1:16" ht="15" customHeight="1" x14ac:dyDescent="0.35">
      <c r="A41" s="1324"/>
      <c r="B41" s="887"/>
      <c r="C41" s="887"/>
      <c r="D41" s="297"/>
      <c r="E41" s="297"/>
      <c r="F41" s="297"/>
      <c r="G41" s="298"/>
      <c r="H41" s="298"/>
      <c r="I41" s="298"/>
      <c r="J41" s="298"/>
      <c r="K41" s="298"/>
      <c r="L41" s="298"/>
      <c r="M41" s="298"/>
      <c r="N41" s="298"/>
      <c r="O41" s="298"/>
      <c r="P41" s="298"/>
    </row>
    <row r="42" spans="1:16" ht="15" customHeight="1" x14ac:dyDescent="0.35">
      <c r="A42" s="1323">
        <v>43516</v>
      </c>
      <c r="B42" s="886"/>
      <c r="C42" s="886">
        <v>132345</v>
      </c>
      <c r="D42" s="297">
        <v>155678</v>
      </c>
      <c r="E42" s="297">
        <v>135754</v>
      </c>
      <c r="F42" s="297"/>
      <c r="G42" s="298"/>
      <c r="H42" s="298"/>
      <c r="I42" s="298">
        <v>114750</v>
      </c>
      <c r="J42" s="298"/>
      <c r="K42" s="298"/>
      <c r="L42" s="298">
        <v>77648</v>
      </c>
      <c r="M42" s="298"/>
      <c r="N42" s="298"/>
      <c r="O42" s="298">
        <v>594360</v>
      </c>
      <c r="P42" s="298"/>
    </row>
    <row r="43" spans="1:16" ht="15" customHeight="1" x14ac:dyDescent="0.35">
      <c r="A43" s="1324"/>
      <c r="B43" s="887"/>
      <c r="C43" s="887"/>
      <c r="D43" s="298"/>
      <c r="E43" s="297"/>
      <c r="F43" s="297"/>
      <c r="G43" s="298"/>
      <c r="H43" s="298"/>
      <c r="I43" s="298"/>
      <c r="J43" s="298"/>
      <c r="K43" s="298"/>
      <c r="L43" s="298"/>
      <c r="M43" s="298"/>
      <c r="N43" s="298"/>
      <c r="O43" s="298"/>
      <c r="P43" s="298"/>
    </row>
    <row r="44" spans="1:16" ht="15" customHeight="1" x14ac:dyDescent="0.35">
      <c r="A44" s="1323">
        <v>43517</v>
      </c>
      <c r="B44" s="886"/>
      <c r="C44" s="886">
        <v>218178</v>
      </c>
      <c r="D44" s="298">
        <v>185819</v>
      </c>
      <c r="E44" s="297"/>
      <c r="F44" s="297">
        <v>163719</v>
      </c>
      <c r="G44" s="298"/>
      <c r="H44" s="298"/>
      <c r="I44" s="298">
        <v>114750</v>
      </c>
      <c r="J44" s="298"/>
      <c r="K44" s="298"/>
      <c r="L44" s="298"/>
      <c r="M44" s="298"/>
      <c r="N44" s="298"/>
      <c r="O44" s="298"/>
      <c r="P44" s="298"/>
    </row>
    <row r="45" spans="1:16" ht="15" customHeight="1" x14ac:dyDescent="0.35">
      <c r="A45" s="1324"/>
      <c r="B45" s="887"/>
      <c r="C45" s="887"/>
      <c r="D45" s="297"/>
      <c r="E45" s="297"/>
      <c r="F45" s="297"/>
      <c r="G45" s="298"/>
      <c r="H45" s="298"/>
      <c r="I45" s="298"/>
      <c r="J45" s="298"/>
      <c r="K45" s="298"/>
      <c r="L45" s="298"/>
      <c r="M45" s="298"/>
      <c r="N45" s="298"/>
      <c r="O45" s="298"/>
      <c r="P45" s="298"/>
    </row>
    <row r="46" spans="1:16" ht="15" customHeight="1" x14ac:dyDescent="0.35">
      <c r="A46" s="1323">
        <v>43518</v>
      </c>
      <c r="B46" s="886"/>
      <c r="C46" s="886">
        <v>217490</v>
      </c>
      <c r="D46" s="297">
        <v>169677</v>
      </c>
      <c r="E46" s="297"/>
      <c r="F46" s="297"/>
      <c r="G46" s="298"/>
      <c r="H46" s="298"/>
      <c r="I46" s="298"/>
      <c r="J46" s="298"/>
      <c r="K46" s="298"/>
      <c r="L46" s="298"/>
      <c r="M46" s="298"/>
      <c r="N46" s="298">
        <v>405170</v>
      </c>
      <c r="O46" s="298">
        <v>291800</v>
      </c>
      <c r="P46" s="298"/>
    </row>
    <row r="47" spans="1:16" ht="15" customHeight="1" x14ac:dyDescent="0.35">
      <c r="A47" s="1324"/>
      <c r="B47" s="887"/>
      <c r="C47" s="887"/>
      <c r="D47" s="297"/>
      <c r="E47" s="297"/>
      <c r="F47" s="297"/>
      <c r="G47" s="298"/>
      <c r="H47" s="298"/>
      <c r="I47" s="298"/>
      <c r="J47" s="298"/>
      <c r="K47" s="298"/>
      <c r="L47" s="298"/>
      <c r="M47" s="298"/>
      <c r="N47" s="298"/>
      <c r="O47" s="298"/>
      <c r="P47" s="298"/>
    </row>
    <row r="48" spans="1:16" ht="15" customHeight="1" x14ac:dyDescent="0.35">
      <c r="A48" s="1323">
        <v>43519</v>
      </c>
      <c r="B48" s="886"/>
      <c r="C48" s="886">
        <v>182300</v>
      </c>
      <c r="D48" s="297">
        <v>189261</v>
      </c>
      <c r="E48" s="297"/>
      <c r="F48" s="297"/>
      <c r="G48" s="298"/>
      <c r="H48" s="298">
        <v>85011</v>
      </c>
      <c r="I48" s="298">
        <v>114750</v>
      </c>
      <c r="J48" s="298"/>
      <c r="K48" s="298"/>
      <c r="L48" s="298"/>
      <c r="M48" s="298"/>
      <c r="N48" s="298"/>
      <c r="O48" s="298"/>
      <c r="P48" s="298"/>
    </row>
    <row r="49" spans="1:16" ht="15" customHeight="1" x14ac:dyDescent="0.35">
      <c r="A49" s="1324"/>
      <c r="B49" s="887"/>
      <c r="C49" s="887"/>
      <c r="D49" s="297"/>
      <c r="E49" s="297"/>
      <c r="F49" s="297"/>
      <c r="G49" s="298"/>
      <c r="H49" s="298"/>
      <c r="I49" s="298"/>
      <c r="J49" s="298"/>
      <c r="K49" s="298"/>
      <c r="L49" s="298"/>
      <c r="M49" s="298"/>
      <c r="N49" s="298"/>
      <c r="O49" s="298"/>
      <c r="P49" s="298"/>
    </row>
    <row r="50" spans="1:16" ht="15" customHeight="1" x14ac:dyDescent="0.35">
      <c r="A50" s="1323">
        <v>43520</v>
      </c>
      <c r="B50" s="886"/>
      <c r="C50" s="886">
        <v>215960</v>
      </c>
      <c r="D50" s="297">
        <v>191709</v>
      </c>
      <c r="E50" s="297">
        <v>136784</v>
      </c>
      <c r="F50" s="297">
        <v>163616</v>
      </c>
      <c r="G50" s="298"/>
      <c r="H50" s="298"/>
      <c r="I50" s="298"/>
      <c r="J50" s="298"/>
      <c r="K50" s="298"/>
      <c r="L50" s="298"/>
      <c r="M50" s="298"/>
      <c r="N50" s="298"/>
      <c r="O50" s="298"/>
      <c r="P50" s="298"/>
    </row>
    <row r="51" spans="1:16" ht="15" customHeight="1" x14ac:dyDescent="0.35">
      <c r="A51" s="1324"/>
      <c r="B51" s="887"/>
      <c r="C51" s="887"/>
      <c r="D51" s="297"/>
      <c r="E51" s="297"/>
      <c r="F51" s="297"/>
      <c r="G51" s="298"/>
      <c r="H51" s="298"/>
      <c r="I51" s="298"/>
      <c r="J51" s="298"/>
      <c r="K51" s="298"/>
      <c r="L51" s="298"/>
      <c r="M51" s="298"/>
      <c r="N51" s="298"/>
      <c r="O51" s="298"/>
      <c r="P51" s="298"/>
    </row>
    <row r="52" spans="1:16" ht="15" customHeight="1" x14ac:dyDescent="0.35">
      <c r="A52" s="1323">
        <v>43521</v>
      </c>
      <c r="B52" s="886"/>
      <c r="C52" s="886">
        <v>227358</v>
      </c>
      <c r="D52" s="297">
        <v>188573</v>
      </c>
      <c r="E52" s="297"/>
      <c r="F52" s="297"/>
      <c r="G52" s="298"/>
      <c r="H52" s="298"/>
      <c r="I52" s="298">
        <v>114750</v>
      </c>
      <c r="J52" s="298"/>
      <c r="K52" s="298"/>
      <c r="L52" s="298"/>
      <c r="M52" s="298"/>
      <c r="N52" s="298"/>
      <c r="O52" s="298"/>
      <c r="P52" s="298"/>
    </row>
    <row r="53" spans="1:16" ht="15" customHeight="1" x14ac:dyDescent="0.35">
      <c r="A53" s="1324"/>
      <c r="B53" s="887"/>
      <c r="C53" s="887"/>
      <c r="D53" s="297"/>
      <c r="E53" s="297"/>
      <c r="F53" s="297"/>
      <c r="G53" s="298"/>
      <c r="H53" s="298"/>
      <c r="I53" s="298"/>
      <c r="J53" s="298"/>
      <c r="K53" s="298"/>
      <c r="L53" s="298"/>
      <c r="M53" s="298"/>
      <c r="N53" s="298"/>
      <c r="O53" s="298"/>
      <c r="P53" s="298"/>
    </row>
    <row r="54" spans="1:16" ht="15" customHeight="1" x14ac:dyDescent="0.35">
      <c r="A54" s="1323">
        <v>43522</v>
      </c>
      <c r="B54" s="886"/>
      <c r="C54" s="886">
        <v>205020</v>
      </c>
      <c r="D54" s="297">
        <v>124313</v>
      </c>
      <c r="E54" s="297"/>
      <c r="F54" s="297"/>
      <c r="G54" s="298"/>
      <c r="H54" s="298"/>
      <c r="I54" s="298"/>
      <c r="J54" s="298">
        <v>93024</v>
      </c>
      <c r="K54" s="298"/>
      <c r="L54" s="298"/>
      <c r="M54" s="298"/>
      <c r="N54" s="298"/>
      <c r="O54" s="298"/>
      <c r="P54" s="298"/>
    </row>
    <row r="55" spans="1:16" ht="15" customHeight="1" x14ac:dyDescent="0.35">
      <c r="A55" s="1324"/>
      <c r="B55" s="887"/>
      <c r="C55" s="887"/>
      <c r="D55" s="297"/>
      <c r="E55" s="297"/>
      <c r="F55" s="297"/>
      <c r="G55" s="298"/>
      <c r="H55" s="298"/>
      <c r="I55" s="298"/>
      <c r="J55" s="298"/>
      <c r="K55" s="298"/>
      <c r="L55" s="298"/>
      <c r="M55" s="298"/>
      <c r="N55" s="298"/>
      <c r="O55" s="298"/>
      <c r="P55" s="298"/>
    </row>
    <row r="56" spans="1:16" ht="15" customHeight="1" x14ac:dyDescent="0.35">
      <c r="A56" s="1323">
        <v>43523</v>
      </c>
      <c r="B56" s="886"/>
      <c r="C56" s="886">
        <v>139230</v>
      </c>
      <c r="D56" s="297">
        <v>158967</v>
      </c>
      <c r="E56" s="297"/>
      <c r="F56" s="297"/>
      <c r="G56" s="298"/>
      <c r="H56" s="298"/>
      <c r="I56" s="298">
        <v>114750</v>
      </c>
      <c r="J56" s="298"/>
      <c r="K56" s="298"/>
      <c r="L56" s="298"/>
      <c r="M56" s="298"/>
      <c r="N56" s="298"/>
      <c r="O56" s="298"/>
      <c r="P56" s="298"/>
    </row>
    <row r="57" spans="1:16" ht="15" customHeight="1" x14ac:dyDescent="0.35">
      <c r="A57" s="1324"/>
      <c r="B57" s="887"/>
      <c r="C57" s="887"/>
      <c r="D57" s="297"/>
      <c r="E57" s="297"/>
      <c r="F57" s="297"/>
      <c r="G57" s="298"/>
      <c r="H57" s="298"/>
      <c r="I57" s="298"/>
      <c r="J57" s="298"/>
      <c r="K57" s="298"/>
      <c r="L57" s="298"/>
      <c r="M57" s="298"/>
      <c r="N57" s="298"/>
      <c r="O57" s="298"/>
      <c r="P57" s="298"/>
    </row>
    <row r="58" spans="1:16" ht="15" customHeight="1" x14ac:dyDescent="0.35">
      <c r="A58" s="1323">
        <v>43524</v>
      </c>
      <c r="B58" s="886"/>
      <c r="C58" s="886">
        <v>223992</v>
      </c>
      <c r="D58" s="297">
        <v>150782</v>
      </c>
      <c r="E58" s="297"/>
      <c r="F58" s="297">
        <v>150000</v>
      </c>
      <c r="G58" s="298"/>
      <c r="H58" s="298">
        <v>73143</v>
      </c>
      <c r="I58" s="298">
        <v>114750</v>
      </c>
      <c r="J58" s="298"/>
      <c r="K58" s="298"/>
      <c r="L58" s="298"/>
      <c r="M58" s="298"/>
      <c r="N58" s="298"/>
      <c r="O58" s="298"/>
      <c r="P58" s="298"/>
    </row>
    <row r="59" spans="1:16" ht="15" customHeight="1" x14ac:dyDescent="0.35">
      <c r="A59" s="1324"/>
      <c r="B59" s="887"/>
      <c r="C59" s="887"/>
      <c r="D59" s="297"/>
      <c r="E59" s="297"/>
      <c r="F59" s="297"/>
      <c r="G59" s="298"/>
      <c r="H59" s="298"/>
      <c r="I59" s="298"/>
      <c r="J59" s="298"/>
      <c r="K59" s="298"/>
      <c r="L59" s="298"/>
      <c r="M59" s="298"/>
      <c r="N59" s="298"/>
      <c r="O59" s="298"/>
      <c r="P59" s="298"/>
    </row>
    <row r="60" spans="1:16" s="295" customFormat="1" ht="27" customHeight="1" x14ac:dyDescent="0.35">
      <c r="A60" s="862" t="s">
        <v>113</v>
      </c>
      <c r="B60" s="293">
        <f t="shared" ref="B60:O60" si="0">SUM(B6:B59)</f>
        <v>0</v>
      </c>
      <c r="C60" s="293">
        <f t="shared" si="0"/>
        <v>5039242</v>
      </c>
      <c r="D60" s="293">
        <f t="shared" si="0"/>
        <v>4865541</v>
      </c>
      <c r="E60" s="293">
        <f t="shared" si="0"/>
        <v>965163</v>
      </c>
      <c r="F60" s="293">
        <f t="shared" si="0"/>
        <v>1119799</v>
      </c>
      <c r="G60" s="293">
        <f t="shared" si="0"/>
        <v>281736</v>
      </c>
      <c r="H60" s="293">
        <f t="shared" si="0"/>
        <v>380778</v>
      </c>
      <c r="I60" s="293">
        <f t="shared" si="0"/>
        <v>2006748</v>
      </c>
      <c r="J60" s="293">
        <f t="shared" si="0"/>
        <v>349190</v>
      </c>
      <c r="K60" s="293">
        <f t="shared" si="0"/>
        <v>0</v>
      </c>
      <c r="L60" s="293">
        <f t="shared" si="0"/>
        <v>246029</v>
      </c>
      <c r="M60" s="293">
        <f t="shared" si="0"/>
        <v>0</v>
      </c>
      <c r="N60" s="293">
        <f t="shared" si="0"/>
        <v>1983620</v>
      </c>
      <c r="O60" s="293">
        <f t="shared" si="0"/>
        <v>2560840</v>
      </c>
      <c r="P60" s="293">
        <f>SUM(B60:O60)</f>
        <v>19798686</v>
      </c>
    </row>
    <row r="61" spans="1:16" s="295" customFormat="1" ht="81" customHeight="1" x14ac:dyDescent="0.35">
      <c r="A61" s="304"/>
      <c r="B61" s="304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</row>
    <row r="62" spans="1:16" ht="26.25" customHeight="1" thickBot="1" x14ac:dyDescent="0.4">
      <c r="A62" s="299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300"/>
      <c r="M62" s="299"/>
      <c r="N62" s="299"/>
      <c r="O62" s="299"/>
      <c r="P62" s="299"/>
    </row>
    <row r="63" spans="1:16" s="295" customFormat="1" ht="48" customHeight="1" thickBot="1" x14ac:dyDescent="0.4">
      <c r="A63" s="1293" t="s">
        <v>2</v>
      </c>
      <c r="B63" s="311" t="s">
        <v>293</v>
      </c>
      <c r="C63" s="306" t="s">
        <v>293</v>
      </c>
      <c r="D63" s="307" t="s">
        <v>7</v>
      </c>
      <c r="E63" s="1317" t="s">
        <v>353</v>
      </c>
      <c r="F63" s="1318"/>
      <c r="G63" s="1319"/>
      <c r="H63" s="1320" t="s">
        <v>303</v>
      </c>
      <c r="I63" s="1321"/>
      <c r="J63" s="1321"/>
      <c r="K63" s="1322"/>
      <c r="L63" s="888" t="s">
        <v>7</v>
      </c>
      <c r="M63" s="307" t="s">
        <v>349</v>
      </c>
      <c r="N63" s="307"/>
      <c r="O63" s="313" t="s">
        <v>304</v>
      </c>
      <c r="P63" s="1315" t="s">
        <v>9</v>
      </c>
    </row>
    <row r="64" spans="1:16" s="295" customFormat="1" ht="15" customHeight="1" thickBot="1" x14ac:dyDescent="0.4">
      <c r="A64" s="1293"/>
      <c r="B64" s="312" t="s">
        <v>317</v>
      </c>
      <c r="C64" s="308" t="s">
        <v>190</v>
      </c>
      <c r="D64" s="309" t="s">
        <v>306</v>
      </c>
      <c r="E64" s="309" t="s">
        <v>322</v>
      </c>
      <c r="F64" s="309" t="s">
        <v>354</v>
      </c>
      <c r="G64" s="309" t="s">
        <v>355</v>
      </c>
      <c r="H64" s="309" t="s">
        <v>197</v>
      </c>
      <c r="I64" s="309" t="s">
        <v>198</v>
      </c>
      <c r="J64" s="309" t="s">
        <v>199</v>
      </c>
      <c r="K64" s="309" t="s">
        <v>123</v>
      </c>
      <c r="L64" s="309" t="s">
        <v>307</v>
      </c>
      <c r="M64" s="309" t="s">
        <v>375</v>
      </c>
      <c r="N64" s="309" t="s">
        <v>356</v>
      </c>
      <c r="O64" s="309" t="s">
        <v>284</v>
      </c>
      <c r="P64" s="1316"/>
    </row>
    <row r="65" spans="1:16" ht="15" customHeight="1" x14ac:dyDescent="0.35">
      <c r="A65" s="310">
        <v>43497</v>
      </c>
      <c r="B65" s="305"/>
      <c r="C65" s="887">
        <v>165519</v>
      </c>
      <c r="D65" s="305"/>
      <c r="E65" s="305">
        <v>266067</v>
      </c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</row>
    <row r="66" spans="1:16" ht="15" customHeight="1" x14ac:dyDescent="0.35">
      <c r="A66" s="310">
        <v>43498</v>
      </c>
      <c r="B66" s="298"/>
      <c r="C66" s="297">
        <v>203873</v>
      </c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</row>
    <row r="67" spans="1:16" ht="15" customHeight="1" x14ac:dyDescent="0.35">
      <c r="A67" s="310">
        <v>43499</v>
      </c>
      <c r="B67" s="298"/>
      <c r="C67" s="297">
        <v>198212</v>
      </c>
      <c r="D67" s="298">
        <v>237045</v>
      </c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8"/>
    </row>
    <row r="68" spans="1:16" ht="15" customHeight="1" x14ac:dyDescent="0.35">
      <c r="A68" s="310">
        <v>43500</v>
      </c>
      <c r="B68" s="298"/>
      <c r="C68" s="297"/>
      <c r="D68" s="298"/>
      <c r="E68" s="298"/>
      <c r="F68" s="298"/>
      <c r="G68" s="298">
        <v>183793</v>
      </c>
      <c r="H68" s="298"/>
      <c r="I68" s="298"/>
      <c r="J68" s="298"/>
      <c r="K68" s="298"/>
      <c r="L68" s="298"/>
      <c r="M68" s="298"/>
      <c r="N68" s="298"/>
      <c r="O68" s="298"/>
      <c r="P68" s="298"/>
    </row>
    <row r="69" spans="1:16" ht="15" customHeight="1" x14ac:dyDescent="0.35">
      <c r="A69" s="1323">
        <v>43501</v>
      </c>
      <c r="B69" s="298"/>
      <c r="C69" s="297">
        <v>178934</v>
      </c>
      <c r="D69" s="298"/>
      <c r="E69" s="298"/>
      <c r="F69" s="298"/>
      <c r="G69" s="298"/>
      <c r="H69" s="298"/>
      <c r="I69" s="298"/>
      <c r="J69" s="298"/>
      <c r="K69" s="298"/>
      <c r="L69" s="298"/>
      <c r="M69" s="298"/>
      <c r="N69" s="298"/>
      <c r="O69" s="298"/>
      <c r="P69" s="298"/>
    </row>
    <row r="70" spans="1:16" ht="15" customHeight="1" x14ac:dyDescent="0.35">
      <c r="A70" s="1324"/>
      <c r="B70" s="298"/>
      <c r="C70" s="297">
        <v>203108</v>
      </c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</row>
    <row r="71" spans="1:16" ht="15" customHeight="1" x14ac:dyDescent="0.35">
      <c r="A71" s="1323">
        <v>43502</v>
      </c>
      <c r="B71" s="298">
        <v>229500</v>
      </c>
      <c r="C71" s="297"/>
      <c r="D71" s="298"/>
      <c r="E71" s="298"/>
      <c r="F71" s="298">
        <v>310284</v>
      </c>
      <c r="G71" s="298"/>
      <c r="H71" s="298"/>
      <c r="I71" s="298"/>
      <c r="J71" s="298"/>
      <c r="K71" s="298">
        <v>81626</v>
      </c>
      <c r="L71" s="298"/>
      <c r="M71" s="298"/>
      <c r="N71" s="298"/>
      <c r="O71" s="298"/>
      <c r="P71" s="298"/>
    </row>
    <row r="72" spans="1:16" ht="15" customHeight="1" x14ac:dyDescent="0.35">
      <c r="A72" s="1324"/>
      <c r="B72" s="298">
        <v>235922</v>
      </c>
      <c r="C72" s="297">
        <v>212747</v>
      </c>
      <c r="D72" s="298"/>
      <c r="E72" s="298"/>
      <c r="F72" s="298"/>
      <c r="G72" s="298"/>
      <c r="H72" s="298"/>
      <c r="I72" s="298"/>
      <c r="J72" s="298"/>
      <c r="K72" s="298"/>
      <c r="L72" s="298">
        <v>122485</v>
      </c>
      <c r="M72" s="298"/>
      <c r="N72" s="298"/>
      <c r="O72" s="298"/>
      <c r="P72" s="298"/>
    </row>
    <row r="73" spans="1:16" ht="15" customHeight="1" x14ac:dyDescent="0.35">
      <c r="A73" s="1323">
        <v>43503</v>
      </c>
      <c r="B73" s="298"/>
      <c r="C73" s="297">
        <v>157131</v>
      </c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>
        <v>64125</v>
      </c>
      <c r="P73" s="298"/>
    </row>
    <row r="74" spans="1:16" ht="15" customHeight="1" x14ac:dyDescent="0.35">
      <c r="A74" s="1324"/>
      <c r="B74" s="298"/>
      <c r="C74" s="297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</row>
    <row r="75" spans="1:16" ht="15" customHeight="1" x14ac:dyDescent="0.35">
      <c r="A75" s="310">
        <v>43504</v>
      </c>
      <c r="B75" s="298"/>
      <c r="C75" s="297">
        <v>183677</v>
      </c>
      <c r="D75" s="298">
        <v>229119</v>
      </c>
      <c r="E75" s="298"/>
      <c r="F75" s="298"/>
      <c r="G75" s="298">
        <v>236455</v>
      </c>
      <c r="H75" s="298"/>
      <c r="I75" s="298"/>
      <c r="J75" s="298"/>
      <c r="K75" s="298"/>
      <c r="L75" s="298"/>
      <c r="M75" s="298"/>
      <c r="N75" s="298"/>
      <c r="O75" s="298"/>
      <c r="P75" s="298"/>
    </row>
    <row r="76" spans="1:16" ht="15" customHeight="1" x14ac:dyDescent="0.35">
      <c r="A76" s="310">
        <v>43505</v>
      </c>
      <c r="B76" s="298"/>
      <c r="C76" s="297">
        <v>174956</v>
      </c>
      <c r="D76" s="298"/>
      <c r="E76" s="298"/>
      <c r="F76" s="298">
        <v>170672</v>
      </c>
      <c r="G76" s="298"/>
      <c r="H76" s="298"/>
      <c r="I76" s="298"/>
      <c r="J76" s="298"/>
      <c r="K76" s="298"/>
      <c r="L76" s="298">
        <v>95761</v>
      </c>
      <c r="M76" s="298"/>
      <c r="N76" s="298"/>
      <c r="O76" s="298"/>
      <c r="P76" s="298"/>
    </row>
    <row r="77" spans="1:16" ht="15" customHeight="1" x14ac:dyDescent="0.35">
      <c r="A77" s="310">
        <v>43506</v>
      </c>
      <c r="B77" s="298"/>
      <c r="C77" s="297">
        <v>232560</v>
      </c>
      <c r="D77" s="298"/>
      <c r="E77" s="298"/>
      <c r="F77" s="298"/>
      <c r="G77" s="298"/>
      <c r="H77" s="298"/>
      <c r="I77" s="298"/>
      <c r="J77" s="298">
        <v>79464</v>
      </c>
      <c r="K77" s="298"/>
      <c r="L77" s="298"/>
      <c r="M77" s="298"/>
      <c r="N77" s="298"/>
      <c r="O77" s="298"/>
      <c r="P77" s="298"/>
    </row>
    <row r="78" spans="1:16" ht="15" customHeight="1" x14ac:dyDescent="0.35">
      <c r="A78" s="1323">
        <v>43507</v>
      </c>
      <c r="B78" s="298"/>
      <c r="C78" s="297">
        <v>170289</v>
      </c>
      <c r="D78" s="298"/>
      <c r="E78" s="298"/>
      <c r="F78" s="298"/>
      <c r="G78" s="298">
        <v>159120</v>
      </c>
      <c r="H78" s="298"/>
      <c r="I78" s="298"/>
      <c r="J78" s="298"/>
      <c r="K78" s="298"/>
      <c r="L78" s="298"/>
      <c r="M78" s="298"/>
      <c r="N78" s="298"/>
      <c r="O78" s="298"/>
      <c r="P78" s="298"/>
    </row>
    <row r="79" spans="1:16" ht="15" customHeight="1" x14ac:dyDescent="0.35">
      <c r="A79" s="1324"/>
      <c r="B79" s="298"/>
      <c r="C79" s="297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</row>
    <row r="80" spans="1:16" ht="15" customHeight="1" x14ac:dyDescent="0.35">
      <c r="A80" s="310">
        <v>43508</v>
      </c>
      <c r="B80" s="298"/>
      <c r="C80" s="297">
        <v>230418</v>
      </c>
      <c r="D80" s="298"/>
      <c r="E80" s="298"/>
      <c r="F80" s="298">
        <v>275859</v>
      </c>
      <c r="G80" s="298"/>
      <c r="H80" s="298"/>
      <c r="I80" s="298"/>
      <c r="J80" s="298"/>
      <c r="K80" s="298"/>
      <c r="L80" s="298"/>
      <c r="M80" s="298"/>
      <c r="N80" s="298"/>
      <c r="O80" s="298"/>
      <c r="P80" s="298"/>
    </row>
    <row r="81" spans="1:16" ht="15" customHeight="1" x14ac:dyDescent="0.35">
      <c r="A81" s="310">
        <v>43509</v>
      </c>
      <c r="B81" s="298"/>
      <c r="C81" s="297">
        <v>203949</v>
      </c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</row>
    <row r="82" spans="1:16" ht="15" customHeight="1" x14ac:dyDescent="0.35">
      <c r="A82" s="310">
        <v>43510</v>
      </c>
      <c r="B82" s="298"/>
      <c r="C82" s="297">
        <v>159315</v>
      </c>
      <c r="D82" s="298">
        <v>204336</v>
      </c>
      <c r="E82" s="298">
        <v>213435</v>
      </c>
      <c r="F82" s="298"/>
      <c r="G82" s="298"/>
      <c r="H82" s="298"/>
      <c r="I82" s="298">
        <v>87720</v>
      </c>
      <c r="J82" s="298"/>
      <c r="K82" s="298">
        <v>73530</v>
      </c>
      <c r="L82" s="298">
        <v>108941</v>
      </c>
      <c r="M82" s="298"/>
      <c r="N82" s="298"/>
      <c r="O82" s="298"/>
      <c r="P82" s="298"/>
    </row>
    <row r="83" spans="1:16" ht="15" customHeight="1" x14ac:dyDescent="0.35">
      <c r="A83" s="1323">
        <v>43511</v>
      </c>
      <c r="B83" s="298"/>
      <c r="C83" s="297">
        <v>197217</v>
      </c>
      <c r="D83" s="298"/>
      <c r="E83" s="298"/>
      <c r="F83" s="298"/>
      <c r="G83" s="298"/>
      <c r="H83" s="298">
        <v>86063</v>
      </c>
      <c r="I83" s="298"/>
      <c r="J83" s="298">
        <v>102434</v>
      </c>
      <c r="K83" s="298"/>
      <c r="L83" s="298"/>
      <c r="M83" s="298"/>
      <c r="N83" s="298"/>
      <c r="O83" s="298"/>
      <c r="P83" s="298"/>
    </row>
    <row r="84" spans="1:16" ht="15" customHeight="1" x14ac:dyDescent="0.35">
      <c r="A84" s="1324"/>
      <c r="B84" s="298"/>
      <c r="C84" s="297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</row>
    <row r="85" spans="1:16" ht="15" customHeight="1" x14ac:dyDescent="0.35">
      <c r="A85" s="310">
        <v>43512</v>
      </c>
      <c r="B85" s="298"/>
      <c r="C85" s="297">
        <v>198977</v>
      </c>
      <c r="D85" s="298"/>
      <c r="E85" s="298"/>
      <c r="F85" s="298"/>
      <c r="G85" s="298">
        <v>242843</v>
      </c>
      <c r="H85" s="298"/>
      <c r="I85" s="298"/>
      <c r="J85" s="298"/>
      <c r="K85" s="298"/>
      <c r="L85" s="298"/>
      <c r="M85" s="298"/>
      <c r="N85" s="298"/>
      <c r="O85" s="298"/>
      <c r="P85" s="298"/>
    </row>
    <row r="86" spans="1:16" ht="15" customHeight="1" x14ac:dyDescent="0.35">
      <c r="A86" s="310">
        <v>43513</v>
      </c>
      <c r="B86" s="298"/>
      <c r="C86" s="297">
        <v>245183</v>
      </c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</row>
    <row r="87" spans="1:16" ht="15" customHeight="1" x14ac:dyDescent="0.35">
      <c r="A87" s="1323">
        <v>43514</v>
      </c>
      <c r="B87" s="298">
        <v>229500</v>
      </c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</row>
    <row r="88" spans="1:16" ht="15" customHeight="1" x14ac:dyDescent="0.35">
      <c r="A88" s="1324"/>
      <c r="B88" s="298">
        <v>253535</v>
      </c>
      <c r="C88" s="297">
        <v>213206</v>
      </c>
      <c r="D88" s="298"/>
      <c r="E88" s="298"/>
      <c r="F88" s="298"/>
      <c r="G88" s="298"/>
      <c r="H88" s="298"/>
      <c r="I88" s="298"/>
      <c r="J88" s="298"/>
      <c r="K88" s="298"/>
      <c r="L88" s="298">
        <v>189338</v>
      </c>
      <c r="M88" s="298"/>
      <c r="N88" s="298"/>
      <c r="O88" s="298"/>
      <c r="P88" s="298"/>
    </row>
    <row r="89" spans="1:16" ht="15" customHeight="1" x14ac:dyDescent="0.35">
      <c r="A89" s="310">
        <v>43515</v>
      </c>
      <c r="B89" s="298"/>
      <c r="C89" s="297">
        <v>173655</v>
      </c>
      <c r="D89" s="298"/>
      <c r="E89" s="298">
        <v>238779</v>
      </c>
      <c r="F89" s="298">
        <v>270320</v>
      </c>
      <c r="G89" s="298">
        <v>209496</v>
      </c>
      <c r="H89" s="298"/>
      <c r="I89" s="298"/>
      <c r="J89" s="298"/>
      <c r="K89" s="298"/>
      <c r="L89" s="298"/>
      <c r="M89" s="298"/>
      <c r="N89" s="298"/>
      <c r="O89" s="298"/>
      <c r="P89" s="298"/>
    </row>
    <row r="90" spans="1:16" ht="15" customHeight="1" x14ac:dyDescent="0.35">
      <c r="A90" s="310">
        <v>43516</v>
      </c>
      <c r="B90" s="298"/>
      <c r="C90" s="297">
        <v>198900</v>
      </c>
      <c r="D90" s="298">
        <v>200000</v>
      </c>
      <c r="E90" s="298"/>
      <c r="F90" s="298"/>
      <c r="G90" s="298"/>
      <c r="H90" s="298"/>
      <c r="I90" s="298"/>
      <c r="J90" s="298">
        <v>100062</v>
      </c>
      <c r="K90" s="298"/>
      <c r="L90" s="298"/>
      <c r="M90" s="298"/>
      <c r="N90" s="298"/>
      <c r="O90" s="298"/>
      <c r="P90" s="298"/>
    </row>
    <row r="91" spans="1:16" ht="15" customHeight="1" x14ac:dyDescent="0.35">
      <c r="A91" s="310">
        <v>43517</v>
      </c>
      <c r="B91" s="298"/>
      <c r="C91" s="297">
        <v>178016</v>
      </c>
      <c r="D91" s="298"/>
      <c r="E91" s="298"/>
      <c r="F91" s="298"/>
      <c r="G91" s="298"/>
      <c r="H91" s="298"/>
      <c r="I91" s="298"/>
      <c r="J91" s="298"/>
      <c r="K91" s="298"/>
      <c r="L91" s="298">
        <v>149898</v>
      </c>
      <c r="M91" s="298"/>
      <c r="N91" s="298"/>
      <c r="O91" s="298"/>
      <c r="P91" s="298"/>
    </row>
    <row r="92" spans="1:16" ht="15" customHeight="1" x14ac:dyDescent="0.35">
      <c r="A92" s="310">
        <v>43518</v>
      </c>
      <c r="B92" s="298"/>
      <c r="C92" s="297">
        <v>154301</v>
      </c>
      <c r="D92" s="298"/>
      <c r="E92" s="298"/>
      <c r="F92" s="298"/>
      <c r="G92" s="298"/>
      <c r="H92" s="298"/>
      <c r="I92" s="298"/>
      <c r="J92" s="298"/>
      <c r="K92" s="298"/>
      <c r="L92" s="298"/>
      <c r="M92" s="298">
        <v>146286</v>
      </c>
      <c r="N92" s="298"/>
      <c r="O92" s="298"/>
      <c r="P92" s="298"/>
    </row>
    <row r="93" spans="1:16" ht="15" customHeight="1" x14ac:dyDescent="0.35">
      <c r="A93" s="310">
        <v>43519</v>
      </c>
      <c r="B93" s="298"/>
      <c r="C93" s="297">
        <v>180617</v>
      </c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</row>
    <row r="94" spans="1:16" ht="15" customHeight="1" x14ac:dyDescent="0.35">
      <c r="A94" s="1323">
        <v>43520</v>
      </c>
      <c r="B94" s="298"/>
      <c r="C94" s="297">
        <v>154607</v>
      </c>
      <c r="D94" s="298"/>
      <c r="E94" s="298"/>
      <c r="F94" s="298">
        <v>240669</v>
      </c>
      <c r="G94" s="298"/>
      <c r="H94" s="298"/>
      <c r="I94" s="298"/>
      <c r="J94" s="298"/>
      <c r="K94" s="298"/>
      <c r="L94" s="298"/>
      <c r="M94" s="298"/>
      <c r="N94" s="298"/>
      <c r="O94" s="298"/>
      <c r="P94" s="298"/>
    </row>
    <row r="95" spans="1:16" ht="15" customHeight="1" x14ac:dyDescent="0.35">
      <c r="A95" s="1324"/>
      <c r="B95" s="298"/>
      <c r="C95" s="297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</row>
    <row r="96" spans="1:16" ht="15" customHeight="1" x14ac:dyDescent="0.35">
      <c r="A96" s="310">
        <v>43521</v>
      </c>
      <c r="B96" s="298"/>
      <c r="C96" s="297">
        <v>189873</v>
      </c>
      <c r="D96" s="298"/>
      <c r="E96" s="298"/>
      <c r="F96" s="298"/>
      <c r="G96" s="298"/>
      <c r="H96" s="298"/>
      <c r="I96" s="298"/>
      <c r="J96" s="298"/>
      <c r="K96" s="298">
        <v>74949</v>
      </c>
      <c r="L96" s="298"/>
      <c r="M96" s="298"/>
      <c r="N96" s="298"/>
      <c r="O96" s="298"/>
      <c r="P96" s="298"/>
    </row>
    <row r="97" spans="1:16" ht="15" customHeight="1" x14ac:dyDescent="0.35">
      <c r="A97" s="310">
        <v>43522</v>
      </c>
      <c r="B97" s="298"/>
      <c r="C97" s="297">
        <v>152312</v>
      </c>
      <c r="D97" s="298">
        <v>247035</v>
      </c>
      <c r="E97" s="298"/>
      <c r="F97" s="298"/>
      <c r="G97" s="298"/>
      <c r="H97" s="298"/>
      <c r="I97" s="298"/>
      <c r="J97" s="298"/>
      <c r="K97" s="298"/>
      <c r="L97" s="298">
        <v>126872</v>
      </c>
      <c r="M97" s="298">
        <v>298313</v>
      </c>
      <c r="N97" s="298"/>
      <c r="O97" s="298"/>
      <c r="P97" s="298"/>
    </row>
    <row r="98" spans="1:16" ht="15" customHeight="1" x14ac:dyDescent="0.35">
      <c r="A98" s="310">
        <v>43523</v>
      </c>
      <c r="B98" s="298"/>
      <c r="C98" s="297">
        <v>201731</v>
      </c>
      <c r="D98" s="298"/>
      <c r="E98" s="298"/>
      <c r="F98" s="298"/>
      <c r="G98" s="298"/>
      <c r="H98" s="298"/>
      <c r="I98" s="298">
        <v>90882</v>
      </c>
      <c r="J98" s="298"/>
      <c r="K98" s="298"/>
      <c r="L98" s="298"/>
      <c r="M98" s="298"/>
      <c r="N98" s="298"/>
      <c r="O98" s="298"/>
      <c r="P98" s="298"/>
    </row>
    <row r="99" spans="1:16" ht="15" customHeight="1" x14ac:dyDescent="0.35">
      <c r="A99" s="1323">
        <v>43524</v>
      </c>
      <c r="B99" s="298">
        <v>229381</v>
      </c>
      <c r="C99" s="297">
        <v>207545</v>
      </c>
      <c r="D99" s="298"/>
      <c r="E99" s="298">
        <v>238457</v>
      </c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</row>
    <row r="100" spans="1:16" ht="15" customHeight="1" x14ac:dyDescent="0.35">
      <c r="A100" s="1324"/>
      <c r="B100" s="298">
        <v>229500</v>
      </c>
      <c r="C100" s="297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</row>
    <row r="101" spans="1:16" s="295" customFormat="1" ht="22" customHeight="1" x14ac:dyDescent="0.35">
      <c r="A101" s="862" t="s">
        <v>113</v>
      </c>
      <c r="B101" s="293">
        <f t="shared" ref="B101:O101" si="1">SUM(B65:B100)</f>
        <v>1407338</v>
      </c>
      <c r="C101" s="293">
        <f t="shared" si="1"/>
        <v>5320828</v>
      </c>
      <c r="D101" s="293">
        <f t="shared" si="1"/>
        <v>1117535</v>
      </c>
      <c r="E101" s="293">
        <f t="shared" si="1"/>
        <v>956738</v>
      </c>
      <c r="F101" s="293">
        <f t="shared" si="1"/>
        <v>1267804</v>
      </c>
      <c r="G101" s="293">
        <f t="shared" si="1"/>
        <v>1031707</v>
      </c>
      <c r="H101" s="293">
        <f t="shared" si="1"/>
        <v>86063</v>
      </c>
      <c r="I101" s="293">
        <f t="shared" si="1"/>
        <v>178602</v>
      </c>
      <c r="J101" s="293">
        <f t="shared" si="1"/>
        <v>281960</v>
      </c>
      <c r="K101" s="293">
        <f t="shared" si="1"/>
        <v>230105</v>
      </c>
      <c r="L101" s="293">
        <f t="shared" si="1"/>
        <v>793295</v>
      </c>
      <c r="M101" s="293">
        <f t="shared" si="1"/>
        <v>444599</v>
      </c>
      <c r="N101" s="293">
        <f t="shared" si="1"/>
        <v>0</v>
      </c>
      <c r="O101" s="293">
        <f t="shared" si="1"/>
        <v>64125</v>
      </c>
      <c r="P101" s="293">
        <f>SUM(B101:O101)</f>
        <v>13180699</v>
      </c>
    </row>
    <row r="102" spans="1:16" ht="24" customHeight="1" x14ac:dyDescent="0.35">
      <c r="A102" s="301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2">
        <f>SUM(P5:P101)</f>
        <v>32979385</v>
      </c>
    </row>
    <row r="103" spans="1:16" ht="22" customHeight="1" x14ac:dyDescent="0.35">
      <c r="A103" s="303" t="s">
        <v>385</v>
      </c>
      <c r="B103" s="303"/>
      <c r="C103" s="303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</row>
    <row r="104" spans="1:16" ht="22" customHeight="1" x14ac:dyDescent="0.35">
      <c r="A104" s="301"/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</row>
    <row r="105" spans="1:16" ht="32.25" customHeight="1" x14ac:dyDescent="0.35">
      <c r="A105" s="865" t="s">
        <v>380</v>
      </c>
      <c r="B105" s="865"/>
      <c r="C105" s="865"/>
      <c r="D105" s="301"/>
      <c r="E105" s="301"/>
      <c r="F105" s="301"/>
      <c r="G105" s="301"/>
      <c r="H105" s="866" t="s">
        <v>386</v>
      </c>
      <c r="I105" s="866"/>
      <c r="J105" s="866"/>
      <c r="K105" s="301"/>
      <c r="L105" s="301"/>
      <c r="M105" s="301"/>
      <c r="N105" s="301"/>
      <c r="O105" s="866" t="s">
        <v>382</v>
      </c>
      <c r="P105" s="866"/>
    </row>
    <row r="106" spans="1:16" ht="22" customHeight="1" x14ac:dyDescent="0.35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</row>
    <row r="107" spans="1:16" ht="22" customHeight="1" x14ac:dyDescent="0.35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</row>
    <row r="108" spans="1:16" ht="22" customHeight="1" x14ac:dyDescent="0.35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</row>
    <row r="109" spans="1:16" ht="22" customHeight="1" x14ac:dyDescent="0.35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</row>
    <row r="110" spans="1:16" ht="22" customHeight="1" x14ac:dyDescent="0.35">
      <c r="A110" s="880" t="s">
        <v>259</v>
      </c>
      <c r="B110" s="880"/>
      <c r="C110" s="880"/>
      <c r="D110" s="859"/>
      <c r="E110" s="859"/>
      <c r="F110" s="859"/>
      <c r="G110" s="859"/>
      <c r="H110" s="880" t="s">
        <v>286</v>
      </c>
      <c r="I110" s="880"/>
      <c r="J110" s="880"/>
      <c r="K110" s="859"/>
      <c r="L110" s="859"/>
      <c r="M110" s="859"/>
      <c r="N110" s="859"/>
      <c r="O110" s="880" t="s">
        <v>345</v>
      </c>
      <c r="P110" s="880"/>
    </row>
    <row r="111" spans="1:16" ht="22" customHeight="1" x14ac:dyDescent="0.35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</row>
    <row r="112" spans="1:16" ht="15" x14ac:dyDescent="0.35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</row>
  </sheetData>
  <mergeCells count="46">
    <mergeCell ref="P63:P64"/>
    <mergeCell ref="A73:A74"/>
    <mergeCell ref="A78:A79"/>
    <mergeCell ref="A83:A84"/>
    <mergeCell ref="A94:A95"/>
    <mergeCell ref="E63:G63"/>
    <mergeCell ref="H63:K63"/>
    <mergeCell ref="A99:A100"/>
    <mergeCell ref="A56:A57"/>
    <mergeCell ref="A58:A59"/>
    <mergeCell ref="A63:A64"/>
    <mergeCell ref="A69:A70"/>
    <mergeCell ref="A71:A72"/>
    <mergeCell ref="A87:A88"/>
    <mergeCell ref="A54:A55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30:A31"/>
    <mergeCell ref="A7:A8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1:P1"/>
    <mergeCell ref="A2:P2"/>
    <mergeCell ref="A4:A5"/>
    <mergeCell ref="C4:D4"/>
    <mergeCell ref="E4:F4"/>
    <mergeCell ref="G4:I4"/>
    <mergeCell ref="N4:O4"/>
    <mergeCell ref="P4:P5"/>
  </mergeCells>
  <printOptions horizontalCentered="1"/>
  <pageMargins left="0.25" right="0.25" top="0.16" bottom="0.12" header="0.18" footer="0.12"/>
  <pageSetup paperSize="9" scale="45" fitToHeight="0" orientation="landscape" horizontalDpi="360" verticalDpi="360" r:id="rId1"/>
  <rowBreaks count="1" manualBreakCount="1">
    <brk id="61" max="15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18">
    <pageSetUpPr fitToPage="1"/>
  </sheetPr>
  <dimension ref="A1:P117"/>
  <sheetViews>
    <sheetView workbookViewId="0">
      <selection sqref="A1:P1"/>
    </sheetView>
  </sheetViews>
  <sheetFormatPr defaultColWidth="9.1796875" defaultRowHeight="14" x14ac:dyDescent="0.35"/>
  <cols>
    <col min="1" max="1" width="28.453125" style="294" customWidth="1"/>
    <col min="2" max="2" width="21.453125" style="294" customWidth="1"/>
    <col min="3" max="4" width="17.81640625" style="294" customWidth="1"/>
    <col min="5" max="5" width="16.81640625" style="294" customWidth="1"/>
    <col min="6" max="6" width="16.453125" style="294" bestFit="1" customWidth="1"/>
    <col min="7" max="7" width="15.453125" style="294" customWidth="1"/>
    <col min="8" max="8" width="14.81640625" style="294" customWidth="1"/>
    <col min="9" max="9" width="17.453125" style="294" customWidth="1"/>
    <col min="10" max="10" width="19.453125" style="294" customWidth="1"/>
    <col min="11" max="11" width="13.453125" style="294" customWidth="1"/>
    <col min="12" max="12" width="18.453125" style="294" bestFit="1" customWidth="1"/>
    <col min="13" max="13" width="17.453125" style="294" customWidth="1"/>
    <col min="14" max="14" width="16.81640625" style="294" customWidth="1"/>
    <col min="15" max="15" width="16.453125" style="294" customWidth="1"/>
    <col min="16" max="16" width="21.453125" style="294" customWidth="1"/>
    <col min="17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</row>
    <row r="2" spans="1:16" ht="15" x14ac:dyDescent="0.35">
      <c r="A2" s="1237" t="s">
        <v>387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</row>
    <row r="4" spans="1:16" s="295" customFormat="1" ht="22" customHeight="1" x14ac:dyDescent="0.35">
      <c r="A4" s="1236" t="s">
        <v>2</v>
      </c>
      <c r="B4" s="873" t="s">
        <v>232</v>
      </c>
      <c r="C4" s="1268" t="s">
        <v>174</v>
      </c>
      <c r="D4" s="1269"/>
      <c r="E4" s="1268" t="s">
        <v>347</v>
      </c>
      <c r="F4" s="1269"/>
      <c r="G4" s="1268" t="s">
        <v>348</v>
      </c>
      <c r="H4" s="1281"/>
      <c r="I4" s="1269"/>
      <c r="J4" s="869" t="s">
        <v>176</v>
      </c>
      <c r="K4" s="285"/>
      <c r="L4" s="285" t="s">
        <v>349</v>
      </c>
      <c r="M4" s="869" t="s">
        <v>232</v>
      </c>
      <c r="N4" s="1236" t="s">
        <v>350</v>
      </c>
      <c r="O4" s="1236"/>
      <c r="P4" s="1245" t="s">
        <v>9</v>
      </c>
    </row>
    <row r="5" spans="1:16" s="296" customFormat="1" ht="30.75" customHeight="1" x14ac:dyDescent="0.35">
      <c r="A5" s="1236"/>
      <c r="B5" s="869" t="s">
        <v>351</v>
      </c>
      <c r="C5" s="869" t="s">
        <v>325</v>
      </c>
      <c r="D5" s="869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869" t="s">
        <v>352</v>
      </c>
      <c r="L5" s="869" t="s">
        <v>193</v>
      </c>
      <c r="M5" s="869" t="s">
        <v>373</v>
      </c>
      <c r="N5" s="876" t="s">
        <v>362</v>
      </c>
      <c r="O5" s="876" t="s">
        <v>363</v>
      </c>
      <c r="P5" s="1247"/>
    </row>
    <row r="6" spans="1:16" ht="15" customHeight="1" x14ac:dyDescent="0.35">
      <c r="A6" s="310">
        <v>43466</v>
      </c>
      <c r="B6" s="297"/>
      <c r="C6" s="297">
        <v>231582</v>
      </c>
      <c r="D6" s="297">
        <v>199134</v>
      </c>
      <c r="E6" s="297"/>
      <c r="F6" s="297"/>
      <c r="G6" s="298"/>
      <c r="H6" s="298">
        <v>76362</v>
      </c>
      <c r="I6" s="298"/>
      <c r="J6" s="298"/>
      <c r="K6" s="298"/>
      <c r="L6" s="298">
        <v>91104</v>
      </c>
      <c r="M6" s="298"/>
      <c r="N6" s="298"/>
      <c r="O6" s="298"/>
      <c r="P6" s="298"/>
    </row>
    <row r="7" spans="1:16" ht="15" customHeight="1" x14ac:dyDescent="0.35">
      <c r="A7" s="1323">
        <v>43467</v>
      </c>
      <c r="B7" s="886"/>
      <c r="C7" s="886">
        <v>157092</v>
      </c>
      <c r="D7" s="297">
        <v>133224</v>
      </c>
      <c r="E7" s="297"/>
      <c r="F7" s="297"/>
      <c r="G7" s="298"/>
      <c r="H7" s="298"/>
      <c r="I7" s="298">
        <v>117000</v>
      </c>
      <c r="J7" s="298"/>
      <c r="K7" s="298"/>
      <c r="L7" s="298"/>
      <c r="M7" s="298"/>
      <c r="N7" s="298">
        <v>494030</v>
      </c>
      <c r="O7" s="298"/>
      <c r="P7" s="298"/>
    </row>
    <row r="8" spans="1:16" ht="15" customHeight="1" x14ac:dyDescent="0.35">
      <c r="A8" s="1324"/>
      <c r="B8" s="887"/>
      <c r="C8" s="887"/>
      <c r="D8" s="297"/>
      <c r="E8" s="297"/>
      <c r="F8" s="297"/>
      <c r="G8" s="298"/>
      <c r="H8" s="298"/>
      <c r="I8" s="298"/>
      <c r="J8" s="298"/>
      <c r="K8" s="298"/>
      <c r="L8" s="298"/>
      <c r="M8" s="298"/>
      <c r="N8" s="298"/>
      <c r="O8" s="298"/>
      <c r="P8" s="298"/>
    </row>
    <row r="9" spans="1:16" ht="15" customHeight="1" x14ac:dyDescent="0.35">
      <c r="A9" s="310">
        <v>43468</v>
      </c>
      <c r="B9" s="297"/>
      <c r="C9" s="297">
        <v>240942</v>
      </c>
      <c r="D9" s="297">
        <v>175422</v>
      </c>
      <c r="E9" s="297">
        <v>154809</v>
      </c>
      <c r="F9" s="297"/>
      <c r="G9" s="298"/>
      <c r="H9" s="298"/>
      <c r="I9" s="298">
        <v>117000</v>
      </c>
      <c r="J9" s="298"/>
      <c r="K9" s="298"/>
      <c r="L9" s="298"/>
      <c r="M9" s="298"/>
      <c r="N9" s="298"/>
      <c r="O9" s="298"/>
      <c r="P9" s="298"/>
    </row>
    <row r="10" spans="1:16" ht="15" customHeight="1" x14ac:dyDescent="0.35">
      <c r="A10" s="1323">
        <v>43469</v>
      </c>
      <c r="B10" s="886"/>
      <c r="C10" s="886">
        <v>249054</v>
      </c>
      <c r="D10" s="297">
        <v>149838</v>
      </c>
      <c r="E10" s="297"/>
      <c r="F10" s="297"/>
      <c r="G10" s="298"/>
      <c r="H10" s="298"/>
      <c r="I10" s="298">
        <v>117000</v>
      </c>
      <c r="J10" s="298"/>
      <c r="K10" s="298"/>
      <c r="L10" s="298"/>
      <c r="M10" s="298"/>
      <c r="N10" s="298"/>
      <c r="O10" s="298"/>
      <c r="P10" s="298"/>
    </row>
    <row r="11" spans="1:16" ht="15" customHeight="1" x14ac:dyDescent="0.35">
      <c r="A11" s="1324"/>
      <c r="B11" s="887"/>
      <c r="C11" s="887"/>
      <c r="D11" s="297"/>
      <c r="E11" s="297"/>
      <c r="F11" s="297"/>
      <c r="G11" s="298"/>
      <c r="H11" s="298"/>
      <c r="I11" s="298"/>
      <c r="J11" s="298"/>
      <c r="K11" s="298"/>
      <c r="L11" s="298"/>
      <c r="M11" s="298"/>
      <c r="N11" s="298"/>
      <c r="O11" s="298"/>
      <c r="P11" s="298"/>
    </row>
    <row r="12" spans="1:16" ht="15" customHeight="1" x14ac:dyDescent="0.35">
      <c r="A12" s="1323">
        <v>43470</v>
      </c>
      <c r="B12" s="886"/>
      <c r="C12" s="886">
        <v>176945</v>
      </c>
      <c r="D12" s="297">
        <v>188726</v>
      </c>
      <c r="E12" s="297">
        <v>200387</v>
      </c>
      <c r="F12" s="297"/>
      <c r="G12" s="298"/>
      <c r="H12" s="298"/>
      <c r="I12" s="298">
        <v>114750</v>
      </c>
      <c r="J12" s="298"/>
      <c r="K12" s="298"/>
      <c r="L12" s="298"/>
      <c r="M12" s="298"/>
      <c r="N12" s="298"/>
      <c r="O12" s="298"/>
      <c r="P12" s="298"/>
    </row>
    <row r="13" spans="1:16" ht="15" customHeight="1" x14ac:dyDescent="0.35">
      <c r="A13" s="1324"/>
      <c r="B13" s="887"/>
      <c r="C13" s="887"/>
      <c r="D13" s="297"/>
      <c r="E13" s="297"/>
      <c r="F13" s="297"/>
      <c r="G13" s="298"/>
      <c r="H13" s="298"/>
      <c r="I13" s="298"/>
      <c r="J13" s="298"/>
      <c r="K13" s="298"/>
      <c r="L13" s="298"/>
      <c r="M13" s="298"/>
      <c r="N13" s="298"/>
      <c r="O13" s="298"/>
      <c r="P13" s="298"/>
    </row>
    <row r="14" spans="1:16" ht="15" customHeight="1" x14ac:dyDescent="0.35">
      <c r="A14" s="1323">
        <v>43471</v>
      </c>
      <c r="B14" s="886"/>
      <c r="C14" s="886">
        <v>239369</v>
      </c>
      <c r="D14" s="297">
        <v>205632</v>
      </c>
      <c r="E14" s="297"/>
      <c r="F14" s="297"/>
      <c r="G14" s="298"/>
      <c r="H14" s="298"/>
      <c r="I14" s="298"/>
      <c r="J14" s="298"/>
      <c r="K14" s="298"/>
      <c r="L14" s="298"/>
      <c r="M14" s="298"/>
      <c r="N14" s="298"/>
      <c r="O14" s="298"/>
      <c r="P14" s="298"/>
    </row>
    <row r="15" spans="1:16" ht="15" customHeight="1" x14ac:dyDescent="0.35">
      <c r="A15" s="1324"/>
      <c r="B15" s="887"/>
      <c r="C15" s="887"/>
      <c r="D15" s="297"/>
      <c r="E15" s="297"/>
      <c r="F15" s="297"/>
      <c r="G15" s="298"/>
      <c r="H15" s="298"/>
      <c r="I15" s="298"/>
      <c r="J15" s="298"/>
      <c r="K15" s="298"/>
      <c r="L15" s="298"/>
      <c r="M15" s="298"/>
      <c r="N15" s="298"/>
      <c r="O15" s="298"/>
      <c r="P15" s="298"/>
    </row>
    <row r="16" spans="1:16" ht="15" customHeight="1" x14ac:dyDescent="0.35">
      <c r="A16" s="1323">
        <v>43472</v>
      </c>
      <c r="B16" s="886"/>
      <c r="C16" s="886">
        <v>210222</v>
      </c>
      <c r="D16" s="297">
        <v>238757</v>
      </c>
      <c r="E16" s="297"/>
      <c r="F16" s="297"/>
      <c r="G16" s="298">
        <v>264686</v>
      </c>
      <c r="H16" s="298">
        <v>69758</v>
      </c>
      <c r="I16" s="298">
        <v>114750</v>
      </c>
      <c r="J16" s="298">
        <v>73098</v>
      </c>
      <c r="K16" s="298"/>
      <c r="L16" s="298"/>
      <c r="M16" s="298"/>
      <c r="N16" s="298">
        <v>686440</v>
      </c>
      <c r="O16" s="298">
        <v>447440</v>
      </c>
      <c r="P16" s="298"/>
    </row>
    <row r="17" spans="1:16" ht="15" customHeight="1" x14ac:dyDescent="0.35">
      <c r="A17" s="1324"/>
      <c r="B17" s="887"/>
      <c r="C17" s="887"/>
      <c r="D17" s="297"/>
      <c r="E17" s="297"/>
      <c r="F17" s="297"/>
      <c r="G17" s="298"/>
      <c r="H17" s="298"/>
      <c r="I17" s="298"/>
      <c r="J17" s="298"/>
      <c r="K17" s="298"/>
      <c r="L17" s="298"/>
      <c r="M17" s="298"/>
      <c r="N17" s="298"/>
      <c r="O17" s="298"/>
      <c r="P17" s="298"/>
    </row>
    <row r="18" spans="1:16" ht="15" customHeight="1" x14ac:dyDescent="0.35">
      <c r="A18" s="1323">
        <v>43473</v>
      </c>
      <c r="B18" s="886"/>
      <c r="C18" s="886">
        <v>240057</v>
      </c>
      <c r="D18" s="297">
        <v>209993</v>
      </c>
      <c r="E18" s="297"/>
      <c r="F18" s="297"/>
      <c r="G18" s="298"/>
      <c r="H18" s="298"/>
      <c r="I18" s="298">
        <v>114750</v>
      </c>
      <c r="J18" s="298"/>
      <c r="K18" s="298"/>
      <c r="L18" s="298"/>
      <c r="M18" s="298"/>
      <c r="N18" s="298"/>
      <c r="O18" s="298"/>
      <c r="P18" s="298"/>
    </row>
    <row r="19" spans="1:16" ht="15" customHeight="1" x14ac:dyDescent="0.35">
      <c r="A19" s="1324"/>
      <c r="B19" s="887"/>
      <c r="C19" s="887"/>
      <c r="D19" s="297"/>
      <c r="E19" s="297"/>
      <c r="F19" s="297"/>
      <c r="G19" s="298"/>
      <c r="H19" s="298"/>
      <c r="I19" s="298"/>
      <c r="J19" s="298"/>
      <c r="K19" s="298"/>
      <c r="L19" s="298"/>
      <c r="M19" s="298"/>
      <c r="N19" s="298"/>
      <c r="O19" s="298"/>
      <c r="P19" s="298"/>
    </row>
    <row r="20" spans="1:16" ht="15" customHeight="1" x14ac:dyDescent="0.35">
      <c r="A20" s="1323">
        <v>43474</v>
      </c>
      <c r="B20" s="886"/>
      <c r="C20" s="886">
        <v>170955</v>
      </c>
      <c r="D20" s="297">
        <v>156414</v>
      </c>
      <c r="E20" s="297"/>
      <c r="F20" s="297"/>
      <c r="G20" s="298"/>
      <c r="H20" s="298"/>
      <c r="I20" s="298">
        <v>114750</v>
      </c>
      <c r="J20" s="298"/>
      <c r="K20" s="298"/>
      <c r="L20" s="298"/>
      <c r="M20" s="298"/>
      <c r="N20" s="298"/>
      <c r="O20" s="298"/>
      <c r="P20" s="298"/>
    </row>
    <row r="21" spans="1:16" ht="15" customHeight="1" x14ac:dyDescent="0.35">
      <c r="A21" s="1324"/>
      <c r="B21" s="887"/>
      <c r="C21" s="887"/>
      <c r="D21" s="297"/>
      <c r="E21" s="297">
        <v>182053</v>
      </c>
      <c r="F21" s="297"/>
      <c r="G21" s="298"/>
      <c r="H21" s="298"/>
      <c r="I21" s="298"/>
      <c r="J21" s="298"/>
      <c r="K21" s="298"/>
      <c r="L21" s="298"/>
      <c r="M21" s="298"/>
      <c r="N21" s="298"/>
      <c r="O21" s="298"/>
      <c r="P21" s="298"/>
    </row>
    <row r="22" spans="1:16" ht="15" customHeight="1" x14ac:dyDescent="0.35">
      <c r="A22" s="1323">
        <v>43475</v>
      </c>
      <c r="B22" s="886">
        <v>307198</v>
      </c>
      <c r="C22" s="886">
        <v>221621</v>
      </c>
      <c r="D22" s="297">
        <v>198135</v>
      </c>
      <c r="E22" s="297"/>
      <c r="F22" s="297"/>
      <c r="G22" s="298"/>
      <c r="H22" s="298"/>
      <c r="I22" s="298">
        <v>114750</v>
      </c>
      <c r="J22" s="298"/>
      <c r="K22" s="298"/>
      <c r="L22" s="298"/>
      <c r="M22" s="298"/>
      <c r="N22" s="298"/>
      <c r="O22" s="298"/>
      <c r="P22" s="298"/>
    </row>
    <row r="23" spans="1:16" ht="15" customHeight="1" x14ac:dyDescent="0.35">
      <c r="A23" s="1324"/>
      <c r="B23" s="887"/>
      <c r="C23" s="887"/>
      <c r="D23" s="297"/>
      <c r="E23" s="297"/>
      <c r="F23" s="297"/>
      <c r="G23" s="298"/>
      <c r="H23" s="298"/>
      <c r="I23" s="298"/>
      <c r="J23" s="298"/>
      <c r="K23" s="298"/>
      <c r="L23" s="298"/>
      <c r="M23" s="298"/>
      <c r="N23" s="298"/>
      <c r="O23" s="298"/>
      <c r="P23" s="298"/>
    </row>
    <row r="24" spans="1:16" ht="15" customHeight="1" x14ac:dyDescent="0.35">
      <c r="A24" s="1323">
        <v>43476</v>
      </c>
      <c r="B24" s="886"/>
      <c r="C24" s="886">
        <v>230877</v>
      </c>
      <c r="D24" s="297">
        <v>184518</v>
      </c>
      <c r="E24" s="297">
        <v>164131</v>
      </c>
      <c r="F24" s="297"/>
      <c r="G24" s="298"/>
      <c r="H24" s="298"/>
      <c r="I24" s="298">
        <v>114750</v>
      </c>
      <c r="J24" s="298"/>
      <c r="K24" s="298"/>
      <c r="L24" s="298"/>
      <c r="M24" s="298"/>
      <c r="N24" s="298"/>
      <c r="O24" s="298">
        <v>452730</v>
      </c>
      <c r="P24" s="298"/>
    </row>
    <row r="25" spans="1:16" ht="15" customHeight="1" x14ac:dyDescent="0.35">
      <c r="A25" s="1324"/>
      <c r="B25" s="887"/>
      <c r="C25" s="887"/>
      <c r="D25" s="297"/>
      <c r="E25" s="297"/>
      <c r="F25" s="297"/>
      <c r="G25" s="298"/>
      <c r="H25" s="298"/>
      <c r="I25" s="298"/>
      <c r="J25" s="298"/>
      <c r="K25" s="298"/>
      <c r="L25" s="298"/>
      <c r="M25" s="298"/>
      <c r="N25" s="298"/>
      <c r="O25" s="298"/>
      <c r="P25" s="298"/>
    </row>
    <row r="26" spans="1:16" ht="15" customHeight="1" x14ac:dyDescent="0.35">
      <c r="A26" s="1323">
        <v>43477</v>
      </c>
      <c r="B26" s="886"/>
      <c r="C26" s="886">
        <v>150323</v>
      </c>
      <c r="D26" s="297">
        <v>137419</v>
      </c>
      <c r="E26" s="297"/>
      <c r="F26" s="297"/>
      <c r="G26" s="298"/>
      <c r="H26" s="298">
        <v>75849</v>
      </c>
      <c r="I26" s="298">
        <v>114750</v>
      </c>
      <c r="J26" s="298"/>
      <c r="K26" s="298"/>
      <c r="L26" s="298"/>
      <c r="M26" s="298"/>
      <c r="N26" s="298"/>
      <c r="O26" s="298"/>
      <c r="P26" s="298"/>
    </row>
    <row r="27" spans="1:16" ht="15" customHeight="1" x14ac:dyDescent="0.35">
      <c r="A27" s="1324"/>
      <c r="B27" s="887"/>
      <c r="C27" s="887"/>
      <c r="D27" s="297"/>
      <c r="E27" s="297"/>
      <c r="F27" s="297"/>
      <c r="G27" s="298"/>
      <c r="H27" s="298"/>
      <c r="I27" s="298"/>
      <c r="J27" s="298"/>
      <c r="K27" s="298"/>
      <c r="L27" s="298"/>
      <c r="M27" s="298"/>
      <c r="N27" s="298"/>
      <c r="O27" s="298"/>
      <c r="P27" s="298"/>
    </row>
    <row r="28" spans="1:16" ht="15" customHeight="1" x14ac:dyDescent="0.35">
      <c r="A28" s="1323">
        <v>43478</v>
      </c>
      <c r="B28" s="886"/>
      <c r="C28" s="886">
        <v>193316</v>
      </c>
      <c r="D28" s="297">
        <v>141602</v>
      </c>
      <c r="E28" s="297">
        <v>196679</v>
      </c>
      <c r="F28" s="297"/>
      <c r="G28" s="298"/>
      <c r="H28" s="298"/>
      <c r="I28" s="298"/>
      <c r="J28" s="298"/>
      <c r="K28" s="298"/>
      <c r="L28" s="298"/>
      <c r="M28" s="298"/>
      <c r="N28" s="298"/>
      <c r="O28" s="298"/>
      <c r="P28" s="298"/>
    </row>
    <row r="29" spans="1:16" ht="15" customHeight="1" x14ac:dyDescent="0.35">
      <c r="A29" s="1324"/>
      <c r="B29" s="887"/>
      <c r="C29" s="887"/>
      <c r="D29" s="297"/>
      <c r="E29" s="297"/>
      <c r="F29" s="297"/>
      <c r="G29" s="298"/>
      <c r="H29" s="298"/>
      <c r="I29" s="298"/>
      <c r="J29" s="298"/>
      <c r="K29" s="298"/>
      <c r="L29" s="298"/>
      <c r="M29" s="298"/>
      <c r="N29" s="298"/>
      <c r="O29" s="298"/>
      <c r="P29" s="298"/>
    </row>
    <row r="30" spans="1:16" ht="15" customHeight="1" x14ac:dyDescent="0.35">
      <c r="A30" s="1323">
        <v>43479</v>
      </c>
      <c r="B30" s="886"/>
      <c r="C30" s="886">
        <v>167841</v>
      </c>
      <c r="D30" s="297">
        <v>117833</v>
      </c>
      <c r="E30" s="297"/>
      <c r="F30" s="297"/>
      <c r="G30" s="298">
        <v>295274</v>
      </c>
      <c r="H30" s="298"/>
      <c r="I30" s="298">
        <v>114750</v>
      </c>
      <c r="J30" s="298"/>
      <c r="K30" s="298"/>
      <c r="L30" s="298"/>
      <c r="M30" s="298"/>
      <c r="N30" s="298">
        <v>687730</v>
      </c>
      <c r="O30" s="298"/>
      <c r="P30" s="298"/>
    </row>
    <row r="31" spans="1:16" ht="15" customHeight="1" x14ac:dyDescent="0.35">
      <c r="A31" s="1324"/>
      <c r="B31" s="887"/>
      <c r="C31" s="887"/>
      <c r="D31" s="297"/>
      <c r="E31" s="297"/>
      <c r="F31" s="297"/>
      <c r="G31" s="298"/>
      <c r="H31" s="298"/>
      <c r="I31" s="298"/>
      <c r="J31" s="298"/>
      <c r="K31" s="298"/>
      <c r="L31" s="298"/>
      <c r="M31" s="298"/>
      <c r="N31" s="298"/>
      <c r="O31" s="298"/>
      <c r="P31" s="298"/>
    </row>
    <row r="32" spans="1:16" ht="15" customHeight="1" x14ac:dyDescent="0.35">
      <c r="A32" s="1323">
        <v>43480</v>
      </c>
      <c r="B32" s="886"/>
      <c r="C32" s="886">
        <v>188037</v>
      </c>
      <c r="D32" s="297">
        <v>200889</v>
      </c>
      <c r="E32" s="297"/>
      <c r="F32" s="297"/>
      <c r="G32" s="298"/>
      <c r="H32" s="298"/>
      <c r="I32" s="298">
        <v>114750</v>
      </c>
      <c r="J32" s="298"/>
      <c r="K32" s="298"/>
      <c r="L32" s="298"/>
      <c r="M32" s="298"/>
      <c r="N32" s="298"/>
      <c r="O32" s="298"/>
      <c r="P32" s="298"/>
    </row>
    <row r="33" spans="1:16" ht="15" customHeight="1" x14ac:dyDescent="0.35">
      <c r="A33" s="1324"/>
      <c r="B33" s="887"/>
      <c r="C33" s="887"/>
      <c r="D33" s="297"/>
      <c r="E33" s="297"/>
      <c r="F33" s="297"/>
      <c r="G33" s="298"/>
      <c r="H33" s="298"/>
      <c r="I33" s="298"/>
      <c r="J33" s="298"/>
      <c r="K33" s="298"/>
      <c r="L33" s="298"/>
      <c r="M33" s="298"/>
      <c r="N33" s="298"/>
      <c r="O33" s="298"/>
      <c r="P33" s="298"/>
    </row>
    <row r="34" spans="1:16" ht="15" customHeight="1" x14ac:dyDescent="0.35">
      <c r="A34" s="1323">
        <v>43481</v>
      </c>
      <c r="B34" s="886"/>
      <c r="C34" s="886">
        <v>161798</v>
      </c>
      <c r="D34" s="297">
        <v>209993</v>
      </c>
      <c r="E34" s="297"/>
      <c r="F34" s="297"/>
      <c r="G34" s="298"/>
      <c r="H34" s="298"/>
      <c r="I34" s="298">
        <v>114750</v>
      </c>
      <c r="J34" s="298"/>
      <c r="K34" s="298"/>
      <c r="L34" s="298">
        <v>88664</v>
      </c>
      <c r="M34" s="298"/>
      <c r="N34" s="298"/>
      <c r="O34" s="298"/>
      <c r="P34" s="298"/>
    </row>
    <row r="35" spans="1:16" ht="15" customHeight="1" x14ac:dyDescent="0.35">
      <c r="A35" s="1324"/>
      <c r="B35" s="887"/>
      <c r="C35" s="887"/>
      <c r="D35" s="297"/>
      <c r="E35" s="297"/>
      <c r="F35" s="297"/>
      <c r="G35" s="298"/>
      <c r="H35" s="298"/>
      <c r="I35" s="298"/>
      <c r="J35" s="298"/>
      <c r="K35" s="298"/>
      <c r="L35" s="298"/>
      <c r="M35" s="298"/>
      <c r="N35" s="298"/>
      <c r="O35" s="298"/>
      <c r="P35" s="298"/>
    </row>
    <row r="36" spans="1:16" ht="15" customHeight="1" x14ac:dyDescent="0.35">
      <c r="A36" s="1323">
        <v>43482</v>
      </c>
      <c r="B36" s="886"/>
      <c r="C36" s="886">
        <v>146727</v>
      </c>
      <c r="D36" s="297">
        <v>176064</v>
      </c>
      <c r="E36" s="297">
        <v>184988</v>
      </c>
      <c r="F36" s="297"/>
      <c r="G36" s="298"/>
      <c r="H36" s="298"/>
      <c r="I36" s="298">
        <v>114750</v>
      </c>
      <c r="J36" s="298"/>
      <c r="K36" s="298"/>
      <c r="L36" s="298">
        <v>62946</v>
      </c>
      <c r="M36" s="298"/>
      <c r="N36" s="298"/>
      <c r="O36" s="298"/>
      <c r="P36" s="298"/>
    </row>
    <row r="37" spans="1:16" ht="15" customHeight="1" x14ac:dyDescent="0.35">
      <c r="A37" s="1324"/>
      <c r="B37" s="887"/>
      <c r="C37" s="887"/>
      <c r="D37" s="297"/>
      <c r="E37" s="297"/>
      <c r="F37" s="297"/>
      <c r="G37" s="298"/>
      <c r="H37" s="298"/>
      <c r="I37" s="298"/>
      <c r="J37" s="298"/>
      <c r="K37" s="298"/>
      <c r="L37" s="298"/>
      <c r="M37" s="298"/>
      <c r="N37" s="298"/>
      <c r="O37" s="298"/>
      <c r="P37" s="298"/>
    </row>
    <row r="38" spans="1:16" ht="15" customHeight="1" x14ac:dyDescent="0.35">
      <c r="A38" s="1323">
        <v>43483</v>
      </c>
      <c r="B38" s="886"/>
      <c r="C38" s="886"/>
      <c r="D38" s="297">
        <v>151623</v>
      </c>
      <c r="E38" s="297"/>
      <c r="F38" s="297"/>
      <c r="G38" s="298"/>
      <c r="H38" s="298"/>
      <c r="I38" s="298">
        <v>114750</v>
      </c>
      <c r="J38" s="298"/>
      <c r="K38" s="298">
        <v>308178</v>
      </c>
      <c r="L38" s="298"/>
      <c r="M38" s="298"/>
      <c r="N38" s="298"/>
      <c r="O38" s="298">
        <v>680560</v>
      </c>
      <c r="P38" s="298"/>
    </row>
    <row r="39" spans="1:16" ht="15" customHeight="1" x14ac:dyDescent="0.35">
      <c r="A39" s="1324"/>
      <c r="B39" s="887"/>
      <c r="C39" s="887"/>
      <c r="D39" s="297"/>
      <c r="E39" s="297"/>
      <c r="F39" s="297"/>
      <c r="G39" s="298"/>
      <c r="H39" s="298"/>
      <c r="I39" s="298"/>
      <c r="J39" s="298"/>
      <c r="K39" s="298"/>
      <c r="L39" s="298"/>
      <c r="M39" s="298"/>
      <c r="N39" s="298"/>
      <c r="O39" s="298"/>
      <c r="P39" s="298"/>
    </row>
    <row r="40" spans="1:16" ht="15" customHeight="1" x14ac:dyDescent="0.35">
      <c r="A40" s="1323">
        <v>43484</v>
      </c>
      <c r="B40" s="886"/>
      <c r="C40" s="886">
        <v>216419</v>
      </c>
      <c r="D40" s="297">
        <v>171743</v>
      </c>
      <c r="E40" s="297"/>
      <c r="F40" s="297"/>
      <c r="G40" s="298"/>
      <c r="H40" s="298">
        <v>97079</v>
      </c>
      <c r="I40" s="298"/>
      <c r="J40" s="298"/>
      <c r="K40" s="298"/>
      <c r="L40" s="298"/>
      <c r="M40" s="298"/>
      <c r="N40" s="298"/>
      <c r="O40" s="298"/>
      <c r="P40" s="298"/>
    </row>
    <row r="41" spans="1:16" ht="15" customHeight="1" x14ac:dyDescent="0.35">
      <c r="A41" s="1324"/>
      <c r="B41" s="887"/>
      <c r="C41" s="887"/>
      <c r="D41" s="297"/>
      <c r="E41" s="297"/>
      <c r="F41" s="297"/>
      <c r="G41" s="298"/>
      <c r="H41" s="298"/>
      <c r="I41" s="298"/>
      <c r="J41" s="298"/>
      <c r="K41" s="298"/>
      <c r="L41" s="298"/>
      <c r="M41" s="298"/>
      <c r="N41" s="298"/>
      <c r="O41" s="298"/>
      <c r="P41" s="298"/>
    </row>
    <row r="42" spans="1:16" ht="15" customHeight="1" x14ac:dyDescent="0.35">
      <c r="A42" s="1323">
        <v>43485</v>
      </c>
      <c r="B42" s="886"/>
      <c r="C42" s="886">
        <v>199283</v>
      </c>
      <c r="D42" s="297">
        <v>185054</v>
      </c>
      <c r="E42" s="297">
        <v>201983</v>
      </c>
      <c r="F42" s="297"/>
      <c r="G42" s="298"/>
      <c r="H42" s="298"/>
      <c r="I42" s="298">
        <v>114750</v>
      </c>
      <c r="J42" s="298"/>
      <c r="K42" s="298"/>
      <c r="L42" s="298"/>
      <c r="M42" s="298"/>
      <c r="N42" s="298"/>
      <c r="O42" s="298"/>
      <c r="P42" s="298"/>
    </row>
    <row r="43" spans="1:16" ht="15" customHeight="1" x14ac:dyDescent="0.35">
      <c r="A43" s="1324"/>
      <c r="B43" s="887"/>
      <c r="C43" s="887"/>
      <c r="D43" s="298"/>
      <c r="E43" s="297"/>
      <c r="F43" s="297"/>
      <c r="G43" s="298"/>
      <c r="H43" s="298"/>
      <c r="I43" s="298"/>
      <c r="J43" s="298"/>
      <c r="K43" s="298"/>
      <c r="L43" s="298"/>
      <c r="M43" s="298"/>
      <c r="N43" s="298"/>
      <c r="O43" s="298"/>
      <c r="P43" s="298"/>
    </row>
    <row r="44" spans="1:16" ht="15" customHeight="1" x14ac:dyDescent="0.35">
      <c r="A44" s="1323">
        <v>43486</v>
      </c>
      <c r="B44" s="886"/>
      <c r="C44" s="886">
        <v>191939</v>
      </c>
      <c r="D44" s="298">
        <v>196529</v>
      </c>
      <c r="E44" s="297"/>
      <c r="F44" s="297"/>
      <c r="G44" s="298"/>
      <c r="H44" s="298"/>
      <c r="I44" s="298">
        <v>114750</v>
      </c>
      <c r="J44" s="298"/>
      <c r="K44" s="298"/>
      <c r="L44" s="298"/>
      <c r="M44" s="298"/>
      <c r="N44" s="298"/>
      <c r="O44" s="298"/>
      <c r="P44" s="298"/>
    </row>
    <row r="45" spans="1:16" ht="15" customHeight="1" x14ac:dyDescent="0.35">
      <c r="A45" s="1324"/>
      <c r="B45" s="887"/>
      <c r="C45" s="887"/>
      <c r="D45" s="297"/>
      <c r="E45" s="297"/>
      <c r="F45" s="297"/>
      <c r="G45" s="298"/>
      <c r="H45" s="298"/>
      <c r="I45" s="298"/>
      <c r="J45" s="298"/>
      <c r="K45" s="298"/>
      <c r="L45" s="298"/>
      <c r="M45" s="298"/>
      <c r="N45" s="298"/>
      <c r="O45" s="298"/>
      <c r="P45" s="298"/>
    </row>
    <row r="46" spans="1:16" ht="15" customHeight="1" x14ac:dyDescent="0.35">
      <c r="A46" s="1323">
        <v>43487</v>
      </c>
      <c r="B46" s="886"/>
      <c r="C46" s="886">
        <v>231489</v>
      </c>
      <c r="D46" s="297">
        <v>225369</v>
      </c>
      <c r="E46" s="297">
        <v>113815</v>
      </c>
      <c r="F46" s="297"/>
      <c r="G46" s="298"/>
      <c r="H46" s="298"/>
      <c r="I46" s="298">
        <v>114750</v>
      </c>
      <c r="J46" s="298"/>
      <c r="K46" s="298"/>
      <c r="L46" s="298"/>
      <c r="M46" s="298"/>
      <c r="N46" s="298">
        <v>609000</v>
      </c>
      <c r="O46" s="298"/>
      <c r="P46" s="298"/>
    </row>
    <row r="47" spans="1:16" ht="15" customHeight="1" x14ac:dyDescent="0.35">
      <c r="A47" s="1324"/>
      <c r="B47" s="887"/>
      <c r="C47" s="887"/>
      <c r="D47" s="297"/>
      <c r="E47" s="297"/>
      <c r="F47" s="297"/>
      <c r="G47" s="298"/>
      <c r="H47" s="298"/>
      <c r="I47" s="298"/>
      <c r="J47" s="298"/>
      <c r="K47" s="298"/>
      <c r="L47" s="298"/>
      <c r="M47" s="298"/>
      <c r="N47" s="298"/>
      <c r="O47" s="298"/>
      <c r="P47" s="298"/>
    </row>
    <row r="48" spans="1:16" ht="15" customHeight="1" x14ac:dyDescent="0.35">
      <c r="A48" s="1323">
        <v>43488</v>
      </c>
      <c r="B48" s="886"/>
      <c r="C48" s="886">
        <v>173732</v>
      </c>
      <c r="D48" s="297">
        <v>200430</v>
      </c>
      <c r="E48" s="297"/>
      <c r="F48" s="297"/>
      <c r="G48" s="298">
        <v>230102</v>
      </c>
      <c r="H48" s="298"/>
      <c r="I48" s="298"/>
      <c r="J48" s="298">
        <v>91953</v>
      </c>
      <c r="K48" s="298"/>
      <c r="L48" s="298"/>
      <c r="M48" s="298"/>
      <c r="N48" s="298"/>
      <c r="O48" s="298">
        <v>592550</v>
      </c>
      <c r="P48" s="298"/>
    </row>
    <row r="49" spans="1:16" ht="15" customHeight="1" x14ac:dyDescent="0.35">
      <c r="A49" s="1324"/>
      <c r="B49" s="887"/>
      <c r="C49" s="887"/>
      <c r="D49" s="297"/>
      <c r="E49" s="297"/>
      <c r="F49" s="297"/>
      <c r="G49" s="298"/>
      <c r="H49" s="298"/>
      <c r="I49" s="298"/>
      <c r="J49" s="298"/>
      <c r="K49" s="298"/>
      <c r="L49" s="298"/>
      <c r="M49" s="298"/>
      <c r="N49" s="298"/>
      <c r="O49" s="298"/>
      <c r="P49" s="298"/>
    </row>
    <row r="50" spans="1:16" ht="15" customHeight="1" x14ac:dyDescent="0.35">
      <c r="A50" s="1323">
        <v>43489</v>
      </c>
      <c r="B50" s="886"/>
      <c r="C50" s="886">
        <v>162104</v>
      </c>
      <c r="D50" s="297">
        <v>189338</v>
      </c>
      <c r="E50" s="297"/>
      <c r="F50" s="297"/>
      <c r="G50" s="298"/>
      <c r="H50" s="298"/>
      <c r="I50" s="298">
        <v>114750</v>
      </c>
      <c r="J50" s="298"/>
      <c r="K50" s="298"/>
      <c r="L50" s="298"/>
      <c r="M50" s="298"/>
      <c r="N50" s="298"/>
      <c r="O50" s="298"/>
      <c r="P50" s="298"/>
    </row>
    <row r="51" spans="1:16" ht="15" customHeight="1" x14ac:dyDescent="0.35">
      <c r="A51" s="1324"/>
      <c r="B51" s="887"/>
      <c r="C51" s="887"/>
      <c r="D51" s="297"/>
      <c r="E51" s="297"/>
      <c r="F51" s="297"/>
      <c r="G51" s="298"/>
      <c r="H51" s="298"/>
      <c r="I51" s="298"/>
      <c r="J51" s="298"/>
      <c r="K51" s="298"/>
      <c r="L51" s="298"/>
      <c r="M51" s="298"/>
      <c r="N51" s="298"/>
      <c r="O51" s="298"/>
      <c r="P51" s="298"/>
    </row>
    <row r="52" spans="1:16" ht="15" customHeight="1" x14ac:dyDescent="0.35">
      <c r="A52" s="1323">
        <v>43490</v>
      </c>
      <c r="B52" s="886"/>
      <c r="C52" s="886">
        <v>178857</v>
      </c>
      <c r="D52" s="297">
        <v>168759</v>
      </c>
      <c r="E52" s="297">
        <v>189366</v>
      </c>
      <c r="F52" s="297"/>
      <c r="G52" s="298"/>
      <c r="H52" s="298">
        <v>81351</v>
      </c>
      <c r="I52" s="298">
        <v>114750</v>
      </c>
      <c r="J52" s="298"/>
      <c r="K52" s="298"/>
      <c r="L52" s="298"/>
      <c r="M52" s="298"/>
      <c r="N52" s="298"/>
      <c r="O52" s="298"/>
      <c r="P52" s="298"/>
    </row>
    <row r="53" spans="1:16" ht="15" customHeight="1" x14ac:dyDescent="0.35">
      <c r="A53" s="1324"/>
      <c r="B53" s="887"/>
      <c r="C53" s="887"/>
      <c r="D53" s="297"/>
      <c r="E53" s="297"/>
      <c r="F53" s="297"/>
      <c r="G53" s="298"/>
      <c r="H53" s="298"/>
      <c r="I53" s="298"/>
      <c r="J53" s="298"/>
      <c r="K53" s="298"/>
      <c r="L53" s="298"/>
      <c r="M53" s="298"/>
      <c r="N53" s="298"/>
      <c r="O53" s="298"/>
      <c r="P53" s="298"/>
    </row>
    <row r="54" spans="1:16" ht="15" customHeight="1" x14ac:dyDescent="0.35">
      <c r="A54" s="1323">
        <v>43491</v>
      </c>
      <c r="B54" s="886"/>
      <c r="C54" s="886">
        <v>190332</v>
      </c>
      <c r="D54" s="297">
        <v>107253</v>
      </c>
      <c r="E54" s="297"/>
      <c r="F54" s="297"/>
      <c r="G54" s="298"/>
      <c r="H54" s="298"/>
      <c r="I54" s="298">
        <v>114750</v>
      </c>
      <c r="J54" s="298"/>
      <c r="K54" s="298"/>
      <c r="L54" s="298"/>
      <c r="M54" s="298"/>
      <c r="N54" s="298"/>
      <c r="O54" s="298"/>
      <c r="P54" s="298"/>
    </row>
    <row r="55" spans="1:16" ht="15" customHeight="1" x14ac:dyDescent="0.35">
      <c r="A55" s="1324"/>
      <c r="B55" s="887"/>
      <c r="C55" s="887"/>
      <c r="D55" s="297"/>
      <c r="E55" s="297"/>
      <c r="F55" s="297"/>
      <c r="G55" s="298"/>
      <c r="H55" s="298"/>
      <c r="I55" s="298"/>
      <c r="J55" s="298"/>
      <c r="K55" s="298"/>
      <c r="L55" s="298"/>
      <c r="M55" s="298"/>
      <c r="N55" s="298"/>
      <c r="O55" s="298"/>
      <c r="P55" s="298"/>
    </row>
    <row r="56" spans="1:16" ht="15" customHeight="1" x14ac:dyDescent="0.35">
      <c r="A56" s="1323">
        <v>43492</v>
      </c>
      <c r="B56" s="886"/>
      <c r="C56" s="886">
        <v>200583</v>
      </c>
      <c r="D56" s="297">
        <v>158967</v>
      </c>
      <c r="E56" s="297"/>
      <c r="F56" s="297"/>
      <c r="G56" s="298"/>
      <c r="H56" s="298"/>
      <c r="I56" s="298"/>
      <c r="J56" s="298"/>
      <c r="K56" s="298"/>
      <c r="L56" s="298"/>
      <c r="M56" s="298"/>
      <c r="N56" s="298"/>
      <c r="O56" s="298"/>
      <c r="P56" s="298"/>
    </row>
    <row r="57" spans="1:16" ht="15" customHeight="1" x14ac:dyDescent="0.35">
      <c r="A57" s="1324"/>
      <c r="B57" s="887"/>
      <c r="C57" s="887"/>
      <c r="D57" s="297"/>
      <c r="E57" s="297"/>
      <c r="F57" s="297"/>
      <c r="G57" s="298"/>
      <c r="H57" s="298"/>
      <c r="I57" s="298"/>
      <c r="J57" s="298"/>
      <c r="K57" s="298"/>
      <c r="L57" s="298"/>
      <c r="M57" s="298"/>
      <c r="N57" s="298"/>
      <c r="O57" s="298"/>
      <c r="P57" s="298"/>
    </row>
    <row r="58" spans="1:16" ht="15" customHeight="1" x14ac:dyDescent="0.35">
      <c r="A58" s="1323">
        <v>43493</v>
      </c>
      <c r="B58" s="886"/>
      <c r="C58" s="886">
        <v>163251</v>
      </c>
      <c r="D58" s="297">
        <v>191097</v>
      </c>
      <c r="E58" s="297">
        <v>185812</v>
      </c>
      <c r="F58" s="297"/>
      <c r="G58" s="298"/>
      <c r="H58" s="298"/>
      <c r="I58" s="298"/>
      <c r="J58" s="298"/>
      <c r="K58" s="298"/>
      <c r="L58" s="298"/>
      <c r="M58" s="298"/>
      <c r="N58" s="298"/>
      <c r="O58" s="298"/>
      <c r="P58" s="298"/>
    </row>
    <row r="59" spans="1:16" ht="15" customHeight="1" x14ac:dyDescent="0.35">
      <c r="A59" s="1324"/>
      <c r="B59" s="887"/>
      <c r="C59" s="887"/>
      <c r="D59" s="297"/>
      <c r="E59" s="297"/>
      <c r="F59" s="297"/>
      <c r="G59" s="298"/>
      <c r="H59" s="298"/>
      <c r="I59" s="298"/>
      <c r="J59" s="298"/>
      <c r="K59" s="298"/>
      <c r="L59" s="298"/>
      <c r="M59" s="298"/>
      <c r="N59" s="298"/>
      <c r="O59" s="298"/>
      <c r="P59" s="298"/>
    </row>
    <row r="60" spans="1:16" ht="15" customHeight="1" x14ac:dyDescent="0.35">
      <c r="A60" s="885">
        <v>43494</v>
      </c>
      <c r="B60" s="886"/>
      <c r="C60" s="886">
        <v>196223</v>
      </c>
      <c r="D60" s="297">
        <v>146727</v>
      </c>
      <c r="E60" s="297"/>
      <c r="F60" s="297"/>
      <c r="G60" s="298"/>
      <c r="H60" s="298"/>
      <c r="I60" s="298">
        <v>114750</v>
      </c>
      <c r="J60" s="298"/>
      <c r="K60" s="298"/>
      <c r="L60" s="298"/>
      <c r="M60" s="298"/>
      <c r="N60" s="298">
        <v>477990</v>
      </c>
      <c r="O60" s="298">
        <v>647070</v>
      </c>
      <c r="P60" s="298"/>
    </row>
    <row r="61" spans="1:16" ht="15" customHeight="1" x14ac:dyDescent="0.35">
      <c r="A61" s="1323">
        <v>43495</v>
      </c>
      <c r="B61" s="886"/>
      <c r="C61" s="886">
        <v>184055</v>
      </c>
      <c r="D61" s="297"/>
      <c r="E61" s="297"/>
      <c r="F61" s="297"/>
      <c r="G61" s="298"/>
      <c r="H61" s="298"/>
      <c r="I61" s="298">
        <v>114750</v>
      </c>
      <c r="J61" s="298">
        <v>57605</v>
      </c>
      <c r="K61" s="298"/>
      <c r="L61" s="298"/>
      <c r="M61" s="298"/>
      <c r="N61" s="298"/>
      <c r="O61" s="298"/>
      <c r="P61" s="298"/>
    </row>
    <row r="62" spans="1:16" ht="15" customHeight="1" x14ac:dyDescent="0.35">
      <c r="A62" s="1324"/>
      <c r="B62" s="886"/>
      <c r="C62" s="886"/>
      <c r="D62" s="297">
        <v>181688</v>
      </c>
      <c r="E62" s="297">
        <v>115618</v>
      </c>
      <c r="F62" s="297"/>
      <c r="G62" s="298"/>
      <c r="H62" s="298"/>
      <c r="I62" s="298">
        <v>103352</v>
      </c>
      <c r="J62" s="298"/>
      <c r="K62" s="298"/>
      <c r="L62" s="298"/>
      <c r="M62" s="298"/>
      <c r="N62" s="298"/>
      <c r="O62" s="298"/>
      <c r="P62" s="298"/>
    </row>
    <row r="63" spans="1:16" ht="15" customHeight="1" x14ac:dyDescent="0.35">
      <c r="A63" s="885">
        <v>43496</v>
      </c>
      <c r="B63" s="886"/>
      <c r="C63" s="886">
        <v>213588</v>
      </c>
      <c r="D63" s="297">
        <v>156290</v>
      </c>
      <c r="E63" s="297"/>
      <c r="F63" s="297"/>
      <c r="G63" s="298"/>
      <c r="H63" s="298"/>
      <c r="I63" s="298">
        <v>114750</v>
      </c>
      <c r="J63" s="298"/>
      <c r="K63" s="298"/>
      <c r="L63" s="298"/>
      <c r="M63" s="298"/>
      <c r="N63" s="298"/>
      <c r="O63" s="298"/>
      <c r="P63" s="298"/>
    </row>
    <row r="64" spans="1:16" ht="15" customHeight="1" x14ac:dyDescent="0.35">
      <c r="A64" s="885"/>
      <c r="B64" s="886"/>
      <c r="C64" s="886"/>
      <c r="D64" s="297"/>
      <c r="E64" s="297"/>
      <c r="F64" s="297"/>
      <c r="G64" s="298"/>
      <c r="H64" s="298"/>
      <c r="I64" s="314"/>
      <c r="J64" s="298"/>
      <c r="K64" s="298"/>
      <c r="L64" s="298"/>
      <c r="M64" s="298">
        <v>184448</v>
      </c>
      <c r="N64" s="298"/>
      <c r="O64" s="298"/>
      <c r="P64" s="298"/>
    </row>
    <row r="65" spans="1:16" s="295" customFormat="1" ht="27" customHeight="1" x14ac:dyDescent="0.35">
      <c r="A65" s="862" t="s">
        <v>113</v>
      </c>
      <c r="B65" s="293">
        <f>SUM(B6:B63)</f>
        <v>307198</v>
      </c>
      <c r="C65" s="293">
        <f t="shared" ref="C65:O65" si="0">SUM(C6:C63)</f>
        <v>5878613</v>
      </c>
      <c r="D65" s="293">
        <f t="shared" si="0"/>
        <v>5454460</v>
      </c>
      <c r="E65" s="293">
        <f t="shared" si="0"/>
        <v>1889641</v>
      </c>
      <c r="F65" s="293">
        <f t="shared" si="0"/>
        <v>0</v>
      </c>
      <c r="G65" s="293">
        <f t="shared" si="0"/>
        <v>790062</v>
      </c>
      <c r="H65" s="293">
        <f t="shared" si="0"/>
        <v>400399</v>
      </c>
      <c r="I65" s="293">
        <f t="shared" si="0"/>
        <v>2864102</v>
      </c>
      <c r="J65" s="293">
        <f t="shared" si="0"/>
        <v>222656</v>
      </c>
      <c r="K65" s="293">
        <f t="shared" si="0"/>
        <v>308178</v>
      </c>
      <c r="L65" s="293">
        <f t="shared" si="0"/>
        <v>242714</v>
      </c>
      <c r="M65" s="293">
        <f>SUM(M6:M64)</f>
        <v>184448</v>
      </c>
      <c r="N65" s="293">
        <f t="shared" si="0"/>
        <v>2955190</v>
      </c>
      <c r="O65" s="293">
        <f t="shared" si="0"/>
        <v>2820350</v>
      </c>
      <c r="P65" s="293">
        <f>SUM(B65:O65)</f>
        <v>24318011</v>
      </c>
    </row>
    <row r="66" spans="1:16" s="295" customFormat="1" ht="81" customHeight="1" x14ac:dyDescent="0.35">
      <c r="A66" s="304"/>
      <c r="B66" s="304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</row>
    <row r="67" spans="1:16" ht="26.25" customHeight="1" thickBot="1" x14ac:dyDescent="0.4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300"/>
      <c r="M67" s="299"/>
      <c r="N67" s="299"/>
      <c r="O67" s="299"/>
      <c r="P67" s="299"/>
    </row>
    <row r="68" spans="1:16" s="295" customFormat="1" ht="48" customHeight="1" thickBot="1" x14ac:dyDescent="0.4">
      <c r="A68" s="1293" t="s">
        <v>2</v>
      </c>
      <c r="B68" s="311" t="s">
        <v>293</v>
      </c>
      <c r="C68" s="306" t="s">
        <v>293</v>
      </c>
      <c r="D68" s="307" t="s">
        <v>7</v>
      </c>
      <c r="E68" s="1317" t="s">
        <v>353</v>
      </c>
      <c r="F68" s="1318"/>
      <c r="G68" s="1319"/>
      <c r="H68" s="1320" t="s">
        <v>303</v>
      </c>
      <c r="I68" s="1321"/>
      <c r="J68" s="1321"/>
      <c r="K68" s="1322"/>
      <c r="L68" s="888" t="s">
        <v>7</v>
      </c>
      <c r="M68" s="307" t="s">
        <v>349</v>
      </c>
      <c r="N68" s="307"/>
      <c r="O68" s="313" t="s">
        <v>304</v>
      </c>
      <c r="P68" s="1315" t="s">
        <v>9</v>
      </c>
    </row>
    <row r="69" spans="1:16" s="295" customFormat="1" ht="15" customHeight="1" thickBot="1" x14ac:dyDescent="0.4">
      <c r="A69" s="1293"/>
      <c r="B69" s="312" t="s">
        <v>317</v>
      </c>
      <c r="C69" s="308" t="s">
        <v>190</v>
      </c>
      <c r="D69" s="309" t="s">
        <v>306</v>
      </c>
      <c r="E69" s="309" t="s">
        <v>322</v>
      </c>
      <c r="F69" s="309" t="s">
        <v>354</v>
      </c>
      <c r="G69" s="309" t="s">
        <v>355</v>
      </c>
      <c r="H69" s="309" t="s">
        <v>197</v>
      </c>
      <c r="I69" s="309" t="s">
        <v>198</v>
      </c>
      <c r="J69" s="309" t="s">
        <v>199</v>
      </c>
      <c r="K69" s="309" t="s">
        <v>123</v>
      </c>
      <c r="L69" s="309" t="s">
        <v>307</v>
      </c>
      <c r="M69" s="309" t="s">
        <v>375</v>
      </c>
      <c r="N69" s="309" t="s">
        <v>356</v>
      </c>
      <c r="O69" s="309" t="s">
        <v>284</v>
      </c>
      <c r="P69" s="1316"/>
    </row>
    <row r="70" spans="1:16" ht="15" customHeight="1" x14ac:dyDescent="0.35">
      <c r="A70" s="310">
        <v>43466</v>
      </c>
      <c r="B70" s="305"/>
      <c r="C70" s="887">
        <v>170628</v>
      </c>
      <c r="D70" s="305"/>
      <c r="E70" s="305"/>
      <c r="F70" s="305">
        <v>275418</v>
      </c>
      <c r="G70" s="305"/>
      <c r="H70" s="305"/>
      <c r="I70" s="305"/>
      <c r="J70" s="305"/>
      <c r="K70" s="305">
        <v>92352</v>
      </c>
      <c r="L70" s="305"/>
      <c r="M70" s="305"/>
      <c r="N70" s="305"/>
      <c r="O70" s="305"/>
      <c r="P70" s="305"/>
    </row>
    <row r="71" spans="1:16" ht="15" customHeight="1" x14ac:dyDescent="0.35">
      <c r="A71" s="310">
        <v>43467</v>
      </c>
      <c r="B71" s="298"/>
      <c r="C71" s="297">
        <v>258336</v>
      </c>
      <c r="D71" s="298">
        <v>198203</v>
      </c>
      <c r="E71" s="298"/>
      <c r="F71" s="298"/>
      <c r="G71" s="298">
        <v>307242</v>
      </c>
      <c r="H71" s="298"/>
      <c r="I71" s="298"/>
      <c r="J71" s="298"/>
      <c r="K71" s="298"/>
      <c r="L71" s="298"/>
      <c r="M71" s="298">
        <v>152288</v>
      </c>
      <c r="N71" s="298"/>
      <c r="O71" s="298"/>
      <c r="P71" s="298"/>
    </row>
    <row r="72" spans="1:16" ht="15" customHeight="1" x14ac:dyDescent="0.35">
      <c r="A72" s="310">
        <v>43468</v>
      </c>
      <c r="B72" s="298"/>
      <c r="C72" s="297">
        <v>275574</v>
      </c>
      <c r="D72" s="298"/>
      <c r="E72" s="298"/>
      <c r="F72" s="298"/>
      <c r="G72" s="298"/>
      <c r="H72" s="298">
        <v>115908</v>
      </c>
      <c r="I72" s="298"/>
      <c r="J72" s="298"/>
      <c r="K72" s="298"/>
      <c r="L72" s="298"/>
      <c r="M72" s="298"/>
      <c r="N72" s="298"/>
      <c r="O72" s="298"/>
      <c r="P72" s="298"/>
    </row>
    <row r="73" spans="1:16" ht="15" customHeight="1" x14ac:dyDescent="0.35">
      <c r="A73" s="310">
        <v>43469</v>
      </c>
      <c r="B73" s="298"/>
      <c r="C73" s="297">
        <v>243672</v>
      </c>
      <c r="D73" s="298"/>
      <c r="E73" s="298"/>
      <c r="F73" s="298">
        <v>255974</v>
      </c>
      <c r="G73" s="298"/>
      <c r="H73" s="298"/>
      <c r="I73" s="298"/>
      <c r="J73" s="298">
        <v>84692</v>
      </c>
      <c r="K73" s="298"/>
      <c r="L73" s="298"/>
      <c r="M73" s="298"/>
      <c r="N73" s="298"/>
      <c r="O73" s="298"/>
      <c r="P73" s="298"/>
    </row>
    <row r="74" spans="1:16" ht="15" customHeight="1" x14ac:dyDescent="0.35">
      <c r="A74" s="310">
        <v>43470</v>
      </c>
      <c r="B74" s="298"/>
      <c r="C74" s="297">
        <v>251303</v>
      </c>
      <c r="D74" s="298">
        <v>200000</v>
      </c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</row>
    <row r="75" spans="1:16" ht="15" customHeight="1" x14ac:dyDescent="0.35">
      <c r="A75" s="310">
        <v>43471</v>
      </c>
      <c r="B75" s="298"/>
      <c r="C75" s="297"/>
      <c r="D75" s="298"/>
      <c r="E75" s="298"/>
      <c r="F75" s="298">
        <v>303017</v>
      </c>
      <c r="G75" s="298"/>
      <c r="H75" s="298"/>
      <c r="I75" s="298"/>
      <c r="J75" s="298"/>
      <c r="K75" s="298"/>
      <c r="L75" s="298"/>
      <c r="M75" s="298"/>
      <c r="N75" s="298"/>
      <c r="O75" s="298"/>
      <c r="P75" s="298"/>
    </row>
    <row r="76" spans="1:16" ht="15" customHeight="1" x14ac:dyDescent="0.35">
      <c r="A76" s="1323">
        <v>43472</v>
      </c>
      <c r="B76" s="298">
        <v>235561</v>
      </c>
      <c r="C76" s="297"/>
      <c r="D76" s="298"/>
      <c r="E76" s="298"/>
      <c r="F76" s="298"/>
      <c r="G76" s="298">
        <v>188706</v>
      </c>
      <c r="H76" s="298"/>
      <c r="I76" s="298"/>
      <c r="J76" s="298"/>
      <c r="K76" s="298"/>
      <c r="L76" s="298"/>
      <c r="M76" s="298">
        <v>153991</v>
      </c>
      <c r="N76" s="298"/>
      <c r="O76" s="298"/>
      <c r="P76" s="298"/>
    </row>
    <row r="77" spans="1:16" ht="15" customHeight="1" x14ac:dyDescent="0.35">
      <c r="A77" s="1324"/>
      <c r="B77" s="298">
        <v>153000</v>
      </c>
      <c r="C77" s="297"/>
      <c r="D77" s="298"/>
      <c r="E77" s="298">
        <v>264162</v>
      </c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</row>
    <row r="78" spans="1:16" ht="15" customHeight="1" x14ac:dyDescent="0.35">
      <c r="A78" s="310">
        <v>43473</v>
      </c>
      <c r="B78" s="298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</row>
    <row r="79" spans="1:16" ht="15" customHeight="1" x14ac:dyDescent="0.35">
      <c r="A79" s="310">
        <v>43474</v>
      </c>
      <c r="B79" s="298"/>
      <c r="C79" s="297"/>
      <c r="D79" s="298"/>
      <c r="E79" s="298"/>
      <c r="F79" s="298"/>
      <c r="G79" s="298"/>
      <c r="H79" s="298"/>
      <c r="I79" s="298"/>
      <c r="J79" s="298"/>
      <c r="K79" s="298">
        <v>76577</v>
      </c>
      <c r="L79" s="298"/>
      <c r="M79" s="298"/>
      <c r="N79" s="298"/>
      <c r="O79" s="298"/>
      <c r="P79" s="298"/>
    </row>
    <row r="80" spans="1:16" ht="15" customHeight="1" x14ac:dyDescent="0.35">
      <c r="A80" s="310">
        <v>43475</v>
      </c>
      <c r="B80" s="298"/>
      <c r="C80" s="297"/>
      <c r="D80" s="298">
        <v>242809</v>
      </c>
      <c r="E80" s="298"/>
      <c r="F80" s="298"/>
      <c r="G80" s="298">
        <v>180191</v>
      </c>
      <c r="H80" s="298"/>
      <c r="I80" s="298"/>
      <c r="J80" s="298"/>
      <c r="K80" s="298"/>
      <c r="L80" s="298"/>
      <c r="M80" s="298">
        <v>149602</v>
      </c>
      <c r="N80" s="298"/>
      <c r="O80" s="298"/>
      <c r="P80" s="298"/>
    </row>
    <row r="81" spans="1:16" ht="15" customHeight="1" x14ac:dyDescent="0.35">
      <c r="A81" s="1323">
        <v>43476</v>
      </c>
      <c r="B81" s="298"/>
      <c r="C81" s="297">
        <v>202725</v>
      </c>
      <c r="D81" s="298"/>
      <c r="E81" s="298"/>
      <c r="F81" s="298"/>
      <c r="G81" s="298">
        <v>217591</v>
      </c>
      <c r="H81" s="298"/>
      <c r="I81" s="298"/>
      <c r="J81" s="298"/>
      <c r="K81" s="298"/>
      <c r="L81" s="298"/>
      <c r="M81" s="298"/>
      <c r="N81" s="298"/>
      <c r="O81" s="298"/>
      <c r="P81" s="298"/>
    </row>
    <row r="82" spans="1:16" ht="15" customHeight="1" x14ac:dyDescent="0.35">
      <c r="A82" s="1324"/>
      <c r="B82" s="298"/>
      <c r="C82" s="297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</row>
    <row r="83" spans="1:16" ht="15" customHeight="1" x14ac:dyDescent="0.35">
      <c r="A83" s="310">
        <v>43477</v>
      </c>
      <c r="B83" s="298"/>
      <c r="C83" s="297">
        <v>171283</v>
      </c>
      <c r="D83" s="298"/>
      <c r="E83" s="298"/>
      <c r="F83" s="298"/>
      <c r="G83" s="298">
        <v>164475</v>
      </c>
      <c r="H83" s="298"/>
      <c r="I83" s="298"/>
      <c r="J83" s="298"/>
      <c r="K83" s="298"/>
      <c r="L83" s="298"/>
      <c r="M83" s="298"/>
      <c r="N83" s="298"/>
      <c r="O83" s="298"/>
      <c r="P83" s="298"/>
    </row>
    <row r="84" spans="1:16" ht="15" customHeight="1" x14ac:dyDescent="0.35">
      <c r="A84" s="310">
        <v>43478</v>
      </c>
      <c r="B84" s="298"/>
      <c r="C84" s="297">
        <v>212441</v>
      </c>
      <c r="D84" s="298"/>
      <c r="E84" s="298"/>
      <c r="F84" s="298"/>
      <c r="G84" s="298"/>
      <c r="H84" s="298"/>
      <c r="I84" s="298"/>
      <c r="J84" s="298">
        <v>75915</v>
      </c>
      <c r="K84" s="298"/>
      <c r="L84" s="298"/>
      <c r="M84" s="298"/>
      <c r="N84" s="298"/>
      <c r="O84" s="298"/>
      <c r="P84" s="298"/>
    </row>
    <row r="85" spans="1:16" ht="15" customHeight="1" x14ac:dyDescent="0.35">
      <c r="A85" s="310">
        <v>43479</v>
      </c>
      <c r="B85" s="298"/>
      <c r="C85" s="297">
        <v>182453</v>
      </c>
      <c r="D85" s="298"/>
      <c r="E85" s="298"/>
      <c r="F85" s="298">
        <v>250145</v>
      </c>
      <c r="G85" s="298">
        <v>185627</v>
      </c>
      <c r="H85" s="298"/>
      <c r="I85" s="298"/>
      <c r="J85" s="298"/>
      <c r="K85" s="298"/>
      <c r="L85" s="298">
        <v>203116</v>
      </c>
      <c r="M85" s="298"/>
      <c r="N85" s="298"/>
      <c r="O85" s="298"/>
      <c r="P85" s="298"/>
    </row>
    <row r="86" spans="1:16" ht="15" customHeight="1" x14ac:dyDescent="0.35">
      <c r="A86" s="1323">
        <v>43480</v>
      </c>
      <c r="B86" s="298">
        <v>228145</v>
      </c>
      <c r="C86" s="297">
        <v>170693</v>
      </c>
      <c r="D86" s="298">
        <v>200000</v>
      </c>
      <c r="E86" s="298"/>
      <c r="F86" s="298"/>
      <c r="G86" s="298"/>
      <c r="H86" s="298"/>
      <c r="I86" s="298"/>
      <c r="J86" s="298"/>
      <c r="K86" s="298">
        <v>71723</v>
      </c>
      <c r="L86" s="298"/>
      <c r="M86" s="298"/>
      <c r="N86" s="298"/>
      <c r="O86" s="298"/>
      <c r="P86" s="298"/>
    </row>
    <row r="87" spans="1:16" ht="15" customHeight="1" x14ac:dyDescent="0.35">
      <c r="A87" s="1324"/>
      <c r="B87" s="298">
        <v>191250</v>
      </c>
      <c r="C87" s="297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</row>
    <row r="88" spans="1:16" ht="15" customHeight="1" x14ac:dyDescent="0.35">
      <c r="A88" s="310">
        <v>43481</v>
      </c>
      <c r="B88" s="298"/>
      <c r="C88" s="297">
        <v>244953</v>
      </c>
      <c r="D88" s="298"/>
      <c r="E88" s="298"/>
      <c r="F88" s="298"/>
      <c r="G88" s="298"/>
      <c r="H88" s="298"/>
      <c r="I88" s="298">
        <v>32750</v>
      </c>
      <c r="J88" s="298"/>
      <c r="K88" s="298"/>
      <c r="L88" s="298"/>
      <c r="M88" s="298"/>
      <c r="N88" s="298"/>
      <c r="O88" s="298"/>
      <c r="P88" s="298"/>
    </row>
    <row r="89" spans="1:16" ht="15" customHeight="1" x14ac:dyDescent="0.35">
      <c r="A89" s="310">
        <v>43482</v>
      </c>
      <c r="B89" s="298"/>
      <c r="C89" s="297">
        <v>205097</v>
      </c>
      <c r="D89" s="298"/>
      <c r="E89" s="298"/>
      <c r="F89" s="298"/>
      <c r="G89" s="298"/>
      <c r="H89" s="298">
        <v>56723</v>
      </c>
      <c r="I89" s="298"/>
      <c r="J89" s="298"/>
      <c r="K89" s="298"/>
      <c r="L89" s="298">
        <v>201544</v>
      </c>
      <c r="M89" s="298"/>
      <c r="N89" s="298"/>
      <c r="O89" s="298">
        <v>61243</v>
      </c>
      <c r="P89" s="298"/>
    </row>
    <row r="90" spans="1:16" ht="15" customHeight="1" x14ac:dyDescent="0.35">
      <c r="A90" s="310">
        <v>43483</v>
      </c>
      <c r="B90" s="298"/>
      <c r="C90" s="297">
        <v>211140</v>
      </c>
      <c r="D90" s="298">
        <v>200000</v>
      </c>
      <c r="E90" s="298"/>
      <c r="F90" s="298"/>
      <c r="G90" s="298">
        <v>208487</v>
      </c>
      <c r="H90" s="298"/>
      <c r="I90" s="298"/>
      <c r="J90" s="298"/>
      <c r="K90" s="298"/>
      <c r="L90" s="298"/>
      <c r="M90" s="298"/>
      <c r="N90" s="298"/>
      <c r="O90" s="298"/>
      <c r="P90" s="298"/>
    </row>
    <row r="91" spans="1:16" ht="15" customHeight="1" x14ac:dyDescent="0.35">
      <c r="A91" s="310">
        <v>43484</v>
      </c>
      <c r="B91" s="298"/>
      <c r="C91" s="297">
        <v>226364</v>
      </c>
      <c r="D91" s="298"/>
      <c r="E91" s="298"/>
      <c r="F91" s="298"/>
      <c r="G91" s="298"/>
      <c r="H91" s="298"/>
      <c r="I91" s="298"/>
      <c r="J91" s="298"/>
      <c r="K91" s="298"/>
      <c r="L91" s="298">
        <v>204332</v>
      </c>
      <c r="M91" s="298"/>
      <c r="N91" s="298"/>
      <c r="O91" s="298"/>
      <c r="P91" s="298"/>
    </row>
    <row r="92" spans="1:16" ht="15" customHeight="1" x14ac:dyDescent="0.35">
      <c r="A92" s="310">
        <v>43485</v>
      </c>
      <c r="B92" s="298"/>
      <c r="C92" s="297">
        <v>234549</v>
      </c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</row>
    <row r="93" spans="1:16" ht="15" customHeight="1" x14ac:dyDescent="0.35">
      <c r="A93" s="310">
        <v>43486</v>
      </c>
      <c r="B93" s="298"/>
      <c r="C93" s="297">
        <v>227358</v>
      </c>
      <c r="D93" s="298">
        <v>270646</v>
      </c>
      <c r="E93" s="298">
        <v>233573</v>
      </c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</row>
    <row r="94" spans="1:16" ht="15" customHeight="1" x14ac:dyDescent="0.35">
      <c r="A94" s="310">
        <v>43487</v>
      </c>
      <c r="B94" s="298"/>
      <c r="C94" s="297">
        <v>168759</v>
      </c>
      <c r="D94" s="298"/>
      <c r="E94" s="298"/>
      <c r="F94" s="298"/>
      <c r="G94" s="298">
        <v>216478</v>
      </c>
      <c r="H94" s="298"/>
      <c r="I94" s="298">
        <v>87516</v>
      </c>
      <c r="J94" s="298"/>
      <c r="K94" s="298"/>
      <c r="L94" s="298"/>
      <c r="M94" s="298"/>
      <c r="N94" s="298"/>
      <c r="O94" s="298"/>
      <c r="P94" s="298"/>
    </row>
    <row r="95" spans="1:16" ht="15" customHeight="1" x14ac:dyDescent="0.35">
      <c r="A95" s="310">
        <v>43488</v>
      </c>
      <c r="B95" s="298"/>
      <c r="C95" s="297">
        <v>253292</v>
      </c>
      <c r="D95" s="298"/>
      <c r="E95" s="298"/>
      <c r="F95" s="298"/>
      <c r="G95" s="298"/>
      <c r="H95" s="298"/>
      <c r="I95" s="298"/>
      <c r="J95" s="298"/>
      <c r="K95" s="298">
        <v>68382</v>
      </c>
      <c r="L95" s="298">
        <v>202133</v>
      </c>
      <c r="M95" s="298"/>
      <c r="N95" s="298"/>
      <c r="O95" s="298"/>
      <c r="P95" s="298"/>
    </row>
    <row r="96" spans="1:16" ht="15" customHeight="1" x14ac:dyDescent="0.35">
      <c r="A96" s="1323">
        <v>43489</v>
      </c>
      <c r="B96" s="298">
        <v>207597</v>
      </c>
      <c r="C96" s="297">
        <v>214200</v>
      </c>
      <c r="D96" s="298">
        <v>270583</v>
      </c>
      <c r="E96" s="298"/>
      <c r="F96" s="298"/>
      <c r="G96" s="298"/>
      <c r="H96" s="298"/>
      <c r="I96" s="298"/>
      <c r="J96" s="298">
        <v>70478</v>
      </c>
      <c r="K96" s="298"/>
      <c r="L96" s="298"/>
      <c r="M96" s="298"/>
      <c r="N96" s="298"/>
      <c r="O96" s="298"/>
      <c r="P96" s="298"/>
    </row>
    <row r="97" spans="1:16" ht="15" customHeight="1" x14ac:dyDescent="0.35">
      <c r="A97" s="1324"/>
      <c r="B97" s="298">
        <v>229500</v>
      </c>
      <c r="C97" s="297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</row>
    <row r="98" spans="1:16" ht="15" customHeight="1" x14ac:dyDescent="0.35">
      <c r="A98" s="310">
        <v>43490</v>
      </c>
      <c r="B98" s="298"/>
      <c r="C98" s="297">
        <v>224451</v>
      </c>
      <c r="D98" s="298"/>
      <c r="E98" s="298"/>
      <c r="F98" s="298">
        <v>288635</v>
      </c>
      <c r="G98" s="298"/>
      <c r="H98" s="298"/>
      <c r="I98" s="298">
        <v>45850</v>
      </c>
      <c r="J98" s="298"/>
      <c r="K98" s="298"/>
      <c r="L98" s="298"/>
      <c r="M98" s="298"/>
      <c r="N98" s="298"/>
      <c r="O98" s="298"/>
      <c r="P98" s="298"/>
    </row>
    <row r="99" spans="1:16" ht="15" customHeight="1" x14ac:dyDescent="0.35">
      <c r="A99" s="310">
        <v>43491</v>
      </c>
      <c r="B99" s="298"/>
      <c r="C99" s="297">
        <v>194004</v>
      </c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</row>
    <row r="100" spans="1:16" ht="15" customHeight="1" x14ac:dyDescent="0.35">
      <c r="A100" s="310">
        <v>43492</v>
      </c>
      <c r="B100" s="298"/>
      <c r="C100" s="297">
        <v>205020</v>
      </c>
      <c r="D100" s="298"/>
      <c r="E100" s="298"/>
      <c r="F100" s="298"/>
      <c r="G100" s="298"/>
      <c r="H100" s="298"/>
      <c r="I100" s="298"/>
      <c r="J100" s="298"/>
      <c r="K100" s="298"/>
      <c r="L100" s="298"/>
      <c r="M100" s="298">
        <v>161130</v>
      </c>
      <c r="N100" s="298"/>
      <c r="O100" s="298"/>
      <c r="P100" s="298"/>
    </row>
    <row r="101" spans="1:16" ht="15" customHeight="1" x14ac:dyDescent="0.35">
      <c r="A101" s="1323">
        <v>43493</v>
      </c>
      <c r="B101" s="298"/>
      <c r="C101" s="297"/>
      <c r="D101" s="298"/>
      <c r="E101" s="298"/>
      <c r="F101" s="298"/>
      <c r="G101" s="298"/>
      <c r="H101" s="298">
        <v>82858</v>
      </c>
      <c r="I101" s="298"/>
      <c r="J101" s="298"/>
      <c r="K101" s="298"/>
      <c r="L101" s="298">
        <v>196369</v>
      </c>
      <c r="M101" s="298"/>
      <c r="N101" s="298"/>
      <c r="O101" s="298"/>
      <c r="P101" s="298"/>
    </row>
    <row r="102" spans="1:16" ht="15" customHeight="1" x14ac:dyDescent="0.35">
      <c r="A102" s="1324"/>
      <c r="B102" s="298"/>
      <c r="C102" s="297">
        <v>240210</v>
      </c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</row>
    <row r="103" spans="1:16" ht="15" customHeight="1" x14ac:dyDescent="0.35">
      <c r="A103" s="310">
        <v>43494</v>
      </c>
      <c r="B103" s="298"/>
      <c r="C103" s="297">
        <v>171054</v>
      </c>
      <c r="D103" s="298">
        <v>191195</v>
      </c>
      <c r="E103" s="298"/>
      <c r="F103" s="298">
        <v>233508</v>
      </c>
      <c r="G103" s="298">
        <v>227875</v>
      </c>
      <c r="H103" s="298"/>
      <c r="I103" s="298"/>
      <c r="J103" s="298"/>
      <c r="K103" s="298"/>
      <c r="L103" s="298"/>
      <c r="M103" s="298"/>
      <c r="N103" s="298"/>
      <c r="O103" s="298"/>
      <c r="P103" s="298"/>
    </row>
    <row r="104" spans="1:16" ht="15" customHeight="1" x14ac:dyDescent="0.35">
      <c r="A104" s="310">
        <v>43495</v>
      </c>
      <c r="B104" s="298"/>
      <c r="C104" s="297">
        <v>168204</v>
      </c>
      <c r="D104" s="298"/>
      <c r="E104" s="298"/>
      <c r="F104" s="298"/>
      <c r="G104" s="298"/>
      <c r="H104" s="298"/>
      <c r="I104" s="298"/>
      <c r="J104" s="298"/>
      <c r="K104" s="298">
        <v>81932</v>
      </c>
      <c r="L104" s="298"/>
      <c r="M104" s="298"/>
      <c r="N104" s="298"/>
      <c r="O104" s="298"/>
      <c r="P104" s="298"/>
    </row>
    <row r="105" spans="1:16" ht="15" customHeight="1" x14ac:dyDescent="0.35">
      <c r="A105" s="310">
        <v>43496</v>
      </c>
      <c r="B105" s="298"/>
      <c r="C105" s="297">
        <v>197745</v>
      </c>
      <c r="D105" s="298"/>
      <c r="E105" s="298"/>
      <c r="F105" s="298"/>
      <c r="G105" s="298"/>
      <c r="H105" s="298"/>
      <c r="I105" s="298"/>
      <c r="J105" s="298">
        <v>87639</v>
      </c>
      <c r="K105" s="298"/>
      <c r="L105" s="298">
        <v>153729</v>
      </c>
      <c r="M105" s="298">
        <v>263245</v>
      </c>
      <c r="N105" s="298"/>
      <c r="O105" s="298"/>
      <c r="P105" s="298"/>
    </row>
    <row r="106" spans="1:16" s="295" customFormat="1" ht="22" customHeight="1" x14ac:dyDescent="0.35">
      <c r="A106" s="862" t="s">
        <v>113</v>
      </c>
      <c r="B106" s="293">
        <f>SUM(B70:B104)</f>
        <v>1245053</v>
      </c>
      <c r="C106" s="293">
        <f>SUM(C70:C105)</f>
        <v>5525508</v>
      </c>
      <c r="D106" s="293">
        <f>SUM(D70:D104)</f>
        <v>1773436</v>
      </c>
      <c r="E106" s="293">
        <f>SUM(E70:E104)</f>
        <v>497735</v>
      </c>
      <c r="F106" s="293">
        <f>SUM(F70:F104)</f>
        <v>1606697</v>
      </c>
      <c r="G106" s="293">
        <f>SUM(G70:G104)</f>
        <v>1896672</v>
      </c>
      <c r="H106" s="293">
        <f>SUM(H70:H104)</f>
        <v>255489</v>
      </c>
      <c r="I106" s="293">
        <f>SUM(I70:I105)</f>
        <v>166116</v>
      </c>
      <c r="J106" s="293">
        <f>SUM(J70:J105)</f>
        <v>318724</v>
      </c>
      <c r="K106" s="293">
        <f>SUM(K70:K105)</f>
        <v>390966</v>
      </c>
      <c r="L106" s="293">
        <f>SUM(L70:L105)</f>
        <v>1161223</v>
      </c>
      <c r="M106" s="293">
        <f>SUM(M70:M105)</f>
        <v>880256</v>
      </c>
      <c r="N106" s="293">
        <f>SUM(N70:N104)</f>
        <v>0</v>
      </c>
      <c r="O106" s="293">
        <f>SUM(O70:O104)</f>
        <v>61243</v>
      </c>
      <c r="P106" s="293">
        <f>SUM(B106:O106)</f>
        <v>15779118</v>
      </c>
    </row>
    <row r="107" spans="1:16" ht="24" customHeight="1" x14ac:dyDescent="0.35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2">
        <f>SUM(P5:P106)</f>
        <v>40097129</v>
      </c>
    </row>
    <row r="108" spans="1:16" ht="22" customHeight="1" x14ac:dyDescent="0.35">
      <c r="A108" s="303" t="s">
        <v>388</v>
      </c>
      <c r="B108" s="303"/>
      <c r="C108" s="303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</row>
    <row r="109" spans="1:16" ht="22" customHeight="1" x14ac:dyDescent="0.35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</row>
    <row r="110" spans="1:16" ht="32.25" customHeight="1" x14ac:dyDescent="0.35">
      <c r="A110" s="865" t="s">
        <v>380</v>
      </c>
      <c r="B110" s="865"/>
      <c r="C110" s="865"/>
      <c r="D110" s="301"/>
      <c r="E110" s="301"/>
      <c r="F110" s="301"/>
      <c r="G110" s="301"/>
      <c r="H110" s="301"/>
      <c r="I110" s="866"/>
      <c r="J110" s="866" t="s">
        <v>386</v>
      </c>
      <c r="K110" s="301"/>
      <c r="L110" s="301"/>
      <c r="M110" s="301"/>
      <c r="N110" s="301"/>
      <c r="O110" s="301"/>
      <c r="P110" s="866" t="s">
        <v>382</v>
      </c>
    </row>
    <row r="111" spans="1:16" ht="22" customHeight="1" x14ac:dyDescent="0.35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</row>
    <row r="112" spans="1:16" ht="22" customHeight="1" x14ac:dyDescent="0.35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</row>
    <row r="113" spans="1:16" ht="22" customHeight="1" x14ac:dyDescent="0.35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</row>
    <row r="114" spans="1:16" ht="22" customHeight="1" x14ac:dyDescent="0.35">
      <c r="A114" s="301"/>
      <c r="B114" s="30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</row>
    <row r="115" spans="1:16" ht="22" customHeight="1" x14ac:dyDescent="0.35">
      <c r="A115" s="880" t="s">
        <v>259</v>
      </c>
      <c r="B115" s="880"/>
      <c r="C115" s="880"/>
      <c r="D115" s="859"/>
      <c r="E115" s="859"/>
      <c r="F115" s="859"/>
      <c r="G115" s="859"/>
      <c r="H115" s="859"/>
      <c r="I115" s="880"/>
      <c r="J115" s="880" t="s">
        <v>286</v>
      </c>
      <c r="K115" s="859"/>
      <c r="L115" s="859"/>
      <c r="M115" s="859"/>
      <c r="N115" s="859"/>
      <c r="O115" s="859"/>
      <c r="P115" s="880" t="s">
        <v>345</v>
      </c>
    </row>
    <row r="116" spans="1:16" ht="22" customHeight="1" x14ac:dyDescent="0.35">
      <c r="A116" s="301"/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</row>
    <row r="117" spans="1:16" ht="15" x14ac:dyDescent="0.35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</row>
  </sheetData>
  <mergeCells count="44">
    <mergeCell ref="A81:A82"/>
    <mergeCell ref="A101:A102"/>
    <mergeCell ref="A56:A57"/>
    <mergeCell ref="A58:A59"/>
    <mergeCell ref="A68:A69"/>
    <mergeCell ref="A96:A97"/>
    <mergeCell ref="A86:A87"/>
    <mergeCell ref="A76:A77"/>
    <mergeCell ref="E68:G68"/>
    <mergeCell ref="H68:K68"/>
    <mergeCell ref="P68:P69"/>
    <mergeCell ref="A44:A45"/>
    <mergeCell ref="A46:A47"/>
    <mergeCell ref="A48:A49"/>
    <mergeCell ref="A50:A51"/>
    <mergeCell ref="A52:A53"/>
    <mergeCell ref="A54:A55"/>
    <mergeCell ref="A61:A62"/>
    <mergeCell ref="A42:A43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18:A19"/>
    <mergeCell ref="A1:P1"/>
    <mergeCell ref="A2:P2"/>
    <mergeCell ref="A4:A5"/>
    <mergeCell ref="C4:D4"/>
    <mergeCell ref="E4:F4"/>
    <mergeCell ref="G4:I4"/>
    <mergeCell ref="N4:O4"/>
    <mergeCell ref="P4:P5"/>
    <mergeCell ref="A7:A8"/>
    <mergeCell ref="A10:A11"/>
    <mergeCell ref="A12:A13"/>
    <mergeCell ref="A14:A15"/>
    <mergeCell ref="A16:A17"/>
  </mergeCells>
  <printOptions horizontalCentered="1"/>
  <pageMargins left="1" right="1" top="1" bottom="1" header="0.5" footer="0.5"/>
  <pageSetup paperSize="9" scale="42" fitToHeight="0" orientation="landscape" horizontalDpi="360" verticalDpi="360" r:id="rId1"/>
  <rowBreaks count="1" manualBreakCount="1">
    <brk id="66" max="15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9">
    <pageSetUpPr fitToPage="1"/>
  </sheetPr>
  <dimension ref="A1:P113"/>
  <sheetViews>
    <sheetView workbookViewId="0">
      <selection sqref="A1:P1"/>
    </sheetView>
  </sheetViews>
  <sheetFormatPr defaultColWidth="9.1796875" defaultRowHeight="14" x14ac:dyDescent="0.35"/>
  <cols>
    <col min="1" max="1" width="28.453125" style="294" customWidth="1"/>
    <col min="2" max="2" width="21.453125" style="294" customWidth="1"/>
    <col min="3" max="4" width="17.81640625" style="294" customWidth="1"/>
    <col min="5" max="5" width="16.81640625" style="294" customWidth="1"/>
    <col min="6" max="7" width="15.453125" style="294" customWidth="1"/>
    <col min="8" max="8" width="14.81640625" style="294" customWidth="1"/>
    <col min="9" max="9" width="17.453125" style="294" customWidth="1"/>
    <col min="10" max="10" width="19.453125" style="294" customWidth="1"/>
    <col min="11" max="11" width="13.453125" style="294" customWidth="1"/>
    <col min="12" max="12" width="18.453125" style="294" bestFit="1" customWidth="1"/>
    <col min="13" max="13" width="17.453125" style="294" customWidth="1"/>
    <col min="14" max="14" width="16.81640625" style="294" customWidth="1"/>
    <col min="15" max="15" width="16.453125" style="294" customWidth="1"/>
    <col min="16" max="16" width="21.453125" style="294" customWidth="1"/>
    <col min="17" max="16384" width="9.1796875" style="294"/>
  </cols>
  <sheetData>
    <row r="1" spans="1:16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</row>
    <row r="2" spans="1:16" ht="22" customHeight="1" x14ac:dyDescent="0.35">
      <c r="A2" s="1237" t="s">
        <v>389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  <c r="P2" s="1237"/>
    </row>
    <row r="3" spans="1:16" ht="9.75" customHeight="1" x14ac:dyDescent="0.35"/>
    <row r="4" spans="1:16" s="295" customFormat="1" ht="22" customHeight="1" x14ac:dyDescent="0.35">
      <c r="A4" s="1236" t="s">
        <v>2</v>
      </c>
      <c r="B4" s="873" t="s">
        <v>232</v>
      </c>
      <c r="C4" s="1268" t="s">
        <v>174</v>
      </c>
      <c r="D4" s="1269"/>
      <c r="E4" s="1268" t="s">
        <v>347</v>
      </c>
      <c r="F4" s="1269"/>
      <c r="G4" s="1268" t="s">
        <v>348</v>
      </c>
      <c r="H4" s="1281"/>
      <c r="I4" s="1269"/>
      <c r="J4" s="869"/>
      <c r="K4" s="285"/>
      <c r="L4" s="285" t="s">
        <v>349</v>
      </c>
      <c r="M4" s="869" t="s">
        <v>232</v>
      </c>
      <c r="N4" s="1236" t="s">
        <v>350</v>
      </c>
      <c r="O4" s="1236"/>
      <c r="P4" s="1245" t="s">
        <v>9</v>
      </c>
    </row>
    <row r="5" spans="1:16" s="296" customFormat="1" ht="22" customHeight="1" x14ac:dyDescent="0.35">
      <c r="A5" s="1236"/>
      <c r="B5" s="869" t="s">
        <v>351</v>
      </c>
      <c r="C5" s="869" t="s">
        <v>325</v>
      </c>
      <c r="D5" s="869" t="s">
        <v>330</v>
      </c>
      <c r="E5" s="869" t="s">
        <v>195</v>
      </c>
      <c r="F5" s="869" t="s">
        <v>196</v>
      </c>
      <c r="G5" s="869" t="s">
        <v>269</v>
      </c>
      <c r="H5" s="869" t="s">
        <v>192</v>
      </c>
      <c r="I5" s="869" t="s">
        <v>20</v>
      </c>
      <c r="J5" s="869" t="s">
        <v>309</v>
      </c>
      <c r="K5" s="869" t="s">
        <v>390</v>
      </c>
      <c r="L5" s="869" t="s">
        <v>193</v>
      </c>
      <c r="M5" s="869" t="s">
        <v>391</v>
      </c>
      <c r="N5" s="869" t="s">
        <v>392</v>
      </c>
      <c r="O5" s="869" t="s">
        <v>393</v>
      </c>
      <c r="P5" s="1247"/>
    </row>
    <row r="6" spans="1:16" ht="15" customHeight="1" x14ac:dyDescent="0.35">
      <c r="A6" s="310">
        <v>43435</v>
      </c>
      <c r="B6" s="297"/>
      <c r="C6" s="297">
        <v>199212</v>
      </c>
      <c r="D6" s="297">
        <v>153738</v>
      </c>
      <c r="E6" s="297"/>
      <c r="F6" s="297"/>
      <c r="G6" s="298"/>
      <c r="H6" s="298">
        <v>93756</v>
      </c>
      <c r="I6" s="298"/>
      <c r="J6" s="298"/>
      <c r="K6" s="298"/>
      <c r="L6" s="298"/>
      <c r="M6" s="298"/>
      <c r="N6" s="298"/>
      <c r="O6" s="298"/>
      <c r="P6" s="298"/>
    </row>
    <row r="7" spans="1:16" ht="15" customHeight="1" x14ac:dyDescent="0.35">
      <c r="A7" s="1323">
        <v>43436</v>
      </c>
      <c r="B7" s="886"/>
      <c r="C7" s="886">
        <v>245622</v>
      </c>
      <c r="D7" s="297">
        <v>139854</v>
      </c>
      <c r="E7" s="297"/>
      <c r="F7" s="297"/>
      <c r="G7" s="298"/>
      <c r="H7" s="298"/>
      <c r="I7" s="298"/>
      <c r="J7" s="298"/>
      <c r="K7" s="298"/>
      <c r="L7" s="298"/>
      <c r="M7" s="298"/>
      <c r="N7" s="298"/>
      <c r="O7" s="298"/>
      <c r="P7" s="298"/>
    </row>
    <row r="8" spans="1:16" ht="15" customHeight="1" x14ac:dyDescent="0.35">
      <c r="A8" s="1324"/>
      <c r="B8" s="887"/>
      <c r="C8" s="887"/>
      <c r="D8" s="297"/>
      <c r="E8" s="297"/>
      <c r="F8" s="297"/>
      <c r="G8" s="298"/>
      <c r="H8" s="298"/>
      <c r="I8" s="298"/>
      <c r="J8" s="298"/>
      <c r="K8" s="298"/>
      <c r="L8" s="298"/>
      <c r="M8" s="298"/>
      <c r="N8" s="298"/>
      <c r="O8" s="298"/>
      <c r="P8" s="298"/>
    </row>
    <row r="9" spans="1:16" ht="15" customHeight="1" x14ac:dyDescent="0.35">
      <c r="A9" s="310">
        <v>43437</v>
      </c>
      <c r="B9" s="297"/>
      <c r="C9" s="297">
        <v>199914</v>
      </c>
      <c r="D9" s="297">
        <v>171678</v>
      </c>
      <c r="E9" s="297">
        <v>157899</v>
      </c>
      <c r="F9" s="297"/>
      <c r="G9" s="298"/>
      <c r="H9" s="298"/>
      <c r="I9" s="298">
        <v>117000</v>
      </c>
      <c r="J9" s="298"/>
      <c r="K9" s="298"/>
      <c r="L9" s="298"/>
      <c r="M9" s="298"/>
      <c r="N9" s="298"/>
      <c r="O9" s="298"/>
      <c r="P9" s="298"/>
    </row>
    <row r="10" spans="1:16" ht="15" customHeight="1" x14ac:dyDescent="0.35">
      <c r="A10" s="1323">
        <v>43438</v>
      </c>
      <c r="B10" s="886"/>
      <c r="C10" s="886">
        <v>141742</v>
      </c>
      <c r="D10" s="297">
        <v>192767</v>
      </c>
      <c r="E10" s="297"/>
      <c r="F10" s="297"/>
      <c r="G10" s="298"/>
      <c r="H10" s="298"/>
      <c r="I10" s="298">
        <v>117000</v>
      </c>
      <c r="J10" s="298"/>
      <c r="K10" s="298"/>
      <c r="L10" s="298"/>
      <c r="M10" s="298"/>
      <c r="N10" s="298"/>
      <c r="O10" s="298">
        <v>632910</v>
      </c>
      <c r="P10" s="298"/>
    </row>
    <row r="11" spans="1:16" ht="15" customHeight="1" x14ac:dyDescent="0.35">
      <c r="A11" s="1324"/>
      <c r="B11" s="887"/>
      <c r="C11" s="887"/>
      <c r="D11" s="297"/>
      <c r="E11" s="297"/>
      <c r="F11" s="297"/>
      <c r="G11" s="298"/>
      <c r="H11" s="298"/>
      <c r="I11" s="298"/>
      <c r="J11" s="298">
        <v>81024</v>
      </c>
      <c r="K11" s="298"/>
      <c r="L11" s="298"/>
      <c r="M11" s="298"/>
      <c r="N11" s="298"/>
      <c r="O11" s="298"/>
      <c r="P11" s="298"/>
    </row>
    <row r="12" spans="1:16" ht="15" customHeight="1" x14ac:dyDescent="0.35">
      <c r="A12" s="1323">
        <v>43439</v>
      </c>
      <c r="B12" s="886"/>
      <c r="C12" s="886">
        <v>193830</v>
      </c>
      <c r="D12" s="297">
        <v>194844</v>
      </c>
      <c r="E12" s="297">
        <v>136372</v>
      </c>
      <c r="F12" s="297"/>
      <c r="G12" s="298"/>
      <c r="H12" s="298"/>
      <c r="I12" s="298"/>
      <c r="J12" s="298"/>
      <c r="K12" s="298"/>
      <c r="L12" s="298"/>
      <c r="M12" s="298"/>
      <c r="N12" s="298"/>
      <c r="O12" s="298"/>
      <c r="P12" s="298"/>
    </row>
    <row r="13" spans="1:16" ht="15" customHeight="1" x14ac:dyDescent="0.35">
      <c r="A13" s="1324"/>
      <c r="B13" s="887"/>
      <c r="C13" s="887"/>
      <c r="D13" s="297"/>
      <c r="E13" s="297"/>
      <c r="F13" s="297"/>
      <c r="G13" s="298"/>
      <c r="H13" s="298"/>
      <c r="I13" s="298"/>
      <c r="J13" s="298"/>
      <c r="K13" s="298"/>
      <c r="L13" s="298"/>
      <c r="M13" s="298"/>
      <c r="N13" s="298"/>
      <c r="O13" s="298"/>
      <c r="P13" s="298"/>
    </row>
    <row r="14" spans="1:16" ht="15" customHeight="1" x14ac:dyDescent="0.35">
      <c r="A14" s="1323">
        <v>43440</v>
      </c>
      <c r="B14" s="886"/>
      <c r="C14" s="886">
        <v>161261</v>
      </c>
      <c r="D14" s="297">
        <v>141153</v>
      </c>
      <c r="E14" s="297"/>
      <c r="F14" s="297"/>
      <c r="G14" s="298"/>
      <c r="H14" s="298"/>
      <c r="I14" s="298">
        <v>117000</v>
      </c>
      <c r="J14" s="298"/>
      <c r="K14" s="298"/>
      <c r="L14" s="298"/>
      <c r="M14" s="298"/>
      <c r="N14" s="298"/>
      <c r="O14" s="298"/>
      <c r="P14" s="298"/>
    </row>
    <row r="15" spans="1:16" ht="15" customHeight="1" x14ac:dyDescent="0.35">
      <c r="A15" s="1324"/>
      <c r="B15" s="887"/>
      <c r="C15" s="887"/>
      <c r="D15" s="297"/>
      <c r="E15" s="297"/>
      <c r="F15" s="297"/>
      <c r="G15" s="298"/>
      <c r="H15" s="298"/>
      <c r="I15" s="298"/>
      <c r="J15" s="298"/>
      <c r="K15" s="298"/>
      <c r="L15" s="298"/>
      <c r="M15" s="298"/>
      <c r="N15" s="298"/>
      <c r="O15" s="298"/>
      <c r="P15" s="298"/>
    </row>
    <row r="16" spans="1:16" ht="15" customHeight="1" x14ac:dyDescent="0.35">
      <c r="A16" s="1323">
        <v>43441</v>
      </c>
      <c r="B16" s="886"/>
      <c r="C16" s="886">
        <v>224250</v>
      </c>
      <c r="D16" s="297">
        <v>149682</v>
      </c>
      <c r="E16" s="297"/>
      <c r="F16" s="297"/>
      <c r="G16" s="298">
        <v>285449</v>
      </c>
      <c r="H16" s="298"/>
      <c r="I16" s="298">
        <v>117000</v>
      </c>
      <c r="J16" s="298"/>
      <c r="K16" s="298"/>
      <c r="L16" s="298">
        <v>64387</v>
      </c>
      <c r="M16" s="298"/>
      <c r="N16" s="298">
        <v>397090</v>
      </c>
      <c r="O16" s="298"/>
      <c r="P16" s="298"/>
    </row>
    <row r="17" spans="1:16" ht="15" customHeight="1" x14ac:dyDescent="0.35">
      <c r="A17" s="1324"/>
      <c r="B17" s="887"/>
      <c r="C17" s="887"/>
      <c r="D17" s="297"/>
      <c r="E17" s="297"/>
      <c r="F17" s="297"/>
      <c r="G17" s="298"/>
      <c r="H17" s="298"/>
      <c r="I17" s="298"/>
      <c r="J17" s="298"/>
      <c r="K17" s="298"/>
      <c r="L17" s="298"/>
      <c r="M17" s="298"/>
      <c r="N17" s="298"/>
      <c r="O17" s="298"/>
      <c r="P17" s="298"/>
    </row>
    <row r="18" spans="1:16" ht="15" customHeight="1" x14ac:dyDescent="0.35">
      <c r="A18" s="1323">
        <v>43442</v>
      </c>
      <c r="B18" s="886"/>
      <c r="C18" s="886">
        <v>157724</v>
      </c>
      <c r="D18" s="297">
        <v>183990</v>
      </c>
      <c r="E18" s="297">
        <v>179787</v>
      </c>
      <c r="F18" s="297"/>
      <c r="G18" s="298"/>
      <c r="H18" s="298">
        <v>87836</v>
      </c>
      <c r="I18" s="298">
        <v>53040</v>
      </c>
      <c r="J18" s="298"/>
      <c r="K18" s="298"/>
      <c r="L18" s="298"/>
      <c r="M18" s="298"/>
      <c r="N18" s="298"/>
      <c r="O18" s="298">
        <v>546880</v>
      </c>
      <c r="P18" s="298"/>
    </row>
    <row r="19" spans="1:16" ht="15" customHeight="1" x14ac:dyDescent="0.35">
      <c r="A19" s="1324"/>
      <c r="B19" s="887"/>
      <c r="C19" s="887"/>
      <c r="D19" s="297"/>
      <c r="E19" s="297"/>
      <c r="F19" s="297"/>
      <c r="G19" s="298"/>
      <c r="H19" s="298"/>
      <c r="I19" s="298"/>
      <c r="J19" s="298"/>
      <c r="K19" s="298"/>
      <c r="L19" s="298"/>
      <c r="M19" s="298"/>
      <c r="N19" s="298"/>
      <c r="O19" s="298"/>
      <c r="P19" s="298"/>
    </row>
    <row r="20" spans="1:16" ht="15" customHeight="1" x14ac:dyDescent="0.35">
      <c r="A20" s="1323">
        <v>43443</v>
      </c>
      <c r="B20" s="886"/>
      <c r="C20" s="886">
        <v>234390</v>
      </c>
      <c r="D20" s="297">
        <v>190476</v>
      </c>
      <c r="E20" s="297"/>
      <c r="F20" s="297"/>
      <c r="G20" s="298"/>
      <c r="H20" s="298"/>
      <c r="I20" s="298"/>
      <c r="J20" s="298"/>
      <c r="K20" s="298"/>
      <c r="L20" s="298"/>
      <c r="M20" s="298"/>
      <c r="N20" s="298"/>
      <c r="O20" s="298"/>
      <c r="P20" s="298"/>
    </row>
    <row r="21" spans="1:16" ht="15" customHeight="1" x14ac:dyDescent="0.35">
      <c r="A21" s="1324"/>
      <c r="B21" s="887"/>
      <c r="C21" s="887"/>
      <c r="D21" s="297"/>
      <c r="E21" s="297"/>
      <c r="F21" s="297"/>
      <c r="G21" s="298"/>
      <c r="H21" s="298"/>
      <c r="I21" s="298"/>
      <c r="J21" s="298"/>
      <c r="K21" s="298"/>
      <c r="L21" s="298"/>
      <c r="M21" s="298"/>
      <c r="N21" s="298"/>
      <c r="O21" s="298"/>
      <c r="P21" s="298"/>
    </row>
    <row r="22" spans="1:16" ht="15" customHeight="1" x14ac:dyDescent="0.35">
      <c r="A22" s="1323">
        <v>43444</v>
      </c>
      <c r="B22" s="886"/>
      <c r="C22" s="886">
        <v>183534</v>
      </c>
      <c r="D22" s="297">
        <v>157716</v>
      </c>
      <c r="E22" s="297"/>
      <c r="F22" s="297"/>
      <c r="G22" s="298"/>
      <c r="H22" s="298"/>
      <c r="I22" s="298"/>
      <c r="J22" s="298"/>
      <c r="K22" s="298"/>
      <c r="L22" s="298"/>
      <c r="M22" s="298"/>
      <c r="N22" s="298"/>
      <c r="O22" s="298"/>
      <c r="P22" s="298"/>
    </row>
    <row r="23" spans="1:16" ht="15" customHeight="1" x14ac:dyDescent="0.35">
      <c r="A23" s="1324"/>
      <c r="B23" s="887"/>
      <c r="C23" s="887"/>
      <c r="D23" s="297"/>
      <c r="E23" s="297"/>
      <c r="F23" s="297"/>
      <c r="G23" s="298"/>
      <c r="H23" s="298"/>
      <c r="I23" s="298"/>
      <c r="J23" s="298"/>
      <c r="K23" s="298"/>
      <c r="L23" s="298"/>
      <c r="M23" s="298"/>
      <c r="N23" s="298"/>
      <c r="O23" s="298"/>
      <c r="P23" s="298"/>
    </row>
    <row r="24" spans="1:16" ht="15" customHeight="1" x14ac:dyDescent="0.35">
      <c r="A24" s="1323">
        <v>43445</v>
      </c>
      <c r="B24" s="886"/>
      <c r="C24" s="886">
        <v>217386</v>
      </c>
      <c r="D24" s="297">
        <v>204594</v>
      </c>
      <c r="E24" s="297">
        <v>188181</v>
      </c>
      <c r="F24" s="297"/>
      <c r="G24" s="298"/>
      <c r="H24" s="298"/>
      <c r="I24" s="298">
        <v>117000</v>
      </c>
      <c r="J24" s="298"/>
      <c r="K24" s="298"/>
      <c r="L24" s="298"/>
      <c r="M24" s="298"/>
      <c r="N24" s="298"/>
      <c r="O24" s="298">
        <v>505760</v>
      </c>
      <c r="P24" s="298"/>
    </row>
    <row r="25" spans="1:16" ht="15" customHeight="1" x14ac:dyDescent="0.35">
      <c r="A25" s="1324"/>
      <c r="B25" s="887"/>
      <c r="C25" s="887"/>
      <c r="D25" s="297"/>
      <c r="E25" s="297"/>
      <c r="F25" s="297"/>
      <c r="G25" s="298"/>
      <c r="H25" s="298"/>
      <c r="I25" s="298">
        <v>117000</v>
      </c>
      <c r="J25" s="298"/>
      <c r="K25" s="298"/>
      <c r="L25" s="298"/>
      <c r="M25" s="298"/>
      <c r="N25" s="298"/>
      <c r="O25" s="298"/>
      <c r="P25" s="298"/>
    </row>
    <row r="26" spans="1:16" ht="15" customHeight="1" x14ac:dyDescent="0.35">
      <c r="A26" s="1323">
        <v>76318</v>
      </c>
      <c r="B26" s="886">
        <v>293190</v>
      </c>
      <c r="C26" s="886"/>
      <c r="D26" s="297">
        <v>227916</v>
      </c>
      <c r="E26" s="297"/>
      <c r="F26" s="297"/>
      <c r="G26" s="298"/>
      <c r="H26" s="298"/>
      <c r="I26" s="298">
        <v>117000</v>
      </c>
      <c r="J26" s="298"/>
      <c r="K26" s="298"/>
      <c r="L26" s="298"/>
      <c r="M26" s="298"/>
      <c r="N26" s="298">
        <v>490350</v>
      </c>
      <c r="O26" s="298"/>
      <c r="P26" s="298"/>
    </row>
    <row r="27" spans="1:16" ht="15" customHeight="1" x14ac:dyDescent="0.35">
      <c r="A27" s="1324"/>
      <c r="B27" s="887"/>
      <c r="C27" s="887"/>
      <c r="D27" s="297"/>
      <c r="E27" s="297"/>
      <c r="F27" s="297"/>
      <c r="G27" s="298"/>
      <c r="H27" s="298"/>
      <c r="I27" s="298"/>
      <c r="J27" s="298"/>
      <c r="K27" s="298"/>
      <c r="L27" s="298"/>
      <c r="M27" s="298"/>
      <c r="N27" s="298"/>
      <c r="O27" s="298"/>
      <c r="P27" s="298"/>
    </row>
    <row r="28" spans="1:16" ht="15" customHeight="1" x14ac:dyDescent="0.35">
      <c r="A28" s="1323">
        <v>43447</v>
      </c>
      <c r="B28" s="886"/>
      <c r="C28" s="886"/>
      <c r="D28" s="297">
        <v>213564</v>
      </c>
      <c r="E28" s="297">
        <v>149814</v>
      </c>
      <c r="F28" s="297"/>
      <c r="G28" s="298">
        <v>50828</v>
      </c>
      <c r="H28" s="298"/>
      <c r="I28" s="298">
        <v>117000</v>
      </c>
      <c r="J28" s="298">
        <v>99606</v>
      </c>
      <c r="K28" s="298"/>
      <c r="L28" s="298"/>
      <c r="M28" s="298"/>
      <c r="N28" s="298"/>
      <c r="O28" s="298"/>
      <c r="P28" s="298"/>
    </row>
    <row r="29" spans="1:16" ht="15" customHeight="1" x14ac:dyDescent="0.35">
      <c r="A29" s="1324"/>
      <c r="B29" s="887"/>
      <c r="C29" s="887"/>
      <c r="D29" s="297"/>
      <c r="E29" s="297"/>
      <c r="F29" s="297"/>
      <c r="G29" s="298">
        <v>111306</v>
      </c>
      <c r="H29" s="298"/>
      <c r="I29" s="298"/>
      <c r="J29" s="298"/>
      <c r="K29" s="298"/>
      <c r="L29" s="298"/>
      <c r="M29" s="298"/>
      <c r="N29" s="298"/>
      <c r="O29" s="298"/>
      <c r="P29" s="298"/>
    </row>
    <row r="30" spans="1:16" ht="15" customHeight="1" x14ac:dyDescent="0.35">
      <c r="A30" s="1323">
        <v>43448</v>
      </c>
      <c r="B30" s="886"/>
      <c r="C30" s="886">
        <v>225108</v>
      </c>
      <c r="D30" s="297">
        <v>192270</v>
      </c>
      <c r="E30" s="297"/>
      <c r="F30" s="297"/>
      <c r="G30" s="298"/>
      <c r="H30" s="298">
        <v>83644</v>
      </c>
      <c r="I30" s="298">
        <v>117000</v>
      </c>
      <c r="J30" s="298"/>
      <c r="K30" s="298"/>
      <c r="L30" s="298"/>
      <c r="M30" s="298"/>
      <c r="N30" s="298"/>
      <c r="O30" s="298"/>
      <c r="P30" s="298"/>
    </row>
    <row r="31" spans="1:16" ht="15" customHeight="1" x14ac:dyDescent="0.35">
      <c r="A31" s="1324"/>
      <c r="B31" s="887"/>
      <c r="C31" s="887"/>
      <c r="D31" s="297"/>
      <c r="E31" s="297"/>
      <c r="F31" s="297"/>
      <c r="G31" s="298"/>
      <c r="H31" s="298"/>
      <c r="I31" s="298"/>
      <c r="J31" s="298"/>
      <c r="K31" s="298"/>
      <c r="L31" s="298"/>
      <c r="M31" s="298"/>
      <c r="N31" s="298"/>
      <c r="O31" s="298"/>
      <c r="P31" s="298"/>
    </row>
    <row r="32" spans="1:16" ht="15" customHeight="1" x14ac:dyDescent="0.35">
      <c r="A32" s="1323">
        <v>43449</v>
      </c>
      <c r="B32" s="886"/>
      <c r="C32" s="886">
        <v>173313</v>
      </c>
      <c r="D32" s="297">
        <v>186186</v>
      </c>
      <c r="E32" s="297"/>
      <c r="F32" s="297"/>
      <c r="G32" s="298"/>
      <c r="H32" s="298"/>
      <c r="I32" s="298">
        <v>117000</v>
      </c>
      <c r="J32" s="298"/>
      <c r="K32" s="298"/>
      <c r="L32" s="298"/>
      <c r="M32" s="298"/>
      <c r="N32" s="298"/>
      <c r="O32" s="298"/>
      <c r="P32" s="298"/>
    </row>
    <row r="33" spans="1:16" ht="15" customHeight="1" x14ac:dyDescent="0.35">
      <c r="A33" s="1324"/>
      <c r="B33" s="887"/>
      <c r="C33" s="887"/>
      <c r="D33" s="297"/>
      <c r="E33" s="297"/>
      <c r="F33" s="297"/>
      <c r="G33" s="298"/>
      <c r="H33" s="298"/>
      <c r="I33" s="298"/>
      <c r="J33" s="298"/>
      <c r="K33" s="298"/>
      <c r="L33" s="298"/>
      <c r="M33" s="298"/>
      <c r="N33" s="298"/>
      <c r="O33" s="298"/>
      <c r="P33" s="298"/>
    </row>
    <row r="34" spans="1:16" ht="15" customHeight="1" x14ac:dyDescent="0.35">
      <c r="A34" s="1323">
        <v>43450</v>
      </c>
      <c r="B34" s="886"/>
      <c r="C34" s="886">
        <v>219726</v>
      </c>
      <c r="D34" s="297">
        <v>162162</v>
      </c>
      <c r="E34" s="297">
        <v>216764</v>
      </c>
      <c r="F34" s="297"/>
      <c r="G34" s="298"/>
      <c r="H34" s="298"/>
      <c r="I34" s="298"/>
      <c r="J34" s="298"/>
      <c r="K34" s="298"/>
      <c r="L34" s="298">
        <v>89700</v>
      </c>
      <c r="M34" s="298"/>
      <c r="N34" s="298"/>
      <c r="O34" s="298">
        <v>541900</v>
      </c>
      <c r="P34" s="298"/>
    </row>
    <row r="35" spans="1:16" ht="15" customHeight="1" x14ac:dyDescent="0.35">
      <c r="A35" s="1324"/>
      <c r="B35" s="887"/>
      <c r="C35" s="887"/>
      <c r="D35" s="297"/>
      <c r="E35" s="297"/>
      <c r="F35" s="297"/>
      <c r="G35" s="298"/>
      <c r="H35" s="298"/>
      <c r="I35" s="298"/>
      <c r="J35" s="298"/>
      <c r="K35" s="298"/>
      <c r="L35" s="298"/>
      <c r="M35" s="298"/>
      <c r="N35" s="298"/>
      <c r="O35" s="298"/>
      <c r="P35" s="298"/>
    </row>
    <row r="36" spans="1:16" ht="15" customHeight="1" x14ac:dyDescent="0.35">
      <c r="A36" s="1323">
        <v>43451</v>
      </c>
      <c r="B36" s="886"/>
      <c r="C36" s="886">
        <v>162899</v>
      </c>
      <c r="D36" s="297">
        <v>138336</v>
      </c>
      <c r="E36" s="297"/>
      <c r="F36" s="297"/>
      <c r="G36" s="298">
        <v>57640</v>
      </c>
      <c r="H36" s="298"/>
      <c r="I36" s="298">
        <v>117000</v>
      </c>
      <c r="J36" s="298"/>
      <c r="K36" s="298"/>
      <c r="L36" s="298"/>
      <c r="M36" s="298"/>
      <c r="N36" s="298"/>
      <c r="O36" s="298"/>
      <c r="P36" s="298"/>
    </row>
    <row r="37" spans="1:16" ht="15" customHeight="1" x14ac:dyDescent="0.35">
      <c r="A37" s="1324"/>
      <c r="B37" s="887"/>
      <c r="C37" s="887"/>
      <c r="D37" s="297"/>
      <c r="E37" s="297"/>
      <c r="F37" s="297"/>
      <c r="G37" s="298">
        <v>264358</v>
      </c>
      <c r="H37" s="298"/>
      <c r="I37" s="298"/>
      <c r="J37" s="298"/>
      <c r="K37" s="298"/>
      <c r="L37" s="298"/>
      <c r="M37" s="298"/>
      <c r="N37" s="298"/>
      <c r="O37" s="298"/>
      <c r="P37" s="298"/>
    </row>
    <row r="38" spans="1:16" ht="15" customHeight="1" x14ac:dyDescent="0.35">
      <c r="A38" s="1323">
        <v>43452</v>
      </c>
      <c r="B38" s="886"/>
      <c r="C38" s="886">
        <v>185718</v>
      </c>
      <c r="D38" s="297">
        <v>232362</v>
      </c>
      <c r="E38" s="297"/>
      <c r="F38" s="297"/>
      <c r="G38" s="298"/>
      <c r="H38" s="298"/>
      <c r="I38" s="298">
        <v>117000</v>
      </c>
      <c r="J38" s="298"/>
      <c r="K38" s="298"/>
      <c r="L38" s="298"/>
      <c r="M38" s="298"/>
      <c r="N38" s="298"/>
      <c r="O38" s="298"/>
      <c r="P38" s="298"/>
    </row>
    <row r="39" spans="1:16" ht="15" customHeight="1" x14ac:dyDescent="0.35">
      <c r="A39" s="1324"/>
      <c r="B39" s="887"/>
      <c r="C39" s="887"/>
      <c r="D39" s="297"/>
      <c r="E39" s="297"/>
      <c r="F39" s="297"/>
      <c r="G39" s="298"/>
      <c r="H39" s="298"/>
      <c r="I39" s="298"/>
      <c r="J39" s="298"/>
      <c r="K39" s="298"/>
      <c r="L39" s="298"/>
      <c r="M39" s="298"/>
      <c r="N39" s="298"/>
      <c r="O39" s="298"/>
      <c r="P39" s="298"/>
    </row>
    <row r="40" spans="1:16" ht="15" customHeight="1" x14ac:dyDescent="0.35">
      <c r="A40" s="1323">
        <v>43453</v>
      </c>
      <c r="B40" s="886"/>
      <c r="C40" s="886">
        <v>223236</v>
      </c>
      <c r="D40" s="297">
        <v>165204</v>
      </c>
      <c r="E40" s="297">
        <v>177521</v>
      </c>
      <c r="F40" s="297"/>
      <c r="G40" s="298">
        <v>82056</v>
      </c>
      <c r="H40" s="298"/>
      <c r="I40" s="298">
        <v>117000</v>
      </c>
      <c r="J40" s="298"/>
      <c r="K40" s="298"/>
      <c r="L40" s="298"/>
      <c r="M40" s="298"/>
      <c r="N40" s="298"/>
      <c r="O40" s="298"/>
      <c r="P40" s="298"/>
    </row>
    <row r="41" spans="1:16" ht="15" customHeight="1" x14ac:dyDescent="0.35">
      <c r="A41" s="1324"/>
      <c r="B41" s="887"/>
      <c r="C41" s="887"/>
      <c r="D41" s="297"/>
      <c r="E41" s="297"/>
      <c r="F41" s="297"/>
      <c r="G41" s="298"/>
      <c r="H41" s="298"/>
      <c r="I41" s="298"/>
      <c r="J41" s="298"/>
      <c r="K41" s="298"/>
      <c r="L41" s="298"/>
      <c r="M41" s="298"/>
      <c r="N41" s="298"/>
      <c r="O41" s="298"/>
      <c r="P41" s="298"/>
    </row>
    <row r="42" spans="1:16" ht="15" customHeight="1" x14ac:dyDescent="0.35">
      <c r="A42" s="1323">
        <v>43454</v>
      </c>
      <c r="B42" s="886"/>
      <c r="C42" s="886">
        <v>202526</v>
      </c>
      <c r="D42" s="297"/>
      <c r="E42" s="297"/>
      <c r="F42" s="297"/>
      <c r="G42" s="298"/>
      <c r="H42" s="298">
        <v>91373</v>
      </c>
      <c r="I42" s="298">
        <v>117000</v>
      </c>
      <c r="J42" s="298"/>
      <c r="K42" s="298"/>
      <c r="L42" s="298"/>
      <c r="M42" s="298"/>
      <c r="N42" s="298"/>
      <c r="O42" s="298"/>
      <c r="P42" s="298"/>
    </row>
    <row r="43" spans="1:16" ht="15" customHeight="1" x14ac:dyDescent="0.35">
      <c r="A43" s="1324"/>
      <c r="B43" s="887"/>
      <c r="C43" s="887"/>
      <c r="D43" s="298"/>
      <c r="E43" s="297"/>
      <c r="F43" s="297"/>
      <c r="G43" s="298"/>
      <c r="H43" s="298"/>
      <c r="I43" s="298"/>
      <c r="J43" s="298"/>
      <c r="K43" s="298"/>
      <c r="L43" s="298"/>
      <c r="M43" s="298"/>
      <c r="N43" s="298"/>
      <c r="O43" s="298"/>
      <c r="P43" s="298"/>
    </row>
    <row r="44" spans="1:16" ht="15" customHeight="1" x14ac:dyDescent="0.35">
      <c r="A44" s="1323">
        <v>43455</v>
      </c>
      <c r="B44" s="886"/>
      <c r="C44" s="886"/>
      <c r="D44" s="298">
        <v>159034</v>
      </c>
      <c r="E44" s="297"/>
      <c r="F44" s="297"/>
      <c r="G44" s="298"/>
      <c r="H44" s="298"/>
      <c r="I44" s="298">
        <v>117000</v>
      </c>
      <c r="J44" s="298"/>
      <c r="K44" s="298"/>
      <c r="L44" s="298"/>
      <c r="M44" s="298"/>
      <c r="N44" s="298">
        <v>664550</v>
      </c>
      <c r="O44" s="298">
        <v>547000</v>
      </c>
      <c r="P44" s="298"/>
    </row>
    <row r="45" spans="1:16" ht="15" customHeight="1" x14ac:dyDescent="0.35">
      <c r="A45" s="1324"/>
      <c r="B45" s="887"/>
      <c r="C45" s="887">
        <v>210834</v>
      </c>
      <c r="D45" s="297"/>
      <c r="E45" s="297"/>
      <c r="F45" s="297"/>
      <c r="G45" s="298"/>
      <c r="H45" s="298"/>
      <c r="I45" s="298"/>
      <c r="J45" s="298"/>
      <c r="K45" s="298"/>
      <c r="L45" s="298"/>
      <c r="M45" s="298"/>
      <c r="N45" s="298"/>
      <c r="O45" s="298"/>
      <c r="P45" s="298"/>
    </row>
    <row r="46" spans="1:16" ht="15" customHeight="1" x14ac:dyDescent="0.35">
      <c r="A46" s="1323">
        <v>43456</v>
      </c>
      <c r="B46" s="886"/>
      <c r="C46" s="886">
        <v>144886</v>
      </c>
      <c r="D46" s="297">
        <v>132703</v>
      </c>
      <c r="E46" s="297">
        <v>190190</v>
      </c>
      <c r="F46" s="297"/>
      <c r="G46" s="298"/>
      <c r="H46" s="298"/>
      <c r="I46" s="298">
        <v>117000</v>
      </c>
      <c r="J46" s="298"/>
      <c r="K46" s="298"/>
      <c r="L46" s="298"/>
      <c r="M46" s="298"/>
      <c r="N46" s="298"/>
      <c r="O46" s="298"/>
      <c r="P46" s="298"/>
    </row>
    <row r="47" spans="1:16" ht="15" customHeight="1" x14ac:dyDescent="0.35">
      <c r="A47" s="1324"/>
      <c r="B47" s="887"/>
      <c r="C47" s="887"/>
      <c r="D47" s="297"/>
      <c r="E47" s="297"/>
      <c r="F47" s="297"/>
      <c r="G47" s="298"/>
      <c r="H47" s="298"/>
      <c r="I47" s="298">
        <v>117000</v>
      </c>
      <c r="J47" s="298"/>
      <c r="K47" s="298"/>
      <c r="L47" s="298"/>
      <c r="M47" s="298"/>
      <c r="N47" s="298"/>
      <c r="O47" s="298"/>
      <c r="P47" s="298"/>
    </row>
    <row r="48" spans="1:16" ht="15" customHeight="1" x14ac:dyDescent="0.35">
      <c r="A48" s="1323">
        <v>43457</v>
      </c>
      <c r="B48" s="886"/>
      <c r="C48" s="886">
        <v>158808</v>
      </c>
      <c r="D48" s="297">
        <v>218244</v>
      </c>
      <c r="E48" s="297"/>
      <c r="F48" s="297"/>
      <c r="G48" s="298"/>
      <c r="H48" s="298"/>
      <c r="I48" s="298"/>
      <c r="J48" s="298"/>
      <c r="K48" s="298"/>
      <c r="L48" s="298"/>
      <c r="M48" s="298"/>
      <c r="N48" s="298"/>
      <c r="O48" s="298"/>
      <c r="P48" s="298"/>
    </row>
    <row r="49" spans="1:16" ht="15" customHeight="1" x14ac:dyDescent="0.35">
      <c r="A49" s="1324"/>
      <c r="B49" s="887"/>
      <c r="C49" s="887"/>
      <c r="D49" s="297"/>
      <c r="E49" s="297"/>
      <c r="F49" s="297"/>
      <c r="G49" s="298"/>
      <c r="H49" s="298"/>
      <c r="I49" s="298"/>
      <c r="J49" s="298"/>
      <c r="K49" s="298"/>
      <c r="L49" s="298"/>
      <c r="M49" s="298"/>
      <c r="N49" s="298"/>
      <c r="O49" s="298"/>
      <c r="P49" s="298"/>
    </row>
    <row r="50" spans="1:16" ht="15" customHeight="1" x14ac:dyDescent="0.35">
      <c r="A50" s="1323">
        <v>43458</v>
      </c>
      <c r="B50" s="886"/>
      <c r="C50" s="886">
        <v>156702</v>
      </c>
      <c r="D50" s="297">
        <v>134160</v>
      </c>
      <c r="E50" s="297"/>
      <c r="F50" s="297"/>
      <c r="G50" s="298"/>
      <c r="H50" s="298"/>
      <c r="I50" s="298"/>
      <c r="J50" s="298"/>
      <c r="K50" s="298"/>
      <c r="L50" s="298"/>
      <c r="M50" s="298"/>
      <c r="N50" s="298"/>
      <c r="O50" s="298"/>
      <c r="P50" s="298"/>
    </row>
    <row r="51" spans="1:16" ht="15" customHeight="1" x14ac:dyDescent="0.35">
      <c r="A51" s="1324"/>
      <c r="B51" s="887"/>
      <c r="C51" s="887"/>
      <c r="D51" s="297"/>
      <c r="E51" s="297"/>
      <c r="F51" s="297"/>
      <c r="G51" s="298"/>
      <c r="H51" s="298"/>
      <c r="I51" s="298"/>
      <c r="J51" s="298"/>
      <c r="K51" s="298"/>
      <c r="L51" s="298"/>
      <c r="M51" s="298"/>
      <c r="N51" s="298"/>
      <c r="O51" s="298"/>
      <c r="P51" s="298"/>
    </row>
    <row r="52" spans="1:16" ht="15" customHeight="1" x14ac:dyDescent="0.35">
      <c r="A52" s="1323">
        <v>43459</v>
      </c>
      <c r="B52" s="886"/>
      <c r="C52" s="886">
        <v>192582</v>
      </c>
      <c r="D52" s="297">
        <v>142194</v>
      </c>
      <c r="E52" s="297">
        <v>163049</v>
      </c>
      <c r="F52" s="297"/>
      <c r="G52" s="298"/>
      <c r="H52" s="298"/>
      <c r="I52" s="298"/>
      <c r="J52" s="298"/>
      <c r="K52" s="298"/>
      <c r="L52" s="298"/>
      <c r="M52" s="298"/>
      <c r="N52" s="298"/>
      <c r="O52" s="298"/>
      <c r="P52" s="298"/>
    </row>
    <row r="53" spans="1:16" ht="15" customHeight="1" x14ac:dyDescent="0.35">
      <c r="A53" s="1324"/>
      <c r="B53" s="887"/>
      <c r="C53" s="887"/>
      <c r="D53" s="297"/>
      <c r="E53" s="297"/>
      <c r="F53" s="297"/>
      <c r="G53" s="298"/>
      <c r="H53" s="298"/>
      <c r="I53" s="298"/>
      <c r="J53" s="298"/>
      <c r="K53" s="298"/>
      <c r="L53" s="298"/>
      <c r="M53" s="298"/>
      <c r="N53" s="298"/>
      <c r="O53" s="298"/>
      <c r="P53" s="298"/>
    </row>
    <row r="54" spans="1:16" ht="15" customHeight="1" x14ac:dyDescent="0.35">
      <c r="A54" s="1323">
        <v>43460</v>
      </c>
      <c r="B54" s="886"/>
      <c r="C54" s="886">
        <v>192816</v>
      </c>
      <c r="D54" s="297">
        <v>170898</v>
      </c>
      <c r="E54" s="297"/>
      <c r="F54" s="297"/>
      <c r="G54" s="298">
        <v>205842</v>
      </c>
      <c r="H54" s="298"/>
      <c r="I54" s="298">
        <v>117000</v>
      </c>
      <c r="J54" s="298"/>
      <c r="K54" s="298"/>
      <c r="L54" s="298"/>
      <c r="M54" s="298"/>
      <c r="N54" s="298"/>
      <c r="O54" s="298"/>
      <c r="P54" s="298"/>
    </row>
    <row r="55" spans="1:16" ht="15" customHeight="1" x14ac:dyDescent="0.35">
      <c r="A55" s="1324"/>
      <c r="B55" s="887"/>
      <c r="C55" s="887"/>
      <c r="D55" s="297"/>
      <c r="E55" s="297"/>
      <c r="F55" s="297"/>
      <c r="G55" s="298">
        <v>66612</v>
      </c>
      <c r="H55" s="298"/>
      <c r="I55" s="298"/>
      <c r="J55" s="298"/>
      <c r="K55" s="298"/>
      <c r="L55" s="298"/>
      <c r="M55" s="298"/>
      <c r="N55" s="298"/>
      <c r="O55" s="298"/>
      <c r="P55" s="298"/>
    </row>
    <row r="56" spans="1:16" ht="15" customHeight="1" x14ac:dyDescent="0.35">
      <c r="A56" s="1323">
        <v>43461</v>
      </c>
      <c r="B56" s="886"/>
      <c r="C56" s="886">
        <v>171444</v>
      </c>
      <c r="D56" s="297">
        <v>200538</v>
      </c>
      <c r="E56" s="297"/>
      <c r="F56" s="297"/>
      <c r="G56" s="298"/>
      <c r="H56" s="298">
        <v>51418</v>
      </c>
      <c r="I56" s="298">
        <v>117000</v>
      </c>
      <c r="J56" s="298"/>
      <c r="K56" s="298"/>
      <c r="L56" s="298"/>
      <c r="M56" s="298"/>
      <c r="N56" s="298"/>
      <c r="O56" s="298"/>
      <c r="P56" s="298"/>
    </row>
    <row r="57" spans="1:16" ht="15" customHeight="1" x14ac:dyDescent="0.35">
      <c r="A57" s="1324"/>
      <c r="B57" s="887"/>
      <c r="C57" s="887"/>
      <c r="D57" s="297"/>
      <c r="E57" s="297"/>
      <c r="F57" s="297"/>
      <c r="G57" s="298"/>
      <c r="H57" s="298"/>
      <c r="I57" s="298"/>
      <c r="J57" s="298"/>
      <c r="K57" s="298"/>
      <c r="L57" s="298"/>
      <c r="M57" s="298"/>
      <c r="N57" s="298"/>
      <c r="O57" s="298"/>
      <c r="P57" s="298"/>
    </row>
    <row r="58" spans="1:16" ht="15" customHeight="1" x14ac:dyDescent="0.35">
      <c r="A58" s="1323">
        <v>43462</v>
      </c>
      <c r="B58" s="886"/>
      <c r="C58" s="886">
        <v>197262</v>
      </c>
      <c r="D58" s="297">
        <v>219726</v>
      </c>
      <c r="E58" s="297">
        <v>189108</v>
      </c>
      <c r="F58" s="297"/>
      <c r="G58" s="298"/>
      <c r="H58" s="298"/>
      <c r="I58" s="298">
        <v>117000</v>
      </c>
      <c r="J58" s="298">
        <v>77159</v>
      </c>
      <c r="K58" s="298"/>
      <c r="L58" s="298"/>
      <c r="M58" s="298"/>
      <c r="N58" s="298">
        <v>718470</v>
      </c>
      <c r="O58" s="298">
        <v>507770</v>
      </c>
      <c r="P58" s="298"/>
    </row>
    <row r="59" spans="1:16" ht="15" customHeight="1" x14ac:dyDescent="0.35">
      <c r="A59" s="1324"/>
      <c r="B59" s="887"/>
      <c r="C59" s="887"/>
      <c r="D59" s="297"/>
      <c r="E59" s="297"/>
      <c r="F59" s="297"/>
      <c r="G59" s="298"/>
      <c r="H59" s="298"/>
      <c r="I59" s="298"/>
      <c r="J59" s="298"/>
      <c r="K59" s="298"/>
      <c r="L59" s="298"/>
      <c r="M59" s="298"/>
      <c r="N59" s="298"/>
      <c r="O59" s="298"/>
      <c r="P59" s="298"/>
    </row>
    <row r="60" spans="1:16" ht="15" customHeight="1" x14ac:dyDescent="0.35">
      <c r="A60" s="885">
        <v>43463</v>
      </c>
      <c r="B60" s="886"/>
      <c r="C60" s="886">
        <v>206154</v>
      </c>
      <c r="D60" s="297">
        <v>198666</v>
      </c>
      <c r="E60" s="297"/>
      <c r="F60" s="297"/>
      <c r="G60" s="298"/>
      <c r="H60" s="298"/>
      <c r="I60" s="298">
        <v>117000</v>
      </c>
      <c r="J60" s="298"/>
      <c r="K60" s="298"/>
      <c r="L60" s="298"/>
      <c r="M60" s="298"/>
      <c r="N60" s="298"/>
      <c r="O60" s="298"/>
      <c r="P60" s="298"/>
    </row>
    <row r="61" spans="1:16" ht="15" customHeight="1" x14ac:dyDescent="0.35">
      <c r="A61" s="885">
        <v>43464</v>
      </c>
      <c r="B61" s="886"/>
      <c r="C61" s="886">
        <v>220272</v>
      </c>
      <c r="D61" s="297">
        <v>155454</v>
      </c>
      <c r="E61" s="297"/>
      <c r="F61" s="297"/>
      <c r="G61" s="298"/>
      <c r="H61" s="298"/>
      <c r="I61" s="298"/>
      <c r="J61" s="298"/>
      <c r="K61" s="298"/>
      <c r="L61" s="298"/>
      <c r="M61" s="298"/>
      <c r="N61" s="298"/>
      <c r="O61" s="298"/>
      <c r="P61" s="298"/>
    </row>
    <row r="62" spans="1:16" ht="15" customHeight="1" x14ac:dyDescent="0.35">
      <c r="A62" s="885">
        <v>43465</v>
      </c>
      <c r="B62" s="886"/>
      <c r="C62" s="886">
        <v>231582</v>
      </c>
      <c r="D62" s="297">
        <v>127998</v>
      </c>
      <c r="E62" s="297">
        <v>194979</v>
      </c>
      <c r="F62" s="297"/>
      <c r="G62" s="298">
        <v>273987</v>
      </c>
      <c r="H62" s="298"/>
      <c r="I62" s="298">
        <v>117000</v>
      </c>
      <c r="J62" s="298"/>
      <c r="K62" s="298"/>
      <c r="L62" s="298"/>
      <c r="M62" s="298"/>
      <c r="N62" s="298"/>
      <c r="O62" s="298"/>
      <c r="P62" s="298"/>
    </row>
    <row r="63" spans="1:16" ht="15" customHeight="1" x14ac:dyDescent="0.35">
      <c r="A63" s="885"/>
      <c r="B63" s="886"/>
      <c r="C63" s="886"/>
      <c r="D63" s="297"/>
      <c r="E63" s="297"/>
      <c r="F63" s="297"/>
      <c r="G63" s="298"/>
      <c r="H63" s="298"/>
      <c r="I63" s="298"/>
      <c r="J63" s="298"/>
      <c r="K63" s="298"/>
      <c r="L63" s="298"/>
      <c r="M63" s="298"/>
      <c r="N63" s="298"/>
      <c r="O63" s="298"/>
      <c r="P63" s="298"/>
    </row>
    <row r="64" spans="1:16" s="295" customFormat="1" ht="15" customHeight="1" x14ac:dyDescent="0.35">
      <c r="A64" s="862" t="s">
        <v>113</v>
      </c>
      <c r="B64" s="293">
        <f>SUM(B6:B62)</f>
        <v>293190</v>
      </c>
      <c r="C64" s="293">
        <f t="shared" ref="C64:O64" si="0">SUM(C6:C62)</f>
        <v>5634733</v>
      </c>
      <c r="D64" s="293">
        <f t="shared" si="0"/>
        <v>5258107</v>
      </c>
      <c r="E64" s="293">
        <f t="shared" si="0"/>
        <v>1943664</v>
      </c>
      <c r="F64" s="293">
        <f t="shared" si="0"/>
        <v>0</v>
      </c>
      <c r="G64" s="293">
        <f t="shared" si="0"/>
        <v>1398078</v>
      </c>
      <c r="H64" s="293">
        <f t="shared" si="0"/>
        <v>408027</v>
      </c>
      <c r="I64" s="293">
        <f t="shared" si="0"/>
        <v>2627040</v>
      </c>
      <c r="J64" s="293">
        <f t="shared" si="0"/>
        <v>257789</v>
      </c>
      <c r="K64" s="293">
        <f t="shared" si="0"/>
        <v>0</v>
      </c>
      <c r="L64" s="293">
        <f t="shared" si="0"/>
        <v>154087</v>
      </c>
      <c r="M64" s="293">
        <f t="shared" si="0"/>
        <v>0</v>
      </c>
      <c r="N64" s="293">
        <f t="shared" si="0"/>
        <v>2270460</v>
      </c>
      <c r="O64" s="293">
        <f t="shared" si="0"/>
        <v>3282220</v>
      </c>
      <c r="P64" s="293">
        <f>SUM(B64:O64)</f>
        <v>23527395</v>
      </c>
    </row>
    <row r="65" spans="1:16" s="295" customFormat="1" ht="81" customHeight="1" x14ac:dyDescent="0.35">
      <c r="A65" s="304"/>
      <c r="B65" s="304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</row>
    <row r="66" spans="1:16" ht="26.25" customHeight="1" thickBot="1" x14ac:dyDescent="0.4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300"/>
      <c r="M66" s="299"/>
      <c r="N66" s="299"/>
      <c r="O66" s="299"/>
      <c r="P66" s="299"/>
    </row>
    <row r="67" spans="1:16" s="295" customFormat="1" ht="48" customHeight="1" thickBot="1" x14ac:dyDescent="0.4">
      <c r="A67" s="1293" t="s">
        <v>2</v>
      </c>
      <c r="B67" s="311" t="s">
        <v>293</v>
      </c>
      <c r="C67" s="306" t="s">
        <v>293</v>
      </c>
      <c r="D67" s="307" t="s">
        <v>7</v>
      </c>
      <c r="E67" s="1317" t="s">
        <v>353</v>
      </c>
      <c r="F67" s="1318"/>
      <c r="G67" s="1319"/>
      <c r="H67" s="1320" t="s">
        <v>394</v>
      </c>
      <c r="I67" s="1321"/>
      <c r="J67" s="1321"/>
      <c r="K67" s="1322"/>
      <c r="L67" s="888" t="s">
        <v>7</v>
      </c>
      <c r="M67" s="307" t="s">
        <v>349</v>
      </c>
      <c r="N67" s="307"/>
      <c r="O67" s="313" t="s">
        <v>304</v>
      </c>
      <c r="P67" s="1315" t="s">
        <v>9</v>
      </c>
    </row>
    <row r="68" spans="1:16" s="295" customFormat="1" ht="15" customHeight="1" thickBot="1" x14ac:dyDescent="0.4">
      <c r="A68" s="1293"/>
      <c r="B68" s="312" t="s">
        <v>317</v>
      </c>
      <c r="C68" s="308" t="s">
        <v>190</v>
      </c>
      <c r="D68" s="309" t="s">
        <v>306</v>
      </c>
      <c r="E68" s="309" t="s">
        <v>322</v>
      </c>
      <c r="F68" s="309" t="s">
        <v>354</v>
      </c>
      <c r="G68" s="309" t="s">
        <v>355</v>
      </c>
      <c r="H68" s="309" t="s">
        <v>197</v>
      </c>
      <c r="I68" s="309" t="s">
        <v>198</v>
      </c>
      <c r="J68" s="309" t="s">
        <v>199</v>
      </c>
      <c r="K68" s="309" t="s">
        <v>123</v>
      </c>
      <c r="L68" s="309" t="s">
        <v>307</v>
      </c>
      <c r="M68" s="309" t="s">
        <v>375</v>
      </c>
      <c r="N68" s="309" t="s">
        <v>356</v>
      </c>
      <c r="O68" s="309" t="s">
        <v>284</v>
      </c>
      <c r="P68" s="1316"/>
    </row>
    <row r="69" spans="1:16" ht="15" customHeight="1" x14ac:dyDescent="0.35">
      <c r="A69" s="310">
        <v>43435</v>
      </c>
      <c r="B69" s="305">
        <v>247303</v>
      </c>
      <c r="C69" s="887">
        <v>239850</v>
      </c>
      <c r="D69" s="305"/>
      <c r="E69" s="305"/>
      <c r="F69" s="305">
        <v>250302</v>
      </c>
      <c r="G69" s="305"/>
      <c r="H69" s="305"/>
      <c r="I69" s="305"/>
      <c r="J69" s="305"/>
      <c r="K69" s="305"/>
      <c r="L69" s="305"/>
      <c r="M69" s="305"/>
      <c r="N69" s="305"/>
      <c r="O69" s="305"/>
      <c r="P69" s="305"/>
    </row>
    <row r="70" spans="1:16" ht="15" customHeight="1" x14ac:dyDescent="0.35">
      <c r="A70" s="310">
        <v>43436</v>
      </c>
      <c r="B70" s="298"/>
      <c r="C70" s="297">
        <v>195624</v>
      </c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</row>
    <row r="71" spans="1:16" ht="15" customHeight="1" x14ac:dyDescent="0.35">
      <c r="A71" s="310">
        <v>43437</v>
      </c>
      <c r="B71" s="298"/>
      <c r="C71" s="297">
        <v>150781</v>
      </c>
      <c r="D71" s="298"/>
      <c r="E71" s="298"/>
      <c r="F71" s="298"/>
      <c r="G71" s="298"/>
      <c r="H71" s="298"/>
      <c r="I71" s="298"/>
      <c r="J71" s="298"/>
      <c r="K71" s="298"/>
      <c r="L71" s="298">
        <v>183924</v>
      </c>
      <c r="M71" s="298"/>
      <c r="N71" s="298"/>
      <c r="O71" s="298"/>
      <c r="P71" s="298"/>
    </row>
    <row r="72" spans="1:16" ht="15" customHeight="1" x14ac:dyDescent="0.35">
      <c r="A72" s="310">
        <v>43438</v>
      </c>
      <c r="B72" s="298"/>
      <c r="C72" s="297">
        <v>175016</v>
      </c>
      <c r="D72" s="298"/>
      <c r="E72" s="298"/>
      <c r="F72" s="298">
        <v>297414</v>
      </c>
      <c r="G72" s="298"/>
      <c r="H72" s="298"/>
      <c r="I72" s="298"/>
      <c r="J72" s="298"/>
      <c r="K72" s="298"/>
      <c r="L72" s="298"/>
      <c r="M72" s="298"/>
      <c r="N72" s="298"/>
      <c r="O72" s="298"/>
      <c r="P72" s="298"/>
    </row>
    <row r="73" spans="1:16" ht="15" customHeight="1" x14ac:dyDescent="0.35">
      <c r="A73" s="310">
        <v>43439</v>
      </c>
      <c r="B73" s="298"/>
      <c r="C73" s="297">
        <v>204360</v>
      </c>
      <c r="D73" s="298"/>
      <c r="E73" s="298"/>
      <c r="F73" s="298"/>
      <c r="G73" s="298">
        <v>199186</v>
      </c>
      <c r="H73" s="298"/>
      <c r="I73" s="298"/>
      <c r="J73" s="298">
        <v>63928</v>
      </c>
      <c r="K73" s="298"/>
      <c r="L73" s="298"/>
      <c r="M73" s="298">
        <v>178357</v>
      </c>
      <c r="N73" s="298"/>
      <c r="O73" s="298"/>
      <c r="P73" s="298"/>
    </row>
    <row r="74" spans="1:16" ht="15" customHeight="1" x14ac:dyDescent="0.35">
      <c r="A74" s="310">
        <v>43440</v>
      </c>
      <c r="B74" s="298"/>
      <c r="C74" s="297">
        <v>178815</v>
      </c>
      <c r="D74" s="298"/>
      <c r="E74" s="298"/>
      <c r="F74" s="298"/>
      <c r="G74" s="298"/>
      <c r="H74" s="298"/>
      <c r="I74" s="298">
        <v>90246</v>
      </c>
      <c r="J74" s="298"/>
      <c r="K74" s="298"/>
      <c r="L74" s="298">
        <v>206849</v>
      </c>
      <c r="M74" s="298"/>
      <c r="N74" s="298"/>
      <c r="O74" s="298"/>
      <c r="P74" s="298"/>
    </row>
    <row r="75" spans="1:16" ht="15" customHeight="1" x14ac:dyDescent="0.35">
      <c r="A75" s="310">
        <v>43441</v>
      </c>
      <c r="B75" s="298"/>
      <c r="C75" s="297">
        <v>214968</v>
      </c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</row>
    <row r="76" spans="1:16" ht="15" customHeight="1" x14ac:dyDescent="0.35">
      <c r="A76" s="310">
        <v>43442</v>
      </c>
      <c r="B76" s="298"/>
      <c r="C76" s="297">
        <v>186544</v>
      </c>
      <c r="D76" s="298">
        <v>200000</v>
      </c>
      <c r="E76" s="298"/>
      <c r="F76" s="298"/>
      <c r="G76" s="298"/>
      <c r="H76" s="298"/>
      <c r="I76" s="298"/>
      <c r="J76" s="298"/>
      <c r="K76" s="298">
        <v>86892</v>
      </c>
      <c r="L76" s="298">
        <v>240942</v>
      </c>
      <c r="M76" s="298"/>
      <c r="N76" s="298"/>
      <c r="O76" s="298"/>
      <c r="P76" s="298"/>
    </row>
    <row r="77" spans="1:16" ht="15" customHeight="1" x14ac:dyDescent="0.35">
      <c r="A77" s="310">
        <v>43443</v>
      </c>
      <c r="B77" s="298"/>
      <c r="C77" s="297">
        <v>250848</v>
      </c>
      <c r="D77" s="298"/>
      <c r="E77" s="298"/>
      <c r="F77" s="298"/>
      <c r="G77" s="298">
        <v>160279</v>
      </c>
      <c r="H77" s="298"/>
      <c r="I77" s="298"/>
      <c r="J77" s="298"/>
      <c r="K77" s="298"/>
      <c r="L77" s="298"/>
      <c r="M77" s="298"/>
      <c r="N77" s="298"/>
      <c r="O77" s="298"/>
      <c r="P77" s="298"/>
    </row>
    <row r="78" spans="1:16" ht="15" customHeight="1" x14ac:dyDescent="0.35">
      <c r="A78" s="310">
        <v>43444</v>
      </c>
      <c r="B78" s="298"/>
      <c r="C78" s="297">
        <v>209976</v>
      </c>
      <c r="D78" s="298"/>
      <c r="E78" s="298"/>
      <c r="F78" s="298">
        <v>304980</v>
      </c>
      <c r="G78" s="298">
        <v>204672</v>
      </c>
      <c r="H78" s="298"/>
      <c r="I78" s="298"/>
      <c r="J78" s="298"/>
      <c r="K78" s="298">
        <v>62400</v>
      </c>
      <c r="L78" s="298"/>
      <c r="M78" s="298"/>
      <c r="N78" s="298"/>
      <c r="O78" s="298"/>
      <c r="P78" s="298"/>
    </row>
    <row r="79" spans="1:16" ht="15" customHeight="1" x14ac:dyDescent="0.35">
      <c r="A79" s="1323">
        <v>43445</v>
      </c>
      <c r="B79" s="298"/>
      <c r="C79" s="297">
        <v>198588</v>
      </c>
      <c r="D79" s="298">
        <v>221259</v>
      </c>
      <c r="E79" s="298"/>
      <c r="F79" s="298"/>
      <c r="G79" s="298"/>
      <c r="H79" s="298">
        <v>52400</v>
      </c>
      <c r="I79" s="298"/>
      <c r="J79" s="298"/>
      <c r="K79" s="298"/>
      <c r="L79" s="298"/>
      <c r="M79" s="298"/>
      <c r="N79" s="298"/>
      <c r="O79" s="298"/>
      <c r="P79" s="298"/>
    </row>
    <row r="80" spans="1:16" ht="15" customHeight="1" x14ac:dyDescent="0.35">
      <c r="A80" s="1324"/>
      <c r="B80" s="298"/>
      <c r="C80" s="297"/>
      <c r="D80" s="298"/>
      <c r="E80" s="298"/>
      <c r="F80" s="298"/>
      <c r="G80" s="298"/>
      <c r="H80" s="298">
        <v>116532</v>
      </c>
      <c r="I80" s="298"/>
      <c r="J80" s="298"/>
      <c r="K80" s="298"/>
      <c r="L80" s="298"/>
      <c r="M80" s="298"/>
      <c r="N80" s="298"/>
      <c r="O80" s="298"/>
      <c r="P80" s="298"/>
    </row>
    <row r="81" spans="1:16" ht="15" customHeight="1" x14ac:dyDescent="0.35">
      <c r="A81" s="310">
        <v>43446</v>
      </c>
      <c r="B81" s="298">
        <v>230669</v>
      </c>
      <c r="C81" s="297">
        <v>256074</v>
      </c>
      <c r="D81" s="298"/>
      <c r="E81" s="298"/>
      <c r="F81" s="298"/>
      <c r="G81" s="298"/>
      <c r="H81" s="298"/>
      <c r="I81" s="298">
        <v>64256</v>
      </c>
      <c r="J81" s="298">
        <v>71214</v>
      </c>
      <c r="K81" s="298"/>
      <c r="L81" s="298">
        <v>185693</v>
      </c>
      <c r="M81" s="298"/>
      <c r="N81" s="298"/>
      <c r="O81" s="298"/>
      <c r="P81" s="298"/>
    </row>
    <row r="82" spans="1:16" ht="15" customHeight="1" x14ac:dyDescent="0.35">
      <c r="A82" s="310">
        <v>43447</v>
      </c>
      <c r="B82" s="298"/>
      <c r="C82" s="297">
        <v>263484</v>
      </c>
      <c r="D82" s="298"/>
      <c r="E82" s="298"/>
      <c r="F82" s="298">
        <v>295308</v>
      </c>
      <c r="G82" s="298">
        <v>299052</v>
      </c>
      <c r="H82" s="298"/>
      <c r="I82" s="298"/>
      <c r="J82" s="298"/>
      <c r="K82" s="298"/>
      <c r="L82" s="298"/>
      <c r="M82" s="298"/>
      <c r="N82" s="298"/>
      <c r="O82" s="298"/>
      <c r="P82" s="298"/>
    </row>
    <row r="83" spans="1:16" ht="15" customHeight="1" x14ac:dyDescent="0.35">
      <c r="A83" s="310">
        <v>43448</v>
      </c>
      <c r="B83" s="298"/>
      <c r="C83" s="297">
        <v>207948</v>
      </c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</row>
    <row r="84" spans="1:16" ht="15" customHeight="1" x14ac:dyDescent="0.35">
      <c r="A84" s="310">
        <v>43449</v>
      </c>
      <c r="B84" s="298"/>
      <c r="C84" s="297">
        <v>232128</v>
      </c>
      <c r="D84" s="298"/>
      <c r="E84" s="298"/>
      <c r="F84" s="298"/>
      <c r="G84" s="298"/>
      <c r="H84" s="298"/>
      <c r="I84" s="298"/>
      <c r="J84" s="298"/>
      <c r="K84" s="298"/>
      <c r="L84" s="298">
        <v>181566</v>
      </c>
      <c r="M84" s="298"/>
      <c r="N84" s="298"/>
      <c r="O84" s="298"/>
      <c r="P84" s="298"/>
    </row>
    <row r="85" spans="1:16" ht="15" customHeight="1" x14ac:dyDescent="0.35">
      <c r="A85" s="310">
        <v>43450</v>
      </c>
      <c r="B85" s="298"/>
      <c r="C85" s="297">
        <v>229164</v>
      </c>
      <c r="D85" s="298">
        <v>200000</v>
      </c>
      <c r="E85" s="298"/>
      <c r="F85" s="298">
        <v>194532</v>
      </c>
      <c r="G85" s="298"/>
      <c r="H85" s="298"/>
      <c r="I85" s="298"/>
      <c r="J85" s="298"/>
      <c r="K85" s="298"/>
      <c r="L85" s="298"/>
      <c r="M85" s="298"/>
      <c r="N85" s="298"/>
      <c r="O85" s="298"/>
      <c r="P85" s="298"/>
    </row>
    <row r="86" spans="1:16" ht="15" customHeight="1" x14ac:dyDescent="0.35">
      <c r="A86" s="310">
        <v>43451</v>
      </c>
      <c r="B86" s="298"/>
      <c r="C86" s="297">
        <v>176654</v>
      </c>
      <c r="D86" s="298"/>
      <c r="E86" s="298"/>
      <c r="F86" s="298"/>
      <c r="G86" s="298">
        <v>169907</v>
      </c>
      <c r="H86" s="298"/>
      <c r="I86" s="298"/>
      <c r="J86" s="298"/>
      <c r="K86" s="298">
        <v>90246</v>
      </c>
      <c r="L86" s="298"/>
      <c r="M86" s="298"/>
      <c r="N86" s="298"/>
      <c r="O86" s="298"/>
      <c r="P86" s="298"/>
    </row>
    <row r="87" spans="1:16" ht="15" customHeight="1" x14ac:dyDescent="0.35">
      <c r="A87" s="310">
        <v>43452</v>
      </c>
      <c r="B87" s="298"/>
      <c r="C87" s="297">
        <v>212548</v>
      </c>
      <c r="D87" s="298"/>
      <c r="E87" s="298"/>
      <c r="F87" s="298"/>
      <c r="G87" s="298"/>
      <c r="H87" s="298"/>
      <c r="I87" s="298"/>
      <c r="J87" s="298"/>
      <c r="K87" s="298"/>
      <c r="L87" s="298">
        <v>183073</v>
      </c>
      <c r="M87" s="298"/>
      <c r="N87" s="298"/>
      <c r="O87" s="298"/>
      <c r="P87" s="298"/>
    </row>
    <row r="88" spans="1:16" ht="15" customHeight="1" x14ac:dyDescent="0.35">
      <c r="A88" s="310">
        <v>43453</v>
      </c>
      <c r="B88" s="298"/>
      <c r="C88" s="297">
        <v>209040</v>
      </c>
      <c r="D88" s="298">
        <v>200000</v>
      </c>
      <c r="E88" s="298"/>
      <c r="F88" s="298"/>
      <c r="G88" s="298">
        <v>189361</v>
      </c>
      <c r="H88" s="298"/>
      <c r="I88" s="298"/>
      <c r="J88" s="298"/>
      <c r="K88" s="298"/>
      <c r="L88" s="298"/>
      <c r="M88" s="298"/>
      <c r="N88" s="298"/>
      <c r="O88" s="298">
        <v>23580</v>
      </c>
      <c r="P88" s="298"/>
    </row>
    <row r="89" spans="1:16" ht="15" customHeight="1" x14ac:dyDescent="0.35">
      <c r="A89" s="310">
        <v>43454</v>
      </c>
      <c r="B89" s="298"/>
      <c r="C89" s="297">
        <v>265824</v>
      </c>
      <c r="D89" s="298"/>
      <c r="E89" s="298"/>
      <c r="F89" s="298">
        <v>232460</v>
      </c>
      <c r="G89" s="298"/>
      <c r="H89" s="298"/>
      <c r="I89" s="298"/>
      <c r="J89" s="298">
        <v>69103</v>
      </c>
      <c r="K89" s="298"/>
      <c r="L89" s="298">
        <v>204491</v>
      </c>
      <c r="M89" s="298"/>
      <c r="N89" s="298"/>
      <c r="O89" s="298"/>
      <c r="P89" s="298"/>
    </row>
    <row r="90" spans="1:16" ht="15" customHeight="1" x14ac:dyDescent="0.35">
      <c r="A90" s="310">
        <v>43455</v>
      </c>
      <c r="B90" s="298"/>
      <c r="C90" s="297">
        <v>220801</v>
      </c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</row>
    <row r="91" spans="1:16" ht="15" customHeight="1" x14ac:dyDescent="0.35">
      <c r="A91" s="310">
        <v>43456</v>
      </c>
      <c r="B91" s="298"/>
      <c r="C91" s="297">
        <v>184972</v>
      </c>
      <c r="D91" s="298">
        <v>191129</v>
      </c>
      <c r="E91" s="298"/>
      <c r="F91" s="298"/>
      <c r="G91" s="298">
        <v>205670</v>
      </c>
      <c r="H91" s="298"/>
      <c r="I91" s="298"/>
      <c r="J91" s="298"/>
      <c r="K91" s="298"/>
      <c r="L91" s="298"/>
      <c r="M91" s="298"/>
      <c r="N91" s="298"/>
      <c r="O91" s="298"/>
      <c r="P91" s="298"/>
    </row>
    <row r="92" spans="1:16" ht="15" customHeight="1" x14ac:dyDescent="0.35">
      <c r="A92" s="310">
        <v>43457</v>
      </c>
      <c r="B92" s="298"/>
      <c r="C92" s="297">
        <v>222066</v>
      </c>
      <c r="D92" s="298"/>
      <c r="E92" s="298"/>
      <c r="F92" s="298"/>
      <c r="G92" s="298"/>
      <c r="H92" s="298"/>
      <c r="I92" s="298"/>
      <c r="J92" s="298"/>
      <c r="K92" s="298">
        <v>73295</v>
      </c>
      <c r="L92" s="298"/>
      <c r="M92" s="298"/>
      <c r="N92" s="298"/>
      <c r="O92" s="298"/>
      <c r="P92" s="298"/>
    </row>
    <row r="93" spans="1:16" ht="15" customHeight="1" x14ac:dyDescent="0.35">
      <c r="A93" s="310">
        <v>43458</v>
      </c>
      <c r="B93" s="298"/>
      <c r="C93" s="297">
        <v>184392</v>
      </c>
      <c r="D93" s="298"/>
      <c r="E93" s="298"/>
      <c r="F93" s="298"/>
      <c r="G93" s="298"/>
      <c r="H93" s="298"/>
      <c r="I93" s="298"/>
      <c r="J93" s="298"/>
      <c r="K93" s="298"/>
      <c r="L93" s="298">
        <v>235638</v>
      </c>
      <c r="M93" s="298"/>
      <c r="N93" s="298"/>
      <c r="O93" s="298"/>
      <c r="P93" s="298"/>
    </row>
    <row r="94" spans="1:16" ht="15" customHeight="1" x14ac:dyDescent="0.35">
      <c r="A94" s="310">
        <v>43459</v>
      </c>
      <c r="B94" s="298"/>
      <c r="C94" s="297">
        <v>193752</v>
      </c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</row>
    <row r="95" spans="1:16" ht="15" customHeight="1" x14ac:dyDescent="0.35">
      <c r="A95" s="310">
        <v>43460</v>
      </c>
      <c r="B95" s="298">
        <v>253123</v>
      </c>
      <c r="C95" s="297">
        <v>202098</v>
      </c>
      <c r="D95" s="298">
        <v>200000</v>
      </c>
      <c r="E95" s="298"/>
      <c r="F95" s="298"/>
      <c r="G95" s="298">
        <v>272298</v>
      </c>
      <c r="H95" s="298"/>
      <c r="I95" s="298"/>
      <c r="J95" s="298"/>
      <c r="K95" s="298"/>
      <c r="L95" s="298">
        <v>117858</v>
      </c>
      <c r="M95" s="298"/>
      <c r="N95" s="298"/>
      <c r="O95" s="298"/>
      <c r="P95" s="298"/>
    </row>
    <row r="96" spans="1:16" ht="15" customHeight="1" x14ac:dyDescent="0.35">
      <c r="A96" s="310">
        <v>43461</v>
      </c>
      <c r="B96" s="298"/>
      <c r="C96" s="297">
        <v>169806</v>
      </c>
      <c r="D96" s="298"/>
      <c r="E96" s="298"/>
      <c r="F96" s="298"/>
      <c r="G96" s="298"/>
      <c r="H96" s="298"/>
      <c r="I96" s="298"/>
      <c r="J96" s="298">
        <v>63142</v>
      </c>
      <c r="K96" s="298"/>
      <c r="L96" s="298"/>
      <c r="M96" s="298">
        <v>192114</v>
      </c>
      <c r="N96" s="298"/>
      <c r="O96" s="298"/>
      <c r="P96" s="298"/>
    </row>
    <row r="97" spans="1:16" ht="15" customHeight="1" x14ac:dyDescent="0.35">
      <c r="A97" s="1323">
        <v>43462</v>
      </c>
      <c r="B97" s="298"/>
      <c r="C97" s="297">
        <v>244296</v>
      </c>
      <c r="D97" s="298"/>
      <c r="E97" s="298"/>
      <c r="F97" s="298"/>
      <c r="G97" s="298">
        <v>255216</v>
      </c>
      <c r="H97" s="298"/>
      <c r="I97" s="298"/>
      <c r="J97" s="298"/>
      <c r="K97" s="298"/>
      <c r="L97" s="298"/>
      <c r="M97" s="298"/>
      <c r="N97" s="298"/>
      <c r="O97" s="298"/>
      <c r="P97" s="298"/>
    </row>
    <row r="98" spans="1:16" ht="15" customHeight="1" x14ac:dyDescent="0.35">
      <c r="A98" s="1324"/>
      <c r="B98" s="298"/>
      <c r="C98" s="297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</row>
    <row r="99" spans="1:16" ht="15" customHeight="1" x14ac:dyDescent="0.35">
      <c r="A99" s="310">
        <v>43463</v>
      </c>
      <c r="B99" s="298"/>
      <c r="C99" s="297">
        <v>260754</v>
      </c>
      <c r="D99" s="298">
        <v>233704</v>
      </c>
      <c r="E99" s="298"/>
      <c r="F99" s="298">
        <v>175016</v>
      </c>
      <c r="G99" s="298"/>
      <c r="H99" s="298"/>
      <c r="I99" s="298"/>
      <c r="J99" s="298"/>
      <c r="K99" s="298"/>
      <c r="L99" s="298"/>
      <c r="M99" s="298"/>
      <c r="N99" s="298"/>
      <c r="O99" s="298"/>
      <c r="P99" s="298"/>
    </row>
    <row r="100" spans="1:16" ht="15" customHeight="1" x14ac:dyDescent="0.35">
      <c r="A100" s="310">
        <v>43464</v>
      </c>
      <c r="B100" s="298"/>
      <c r="C100" s="297">
        <v>201240</v>
      </c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</row>
    <row r="101" spans="1:16" ht="15" customHeight="1" x14ac:dyDescent="0.35">
      <c r="A101" s="310">
        <v>43465</v>
      </c>
      <c r="B101" s="298"/>
      <c r="C101" s="297">
        <v>276588</v>
      </c>
      <c r="D101" s="298"/>
      <c r="E101" s="298"/>
      <c r="F101" s="298"/>
      <c r="G101" s="298"/>
      <c r="H101" s="298"/>
      <c r="I101" s="298">
        <v>79583</v>
      </c>
      <c r="J101" s="298"/>
      <c r="K101" s="298"/>
      <c r="L101" s="298"/>
      <c r="M101" s="298"/>
      <c r="N101" s="298"/>
      <c r="O101" s="298"/>
      <c r="P101" s="298"/>
    </row>
    <row r="102" spans="1:16" s="295" customFormat="1" ht="22" customHeight="1" x14ac:dyDescent="0.35">
      <c r="A102" s="862" t="s">
        <v>113</v>
      </c>
      <c r="B102" s="293">
        <f>SUM(B69:B100)</f>
        <v>731095</v>
      </c>
      <c r="C102" s="293">
        <f>SUM(C69:C101)</f>
        <v>6618999</v>
      </c>
      <c r="D102" s="293">
        <f t="shared" ref="D102:N102" si="1">SUM(D69:D100)</f>
        <v>1446092</v>
      </c>
      <c r="E102" s="293">
        <f t="shared" si="1"/>
        <v>0</v>
      </c>
      <c r="F102" s="293">
        <f t="shared" si="1"/>
        <v>1750012</v>
      </c>
      <c r="G102" s="293">
        <f t="shared" si="1"/>
        <v>1955641</v>
      </c>
      <c r="H102" s="293">
        <f t="shared" si="1"/>
        <v>168932</v>
      </c>
      <c r="I102" s="293">
        <f>SUM(I69:I101)</f>
        <v>234085</v>
      </c>
      <c r="J102" s="293">
        <f t="shared" si="1"/>
        <v>267387</v>
      </c>
      <c r="K102" s="293">
        <f t="shared" si="1"/>
        <v>312833</v>
      </c>
      <c r="L102" s="293">
        <f t="shared" si="1"/>
        <v>1740034</v>
      </c>
      <c r="M102" s="293">
        <f t="shared" si="1"/>
        <v>370471</v>
      </c>
      <c r="N102" s="293">
        <f t="shared" si="1"/>
        <v>0</v>
      </c>
      <c r="O102" s="293">
        <f>SUM(O69:O100)</f>
        <v>23580</v>
      </c>
      <c r="P102" s="293">
        <f>SUM(B102:O102)</f>
        <v>15619161</v>
      </c>
    </row>
    <row r="103" spans="1:16" ht="24" customHeight="1" x14ac:dyDescent="0.35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2">
        <f>SUM(P5:P102)</f>
        <v>39146556</v>
      </c>
    </row>
    <row r="104" spans="1:16" ht="22" customHeight="1" x14ac:dyDescent="0.35">
      <c r="A104" s="303" t="s">
        <v>260</v>
      </c>
      <c r="B104" s="303"/>
      <c r="C104" s="303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</row>
    <row r="105" spans="1:16" ht="22" customHeight="1" x14ac:dyDescent="0.35">
      <c r="A105" s="301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</row>
    <row r="106" spans="1:16" ht="32.25" customHeight="1" x14ac:dyDescent="0.35">
      <c r="A106" s="865" t="s">
        <v>380</v>
      </c>
      <c r="B106" s="865"/>
      <c r="C106" s="865"/>
      <c r="D106" s="301"/>
      <c r="E106" s="301"/>
      <c r="F106" s="301"/>
      <c r="G106" s="301"/>
      <c r="H106" s="301"/>
      <c r="I106" s="301"/>
      <c r="J106" s="866" t="s">
        <v>386</v>
      </c>
      <c r="K106" s="301"/>
      <c r="L106" s="301"/>
      <c r="M106" s="301"/>
      <c r="N106" s="301"/>
      <c r="O106" s="301"/>
      <c r="P106" s="866" t="s">
        <v>382</v>
      </c>
    </row>
    <row r="107" spans="1:16" ht="22" customHeight="1" x14ac:dyDescent="0.35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</row>
    <row r="108" spans="1:16" ht="22" customHeight="1" x14ac:dyDescent="0.35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</row>
    <row r="109" spans="1:16" ht="22" customHeight="1" x14ac:dyDescent="0.35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</row>
    <row r="110" spans="1:16" ht="22" customHeight="1" x14ac:dyDescent="0.35">
      <c r="A110" s="301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</row>
    <row r="111" spans="1:16" ht="22" customHeight="1" x14ac:dyDescent="0.35">
      <c r="A111" s="880" t="s">
        <v>259</v>
      </c>
      <c r="B111" s="880"/>
      <c r="C111" s="880"/>
      <c r="D111" s="859"/>
      <c r="E111" s="859"/>
      <c r="F111" s="859"/>
      <c r="G111" s="859"/>
      <c r="H111" s="859"/>
      <c r="I111" s="304"/>
      <c r="J111" s="880" t="s">
        <v>286</v>
      </c>
      <c r="K111" s="859"/>
      <c r="L111" s="859"/>
      <c r="M111" s="859"/>
      <c r="N111" s="859"/>
      <c r="O111" s="859"/>
      <c r="P111" s="880" t="s">
        <v>345</v>
      </c>
    </row>
    <row r="112" spans="1:16" ht="22" customHeight="1" x14ac:dyDescent="0.35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</row>
    <row r="113" spans="1:16" ht="15" x14ac:dyDescent="0.35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</row>
  </sheetData>
  <mergeCells count="40">
    <mergeCell ref="A97:A98"/>
    <mergeCell ref="A56:A57"/>
    <mergeCell ref="A58:A59"/>
    <mergeCell ref="A67:A68"/>
    <mergeCell ref="E67:G67"/>
    <mergeCell ref="A79:A80"/>
    <mergeCell ref="H67:K67"/>
    <mergeCell ref="P67:P68"/>
    <mergeCell ref="A44:A45"/>
    <mergeCell ref="A46:A47"/>
    <mergeCell ref="A48:A49"/>
    <mergeCell ref="A50:A51"/>
    <mergeCell ref="A52:A53"/>
    <mergeCell ref="A54:A55"/>
    <mergeCell ref="A42:A43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18:A19"/>
    <mergeCell ref="A1:P1"/>
    <mergeCell ref="A2:P2"/>
    <mergeCell ref="A4:A5"/>
    <mergeCell ref="C4:D4"/>
    <mergeCell ref="E4:F4"/>
    <mergeCell ref="G4:I4"/>
    <mergeCell ref="N4:O4"/>
    <mergeCell ref="P4:P5"/>
    <mergeCell ref="A7:A8"/>
    <mergeCell ref="A10:A11"/>
    <mergeCell ref="A12:A13"/>
    <mergeCell ref="A14:A15"/>
    <mergeCell ref="A16:A17"/>
  </mergeCells>
  <printOptions horizontalCentered="1"/>
  <pageMargins left="0.25" right="0.25" top="0.16" bottom="0.12" header="0.18" footer="0.12"/>
  <pageSetup paperSize="9" scale="49" fitToHeight="0" orientation="landscape" horizontalDpi="360" verticalDpi="360" r:id="rId1"/>
  <rowBreaks count="1" manualBreakCount="1">
    <brk id="65" max="1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20">
    <pageSetUpPr fitToPage="1"/>
  </sheetPr>
  <dimension ref="A1:O111"/>
  <sheetViews>
    <sheetView workbookViewId="0">
      <selection sqref="A1:O1"/>
    </sheetView>
  </sheetViews>
  <sheetFormatPr defaultColWidth="9.1796875" defaultRowHeight="14" x14ac:dyDescent="0.35"/>
  <cols>
    <col min="1" max="1" width="22" style="294" customWidth="1"/>
    <col min="2" max="2" width="15.453125" style="294" customWidth="1"/>
    <col min="3" max="3" width="15.1796875" style="294" customWidth="1"/>
    <col min="4" max="4" width="15" style="294" customWidth="1"/>
    <col min="5" max="6" width="15.453125" style="294" customWidth="1"/>
    <col min="7" max="7" width="12.81640625" style="294" customWidth="1"/>
    <col min="8" max="8" width="17.453125" style="294" customWidth="1"/>
    <col min="9" max="9" width="19.453125" style="294" customWidth="1"/>
    <col min="10" max="10" width="13.453125" style="294" customWidth="1"/>
    <col min="11" max="11" width="18.453125" style="294" bestFit="1" customWidth="1"/>
    <col min="12" max="12" width="17.453125" style="294" customWidth="1"/>
    <col min="13" max="13" width="16.81640625" style="294" customWidth="1"/>
    <col min="14" max="14" width="16.453125" style="294" customWidth="1"/>
    <col min="15" max="15" width="21.453125" style="294" customWidth="1"/>
    <col min="16" max="16384" width="9.1796875" style="294"/>
  </cols>
  <sheetData>
    <row r="1" spans="1:15" ht="22" customHeight="1" x14ac:dyDescent="0.35">
      <c r="A1" s="1237" t="s">
        <v>0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5" ht="22" customHeight="1" x14ac:dyDescent="0.35">
      <c r="A2" s="1237" t="s">
        <v>395</v>
      </c>
      <c r="B2" s="1237"/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7"/>
      <c r="O2" s="1237"/>
    </row>
    <row r="3" spans="1:15" ht="9.75" customHeight="1" x14ac:dyDescent="0.35"/>
    <row r="4" spans="1:15" s="295" customFormat="1" ht="22" customHeight="1" x14ac:dyDescent="0.35">
      <c r="A4" s="1236" t="s">
        <v>2</v>
      </c>
      <c r="B4" s="1268" t="s">
        <v>174</v>
      </c>
      <c r="C4" s="1269"/>
      <c r="D4" s="1268" t="s">
        <v>347</v>
      </c>
      <c r="E4" s="1269"/>
      <c r="F4" s="1268" t="s">
        <v>348</v>
      </c>
      <c r="G4" s="1281"/>
      <c r="H4" s="1269"/>
      <c r="I4" s="869"/>
      <c r="J4" s="285"/>
      <c r="K4" s="285" t="s">
        <v>349</v>
      </c>
      <c r="L4" s="869" t="s">
        <v>232</v>
      </c>
      <c r="M4" s="1236" t="s">
        <v>350</v>
      </c>
      <c r="N4" s="1236"/>
      <c r="O4" s="1245" t="s">
        <v>9</v>
      </c>
    </row>
    <row r="5" spans="1:15" s="296" customFormat="1" ht="22" customHeight="1" x14ac:dyDescent="0.35">
      <c r="A5" s="1236"/>
      <c r="B5" s="869" t="s">
        <v>325</v>
      </c>
      <c r="C5" s="869" t="s">
        <v>330</v>
      </c>
      <c r="D5" s="869" t="s">
        <v>195</v>
      </c>
      <c r="E5" s="869" t="s">
        <v>196</v>
      </c>
      <c r="F5" s="869" t="s">
        <v>269</v>
      </c>
      <c r="G5" s="869" t="s">
        <v>192</v>
      </c>
      <c r="H5" s="869" t="s">
        <v>20</v>
      </c>
      <c r="I5" s="869" t="s">
        <v>309</v>
      </c>
      <c r="J5" s="869" t="s">
        <v>390</v>
      </c>
      <c r="K5" s="869" t="s">
        <v>193</v>
      </c>
      <c r="L5" s="869" t="s">
        <v>391</v>
      </c>
      <c r="M5" s="869" t="s">
        <v>392</v>
      </c>
      <c r="N5" s="869" t="s">
        <v>393</v>
      </c>
      <c r="O5" s="1247"/>
    </row>
    <row r="6" spans="1:15" ht="15" customHeight="1" x14ac:dyDescent="0.35">
      <c r="A6" s="297" t="s">
        <v>396</v>
      </c>
      <c r="B6" s="297">
        <v>221678</v>
      </c>
      <c r="C6" s="297">
        <v>188838</v>
      </c>
      <c r="D6" s="297"/>
      <c r="E6" s="297"/>
      <c r="F6" s="298">
        <v>293280</v>
      </c>
      <c r="G6" s="298">
        <v>84102</v>
      </c>
      <c r="H6" s="298">
        <v>117000</v>
      </c>
      <c r="I6" s="298"/>
      <c r="J6" s="298"/>
      <c r="K6" s="298"/>
      <c r="L6" s="298"/>
      <c r="M6" s="298"/>
      <c r="N6" s="298"/>
      <c r="O6" s="298"/>
    </row>
    <row r="7" spans="1:15" ht="15" customHeight="1" x14ac:dyDescent="0.35">
      <c r="A7" s="1325" t="s">
        <v>397</v>
      </c>
      <c r="B7" s="886">
        <v>160868</v>
      </c>
      <c r="C7" s="297">
        <v>230412</v>
      </c>
      <c r="D7" s="297">
        <v>189263</v>
      </c>
      <c r="E7" s="297"/>
      <c r="F7" s="298"/>
      <c r="G7" s="298"/>
      <c r="H7" s="298">
        <v>117000</v>
      </c>
      <c r="I7" s="298"/>
      <c r="J7" s="298"/>
      <c r="K7" s="298"/>
      <c r="L7" s="298"/>
      <c r="M7" s="298"/>
      <c r="N7" s="298">
        <v>407170</v>
      </c>
      <c r="O7" s="298"/>
    </row>
    <row r="8" spans="1:15" ht="15" customHeight="1" x14ac:dyDescent="0.35">
      <c r="A8" s="1326"/>
      <c r="B8" s="887"/>
      <c r="C8" s="297"/>
      <c r="D8" s="297"/>
      <c r="E8" s="297"/>
      <c r="F8" s="298"/>
      <c r="G8" s="298"/>
      <c r="H8" s="298"/>
      <c r="I8" s="298"/>
      <c r="J8" s="298"/>
      <c r="K8" s="298"/>
      <c r="L8" s="298"/>
      <c r="M8" s="298"/>
      <c r="N8" s="298"/>
      <c r="O8" s="298"/>
    </row>
    <row r="9" spans="1:15" ht="15" customHeight="1" x14ac:dyDescent="0.35">
      <c r="A9" s="297" t="s">
        <v>398</v>
      </c>
      <c r="B9" s="297">
        <v>232674</v>
      </c>
      <c r="C9" s="297">
        <v>181272</v>
      </c>
      <c r="D9" s="297"/>
      <c r="E9" s="297"/>
      <c r="F9" s="298"/>
      <c r="G9" s="298"/>
      <c r="H9" s="298"/>
      <c r="I9" s="298"/>
      <c r="J9" s="298"/>
      <c r="K9" s="298"/>
      <c r="L9" s="298"/>
      <c r="M9" s="298"/>
      <c r="N9" s="298"/>
      <c r="O9" s="298"/>
    </row>
    <row r="10" spans="1:15" ht="15" customHeight="1" x14ac:dyDescent="0.35">
      <c r="A10" s="1325" t="s">
        <v>399</v>
      </c>
      <c r="B10" s="886">
        <v>157986</v>
      </c>
      <c r="C10" s="297">
        <v>186086</v>
      </c>
      <c r="D10" s="297"/>
      <c r="E10" s="297"/>
      <c r="F10" s="298"/>
      <c r="G10" s="298"/>
      <c r="H10" s="298"/>
      <c r="I10" s="298"/>
      <c r="J10" s="298"/>
      <c r="K10" s="298"/>
      <c r="L10" s="298"/>
      <c r="M10" s="298"/>
      <c r="N10" s="298"/>
      <c r="O10" s="298"/>
    </row>
    <row r="11" spans="1:15" ht="15" customHeight="1" x14ac:dyDescent="0.35">
      <c r="A11" s="1326"/>
      <c r="B11" s="887"/>
      <c r="C11" s="297"/>
      <c r="D11" s="297"/>
      <c r="E11" s="297"/>
      <c r="F11" s="298"/>
      <c r="G11" s="298"/>
      <c r="H11" s="298"/>
      <c r="I11" s="298"/>
      <c r="J11" s="298"/>
      <c r="K11" s="298"/>
      <c r="L11" s="298"/>
      <c r="M11" s="298"/>
      <c r="N11" s="298"/>
      <c r="O11" s="298"/>
    </row>
    <row r="12" spans="1:15" ht="15" customHeight="1" x14ac:dyDescent="0.35">
      <c r="A12" s="1325" t="s">
        <v>400</v>
      </c>
      <c r="B12" s="886">
        <v>224484</v>
      </c>
      <c r="C12" s="297">
        <v>160446</v>
      </c>
      <c r="D12" s="297"/>
      <c r="E12" s="297"/>
      <c r="F12" s="298"/>
      <c r="G12" s="298"/>
      <c r="H12" s="298">
        <v>117000</v>
      </c>
      <c r="I12" s="298"/>
      <c r="J12" s="298"/>
      <c r="K12" s="298"/>
      <c r="L12" s="298"/>
      <c r="M12" s="298"/>
      <c r="N12" s="298"/>
      <c r="O12" s="298"/>
    </row>
    <row r="13" spans="1:15" ht="15" customHeight="1" x14ac:dyDescent="0.35">
      <c r="A13" s="1326"/>
      <c r="B13" s="887"/>
      <c r="C13" s="297"/>
      <c r="D13" s="297"/>
      <c r="E13" s="297"/>
      <c r="F13" s="298"/>
      <c r="G13" s="298"/>
      <c r="H13" s="298">
        <v>117000</v>
      </c>
      <c r="I13" s="298"/>
      <c r="J13" s="298"/>
      <c r="K13" s="298"/>
      <c r="L13" s="298"/>
      <c r="M13" s="298"/>
      <c r="N13" s="298"/>
      <c r="O13" s="298"/>
    </row>
    <row r="14" spans="1:15" ht="15" customHeight="1" x14ac:dyDescent="0.35">
      <c r="A14" s="1325" t="s">
        <v>401</v>
      </c>
      <c r="B14" s="886">
        <v>183793</v>
      </c>
      <c r="C14" s="297">
        <v>165912</v>
      </c>
      <c r="D14" s="297">
        <v>203734</v>
      </c>
      <c r="E14" s="297"/>
      <c r="F14" s="298"/>
      <c r="G14" s="298"/>
      <c r="H14" s="298"/>
      <c r="I14" s="298">
        <v>88452</v>
      </c>
      <c r="J14" s="298"/>
      <c r="K14" s="298"/>
      <c r="L14" s="298"/>
      <c r="M14" s="298"/>
      <c r="N14" s="298">
        <v>589660</v>
      </c>
      <c r="O14" s="298"/>
    </row>
    <row r="15" spans="1:15" ht="15" customHeight="1" x14ac:dyDescent="0.35">
      <c r="A15" s="1326"/>
      <c r="B15" s="887"/>
      <c r="C15" s="297"/>
      <c r="D15" s="297"/>
      <c r="E15" s="297"/>
      <c r="F15" s="298"/>
      <c r="G15" s="298"/>
      <c r="H15" s="298"/>
      <c r="I15" s="298"/>
      <c r="J15" s="298"/>
      <c r="K15" s="298"/>
      <c r="L15" s="298"/>
      <c r="M15" s="298"/>
      <c r="N15" s="298"/>
      <c r="O15" s="298"/>
    </row>
    <row r="16" spans="1:15" ht="15" customHeight="1" x14ac:dyDescent="0.35">
      <c r="A16" s="1325" t="s">
        <v>402</v>
      </c>
      <c r="B16" s="886">
        <v>192114</v>
      </c>
      <c r="C16" s="297">
        <v>180180</v>
      </c>
      <c r="D16" s="297"/>
      <c r="E16" s="297"/>
      <c r="F16" s="298"/>
      <c r="G16" s="298"/>
      <c r="H16" s="298">
        <v>117000</v>
      </c>
      <c r="I16" s="298"/>
      <c r="J16" s="298"/>
      <c r="K16" s="298"/>
      <c r="L16" s="298"/>
      <c r="M16" s="298">
        <v>515120</v>
      </c>
      <c r="N16" s="298"/>
      <c r="O16" s="298"/>
    </row>
    <row r="17" spans="1:15" ht="15" customHeight="1" x14ac:dyDescent="0.35">
      <c r="A17" s="1326"/>
      <c r="B17" s="887"/>
      <c r="C17" s="297"/>
      <c r="D17" s="297"/>
      <c r="E17" s="297"/>
      <c r="F17" s="298"/>
      <c r="G17" s="298"/>
      <c r="H17" s="298"/>
      <c r="I17" s="298"/>
      <c r="J17" s="298"/>
      <c r="K17" s="298"/>
      <c r="L17" s="298"/>
      <c r="M17" s="298"/>
      <c r="N17" s="298"/>
      <c r="O17" s="298"/>
    </row>
    <row r="18" spans="1:15" ht="15" customHeight="1" x14ac:dyDescent="0.35">
      <c r="A18" s="1325" t="s">
        <v>403</v>
      </c>
      <c r="B18" s="886">
        <v>169187</v>
      </c>
      <c r="C18" s="297">
        <v>160410</v>
      </c>
      <c r="D18" s="297">
        <v>126690</v>
      </c>
      <c r="E18" s="297"/>
      <c r="F18" s="298">
        <v>299663</v>
      </c>
      <c r="G18" s="298">
        <v>74277</v>
      </c>
      <c r="H18" s="298">
        <v>117000</v>
      </c>
      <c r="I18" s="298"/>
      <c r="J18" s="298"/>
      <c r="K18" s="298"/>
      <c r="L18" s="298"/>
      <c r="M18" s="298"/>
      <c r="N18" s="298"/>
      <c r="O18" s="298"/>
    </row>
    <row r="19" spans="1:15" ht="15" customHeight="1" x14ac:dyDescent="0.35">
      <c r="A19" s="1326"/>
      <c r="B19" s="887"/>
      <c r="C19" s="297"/>
      <c r="D19" s="297"/>
      <c r="E19" s="297"/>
      <c r="F19" s="298"/>
      <c r="G19" s="298"/>
      <c r="H19" s="298"/>
      <c r="I19" s="298"/>
      <c r="J19" s="298"/>
      <c r="K19" s="298"/>
      <c r="L19" s="298"/>
      <c r="M19" s="298"/>
      <c r="N19" s="298"/>
      <c r="O19" s="298"/>
    </row>
    <row r="20" spans="1:15" ht="15" customHeight="1" x14ac:dyDescent="0.35">
      <c r="A20" s="1325" t="s">
        <v>404</v>
      </c>
      <c r="B20" s="886">
        <v>209274</v>
      </c>
      <c r="C20" s="297">
        <v>132210</v>
      </c>
      <c r="D20" s="297"/>
      <c r="E20" s="297"/>
      <c r="F20" s="298"/>
      <c r="G20" s="298"/>
      <c r="H20" s="298">
        <v>49530</v>
      </c>
      <c r="I20" s="298"/>
      <c r="J20" s="298"/>
      <c r="K20" s="298"/>
      <c r="L20" s="298"/>
      <c r="M20" s="298"/>
      <c r="N20" s="298">
        <v>493320</v>
      </c>
      <c r="O20" s="298"/>
    </row>
    <row r="21" spans="1:15" ht="15" customHeight="1" x14ac:dyDescent="0.35">
      <c r="A21" s="1326"/>
      <c r="B21" s="887"/>
      <c r="C21" s="297"/>
      <c r="D21" s="297"/>
      <c r="E21" s="297"/>
      <c r="F21" s="298"/>
      <c r="G21" s="298"/>
      <c r="H21" s="298"/>
      <c r="I21" s="298"/>
      <c r="J21" s="298"/>
      <c r="K21" s="298"/>
      <c r="L21" s="298"/>
      <c r="M21" s="298"/>
      <c r="N21" s="298"/>
      <c r="O21" s="298"/>
    </row>
    <row r="22" spans="1:15" ht="15" customHeight="1" x14ac:dyDescent="0.35">
      <c r="A22" s="1325" t="s">
        <v>405</v>
      </c>
      <c r="B22" s="886">
        <v>173248</v>
      </c>
      <c r="C22" s="297">
        <v>131000</v>
      </c>
      <c r="D22" s="297"/>
      <c r="E22" s="297"/>
      <c r="F22" s="298"/>
      <c r="G22" s="298"/>
      <c r="H22" s="298"/>
      <c r="I22" s="298"/>
      <c r="J22" s="298"/>
      <c r="K22" s="298"/>
      <c r="L22" s="298"/>
      <c r="M22" s="298"/>
      <c r="N22" s="298"/>
      <c r="O22" s="298"/>
    </row>
    <row r="23" spans="1:15" ht="15" customHeight="1" x14ac:dyDescent="0.35">
      <c r="A23" s="1326"/>
      <c r="B23" s="887"/>
      <c r="C23" s="297"/>
      <c r="D23" s="297"/>
      <c r="E23" s="297"/>
      <c r="F23" s="298"/>
      <c r="G23" s="298"/>
      <c r="H23" s="298"/>
      <c r="I23" s="298"/>
      <c r="J23" s="298"/>
      <c r="K23" s="298"/>
      <c r="L23" s="298"/>
      <c r="M23" s="298"/>
      <c r="N23" s="298"/>
      <c r="O23" s="298"/>
    </row>
    <row r="24" spans="1:15" ht="15" customHeight="1" x14ac:dyDescent="0.35">
      <c r="A24" s="1325" t="s">
        <v>406</v>
      </c>
      <c r="B24" s="886">
        <v>223392</v>
      </c>
      <c r="C24" s="297">
        <v>156283</v>
      </c>
      <c r="D24" s="297">
        <v>189211</v>
      </c>
      <c r="E24" s="297"/>
      <c r="F24" s="298"/>
      <c r="G24" s="298"/>
      <c r="H24" s="298"/>
      <c r="I24" s="298"/>
      <c r="J24" s="298"/>
      <c r="K24" s="298"/>
      <c r="L24" s="298"/>
      <c r="M24" s="298"/>
      <c r="N24" s="298"/>
      <c r="O24" s="298"/>
    </row>
    <row r="25" spans="1:15" ht="15" customHeight="1" x14ac:dyDescent="0.35">
      <c r="A25" s="1326"/>
      <c r="B25" s="887"/>
      <c r="C25" s="297"/>
      <c r="D25" s="297"/>
      <c r="E25" s="297"/>
      <c r="F25" s="298"/>
      <c r="G25" s="298"/>
      <c r="H25" s="298"/>
      <c r="I25" s="298"/>
      <c r="J25" s="298"/>
      <c r="K25" s="298"/>
      <c r="L25" s="298"/>
      <c r="M25" s="298"/>
      <c r="N25" s="298"/>
      <c r="O25" s="298"/>
    </row>
    <row r="26" spans="1:15" ht="15" customHeight="1" x14ac:dyDescent="0.35">
      <c r="A26" s="1325" t="s">
        <v>407</v>
      </c>
      <c r="B26" s="886">
        <v>189072</v>
      </c>
      <c r="C26" s="297">
        <v>182676</v>
      </c>
      <c r="D26" s="297"/>
      <c r="E26" s="297"/>
      <c r="F26" s="298"/>
      <c r="G26" s="298"/>
      <c r="H26" s="298">
        <v>117000</v>
      </c>
      <c r="I26" s="298"/>
      <c r="J26" s="298"/>
      <c r="K26" s="298">
        <v>15600</v>
      </c>
      <c r="L26" s="298"/>
      <c r="M26" s="298"/>
      <c r="N26" s="298"/>
      <c r="O26" s="298"/>
    </row>
    <row r="27" spans="1:15" ht="15" customHeight="1" x14ac:dyDescent="0.35">
      <c r="A27" s="1326"/>
      <c r="B27" s="887"/>
      <c r="C27" s="297"/>
      <c r="D27" s="297"/>
      <c r="E27" s="297"/>
      <c r="F27" s="298"/>
      <c r="G27" s="298"/>
      <c r="H27" s="298"/>
      <c r="I27" s="298"/>
      <c r="J27" s="298"/>
      <c r="K27" s="298"/>
      <c r="L27" s="298"/>
      <c r="M27" s="298"/>
      <c r="N27" s="298"/>
      <c r="O27" s="298"/>
    </row>
    <row r="28" spans="1:15" ht="15" customHeight="1" x14ac:dyDescent="0.35">
      <c r="A28" s="1325" t="s">
        <v>408</v>
      </c>
      <c r="B28" s="886">
        <v>182483</v>
      </c>
      <c r="C28" s="297">
        <v>196238</v>
      </c>
      <c r="D28" s="297"/>
      <c r="E28" s="297"/>
      <c r="F28" s="298"/>
      <c r="G28" s="298"/>
      <c r="H28" s="298">
        <v>117000</v>
      </c>
      <c r="I28" s="298">
        <v>70216</v>
      </c>
      <c r="J28" s="298"/>
      <c r="K28" s="298"/>
      <c r="L28" s="298"/>
      <c r="M28" s="298">
        <v>411430</v>
      </c>
      <c r="N28" s="298">
        <v>750930</v>
      </c>
      <c r="O28" s="298"/>
    </row>
    <row r="29" spans="1:15" ht="15" customHeight="1" x14ac:dyDescent="0.35">
      <c r="A29" s="1326"/>
      <c r="B29" s="887"/>
      <c r="C29" s="297"/>
      <c r="D29" s="297"/>
      <c r="E29" s="297"/>
      <c r="F29" s="298"/>
      <c r="G29" s="298"/>
      <c r="H29" s="298"/>
      <c r="I29" s="298"/>
      <c r="J29" s="298"/>
      <c r="K29" s="298"/>
      <c r="L29" s="298"/>
      <c r="M29" s="298"/>
      <c r="N29" s="298"/>
      <c r="O29" s="298"/>
    </row>
    <row r="30" spans="1:15" ht="15" customHeight="1" x14ac:dyDescent="0.35">
      <c r="A30" s="1325" t="s">
        <v>409</v>
      </c>
      <c r="B30" s="886">
        <v>161654</v>
      </c>
      <c r="C30" s="297">
        <v>133620</v>
      </c>
      <c r="D30" s="297">
        <v>187100</v>
      </c>
      <c r="E30" s="297"/>
      <c r="F30" s="298"/>
      <c r="G30" s="298">
        <v>98670</v>
      </c>
      <c r="H30" s="298">
        <v>117000</v>
      </c>
      <c r="I30" s="298"/>
      <c r="J30" s="298"/>
      <c r="K30" s="298">
        <v>65107</v>
      </c>
      <c r="L30" s="298"/>
      <c r="M30" s="298"/>
      <c r="N30" s="298"/>
      <c r="O30" s="298"/>
    </row>
    <row r="31" spans="1:15" ht="15" customHeight="1" x14ac:dyDescent="0.35">
      <c r="A31" s="1326"/>
      <c r="B31" s="887"/>
      <c r="C31" s="297"/>
      <c r="D31" s="297"/>
      <c r="E31" s="297"/>
      <c r="F31" s="298"/>
      <c r="G31" s="298"/>
      <c r="H31" s="298"/>
      <c r="I31" s="298"/>
      <c r="J31" s="298"/>
      <c r="K31" s="298"/>
      <c r="L31" s="298"/>
      <c r="M31" s="298"/>
      <c r="N31" s="298"/>
      <c r="O31" s="298"/>
    </row>
    <row r="32" spans="1:15" ht="15" customHeight="1" x14ac:dyDescent="0.35">
      <c r="A32" s="1325" t="s">
        <v>410</v>
      </c>
      <c r="B32" s="886">
        <v>219102</v>
      </c>
      <c r="C32" s="297">
        <v>154752</v>
      </c>
      <c r="D32" s="297"/>
      <c r="E32" s="297"/>
      <c r="F32" s="298">
        <v>254009</v>
      </c>
      <c r="G32" s="298"/>
      <c r="H32" s="298"/>
      <c r="I32" s="298"/>
      <c r="J32" s="298"/>
      <c r="K32" s="298"/>
      <c r="L32" s="298"/>
      <c r="M32" s="298"/>
      <c r="N32" s="298"/>
      <c r="O32" s="298"/>
    </row>
    <row r="33" spans="1:15" ht="15" customHeight="1" x14ac:dyDescent="0.35">
      <c r="A33" s="1326"/>
      <c r="B33" s="887"/>
      <c r="C33" s="297"/>
      <c r="D33" s="297"/>
      <c r="E33" s="297"/>
      <c r="F33" s="298"/>
      <c r="G33" s="298"/>
      <c r="H33" s="298"/>
      <c r="I33" s="298"/>
      <c r="J33" s="298"/>
      <c r="K33" s="298"/>
      <c r="L33" s="298"/>
      <c r="M33" s="298"/>
      <c r="N33" s="298"/>
      <c r="O33" s="298"/>
    </row>
    <row r="34" spans="1:15" ht="15" customHeight="1" x14ac:dyDescent="0.35">
      <c r="A34" s="1325" t="s">
        <v>411</v>
      </c>
      <c r="B34" s="886">
        <v>165715</v>
      </c>
      <c r="C34" s="297">
        <v>209797</v>
      </c>
      <c r="D34" s="297"/>
      <c r="E34" s="297"/>
      <c r="F34" s="298"/>
      <c r="G34" s="298"/>
      <c r="H34" s="298">
        <v>117000</v>
      </c>
      <c r="I34" s="298"/>
      <c r="J34" s="298"/>
      <c r="K34" s="298"/>
      <c r="L34" s="298"/>
      <c r="M34" s="298"/>
      <c r="N34" s="298">
        <v>433000</v>
      </c>
      <c r="O34" s="298"/>
    </row>
    <row r="35" spans="1:15" ht="15" customHeight="1" x14ac:dyDescent="0.35">
      <c r="A35" s="1326"/>
      <c r="B35" s="887"/>
      <c r="C35" s="297"/>
      <c r="D35" s="297"/>
      <c r="E35" s="297"/>
      <c r="F35" s="298"/>
      <c r="G35" s="298"/>
      <c r="H35" s="298"/>
      <c r="I35" s="298"/>
      <c r="J35" s="298"/>
      <c r="K35" s="298"/>
      <c r="L35" s="298"/>
      <c r="M35" s="298"/>
      <c r="N35" s="298"/>
      <c r="O35" s="298"/>
    </row>
    <row r="36" spans="1:15" ht="15" customHeight="1" x14ac:dyDescent="0.35">
      <c r="A36" s="1325" t="s">
        <v>412</v>
      </c>
      <c r="B36" s="886">
        <v>220506</v>
      </c>
      <c r="C36" s="297">
        <v>183846</v>
      </c>
      <c r="D36" s="297">
        <v>185761</v>
      </c>
      <c r="E36" s="297"/>
      <c r="F36" s="298"/>
      <c r="G36" s="298"/>
      <c r="H36" s="298">
        <v>117000</v>
      </c>
      <c r="I36" s="298"/>
      <c r="J36" s="298"/>
      <c r="K36" s="298"/>
      <c r="L36" s="298"/>
      <c r="M36" s="298"/>
      <c r="N36" s="298"/>
      <c r="O36" s="298"/>
    </row>
    <row r="37" spans="1:15" ht="15" customHeight="1" x14ac:dyDescent="0.35">
      <c r="A37" s="1326"/>
      <c r="B37" s="887"/>
      <c r="C37" s="297"/>
      <c r="D37" s="297"/>
      <c r="E37" s="297"/>
      <c r="F37" s="298"/>
      <c r="G37" s="298"/>
      <c r="H37" s="298"/>
      <c r="I37" s="298"/>
      <c r="J37" s="298"/>
      <c r="K37" s="298"/>
      <c r="L37" s="298"/>
      <c r="M37" s="298"/>
      <c r="N37" s="298"/>
      <c r="O37" s="298"/>
    </row>
    <row r="38" spans="1:15" ht="15" customHeight="1" x14ac:dyDescent="0.35">
      <c r="A38" s="1325" t="s">
        <v>413</v>
      </c>
      <c r="B38" s="886">
        <v>218166</v>
      </c>
      <c r="C38" s="297">
        <v>154908</v>
      </c>
      <c r="D38" s="297"/>
      <c r="E38" s="297"/>
      <c r="F38" s="298"/>
      <c r="G38" s="298"/>
      <c r="H38" s="298"/>
      <c r="I38" s="298"/>
      <c r="J38" s="298"/>
      <c r="K38" s="298"/>
      <c r="L38" s="298"/>
      <c r="M38" s="298"/>
      <c r="N38" s="298"/>
      <c r="O38" s="298"/>
    </row>
    <row r="39" spans="1:15" ht="15" customHeight="1" x14ac:dyDescent="0.35">
      <c r="A39" s="1326"/>
      <c r="B39" s="887"/>
      <c r="C39" s="297"/>
      <c r="D39" s="297"/>
      <c r="E39" s="297"/>
      <c r="F39" s="298"/>
      <c r="G39" s="298"/>
      <c r="H39" s="298"/>
      <c r="I39" s="298"/>
      <c r="J39" s="298"/>
      <c r="K39" s="298"/>
      <c r="L39" s="298"/>
      <c r="M39" s="298"/>
      <c r="N39" s="298"/>
      <c r="O39" s="298"/>
    </row>
    <row r="40" spans="1:15" ht="15" customHeight="1" x14ac:dyDescent="0.35">
      <c r="A40" s="1325" t="s">
        <v>414</v>
      </c>
      <c r="B40" s="886">
        <v>201942</v>
      </c>
      <c r="C40" s="297">
        <v>253344</v>
      </c>
      <c r="D40" s="297"/>
      <c r="E40" s="297"/>
      <c r="F40" s="298"/>
      <c r="G40" s="298"/>
      <c r="H40" s="298">
        <v>117000</v>
      </c>
      <c r="I40" s="298"/>
      <c r="J40" s="298"/>
      <c r="K40" s="298">
        <v>79124</v>
      </c>
      <c r="L40" s="298"/>
      <c r="M40" s="298"/>
      <c r="N40" s="298">
        <v>567850</v>
      </c>
      <c r="O40" s="298"/>
    </row>
    <row r="41" spans="1:15" ht="15" customHeight="1" x14ac:dyDescent="0.35">
      <c r="A41" s="1326"/>
      <c r="B41" s="887"/>
      <c r="C41" s="297"/>
      <c r="D41" s="297"/>
      <c r="E41" s="297"/>
      <c r="F41" s="298"/>
      <c r="G41" s="298"/>
      <c r="H41" s="298"/>
      <c r="I41" s="298"/>
      <c r="J41" s="298"/>
      <c r="K41" s="298"/>
      <c r="L41" s="298"/>
      <c r="M41" s="298"/>
      <c r="N41" s="298"/>
      <c r="O41" s="298"/>
    </row>
    <row r="42" spans="1:15" ht="15" customHeight="1" x14ac:dyDescent="0.35">
      <c r="A42" s="1325" t="s">
        <v>415</v>
      </c>
      <c r="B42" s="886">
        <v>194064</v>
      </c>
      <c r="C42" s="297">
        <v>228618</v>
      </c>
      <c r="D42" s="297"/>
      <c r="E42" s="297"/>
      <c r="F42" s="298"/>
      <c r="G42" s="298">
        <v>98904</v>
      </c>
      <c r="H42" s="298"/>
      <c r="I42" s="298"/>
      <c r="J42" s="298"/>
      <c r="K42" s="298"/>
      <c r="L42" s="298"/>
      <c r="M42" s="298"/>
      <c r="N42" s="298"/>
      <c r="O42" s="298"/>
    </row>
    <row r="43" spans="1:15" ht="15" customHeight="1" x14ac:dyDescent="0.35">
      <c r="A43" s="1326"/>
      <c r="B43" s="887"/>
      <c r="C43" s="298"/>
      <c r="D43" s="297"/>
      <c r="E43" s="297"/>
      <c r="F43" s="298"/>
      <c r="G43" s="298"/>
      <c r="H43" s="298"/>
      <c r="I43" s="298"/>
      <c r="J43" s="298"/>
      <c r="K43" s="298"/>
      <c r="L43" s="298"/>
      <c r="M43" s="298"/>
      <c r="N43" s="298"/>
      <c r="O43" s="298"/>
    </row>
    <row r="44" spans="1:15" ht="15" customHeight="1" x14ac:dyDescent="0.35">
      <c r="A44" s="1325" t="s">
        <v>416</v>
      </c>
      <c r="B44" s="886">
        <v>194142</v>
      </c>
      <c r="C44" s="298">
        <v>154674</v>
      </c>
      <c r="D44" s="297">
        <v>183083</v>
      </c>
      <c r="E44" s="297"/>
      <c r="F44" s="298"/>
      <c r="G44" s="298"/>
      <c r="H44" s="298">
        <v>117000</v>
      </c>
      <c r="I44" s="298"/>
      <c r="J44" s="298"/>
      <c r="K44" s="298"/>
      <c r="L44" s="298"/>
      <c r="M44" s="298"/>
      <c r="N44" s="298"/>
      <c r="O44" s="298"/>
    </row>
    <row r="45" spans="1:15" ht="15" customHeight="1" x14ac:dyDescent="0.35">
      <c r="A45" s="1326"/>
      <c r="B45" s="887"/>
      <c r="C45" s="297"/>
      <c r="D45" s="297"/>
      <c r="E45" s="297"/>
      <c r="F45" s="298"/>
      <c r="G45" s="298"/>
      <c r="H45" s="298"/>
      <c r="I45" s="298"/>
      <c r="J45" s="298"/>
      <c r="K45" s="298"/>
      <c r="L45" s="298"/>
      <c r="M45" s="298"/>
      <c r="N45" s="298"/>
      <c r="O45" s="298"/>
    </row>
    <row r="46" spans="1:15" ht="15" customHeight="1" x14ac:dyDescent="0.35">
      <c r="A46" s="1325" t="s">
        <v>417</v>
      </c>
      <c r="B46" s="886">
        <v>196404</v>
      </c>
      <c r="C46" s="297">
        <v>183144</v>
      </c>
      <c r="D46" s="297"/>
      <c r="E46" s="297"/>
      <c r="F46" s="298">
        <v>241722</v>
      </c>
      <c r="G46" s="298"/>
      <c r="H46" s="298">
        <v>117000</v>
      </c>
      <c r="I46" s="298">
        <v>89232</v>
      </c>
      <c r="J46" s="298"/>
      <c r="K46" s="298"/>
      <c r="L46" s="298"/>
      <c r="M46" s="298">
        <v>541070</v>
      </c>
      <c r="N46" s="298"/>
      <c r="O46" s="298"/>
    </row>
    <row r="47" spans="1:15" ht="15" customHeight="1" x14ac:dyDescent="0.35">
      <c r="A47" s="1326"/>
      <c r="B47" s="887"/>
      <c r="C47" s="297"/>
      <c r="D47" s="297"/>
      <c r="E47" s="297"/>
      <c r="F47" s="298"/>
      <c r="G47" s="298"/>
      <c r="H47" s="298"/>
      <c r="I47" s="298"/>
      <c r="J47" s="298"/>
      <c r="K47" s="298"/>
      <c r="L47" s="298"/>
      <c r="M47" s="298"/>
      <c r="N47" s="298"/>
      <c r="O47" s="298"/>
    </row>
    <row r="48" spans="1:15" ht="15" customHeight="1" x14ac:dyDescent="0.35">
      <c r="A48" s="1325" t="s">
        <v>418</v>
      </c>
      <c r="B48" s="886">
        <v>213798</v>
      </c>
      <c r="C48" s="297">
        <v>177996</v>
      </c>
      <c r="D48" s="297"/>
      <c r="E48" s="297"/>
      <c r="F48" s="298"/>
      <c r="G48" s="298">
        <v>129887</v>
      </c>
      <c r="H48" s="298">
        <v>117000</v>
      </c>
      <c r="I48" s="298"/>
      <c r="J48" s="298"/>
      <c r="K48" s="298"/>
      <c r="L48" s="298"/>
      <c r="M48" s="298"/>
      <c r="N48" s="298"/>
      <c r="O48" s="298"/>
    </row>
    <row r="49" spans="1:15" ht="15" customHeight="1" x14ac:dyDescent="0.35">
      <c r="A49" s="1326"/>
      <c r="B49" s="887"/>
      <c r="C49" s="297"/>
      <c r="D49" s="297"/>
      <c r="E49" s="297"/>
      <c r="F49" s="298"/>
      <c r="G49" s="298"/>
      <c r="H49" s="298"/>
      <c r="I49" s="298"/>
      <c r="J49" s="298"/>
      <c r="K49" s="298"/>
      <c r="L49" s="298"/>
      <c r="M49" s="298"/>
      <c r="N49" s="298"/>
      <c r="O49" s="298"/>
    </row>
    <row r="50" spans="1:15" ht="15" customHeight="1" x14ac:dyDescent="0.35">
      <c r="A50" s="1325" t="s">
        <v>419</v>
      </c>
      <c r="B50" s="886">
        <v>212238</v>
      </c>
      <c r="C50" s="297">
        <v>203268</v>
      </c>
      <c r="D50" s="297">
        <v>187100</v>
      </c>
      <c r="E50" s="297"/>
      <c r="F50" s="298"/>
      <c r="G50" s="298"/>
      <c r="H50" s="298"/>
      <c r="I50" s="298"/>
      <c r="J50" s="298"/>
      <c r="K50" s="298"/>
      <c r="L50" s="298"/>
      <c r="M50" s="298"/>
      <c r="N50" s="298"/>
      <c r="O50" s="298"/>
    </row>
    <row r="51" spans="1:15" ht="15" customHeight="1" x14ac:dyDescent="0.35">
      <c r="A51" s="1326"/>
      <c r="B51" s="887"/>
      <c r="C51" s="297"/>
      <c r="D51" s="297"/>
      <c r="E51" s="297"/>
      <c r="F51" s="298"/>
      <c r="G51" s="298"/>
      <c r="H51" s="298"/>
      <c r="I51" s="298"/>
      <c r="J51" s="298"/>
      <c r="K51" s="298"/>
      <c r="L51" s="298"/>
      <c r="M51" s="298"/>
      <c r="N51" s="298"/>
      <c r="O51" s="298"/>
    </row>
    <row r="52" spans="1:15" ht="15" customHeight="1" x14ac:dyDescent="0.35">
      <c r="A52" s="1325" t="s">
        <v>420</v>
      </c>
      <c r="B52" s="886">
        <v>196716</v>
      </c>
      <c r="C52" s="297">
        <v>213642</v>
      </c>
      <c r="D52" s="297"/>
      <c r="E52" s="297"/>
      <c r="F52" s="298"/>
      <c r="G52" s="298"/>
      <c r="H52" s="298"/>
      <c r="I52" s="298"/>
      <c r="J52" s="298"/>
      <c r="K52" s="298"/>
      <c r="L52" s="298"/>
      <c r="M52" s="298"/>
      <c r="N52" s="298"/>
      <c r="O52" s="298"/>
    </row>
    <row r="53" spans="1:15" ht="15" customHeight="1" x14ac:dyDescent="0.35">
      <c r="A53" s="1326"/>
      <c r="B53" s="887"/>
      <c r="C53" s="297"/>
      <c r="D53" s="297"/>
      <c r="E53" s="297"/>
      <c r="F53" s="298"/>
      <c r="G53" s="298"/>
      <c r="H53" s="298"/>
      <c r="I53" s="298"/>
      <c r="J53" s="298"/>
      <c r="K53" s="298"/>
      <c r="L53" s="298"/>
      <c r="M53" s="298"/>
      <c r="N53" s="298"/>
      <c r="O53" s="298"/>
    </row>
    <row r="54" spans="1:15" ht="15" customHeight="1" x14ac:dyDescent="0.35">
      <c r="A54" s="1325" t="s">
        <v>421</v>
      </c>
      <c r="B54" s="886">
        <v>164405</v>
      </c>
      <c r="C54" s="297">
        <v>139230</v>
      </c>
      <c r="D54" s="297"/>
      <c r="E54" s="297"/>
      <c r="F54" s="298"/>
      <c r="G54" s="298"/>
      <c r="H54" s="298">
        <v>117000</v>
      </c>
      <c r="I54" s="298"/>
      <c r="J54" s="298"/>
      <c r="K54" s="298"/>
      <c r="L54" s="298"/>
      <c r="M54" s="298"/>
      <c r="N54" s="298">
        <v>587400</v>
      </c>
      <c r="O54" s="298"/>
    </row>
    <row r="55" spans="1:15" ht="15" customHeight="1" x14ac:dyDescent="0.35">
      <c r="A55" s="1326"/>
      <c r="B55" s="887"/>
      <c r="C55" s="297"/>
      <c r="D55" s="297"/>
      <c r="E55" s="297"/>
      <c r="F55" s="298"/>
      <c r="G55" s="298"/>
      <c r="H55" s="298"/>
      <c r="I55" s="298"/>
      <c r="J55" s="298"/>
      <c r="K55" s="298"/>
      <c r="L55" s="298"/>
      <c r="M55" s="298"/>
      <c r="N55" s="298"/>
      <c r="O55" s="298"/>
    </row>
    <row r="56" spans="1:15" ht="15" customHeight="1" x14ac:dyDescent="0.35">
      <c r="A56" s="1325" t="s">
        <v>422</v>
      </c>
      <c r="B56" s="886">
        <v>171021</v>
      </c>
      <c r="C56" s="297">
        <v>164798</v>
      </c>
      <c r="D56" s="297">
        <v>152183</v>
      </c>
      <c r="E56" s="297"/>
      <c r="F56" s="298"/>
      <c r="G56" s="298">
        <v>68710</v>
      </c>
      <c r="H56" s="298">
        <v>117000</v>
      </c>
      <c r="I56" s="298"/>
      <c r="J56" s="298"/>
      <c r="K56" s="298">
        <v>81822</v>
      </c>
      <c r="L56" s="298"/>
      <c r="M56" s="298"/>
      <c r="N56" s="298"/>
      <c r="O56" s="298"/>
    </row>
    <row r="57" spans="1:15" ht="15" customHeight="1" x14ac:dyDescent="0.35">
      <c r="A57" s="1326"/>
      <c r="B57" s="887"/>
      <c r="C57" s="297"/>
      <c r="D57" s="297"/>
      <c r="E57" s="297"/>
      <c r="F57" s="298"/>
      <c r="G57" s="298"/>
      <c r="H57" s="298"/>
      <c r="I57" s="298"/>
      <c r="J57" s="298"/>
      <c r="K57" s="298"/>
      <c r="L57" s="298"/>
      <c r="M57" s="298"/>
      <c r="N57" s="298"/>
      <c r="O57" s="298"/>
    </row>
    <row r="58" spans="1:15" ht="15" customHeight="1" x14ac:dyDescent="0.35">
      <c r="A58" s="1325" t="s">
        <v>423</v>
      </c>
      <c r="B58" s="886">
        <v>213486</v>
      </c>
      <c r="C58" s="297">
        <v>178422</v>
      </c>
      <c r="D58" s="297"/>
      <c r="E58" s="297"/>
      <c r="F58" s="298"/>
      <c r="G58" s="298"/>
      <c r="H58" s="298">
        <v>117000</v>
      </c>
      <c r="I58" s="298"/>
      <c r="J58" s="298"/>
      <c r="K58" s="298"/>
      <c r="L58" s="298"/>
      <c r="M58" s="298">
        <v>381690</v>
      </c>
      <c r="N58" s="298"/>
      <c r="O58" s="298"/>
    </row>
    <row r="59" spans="1:15" ht="15" customHeight="1" x14ac:dyDescent="0.35">
      <c r="A59" s="1326"/>
      <c r="B59" s="887"/>
      <c r="C59" s="297"/>
      <c r="D59" s="297"/>
      <c r="E59" s="297"/>
      <c r="F59" s="298"/>
      <c r="G59" s="298"/>
      <c r="H59" s="298"/>
      <c r="I59" s="298"/>
      <c r="J59" s="298"/>
      <c r="K59" s="298"/>
      <c r="L59" s="298"/>
      <c r="M59" s="298"/>
      <c r="N59" s="298"/>
      <c r="O59" s="298"/>
    </row>
    <row r="60" spans="1:15" ht="15" customHeight="1" x14ac:dyDescent="0.35">
      <c r="A60" s="886" t="s">
        <v>424</v>
      </c>
      <c r="B60" s="886">
        <v>197679</v>
      </c>
      <c r="C60" s="297">
        <v>192374</v>
      </c>
      <c r="D60" s="297"/>
      <c r="E60" s="297"/>
      <c r="F60" s="298">
        <v>179946</v>
      </c>
      <c r="G60" s="298"/>
      <c r="H60" s="298"/>
      <c r="I60" s="298"/>
      <c r="J60" s="298"/>
      <c r="K60" s="298"/>
      <c r="L60" s="298"/>
      <c r="M60" s="298"/>
      <c r="N60" s="298">
        <v>383110</v>
      </c>
      <c r="O60" s="298"/>
    </row>
    <row r="61" spans="1:15" ht="15" customHeight="1" x14ac:dyDescent="0.35">
      <c r="A61" s="886"/>
      <c r="B61" s="886"/>
      <c r="C61" s="297"/>
      <c r="D61" s="297"/>
      <c r="E61" s="297"/>
      <c r="F61" s="298"/>
      <c r="G61" s="298"/>
      <c r="H61" s="298"/>
      <c r="I61" s="298"/>
      <c r="J61" s="298"/>
      <c r="K61" s="298"/>
      <c r="L61" s="298"/>
      <c r="M61" s="298"/>
      <c r="N61" s="298"/>
      <c r="O61" s="298"/>
    </row>
    <row r="62" spans="1:15" ht="15" customHeight="1" x14ac:dyDescent="0.35">
      <c r="A62" s="886" t="s">
        <v>425</v>
      </c>
      <c r="B62" s="886">
        <v>199446</v>
      </c>
      <c r="C62" s="297">
        <v>162474</v>
      </c>
      <c r="D62" s="297">
        <v>189675</v>
      </c>
      <c r="E62" s="297"/>
      <c r="F62" s="298"/>
      <c r="G62" s="298"/>
      <c r="H62" s="298">
        <v>117000</v>
      </c>
      <c r="I62" s="298">
        <v>81351</v>
      </c>
      <c r="J62" s="298"/>
      <c r="K62" s="298"/>
      <c r="L62" s="298"/>
      <c r="M62" s="298"/>
      <c r="N62" s="298"/>
      <c r="O62" s="298"/>
    </row>
    <row r="63" spans="1:15" ht="15" customHeight="1" x14ac:dyDescent="0.35">
      <c r="A63" s="886"/>
      <c r="B63" s="886"/>
      <c r="C63" s="297"/>
      <c r="D63" s="297"/>
      <c r="E63" s="297"/>
      <c r="F63" s="298"/>
      <c r="G63" s="298"/>
      <c r="H63" s="298"/>
      <c r="I63" s="298"/>
      <c r="J63" s="298"/>
      <c r="K63" s="298"/>
      <c r="L63" s="298"/>
      <c r="M63" s="298"/>
      <c r="N63" s="298"/>
      <c r="O63" s="298"/>
    </row>
    <row r="64" spans="1:15" s="295" customFormat="1" ht="15" customHeight="1" x14ac:dyDescent="0.35">
      <c r="A64" s="862" t="s">
        <v>113</v>
      </c>
      <c r="B64" s="293">
        <f t="shared" ref="B64:N64" si="0">SUM(B6:B62)</f>
        <v>5860737</v>
      </c>
      <c r="C64" s="293">
        <f t="shared" si="0"/>
        <v>5340870</v>
      </c>
      <c r="D64" s="293">
        <f t="shared" si="0"/>
        <v>1793800</v>
      </c>
      <c r="E64" s="293">
        <f t="shared" si="0"/>
        <v>0</v>
      </c>
      <c r="F64" s="293">
        <f t="shared" si="0"/>
        <v>1268620</v>
      </c>
      <c r="G64" s="293">
        <f t="shared" si="0"/>
        <v>554550</v>
      </c>
      <c r="H64" s="293">
        <f t="shared" si="0"/>
        <v>2272530</v>
      </c>
      <c r="I64" s="293">
        <f t="shared" si="0"/>
        <v>329251</v>
      </c>
      <c r="J64" s="293">
        <f t="shared" si="0"/>
        <v>0</v>
      </c>
      <c r="K64" s="293">
        <f t="shared" si="0"/>
        <v>241653</v>
      </c>
      <c r="L64" s="293">
        <f t="shared" si="0"/>
        <v>0</v>
      </c>
      <c r="M64" s="293">
        <f t="shared" si="0"/>
        <v>1849310</v>
      </c>
      <c r="N64" s="293">
        <f t="shared" si="0"/>
        <v>4212440</v>
      </c>
      <c r="O64" s="293">
        <f>SUM(B64:N64)</f>
        <v>23723761</v>
      </c>
    </row>
    <row r="65" spans="1:15" s="295" customFormat="1" ht="81" customHeight="1" x14ac:dyDescent="0.35">
      <c r="A65" s="304"/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</row>
    <row r="66" spans="1:15" ht="26.25" customHeight="1" thickBot="1" x14ac:dyDescent="0.4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300"/>
      <c r="L66" s="299"/>
      <c r="M66" s="299"/>
      <c r="N66" s="299"/>
      <c r="O66" s="299"/>
    </row>
    <row r="67" spans="1:15" s="295" customFormat="1" ht="48" customHeight="1" x14ac:dyDescent="0.35">
      <c r="A67" s="1293" t="s">
        <v>2</v>
      </c>
      <c r="B67" s="306" t="s">
        <v>293</v>
      </c>
      <c r="C67" s="307" t="s">
        <v>7</v>
      </c>
      <c r="D67" s="1327" t="s">
        <v>353</v>
      </c>
      <c r="E67" s="1327"/>
      <c r="F67" s="1327"/>
      <c r="G67" s="1320" t="s">
        <v>394</v>
      </c>
      <c r="H67" s="1321"/>
      <c r="I67" s="1321"/>
      <c r="J67" s="1322"/>
      <c r="K67" s="888" t="s">
        <v>7</v>
      </c>
      <c r="L67" s="307" t="s">
        <v>349</v>
      </c>
      <c r="M67" s="307"/>
      <c r="N67" s="307"/>
      <c r="O67" s="1315" t="s">
        <v>9</v>
      </c>
    </row>
    <row r="68" spans="1:15" s="295" customFormat="1" ht="15" customHeight="1" thickBot="1" x14ac:dyDescent="0.4">
      <c r="A68" s="1293"/>
      <c r="B68" s="308" t="s">
        <v>190</v>
      </c>
      <c r="C68" s="309" t="s">
        <v>306</v>
      </c>
      <c r="D68" s="309" t="s">
        <v>322</v>
      </c>
      <c r="E68" s="309" t="s">
        <v>354</v>
      </c>
      <c r="F68" s="309" t="s">
        <v>355</v>
      </c>
      <c r="G68" s="309" t="s">
        <v>197</v>
      </c>
      <c r="H68" s="309" t="s">
        <v>198</v>
      </c>
      <c r="I68" s="309" t="s">
        <v>199</v>
      </c>
      <c r="J68" s="309" t="s">
        <v>123</v>
      </c>
      <c r="K68" s="309" t="s">
        <v>307</v>
      </c>
      <c r="L68" s="309" t="s">
        <v>375</v>
      </c>
      <c r="M68" s="309" t="s">
        <v>356</v>
      </c>
      <c r="N68" s="309" t="s">
        <v>284</v>
      </c>
      <c r="O68" s="1316"/>
    </row>
    <row r="69" spans="1:15" ht="15" customHeight="1" x14ac:dyDescent="0.35">
      <c r="A69" s="297" t="s">
        <v>396</v>
      </c>
      <c r="B69" s="887">
        <v>318318</v>
      </c>
      <c r="C69" s="305"/>
      <c r="D69" s="305"/>
      <c r="E69" s="305">
        <v>301860</v>
      </c>
      <c r="F69" s="305">
        <v>172658</v>
      </c>
      <c r="G69" s="305"/>
      <c r="H69" s="305"/>
      <c r="I69" s="305"/>
      <c r="J69" s="305"/>
      <c r="K69" s="305">
        <v>187461</v>
      </c>
      <c r="L69" s="305"/>
      <c r="M69" s="305"/>
      <c r="N69" s="305"/>
      <c r="O69" s="305"/>
    </row>
    <row r="70" spans="1:15" ht="15" customHeight="1" x14ac:dyDescent="0.35">
      <c r="A70" s="297" t="s">
        <v>426</v>
      </c>
      <c r="B70" s="297">
        <v>149292</v>
      </c>
      <c r="C70" s="298">
        <v>200000</v>
      </c>
      <c r="D70" s="298"/>
      <c r="E70" s="298"/>
      <c r="F70" s="298"/>
      <c r="G70" s="298"/>
      <c r="H70" s="298"/>
      <c r="I70" s="298"/>
      <c r="J70" s="298"/>
      <c r="K70" s="298"/>
      <c r="L70" s="298">
        <v>178684</v>
      </c>
      <c r="M70" s="298"/>
      <c r="N70" s="298"/>
      <c r="O70" s="298"/>
    </row>
    <row r="71" spans="1:15" ht="15" customHeight="1" x14ac:dyDescent="0.35">
      <c r="A71" s="297" t="s">
        <v>398</v>
      </c>
      <c r="B71" s="297">
        <v>223158</v>
      </c>
      <c r="C71" s="298"/>
      <c r="D71" s="298"/>
      <c r="E71" s="298"/>
      <c r="F71" s="298"/>
      <c r="G71" s="298"/>
      <c r="H71" s="298"/>
      <c r="I71" s="298">
        <v>81679</v>
      </c>
      <c r="J71" s="298"/>
      <c r="K71" s="298"/>
      <c r="L71" s="298"/>
      <c r="M71" s="298"/>
      <c r="N71" s="298">
        <v>67548</v>
      </c>
      <c r="O71" s="298"/>
    </row>
    <row r="72" spans="1:15" ht="15" customHeight="1" x14ac:dyDescent="0.35">
      <c r="A72" s="297" t="s">
        <v>399</v>
      </c>
      <c r="B72" s="297">
        <v>172920</v>
      </c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</row>
    <row r="73" spans="1:15" ht="15" customHeight="1" x14ac:dyDescent="0.35">
      <c r="A73" s="297" t="s">
        <v>400</v>
      </c>
      <c r="B73" s="297">
        <v>254202</v>
      </c>
      <c r="C73" s="298"/>
      <c r="D73" s="298"/>
      <c r="E73" s="298"/>
      <c r="F73" s="298">
        <v>204819</v>
      </c>
      <c r="G73" s="298"/>
      <c r="H73" s="298"/>
      <c r="I73" s="298"/>
      <c r="J73" s="298"/>
      <c r="K73" s="298">
        <v>137223</v>
      </c>
      <c r="L73" s="298"/>
      <c r="M73" s="298"/>
      <c r="N73" s="298"/>
      <c r="O73" s="298"/>
    </row>
    <row r="74" spans="1:15" ht="15" customHeight="1" x14ac:dyDescent="0.35">
      <c r="A74" s="297" t="s">
        <v>401</v>
      </c>
      <c r="B74" s="297">
        <v>241566</v>
      </c>
      <c r="C74" s="298">
        <v>200000</v>
      </c>
      <c r="D74" s="298"/>
      <c r="E74" s="298"/>
      <c r="F74" s="298"/>
      <c r="G74" s="298"/>
      <c r="H74" s="298"/>
      <c r="I74" s="298"/>
      <c r="J74" s="298"/>
      <c r="K74" s="298"/>
      <c r="L74" s="298">
        <v>190476</v>
      </c>
      <c r="M74" s="298"/>
      <c r="N74" s="298"/>
      <c r="O74" s="298"/>
    </row>
    <row r="75" spans="1:15" ht="15" customHeight="1" x14ac:dyDescent="0.35">
      <c r="A75" s="297" t="s">
        <v>402</v>
      </c>
      <c r="B75" s="297">
        <v>228696</v>
      </c>
      <c r="C75" s="298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</row>
    <row r="76" spans="1:15" ht="15" customHeight="1" x14ac:dyDescent="0.35">
      <c r="A76" s="297" t="s">
        <v>403</v>
      </c>
      <c r="B76" s="297">
        <v>196893</v>
      </c>
      <c r="C76" s="298"/>
      <c r="D76" s="298"/>
      <c r="E76" s="298">
        <v>240844</v>
      </c>
      <c r="F76" s="298">
        <v>163488</v>
      </c>
      <c r="G76" s="298"/>
      <c r="H76" s="298"/>
      <c r="I76" s="298"/>
      <c r="J76" s="298">
        <v>93076</v>
      </c>
      <c r="K76" s="298">
        <v>178619</v>
      </c>
      <c r="L76" s="298"/>
      <c r="M76" s="298"/>
      <c r="N76" s="298"/>
      <c r="O76" s="298"/>
    </row>
    <row r="77" spans="1:15" ht="15" customHeight="1" x14ac:dyDescent="0.35">
      <c r="A77" s="297" t="s">
        <v>404</v>
      </c>
      <c r="B77" s="297">
        <v>187824</v>
      </c>
      <c r="C77" s="298"/>
      <c r="D77" s="298"/>
      <c r="E77" s="298"/>
      <c r="F77" s="298"/>
      <c r="G77" s="298">
        <v>78535</v>
      </c>
      <c r="H77" s="298"/>
      <c r="I77" s="298"/>
      <c r="J77" s="298"/>
      <c r="K77" s="298"/>
      <c r="L77" s="298"/>
      <c r="M77" s="298"/>
      <c r="N77" s="298"/>
      <c r="O77" s="298"/>
    </row>
    <row r="78" spans="1:15" ht="15" customHeight="1" x14ac:dyDescent="0.35">
      <c r="A78" s="297" t="s">
        <v>405</v>
      </c>
      <c r="B78" s="297">
        <v>199644</v>
      </c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</row>
    <row r="79" spans="1:15" ht="15" customHeight="1" x14ac:dyDescent="0.35">
      <c r="A79" s="297" t="s">
        <v>406</v>
      </c>
      <c r="B79" s="297">
        <v>229944</v>
      </c>
      <c r="C79" s="298">
        <v>209731</v>
      </c>
      <c r="D79" s="298"/>
      <c r="E79" s="298"/>
      <c r="F79" s="298"/>
      <c r="G79" s="298"/>
      <c r="H79" s="298"/>
      <c r="I79" s="298">
        <v>77142</v>
      </c>
      <c r="J79" s="298"/>
      <c r="K79" s="298"/>
      <c r="L79" s="298"/>
      <c r="M79" s="298"/>
      <c r="N79" s="298"/>
      <c r="O79" s="298"/>
    </row>
    <row r="80" spans="1:15" ht="15" customHeight="1" x14ac:dyDescent="0.35">
      <c r="A80" s="297" t="s">
        <v>407</v>
      </c>
      <c r="B80" s="297">
        <v>203580</v>
      </c>
      <c r="C80" s="298"/>
      <c r="D80" s="298"/>
      <c r="E80" s="298"/>
      <c r="F80" s="298"/>
      <c r="G80" s="298"/>
      <c r="H80" s="298"/>
      <c r="I80" s="298"/>
      <c r="J80" s="298"/>
      <c r="K80" s="298">
        <v>193440</v>
      </c>
      <c r="L80" s="298">
        <v>201318</v>
      </c>
      <c r="M80" s="298"/>
      <c r="N80" s="298"/>
      <c r="O80" s="298"/>
    </row>
    <row r="81" spans="1:15" ht="15" customHeight="1" x14ac:dyDescent="0.35">
      <c r="A81" s="297" t="s">
        <v>408</v>
      </c>
      <c r="B81" s="297">
        <v>193618</v>
      </c>
      <c r="C81" s="298"/>
      <c r="D81" s="298"/>
      <c r="E81" s="298"/>
      <c r="F81" s="298">
        <v>188116</v>
      </c>
      <c r="G81" s="298"/>
      <c r="H81" s="298"/>
      <c r="I81" s="298"/>
      <c r="J81" s="298"/>
      <c r="K81" s="298"/>
      <c r="L81" s="298"/>
      <c r="M81" s="298"/>
      <c r="N81" s="298"/>
      <c r="O81" s="298"/>
    </row>
    <row r="82" spans="1:15" ht="15" customHeight="1" x14ac:dyDescent="0.35">
      <c r="A82" s="297" t="s">
        <v>409</v>
      </c>
      <c r="B82" s="297">
        <v>193487</v>
      </c>
      <c r="C82" s="298"/>
      <c r="D82" s="298"/>
      <c r="E82" s="298">
        <v>307008</v>
      </c>
      <c r="F82" s="298"/>
      <c r="G82" s="298"/>
      <c r="H82" s="298"/>
      <c r="I82" s="298"/>
      <c r="J82" s="298"/>
      <c r="K82" s="298"/>
      <c r="L82" s="298"/>
      <c r="M82" s="298"/>
      <c r="N82" s="298">
        <v>27770</v>
      </c>
      <c r="O82" s="298"/>
    </row>
    <row r="83" spans="1:15" ht="15" customHeight="1" x14ac:dyDescent="0.35">
      <c r="A83" s="297" t="s">
        <v>410</v>
      </c>
      <c r="B83" s="297">
        <v>234624</v>
      </c>
      <c r="C83" s="298"/>
      <c r="D83" s="298"/>
      <c r="E83" s="298"/>
      <c r="F83" s="298">
        <v>186806</v>
      </c>
      <c r="G83" s="298"/>
      <c r="H83" s="298">
        <v>100464</v>
      </c>
      <c r="I83" s="298"/>
      <c r="J83" s="298"/>
      <c r="K83" s="298">
        <v>148512</v>
      </c>
      <c r="L83" s="298">
        <v>187003</v>
      </c>
      <c r="M83" s="298"/>
      <c r="N83" s="298"/>
      <c r="O83" s="298"/>
    </row>
    <row r="84" spans="1:15" ht="15" customHeight="1" x14ac:dyDescent="0.35">
      <c r="A84" s="297" t="s">
        <v>411</v>
      </c>
      <c r="B84" s="297">
        <v>184972</v>
      </c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</row>
    <row r="85" spans="1:15" ht="15" customHeight="1" x14ac:dyDescent="0.35">
      <c r="A85" s="297" t="s">
        <v>412</v>
      </c>
      <c r="B85" s="297">
        <v>185562</v>
      </c>
      <c r="C85" s="298">
        <v>245953</v>
      </c>
      <c r="D85" s="298"/>
      <c r="E85" s="298">
        <v>215692</v>
      </c>
      <c r="F85" s="298"/>
      <c r="G85" s="298"/>
      <c r="H85" s="298"/>
      <c r="I85" s="298"/>
      <c r="J85" s="298"/>
      <c r="K85" s="298"/>
      <c r="L85" s="298"/>
      <c r="M85" s="298"/>
      <c r="N85" s="298"/>
      <c r="O85" s="298"/>
    </row>
    <row r="86" spans="1:15" ht="15" customHeight="1" x14ac:dyDescent="0.35">
      <c r="A86" s="297" t="s">
        <v>413</v>
      </c>
      <c r="B86" s="297">
        <v>185796</v>
      </c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</row>
    <row r="87" spans="1:15" ht="15" customHeight="1" x14ac:dyDescent="0.35">
      <c r="A87" s="297" t="s">
        <v>414</v>
      </c>
      <c r="B87" s="297">
        <v>277134</v>
      </c>
      <c r="C87" s="298"/>
      <c r="D87" s="298"/>
      <c r="E87" s="298"/>
      <c r="F87" s="298"/>
      <c r="G87" s="298"/>
      <c r="H87" s="298"/>
      <c r="I87" s="298">
        <v>69954</v>
      </c>
      <c r="J87" s="298">
        <v>70740</v>
      </c>
      <c r="K87" s="298">
        <v>178965</v>
      </c>
      <c r="L87" s="298"/>
      <c r="M87" s="298"/>
      <c r="N87" s="298"/>
      <c r="O87" s="298"/>
    </row>
    <row r="88" spans="1:15" ht="15" customHeight="1" x14ac:dyDescent="0.35">
      <c r="A88" s="297" t="s">
        <v>415</v>
      </c>
      <c r="B88" s="297">
        <v>244250</v>
      </c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</row>
    <row r="89" spans="1:15" ht="15" customHeight="1" x14ac:dyDescent="0.35">
      <c r="A89" s="297" t="s">
        <v>416</v>
      </c>
      <c r="B89" s="297">
        <v>240318</v>
      </c>
      <c r="C89" s="298"/>
      <c r="D89" s="298"/>
      <c r="E89" s="298">
        <v>301704</v>
      </c>
      <c r="F89" s="298">
        <v>237700</v>
      </c>
      <c r="G89" s="298"/>
      <c r="H89" s="298"/>
      <c r="I89" s="298"/>
      <c r="J89" s="298"/>
      <c r="K89" s="298"/>
      <c r="L89" s="298">
        <v>142594</v>
      </c>
      <c r="M89" s="298"/>
      <c r="N89" s="298"/>
      <c r="O89" s="298"/>
    </row>
    <row r="90" spans="1:15" ht="15" customHeight="1" x14ac:dyDescent="0.35">
      <c r="A90" s="297" t="s">
        <v>417</v>
      </c>
      <c r="B90" s="297">
        <v>175933</v>
      </c>
      <c r="C90" s="298">
        <v>200000</v>
      </c>
      <c r="D90" s="298">
        <v>324948</v>
      </c>
      <c r="E90" s="298"/>
      <c r="F90" s="298"/>
      <c r="G90" s="298"/>
      <c r="H90" s="298"/>
      <c r="I90" s="298"/>
      <c r="J90" s="298">
        <v>111306</v>
      </c>
      <c r="K90" s="298"/>
      <c r="L90" s="298"/>
      <c r="M90" s="298"/>
      <c r="N90" s="298"/>
      <c r="O90" s="298"/>
    </row>
    <row r="91" spans="1:15" ht="15" customHeight="1" x14ac:dyDescent="0.35">
      <c r="A91" s="297" t="s">
        <v>418</v>
      </c>
      <c r="B91" s="297">
        <v>261846</v>
      </c>
      <c r="C91" s="298"/>
      <c r="D91" s="298"/>
      <c r="E91" s="298"/>
      <c r="F91" s="298">
        <v>179863</v>
      </c>
      <c r="G91" s="298"/>
      <c r="H91" s="298"/>
      <c r="I91" s="298"/>
      <c r="J91" s="298"/>
      <c r="K91" s="298"/>
      <c r="L91" s="298"/>
      <c r="M91" s="298"/>
      <c r="N91" s="298"/>
      <c r="O91" s="298"/>
    </row>
    <row r="92" spans="1:15" ht="15" customHeight="1" x14ac:dyDescent="0.35">
      <c r="A92" s="297" t="s">
        <v>419</v>
      </c>
      <c r="B92" s="297">
        <v>184002</v>
      </c>
      <c r="C92" s="298"/>
      <c r="D92" s="298"/>
      <c r="E92" s="298"/>
      <c r="F92" s="298"/>
      <c r="G92" s="298"/>
      <c r="H92" s="298"/>
      <c r="I92" s="298"/>
      <c r="J92" s="298"/>
      <c r="K92" s="298"/>
      <c r="L92" s="298">
        <v>196170</v>
      </c>
      <c r="M92" s="298"/>
      <c r="N92" s="298"/>
      <c r="O92" s="298"/>
    </row>
    <row r="93" spans="1:15" ht="15" customHeight="1" x14ac:dyDescent="0.35">
      <c r="A93" s="297" t="s">
        <v>420</v>
      </c>
      <c r="B93" s="297">
        <v>227214</v>
      </c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</row>
    <row r="94" spans="1:15" ht="15" customHeight="1" x14ac:dyDescent="0.35">
      <c r="A94" s="297" t="s">
        <v>421</v>
      </c>
      <c r="B94" s="297">
        <v>187668</v>
      </c>
      <c r="C94" s="298">
        <v>200000</v>
      </c>
      <c r="D94" s="298"/>
      <c r="E94" s="298">
        <v>251628</v>
      </c>
      <c r="F94" s="298"/>
      <c r="G94" s="298"/>
      <c r="H94" s="298"/>
      <c r="I94" s="298"/>
      <c r="J94" s="298"/>
      <c r="K94" s="298"/>
      <c r="L94" s="298"/>
      <c r="M94" s="298"/>
      <c r="N94" s="298"/>
      <c r="O94" s="298"/>
    </row>
    <row r="95" spans="1:15" ht="15" customHeight="1" x14ac:dyDescent="0.35">
      <c r="A95" s="297" t="s">
        <v>422</v>
      </c>
      <c r="B95" s="297">
        <v>174885</v>
      </c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</row>
    <row r="96" spans="1:15" ht="15" customHeight="1" x14ac:dyDescent="0.35">
      <c r="A96" s="1325" t="s">
        <v>423</v>
      </c>
      <c r="B96" s="297">
        <v>172003</v>
      </c>
      <c r="C96" s="298"/>
      <c r="D96" s="298"/>
      <c r="E96" s="298">
        <v>150257</v>
      </c>
      <c r="F96" s="298"/>
      <c r="G96" s="298"/>
      <c r="H96" s="298">
        <v>80418</v>
      </c>
      <c r="I96" s="298">
        <v>68448</v>
      </c>
      <c r="J96" s="298"/>
      <c r="K96" s="298"/>
      <c r="L96" s="298"/>
      <c r="M96" s="298"/>
      <c r="N96" s="298"/>
      <c r="O96" s="298"/>
    </row>
    <row r="97" spans="1:15" ht="15" customHeight="1" x14ac:dyDescent="0.35">
      <c r="A97" s="1326"/>
      <c r="B97" s="297"/>
      <c r="C97" s="298"/>
      <c r="D97" s="298"/>
      <c r="E97" s="298"/>
      <c r="F97" s="298">
        <v>160475</v>
      </c>
      <c r="G97" s="298"/>
      <c r="H97" s="298">
        <v>103662</v>
      </c>
      <c r="I97" s="298"/>
      <c r="J97" s="298">
        <v>94146</v>
      </c>
      <c r="K97" s="298"/>
      <c r="L97" s="298"/>
      <c r="M97" s="298"/>
      <c r="N97" s="298"/>
      <c r="O97" s="298"/>
    </row>
    <row r="98" spans="1:15" ht="15" customHeight="1" x14ac:dyDescent="0.35">
      <c r="A98" s="297" t="s">
        <v>424</v>
      </c>
      <c r="B98" s="297">
        <v>170824</v>
      </c>
      <c r="C98" s="298"/>
      <c r="D98" s="298"/>
      <c r="E98" s="298"/>
      <c r="F98" s="298"/>
      <c r="G98" s="298"/>
      <c r="H98" s="298"/>
      <c r="I98" s="298"/>
      <c r="J98" s="298"/>
      <c r="K98" s="298">
        <v>140629</v>
      </c>
      <c r="L98" s="298">
        <v>172068</v>
      </c>
      <c r="M98" s="298"/>
      <c r="N98" s="298">
        <v>70434</v>
      </c>
      <c r="O98" s="298"/>
    </row>
    <row r="99" spans="1:15" ht="15" customHeight="1" x14ac:dyDescent="0.35">
      <c r="A99" s="297" t="s">
        <v>425</v>
      </c>
      <c r="B99" s="297">
        <v>244140</v>
      </c>
      <c r="C99" s="298">
        <v>210648</v>
      </c>
      <c r="D99" s="298"/>
      <c r="E99" s="298"/>
      <c r="F99" s="298">
        <v>253092</v>
      </c>
      <c r="G99" s="298"/>
      <c r="H99" s="298"/>
      <c r="I99" s="298"/>
      <c r="J99" s="298"/>
      <c r="K99" s="298"/>
      <c r="L99" s="298"/>
      <c r="M99" s="298"/>
      <c r="N99" s="298"/>
      <c r="O99" s="298"/>
    </row>
    <row r="100" spans="1:15" s="295" customFormat="1" ht="22" customHeight="1" x14ac:dyDescent="0.35">
      <c r="A100" s="862" t="s">
        <v>113</v>
      </c>
      <c r="B100" s="293">
        <f t="shared" ref="B100:M100" si="1">SUM(B69:B99)</f>
        <v>6344313</v>
      </c>
      <c r="C100" s="293">
        <f t="shared" si="1"/>
        <v>1466332</v>
      </c>
      <c r="D100" s="293">
        <f t="shared" si="1"/>
        <v>324948</v>
      </c>
      <c r="E100" s="293">
        <f t="shared" si="1"/>
        <v>1768993</v>
      </c>
      <c r="F100" s="293">
        <f t="shared" si="1"/>
        <v>1747017</v>
      </c>
      <c r="G100" s="293">
        <f t="shared" si="1"/>
        <v>78535</v>
      </c>
      <c r="H100" s="293">
        <f t="shared" si="1"/>
        <v>284544</v>
      </c>
      <c r="I100" s="293">
        <f t="shared" si="1"/>
        <v>297223</v>
      </c>
      <c r="J100" s="293">
        <f t="shared" si="1"/>
        <v>369268</v>
      </c>
      <c r="K100" s="293">
        <f t="shared" si="1"/>
        <v>1164849</v>
      </c>
      <c r="L100" s="293">
        <f t="shared" si="1"/>
        <v>1268313</v>
      </c>
      <c r="M100" s="293">
        <f t="shared" si="1"/>
        <v>0</v>
      </c>
      <c r="N100" s="293">
        <f>SUM(N69:N99)</f>
        <v>165752</v>
      </c>
      <c r="O100" s="293">
        <f>SUM(B100:N100)</f>
        <v>15280087</v>
      </c>
    </row>
    <row r="101" spans="1:15" ht="24" customHeight="1" x14ac:dyDescent="0.35">
      <c r="A101" s="301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2">
        <f>SUM(O5:O100)</f>
        <v>39003848</v>
      </c>
    </row>
    <row r="102" spans="1:15" ht="22" customHeight="1" x14ac:dyDescent="0.35">
      <c r="A102" s="303" t="s">
        <v>260</v>
      </c>
      <c r="B102" s="303" t="s">
        <v>427</v>
      </c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</row>
    <row r="103" spans="1:15" ht="22" customHeight="1" x14ac:dyDescent="0.35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</row>
    <row r="104" spans="1:15" ht="32.25" customHeight="1" x14ac:dyDescent="0.35">
      <c r="A104" s="865" t="s">
        <v>380</v>
      </c>
      <c r="B104" s="865"/>
      <c r="C104" s="301"/>
      <c r="D104" s="301"/>
      <c r="E104" s="301"/>
      <c r="F104" s="301"/>
      <c r="G104" s="301"/>
      <c r="H104" s="301"/>
      <c r="I104" s="866" t="s">
        <v>386</v>
      </c>
      <c r="J104" s="301"/>
      <c r="K104" s="301"/>
      <c r="L104" s="301"/>
      <c r="M104" s="301"/>
      <c r="N104" s="301"/>
      <c r="O104" s="866" t="s">
        <v>382</v>
      </c>
    </row>
    <row r="105" spans="1:15" ht="22" customHeight="1" x14ac:dyDescent="0.35">
      <c r="A105" s="301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</row>
    <row r="106" spans="1:15" ht="22" customHeight="1" x14ac:dyDescent="0.35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</row>
    <row r="107" spans="1:15" ht="22" customHeight="1" x14ac:dyDescent="0.35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</row>
    <row r="108" spans="1:15" ht="22" customHeight="1" x14ac:dyDescent="0.35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</row>
    <row r="109" spans="1:15" ht="22" customHeight="1" x14ac:dyDescent="0.35">
      <c r="A109" s="880" t="s">
        <v>259</v>
      </c>
      <c r="B109" s="880"/>
      <c r="C109" s="859"/>
      <c r="D109" s="859"/>
      <c r="E109" s="859"/>
      <c r="F109" s="859"/>
      <c r="G109" s="859"/>
      <c r="H109" s="304"/>
      <c r="I109" s="880" t="s">
        <v>286</v>
      </c>
      <c r="J109" s="859"/>
      <c r="K109" s="859"/>
      <c r="L109" s="859"/>
      <c r="M109" s="859"/>
      <c r="N109" s="859"/>
      <c r="O109" s="880" t="s">
        <v>345</v>
      </c>
    </row>
    <row r="110" spans="1:15" ht="22" customHeight="1" x14ac:dyDescent="0.35">
      <c r="A110" s="301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</row>
    <row r="111" spans="1:15" ht="15" x14ac:dyDescent="0.35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</row>
  </sheetData>
  <mergeCells count="39">
    <mergeCell ref="A1:O1"/>
    <mergeCell ref="A2:O2"/>
    <mergeCell ref="A4:A5"/>
    <mergeCell ref="D4:E4"/>
    <mergeCell ref="F4:H4"/>
    <mergeCell ref="M4:N4"/>
    <mergeCell ref="O4:O5"/>
    <mergeCell ref="B4:C4"/>
    <mergeCell ref="A30:A31"/>
    <mergeCell ref="A7:A8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54:A55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96:A97"/>
    <mergeCell ref="D67:F67"/>
    <mergeCell ref="G67:J67"/>
    <mergeCell ref="O67:O68"/>
    <mergeCell ref="A56:A57"/>
    <mergeCell ref="A58:A59"/>
    <mergeCell ref="A67:A68"/>
  </mergeCells>
  <printOptions horizontalCentered="1"/>
  <pageMargins left="0.25" right="0.25" top="0.16" bottom="0.12" header="0.18" footer="0.12"/>
  <pageSetup paperSize="9" scale="56" fitToHeight="0" orientation="landscape" horizontalDpi="360" verticalDpi="36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21"/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  <pageSetup paperSize="9" orientation="portrait" horizontalDpi="4294967292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22"/>
  <dimension ref="A2:AM68"/>
  <sheetViews>
    <sheetView workbookViewId="0"/>
  </sheetViews>
  <sheetFormatPr defaultColWidth="8.81640625" defaultRowHeight="14.5" x14ac:dyDescent="0.35"/>
  <cols>
    <col min="1" max="1" width="27.81640625" bestFit="1" customWidth="1"/>
    <col min="2" max="3" width="16.81640625" customWidth="1"/>
    <col min="4" max="4" width="18.453125" customWidth="1"/>
    <col min="5" max="5" width="15.453125" customWidth="1"/>
    <col min="6" max="7" width="16.453125" hidden="1" customWidth="1"/>
    <col min="8" max="8" width="13.453125" hidden="1" customWidth="1"/>
    <col min="9" max="9" width="15" hidden="1" customWidth="1"/>
    <col min="10" max="10" width="15.453125" hidden="1" customWidth="1"/>
    <col min="11" max="11" width="17.453125" hidden="1" customWidth="1"/>
    <col min="12" max="12" width="14.453125" hidden="1" customWidth="1"/>
    <col min="13" max="13" width="14.453125" customWidth="1"/>
    <col min="14" max="14" width="17.1796875" customWidth="1"/>
    <col min="15" max="15" width="22.453125" customWidth="1"/>
    <col min="16" max="16" width="20.453125" customWidth="1"/>
    <col min="17" max="17" width="15.453125" hidden="1" customWidth="1"/>
    <col min="18" max="18" width="0.453125" hidden="1" customWidth="1"/>
    <col min="19" max="19" width="24.453125" customWidth="1"/>
    <col min="20" max="20" width="20.453125" customWidth="1"/>
    <col min="21" max="21" width="0.1796875" customWidth="1"/>
    <col min="22" max="22" width="19.453125" customWidth="1"/>
    <col min="23" max="24" width="17.453125" customWidth="1"/>
    <col min="25" max="25" width="21.453125" customWidth="1"/>
    <col min="26" max="26" width="19.1796875" customWidth="1"/>
    <col min="27" max="27" width="23.453125" customWidth="1"/>
    <col min="28" max="28" width="22.81640625" customWidth="1"/>
    <col min="29" max="29" width="22.453125" customWidth="1"/>
    <col min="30" max="30" width="18.453125" hidden="1" customWidth="1"/>
    <col min="31" max="31" width="15.1796875" hidden="1" customWidth="1"/>
    <col min="32" max="32" width="15.453125" hidden="1" customWidth="1"/>
    <col min="33" max="33" width="19.453125" hidden="1" customWidth="1"/>
    <col min="34" max="35" width="20.453125" hidden="1" customWidth="1"/>
    <col min="36" max="36" width="3.453125" hidden="1" customWidth="1"/>
    <col min="37" max="37" width="29.1796875" customWidth="1"/>
    <col min="38" max="38" width="19.453125" customWidth="1"/>
    <col min="39" max="39" width="19.81640625" customWidth="1"/>
  </cols>
  <sheetData>
    <row r="2" spans="1:39" ht="15" customHeight="1" x14ac:dyDescent="0.35">
      <c r="A2" s="1328" t="s">
        <v>428</v>
      </c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C2" s="1328"/>
      <c r="AD2" s="1328"/>
      <c r="AE2" s="1328"/>
      <c r="AF2" s="1328"/>
      <c r="AG2" s="1328"/>
      <c r="AH2" s="1328"/>
      <c r="AI2" s="1328"/>
      <c r="AJ2" s="1328"/>
    </row>
    <row r="3" spans="1:39" ht="15" customHeight="1" x14ac:dyDescent="0.35">
      <c r="A3" s="1328"/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1328"/>
      <c r="P3" s="1328"/>
      <c r="Q3" s="1328"/>
      <c r="R3" s="1328"/>
      <c r="S3" s="1328"/>
      <c r="T3" s="1328"/>
      <c r="U3" s="1328"/>
      <c r="V3" s="1328"/>
      <c r="W3" s="1328"/>
      <c r="X3" s="1328"/>
      <c r="Y3" s="1328"/>
      <c r="Z3" s="1328"/>
      <c r="AA3" s="1328"/>
      <c r="AB3" s="1328"/>
      <c r="AC3" s="1328"/>
      <c r="AD3" s="1328"/>
      <c r="AE3" s="1328"/>
      <c r="AF3" s="1328"/>
      <c r="AG3" s="1328"/>
      <c r="AH3" s="1328"/>
      <c r="AI3" s="1328"/>
      <c r="AJ3" s="1328"/>
    </row>
    <row r="4" spans="1:39" ht="24" customHeight="1" thickBot="1" x14ac:dyDescent="0.4">
      <c r="A4" s="1329"/>
      <c r="B4" s="1329"/>
      <c r="C4" s="1329"/>
      <c r="D4" s="1329"/>
      <c r="E4" s="1329"/>
      <c r="F4" s="1329"/>
      <c r="G4" s="1329"/>
      <c r="H4" s="1329"/>
      <c r="I4" s="1329"/>
      <c r="J4" s="1329"/>
      <c r="K4" s="1329"/>
      <c r="L4" s="1329"/>
      <c r="M4" s="1329"/>
      <c r="N4" s="1329"/>
      <c r="O4" s="1329"/>
      <c r="P4" s="1329"/>
      <c r="Q4" s="1329"/>
      <c r="R4" s="1329"/>
      <c r="S4" s="1329"/>
      <c r="T4" s="1329"/>
      <c r="U4" s="1329"/>
      <c r="V4" s="1329"/>
      <c r="W4" s="1329"/>
      <c r="X4" s="1329"/>
      <c r="Y4" s="1329"/>
      <c r="Z4" s="1329"/>
      <c r="AA4" s="1329"/>
      <c r="AB4" s="1329"/>
      <c r="AC4" s="1329"/>
      <c r="AD4" s="1329"/>
      <c r="AE4" s="1329"/>
      <c r="AF4" s="1329"/>
      <c r="AG4" s="1329"/>
      <c r="AH4" s="1329"/>
      <c r="AI4" s="1329"/>
      <c r="AJ4" s="1329"/>
      <c r="AL4" s="1">
        <v>7800</v>
      </c>
      <c r="AM4" t="s">
        <v>429</v>
      </c>
    </row>
    <row r="5" spans="1:39" ht="26.5" thickBot="1" x14ac:dyDescent="0.4">
      <c r="A5" s="1330" t="s">
        <v>2</v>
      </c>
      <c r="B5" s="1333" t="s">
        <v>430</v>
      </c>
      <c r="C5" s="1334"/>
      <c r="D5" s="1334"/>
      <c r="E5" s="1334"/>
      <c r="F5" s="1334"/>
      <c r="G5" s="1334"/>
      <c r="H5" s="1334"/>
      <c r="I5" s="1334"/>
      <c r="J5" s="1334"/>
      <c r="K5" s="1334"/>
      <c r="L5" s="1334"/>
      <c r="M5" s="1334"/>
      <c r="N5" s="1334"/>
      <c r="O5" s="1334"/>
      <c r="P5" s="1335"/>
      <c r="Q5" s="2"/>
      <c r="R5" s="3" t="s">
        <v>349</v>
      </c>
      <c r="S5" s="1333" t="s">
        <v>350</v>
      </c>
      <c r="T5" s="1335"/>
      <c r="U5" s="1334" t="s">
        <v>349</v>
      </c>
      <c r="V5" s="1334"/>
      <c r="W5" s="1334"/>
      <c r="X5" s="1334"/>
      <c r="Y5" s="1334"/>
      <c r="Z5" s="1334"/>
      <c r="AA5" s="1334"/>
      <c r="AB5" s="1336" t="s">
        <v>431</v>
      </c>
      <c r="AC5" s="1336"/>
      <c r="AD5" s="1336"/>
      <c r="AE5" s="1336"/>
      <c r="AF5" s="1336"/>
      <c r="AG5" s="1336"/>
      <c r="AH5" s="1336"/>
      <c r="AI5" s="1336"/>
      <c r="AJ5" s="1336"/>
      <c r="AL5" s="4" t="s">
        <v>432</v>
      </c>
      <c r="AM5">
        <v>7800</v>
      </c>
    </row>
    <row r="6" spans="1:39" ht="26.5" thickBot="1" x14ac:dyDescent="0.4">
      <c r="A6" s="1331"/>
      <c r="B6" s="1337">
        <v>6550</v>
      </c>
      <c r="C6" s="1338"/>
      <c r="D6" s="1338"/>
      <c r="E6" s="1338"/>
      <c r="F6" s="1338"/>
      <c r="G6" s="1338"/>
      <c r="H6" s="1338"/>
      <c r="I6" s="1338"/>
      <c r="J6" s="1338"/>
      <c r="K6" s="1338"/>
      <c r="L6" s="1338"/>
      <c r="M6" s="1338"/>
      <c r="N6" s="1338"/>
      <c r="O6" s="1338"/>
      <c r="P6" s="1338"/>
      <c r="Q6" s="5"/>
      <c r="R6" s="6">
        <v>5150</v>
      </c>
      <c r="S6" s="1339">
        <v>10100</v>
      </c>
      <c r="T6" s="1340"/>
      <c r="U6" s="7"/>
      <c r="V6" s="1341">
        <v>6550</v>
      </c>
      <c r="W6" s="1342"/>
      <c r="X6" s="1343"/>
      <c r="Y6" s="1343"/>
      <c r="Z6" s="1343"/>
      <c r="AA6" s="1343"/>
      <c r="AB6" s="1344">
        <v>5150</v>
      </c>
      <c r="AC6" s="1345"/>
      <c r="AD6" s="1345"/>
      <c r="AE6" s="1344"/>
      <c r="AF6" s="1344"/>
      <c r="AG6" s="1344"/>
      <c r="AH6" s="1344"/>
      <c r="AI6" s="1344"/>
      <c r="AJ6" s="1344"/>
      <c r="AL6" s="8">
        <v>6550</v>
      </c>
      <c r="AM6" t="s">
        <v>433</v>
      </c>
    </row>
    <row r="7" spans="1:39" ht="26.5" thickBot="1" x14ac:dyDescent="0.4">
      <c r="A7" s="1331"/>
      <c r="B7" s="1346" t="s">
        <v>434</v>
      </c>
      <c r="C7" s="1347"/>
      <c r="D7" s="9" t="s">
        <v>435</v>
      </c>
      <c r="E7" s="9" t="s">
        <v>436</v>
      </c>
      <c r="F7" s="10" t="s">
        <v>436</v>
      </c>
      <c r="G7" s="11" t="s">
        <v>437</v>
      </c>
      <c r="H7" s="12" t="s">
        <v>437</v>
      </c>
      <c r="I7" s="1348" t="s">
        <v>232</v>
      </c>
      <c r="J7" s="1349"/>
      <c r="K7" s="1350"/>
      <c r="L7" s="13"/>
      <c r="M7" s="14"/>
      <c r="N7" s="14"/>
      <c r="O7" s="12"/>
      <c r="P7" s="10"/>
      <c r="Q7" s="11"/>
      <c r="R7" s="12" t="s">
        <v>438</v>
      </c>
      <c r="S7" s="15" t="s">
        <v>439</v>
      </c>
      <c r="T7" s="15" t="s">
        <v>439</v>
      </c>
      <c r="U7" s="16"/>
      <c r="V7" s="14" t="str">
        <f>W7</f>
        <v>TOSSA SAMPAH</v>
      </c>
      <c r="W7" s="14" t="s">
        <v>440</v>
      </c>
      <c r="X7" s="12" t="s">
        <v>441</v>
      </c>
      <c r="Y7" s="12" t="s">
        <v>441</v>
      </c>
      <c r="Z7" s="12" t="s">
        <v>441</v>
      </c>
      <c r="AA7" s="10" t="s">
        <v>440</v>
      </c>
      <c r="AB7" s="17" t="s">
        <v>442</v>
      </c>
      <c r="AC7" s="18" t="s">
        <v>442</v>
      </c>
      <c r="AD7" s="19" t="s">
        <v>443</v>
      </c>
      <c r="AE7" s="20" t="s">
        <v>444</v>
      </c>
      <c r="AF7" s="20" t="s">
        <v>444</v>
      </c>
      <c r="AG7" s="20" t="s">
        <v>444</v>
      </c>
      <c r="AH7" s="20" t="s">
        <v>444</v>
      </c>
      <c r="AI7" s="20" t="s">
        <v>444</v>
      </c>
      <c r="AJ7" s="20" t="s">
        <v>445</v>
      </c>
      <c r="AL7" s="21">
        <v>10100</v>
      </c>
      <c r="AM7" s="22" t="s">
        <v>228</v>
      </c>
    </row>
    <row r="8" spans="1:39" ht="26" x14ac:dyDescent="0.35">
      <c r="A8" s="1331"/>
      <c r="B8" s="23" t="s">
        <v>433</v>
      </c>
      <c r="C8" s="24" t="s">
        <v>429</v>
      </c>
      <c r="D8" s="23" t="s">
        <v>354</v>
      </c>
      <c r="E8" s="23" t="s">
        <v>355</v>
      </c>
      <c r="F8" s="25" t="s">
        <v>355</v>
      </c>
      <c r="G8" s="26" t="s">
        <v>446</v>
      </c>
      <c r="H8" s="27" t="s">
        <v>447</v>
      </c>
      <c r="I8" s="28" t="s">
        <v>448</v>
      </c>
      <c r="J8" s="23" t="s">
        <v>449</v>
      </c>
      <c r="K8" s="25" t="s">
        <v>450</v>
      </c>
      <c r="L8" s="29" t="s">
        <v>451</v>
      </c>
      <c r="M8" s="23" t="s">
        <v>197</v>
      </c>
      <c r="N8" s="23" t="s">
        <v>452</v>
      </c>
      <c r="O8" s="23" t="s">
        <v>451</v>
      </c>
      <c r="P8" s="25" t="s">
        <v>198</v>
      </c>
      <c r="Q8" s="26" t="s">
        <v>446</v>
      </c>
      <c r="R8" s="27" t="s">
        <v>453</v>
      </c>
      <c r="S8" s="23" t="s">
        <v>393</v>
      </c>
      <c r="T8" s="23" t="s">
        <v>392</v>
      </c>
      <c r="U8" s="26" t="s">
        <v>284</v>
      </c>
      <c r="V8" s="23" t="s">
        <v>18</v>
      </c>
      <c r="W8" s="23" t="s">
        <v>192</v>
      </c>
      <c r="X8" s="30" t="s">
        <v>454</v>
      </c>
      <c r="Y8" s="31" t="s">
        <v>301</v>
      </c>
      <c r="Z8" s="32" t="s">
        <v>455</v>
      </c>
      <c r="AA8" s="25" t="s">
        <v>20</v>
      </c>
      <c r="AB8" s="33" t="s">
        <v>195</v>
      </c>
      <c r="AC8" s="34" t="s">
        <v>196</v>
      </c>
      <c r="AD8" s="35" t="s">
        <v>456</v>
      </c>
      <c r="AE8" s="36" t="s">
        <v>457</v>
      </c>
      <c r="AF8" s="36" t="s">
        <v>458</v>
      </c>
      <c r="AG8" s="36" t="s">
        <v>301</v>
      </c>
      <c r="AH8" s="36" t="s">
        <v>459</v>
      </c>
      <c r="AI8" s="37" t="s">
        <v>355</v>
      </c>
      <c r="AJ8" s="36" t="s">
        <v>460</v>
      </c>
      <c r="AL8" s="38">
        <v>5150</v>
      </c>
      <c r="AM8" t="s">
        <v>461</v>
      </c>
    </row>
    <row r="9" spans="1:39" ht="26" x14ac:dyDescent="0.35">
      <c r="A9" s="1332"/>
      <c r="B9" s="23">
        <v>6550</v>
      </c>
      <c r="C9" s="24">
        <v>7800</v>
      </c>
      <c r="D9" s="23"/>
      <c r="E9" s="23"/>
      <c r="F9" s="23"/>
      <c r="G9" s="23"/>
      <c r="H9" s="23"/>
      <c r="I9" s="39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39"/>
      <c r="AA9" s="23"/>
      <c r="AB9" s="23"/>
      <c r="AC9" s="23"/>
      <c r="AD9" s="35"/>
      <c r="AE9" s="36"/>
      <c r="AF9" s="36"/>
      <c r="AG9" s="36"/>
      <c r="AH9" s="36"/>
      <c r="AI9" s="37"/>
      <c r="AJ9" s="36"/>
      <c r="AL9" s="40"/>
    </row>
    <row r="10" spans="1:39" x14ac:dyDescent="0.35">
      <c r="A10" s="41">
        <v>43252</v>
      </c>
      <c r="B10" s="42"/>
      <c r="C10" s="42"/>
      <c r="D10" s="43"/>
      <c r="E10" s="44"/>
      <c r="F10" s="45"/>
      <c r="G10" s="46"/>
      <c r="H10" s="47"/>
      <c r="I10" s="48"/>
      <c r="J10" s="49"/>
      <c r="K10" s="45"/>
      <c r="L10" s="48"/>
      <c r="M10" s="49"/>
      <c r="N10" s="49"/>
      <c r="O10" s="48"/>
      <c r="P10" s="45"/>
      <c r="Q10" s="46"/>
      <c r="R10" s="47"/>
      <c r="S10" s="43"/>
      <c r="T10" s="42"/>
      <c r="U10" s="46"/>
      <c r="V10" s="45"/>
      <c r="W10" s="45"/>
      <c r="X10" s="50"/>
      <c r="Y10" s="49"/>
      <c r="Z10" s="49"/>
      <c r="AA10" s="45"/>
      <c r="AB10" s="48"/>
      <c r="AC10" s="51"/>
      <c r="AD10" s="52"/>
      <c r="AE10" s="49"/>
      <c r="AF10" s="53"/>
      <c r="AG10" s="53"/>
      <c r="AH10" s="53"/>
      <c r="AI10" s="53"/>
      <c r="AJ10" s="53"/>
    </row>
    <row r="11" spans="1:39" x14ac:dyDescent="0.35">
      <c r="A11" s="41">
        <v>43253</v>
      </c>
      <c r="B11" s="54"/>
      <c r="C11" s="54"/>
      <c r="D11" s="43"/>
      <c r="E11" s="55">
        <v>42.12</v>
      </c>
      <c r="F11" s="56"/>
      <c r="G11" s="57"/>
      <c r="H11" s="58"/>
      <c r="I11" s="59"/>
      <c r="J11" s="60"/>
      <c r="K11" s="61"/>
      <c r="L11" s="59"/>
      <c r="M11" s="62"/>
      <c r="N11" s="62"/>
      <c r="O11" s="59"/>
      <c r="P11" s="56"/>
      <c r="Q11" s="57"/>
      <c r="R11" s="58"/>
      <c r="S11" s="43"/>
      <c r="T11" s="54"/>
      <c r="U11" s="63">
        <v>10.029999999999999</v>
      </c>
      <c r="V11" s="64">
        <v>19.329999999999998</v>
      </c>
      <c r="W11" s="62"/>
      <c r="X11" s="65"/>
      <c r="Y11" s="49"/>
      <c r="Z11" s="62"/>
      <c r="AA11" s="45"/>
      <c r="AB11" s="59"/>
      <c r="AC11" s="66"/>
      <c r="AD11" s="67"/>
      <c r="AE11" s="62"/>
      <c r="AF11" s="62"/>
      <c r="AG11" s="62"/>
      <c r="AH11" s="62"/>
      <c r="AI11" s="62"/>
      <c r="AJ11" s="62"/>
    </row>
    <row r="12" spans="1:39" x14ac:dyDescent="0.35">
      <c r="A12" s="41">
        <v>43254</v>
      </c>
      <c r="B12" s="57"/>
      <c r="C12" s="57"/>
      <c r="D12" s="43"/>
      <c r="E12" s="44"/>
      <c r="F12" s="56"/>
      <c r="G12" s="57"/>
      <c r="H12" s="58"/>
      <c r="I12" s="59"/>
      <c r="J12" s="62"/>
      <c r="K12" s="56"/>
      <c r="L12" s="59"/>
      <c r="M12" s="62"/>
      <c r="N12" s="62"/>
      <c r="O12" s="68">
        <v>10.28</v>
      </c>
      <c r="P12" s="56"/>
      <c r="Q12" s="57"/>
      <c r="R12" s="58"/>
      <c r="S12" s="43"/>
      <c r="T12" s="57"/>
      <c r="U12" s="57"/>
      <c r="V12" s="62"/>
      <c r="W12" s="62"/>
      <c r="X12" s="65"/>
      <c r="Y12" s="62"/>
      <c r="Z12" s="62"/>
      <c r="AA12" s="56"/>
      <c r="AB12" s="59"/>
      <c r="AC12" s="69">
        <v>33.81</v>
      </c>
      <c r="AD12" s="67"/>
      <c r="AE12" s="62"/>
      <c r="AF12" s="62"/>
      <c r="AG12" s="62"/>
      <c r="AH12" s="62"/>
      <c r="AI12" s="62"/>
      <c r="AJ12" s="62"/>
    </row>
    <row r="13" spans="1:39" x14ac:dyDescent="0.35">
      <c r="A13" s="41">
        <v>43255</v>
      </c>
      <c r="B13" s="57"/>
      <c r="C13" s="57"/>
      <c r="D13" s="43"/>
      <c r="E13" s="44"/>
      <c r="F13" s="56"/>
      <c r="G13" s="57"/>
      <c r="H13" s="58"/>
      <c r="I13" s="59"/>
      <c r="J13" s="62"/>
      <c r="K13" s="56"/>
      <c r="L13" s="59"/>
      <c r="M13" s="62"/>
      <c r="N13" s="62"/>
      <c r="O13" s="59"/>
      <c r="P13" s="56"/>
      <c r="Q13" s="57"/>
      <c r="R13" s="58"/>
      <c r="S13" s="70">
        <v>57.47</v>
      </c>
      <c r="T13" s="57"/>
      <c r="U13" s="57"/>
      <c r="V13" s="71"/>
      <c r="W13" s="72">
        <v>13.2</v>
      </c>
      <c r="X13" s="73">
        <v>10.82</v>
      </c>
      <c r="Y13" s="62"/>
      <c r="Z13" s="62"/>
      <c r="AA13" s="56"/>
      <c r="AB13" s="59"/>
      <c r="AC13" s="56"/>
      <c r="AD13" s="67"/>
      <c r="AE13" s="62"/>
      <c r="AF13" s="62"/>
      <c r="AG13" s="62"/>
      <c r="AH13" s="62"/>
      <c r="AI13" s="62"/>
      <c r="AJ13" s="62"/>
    </row>
    <row r="14" spans="1:39" x14ac:dyDescent="0.35">
      <c r="A14" s="41">
        <v>43256</v>
      </c>
      <c r="B14" s="74">
        <v>25.65</v>
      </c>
      <c r="C14" s="74"/>
      <c r="D14" s="43"/>
      <c r="E14" s="55">
        <v>26.59</v>
      </c>
      <c r="F14" s="56"/>
      <c r="G14" s="57"/>
      <c r="H14" s="58"/>
      <c r="I14" s="59"/>
      <c r="J14" s="62"/>
      <c r="K14" s="56"/>
      <c r="L14" s="59"/>
      <c r="M14" s="62"/>
      <c r="N14" s="62"/>
      <c r="O14" s="59"/>
      <c r="P14" s="56"/>
      <c r="Q14" s="57"/>
      <c r="R14" s="58"/>
      <c r="S14" s="43"/>
      <c r="T14" s="75">
        <v>38.97</v>
      </c>
      <c r="U14" s="76"/>
      <c r="V14" s="77"/>
      <c r="W14" s="62"/>
      <c r="X14" s="65"/>
      <c r="Y14" s="62"/>
      <c r="Z14" s="72">
        <v>23.48</v>
      </c>
      <c r="AA14" s="56"/>
      <c r="AB14" s="59"/>
      <c r="AC14" s="56"/>
      <c r="AD14" s="67"/>
      <c r="AE14" s="62"/>
      <c r="AF14" s="62"/>
      <c r="AG14" s="62"/>
      <c r="AH14" s="62"/>
      <c r="AI14" s="62"/>
      <c r="AJ14" s="62"/>
    </row>
    <row r="15" spans="1:39" x14ac:dyDescent="0.35">
      <c r="A15" s="41">
        <v>43257</v>
      </c>
      <c r="B15" s="57"/>
      <c r="C15" s="57"/>
      <c r="D15" s="43"/>
      <c r="E15" s="44"/>
      <c r="F15" s="56"/>
      <c r="G15" s="57"/>
      <c r="H15" s="58"/>
      <c r="I15" s="59"/>
      <c r="J15" s="62"/>
      <c r="K15" s="56"/>
      <c r="L15" s="59"/>
      <c r="M15" s="62"/>
      <c r="N15" s="62"/>
      <c r="O15" s="59"/>
      <c r="P15" s="78"/>
      <c r="Q15" s="57"/>
      <c r="R15" s="58"/>
      <c r="S15" s="43"/>
      <c r="T15" s="57"/>
      <c r="U15" s="57"/>
      <c r="V15" s="71"/>
      <c r="W15" s="62"/>
      <c r="X15" s="65"/>
      <c r="Y15" s="62"/>
      <c r="Z15" s="62"/>
      <c r="AA15" s="79">
        <v>12.4</v>
      </c>
      <c r="AB15" s="80">
        <v>34.1</v>
      </c>
      <c r="AC15" s="56"/>
      <c r="AD15" s="67"/>
      <c r="AE15" s="62"/>
      <c r="AF15" s="62"/>
      <c r="AG15" s="62"/>
      <c r="AH15" s="62"/>
      <c r="AI15" s="62"/>
      <c r="AJ15" s="62"/>
    </row>
    <row r="16" spans="1:39" x14ac:dyDescent="0.35">
      <c r="A16" s="41">
        <v>43258</v>
      </c>
      <c r="B16" s="57"/>
      <c r="C16" s="57"/>
      <c r="D16" s="43"/>
      <c r="E16" s="55">
        <v>33.29</v>
      </c>
      <c r="F16" s="56"/>
      <c r="G16" s="57"/>
      <c r="H16" s="58"/>
      <c r="I16" s="59"/>
      <c r="J16" s="62"/>
      <c r="K16" s="56"/>
      <c r="L16" s="59"/>
      <c r="M16" s="62"/>
      <c r="N16" s="62"/>
      <c r="O16" s="59"/>
      <c r="P16" s="71"/>
      <c r="Q16" s="57"/>
      <c r="R16" s="58"/>
      <c r="S16" s="43"/>
      <c r="T16" s="57"/>
      <c r="U16" s="57"/>
      <c r="V16" s="72">
        <v>38.090000000000003</v>
      </c>
      <c r="W16" s="72">
        <v>24.59</v>
      </c>
      <c r="X16" s="65"/>
      <c r="Y16" s="62"/>
      <c r="Z16" s="72">
        <v>24.71</v>
      </c>
      <c r="AA16" s="56"/>
      <c r="AB16" s="59"/>
      <c r="AC16" s="69">
        <v>32.51</v>
      </c>
      <c r="AD16" s="67"/>
      <c r="AE16" s="62"/>
      <c r="AF16" s="62"/>
      <c r="AG16" s="62"/>
      <c r="AH16" s="62"/>
      <c r="AI16" s="62"/>
      <c r="AJ16" s="62"/>
    </row>
    <row r="17" spans="1:36" x14ac:dyDescent="0.35">
      <c r="A17" s="41">
        <v>43259</v>
      </c>
      <c r="B17" s="74">
        <v>42.07</v>
      </c>
      <c r="C17" s="74"/>
      <c r="D17" s="43"/>
      <c r="E17" s="44"/>
      <c r="F17" s="56"/>
      <c r="G17" s="57"/>
      <c r="H17" s="58"/>
      <c r="I17" s="59"/>
      <c r="J17" s="62"/>
      <c r="K17" s="56"/>
      <c r="L17" s="59"/>
      <c r="M17" s="81">
        <v>13.06</v>
      </c>
      <c r="N17" s="81">
        <v>10.45</v>
      </c>
      <c r="O17" s="82">
        <v>10.68</v>
      </c>
      <c r="P17" s="83">
        <v>13.74</v>
      </c>
      <c r="Q17" s="57"/>
      <c r="R17" s="58"/>
      <c r="S17" s="70">
        <v>50.15</v>
      </c>
      <c r="T17" s="57"/>
      <c r="U17" s="57"/>
      <c r="V17" s="62"/>
      <c r="W17" s="62"/>
      <c r="X17" s="65"/>
      <c r="Y17" s="71"/>
      <c r="Z17" s="71"/>
      <c r="AA17" s="56"/>
      <c r="AB17" s="59"/>
      <c r="AC17" s="56"/>
      <c r="AD17" s="67"/>
      <c r="AE17" s="62"/>
      <c r="AF17" s="62"/>
      <c r="AG17" s="77"/>
      <c r="AH17" s="77"/>
      <c r="AI17" s="77"/>
      <c r="AJ17" s="62"/>
    </row>
    <row r="18" spans="1:36" x14ac:dyDescent="0.35">
      <c r="A18" s="41">
        <v>43260</v>
      </c>
      <c r="B18" s="57"/>
      <c r="C18" s="57"/>
      <c r="D18" s="43"/>
      <c r="E18" s="44"/>
      <c r="F18" s="56"/>
      <c r="G18" s="57"/>
      <c r="H18" s="58"/>
      <c r="I18" s="59"/>
      <c r="J18" s="62"/>
      <c r="K18" s="56"/>
      <c r="L18" s="59"/>
      <c r="M18" s="62"/>
      <c r="N18" s="62"/>
      <c r="O18" s="59"/>
      <c r="P18" s="56"/>
      <c r="Q18" s="57"/>
      <c r="R18" s="58"/>
      <c r="S18" s="43"/>
      <c r="T18" s="57"/>
      <c r="U18" s="57"/>
      <c r="V18" s="62"/>
      <c r="W18" s="62"/>
      <c r="X18" s="73">
        <v>10.9</v>
      </c>
      <c r="Y18" s="62"/>
      <c r="Z18" s="62"/>
      <c r="AA18" s="56"/>
      <c r="AB18" s="59"/>
      <c r="AC18" s="56"/>
      <c r="AD18" s="67"/>
      <c r="AE18" s="62"/>
      <c r="AF18" s="62"/>
      <c r="AG18" s="62"/>
      <c r="AH18" s="62"/>
      <c r="AI18" s="62"/>
      <c r="AJ18" s="62"/>
    </row>
    <row r="19" spans="1:36" x14ac:dyDescent="0.35">
      <c r="A19" s="41">
        <v>43261</v>
      </c>
      <c r="B19" s="57"/>
      <c r="C19" s="57"/>
      <c r="D19" s="43"/>
      <c r="E19" s="44"/>
      <c r="F19" s="56"/>
      <c r="G19" s="57"/>
      <c r="H19" s="58"/>
      <c r="I19" s="59"/>
      <c r="J19" s="62"/>
      <c r="K19" s="56"/>
      <c r="L19" s="59"/>
      <c r="M19" s="62"/>
      <c r="N19" s="62"/>
      <c r="O19" s="59"/>
      <c r="P19" s="56"/>
      <c r="Q19" s="57"/>
      <c r="R19" s="58"/>
      <c r="S19" s="43"/>
      <c r="T19" s="57"/>
      <c r="U19" s="57"/>
      <c r="V19" s="62"/>
      <c r="W19" s="62"/>
      <c r="X19" s="65"/>
      <c r="Y19" s="62"/>
      <c r="Z19" s="62"/>
      <c r="AA19" s="56"/>
      <c r="AB19" s="59"/>
      <c r="AC19" s="69">
        <v>33.32</v>
      </c>
      <c r="AD19" s="67"/>
      <c r="AE19" s="62"/>
      <c r="AF19" s="62"/>
      <c r="AG19" s="62"/>
      <c r="AH19" s="62"/>
      <c r="AI19" s="62"/>
      <c r="AJ19" s="62"/>
    </row>
    <row r="20" spans="1:36" x14ac:dyDescent="0.35">
      <c r="A20" s="41">
        <v>43262</v>
      </c>
      <c r="B20" s="63">
        <v>32.090000000000003</v>
      </c>
      <c r="C20" s="63"/>
      <c r="D20" s="43"/>
      <c r="E20" s="44"/>
      <c r="F20" s="56"/>
      <c r="G20" s="57"/>
      <c r="H20" s="58"/>
      <c r="I20" s="59"/>
      <c r="J20" s="62"/>
      <c r="K20" s="56"/>
      <c r="L20" s="59"/>
      <c r="M20" s="62"/>
      <c r="N20" s="77"/>
      <c r="O20" s="59"/>
      <c r="P20" s="56"/>
      <c r="Q20" s="57"/>
      <c r="R20" s="58"/>
      <c r="S20" s="43"/>
      <c r="T20" s="57"/>
      <c r="U20" s="57"/>
      <c r="V20" s="72">
        <v>4.58</v>
      </c>
      <c r="W20" s="62"/>
      <c r="X20" s="65"/>
      <c r="Y20" s="62"/>
      <c r="Z20" s="72">
        <v>26.35</v>
      </c>
      <c r="AA20" s="56"/>
      <c r="AB20" s="59"/>
      <c r="AC20" s="56"/>
      <c r="AD20" s="67"/>
      <c r="AE20" s="62"/>
      <c r="AF20" s="62"/>
      <c r="AG20" s="62"/>
      <c r="AH20" s="62"/>
      <c r="AI20" s="62"/>
      <c r="AJ20" s="62"/>
    </row>
    <row r="21" spans="1:36" x14ac:dyDescent="0.35">
      <c r="A21" s="41">
        <v>43263</v>
      </c>
      <c r="B21" s="57"/>
      <c r="C21" s="57"/>
      <c r="D21" s="43"/>
      <c r="E21" s="44"/>
      <c r="F21" s="56"/>
      <c r="G21" s="57"/>
      <c r="H21" s="58"/>
      <c r="I21" s="59"/>
      <c r="J21" s="62"/>
      <c r="K21" s="56"/>
      <c r="L21" s="59"/>
      <c r="M21" s="62"/>
      <c r="N21" s="62"/>
      <c r="O21" s="59"/>
      <c r="P21" s="56"/>
      <c r="Q21" s="57"/>
      <c r="R21" s="58"/>
      <c r="S21" s="43"/>
      <c r="T21" s="57"/>
      <c r="U21" s="57"/>
      <c r="V21" s="72">
        <v>42.34</v>
      </c>
      <c r="W21" s="62"/>
      <c r="X21" s="65"/>
      <c r="Y21" s="62"/>
      <c r="Z21" s="62"/>
      <c r="AA21" s="79">
        <v>10.17</v>
      </c>
      <c r="AB21" s="80">
        <v>42.11</v>
      </c>
      <c r="AC21" s="56"/>
      <c r="AD21" s="67"/>
      <c r="AE21" s="62"/>
      <c r="AF21" s="62"/>
      <c r="AG21" s="62"/>
      <c r="AH21" s="62"/>
      <c r="AI21" s="62"/>
      <c r="AJ21" s="62"/>
    </row>
    <row r="22" spans="1:36" x14ac:dyDescent="0.35">
      <c r="A22" s="41">
        <v>43264</v>
      </c>
      <c r="B22" s="57"/>
      <c r="C22" s="57"/>
      <c r="D22" s="43"/>
      <c r="E22" s="44"/>
      <c r="F22" s="56"/>
      <c r="G22" s="57"/>
      <c r="H22" s="58"/>
      <c r="I22" s="59"/>
      <c r="J22" s="62"/>
      <c r="K22" s="56"/>
      <c r="L22" s="59"/>
      <c r="M22" s="62"/>
      <c r="N22" s="62"/>
      <c r="O22" s="59"/>
      <c r="P22" s="56"/>
      <c r="Q22" s="57"/>
      <c r="R22" s="58"/>
      <c r="S22" s="43"/>
      <c r="T22" s="57"/>
      <c r="U22" s="57"/>
      <c r="V22" s="62"/>
      <c r="W22" s="62"/>
      <c r="X22" s="65"/>
      <c r="Y22" s="62"/>
      <c r="Z22" s="62"/>
      <c r="AA22" s="66"/>
      <c r="AB22" s="59"/>
      <c r="AC22" s="56"/>
      <c r="AD22" s="67"/>
      <c r="AE22" s="62"/>
      <c r="AF22" s="62"/>
      <c r="AG22" s="62"/>
      <c r="AH22" s="62"/>
      <c r="AI22" s="62"/>
      <c r="AJ22" s="62"/>
    </row>
    <row r="23" spans="1:36" x14ac:dyDescent="0.35">
      <c r="A23" s="41">
        <v>43265</v>
      </c>
      <c r="B23" s="57"/>
      <c r="C23" s="57"/>
      <c r="D23" s="43"/>
      <c r="E23" s="44"/>
      <c r="F23" s="56"/>
      <c r="G23" s="57"/>
      <c r="H23" s="58"/>
      <c r="I23" s="59"/>
      <c r="J23" s="62"/>
      <c r="K23" s="56"/>
      <c r="L23" s="59"/>
      <c r="M23" s="62"/>
      <c r="N23" s="62"/>
      <c r="O23" s="59"/>
      <c r="P23" s="56"/>
      <c r="Q23" s="57"/>
      <c r="R23" s="58"/>
      <c r="S23" s="43"/>
      <c r="T23" s="57"/>
      <c r="U23" s="57"/>
      <c r="V23" s="72">
        <v>34.659999999999997</v>
      </c>
      <c r="W23" s="72">
        <v>15.48</v>
      </c>
      <c r="X23" s="65"/>
      <c r="Y23" s="62"/>
      <c r="Z23" s="62"/>
      <c r="AA23" s="56"/>
      <c r="AB23" s="59"/>
      <c r="AC23" s="56"/>
      <c r="AD23" s="67"/>
      <c r="AE23" s="62"/>
      <c r="AF23" s="62"/>
      <c r="AG23" s="62"/>
      <c r="AH23" s="62"/>
      <c r="AI23" s="62"/>
      <c r="AJ23" s="62"/>
    </row>
    <row r="24" spans="1:36" x14ac:dyDescent="0.35">
      <c r="A24" s="41">
        <v>43266</v>
      </c>
      <c r="B24" s="57"/>
      <c r="C24" s="57"/>
      <c r="D24" s="43"/>
      <c r="E24" s="44"/>
      <c r="F24" s="56"/>
      <c r="G24" s="57"/>
      <c r="H24" s="58"/>
      <c r="I24" s="59"/>
      <c r="J24" s="62"/>
      <c r="K24" s="56"/>
      <c r="L24" s="59"/>
      <c r="M24" s="62"/>
      <c r="N24" s="62"/>
      <c r="O24" s="59"/>
      <c r="P24" s="56"/>
      <c r="Q24" s="57"/>
      <c r="R24" s="58"/>
      <c r="S24" s="43"/>
      <c r="T24" s="57"/>
      <c r="U24" s="57"/>
      <c r="V24" s="62"/>
      <c r="W24" s="62"/>
      <c r="X24" s="65"/>
      <c r="Y24" s="72">
        <v>6.1</v>
      </c>
      <c r="Z24" s="62"/>
      <c r="AA24" s="56"/>
      <c r="AB24" s="59"/>
      <c r="AC24" s="56"/>
      <c r="AD24" s="67"/>
      <c r="AE24" s="62"/>
      <c r="AF24" s="62"/>
      <c r="AG24" s="62"/>
      <c r="AH24" s="62"/>
      <c r="AI24" s="62"/>
      <c r="AJ24" s="62"/>
    </row>
    <row r="25" spans="1:36" x14ac:dyDescent="0.35">
      <c r="A25" s="41">
        <v>43267</v>
      </c>
      <c r="B25" s="63">
        <v>42.03</v>
      </c>
      <c r="C25" s="63"/>
      <c r="D25" s="43"/>
      <c r="E25" s="84"/>
      <c r="F25" s="56"/>
      <c r="G25" s="57"/>
      <c r="H25" s="58"/>
      <c r="I25" s="59"/>
      <c r="J25" s="62"/>
      <c r="K25" s="56"/>
      <c r="L25" s="59"/>
      <c r="M25" s="62"/>
      <c r="N25" s="62"/>
      <c r="O25" s="59"/>
      <c r="P25" s="85"/>
      <c r="Q25" s="57"/>
      <c r="R25" s="58"/>
      <c r="S25" s="43"/>
      <c r="T25" s="57"/>
      <c r="U25" s="57"/>
      <c r="V25" s="62"/>
      <c r="W25" s="62"/>
      <c r="X25" s="65"/>
      <c r="Y25" s="62"/>
      <c r="Z25" s="62"/>
      <c r="AA25" s="56"/>
      <c r="AB25" s="59"/>
      <c r="AC25" s="56"/>
      <c r="AD25" s="67"/>
      <c r="AE25" s="62"/>
      <c r="AF25" s="62"/>
      <c r="AG25" s="62"/>
      <c r="AH25" s="62"/>
      <c r="AI25" s="62"/>
      <c r="AJ25" s="62"/>
    </row>
    <row r="26" spans="1:36" x14ac:dyDescent="0.35">
      <c r="A26" s="41">
        <v>43268</v>
      </c>
      <c r="B26" s="57"/>
      <c r="C26" s="57"/>
      <c r="D26" s="43"/>
      <c r="E26" s="44"/>
      <c r="F26" s="56"/>
      <c r="G26" s="57"/>
      <c r="H26" s="58"/>
      <c r="I26" s="59"/>
      <c r="J26" s="62"/>
      <c r="K26" s="56"/>
      <c r="L26" s="59"/>
      <c r="M26" s="62"/>
      <c r="N26" s="62"/>
      <c r="O26" s="59"/>
      <c r="P26" s="56"/>
      <c r="Q26" s="57"/>
      <c r="R26" s="58"/>
      <c r="S26" s="43"/>
      <c r="T26" s="57"/>
      <c r="U26" s="57"/>
      <c r="V26" s="62"/>
      <c r="W26" s="62"/>
      <c r="X26" s="65"/>
      <c r="Y26" s="71"/>
      <c r="Z26" s="71"/>
      <c r="AA26" s="61"/>
      <c r="AB26" s="59"/>
      <c r="AC26" s="56"/>
      <c r="AD26" s="67"/>
      <c r="AE26" s="62"/>
      <c r="AF26" s="62"/>
      <c r="AG26" s="77"/>
      <c r="AH26" s="77"/>
      <c r="AI26" s="77"/>
      <c r="AJ26" s="62"/>
    </row>
    <row r="27" spans="1:36" x14ac:dyDescent="0.35">
      <c r="A27" s="41">
        <v>43269</v>
      </c>
      <c r="B27" s="57"/>
      <c r="C27" s="57"/>
      <c r="D27" s="43"/>
      <c r="E27" s="44"/>
      <c r="F27" s="56"/>
      <c r="G27" s="57"/>
      <c r="H27" s="58"/>
      <c r="I27" s="59"/>
      <c r="J27" s="62"/>
      <c r="K27" s="56"/>
      <c r="L27" s="59"/>
      <c r="M27" s="62"/>
      <c r="N27" s="62"/>
      <c r="O27" s="59"/>
      <c r="P27" s="56"/>
      <c r="Q27" s="57"/>
      <c r="R27" s="58"/>
      <c r="S27" s="43"/>
      <c r="T27" s="57"/>
      <c r="U27" s="57"/>
      <c r="V27" s="56"/>
      <c r="W27" s="62"/>
      <c r="X27" s="65"/>
      <c r="Y27" s="62"/>
      <c r="Z27" s="62"/>
      <c r="AA27" s="56"/>
      <c r="AB27" s="59"/>
      <c r="AC27" s="56"/>
      <c r="AD27" s="67"/>
      <c r="AE27" s="62"/>
      <c r="AF27" s="62"/>
      <c r="AG27" s="62"/>
      <c r="AH27" s="62"/>
      <c r="AI27" s="62"/>
      <c r="AJ27" s="62"/>
    </row>
    <row r="28" spans="1:36" x14ac:dyDescent="0.35">
      <c r="A28" s="41">
        <v>43270</v>
      </c>
      <c r="B28" s="57"/>
      <c r="C28" s="57"/>
      <c r="D28" s="43"/>
      <c r="E28" s="44"/>
      <c r="F28" s="56"/>
      <c r="G28" s="57"/>
      <c r="H28" s="58"/>
      <c r="I28" s="59"/>
      <c r="J28" s="62"/>
      <c r="K28" s="56"/>
      <c r="L28" s="59"/>
      <c r="M28" s="62"/>
      <c r="N28" s="72">
        <v>15.25</v>
      </c>
      <c r="O28" s="82">
        <v>10.68</v>
      </c>
      <c r="P28" s="56"/>
      <c r="Q28" s="57"/>
      <c r="R28" s="58"/>
      <c r="S28" s="43"/>
      <c r="T28" s="57"/>
      <c r="U28" s="57"/>
      <c r="V28" s="62"/>
      <c r="W28" s="62"/>
      <c r="X28" s="65"/>
      <c r="Y28" s="62"/>
      <c r="Z28" s="62"/>
      <c r="AA28" s="56"/>
      <c r="AB28" s="59"/>
      <c r="AC28" s="69">
        <v>30.87</v>
      </c>
      <c r="AD28" s="67"/>
      <c r="AE28" s="62"/>
      <c r="AF28" s="62"/>
      <c r="AG28" s="62"/>
      <c r="AH28" s="62"/>
      <c r="AI28" s="62"/>
      <c r="AJ28" s="62"/>
    </row>
    <row r="29" spans="1:36" x14ac:dyDescent="0.35">
      <c r="A29" s="41">
        <v>43271</v>
      </c>
      <c r="B29" s="57"/>
      <c r="C29" s="57"/>
      <c r="D29" s="43"/>
      <c r="E29" s="44"/>
      <c r="F29" s="56"/>
      <c r="G29" s="57"/>
      <c r="H29" s="58"/>
      <c r="I29" s="59"/>
      <c r="J29" s="62"/>
      <c r="K29" s="56"/>
      <c r="L29" s="59"/>
      <c r="M29" s="62"/>
      <c r="N29" s="62"/>
      <c r="O29" s="59"/>
      <c r="P29" s="56"/>
      <c r="Q29" s="57"/>
      <c r="R29" s="58"/>
      <c r="S29" s="43"/>
      <c r="T29" s="57"/>
      <c r="U29" s="54"/>
      <c r="V29" s="72">
        <v>38.96</v>
      </c>
      <c r="W29" s="62"/>
      <c r="X29" s="65"/>
      <c r="Y29" s="62"/>
      <c r="Z29" s="72">
        <v>24.94</v>
      </c>
      <c r="AA29" s="56"/>
      <c r="AB29" s="80">
        <v>31.42</v>
      </c>
      <c r="AC29" s="56"/>
      <c r="AD29" s="67"/>
      <c r="AE29" s="62"/>
      <c r="AF29" s="62"/>
      <c r="AG29" s="62"/>
      <c r="AH29" s="62"/>
      <c r="AI29" s="62"/>
      <c r="AJ29" s="62"/>
    </row>
    <row r="30" spans="1:36" x14ac:dyDescent="0.35">
      <c r="A30" s="41">
        <v>43272</v>
      </c>
      <c r="B30" s="57"/>
      <c r="C30" s="57"/>
      <c r="D30" s="86">
        <v>41.02</v>
      </c>
      <c r="E30" s="57"/>
      <c r="F30" s="56"/>
      <c r="G30" s="57"/>
      <c r="H30" s="58"/>
      <c r="I30" s="59"/>
      <c r="J30" s="62"/>
      <c r="K30" s="56"/>
      <c r="L30" s="59"/>
      <c r="M30" s="62"/>
      <c r="N30" s="62"/>
      <c r="O30" s="59"/>
      <c r="P30" s="56"/>
      <c r="Q30" s="57"/>
      <c r="R30" s="58"/>
      <c r="S30" s="70">
        <v>54.21</v>
      </c>
      <c r="T30" s="75">
        <v>39.71</v>
      </c>
      <c r="U30" s="57"/>
      <c r="V30" s="72">
        <v>34.08</v>
      </c>
      <c r="W30" s="62"/>
      <c r="X30" s="65"/>
      <c r="Y30" s="62"/>
      <c r="Z30" s="62"/>
      <c r="AA30" s="56"/>
      <c r="AB30" s="59"/>
      <c r="AC30" s="56"/>
      <c r="AD30" s="67"/>
      <c r="AE30" s="62"/>
      <c r="AF30" s="62"/>
      <c r="AG30" s="62"/>
      <c r="AH30" s="62"/>
      <c r="AI30" s="62"/>
      <c r="AJ30" s="62"/>
    </row>
    <row r="31" spans="1:36" x14ac:dyDescent="0.35">
      <c r="A31" s="41">
        <v>43273</v>
      </c>
      <c r="B31" s="87"/>
      <c r="C31" s="87"/>
      <c r="D31" s="43"/>
      <c r="E31" s="55">
        <v>24.17</v>
      </c>
      <c r="F31" s="56"/>
      <c r="G31" s="57"/>
      <c r="H31" s="58"/>
      <c r="I31" s="59"/>
      <c r="J31" s="62"/>
      <c r="K31" s="56"/>
      <c r="L31" s="88"/>
      <c r="M31" s="89">
        <v>14.28</v>
      </c>
      <c r="N31" s="90"/>
      <c r="O31" s="88"/>
      <c r="P31" s="56"/>
      <c r="Q31" s="57"/>
      <c r="R31" s="58"/>
      <c r="S31" s="43"/>
      <c r="T31" s="54"/>
      <c r="U31" s="57"/>
      <c r="V31" s="62"/>
      <c r="W31" s="62"/>
      <c r="X31" s="65"/>
      <c r="Y31" s="71"/>
      <c r="Z31" s="71"/>
      <c r="AA31" s="56"/>
      <c r="AB31" s="59"/>
      <c r="AC31" s="56"/>
      <c r="AD31" s="67"/>
      <c r="AE31" s="62"/>
      <c r="AF31" s="62"/>
      <c r="AG31" s="77"/>
      <c r="AH31" s="77"/>
      <c r="AI31" s="77"/>
      <c r="AJ31" s="77"/>
    </row>
    <row r="32" spans="1:36" x14ac:dyDescent="0.35">
      <c r="A32" s="41">
        <v>43274</v>
      </c>
      <c r="B32" s="63">
        <v>34.479999999999997</v>
      </c>
      <c r="C32" s="63"/>
      <c r="D32" s="43"/>
      <c r="E32" s="84"/>
      <c r="F32" s="56"/>
      <c r="G32" s="57"/>
      <c r="H32" s="58"/>
      <c r="I32" s="59"/>
      <c r="J32" s="62"/>
      <c r="K32" s="56"/>
      <c r="L32" s="65"/>
      <c r="M32" s="62"/>
      <c r="N32" s="62"/>
      <c r="O32" s="59"/>
      <c r="P32" s="85"/>
      <c r="Q32" s="54"/>
      <c r="R32" s="91"/>
      <c r="S32" s="43"/>
      <c r="T32" s="57"/>
      <c r="U32" s="54"/>
      <c r="V32" s="71"/>
      <c r="X32" s="73">
        <v>10.11</v>
      </c>
      <c r="Y32" s="62"/>
      <c r="Z32" s="71"/>
      <c r="AA32" s="92">
        <v>10.76</v>
      </c>
      <c r="AB32" s="93"/>
      <c r="AC32" s="66"/>
      <c r="AD32" s="94"/>
      <c r="AE32" s="62"/>
      <c r="AF32" s="62"/>
      <c r="AG32" s="62"/>
      <c r="AH32" s="71"/>
      <c r="AI32" s="71"/>
      <c r="AJ32" s="71"/>
    </row>
    <row r="33" spans="1:39" x14ac:dyDescent="0.35">
      <c r="A33" s="41">
        <v>43275</v>
      </c>
      <c r="B33" s="57"/>
      <c r="C33" s="57"/>
      <c r="D33" s="43"/>
      <c r="E33" s="44"/>
      <c r="F33" s="56"/>
      <c r="G33" s="57"/>
      <c r="H33" s="58"/>
      <c r="I33" s="59"/>
      <c r="J33" s="62"/>
      <c r="K33" s="56"/>
      <c r="L33" s="65"/>
      <c r="M33" s="62"/>
      <c r="N33" s="62"/>
      <c r="O33" s="59"/>
      <c r="P33" s="56"/>
      <c r="Q33" s="57"/>
      <c r="R33" s="58"/>
      <c r="S33" s="43"/>
      <c r="T33" s="57"/>
      <c r="U33" s="57"/>
      <c r="V33" s="62"/>
      <c r="W33" s="89">
        <v>22.15</v>
      </c>
      <c r="X33" s="65"/>
      <c r="Y33" s="62"/>
      <c r="Z33" s="62"/>
      <c r="AA33" s="56"/>
      <c r="AB33" s="59"/>
      <c r="AC33" s="69">
        <v>39.619999999999997</v>
      </c>
      <c r="AD33" s="67"/>
      <c r="AE33" s="62"/>
      <c r="AF33" s="62"/>
      <c r="AG33" s="62"/>
      <c r="AH33" s="62"/>
      <c r="AI33" s="62"/>
      <c r="AJ33" s="62"/>
      <c r="AK33" s="95"/>
    </row>
    <row r="34" spans="1:39" x14ac:dyDescent="0.35">
      <c r="A34" s="41">
        <v>43276</v>
      </c>
      <c r="B34" s="57"/>
      <c r="C34" s="57"/>
      <c r="D34" s="43"/>
      <c r="E34" s="55">
        <v>30.79</v>
      </c>
      <c r="F34" s="56"/>
      <c r="G34" s="57"/>
      <c r="H34" s="58"/>
      <c r="I34" s="59"/>
      <c r="J34" s="62"/>
      <c r="K34" s="56"/>
      <c r="L34" s="59"/>
      <c r="M34" s="71"/>
      <c r="N34" s="62"/>
      <c r="O34" s="59"/>
      <c r="P34" s="56"/>
      <c r="Q34" s="57"/>
      <c r="R34" s="58"/>
      <c r="S34" s="70">
        <v>60.7</v>
      </c>
      <c r="T34" s="57"/>
      <c r="U34" s="57"/>
      <c r="V34" s="62"/>
      <c r="W34" s="62"/>
      <c r="X34" s="65"/>
      <c r="Y34" s="62"/>
      <c r="Z34" s="62"/>
      <c r="AA34" s="56"/>
      <c r="AB34" s="59"/>
      <c r="AC34" s="56"/>
      <c r="AD34" s="67"/>
      <c r="AE34" s="62"/>
      <c r="AF34" s="62"/>
      <c r="AG34" s="62"/>
      <c r="AH34" s="62"/>
      <c r="AI34" s="62"/>
      <c r="AJ34" s="62"/>
      <c r="AK34" s="96"/>
    </row>
    <row r="35" spans="1:39" x14ac:dyDescent="0.35">
      <c r="A35" s="41">
        <v>43277</v>
      </c>
      <c r="B35" s="57"/>
      <c r="C35" s="57"/>
      <c r="D35" s="43"/>
      <c r="E35" s="44"/>
      <c r="F35" s="56"/>
      <c r="G35" s="57"/>
      <c r="H35" s="58"/>
      <c r="I35" s="44"/>
      <c r="J35" s="62"/>
      <c r="K35" s="56"/>
      <c r="L35" s="59"/>
      <c r="M35" s="62"/>
      <c r="N35" s="62"/>
      <c r="O35" s="59"/>
      <c r="P35" s="56"/>
      <c r="Q35" s="57"/>
      <c r="R35" s="58"/>
      <c r="S35" s="43"/>
      <c r="T35" s="57"/>
      <c r="U35" s="57"/>
      <c r="V35" s="72">
        <v>9.39</v>
      </c>
      <c r="W35" s="62"/>
      <c r="X35" s="65"/>
      <c r="Y35" s="62"/>
      <c r="Z35" s="62"/>
      <c r="AA35" s="82">
        <v>38.19</v>
      </c>
      <c r="AB35" s="97">
        <v>41.66</v>
      </c>
      <c r="AC35" s="56"/>
      <c r="AD35" s="67"/>
      <c r="AE35" s="62"/>
      <c r="AF35" s="62"/>
      <c r="AG35" s="62"/>
      <c r="AH35" s="62"/>
      <c r="AI35" s="62"/>
      <c r="AJ35" s="62"/>
    </row>
    <row r="36" spans="1:39" x14ac:dyDescent="0.35">
      <c r="A36" s="41">
        <v>43278</v>
      </c>
      <c r="B36" s="57"/>
      <c r="C36" s="57"/>
      <c r="D36" s="43"/>
      <c r="E36" s="44"/>
      <c r="F36" s="56"/>
      <c r="G36" s="57"/>
      <c r="H36" s="58"/>
      <c r="I36" s="59"/>
      <c r="J36" s="62"/>
      <c r="K36" s="56"/>
      <c r="L36" s="59"/>
      <c r="M36" s="62"/>
      <c r="N36" s="62"/>
      <c r="O36" s="59"/>
      <c r="P36" s="79">
        <v>11.34</v>
      </c>
      <c r="Q36" s="57"/>
      <c r="R36" s="58"/>
      <c r="S36" s="43"/>
      <c r="T36" s="57"/>
      <c r="U36" s="57"/>
      <c r="V36" s="62"/>
      <c r="W36" s="62"/>
      <c r="X36" s="65"/>
      <c r="Y36" s="71"/>
      <c r="Z36" s="71"/>
      <c r="AA36" s="56"/>
      <c r="AB36" s="59"/>
      <c r="AC36" s="56"/>
      <c r="AD36" s="67"/>
      <c r="AE36" s="62"/>
      <c r="AF36" s="77"/>
      <c r="AG36" s="77"/>
      <c r="AH36" s="77"/>
      <c r="AI36" s="77"/>
      <c r="AJ36" s="62"/>
    </row>
    <row r="37" spans="1:39" x14ac:dyDescent="0.35">
      <c r="A37" s="41">
        <v>43279</v>
      </c>
      <c r="B37" s="57"/>
      <c r="C37" s="57"/>
      <c r="D37" s="86">
        <v>32.19</v>
      </c>
      <c r="E37" s="55">
        <v>39.51</v>
      </c>
      <c r="F37" s="56"/>
      <c r="G37" s="57"/>
      <c r="H37" s="58"/>
      <c r="I37" s="59"/>
      <c r="J37" s="62"/>
      <c r="K37" s="56"/>
      <c r="L37" s="59"/>
      <c r="M37" s="62"/>
      <c r="N37" s="62"/>
      <c r="O37" s="82">
        <v>10.68</v>
      </c>
      <c r="P37" s="58"/>
      <c r="Q37" s="57"/>
      <c r="R37" s="58"/>
      <c r="S37" s="43"/>
      <c r="T37" s="57"/>
      <c r="U37" s="57"/>
      <c r="V37" s="62"/>
      <c r="W37" s="62"/>
      <c r="X37" s="65"/>
      <c r="Y37" s="71"/>
      <c r="Z37" s="72">
        <v>27.05</v>
      </c>
      <c r="AA37" s="56"/>
      <c r="AB37" s="59"/>
      <c r="AC37" s="56"/>
      <c r="AD37" s="67"/>
      <c r="AE37" s="62"/>
      <c r="AF37" s="62"/>
      <c r="AG37" s="62"/>
      <c r="AH37" s="62"/>
      <c r="AI37" s="62"/>
      <c r="AJ37" s="62"/>
    </row>
    <row r="38" spans="1:39" x14ac:dyDescent="0.35">
      <c r="A38" s="41">
        <v>43280</v>
      </c>
      <c r="B38" s="63">
        <v>36.39</v>
      </c>
      <c r="C38" s="63"/>
      <c r="D38" s="43"/>
      <c r="E38" s="44"/>
      <c r="F38" s="56"/>
      <c r="G38" s="57"/>
      <c r="H38" s="58"/>
      <c r="I38" s="59"/>
      <c r="J38" s="62"/>
      <c r="K38" s="56"/>
      <c r="L38" s="59"/>
      <c r="M38" s="57"/>
      <c r="N38" s="57"/>
      <c r="O38" s="59"/>
      <c r="P38" s="67"/>
      <c r="Q38" s="57"/>
      <c r="R38" s="58"/>
      <c r="S38" s="43"/>
      <c r="T38" s="57"/>
      <c r="U38" s="57"/>
      <c r="V38" s="63">
        <v>37.53</v>
      </c>
      <c r="W38" s="57"/>
      <c r="X38" s="65"/>
      <c r="Y38" s="62"/>
      <c r="Z38" s="62"/>
      <c r="AA38" s="67"/>
      <c r="AB38" s="59"/>
      <c r="AC38" s="69">
        <v>36.92</v>
      </c>
      <c r="AD38" s="67"/>
      <c r="AE38" s="62"/>
      <c r="AF38" s="62"/>
      <c r="AG38" s="62"/>
      <c r="AH38" s="62"/>
      <c r="AI38" s="62"/>
      <c r="AJ38" s="62"/>
    </row>
    <row r="39" spans="1:39" x14ac:dyDescent="0.35">
      <c r="A39" s="41">
        <v>43281</v>
      </c>
      <c r="B39" s="57"/>
      <c r="C39" s="57"/>
      <c r="D39" s="43"/>
      <c r="E39" s="44"/>
      <c r="F39" s="62"/>
      <c r="G39" s="62"/>
      <c r="H39" s="62"/>
      <c r="I39" s="62"/>
      <c r="J39" s="62"/>
      <c r="K39" s="62"/>
      <c r="L39" s="62"/>
      <c r="M39" s="57"/>
      <c r="N39" s="57"/>
      <c r="O39" s="59"/>
      <c r="P39" s="67"/>
      <c r="Q39" s="62"/>
      <c r="R39" s="62"/>
      <c r="S39" s="43"/>
      <c r="T39" s="57"/>
      <c r="U39" s="62"/>
      <c r="V39" s="57"/>
      <c r="W39" s="57"/>
      <c r="X39" s="65"/>
      <c r="Y39" s="62"/>
      <c r="Z39" s="62"/>
      <c r="AA39" s="67"/>
      <c r="AB39" s="62"/>
      <c r="AC39" s="62"/>
      <c r="AD39" s="62"/>
      <c r="AE39" s="62"/>
      <c r="AF39" s="62"/>
      <c r="AG39" s="62"/>
      <c r="AH39" s="62"/>
      <c r="AI39" s="62"/>
      <c r="AJ39" s="62"/>
    </row>
    <row r="40" spans="1:39" ht="15" thickBot="1" x14ac:dyDescent="0.4">
      <c r="A40" s="41">
        <v>43282</v>
      </c>
      <c r="B40" s="57"/>
      <c r="C40" s="57"/>
      <c r="D40" s="43"/>
      <c r="E40" s="44"/>
      <c r="F40" s="98"/>
      <c r="G40" s="99"/>
      <c r="H40" s="100"/>
      <c r="I40" s="101"/>
      <c r="J40" s="102"/>
      <c r="K40" s="98"/>
      <c r="L40" s="101"/>
      <c r="M40" s="57"/>
      <c r="N40" s="57"/>
      <c r="O40" s="59"/>
      <c r="P40" s="67"/>
      <c r="Q40" s="99"/>
      <c r="R40" s="100"/>
      <c r="S40" s="43"/>
      <c r="T40" s="57"/>
      <c r="U40" s="62"/>
      <c r="V40" s="57"/>
      <c r="W40" s="57"/>
      <c r="X40" s="65"/>
      <c r="Y40" s="62"/>
      <c r="Z40" s="62"/>
      <c r="AA40" s="67"/>
      <c r="AB40" s="101"/>
      <c r="AC40" s="98"/>
      <c r="AD40" s="103"/>
      <c r="AE40" s="102"/>
      <c r="AF40" s="102"/>
      <c r="AG40" s="102"/>
      <c r="AH40" s="102"/>
      <c r="AI40" s="102"/>
      <c r="AJ40" s="102"/>
    </row>
    <row r="41" spans="1:39" ht="14.25" customHeight="1" x14ac:dyDescent="0.35">
      <c r="A41" s="104"/>
      <c r="B41" s="105"/>
      <c r="C41" s="105"/>
      <c r="D41" s="106"/>
      <c r="E41" s="107"/>
      <c r="F41" s="108"/>
      <c r="G41" s="109"/>
      <c r="H41" s="110"/>
      <c r="I41" s="111"/>
      <c r="J41" s="107"/>
      <c r="K41" s="112"/>
      <c r="L41" s="111"/>
      <c r="M41" s="107"/>
      <c r="N41" s="107"/>
      <c r="O41" s="110"/>
      <c r="P41" s="112"/>
      <c r="Q41" s="113"/>
      <c r="R41" s="110"/>
      <c r="S41" s="107"/>
      <c r="T41" s="114"/>
      <c r="U41" s="113"/>
      <c r="V41" s="107"/>
      <c r="W41" s="107"/>
      <c r="X41" s="110"/>
      <c r="Y41" s="110"/>
      <c r="Z41" s="110"/>
      <c r="AA41" s="112"/>
      <c r="AB41" s="111"/>
      <c r="AC41" s="108"/>
      <c r="AD41" s="115"/>
      <c r="AE41" s="116"/>
      <c r="AF41" s="116"/>
      <c r="AG41" s="117"/>
      <c r="AH41" s="117"/>
      <c r="AI41" s="117"/>
      <c r="AJ41" s="117"/>
      <c r="AK41" s="118"/>
      <c r="AL41" s="119"/>
    </row>
    <row r="42" spans="1:39" ht="15.5" x14ac:dyDescent="0.35">
      <c r="A42" s="120" t="s">
        <v>462</v>
      </c>
      <c r="B42" s="121">
        <f>SUM(B10:B41)</f>
        <v>212.70999999999998</v>
      </c>
      <c r="C42" s="121"/>
      <c r="D42" s="121">
        <f>SUM(D10:D41)</f>
        <v>73.210000000000008</v>
      </c>
      <c r="E42" s="121">
        <f>SUM(E10:E41)</f>
        <v>196.47</v>
      </c>
      <c r="F42" s="121">
        <f t="shared" ref="F42:AC42" si="0">SUM(F10:F41)</f>
        <v>0</v>
      </c>
      <c r="G42" s="121">
        <f t="shared" si="0"/>
        <v>0</v>
      </c>
      <c r="H42" s="121">
        <f t="shared" si="0"/>
        <v>0</v>
      </c>
      <c r="I42" s="121">
        <f t="shared" si="0"/>
        <v>0</v>
      </c>
      <c r="J42" s="121">
        <f t="shared" si="0"/>
        <v>0</v>
      </c>
      <c r="K42" s="121">
        <f t="shared" si="0"/>
        <v>0</v>
      </c>
      <c r="L42" s="121">
        <f t="shared" si="0"/>
        <v>0</v>
      </c>
      <c r="M42" s="121">
        <f t="shared" si="0"/>
        <v>27.34</v>
      </c>
      <c r="N42" s="121">
        <f t="shared" si="0"/>
        <v>25.7</v>
      </c>
      <c r="O42" s="121">
        <f t="shared" si="0"/>
        <v>42.32</v>
      </c>
      <c r="P42" s="121">
        <f t="shared" si="0"/>
        <v>25.08</v>
      </c>
      <c r="Q42" s="121">
        <f t="shared" si="0"/>
        <v>0</v>
      </c>
      <c r="R42" s="121">
        <f t="shared" si="0"/>
        <v>0</v>
      </c>
      <c r="S42" s="121">
        <f t="shared" si="0"/>
        <v>222.53000000000003</v>
      </c>
      <c r="T42" s="121">
        <f t="shared" si="0"/>
        <v>78.680000000000007</v>
      </c>
      <c r="U42" s="121">
        <f t="shared" si="0"/>
        <v>10.029999999999999</v>
      </c>
      <c r="V42" s="121">
        <f>SUM(V10:V41)</f>
        <v>258.96000000000004</v>
      </c>
      <c r="W42" s="121">
        <f t="shared" si="0"/>
        <v>75.419999999999987</v>
      </c>
      <c r="X42" s="121">
        <f t="shared" si="0"/>
        <v>31.83</v>
      </c>
      <c r="Y42" s="121">
        <f t="shared" si="0"/>
        <v>6.1</v>
      </c>
      <c r="Z42" s="121">
        <f t="shared" si="0"/>
        <v>126.52999999999999</v>
      </c>
      <c r="AA42" s="121">
        <f t="shared" si="0"/>
        <v>71.52</v>
      </c>
      <c r="AB42" s="121">
        <f>SUM(AB10:AB41)</f>
        <v>149.29000000000002</v>
      </c>
      <c r="AC42" s="121">
        <f t="shared" si="0"/>
        <v>207.05</v>
      </c>
      <c r="AD42" s="122"/>
      <c r="AE42" s="123"/>
      <c r="AF42" s="123"/>
      <c r="AG42" s="123"/>
      <c r="AH42" s="123"/>
      <c r="AI42" s="123"/>
      <c r="AJ42" s="123"/>
      <c r="AK42" s="118"/>
      <c r="AL42" s="118"/>
    </row>
    <row r="43" spans="1:39" ht="15.5" x14ac:dyDescent="0.35">
      <c r="A43" s="124" t="s">
        <v>433</v>
      </c>
      <c r="B43" s="125">
        <f>B42*$B$6</f>
        <v>1393250.4999999998</v>
      </c>
      <c r="C43" s="125"/>
      <c r="D43" s="125">
        <f t="shared" ref="D43:O43" si="1">D42*$B$6</f>
        <v>479525.50000000006</v>
      </c>
      <c r="E43" s="125">
        <f t="shared" si="1"/>
        <v>1286878.5</v>
      </c>
      <c r="F43" s="125">
        <f t="shared" si="1"/>
        <v>0</v>
      </c>
      <c r="G43" s="125">
        <f t="shared" si="1"/>
        <v>0</v>
      </c>
      <c r="H43" s="125">
        <f t="shared" si="1"/>
        <v>0</v>
      </c>
      <c r="I43" s="125">
        <f t="shared" si="1"/>
        <v>0</v>
      </c>
      <c r="J43" s="125">
        <f t="shared" si="1"/>
        <v>0</v>
      </c>
      <c r="K43" s="125">
        <f t="shared" si="1"/>
        <v>0</v>
      </c>
      <c r="L43" s="125">
        <f t="shared" si="1"/>
        <v>0</v>
      </c>
      <c r="M43" s="125">
        <f t="shared" si="1"/>
        <v>179077</v>
      </c>
      <c r="N43" s="125">
        <f t="shared" si="1"/>
        <v>168335</v>
      </c>
      <c r="O43" s="125">
        <f t="shared" si="1"/>
        <v>277196</v>
      </c>
      <c r="P43" s="125">
        <f>P42*$B$6</f>
        <v>164274</v>
      </c>
      <c r="Q43" s="126">
        <f>SUM(Q11:Q42)</f>
        <v>0</v>
      </c>
      <c r="R43" s="126">
        <f>SUM(R11:R42)</f>
        <v>0</v>
      </c>
      <c r="S43" s="127">
        <v>0</v>
      </c>
      <c r="T43" s="128">
        <v>0</v>
      </c>
      <c r="U43" s="127"/>
      <c r="V43" s="125">
        <f t="shared" ref="V43:AA43" si="2">V42*$V$6</f>
        <v>1696188.0000000002</v>
      </c>
      <c r="W43" s="125">
        <f t="shared" si="2"/>
        <v>494000.99999999994</v>
      </c>
      <c r="X43" s="125">
        <f t="shared" si="2"/>
        <v>208486.5</v>
      </c>
      <c r="Y43" s="125">
        <f t="shared" si="2"/>
        <v>39955</v>
      </c>
      <c r="Z43" s="125">
        <f t="shared" si="2"/>
        <v>828771.49999999988</v>
      </c>
      <c r="AA43" s="125">
        <f t="shared" si="2"/>
        <v>468456</v>
      </c>
      <c r="AB43" s="127"/>
      <c r="AC43" s="125">
        <f>AC30*V6</f>
        <v>0</v>
      </c>
      <c r="AD43" s="129"/>
      <c r="AE43" s="129"/>
      <c r="AF43" s="129"/>
      <c r="AG43" s="129"/>
      <c r="AH43" s="129"/>
      <c r="AI43" s="129"/>
      <c r="AJ43" s="129"/>
      <c r="AK43" s="118"/>
      <c r="AL43" s="118"/>
    </row>
    <row r="44" spans="1:39" ht="15.5" x14ac:dyDescent="0.35">
      <c r="A44" s="130" t="s">
        <v>228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2"/>
      <c r="P44" s="133"/>
      <c r="Q44" s="132"/>
      <c r="R44" s="132"/>
      <c r="S44" s="131">
        <f>S42*$S$6</f>
        <v>2247553.0000000005</v>
      </c>
      <c r="T44" s="131">
        <f>T42*$S$6</f>
        <v>794668.00000000012</v>
      </c>
      <c r="U44" s="134"/>
      <c r="V44" s="135"/>
      <c r="W44" s="135"/>
      <c r="X44" s="135"/>
      <c r="Y44" s="135"/>
      <c r="Z44" s="135"/>
      <c r="AA44" s="136"/>
      <c r="AB44" s="137"/>
      <c r="AC44" s="136"/>
      <c r="AD44" s="138"/>
      <c r="AE44" s="139"/>
      <c r="AF44" s="139"/>
      <c r="AG44" s="139"/>
      <c r="AH44" s="139"/>
      <c r="AI44" s="139"/>
      <c r="AJ44" s="139"/>
      <c r="AK44" s="118"/>
      <c r="AL44" s="118"/>
    </row>
    <row r="45" spans="1:39" ht="15.5" x14ac:dyDescent="0.35">
      <c r="A45" s="140" t="s">
        <v>461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2">
        <f>SUM(V30+V25+V19+V11)*U6</f>
        <v>0</v>
      </c>
      <c r="W45" s="143"/>
      <c r="X45" s="143"/>
      <c r="Y45" s="143"/>
      <c r="Z45" s="143"/>
      <c r="AA45" s="144"/>
      <c r="AB45" s="145">
        <f>AB42*$AB$6</f>
        <v>768843.50000000012</v>
      </c>
      <c r="AC45" s="145">
        <f>AC42*$AB$6</f>
        <v>1066307.5</v>
      </c>
      <c r="AD45" s="146"/>
      <c r="AE45" s="143"/>
      <c r="AF45" s="143"/>
      <c r="AG45" s="143"/>
      <c r="AH45" s="143"/>
      <c r="AI45" s="143"/>
      <c r="AJ45" s="143"/>
      <c r="AK45" s="118"/>
      <c r="AL45" s="118"/>
    </row>
    <row r="46" spans="1:39" ht="15.5" x14ac:dyDescent="0.35">
      <c r="A46" s="147" t="s">
        <v>429</v>
      </c>
      <c r="B46" s="148">
        <f>(B17+B14)*AM5</f>
        <v>528216</v>
      </c>
      <c r="C46" s="148"/>
      <c r="D46" s="148">
        <f>SUM(D22)*7800</f>
        <v>0</v>
      </c>
      <c r="E46" s="148">
        <f>SUM(E22)*7800</f>
        <v>0</v>
      </c>
      <c r="F46" s="148">
        <f t="shared" ref="F46:V46" si="3">F40*7600</f>
        <v>0</v>
      </c>
      <c r="G46" s="148">
        <f t="shared" si="3"/>
        <v>0</v>
      </c>
      <c r="H46" s="148">
        <f t="shared" si="3"/>
        <v>0</v>
      </c>
      <c r="I46" s="148">
        <f t="shared" si="3"/>
        <v>0</v>
      </c>
      <c r="J46" s="148">
        <f t="shared" si="3"/>
        <v>0</v>
      </c>
      <c r="K46" s="148">
        <f t="shared" si="3"/>
        <v>0</v>
      </c>
      <c r="L46" s="148">
        <f t="shared" si="3"/>
        <v>0</v>
      </c>
      <c r="M46" s="148">
        <f>(M17)*AM5</f>
        <v>101868</v>
      </c>
      <c r="N46" s="148">
        <f>(N17)*AM5</f>
        <v>81510</v>
      </c>
      <c r="O46" s="148">
        <f>SUM(O12)*AM5</f>
        <v>80184</v>
      </c>
      <c r="P46" s="148">
        <f>SUM(P17)*AM5</f>
        <v>107172</v>
      </c>
      <c r="Q46" s="148">
        <f t="shared" si="3"/>
        <v>0</v>
      </c>
      <c r="R46" s="148">
        <f t="shared" si="3"/>
        <v>0</v>
      </c>
      <c r="S46" s="148">
        <f t="shared" si="3"/>
        <v>0</v>
      </c>
      <c r="T46" s="148">
        <f t="shared" si="3"/>
        <v>0</v>
      </c>
      <c r="U46" s="148">
        <f t="shared" si="3"/>
        <v>0</v>
      </c>
      <c r="V46" s="148">
        <f t="shared" si="3"/>
        <v>0</v>
      </c>
      <c r="W46" s="149">
        <f>SUM(W14)*7800</f>
        <v>0</v>
      </c>
      <c r="X46" s="149">
        <f>SUM(X25+X12)*7800</f>
        <v>0</v>
      </c>
      <c r="Y46" s="150">
        <f>Y34+Y18*AL4</f>
        <v>0</v>
      </c>
      <c r="Z46" s="149"/>
      <c r="AA46" s="149">
        <f>AA27*AL4</f>
        <v>0</v>
      </c>
      <c r="AB46" s="151"/>
      <c r="AC46" s="152"/>
      <c r="AD46" s="153"/>
      <c r="AE46" s="154"/>
      <c r="AF46" s="154"/>
      <c r="AG46" s="154"/>
      <c r="AH46" s="154"/>
      <c r="AI46" s="154"/>
      <c r="AJ46" s="154"/>
      <c r="AK46" s="118"/>
      <c r="AL46" s="118"/>
    </row>
    <row r="47" spans="1:39" s="176" customFormat="1" ht="16" thickBot="1" x14ac:dyDescent="0.4">
      <c r="A47" s="155" t="s">
        <v>463</v>
      </c>
      <c r="B47" s="156">
        <f>B46+B43</f>
        <v>1921466.4999999998</v>
      </c>
      <c r="C47" s="157"/>
      <c r="D47" s="158">
        <f>D46+D43</f>
        <v>479525.50000000006</v>
      </c>
      <c r="E47" s="159">
        <f>E43</f>
        <v>1286878.5</v>
      </c>
      <c r="F47" s="160"/>
      <c r="G47" s="161"/>
      <c r="H47" s="162"/>
      <c r="I47" s="163"/>
      <c r="J47" s="164"/>
      <c r="K47" s="160"/>
      <c r="L47" s="163"/>
      <c r="M47" s="159">
        <f>M46+M43</f>
        <v>280945</v>
      </c>
      <c r="N47" s="165">
        <f>N42*B6</f>
        <v>168335</v>
      </c>
      <c r="O47" s="159">
        <f>O46+O43</f>
        <v>357380</v>
      </c>
      <c r="P47" s="160">
        <f>P46+P43</f>
        <v>271446</v>
      </c>
      <c r="Q47" s="160">
        <f>Q42*D6</f>
        <v>0</v>
      </c>
      <c r="R47" s="160">
        <f>R42*E6</f>
        <v>0</v>
      </c>
      <c r="S47" s="166">
        <f>S44</f>
        <v>2247553.0000000005</v>
      </c>
      <c r="T47" s="166">
        <f>T44</f>
        <v>794668.00000000012</v>
      </c>
      <c r="U47" s="167">
        <f>U42*U6</f>
        <v>0</v>
      </c>
      <c r="V47" s="159">
        <f>V43</f>
        <v>1696188.0000000002</v>
      </c>
      <c r="W47" s="159">
        <f>W42*V6</f>
        <v>494000.99999999994</v>
      </c>
      <c r="X47" s="159">
        <f>X46+X43</f>
        <v>208486.5</v>
      </c>
      <c r="Y47" s="159">
        <f>Y43*Y42</f>
        <v>243725.5</v>
      </c>
      <c r="Z47" s="159">
        <f>Z46+Z43</f>
        <v>828771.49999999988</v>
      </c>
      <c r="AA47" s="166">
        <f>AA42*V6</f>
        <v>468456</v>
      </c>
      <c r="AB47" s="168">
        <f>AB42*AB6</f>
        <v>768843.50000000012</v>
      </c>
      <c r="AC47" s="169">
        <f>SUM(AC45)</f>
        <v>1066307.5</v>
      </c>
      <c r="AD47" s="170"/>
      <c r="AE47" s="171"/>
      <c r="AF47" s="172"/>
      <c r="AG47" s="172"/>
      <c r="AH47" s="172"/>
      <c r="AI47" s="172"/>
      <c r="AJ47" s="173"/>
      <c r="AK47" s="174">
        <v>3458.42</v>
      </c>
      <c r="AL47" s="174" t="e">
        <f>AK47-AK48</f>
        <v>#REF!</v>
      </c>
      <c r="AM47" s="175">
        <f>36*6550</f>
        <v>235800</v>
      </c>
    </row>
    <row r="48" spans="1:39" ht="18" thickBot="1" x14ac:dyDescent="0.4">
      <c r="A48" s="177" t="s">
        <v>464</v>
      </c>
      <c r="B48" s="1351">
        <f>P47+O47+N47+M47+E47+D47+B47</f>
        <v>4765976.5</v>
      </c>
      <c r="C48" s="1352"/>
      <c r="D48" s="1352"/>
      <c r="E48" s="1352"/>
      <c r="F48" s="1352"/>
      <c r="G48" s="1352"/>
      <c r="H48" s="1352"/>
      <c r="I48" s="1352"/>
      <c r="J48" s="1352"/>
      <c r="K48" s="1352"/>
      <c r="L48" s="1352"/>
      <c r="M48" s="1352"/>
      <c r="N48" s="1352"/>
      <c r="O48" s="1352"/>
      <c r="P48" s="1352"/>
      <c r="Q48" s="1353"/>
      <c r="R48" s="178"/>
      <c r="S48" s="1354">
        <f>T47+S47</f>
        <v>3042221.0000000005</v>
      </c>
      <c r="T48" s="1355"/>
      <c r="U48" s="1356">
        <f>AA47+Z47+Y47+X47+W47+V47</f>
        <v>3939628.5</v>
      </c>
      <c r="V48" s="1357"/>
      <c r="W48" s="1357"/>
      <c r="X48" s="1357"/>
      <c r="Y48" s="1357"/>
      <c r="Z48" s="1357"/>
      <c r="AA48" s="1358"/>
      <c r="AB48" s="1356">
        <f>AC47+AB47</f>
        <v>1835151</v>
      </c>
      <c r="AC48" s="1357"/>
      <c r="AD48" s="1357"/>
      <c r="AE48" s="1357"/>
      <c r="AF48" s="1357"/>
      <c r="AG48" s="1357"/>
      <c r="AH48" s="1357"/>
      <c r="AI48" s="1357"/>
      <c r="AJ48" s="1357"/>
      <c r="AK48" s="179" t="e">
        <f>B42+E42+I42+J42+K42+M42+N42+P42+U42+V42+W42+AA42+AB42+AC42+#REF!+#REF!</f>
        <v>#REF!</v>
      </c>
      <c r="AL48" s="180"/>
      <c r="AM48" s="118"/>
    </row>
    <row r="49" spans="1:39" ht="17.5" x14ac:dyDescent="0.35">
      <c r="A49" s="120" t="s">
        <v>464</v>
      </c>
      <c r="B49" s="1362">
        <f>SUM(B48+S48+U48+AB48)</f>
        <v>13582977</v>
      </c>
      <c r="C49" s="1363"/>
      <c r="D49" s="1363"/>
      <c r="E49" s="1363"/>
      <c r="F49" s="1363"/>
      <c r="G49" s="1363"/>
      <c r="H49" s="1363"/>
      <c r="I49" s="1363"/>
      <c r="J49" s="1363"/>
      <c r="K49" s="1363"/>
      <c r="L49" s="1363"/>
      <c r="M49" s="1363"/>
      <c r="N49" s="1363"/>
      <c r="O49" s="1363"/>
      <c r="P49" s="1363"/>
      <c r="Q49" s="1363"/>
      <c r="R49" s="1363"/>
      <c r="S49" s="1363"/>
      <c r="T49" s="1363"/>
      <c r="U49" s="1363"/>
      <c r="V49" s="1363"/>
      <c r="W49" s="1363"/>
      <c r="X49" s="1363"/>
      <c r="Y49" s="1363"/>
      <c r="Z49" s="1363"/>
      <c r="AA49" s="1363"/>
      <c r="AB49" s="1363"/>
      <c r="AC49" s="1363"/>
      <c r="AD49" s="1363"/>
      <c r="AE49" s="1363"/>
      <c r="AF49" s="1363"/>
      <c r="AG49" s="1363"/>
      <c r="AH49" s="1363"/>
      <c r="AI49" s="1363"/>
      <c r="AJ49" s="1363"/>
      <c r="AK49" s="118">
        <f>SUM(B47:AJ47)</f>
        <v>13582977</v>
      </c>
      <c r="AL49" s="118">
        <v>21879806</v>
      </c>
      <c r="AM49" s="119">
        <f>AL49-AL50</f>
        <v>11339050</v>
      </c>
    </row>
    <row r="50" spans="1:39" ht="24.5" x14ac:dyDescent="0.45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364"/>
      <c r="AB50" s="1364"/>
      <c r="AC50" s="1364"/>
      <c r="AD50" s="1364"/>
      <c r="AE50" s="1364"/>
      <c r="AF50" s="1364"/>
      <c r="AG50" s="1364"/>
      <c r="AH50" s="1364"/>
      <c r="AI50" s="1364"/>
      <c r="AJ50" s="1364"/>
      <c r="AK50" s="182"/>
      <c r="AL50" s="118">
        <f>AB48+U48+B48</f>
        <v>10540756</v>
      </c>
    </row>
    <row r="51" spans="1:39" ht="14.25" customHeight="1" x14ac:dyDescent="0.45">
      <c r="A51" s="1365"/>
      <c r="B51" s="1365"/>
      <c r="C51" s="1365"/>
      <c r="D51" s="1365"/>
      <c r="E51" s="1365"/>
      <c r="F51" s="1365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3"/>
      <c r="AC51" s="1366"/>
      <c r="AD51" s="1366"/>
      <c r="AE51" s="1366"/>
      <c r="AF51" s="1366"/>
      <c r="AG51" s="1366"/>
      <c r="AH51" s="1366"/>
      <c r="AI51" s="1366"/>
      <c r="AJ51" s="1366"/>
      <c r="AK51" s="119"/>
      <c r="AL51" s="118"/>
    </row>
    <row r="52" spans="1:39" ht="24" customHeight="1" x14ac:dyDescent="0.6">
      <c r="A52" s="1367" t="s">
        <v>465</v>
      </c>
      <c r="B52" s="1367"/>
      <c r="C52" s="1367"/>
      <c r="D52" s="1367"/>
      <c r="E52" s="1367"/>
      <c r="F52" s="1367"/>
      <c r="G52" s="184"/>
      <c r="H52" s="184"/>
      <c r="I52" s="184"/>
      <c r="J52" s="184"/>
      <c r="K52" s="184"/>
      <c r="L52" s="184"/>
      <c r="M52" s="1368" t="s">
        <v>466</v>
      </c>
      <c r="N52" s="1368"/>
      <c r="O52" s="1368"/>
      <c r="P52" s="1368"/>
      <c r="Q52" s="1368"/>
      <c r="R52" s="1368"/>
      <c r="S52" s="1368"/>
      <c r="T52" s="1368"/>
      <c r="U52" s="1368"/>
      <c r="V52" s="1368"/>
      <c r="W52" s="1368"/>
      <c r="X52" s="1368"/>
      <c r="Y52" s="1368"/>
      <c r="Z52" s="1368"/>
      <c r="AA52" s="1368"/>
      <c r="AB52" s="889"/>
      <c r="AK52" s="182">
        <f>AK51-AK50</f>
        <v>0</v>
      </c>
      <c r="AL52" s="119"/>
    </row>
    <row r="53" spans="1:39" ht="14.25" customHeight="1" x14ac:dyDescent="0.6">
      <c r="A53" s="183"/>
      <c r="B53" s="183"/>
      <c r="C53" s="183"/>
      <c r="D53" s="183"/>
      <c r="E53" s="183"/>
      <c r="F53" s="183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5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840"/>
      <c r="AL53" s="118"/>
    </row>
    <row r="54" spans="1:39" ht="14.25" customHeight="1" x14ac:dyDescent="0.6">
      <c r="A54" s="183"/>
      <c r="B54" s="183"/>
      <c r="C54" s="183"/>
      <c r="D54" s="183"/>
      <c r="E54" s="183"/>
      <c r="F54" s="183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5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840"/>
    </row>
    <row r="55" spans="1:39" ht="14.25" customHeight="1" x14ac:dyDescent="0.6">
      <c r="A55" s="183"/>
      <c r="B55" s="183"/>
      <c r="C55" s="183"/>
      <c r="D55" s="183"/>
      <c r="E55" s="183"/>
      <c r="F55" s="183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5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840"/>
    </row>
    <row r="56" spans="1:39" ht="14.25" customHeight="1" x14ac:dyDescent="0.6">
      <c r="A56" s="183"/>
      <c r="B56" s="183"/>
      <c r="C56" s="183"/>
      <c r="D56" s="183"/>
      <c r="E56" s="183"/>
      <c r="F56" s="183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840"/>
    </row>
    <row r="57" spans="1:39" ht="14.25" customHeight="1" x14ac:dyDescent="0.6">
      <c r="A57" s="183"/>
      <c r="B57" s="183"/>
      <c r="C57" s="183"/>
      <c r="D57" s="183"/>
      <c r="E57" s="183"/>
      <c r="F57" s="183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840"/>
    </row>
    <row r="58" spans="1:39" ht="26" x14ac:dyDescent="0.6">
      <c r="A58" s="1359" t="s">
        <v>259</v>
      </c>
      <c r="B58" s="1359"/>
      <c r="C58" s="1359"/>
      <c r="D58" s="1359"/>
      <c r="E58" s="1359"/>
      <c r="F58" s="1359"/>
      <c r="G58" s="186"/>
      <c r="H58" s="186"/>
      <c r="I58" s="186"/>
      <c r="J58" s="186"/>
      <c r="K58" s="186"/>
      <c r="L58" s="186"/>
      <c r="M58" s="1359" t="s">
        <v>467</v>
      </c>
      <c r="N58" s="1359"/>
      <c r="O58" s="1359"/>
      <c r="P58" s="1359"/>
      <c r="Q58" s="1359"/>
      <c r="R58" s="1359"/>
      <c r="S58" s="1359"/>
      <c r="T58" s="1359"/>
      <c r="U58" s="1359"/>
      <c r="V58" s="1359"/>
      <c r="W58" s="1359"/>
      <c r="X58" s="1359"/>
      <c r="Y58" s="1359"/>
      <c r="Z58" s="1359"/>
      <c r="AA58" s="1359"/>
      <c r="AB58" s="840"/>
    </row>
    <row r="62" spans="1:39" ht="25.5" customHeight="1" x14ac:dyDescent="0.35">
      <c r="N62" s="1360" t="s">
        <v>468</v>
      </c>
      <c r="O62" s="1360"/>
      <c r="P62" s="1360"/>
      <c r="Q62" s="1360"/>
      <c r="R62" s="1360"/>
      <c r="S62" s="1360"/>
      <c r="T62" s="1360"/>
      <c r="U62" s="1360"/>
      <c r="V62" s="1360"/>
      <c r="W62" s="1360"/>
    </row>
    <row r="63" spans="1:39" ht="24.5" x14ac:dyDescent="0.45">
      <c r="N63" s="840"/>
      <c r="O63" s="840"/>
      <c r="P63" s="840"/>
      <c r="Q63" s="840"/>
      <c r="R63" s="840"/>
      <c r="S63" s="840"/>
      <c r="T63" s="840"/>
      <c r="U63" s="840"/>
      <c r="V63" s="840"/>
    </row>
    <row r="64" spans="1:39" ht="24.5" x14ac:dyDescent="0.45">
      <c r="N64" s="840"/>
      <c r="O64" s="840"/>
      <c r="P64" s="840"/>
      <c r="Q64" s="840"/>
      <c r="R64" s="840"/>
      <c r="S64" s="840"/>
      <c r="T64" s="840"/>
      <c r="U64" s="840"/>
      <c r="V64" s="840"/>
    </row>
    <row r="65" spans="14:23" ht="24.5" x14ac:dyDescent="0.45">
      <c r="N65" s="840"/>
      <c r="O65" s="840"/>
      <c r="P65" s="840"/>
      <c r="Q65" s="840"/>
      <c r="R65" s="840"/>
      <c r="S65" s="840"/>
      <c r="T65" s="840"/>
      <c r="U65" s="840"/>
      <c r="V65" s="840"/>
    </row>
    <row r="66" spans="14:23" ht="24.5" x14ac:dyDescent="0.45">
      <c r="N66" s="840"/>
      <c r="O66" s="840"/>
      <c r="P66" s="840"/>
      <c r="Q66" s="840"/>
      <c r="R66" s="840"/>
      <c r="S66" s="840"/>
      <c r="T66" s="840"/>
      <c r="U66" s="840"/>
      <c r="V66" s="840"/>
    </row>
    <row r="67" spans="14:23" ht="24.5" x14ac:dyDescent="0.45">
      <c r="N67" s="840"/>
      <c r="O67" s="840"/>
      <c r="P67" s="840"/>
      <c r="Q67" s="840"/>
      <c r="R67" s="840"/>
      <c r="S67" s="840"/>
      <c r="T67" s="840"/>
      <c r="U67" s="840"/>
      <c r="V67" s="840"/>
    </row>
    <row r="68" spans="14:23" ht="24.5" x14ac:dyDescent="0.45">
      <c r="N68" s="1361" t="s">
        <v>469</v>
      </c>
      <c r="O68" s="1361"/>
      <c r="P68" s="1361"/>
      <c r="Q68" s="1361"/>
      <c r="R68" s="1361"/>
      <c r="S68" s="1361"/>
      <c r="T68" s="1361"/>
      <c r="U68" s="1361"/>
      <c r="V68" s="1361"/>
      <c r="W68" s="1361"/>
    </row>
  </sheetData>
  <mergeCells count="28">
    <mergeCell ref="N62:W62"/>
    <mergeCell ref="N68:W68"/>
    <mergeCell ref="B49:AJ49"/>
    <mergeCell ref="AA50:AJ50"/>
    <mergeCell ref="A51:F51"/>
    <mergeCell ref="AC51:AJ51"/>
    <mergeCell ref="A52:F52"/>
    <mergeCell ref="M52:AA52"/>
    <mergeCell ref="B48:Q48"/>
    <mergeCell ref="S48:T48"/>
    <mergeCell ref="U48:AA48"/>
    <mergeCell ref="AB48:AJ48"/>
    <mergeCell ref="A58:F58"/>
    <mergeCell ref="M58:AA58"/>
    <mergeCell ref="A2:AJ3"/>
    <mergeCell ref="A4:AJ4"/>
    <mergeCell ref="A5:A9"/>
    <mergeCell ref="B5:P5"/>
    <mergeCell ref="S5:T5"/>
    <mergeCell ref="U5:AA5"/>
    <mergeCell ref="AB5:AJ5"/>
    <mergeCell ref="B6:P6"/>
    <mergeCell ref="S6:T6"/>
    <mergeCell ref="V6:AA6"/>
    <mergeCell ref="AB6:AD6"/>
    <mergeCell ref="AE6:AJ6"/>
    <mergeCell ref="B7:C7"/>
    <mergeCell ref="I7:K7"/>
  </mergeCells>
  <pageMargins left="0.7" right="0.7" top="0.75" bottom="0.75" header="0.3" footer="0.3"/>
  <pageSetup paperSize="9" orientation="portrait" horizontalDpi="4294967292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23"/>
  <dimension ref="B2:AQ73"/>
  <sheetViews>
    <sheetView workbookViewId="0"/>
  </sheetViews>
  <sheetFormatPr defaultColWidth="8.81640625" defaultRowHeight="14.5" x14ac:dyDescent="0.35"/>
  <cols>
    <col min="1" max="1" width="4.453125" customWidth="1"/>
    <col min="2" max="2" width="45.453125" customWidth="1"/>
    <col min="3" max="3" width="14" customWidth="1"/>
    <col min="4" max="4" width="16.453125" customWidth="1"/>
    <col min="5" max="7" width="14" customWidth="1"/>
    <col min="8" max="8" width="14.81640625" customWidth="1"/>
    <col min="9" max="16" width="14" customWidth="1"/>
    <col min="17" max="18" width="18.453125" customWidth="1"/>
    <col min="19" max="23" width="14" customWidth="1"/>
    <col min="24" max="24" width="15.453125" customWidth="1"/>
    <col min="25" max="30" width="14" customWidth="1"/>
    <col min="31" max="32" width="16" customWidth="1"/>
    <col min="33" max="40" width="14" customWidth="1"/>
    <col min="41" max="43" width="16" customWidth="1"/>
  </cols>
  <sheetData>
    <row r="2" spans="2:43" ht="15" customHeight="1" x14ac:dyDescent="0.35">
      <c r="B2" s="1328" t="s">
        <v>428</v>
      </c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C2" s="1328"/>
      <c r="AD2" s="1328"/>
      <c r="AE2" s="1328"/>
      <c r="AF2" s="1328"/>
      <c r="AG2" s="1328"/>
      <c r="AH2" s="1328"/>
      <c r="AI2" s="1328"/>
      <c r="AJ2" s="1328"/>
      <c r="AK2" s="1328"/>
      <c r="AL2" s="1328"/>
      <c r="AM2" s="1328"/>
      <c r="AN2" s="1328"/>
      <c r="AO2" s="1328"/>
      <c r="AP2" s="1328"/>
      <c r="AQ2" s="1328"/>
    </row>
    <row r="3" spans="2:43" ht="15" customHeight="1" x14ac:dyDescent="0.35"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1328"/>
      <c r="P3" s="1328"/>
      <c r="Q3" s="1328"/>
      <c r="R3" s="1328"/>
      <c r="S3" s="1328"/>
      <c r="T3" s="1328"/>
      <c r="U3" s="1328"/>
      <c r="V3" s="1328"/>
      <c r="W3" s="1328"/>
      <c r="X3" s="1328"/>
      <c r="Y3" s="1328"/>
      <c r="Z3" s="1328"/>
      <c r="AA3" s="1328"/>
      <c r="AB3" s="1328"/>
      <c r="AC3" s="1328"/>
      <c r="AD3" s="1328"/>
      <c r="AE3" s="1328"/>
      <c r="AF3" s="1328"/>
      <c r="AG3" s="1328"/>
      <c r="AH3" s="1328"/>
      <c r="AI3" s="1328"/>
      <c r="AJ3" s="1328"/>
      <c r="AK3" s="1328"/>
      <c r="AL3" s="1328"/>
      <c r="AM3" s="1328"/>
      <c r="AN3" s="1328"/>
      <c r="AO3" s="1328"/>
      <c r="AP3" s="1328"/>
      <c r="AQ3" s="1328"/>
    </row>
    <row r="4" spans="2:43" ht="24" customHeight="1" thickBot="1" x14ac:dyDescent="0.4">
      <c r="B4" s="1329"/>
      <c r="C4" s="1329"/>
      <c r="D4" s="1329"/>
      <c r="E4" s="1329"/>
      <c r="F4" s="1329"/>
      <c r="G4" s="1329"/>
      <c r="H4" s="1329"/>
      <c r="I4" s="1329"/>
      <c r="J4" s="1329"/>
      <c r="K4" s="1329"/>
      <c r="L4" s="1329"/>
      <c r="M4" s="1329"/>
      <c r="N4" s="1329"/>
      <c r="O4" s="1329"/>
      <c r="P4" s="1329"/>
      <c r="Q4" s="1329"/>
      <c r="R4" s="1329"/>
      <c r="S4" s="1329"/>
      <c r="T4" s="1329"/>
      <c r="U4" s="1329"/>
      <c r="V4" s="1329"/>
      <c r="W4" s="1329"/>
      <c r="X4" s="1329"/>
      <c r="Y4" s="1329"/>
      <c r="Z4" s="1329"/>
      <c r="AA4" s="1329"/>
      <c r="AB4" s="1329"/>
      <c r="AC4" s="1329"/>
      <c r="AD4" s="1329"/>
      <c r="AE4" s="1329"/>
      <c r="AF4" s="1329"/>
      <c r="AG4" s="1329"/>
      <c r="AH4" s="1329"/>
      <c r="AI4" s="1329"/>
      <c r="AJ4" s="1329"/>
      <c r="AK4" s="1329"/>
      <c r="AL4" s="1329"/>
      <c r="AM4" s="1329"/>
      <c r="AN4" s="1329"/>
      <c r="AO4" s="1329"/>
      <c r="AP4" s="1329"/>
      <c r="AQ4" s="1329"/>
    </row>
    <row r="5" spans="2:43" ht="39" customHeight="1" thickBot="1" x14ac:dyDescent="0.4">
      <c r="B5" s="1412" t="s">
        <v>2</v>
      </c>
      <c r="C5" s="1408" t="s">
        <v>430</v>
      </c>
      <c r="D5" s="1206"/>
      <c r="E5" s="1206"/>
      <c r="F5" s="1206"/>
      <c r="G5" s="1206"/>
      <c r="H5" s="1206"/>
      <c r="I5" s="1206"/>
      <c r="J5" s="1206"/>
      <c r="K5" s="1206"/>
      <c r="L5" s="1206"/>
      <c r="M5" s="1206"/>
      <c r="N5" s="1206"/>
      <c r="O5" s="1206"/>
      <c r="P5" s="1206"/>
      <c r="Q5" s="1206" t="s">
        <v>350</v>
      </c>
      <c r="R5" s="1409"/>
      <c r="S5" s="1416" t="s">
        <v>349</v>
      </c>
      <c r="T5" s="1417"/>
      <c r="U5" s="1417"/>
      <c r="V5" s="1417"/>
      <c r="W5" s="1417"/>
      <c r="X5" s="1417"/>
      <c r="Y5" s="1417"/>
      <c r="Z5" s="1417"/>
      <c r="AA5" s="1417"/>
      <c r="AB5" s="1417"/>
      <c r="AC5" s="1417"/>
      <c r="AD5" s="1418"/>
      <c r="AE5" s="1416" t="s">
        <v>232</v>
      </c>
      <c r="AF5" s="1418"/>
      <c r="AG5" s="1417"/>
      <c r="AH5" s="1417"/>
      <c r="AI5" s="1417"/>
      <c r="AJ5" s="1417"/>
      <c r="AK5" s="1417"/>
      <c r="AL5" s="1417"/>
      <c r="AM5" s="1417"/>
      <c r="AN5" s="1417"/>
      <c r="AO5" s="209" t="s">
        <v>232</v>
      </c>
      <c r="AP5" s="1410" t="s">
        <v>431</v>
      </c>
      <c r="AQ5" s="1411"/>
    </row>
    <row r="6" spans="2:43" s="190" customFormat="1" ht="69" customHeight="1" x14ac:dyDescent="0.35">
      <c r="B6" s="1413"/>
      <c r="C6" s="1415" t="s">
        <v>434</v>
      </c>
      <c r="D6" s="1406"/>
      <c r="E6" s="1405" t="s">
        <v>470</v>
      </c>
      <c r="F6" s="1406"/>
      <c r="G6" s="1405" t="s">
        <v>471</v>
      </c>
      <c r="H6" s="1406"/>
      <c r="I6" s="1405" t="s">
        <v>472</v>
      </c>
      <c r="J6" s="1406"/>
      <c r="K6" s="1405" t="s">
        <v>473</v>
      </c>
      <c r="L6" s="1406"/>
      <c r="M6" s="1405" t="s">
        <v>474</v>
      </c>
      <c r="N6" s="1406"/>
      <c r="O6" s="1405" t="s">
        <v>475</v>
      </c>
      <c r="P6" s="1406"/>
      <c r="Q6" s="897" t="s">
        <v>476</v>
      </c>
      <c r="R6" s="896" t="s">
        <v>477</v>
      </c>
      <c r="S6" s="1405" t="s">
        <v>478</v>
      </c>
      <c r="T6" s="1406"/>
      <c r="U6" s="1405" t="s">
        <v>479</v>
      </c>
      <c r="V6" s="1406"/>
      <c r="W6" s="1405" t="s">
        <v>480</v>
      </c>
      <c r="X6" s="1406"/>
      <c r="Y6" s="1405" t="s">
        <v>481</v>
      </c>
      <c r="Z6" s="1406"/>
      <c r="AA6" s="1405" t="s">
        <v>482</v>
      </c>
      <c r="AB6" s="1406"/>
      <c r="AC6" s="1405" t="s">
        <v>483</v>
      </c>
      <c r="AD6" s="1406"/>
      <c r="AE6" s="1405" t="s">
        <v>484</v>
      </c>
      <c r="AF6" s="1406"/>
      <c r="AG6" s="1405" t="s">
        <v>356</v>
      </c>
      <c r="AH6" s="1406"/>
      <c r="AI6" s="1405" t="s">
        <v>306</v>
      </c>
      <c r="AJ6" s="1406"/>
      <c r="AK6" s="1405" t="s">
        <v>307</v>
      </c>
      <c r="AL6" s="1406"/>
      <c r="AM6" s="1405" t="s">
        <v>309</v>
      </c>
      <c r="AN6" s="1406"/>
      <c r="AO6" s="897" t="s">
        <v>485</v>
      </c>
      <c r="AP6" s="210" t="s">
        <v>486</v>
      </c>
      <c r="AQ6" s="208" t="s">
        <v>487</v>
      </c>
    </row>
    <row r="7" spans="2:43" x14ac:dyDescent="0.35">
      <c r="B7" s="1413"/>
      <c r="C7" s="187" t="s">
        <v>433</v>
      </c>
      <c r="D7" s="189" t="s">
        <v>429</v>
      </c>
      <c r="E7" s="188" t="s">
        <v>433</v>
      </c>
      <c r="F7" s="189" t="s">
        <v>429</v>
      </c>
      <c r="G7" s="188" t="s">
        <v>433</v>
      </c>
      <c r="H7" s="189" t="s">
        <v>429</v>
      </c>
      <c r="I7" s="188" t="s">
        <v>433</v>
      </c>
      <c r="J7" s="189" t="s">
        <v>429</v>
      </c>
      <c r="K7" s="188" t="s">
        <v>433</v>
      </c>
      <c r="L7" s="189" t="s">
        <v>429</v>
      </c>
      <c r="M7" s="188" t="s">
        <v>433</v>
      </c>
      <c r="N7" s="189" t="s">
        <v>429</v>
      </c>
      <c r="O7" s="188" t="s">
        <v>433</v>
      </c>
      <c r="P7" s="189" t="s">
        <v>429</v>
      </c>
      <c r="Q7" s="1419" t="s">
        <v>488</v>
      </c>
      <c r="R7" s="1420"/>
      <c r="S7" s="188" t="s">
        <v>433</v>
      </c>
      <c r="T7" s="189" t="s">
        <v>429</v>
      </c>
      <c r="U7" s="188" t="s">
        <v>433</v>
      </c>
      <c r="V7" s="189" t="s">
        <v>429</v>
      </c>
      <c r="W7" s="188" t="s">
        <v>433</v>
      </c>
      <c r="X7" s="189" t="s">
        <v>429</v>
      </c>
      <c r="Y7" s="188" t="s">
        <v>433</v>
      </c>
      <c r="Z7" s="189" t="s">
        <v>429</v>
      </c>
      <c r="AA7" s="188" t="s">
        <v>433</v>
      </c>
      <c r="AB7" s="189" t="s">
        <v>429</v>
      </c>
      <c r="AC7" s="188" t="s">
        <v>433</v>
      </c>
      <c r="AD7" s="189" t="s">
        <v>429</v>
      </c>
      <c r="AE7" s="188" t="s">
        <v>433</v>
      </c>
      <c r="AF7" s="189" t="s">
        <v>429</v>
      </c>
      <c r="AG7" s="188" t="s">
        <v>433</v>
      </c>
      <c r="AH7" s="189" t="s">
        <v>429</v>
      </c>
      <c r="AI7" s="188" t="s">
        <v>433</v>
      </c>
      <c r="AJ7" s="189" t="s">
        <v>429</v>
      </c>
      <c r="AK7" s="188" t="s">
        <v>433</v>
      </c>
      <c r="AL7" s="189" t="s">
        <v>429</v>
      </c>
      <c r="AM7" s="188" t="s">
        <v>433</v>
      </c>
      <c r="AN7" s="189" t="s">
        <v>429</v>
      </c>
      <c r="AO7" s="894" t="s">
        <v>461</v>
      </c>
      <c r="AP7" s="1423" t="s">
        <v>461</v>
      </c>
      <c r="AQ7" s="1424"/>
    </row>
    <row r="8" spans="2:43" ht="15" thickBot="1" x14ac:dyDescent="0.4">
      <c r="B8" s="1414"/>
      <c r="C8" s="195">
        <v>6550</v>
      </c>
      <c r="D8" s="192">
        <v>7800</v>
      </c>
      <c r="E8" s="191">
        <v>6550</v>
      </c>
      <c r="F8" s="192">
        <v>7800</v>
      </c>
      <c r="G8" s="191">
        <v>6550</v>
      </c>
      <c r="H8" s="192">
        <v>7800</v>
      </c>
      <c r="I8" s="191">
        <v>6550</v>
      </c>
      <c r="J8" s="192">
        <v>7800</v>
      </c>
      <c r="K8" s="191">
        <v>6550</v>
      </c>
      <c r="L8" s="192">
        <v>7800</v>
      </c>
      <c r="M8" s="191">
        <v>6550</v>
      </c>
      <c r="N8" s="192">
        <v>7800</v>
      </c>
      <c r="O8" s="191">
        <v>6550</v>
      </c>
      <c r="P8" s="192">
        <v>7800</v>
      </c>
      <c r="Q8" s="1421">
        <v>10500</v>
      </c>
      <c r="R8" s="1422"/>
      <c r="S8" s="191">
        <v>6550</v>
      </c>
      <c r="T8" s="192">
        <v>7800</v>
      </c>
      <c r="U8" s="191">
        <v>6550</v>
      </c>
      <c r="V8" s="192">
        <v>7800</v>
      </c>
      <c r="W8" s="191">
        <v>6550</v>
      </c>
      <c r="X8" s="192">
        <v>7800</v>
      </c>
      <c r="Y8" s="191">
        <v>6550</v>
      </c>
      <c r="Z8" s="192">
        <v>7800</v>
      </c>
      <c r="AA8" s="191">
        <v>6550</v>
      </c>
      <c r="AB8" s="192">
        <v>7800</v>
      </c>
      <c r="AC8" s="191">
        <v>6550</v>
      </c>
      <c r="AD8" s="192">
        <v>7800</v>
      </c>
      <c r="AE8" s="191">
        <v>6550</v>
      </c>
      <c r="AF8" s="192">
        <v>7800</v>
      </c>
      <c r="AG8" s="191">
        <v>6550</v>
      </c>
      <c r="AH8" s="192">
        <v>7800</v>
      </c>
      <c r="AI8" s="191">
        <v>6550</v>
      </c>
      <c r="AJ8" s="192">
        <v>7800</v>
      </c>
      <c r="AK8" s="191">
        <v>6550</v>
      </c>
      <c r="AL8" s="192">
        <v>7800</v>
      </c>
      <c r="AM8" s="191">
        <v>6550</v>
      </c>
      <c r="AN8" s="192">
        <v>7800</v>
      </c>
      <c r="AO8" s="895">
        <v>5150</v>
      </c>
      <c r="AP8" s="1425">
        <v>5150</v>
      </c>
      <c r="AQ8" s="1426"/>
    </row>
    <row r="9" spans="2:43" x14ac:dyDescent="0.35">
      <c r="B9" s="196">
        <v>43313</v>
      </c>
      <c r="C9" s="212"/>
      <c r="D9" s="213"/>
      <c r="E9" s="214"/>
      <c r="F9" s="215">
        <v>40.9</v>
      </c>
      <c r="G9" s="214"/>
      <c r="H9" s="215">
        <v>37.72</v>
      </c>
      <c r="I9" s="214"/>
      <c r="J9" s="213"/>
      <c r="K9" s="214"/>
      <c r="L9" s="213"/>
      <c r="M9" s="214"/>
      <c r="N9" s="213"/>
      <c r="O9" s="214"/>
      <c r="P9" s="213"/>
      <c r="Q9" s="216">
        <v>50.64</v>
      </c>
      <c r="R9" s="217"/>
      <c r="S9" s="214"/>
      <c r="T9" s="215">
        <v>34.9</v>
      </c>
      <c r="U9" s="214"/>
      <c r="V9" s="213"/>
      <c r="W9" s="214"/>
      <c r="X9" s="213"/>
      <c r="Y9" s="214"/>
      <c r="Z9" s="213"/>
      <c r="AA9" s="214"/>
      <c r="AB9" s="213"/>
      <c r="AC9" s="214"/>
      <c r="AD9" s="213"/>
      <c r="AE9" s="214"/>
      <c r="AF9" s="215">
        <v>27.96</v>
      </c>
      <c r="AG9" s="214"/>
      <c r="AH9" s="215">
        <v>29.96</v>
      </c>
      <c r="AI9" s="214"/>
      <c r="AJ9" s="213"/>
      <c r="AK9" s="214"/>
      <c r="AL9" s="213"/>
      <c r="AM9" s="214"/>
      <c r="AN9" s="213"/>
      <c r="AO9" s="218"/>
      <c r="AP9" s="219"/>
      <c r="AQ9" s="220"/>
    </row>
    <row r="10" spans="2:43" x14ac:dyDescent="0.35">
      <c r="B10" s="197">
        <v>43314</v>
      </c>
      <c r="C10" s="221"/>
      <c r="D10" s="222"/>
      <c r="E10" s="223"/>
      <c r="F10" s="222"/>
      <c r="G10" s="223"/>
      <c r="H10" s="222"/>
      <c r="I10" s="223"/>
      <c r="J10" s="222"/>
      <c r="K10" s="223"/>
      <c r="L10" s="222"/>
      <c r="M10" s="223"/>
      <c r="N10" s="222"/>
      <c r="O10" s="223"/>
      <c r="P10" s="222"/>
      <c r="Q10" s="224"/>
      <c r="R10" s="225"/>
      <c r="S10" s="223"/>
      <c r="T10" s="222"/>
      <c r="U10" s="223"/>
      <c r="V10" s="222"/>
      <c r="W10" s="223"/>
      <c r="X10" s="222"/>
      <c r="Y10" s="223"/>
      <c r="Z10" s="226"/>
      <c r="AA10" s="227"/>
      <c r="AB10" s="228"/>
      <c r="AC10" s="221"/>
      <c r="AD10" s="222"/>
      <c r="AE10" s="211">
        <v>14.41</v>
      </c>
      <c r="AF10" s="222"/>
      <c r="AG10" s="211">
        <v>30.3</v>
      </c>
      <c r="AH10" s="222"/>
      <c r="AI10" s="223"/>
      <c r="AJ10" s="222"/>
      <c r="AK10" s="223"/>
      <c r="AL10" s="222"/>
      <c r="AM10" s="211">
        <v>10.33</v>
      </c>
      <c r="AN10" s="222"/>
      <c r="AO10" s="229"/>
      <c r="AP10" s="230">
        <v>34.54</v>
      </c>
      <c r="AQ10" s="231"/>
    </row>
    <row r="11" spans="2:43" x14ac:dyDescent="0.35">
      <c r="B11" s="196">
        <v>43315</v>
      </c>
      <c r="C11" s="221"/>
      <c r="D11" s="222"/>
      <c r="E11" s="223"/>
      <c r="F11" s="222"/>
      <c r="G11" s="223"/>
      <c r="H11" s="222"/>
      <c r="I11" s="223"/>
      <c r="J11" s="222"/>
      <c r="K11" s="223"/>
      <c r="L11" s="222"/>
      <c r="M11" s="223"/>
      <c r="N11" s="222"/>
      <c r="O11" s="223"/>
      <c r="P11" s="222"/>
      <c r="Q11" s="224"/>
      <c r="R11" s="225"/>
      <c r="S11" s="223"/>
      <c r="T11" s="222"/>
      <c r="U11" s="211">
        <v>12.65</v>
      </c>
      <c r="V11" s="222"/>
      <c r="W11" s="211">
        <v>10</v>
      </c>
      <c r="X11" s="222"/>
      <c r="Y11" s="223"/>
      <c r="Z11" s="222"/>
      <c r="AA11" s="223"/>
      <c r="AB11" s="222"/>
      <c r="AC11" s="223"/>
      <c r="AD11" s="222"/>
      <c r="AE11" s="223"/>
      <c r="AF11" s="232">
        <v>26.74</v>
      </c>
      <c r="AG11" s="223"/>
      <c r="AH11" s="232">
        <v>27</v>
      </c>
      <c r="AI11" s="211">
        <v>27.54</v>
      </c>
      <c r="AJ11" s="222"/>
      <c r="AK11" s="223"/>
      <c r="AL11" s="222"/>
      <c r="AM11" s="223"/>
      <c r="AN11" s="222"/>
      <c r="AO11" s="229"/>
      <c r="AP11" s="233"/>
      <c r="AQ11" s="234">
        <v>33.67</v>
      </c>
    </row>
    <row r="12" spans="2:43" x14ac:dyDescent="0.35">
      <c r="B12" s="197">
        <v>43316</v>
      </c>
      <c r="C12" s="221"/>
      <c r="D12" s="222"/>
      <c r="E12" s="223"/>
      <c r="F12" s="232">
        <v>40.57</v>
      </c>
      <c r="G12" s="223"/>
      <c r="H12" s="222"/>
      <c r="I12" s="223"/>
      <c r="J12" s="222"/>
      <c r="K12" s="223"/>
      <c r="L12" s="222"/>
      <c r="M12" s="223"/>
      <c r="N12" s="222"/>
      <c r="O12" s="223"/>
      <c r="P12" s="222"/>
      <c r="Q12" s="224"/>
      <c r="R12" s="225"/>
      <c r="S12" s="223"/>
      <c r="T12" s="222"/>
      <c r="U12" s="223"/>
      <c r="V12" s="222"/>
      <c r="W12" s="223"/>
      <c r="X12" s="222"/>
      <c r="Y12" s="223"/>
      <c r="Z12" s="222"/>
      <c r="AA12" s="223"/>
      <c r="AB12" s="222"/>
      <c r="AC12" s="223"/>
      <c r="AD12" s="222"/>
      <c r="AE12" s="223"/>
      <c r="AF12" s="232">
        <v>25.92</v>
      </c>
      <c r="AG12" s="223"/>
      <c r="AH12" s="232">
        <v>31.98</v>
      </c>
      <c r="AI12" s="223"/>
      <c r="AJ12" s="222"/>
      <c r="AK12" s="223"/>
      <c r="AL12" s="222"/>
      <c r="AM12" s="223"/>
      <c r="AN12" s="222"/>
      <c r="AO12" s="229"/>
      <c r="AP12" s="233"/>
      <c r="AQ12" s="231"/>
    </row>
    <row r="13" spans="2:43" x14ac:dyDescent="0.35">
      <c r="B13" s="196">
        <v>43317</v>
      </c>
      <c r="C13" s="221"/>
      <c r="D13" s="222"/>
      <c r="E13" s="223"/>
      <c r="F13" s="222"/>
      <c r="G13" s="223"/>
      <c r="H13" s="222"/>
      <c r="I13" s="223"/>
      <c r="J13" s="222"/>
      <c r="K13" s="223"/>
      <c r="L13" s="222"/>
      <c r="M13" s="223"/>
      <c r="N13" s="222"/>
      <c r="O13" s="223"/>
      <c r="P13" s="222"/>
      <c r="Q13" s="224"/>
      <c r="R13" s="225"/>
      <c r="S13" s="223"/>
      <c r="T13" s="222"/>
      <c r="U13" s="223"/>
      <c r="V13" s="222"/>
      <c r="W13" s="223"/>
      <c r="X13" s="222"/>
      <c r="Y13" s="223"/>
      <c r="Z13" s="222"/>
      <c r="AA13" s="223"/>
      <c r="AB13" s="222"/>
      <c r="AC13" s="223"/>
      <c r="AD13" s="222"/>
      <c r="AE13" s="223"/>
      <c r="AF13" s="232">
        <v>25.09</v>
      </c>
      <c r="AG13" s="223"/>
      <c r="AH13" s="232">
        <v>31.96</v>
      </c>
      <c r="AI13" s="223"/>
      <c r="AJ13" s="222"/>
      <c r="AK13" s="223"/>
      <c r="AL13" s="222"/>
      <c r="AM13" s="223"/>
      <c r="AN13" s="222"/>
      <c r="AO13" s="229"/>
      <c r="AP13" s="233"/>
      <c r="AQ13" s="231"/>
    </row>
    <row r="14" spans="2:43" x14ac:dyDescent="0.35">
      <c r="B14" s="197">
        <v>43318</v>
      </c>
      <c r="C14" s="221"/>
      <c r="D14" s="222"/>
      <c r="E14" s="223"/>
      <c r="F14" s="222"/>
      <c r="G14" s="223">
        <v>40.65</v>
      </c>
      <c r="H14" s="222"/>
      <c r="I14" s="223"/>
      <c r="J14" s="222"/>
      <c r="K14" s="223"/>
      <c r="L14" s="232">
        <v>15.01</v>
      </c>
      <c r="M14" s="223"/>
      <c r="N14" s="232">
        <v>7.69</v>
      </c>
      <c r="O14" s="223"/>
      <c r="P14" s="222"/>
      <c r="Q14" s="235">
        <v>43.22</v>
      </c>
      <c r="R14" s="225"/>
      <c r="S14" s="223"/>
      <c r="T14" s="222"/>
      <c r="U14" s="223"/>
      <c r="V14" s="222"/>
      <c r="W14" s="223"/>
      <c r="X14" s="232">
        <v>15</v>
      </c>
      <c r="Y14" s="223"/>
      <c r="Z14" s="222"/>
      <c r="AA14" s="223"/>
      <c r="AB14" s="222"/>
      <c r="AC14" s="223"/>
      <c r="AD14" s="222"/>
      <c r="AE14" s="223"/>
      <c r="AF14" s="232">
        <v>24.42</v>
      </c>
      <c r="AG14" s="211">
        <v>32.53</v>
      </c>
      <c r="AH14" s="222"/>
      <c r="AI14" s="223"/>
      <c r="AJ14" s="222"/>
      <c r="AK14" s="223"/>
      <c r="AL14" s="222"/>
      <c r="AM14" s="223"/>
      <c r="AN14" s="222"/>
      <c r="AO14" s="229"/>
      <c r="AP14" s="233"/>
      <c r="AQ14" s="231"/>
    </row>
    <row r="15" spans="2:43" x14ac:dyDescent="0.35">
      <c r="B15" s="196">
        <v>43319</v>
      </c>
      <c r="C15" s="221"/>
      <c r="D15" s="222"/>
      <c r="E15" s="223"/>
      <c r="F15" s="222"/>
      <c r="G15" s="223"/>
      <c r="H15" s="222"/>
      <c r="I15" s="211">
        <v>11.93</v>
      </c>
      <c r="J15" s="222"/>
      <c r="K15" s="223"/>
      <c r="L15" s="222"/>
      <c r="M15" s="223"/>
      <c r="N15" s="222"/>
      <c r="O15" s="211">
        <v>8.69</v>
      </c>
      <c r="P15" s="222"/>
      <c r="Q15" s="224"/>
      <c r="R15" s="225"/>
      <c r="S15" s="223"/>
      <c r="T15" s="222"/>
      <c r="U15" s="223"/>
      <c r="V15" s="222"/>
      <c r="W15" s="223"/>
      <c r="X15" s="222"/>
      <c r="Y15" s="223"/>
      <c r="Z15" s="222"/>
      <c r="AA15" s="223"/>
      <c r="AB15" s="222"/>
      <c r="AC15" s="211">
        <v>26.05</v>
      </c>
      <c r="AD15" s="222"/>
      <c r="AE15" s="223"/>
      <c r="AF15" s="232">
        <v>25.51</v>
      </c>
      <c r="AG15" s="223"/>
      <c r="AH15" s="222"/>
      <c r="AI15" s="223"/>
      <c r="AJ15" s="222"/>
      <c r="AK15" s="211">
        <v>23.09</v>
      </c>
      <c r="AL15" s="222"/>
      <c r="AM15" s="223"/>
      <c r="AN15" s="222"/>
      <c r="AO15" s="229"/>
      <c r="AP15" s="233"/>
      <c r="AQ15" s="231"/>
    </row>
    <row r="16" spans="2:43" x14ac:dyDescent="0.35">
      <c r="B16" s="197">
        <v>43320</v>
      </c>
      <c r="C16" s="221"/>
      <c r="D16" s="232">
        <v>43.15</v>
      </c>
      <c r="E16" s="223"/>
      <c r="F16" s="222"/>
      <c r="G16" s="223"/>
      <c r="H16" s="232">
        <v>34.81</v>
      </c>
      <c r="I16" s="223"/>
      <c r="J16" s="222"/>
      <c r="K16" s="223"/>
      <c r="L16" s="222"/>
      <c r="M16" s="223"/>
      <c r="N16" s="222"/>
      <c r="O16" s="223"/>
      <c r="P16" s="222"/>
      <c r="Q16" s="224"/>
      <c r="R16" s="225"/>
      <c r="S16" s="223"/>
      <c r="T16" s="232">
        <v>22.75</v>
      </c>
      <c r="U16" s="223"/>
      <c r="V16" s="222"/>
      <c r="W16" s="223"/>
      <c r="X16" s="222"/>
      <c r="Y16" s="223"/>
      <c r="Z16" s="222"/>
      <c r="AA16" s="223"/>
      <c r="AB16" s="222"/>
      <c r="AC16" s="223"/>
      <c r="AD16" s="222"/>
      <c r="AE16" s="211">
        <v>19.93</v>
      </c>
      <c r="AF16" s="222"/>
      <c r="AG16" s="223"/>
      <c r="AH16" s="222"/>
      <c r="AI16" s="223"/>
      <c r="AJ16" s="232">
        <v>30.89</v>
      </c>
      <c r="AK16" s="223"/>
      <c r="AL16" s="222"/>
      <c r="AM16" s="223"/>
      <c r="AN16" s="222"/>
      <c r="AO16" s="229"/>
      <c r="AP16" s="230">
        <v>39.67</v>
      </c>
      <c r="AQ16" s="234">
        <v>35.29</v>
      </c>
    </row>
    <row r="17" spans="2:43" x14ac:dyDescent="0.35">
      <c r="B17" s="196">
        <v>43321</v>
      </c>
      <c r="C17" s="221"/>
      <c r="D17" s="232">
        <v>11.47</v>
      </c>
      <c r="E17" s="211">
        <v>36.5</v>
      </c>
      <c r="F17" s="222"/>
      <c r="G17" s="223"/>
      <c r="H17" s="222"/>
      <c r="I17" s="223"/>
      <c r="J17" s="222"/>
      <c r="K17" s="223"/>
      <c r="L17" s="222"/>
      <c r="M17" s="223"/>
      <c r="N17" s="222"/>
      <c r="O17" s="223"/>
      <c r="P17" s="222"/>
      <c r="Q17" s="224"/>
      <c r="R17" s="225"/>
      <c r="S17" s="223"/>
      <c r="T17" s="222"/>
      <c r="U17" s="211">
        <v>11.58</v>
      </c>
      <c r="V17" s="222"/>
      <c r="W17" s="223"/>
      <c r="X17" s="232">
        <v>15</v>
      </c>
      <c r="Y17" s="211">
        <v>9.4499999999999993</v>
      </c>
      <c r="Z17" s="232">
        <v>2.56</v>
      </c>
      <c r="AA17" s="223"/>
      <c r="AB17" s="236"/>
      <c r="AC17" s="223"/>
      <c r="AD17" s="222"/>
      <c r="AE17" s="223"/>
      <c r="AF17" s="232">
        <v>26.05</v>
      </c>
      <c r="AG17" s="223"/>
      <c r="AH17" s="222"/>
      <c r="AI17" s="223"/>
      <c r="AJ17" s="222"/>
      <c r="AK17" s="211">
        <v>14.8</v>
      </c>
      <c r="AL17" s="222"/>
      <c r="AM17" s="223"/>
      <c r="AN17" s="232">
        <v>13.47</v>
      </c>
      <c r="AO17" s="237">
        <v>54.64</v>
      </c>
      <c r="AP17" s="233"/>
      <c r="AQ17" s="231"/>
    </row>
    <row r="18" spans="2:43" x14ac:dyDescent="0.35">
      <c r="B18" s="197">
        <v>43322</v>
      </c>
      <c r="C18" s="221"/>
      <c r="D18" s="222"/>
      <c r="E18" s="223"/>
      <c r="F18" s="222"/>
      <c r="G18" s="223"/>
      <c r="H18" s="222"/>
      <c r="I18" s="223"/>
      <c r="J18" s="222"/>
      <c r="K18" s="223"/>
      <c r="L18" s="222"/>
      <c r="M18" s="223"/>
      <c r="N18" s="222"/>
      <c r="O18" s="223"/>
      <c r="P18" s="222"/>
      <c r="Q18" s="235">
        <f>65.22+46.76</f>
        <v>111.97999999999999</v>
      </c>
      <c r="R18" s="225"/>
      <c r="S18" s="223"/>
      <c r="T18" s="222"/>
      <c r="U18" s="223"/>
      <c r="V18" s="222"/>
      <c r="W18" s="223"/>
      <c r="X18" s="222"/>
      <c r="Y18" s="223"/>
      <c r="Z18" s="222"/>
      <c r="AA18" s="223"/>
      <c r="AB18" s="222"/>
      <c r="AC18" s="223"/>
      <c r="AD18" s="222"/>
      <c r="AE18" s="211">
        <v>18.82</v>
      </c>
      <c r="AF18" s="222"/>
      <c r="AG18" s="223"/>
      <c r="AH18" s="222"/>
      <c r="AI18" s="223"/>
      <c r="AJ18" s="222"/>
      <c r="AK18" s="223"/>
      <c r="AL18" s="222"/>
      <c r="AM18" s="223"/>
      <c r="AN18" s="222"/>
      <c r="AO18" s="237">
        <v>16.829999999999998</v>
      </c>
      <c r="AP18" s="233"/>
      <c r="AQ18" s="231"/>
    </row>
    <row r="19" spans="2:43" x14ac:dyDescent="0.35">
      <c r="B19" s="196">
        <v>43323</v>
      </c>
      <c r="C19" s="221"/>
      <c r="D19" s="222"/>
      <c r="E19" s="223"/>
      <c r="F19" s="222"/>
      <c r="G19" s="223"/>
      <c r="H19" s="222"/>
      <c r="I19" s="223"/>
      <c r="J19" s="222"/>
      <c r="K19" s="223"/>
      <c r="L19" s="222"/>
      <c r="M19" s="223"/>
      <c r="N19" s="222"/>
      <c r="O19" s="223"/>
      <c r="P19" s="222"/>
      <c r="Q19" s="224"/>
      <c r="R19" s="225"/>
      <c r="S19" s="223"/>
      <c r="T19" s="222"/>
      <c r="U19" s="223"/>
      <c r="V19" s="222"/>
      <c r="W19" s="223"/>
      <c r="X19" s="232">
        <v>15</v>
      </c>
      <c r="Y19" s="223"/>
      <c r="Z19" s="222"/>
      <c r="AA19" s="223"/>
      <c r="AB19" s="222"/>
      <c r="AC19" s="223"/>
      <c r="AD19" s="222"/>
      <c r="AE19" s="223"/>
      <c r="AF19" s="232">
        <v>25.14</v>
      </c>
      <c r="AG19" s="223"/>
      <c r="AH19" s="222"/>
      <c r="AI19" s="223"/>
      <c r="AJ19" s="222"/>
      <c r="AK19" s="223"/>
      <c r="AL19" s="222"/>
      <c r="AM19" s="223"/>
      <c r="AN19" s="222"/>
      <c r="AO19" s="229"/>
      <c r="AP19" s="233"/>
      <c r="AQ19" s="231"/>
    </row>
    <row r="20" spans="2:43" x14ac:dyDescent="0.35">
      <c r="B20" s="197">
        <v>43324</v>
      </c>
      <c r="C20" s="221"/>
      <c r="D20" s="222"/>
      <c r="E20" s="223"/>
      <c r="F20" s="222"/>
      <c r="G20" s="223"/>
      <c r="H20" s="222"/>
      <c r="I20" s="223"/>
      <c r="J20" s="222"/>
      <c r="K20" s="223"/>
      <c r="L20" s="222"/>
      <c r="M20" s="223"/>
      <c r="N20" s="222"/>
      <c r="O20" s="223"/>
      <c r="P20" s="222"/>
      <c r="Q20" s="224"/>
      <c r="R20" s="225"/>
      <c r="S20" s="223"/>
      <c r="T20" s="222"/>
      <c r="U20" s="223"/>
      <c r="V20" s="222"/>
      <c r="W20" s="223"/>
      <c r="X20" s="222"/>
      <c r="Y20" s="223"/>
      <c r="Z20" s="222"/>
      <c r="AA20" s="223"/>
      <c r="AB20" s="222"/>
      <c r="AC20" s="223"/>
      <c r="AD20" s="222"/>
      <c r="AE20" s="223"/>
      <c r="AF20" s="232">
        <v>32.99</v>
      </c>
      <c r="AG20" s="223"/>
      <c r="AH20" s="222"/>
      <c r="AI20" s="223"/>
      <c r="AJ20" s="222"/>
      <c r="AK20" s="223"/>
      <c r="AL20" s="222"/>
      <c r="AM20" s="223"/>
      <c r="AN20" s="222"/>
      <c r="AO20" s="229"/>
      <c r="AP20" s="233"/>
      <c r="AQ20" s="231"/>
    </row>
    <row r="21" spans="2:43" x14ac:dyDescent="0.35">
      <c r="B21" s="196">
        <v>43325</v>
      </c>
      <c r="C21" s="221"/>
      <c r="D21" s="232">
        <v>39.619999999999997</v>
      </c>
      <c r="E21" s="223"/>
      <c r="F21" s="222"/>
      <c r="G21" s="223"/>
      <c r="H21" s="232">
        <v>40.270000000000003</v>
      </c>
      <c r="I21" s="223"/>
      <c r="J21" s="222"/>
      <c r="K21" s="223"/>
      <c r="L21" s="222"/>
      <c r="M21" s="223"/>
      <c r="N21" s="232">
        <v>7.7</v>
      </c>
      <c r="O21" s="223"/>
      <c r="P21" s="222"/>
      <c r="Q21" s="224"/>
      <c r="R21" s="238">
        <v>52.85</v>
      </c>
      <c r="S21" s="223"/>
      <c r="T21" s="222"/>
      <c r="U21" s="223"/>
      <c r="V21" s="222"/>
      <c r="W21" s="223"/>
      <c r="X21" s="222"/>
      <c r="Y21" s="223"/>
      <c r="Z21" s="222"/>
      <c r="AA21" s="223"/>
      <c r="AB21" s="222"/>
      <c r="AC21" s="223"/>
      <c r="AD21" s="232">
        <v>24.35</v>
      </c>
      <c r="AE21" s="223"/>
      <c r="AF21" s="232">
        <v>23.43</v>
      </c>
      <c r="AG21" s="223"/>
      <c r="AH21" s="222"/>
      <c r="AI21" s="223"/>
      <c r="AJ21" s="222"/>
      <c r="AK21" s="211">
        <v>26.57</v>
      </c>
      <c r="AL21" s="222"/>
      <c r="AM21" s="223"/>
      <c r="AN21" s="232">
        <v>11.18</v>
      </c>
      <c r="AO21" s="237">
        <v>55.11</v>
      </c>
      <c r="AP21" s="230">
        <v>39.67</v>
      </c>
      <c r="AQ21" s="231"/>
    </row>
    <row r="22" spans="2:43" x14ac:dyDescent="0.35">
      <c r="B22" s="197">
        <v>43326</v>
      </c>
      <c r="C22" s="221"/>
      <c r="D22" s="222"/>
      <c r="E22" s="223"/>
      <c r="F22" s="222"/>
      <c r="G22" s="223"/>
      <c r="H22" s="222"/>
      <c r="I22" s="223"/>
      <c r="J22" s="222"/>
      <c r="K22" s="223"/>
      <c r="L22" s="222"/>
      <c r="M22" s="223"/>
      <c r="N22" s="222"/>
      <c r="O22" s="211">
        <v>13</v>
      </c>
      <c r="P22" s="222"/>
      <c r="Q22" s="224"/>
      <c r="R22" s="225"/>
      <c r="S22" s="211">
        <v>43.39</v>
      </c>
      <c r="T22" s="222"/>
      <c r="U22" s="223"/>
      <c r="V22" s="222"/>
      <c r="W22" s="223"/>
      <c r="X22" s="232">
        <v>15</v>
      </c>
      <c r="Y22" s="223"/>
      <c r="Z22" s="222"/>
      <c r="AA22" s="223"/>
      <c r="AB22" s="222"/>
      <c r="AC22" s="223"/>
      <c r="AD22" s="222"/>
      <c r="AE22" s="211">
        <v>29.37</v>
      </c>
      <c r="AF22" s="222"/>
      <c r="AG22" s="223"/>
      <c r="AH22" s="222"/>
      <c r="AI22" s="211">
        <v>32.28</v>
      </c>
      <c r="AJ22" s="222"/>
      <c r="AK22" s="223"/>
      <c r="AL22" s="222"/>
      <c r="AM22" s="223"/>
      <c r="AN22" s="222"/>
      <c r="AO22" s="229"/>
      <c r="AP22" s="233"/>
      <c r="AQ22" s="234">
        <v>34.67</v>
      </c>
    </row>
    <row r="23" spans="2:43" x14ac:dyDescent="0.35">
      <c r="B23" s="196">
        <v>43327</v>
      </c>
      <c r="C23" s="221"/>
      <c r="D23" s="222"/>
      <c r="E23" s="223"/>
      <c r="F23" s="232">
        <v>30.75</v>
      </c>
      <c r="G23" s="223"/>
      <c r="H23" s="222"/>
      <c r="I23" s="223"/>
      <c r="J23" s="222"/>
      <c r="K23" s="223"/>
      <c r="L23" s="222"/>
      <c r="M23" s="223"/>
      <c r="N23" s="222"/>
      <c r="O23" s="223"/>
      <c r="P23" s="222"/>
      <c r="Q23" s="224"/>
      <c r="R23" s="225"/>
      <c r="S23" s="223"/>
      <c r="T23" s="222"/>
      <c r="U23" s="223"/>
      <c r="V23" s="232">
        <v>12.75</v>
      </c>
      <c r="W23" s="223"/>
      <c r="X23" s="222"/>
      <c r="Y23" s="223"/>
      <c r="Z23" s="222"/>
      <c r="AA23" s="223"/>
      <c r="AB23" s="222"/>
      <c r="AC23" s="223"/>
      <c r="AD23" s="222"/>
      <c r="AE23" s="223"/>
      <c r="AF23" s="232">
        <v>24.68</v>
      </c>
      <c r="AG23" s="223"/>
      <c r="AH23" s="222"/>
      <c r="AI23" s="223"/>
      <c r="AJ23" s="222"/>
      <c r="AK23" s="223"/>
      <c r="AL23" s="232">
        <v>27.52</v>
      </c>
      <c r="AM23" s="223"/>
      <c r="AN23" s="232">
        <v>10.26</v>
      </c>
      <c r="AO23" s="237">
        <v>35.82</v>
      </c>
      <c r="AP23" s="233"/>
      <c r="AQ23" s="231"/>
    </row>
    <row r="24" spans="2:43" x14ac:dyDescent="0.35">
      <c r="B24" s="197">
        <v>43328</v>
      </c>
      <c r="C24" s="221"/>
      <c r="D24" s="222"/>
      <c r="E24" s="223"/>
      <c r="F24" s="222"/>
      <c r="G24" s="211">
        <v>42.61</v>
      </c>
      <c r="H24" s="222"/>
      <c r="I24" s="223"/>
      <c r="J24" s="222"/>
      <c r="K24" s="223"/>
      <c r="L24" s="222"/>
      <c r="M24" s="223"/>
      <c r="N24" s="222"/>
      <c r="O24" s="211">
        <v>11.71</v>
      </c>
      <c r="P24" s="222"/>
      <c r="Q24" s="235">
        <v>50.59</v>
      </c>
      <c r="R24" s="225"/>
      <c r="S24" s="223"/>
      <c r="T24" s="222"/>
      <c r="U24" s="223"/>
      <c r="V24" s="222"/>
      <c r="W24" s="223"/>
      <c r="X24" s="232">
        <v>15</v>
      </c>
      <c r="Y24" s="223"/>
      <c r="Z24" s="222"/>
      <c r="AA24" s="223"/>
      <c r="AB24" s="222"/>
      <c r="AC24" s="211">
        <v>23.03</v>
      </c>
      <c r="AD24" s="222"/>
      <c r="AE24" s="223"/>
      <c r="AF24" s="232">
        <v>23.45</v>
      </c>
      <c r="AG24" s="223"/>
      <c r="AH24" s="222"/>
      <c r="AI24" s="223"/>
      <c r="AJ24" s="222"/>
      <c r="AK24" s="223"/>
      <c r="AL24" s="222"/>
      <c r="AM24" s="223"/>
      <c r="AN24" s="222"/>
      <c r="AO24" s="229"/>
      <c r="AP24" s="230">
        <v>33.14</v>
      </c>
      <c r="AQ24" s="231"/>
    </row>
    <row r="25" spans="2:43" x14ac:dyDescent="0.35">
      <c r="B25" s="196">
        <v>43329</v>
      </c>
      <c r="C25" s="221"/>
      <c r="D25" s="222"/>
      <c r="E25" s="223"/>
      <c r="F25" s="222"/>
      <c r="G25" s="223"/>
      <c r="H25" s="222"/>
      <c r="I25" s="223"/>
      <c r="J25" s="222"/>
      <c r="K25" s="211">
        <v>12.5</v>
      </c>
      <c r="L25" s="222"/>
      <c r="M25" s="223"/>
      <c r="N25" s="222"/>
      <c r="O25" s="223"/>
      <c r="P25" s="222"/>
      <c r="Q25" s="224"/>
      <c r="R25" s="225"/>
      <c r="S25" s="223"/>
      <c r="T25" s="222"/>
      <c r="U25" s="223"/>
      <c r="V25" s="222"/>
      <c r="W25" s="223"/>
      <c r="X25" s="222"/>
      <c r="Y25" s="223"/>
      <c r="Z25" s="222"/>
      <c r="AA25" s="223"/>
      <c r="AB25" s="222"/>
      <c r="AC25" s="223"/>
      <c r="AD25" s="222"/>
      <c r="AE25" s="211">
        <v>28.1</v>
      </c>
      <c r="AF25" s="222"/>
      <c r="AG25" s="223"/>
      <c r="AH25" s="222"/>
      <c r="AI25" s="223"/>
      <c r="AJ25" s="222"/>
      <c r="AK25" s="223"/>
      <c r="AL25" s="222"/>
      <c r="AM25" s="223"/>
      <c r="AN25" s="222"/>
      <c r="AO25" s="237">
        <v>32.17</v>
      </c>
      <c r="AP25" s="233"/>
      <c r="AQ25" s="231"/>
    </row>
    <row r="26" spans="2:43" x14ac:dyDescent="0.35">
      <c r="B26" s="197">
        <v>43330</v>
      </c>
      <c r="C26" s="221"/>
      <c r="D26" s="222"/>
      <c r="E26" s="223"/>
      <c r="F26" s="222"/>
      <c r="G26" s="223"/>
      <c r="H26" s="222"/>
      <c r="I26" s="211">
        <v>10.44</v>
      </c>
      <c r="J26" s="222"/>
      <c r="K26" s="223"/>
      <c r="L26" s="222"/>
      <c r="M26" s="223"/>
      <c r="N26" s="222"/>
      <c r="O26" s="223"/>
      <c r="P26" s="222"/>
      <c r="Q26" s="224"/>
      <c r="R26" s="225"/>
      <c r="S26" s="223"/>
      <c r="T26" s="222"/>
      <c r="U26" s="223"/>
      <c r="V26" s="222"/>
      <c r="W26" s="223"/>
      <c r="X26" s="222"/>
      <c r="Y26" s="223"/>
      <c r="Z26" s="222"/>
      <c r="AA26" s="223"/>
      <c r="AB26" s="222"/>
      <c r="AC26" s="223"/>
      <c r="AD26" s="222"/>
      <c r="AE26" s="223"/>
      <c r="AF26" s="232">
        <v>21.73</v>
      </c>
      <c r="AG26" s="223"/>
      <c r="AH26" s="222"/>
      <c r="AI26" s="223"/>
      <c r="AJ26" s="222"/>
      <c r="AK26" s="223"/>
      <c r="AL26" s="222"/>
      <c r="AM26" s="223"/>
      <c r="AN26" s="222"/>
      <c r="AO26" s="229"/>
      <c r="AP26" s="233"/>
      <c r="AQ26" s="231"/>
    </row>
    <row r="27" spans="2:43" x14ac:dyDescent="0.35">
      <c r="B27" s="196">
        <v>43331</v>
      </c>
      <c r="C27" s="221"/>
      <c r="D27" s="222"/>
      <c r="E27" s="223"/>
      <c r="F27" s="222"/>
      <c r="G27" s="223"/>
      <c r="H27" s="222"/>
      <c r="I27" s="223"/>
      <c r="J27" s="222"/>
      <c r="K27" s="223"/>
      <c r="L27" s="222"/>
      <c r="M27" s="223"/>
      <c r="N27" s="222"/>
      <c r="O27" s="223"/>
      <c r="P27" s="222"/>
      <c r="Q27" s="224"/>
      <c r="R27" s="225"/>
      <c r="S27" s="223"/>
      <c r="T27" s="222"/>
      <c r="U27" s="223"/>
      <c r="V27" s="222"/>
      <c r="W27" s="223"/>
      <c r="X27" s="222"/>
      <c r="Y27" s="223"/>
      <c r="Z27" s="222"/>
      <c r="AA27" s="223"/>
      <c r="AB27" s="222"/>
      <c r="AC27" s="223"/>
      <c r="AD27" s="222"/>
      <c r="AE27" s="223"/>
      <c r="AF27" s="232">
        <v>26.1</v>
      </c>
      <c r="AG27" s="223"/>
      <c r="AH27" s="222"/>
      <c r="AI27" s="223"/>
      <c r="AJ27" s="222"/>
      <c r="AK27" s="223"/>
      <c r="AL27" s="222"/>
      <c r="AM27" s="223"/>
      <c r="AN27" s="222"/>
      <c r="AO27" s="237">
        <v>38.119999999999997</v>
      </c>
      <c r="AP27" s="233"/>
      <c r="AQ27" s="234">
        <v>38.97</v>
      </c>
    </row>
    <row r="28" spans="2:43" x14ac:dyDescent="0.35">
      <c r="B28" s="197">
        <v>43332</v>
      </c>
      <c r="C28" s="221"/>
      <c r="D28" s="222"/>
      <c r="E28" s="211">
        <v>20.8</v>
      </c>
      <c r="F28" s="222"/>
      <c r="G28" s="223"/>
      <c r="H28" s="222"/>
      <c r="I28" s="223"/>
      <c r="J28" s="222"/>
      <c r="K28" s="223"/>
      <c r="L28" s="222"/>
      <c r="M28" s="223"/>
      <c r="N28" s="232">
        <v>7.7</v>
      </c>
      <c r="O28" s="223"/>
      <c r="P28" s="222"/>
      <c r="Q28" s="224"/>
      <c r="R28" s="225"/>
      <c r="S28" s="223"/>
      <c r="T28" s="222"/>
      <c r="U28" s="223"/>
      <c r="V28" s="222"/>
      <c r="W28" s="223"/>
      <c r="X28" s="232">
        <v>15</v>
      </c>
      <c r="Y28" s="211">
        <v>9.9600000000000009</v>
      </c>
      <c r="Z28" s="222"/>
      <c r="AA28" s="211"/>
      <c r="AB28" s="222"/>
      <c r="AC28" s="223"/>
      <c r="AD28" s="222"/>
      <c r="AE28" s="223"/>
      <c r="AF28" s="232">
        <v>24.94</v>
      </c>
      <c r="AG28" s="223"/>
      <c r="AH28" s="222"/>
      <c r="AI28" s="211">
        <v>26.64</v>
      </c>
      <c r="AJ28" s="222"/>
      <c r="AK28" s="223"/>
      <c r="AL28" s="222"/>
      <c r="AM28" s="223">
        <v>13.13</v>
      </c>
      <c r="AN28" s="222"/>
      <c r="AO28" s="229"/>
      <c r="AP28" s="233"/>
      <c r="AQ28" s="231"/>
    </row>
    <row r="29" spans="2:43" x14ac:dyDescent="0.35">
      <c r="B29" s="196">
        <v>43333</v>
      </c>
      <c r="C29" s="221"/>
      <c r="D29" s="232">
        <v>31.29</v>
      </c>
      <c r="E29" s="223"/>
      <c r="F29" s="222"/>
      <c r="G29" s="223"/>
      <c r="H29" s="222"/>
      <c r="I29" s="223"/>
      <c r="J29" s="222"/>
      <c r="K29" s="223"/>
      <c r="L29" s="222"/>
      <c r="M29" s="223"/>
      <c r="N29" s="222"/>
      <c r="O29" s="223"/>
      <c r="P29" s="222"/>
      <c r="Q29" s="235">
        <v>47.96</v>
      </c>
      <c r="R29" s="238">
        <v>47.41</v>
      </c>
      <c r="S29" s="223"/>
      <c r="T29" s="222"/>
      <c r="U29" s="223"/>
      <c r="V29" s="232">
        <v>8.3699999999999992</v>
      </c>
      <c r="W29" s="223"/>
      <c r="X29" s="222"/>
      <c r="Y29" s="223"/>
      <c r="Z29" s="232">
        <v>11.23</v>
      </c>
      <c r="AA29" s="223"/>
      <c r="AB29" s="222"/>
      <c r="AC29" s="223"/>
      <c r="AD29" s="222"/>
      <c r="AE29" s="223"/>
      <c r="AF29" s="232">
        <v>27.76</v>
      </c>
      <c r="AG29" s="223"/>
      <c r="AH29" s="222"/>
      <c r="AI29" s="223"/>
      <c r="AJ29" s="222"/>
      <c r="AK29" s="223"/>
      <c r="AL29" s="222"/>
      <c r="AM29" s="223"/>
      <c r="AN29" s="222"/>
      <c r="AO29" s="237">
        <v>41.02</v>
      </c>
      <c r="AP29" s="230">
        <v>37.119999999999997</v>
      </c>
      <c r="AQ29" s="231"/>
    </row>
    <row r="30" spans="2:43" x14ac:dyDescent="0.35">
      <c r="B30" s="197">
        <v>43334</v>
      </c>
      <c r="C30" s="221"/>
      <c r="D30" s="222"/>
      <c r="E30" s="223"/>
      <c r="F30" s="222"/>
      <c r="G30" s="223"/>
      <c r="H30" s="222"/>
      <c r="I30" s="223"/>
      <c r="J30" s="222"/>
      <c r="K30" s="223"/>
      <c r="L30" s="222"/>
      <c r="M30" s="223"/>
      <c r="N30" s="222"/>
      <c r="O30" s="223"/>
      <c r="P30" s="222"/>
      <c r="Q30" s="224"/>
      <c r="R30" s="225"/>
      <c r="S30" s="223"/>
      <c r="T30" s="222"/>
      <c r="U30" s="223"/>
      <c r="V30" s="222"/>
      <c r="W30" s="223"/>
      <c r="X30" s="222"/>
      <c r="Y30" s="223"/>
      <c r="Z30" s="222"/>
      <c r="AA30" s="223"/>
      <c r="AB30" s="222"/>
      <c r="AC30" s="223"/>
      <c r="AD30" s="222"/>
      <c r="AE30" s="223"/>
      <c r="AF30" s="232">
        <v>21.74</v>
      </c>
      <c r="AG30" s="223"/>
      <c r="AH30" s="222"/>
      <c r="AI30" s="223"/>
      <c r="AJ30" s="222"/>
      <c r="AK30" s="223"/>
      <c r="AL30" s="222"/>
      <c r="AM30" s="223"/>
      <c r="AN30" s="222"/>
      <c r="AO30" s="229"/>
      <c r="AP30" s="233"/>
      <c r="AQ30" s="231"/>
    </row>
    <row r="31" spans="2:43" x14ac:dyDescent="0.35">
      <c r="B31" s="196">
        <v>43335</v>
      </c>
      <c r="C31" s="221"/>
      <c r="D31" s="222"/>
      <c r="E31" s="223"/>
      <c r="F31" s="222"/>
      <c r="G31" s="223"/>
      <c r="H31" s="222"/>
      <c r="I31" s="223"/>
      <c r="J31" s="222"/>
      <c r="K31" s="223"/>
      <c r="L31" s="222"/>
      <c r="M31" s="223"/>
      <c r="N31" s="222"/>
      <c r="O31" s="223"/>
      <c r="P31" s="222"/>
      <c r="Q31" s="224"/>
      <c r="R31" s="225"/>
      <c r="S31" s="223"/>
      <c r="T31" s="222"/>
      <c r="U31" s="223"/>
      <c r="V31" s="222"/>
      <c r="W31" s="223"/>
      <c r="X31" s="222"/>
      <c r="Y31" s="223"/>
      <c r="Z31" s="222"/>
      <c r="AA31" s="223"/>
      <c r="AB31" s="222"/>
      <c r="AC31" s="223"/>
      <c r="AD31" s="222"/>
      <c r="AE31" s="211">
        <v>21.15</v>
      </c>
      <c r="AF31" s="222"/>
      <c r="AG31" s="223"/>
      <c r="AH31" s="222"/>
      <c r="AI31" s="223"/>
      <c r="AJ31" s="222"/>
      <c r="AK31" s="211">
        <v>22.26</v>
      </c>
      <c r="AL31" s="222"/>
      <c r="AM31" s="223"/>
      <c r="AN31" s="222"/>
      <c r="AO31" s="237">
        <v>28.2</v>
      </c>
      <c r="AP31" s="233"/>
      <c r="AQ31" s="231"/>
    </row>
    <row r="32" spans="2:43" x14ac:dyDescent="0.35">
      <c r="B32" s="197">
        <v>43336</v>
      </c>
      <c r="C32" s="221"/>
      <c r="D32" s="222"/>
      <c r="E32" s="211">
        <v>36.700000000000003</v>
      </c>
      <c r="F32" s="222"/>
      <c r="G32" s="223"/>
      <c r="H32" s="222"/>
      <c r="I32" s="223"/>
      <c r="J32" s="222"/>
      <c r="K32" s="223"/>
      <c r="L32" s="222"/>
      <c r="M32" s="223"/>
      <c r="N32" s="222"/>
      <c r="O32" s="223"/>
      <c r="P32" s="222"/>
      <c r="Q32" s="224"/>
      <c r="R32" s="225"/>
      <c r="S32" s="211">
        <v>40.44</v>
      </c>
      <c r="T32" s="222"/>
      <c r="U32" s="223"/>
      <c r="V32" s="222"/>
      <c r="W32" s="223"/>
      <c r="X32" s="232">
        <v>15</v>
      </c>
      <c r="Y32" s="223"/>
      <c r="Z32" s="222"/>
      <c r="AA32" s="223"/>
      <c r="AB32" s="222"/>
      <c r="AC32" s="211">
        <v>25.89</v>
      </c>
      <c r="AD32" s="222"/>
      <c r="AE32" s="223"/>
      <c r="AF32" s="232">
        <v>23.51</v>
      </c>
      <c r="AG32" s="223"/>
      <c r="AH32" s="222"/>
      <c r="AI32" s="223"/>
      <c r="AJ32" s="222"/>
      <c r="AK32" s="223"/>
      <c r="AL32" s="222"/>
      <c r="AM32" s="223"/>
      <c r="AN32" s="222"/>
      <c r="AO32" s="229"/>
      <c r="AP32" s="230">
        <v>29.77</v>
      </c>
      <c r="AQ32" s="231"/>
    </row>
    <row r="33" spans="2:43" x14ac:dyDescent="0.35">
      <c r="B33" s="196">
        <v>43337</v>
      </c>
      <c r="C33" s="221"/>
      <c r="D33" s="222"/>
      <c r="E33" s="223"/>
      <c r="F33" s="222"/>
      <c r="G33" s="223"/>
      <c r="H33" s="222"/>
      <c r="I33" s="223"/>
      <c r="J33" s="222"/>
      <c r="K33" s="223"/>
      <c r="L33" s="222"/>
      <c r="M33" s="223"/>
      <c r="N33" s="222"/>
      <c r="O33" s="223"/>
      <c r="P33" s="222"/>
      <c r="Q33" s="224"/>
      <c r="R33" s="225"/>
      <c r="S33" s="223"/>
      <c r="T33" s="222"/>
      <c r="U33" s="223"/>
      <c r="V33" s="222"/>
      <c r="W33" s="223"/>
      <c r="X33" s="222"/>
      <c r="Y33" s="223"/>
      <c r="Z33" s="222"/>
      <c r="AA33" s="223"/>
      <c r="AB33" s="222"/>
      <c r="AC33" s="223"/>
      <c r="AD33" s="222"/>
      <c r="AE33" s="223"/>
      <c r="AF33" s="232">
        <v>23.81</v>
      </c>
      <c r="AG33" s="223"/>
      <c r="AH33" s="222"/>
      <c r="AI33" s="223"/>
      <c r="AJ33" s="222"/>
      <c r="AK33" s="223"/>
      <c r="AL33" s="222"/>
      <c r="AM33" s="223"/>
      <c r="AN33" s="222"/>
      <c r="AO33" s="237">
        <v>46.69</v>
      </c>
      <c r="AP33" s="233"/>
      <c r="AQ33" s="234">
        <v>33.82</v>
      </c>
    </row>
    <row r="34" spans="2:43" x14ac:dyDescent="0.35">
      <c r="B34" s="197">
        <v>43338</v>
      </c>
      <c r="C34" s="221"/>
      <c r="D34" s="222"/>
      <c r="E34" s="223"/>
      <c r="F34" s="222"/>
      <c r="G34" s="223"/>
      <c r="H34" s="222"/>
      <c r="I34" s="223"/>
      <c r="J34" s="222"/>
      <c r="K34" s="223"/>
      <c r="L34" s="222"/>
      <c r="M34" s="223"/>
      <c r="N34" s="222"/>
      <c r="O34" s="223"/>
      <c r="P34" s="222"/>
      <c r="Q34" s="224"/>
      <c r="R34" s="225"/>
      <c r="S34" s="223"/>
      <c r="T34" s="222"/>
      <c r="U34" s="223"/>
      <c r="V34" s="222"/>
      <c r="W34" s="223"/>
      <c r="X34" s="222"/>
      <c r="Y34" s="223"/>
      <c r="Z34" s="222"/>
      <c r="AA34" s="223"/>
      <c r="AB34" s="232"/>
      <c r="AC34" s="223"/>
      <c r="AD34" s="222"/>
      <c r="AE34" s="223"/>
      <c r="AF34" s="232">
        <v>23.33</v>
      </c>
      <c r="AG34" s="223"/>
      <c r="AH34" s="222"/>
      <c r="AI34" s="211">
        <v>30.57</v>
      </c>
      <c r="AJ34" s="222"/>
      <c r="AK34" s="223"/>
      <c r="AL34" s="222"/>
      <c r="AM34" s="223"/>
      <c r="AN34" s="222">
        <v>11.54</v>
      </c>
      <c r="AO34" s="229"/>
      <c r="AP34" s="239"/>
      <c r="AQ34" s="231"/>
    </row>
    <row r="35" spans="2:43" x14ac:dyDescent="0.35">
      <c r="B35" s="196">
        <v>43339</v>
      </c>
      <c r="C35" s="221"/>
      <c r="D35" s="222"/>
      <c r="E35" s="211">
        <v>29.3</v>
      </c>
      <c r="F35" s="222"/>
      <c r="G35" s="211">
        <v>41.71</v>
      </c>
      <c r="H35" s="222"/>
      <c r="I35" s="223">
        <v>9.1999999999999993</v>
      </c>
      <c r="J35" s="222"/>
      <c r="K35" s="211">
        <v>7.63</v>
      </c>
      <c r="L35" s="222"/>
      <c r="M35" s="223">
        <v>12.04</v>
      </c>
      <c r="N35" s="222"/>
      <c r="O35" s="223"/>
      <c r="P35" s="222"/>
      <c r="Q35" s="235">
        <v>56.67</v>
      </c>
      <c r="R35" s="225"/>
      <c r="S35" s="223"/>
      <c r="T35" s="222"/>
      <c r="U35" s="211">
        <v>10.07</v>
      </c>
      <c r="V35" s="222"/>
      <c r="W35" s="223"/>
      <c r="X35" s="222">
        <v>15</v>
      </c>
      <c r="Y35" s="223"/>
      <c r="Z35" s="222"/>
      <c r="AA35" s="223"/>
      <c r="AB35" s="222"/>
      <c r="AC35" s="223"/>
      <c r="AD35" s="222"/>
      <c r="AE35" s="211">
        <v>22.06</v>
      </c>
      <c r="AF35" s="222"/>
      <c r="AG35" s="223"/>
      <c r="AH35" s="222"/>
      <c r="AI35" s="223"/>
      <c r="AJ35" s="222"/>
      <c r="AK35" s="223"/>
      <c r="AL35" s="222">
        <v>24.78</v>
      </c>
      <c r="AM35" s="223"/>
      <c r="AN35" s="222"/>
      <c r="AO35" s="237">
        <v>43.58</v>
      </c>
      <c r="AP35" s="233">
        <v>31.29</v>
      </c>
      <c r="AQ35" s="231"/>
    </row>
    <row r="36" spans="2:43" x14ac:dyDescent="0.35">
      <c r="B36" s="197">
        <v>43340</v>
      </c>
      <c r="C36" s="221"/>
      <c r="D36" s="222"/>
      <c r="E36" s="223"/>
      <c r="F36" s="222"/>
      <c r="G36" s="223"/>
      <c r="H36" s="222"/>
      <c r="I36" s="223"/>
      <c r="J36" s="222"/>
      <c r="K36" s="223"/>
      <c r="L36" s="222"/>
      <c r="M36" s="223"/>
      <c r="N36" s="222"/>
      <c r="O36" s="223"/>
      <c r="P36" s="222"/>
      <c r="Q36" s="224"/>
      <c r="R36" s="225"/>
      <c r="S36" s="223"/>
      <c r="T36" s="222"/>
      <c r="U36" s="223"/>
      <c r="V36" s="222"/>
      <c r="W36" s="223"/>
      <c r="X36" s="222"/>
      <c r="Y36" s="223"/>
      <c r="Z36" s="222"/>
      <c r="AA36" s="223"/>
      <c r="AB36" s="222"/>
      <c r="AC36" s="223"/>
      <c r="AD36" s="222">
        <v>22.58</v>
      </c>
      <c r="AE36" s="223"/>
      <c r="AF36" s="222"/>
      <c r="AG36" s="223">
        <v>23.68</v>
      </c>
      <c r="AH36" s="222"/>
      <c r="AI36" s="223"/>
      <c r="AJ36" s="222"/>
      <c r="AK36" s="223"/>
      <c r="AL36" s="222"/>
      <c r="AM36" s="223"/>
      <c r="AN36" s="222"/>
      <c r="AO36" s="229"/>
      <c r="AP36" s="233"/>
      <c r="AQ36" s="231"/>
    </row>
    <row r="37" spans="2:43" x14ac:dyDescent="0.35">
      <c r="B37" s="196">
        <v>43341</v>
      </c>
      <c r="C37" s="221"/>
      <c r="D37" s="222"/>
      <c r="E37" s="223"/>
      <c r="F37" s="222"/>
      <c r="G37" s="223"/>
      <c r="H37" s="222"/>
      <c r="I37" s="223"/>
      <c r="J37" s="222"/>
      <c r="K37" s="223"/>
      <c r="L37" s="222"/>
      <c r="M37" s="223"/>
      <c r="N37" s="222"/>
      <c r="O37" s="223"/>
      <c r="P37" s="222"/>
      <c r="Q37" s="224"/>
      <c r="R37" s="225"/>
      <c r="S37" s="223"/>
      <c r="T37" s="222"/>
      <c r="U37" s="223"/>
      <c r="V37" s="222"/>
      <c r="W37" s="223"/>
      <c r="X37" s="222">
        <v>15</v>
      </c>
      <c r="Y37" s="223"/>
      <c r="Z37" s="222"/>
      <c r="AA37" s="223"/>
      <c r="AB37" s="222"/>
      <c r="AC37" s="223"/>
      <c r="AD37" s="222"/>
      <c r="AE37" s="223"/>
      <c r="AF37" s="222">
        <v>29.03</v>
      </c>
      <c r="AG37" s="223"/>
      <c r="AH37" s="222"/>
      <c r="AI37" s="223"/>
      <c r="AJ37" s="222"/>
      <c r="AK37" s="223"/>
      <c r="AL37" s="222"/>
      <c r="AM37" s="223"/>
      <c r="AN37" s="222"/>
      <c r="AO37" s="229"/>
      <c r="AP37" s="233"/>
      <c r="AQ37" s="231"/>
    </row>
    <row r="38" spans="2:43" x14ac:dyDescent="0.35">
      <c r="B38" s="197">
        <v>43342</v>
      </c>
      <c r="C38" s="240"/>
      <c r="D38" s="241">
        <v>35.46</v>
      </c>
      <c r="E38" s="242"/>
      <c r="F38" s="241"/>
      <c r="G38" s="242"/>
      <c r="H38" s="241">
        <v>29.9</v>
      </c>
      <c r="I38" s="242"/>
      <c r="J38" s="241">
        <v>12.63</v>
      </c>
      <c r="K38" s="242"/>
      <c r="L38" s="241"/>
      <c r="M38" s="242"/>
      <c r="N38" s="241"/>
      <c r="O38" s="242"/>
      <c r="P38" s="241"/>
      <c r="Q38" s="224"/>
      <c r="R38" s="225"/>
      <c r="S38" s="242"/>
      <c r="T38" s="241">
        <v>30.82</v>
      </c>
      <c r="U38" s="242"/>
      <c r="V38" s="241"/>
      <c r="W38" s="242"/>
      <c r="X38" s="241"/>
      <c r="Y38" s="242"/>
      <c r="Z38" s="241"/>
      <c r="AA38" s="242"/>
      <c r="AB38" s="241"/>
      <c r="AC38" s="242"/>
      <c r="AD38" s="241"/>
      <c r="AE38" s="242"/>
      <c r="AF38" s="241">
        <v>26.4</v>
      </c>
      <c r="AG38" s="242"/>
      <c r="AH38" s="241"/>
      <c r="AI38" s="242"/>
      <c r="AJ38" s="241"/>
      <c r="AK38" s="242"/>
      <c r="AL38" s="241"/>
      <c r="AM38" s="242"/>
      <c r="AN38" s="241">
        <v>11.42</v>
      </c>
      <c r="AO38" s="233">
        <v>48.02</v>
      </c>
      <c r="AP38" s="233"/>
      <c r="AQ38" s="231"/>
    </row>
    <row r="39" spans="2:43" ht="15" thickBot="1" x14ac:dyDescent="0.4">
      <c r="B39" s="196">
        <v>43343</v>
      </c>
      <c r="C39" s="243"/>
      <c r="D39" s="244"/>
      <c r="E39" s="245"/>
      <c r="F39" s="244">
        <v>14.48</v>
      </c>
      <c r="G39" s="245"/>
      <c r="H39" s="244"/>
      <c r="I39" s="245"/>
      <c r="J39" s="244"/>
      <c r="K39" s="245"/>
      <c r="L39" s="244"/>
      <c r="M39" s="245"/>
      <c r="N39" s="244"/>
      <c r="O39" s="245"/>
      <c r="P39" s="244"/>
      <c r="Q39" s="246">
        <v>45.73</v>
      </c>
      <c r="R39" s="247">
        <v>54.37</v>
      </c>
      <c r="S39" s="245"/>
      <c r="T39" s="244"/>
      <c r="U39" s="245"/>
      <c r="V39" s="244"/>
      <c r="W39" s="245"/>
      <c r="X39" s="244">
        <v>15</v>
      </c>
      <c r="Y39" s="245"/>
      <c r="Z39" s="244"/>
      <c r="AA39" s="245"/>
      <c r="AB39" s="244"/>
      <c r="AC39" s="245"/>
      <c r="AD39" s="244"/>
      <c r="AE39" s="245"/>
      <c r="AF39" s="244">
        <v>26.07</v>
      </c>
      <c r="AG39" s="245"/>
      <c r="AH39" s="244"/>
      <c r="AI39" s="245"/>
      <c r="AJ39" s="244">
        <v>32.479999999999997</v>
      </c>
      <c r="AK39" s="245"/>
      <c r="AL39" s="244"/>
      <c r="AM39" s="245"/>
      <c r="AN39" s="244"/>
      <c r="AO39" s="248"/>
      <c r="AP39" s="249">
        <v>37.03</v>
      </c>
      <c r="AQ39" s="250"/>
    </row>
    <row r="40" spans="2:43" s="193" customFormat="1" ht="23.25" customHeight="1" thickBot="1" x14ac:dyDescent="0.4">
      <c r="B40" s="202" t="s">
        <v>489</v>
      </c>
      <c r="C40" s="199">
        <f>SUM(C9:C39)</f>
        <v>0</v>
      </c>
      <c r="D40" s="200">
        <f>SUM(D9:D39)</f>
        <v>160.99</v>
      </c>
      <c r="E40" s="201">
        <f t="shared" ref="E40:AQ40" si="0">SUM(E9:E39)</f>
        <v>123.3</v>
      </c>
      <c r="F40" s="200">
        <f t="shared" si="0"/>
        <v>126.7</v>
      </c>
      <c r="G40" s="201">
        <f t="shared" si="0"/>
        <v>124.97</v>
      </c>
      <c r="H40" s="200">
        <f t="shared" si="0"/>
        <v>142.70000000000002</v>
      </c>
      <c r="I40" s="201">
        <f t="shared" si="0"/>
        <v>31.569999999999997</v>
      </c>
      <c r="J40" s="200">
        <f t="shared" si="0"/>
        <v>12.63</v>
      </c>
      <c r="K40" s="201">
        <f>SUM(K9:K39)</f>
        <v>20.13</v>
      </c>
      <c r="L40" s="200">
        <f t="shared" si="0"/>
        <v>15.01</v>
      </c>
      <c r="M40" s="201">
        <f t="shared" si="0"/>
        <v>12.04</v>
      </c>
      <c r="N40" s="200">
        <f t="shared" si="0"/>
        <v>23.09</v>
      </c>
      <c r="O40" s="201">
        <f t="shared" si="0"/>
        <v>33.4</v>
      </c>
      <c r="P40" s="200">
        <f t="shared" si="0"/>
        <v>0</v>
      </c>
      <c r="Q40" s="1376">
        <f>SUM(Q9:Q39)</f>
        <v>406.78999999999996</v>
      </c>
      <c r="R40" s="1401">
        <f t="shared" si="0"/>
        <v>154.63</v>
      </c>
      <c r="S40" s="201">
        <f t="shared" si="0"/>
        <v>83.83</v>
      </c>
      <c r="T40" s="200">
        <f t="shared" si="0"/>
        <v>88.47</v>
      </c>
      <c r="U40" s="201">
        <f t="shared" si="0"/>
        <v>34.299999999999997</v>
      </c>
      <c r="V40" s="200">
        <f t="shared" si="0"/>
        <v>21.119999999999997</v>
      </c>
      <c r="W40" s="201">
        <f t="shared" si="0"/>
        <v>10</v>
      </c>
      <c r="X40" s="200">
        <f t="shared" si="0"/>
        <v>150</v>
      </c>
      <c r="Y40" s="201">
        <f t="shared" si="0"/>
        <v>19.41</v>
      </c>
      <c r="Z40" s="200">
        <f t="shared" si="0"/>
        <v>13.790000000000001</v>
      </c>
      <c r="AA40" s="201">
        <f t="shared" si="0"/>
        <v>0</v>
      </c>
      <c r="AB40" s="200">
        <f t="shared" si="0"/>
        <v>0</v>
      </c>
      <c r="AC40" s="201">
        <f t="shared" ref="AC40:AN40" si="1">SUM(AC9:AC39)</f>
        <v>74.97</v>
      </c>
      <c r="AD40" s="200">
        <f t="shared" si="1"/>
        <v>46.93</v>
      </c>
      <c r="AE40" s="201">
        <f t="shared" si="1"/>
        <v>153.84</v>
      </c>
      <c r="AF40" s="200">
        <f t="shared" si="1"/>
        <v>585.80000000000007</v>
      </c>
      <c r="AG40" s="201">
        <f>SUM(AG9:AG39)</f>
        <v>86.509999999999991</v>
      </c>
      <c r="AH40" s="200">
        <f t="shared" si="1"/>
        <v>120.9</v>
      </c>
      <c r="AI40" s="201">
        <f>SUM(AI9:AI39)</f>
        <v>117.03</v>
      </c>
      <c r="AJ40" s="200">
        <f>SUM(AJ9:AJ39)</f>
        <v>63.37</v>
      </c>
      <c r="AK40" s="201">
        <f>SUM(AK9:AK39)</f>
        <v>86.720000000000013</v>
      </c>
      <c r="AL40" s="200">
        <f>SUM(AL9:AL39)</f>
        <v>52.3</v>
      </c>
      <c r="AM40" s="201">
        <f t="shared" si="1"/>
        <v>23.46</v>
      </c>
      <c r="AN40" s="200">
        <f t="shared" si="1"/>
        <v>57.87</v>
      </c>
      <c r="AO40" s="1392">
        <f>SUM(AO9:AO39)</f>
        <v>440.19999999999993</v>
      </c>
      <c r="AP40" s="1432">
        <f t="shared" si="0"/>
        <v>282.23</v>
      </c>
      <c r="AQ40" s="1430">
        <f t="shared" si="0"/>
        <v>176.42000000000002</v>
      </c>
    </row>
    <row r="41" spans="2:43" s="194" customFormat="1" ht="23.25" customHeight="1" thickBot="1" x14ac:dyDescent="0.4">
      <c r="B41" s="203" t="s">
        <v>490</v>
      </c>
      <c r="C41" s="1375">
        <f>C40+D40</f>
        <v>160.99</v>
      </c>
      <c r="D41" s="1375"/>
      <c r="E41" s="1370">
        <f>E40+F40</f>
        <v>250</v>
      </c>
      <c r="F41" s="1371"/>
      <c r="G41" s="1375">
        <f>G40+H40</f>
        <v>267.67</v>
      </c>
      <c r="H41" s="1375"/>
      <c r="I41" s="1370">
        <f>I40+J40</f>
        <v>44.199999999999996</v>
      </c>
      <c r="J41" s="1371"/>
      <c r="K41" s="1375">
        <f>K40+L40</f>
        <v>35.14</v>
      </c>
      <c r="L41" s="1375"/>
      <c r="M41" s="1370">
        <f>M40+N40</f>
        <v>35.129999999999995</v>
      </c>
      <c r="N41" s="1371"/>
      <c r="O41" s="1375">
        <f>O40+P40</f>
        <v>33.4</v>
      </c>
      <c r="P41" s="1375"/>
      <c r="Q41" s="1377"/>
      <c r="R41" s="1402"/>
      <c r="S41" s="1375">
        <f>S40+T40</f>
        <v>172.3</v>
      </c>
      <c r="T41" s="1375"/>
      <c r="U41" s="1370">
        <f>U40+V40</f>
        <v>55.419999999999995</v>
      </c>
      <c r="V41" s="1371"/>
      <c r="W41" s="1375">
        <f>W40+X40</f>
        <v>160</v>
      </c>
      <c r="X41" s="1375"/>
      <c r="Y41" s="1370">
        <f>Y40+Z40</f>
        <v>33.200000000000003</v>
      </c>
      <c r="Z41" s="1371"/>
      <c r="AA41" s="1375">
        <f>AA40+AB40</f>
        <v>0</v>
      </c>
      <c r="AB41" s="1375"/>
      <c r="AC41" s="1370">
        <f>AC40+AD40</f>
        <v>121.9</v>
      </c>
      <c r="AD41" s="1371"/>
      <c r="AE41" s="1370">
        <f>AE40+AF40</f>
        <v>739.6400000000001</v>
      </c>
      <c r="AF41" s="1371"/>
      <c r="AG41" s="1370">
        <f>AG40+AH40</f>
        <v>207.41</v>
      </c>
      <c r="AH41" s="1371"/>
      <c r="AI41" s="1370">
        <f>AI40+AJ40</f>
        <v>180.4</v>
      </c>
      <c r="AJ41" s="1371"/>
      <c r="AK41" s="1370">
        <f>AK40+AL40</f>
        <v>139.02000000000001</v>
      </c>
      <c r="AL41" s="1371"/>
      <c r="AM41" s="1370">
        <f>AM40+AN40</f>
        <v>81.33</v>
      </c>
      <c r="AN41" s="1371"/>
      <c r="AO41" s="1393"/>
      <c r="AP41" s="1433"/>
      <c r="AQ41" s="1431"/>
    </row>
    <row r="42" spans="2:43" ht="25.5" customHeight="1" thickBot="1" x14ac:dyDescent="0.5">
      <c r="B42" s="204" t="s">
        <v>491</v>
      </c>
      <c r="C42" s="1427" t="str">
        <f>C41+E41+G41+I41+K41+M41+O41+Q40+R40+S41+U41+W41+Y41+AA41+AO41+AP40+AQ40&amp;" LITER"</f>
        <v>2267,52 LITER</v>
      </c>
      <c r="D42" s="1428"/>
      <c r="E42" s="1428"/>
      <c r="F42" s="1428"/>
      <c r="G42" s="1428"/>
      <c r="H42" s="1428"/>
      <c r="I42" s="1428"/>
      <c r="J42" s="1428"/>
      <c r="K42" s="1428"/>
      <c r="L42" s="1428"/>
      <c r="M42" s="1428"/>
      <c r="N42" s="1428"/>
      <c r="O42" s="1428"/>
      <c r="P42" s="1428"/>
      <c r="Q42" s="1428"/>
      <c r="R42" s="1428"/>
      <c r="S42" s="1428"/>
      <c r="T42" s="1428"/>
      <c r="U42" s="1428"/>
      <c r="V42" s="1428"/>
      <c r="W42" s="1428"/>
      <c r="X42" s="1428"/>
      <c r="Y42" s="1428"/>
      <c r="Z42" s="1428"/>
      <c r="AA42" s="1428"/>
      <c r="AB42" s="1428"/>
      <c r="AC42" s="1428"/>
      <c r="AD42" s="1428"/>
      <c r="AE42" s="1428"/>
      <c r="AF42" s="1428"/>
      <c r="AG42" s="1428"/>
      <c r="AH42" s="1428"/>
      <c r="AI42" s="1428"/>
      <c r="AJ42" s="1428"/>
      <c r="AK42" s="1428"/>
      <c r="AL42" s="1428"/>
      <c r="AM42" s="1428"/>
      <c r="AN42" s="1428"/>
      <c r="AO42" s="1428"/>
      <c r="AP42" s="1428"/>
      <c r="AQ42" s="1429"/>
    </row>
    <row r="43" spans="2:43" s="193" customFormat="1" ht="23.25" customHeight="1" thickBot="1" x14ac:dyDescent="0.4">
      <c r="B43" s="202" t="s">
        <v>492</v>
      </c>
      <c r="C43" s="255">
        <f>C40*C8</f>
        <v>0</v>
      </c>
      <c r="D43" s="256">
        <f t="shared" ref="D43:P43" si="2">D40*D8</f>
        <v>1255722</v>
      </c>
      <c r="E43" s="255">
        <f t="shared" si="2"/>
        <v>807615</v>
      </c>
      <c r="F43" s="256">
        <f t="shared" si="2"/>
        <v>988260</v>
      </c>
      <c r="G43" s="255">
        <f t="shared" si="2"/>
        <v>818553.5</v>
      </c>
      <c r="H43" s="256">
        <f t="shared" si="2"/>
        <v>1113060.0000000002</v>
      </c>
      <c r="I43" s="255">
        <f t="shared" si="2"/>
        <v>206783.49999999997</v>
      </c>
      <c r="J43" s="256">
        <f t="shared" si="2"/>
        <v>98514</v>
      </c>
      <c r="K43" s="255">
        <f t="shared" si="2"/>
        <v>131851.5</v>
      </c>
      <c r="L43" s="256">
        <f t="shared" si="2"/>
        <v>117078</v>
      </c>
      <c r="M43" s="255">
        <f t="shared" si="2"/>
        <v>78862</v>
      </c>
      <c r="N43" s="256">
        <f t="shared" si="2"/>
        <v>180102</v>
      </c>
      <c r="O43" s="255">
        <f t="shared" si="2"/>
        <v>218770</v>
      </c>
      <c r="P43" s="256">
        <f t="shared" si="2"/>
        <v>0</v>
      </c>
      <c r="Q43" s="1403">
        <f>Q40*Q8</f>
        <v>4271295</v>
      </c>
      <c r="R43" s="1403">
        <f>R40*Q8</f>
        <v>1623615</v>
      </c>
      <c r="S43" s="257">
        <f>S40*S8</f>
        <v>549086.5</v>
      </c>
      <c r="T43" s="258">
        <f t="shared" ref="T43:AB43" si="3">T40*T8</f>
        <v>690066</v>
      </c>
      <c r="U43" s="257">
        <f t="shared" si="3"/>
        <v>224664.99999999997</v>
      </c>
      <c r="V43" s="258">
        <f t="shared" si="3"/>
        <v>164735.99999999997</v>
      </c>
      <c r="W43" s="257">
        <f t="shared" si="3"/>
        <v>65500</v>
      </c>
      <c r="X43" s="258">
        <f t="shared" si="3"/>
        <v>1170000</v>
      </c>
      <c r="Y43" s="257">
        <f t="shared" si="3"/>
        <v>127135.5</v>
      </c>
      <c r="Z43" s="258">
        <f t="shared" si="3"/>
        <v>107562</v>
      </c>
      <c r="AA43" s="257">
        <f t="shared" si="3"/>
        <v>0</v>
      </c>
      <c r="AB43" s="258">
        <f t="shared" si="3"/>
        <v>0</v>
      </c>
      <c r="AC43" s="257">
        <f t="shared" ref="AC43:AN43" si="4">AC40*AC8</f>
        <v>491053.5</v>
      </c>
      <c r="AD43" s="258">
        <f t="shared" si="4"/>
        <v>366054</v>
      </c>
      <c r="AE43" s="257">
        <f t="shared" si="4"/>
        <v>1007652</v>
      </c>
      <c r="AF43" s="258">
        <f t="shared" si="4"/>
        <v>4569240.0000000009</v>
      </c>
      <c r="AG43" s="257">
        <f t="shared" si="4"/>
        <v>566640.49999999988</v>
      </c>
      <c r="AH43" s="258">
        <f t="shared" si="4"/>
        <v>943020</v>
      </c>
      <c r="AI43" s="257">
        <f>AI40*AI8</f>
        <v>766546.5</v>
      </c>
      <c r="AJ43" s="258">
        <f>AJ40*AJ8</f>
        <v>494286</v>
      </c>
      <c r="AK43" s="257">
        <f>AK40*AK8</f>
        <v>568016.00000000012</v>
      </c>
      <c r="AL43" s="258">
        <f>AL40*AL8</f>
        <v>407940</v>
      </c>
      <c r="AM43" s="257">
        <f t="shared" si="4"/>
        <v>153663</v>
      </c>
      <c r="AN43" s="258">
        <f t="shared" si="4"/>
        <v>451386</v>
      </c>
      <c r="AO43" s="1394">
        <f>AO40*AO8</f>
        <v>2267029.9999999995</v>
      </c>
      <c r="AP43" s="1434">
        <f>AP40*AP8</f>
        <v>1453484.5</v>
      </c>
      <c r="AQ43" s="1399">
        <f>AQ40*AP8</f>
        <v>908563.00000000012</v>
      </c>
    </row>
    <row r="44" spans="2:43" s="194" customFormat="1" ht="23.25" customHeight="1" thickBot="1" x14ac:dyDescent="0.4">
      <c r="B44" s="203" t="s">
        <v>493</v>
      </c>
      <c r="C44" s="1372">
        <f>C43+D43</f>
        <v>1255722</v>
      </c>
      <c r="D44" s="1372"/>
      <c r="E44" s="1372">
        <f>E43+F43</f>
        <v>1795875</v>
      </c>
      <c r="F44" s="1372"/>
      <c r="G44" s="1372">
        <f>G43+H43</f>
        <v>1931613.5000000002</v>
      </c>
      <c r="H44" s="1372"/>
      <c r="I44" s="1372">
        <f>I43+J43</f>
        <v>305297.5</v>
      </c>
      <c r="J44" s="1372"/>
      <c r="K44" s="1372">
        <f>K43+L43</f>
        <v>248929.5</v>
      </c>
      <c r="L44" s="1372"/>
      <c r="M44" s="1372">
        <f>M43+N43</f>
        <v>258964</v>
      </c>
      <c r="N44" s="1372"/>
      <c r="O44" s="1372">
        <f>O43+P43</f>
        <v>218770</v>
      </c>
      <c r="P44" s="1372"/>
      <c r="Q44" s="1404"/>
      <c r="R44" s="1404"/>
      <c r="S44" s="1390">
        <f>S43+T43</f>
        <v>1239152.5</v>
      </c>
      <c r="T44" s="1391"/>
      <c r="U44" s="1390">
        <f>U43+V43</f>
        <v>389400.99999999994</v>
      </c>
      <c r="V44" s="1391"/>
      <c r="W44" s="1390">
        <f>W43+X43</f>
        <v>1235500</v>
      </c>
      <c r="X44" s="1391"/>
      <c r="Y44" s="1390">
        <f>Y43+Z43</f>
        <v>234697.5</v>
      </c>
      <c r="Z44" s="1391"/>
      <c r="AA44" s="1390">
        <f>AA43+AB43</f>
        <v>0</v>
      </c>
      <c r="AB44" s="1391"/>
      <c r="AC44" s="1390">
        <f>AC43+AD43</f>
        <v>857107.5</v>
      </c>
      <c r="AD44" s="1391"/>
      <c r="AE44" s="1390">
        <f>AE43+AF43</f>
        <v>5576892.0000000009</v>
      </c>
      <c r="AF44" s="1391"/>
      <c r="AG44" s="1390">
        <f>AG43+AH43</f>
        <v>1509660.5</v>
      </c>
      <c r="AH44" s="1391"/>
      <c r="AI44" s="1390">
        <f>AI43+AJ43</f>
        <v>1260832.5</v>
      </c>
      <c r="AJ44" s="1391"/>
      <c r="AK44" s="1390">
        <f>AK43+AL43</f>
        <v>975956.00000000012</v>
      </c>
      <c r="AL44" s="1391"/>
      <c r="AM44" s="1390">
        <f>AM43+AN43</f>
        <v>605049</v>
      </c>
      <c r="AN44" s="1391"/>
      <c r="AO44" s="1395"/>
      <c r="AP44" s="1435"/>
      <c r="AQ44" s="1400"/>
    </row>
    <row r="45" spans="2:43" ht="25.5" customHeight="1" thickBot="1" x14ac:dyDescent="0.5">
      <c r="B45" s="204" t="s">
        <v>494</v>
      </c>
      <c r="C45" s="1396">
        <f>C44+E44+G44+I44+K44+M44+O44+Q43+R43+S44+U44+W44+Y44+AA44+AO44+AP43+AQ43</f>
        <v>17370880</v>
      </c>
      <c r="D45" s="1397"/>
      <c r="E45" s="1397"/>
      <c r="F45" s="1397"/>
      <c r="G45" s="1397"/>
      <c r="H45" s="1397"/>
      <c r="I45" s="1397"/>
      <c r="J45" s="1397"/>
      <c r="K45" s="1397"/>
      <c r="L45" s="1397"/>
      <c r="M45" s="1397"/>
      <c r="N45" s="1397"/>
      <c r="O45" s="1397"/>
      <c r="P45" s="1397"/>
      <c r="Q45" s="1397"/>
      <c r="R45" s="1397"/>
      <c r="S45" s="1397"/>
      <c r="T45" s="1397"/>
      <c r="U45" s="1397"/>
      <c r="V45" s="1397"/>
      <c r="W45" s="1397"/>
      <c r="X45" s="1397"/>
      <c r="Y45" s="1397"/>
      <c r="Z45" s="1397"/>
      <c r="AA45" s="1397"/>
      <c r="AB45" s="1397"/>
      <c r="AC45" s="1397"/>
      <c r="AD45" s="1397"/>
      <c r="AE45" s="1397"/>
      <c r="AF45" s="1397"/>
      <c r="AG45" s="1397"/>
      <c r="AH45" s="1397"/>
      <c r="AI45" s="1397"/>
      <c r="AJ45" s="1397"/>
      <c r="AK45" s="1397"/>
      <c r="AL45" s="1397"/>
      <c r="AM45" s="1397"/>
      <c r="AN45" s="1397"/>
      <c r="AO45" s="1397"/>
      <c r="AP45" s="1397"/>
      <c r="AQ45" s="1398"/>
    </row>
    <row r="46" spans="2:43" ht="25.5" customHeight="1" x14ac:dyDescent="0.45">
      <c r="B46" s="206"/>
      <c r="C46" s="198"/>
      <c r="D46" s="890"/>
      <c r="E46" s="890"/>
      <c r="F46" s="890"/>
      <c r="G46" s="890"/>
      <c r="H46" s="890"/>
      <c r="I46" s="890"/>
      <c r="J46" s="890"/>
      <c r="K46" s="890"/>
      <c r="L46" s="890"/>
      <c r="M46" s="890"/>
      <c r="N46" s="890"/>
      <c r="O46" s="890"/>
      <c r="P46" s="890"/>
      <c r="Q46" s="890"/>
      <c r="R46" s="890"/>
      <c r="S46" s="890"/>
      <c r="T46" s="890"/>
      <c r="U46" s="890"/>
      <c r="V46" s="890"/>
      <c r="W46" s="890"/>
      <c r="X46" s="890"/>
      <c r="Y46" s="890"/>
      <c r="Z46" s="890"/>
      <c r="AA46" s="890"/>
      <c r="AB46" s="890"/>
      <c r="AC46" s="890"/>
      <c r="AD46" s="890"/>
      <c r="AE46" s="890"/>
      <c r="AF46" s="890"/>
      <c r="AG46" s="890"/>
      <c r="AH46" s="890"/>
      <c r="AI46" s="890"/>
      <c r="AJ46" s="890"/>
      <c r="AK46" s="890"/>
      <c r="AL46" s="890"/>
      <c r="AM46" s="890"/>
      <c r="AN46" s="890"/>
      <c r="AO46" s="890"/>
      <c r="AP46" s="890"/>
      <c r="AQ46" s="890"/>
    </row>
    <row r="47" spans="2:43" ht="14.25" customHeight="1" x14ac:dyDescent="0.45">
      <c r="B47" s="890"/>
      <c r="C47" s="890"/>
      <c r="D47" s="890"/>
      <c r="E47" s="890"/>
      <c r="F47" s="890"/>
      <c r="G47" s="890"/>
      <c r="H47" s="890"/>
      <c r="I47" s="890"/>
      <c r="J47" s="890"/>
      <c r="K47" s="890"/>
      <c r="L47" s="890"/>
      <c r="M47" s="890"/>
      <c r="N47" s="890"/>
      <c r="O47" s="890"/>
      <c r="P47" s="890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890"/>
      <c r="AB47" s="890"/>
      <c r="AC47" s="890"/>
      <c r="AD47" s="890"/>
      <c r="AE47" s="890"/>
      <c r="AF47" s="890"/>
      <c r="AG47" s="890"/>
      <c r="AH47" s="890"/>
      <c r="AI47" s="890"/>
      <c r="AJ47" s="890"/>
      <c r="AK47" s="890"/>
      <c r="AL47" s="890"/>
      <c r="AM47" s="890"/>
      <c r="AN47" s="890"/>
      <c r="AO47" s="890"/>
      <c r="AP47" s="183"/>
      <c r="AQ47" s="891"/>
    </row>
    <row r="48" spans="2:43" ht="21.75" customHeight="1" x14ac:dyDescent="0.45">
      <c r="B48" s="205" t="s">
        <v>495</v>
      </c>
      <c r="C48" s="890"/>
      <c r="D48" s="890"/>
      <c r="E48" s="890"/>
      <c r="F48" s="890"/>
      <c r="G48" s="205" t="s">
        <v>496</v>
      </c>
      <c r="H48" s="890"/>
      <c r="I48" s="890"/>
      <c r="J48" s="890"/>
      <c r="K48" s="890"/>
      <c r="L48" s="890"/>
      <c r="M48" s="890"/>
      <c r="N48" s="890"/>
      <c r="O48" s="890"/>
      <c r="P48" s="890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890"/>
      <c r="AB48" s="890"/>
      <c r="AC48" s="890"/>
      <c r="AD48" s="890"/>
      <c r="AE48" s="890"/>
      <c r="AF48" s="890"/>
      <c r="AG48" s="890"/>
      <c r="AH48" s="890"/>
      <c r="AI48" s="890"/>
      <c r="AJ48" s="890"/>
      <c r="AK48" s="890"/>
      <c r="AL48" s="890"/>
      <c r="AM48" s="890"/>
      <c r="AN48" s="890"/>
      <c r="AO48" s="890"/>
      <c r="AP48" s="183"/>
      <c r="AQ48" s="891"/>
    </row>
    <row r="49" spans="2:43" ht="21.75" customHeight="1" x14ac:dyDescent="0.45">
      <c r="B49" s="205"/>
      <c r="C49" s="890"/>
      <c r="D49" s="890"/>
      <c r="E49" s="890"/>
      <c r="F49" s="890"/>
      <c r="G49" s="205"/>
      <c r="H49" s="890"/>
      <c r="I49" s="890"/>
      <c r="J49" s="890"/>
      <c r="K49" s="890"/>
      <c r="L49" s="890"/>
      <c r="M49" s="890"/>
      <c r="N49" s="890"/>
      <c r="O49" s="890"/>
      <c r="P49" s="890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890"/>
      <c r="AB49" s="890"/>
      <c r="AC49" s="890"/>
      <c r="AD49" s="890"/>
      <c r="AE49" s="890"/>
      <c r="AF49" s="890"/>
      <c r="AG49" s="890"/>
      <c r="AH49" s="890"/>
      <c r="AI49" s="890"/>
      <c r="AJ49" s="890"/>
      <c r="AK49" s="890"/>
      <c r="AL49" s="890"/>
      <c r="AM49" s="890"/>
      <c r="AN49" s="890"/>
      <c r="AO49" s="890"/>
      <c r="AP49" s="183"/>
      <c r="AQ49" s="891"/>
    </row>
    <row r="50" spans="2:43" ht="21.75" customHeight="1" x14ac:dyDescent="0.45">
      <c r="B50" s="899" t="s">
        <v>433</v>
      </c>
      <c r="C50" s="1382">
        <f>C40+E40+G40+I40+K40+M40+O40+S40+U40+W40+Y40+AA40+AC40+AE40+AG40+AI40+AK40+AM40</f>
        <v>1035.48</v>
      </c>
      <c r="D50" s="1382"/>
      <c r="E50" s="1382"/>
      <c r="F50" s="890"/>
      <c r="G50" s="1384" t="s">
        <v>433</v>
      </c>
      <c r="H50" s="1384"/>
      <c r="I50" s="1374">
        <f>C43+E43+G43+I43+K43+M43+O43+S43+U43+W43+Y43+AA43+AC43+AE43+AG43+AI43+AK43+AM43</f>
        <v>6782394</v>
      </c>
      <c r="J50" s="1374"/>
      <c r="K50" s="890"/>
      <c r="L50" s="1407"/>
      <c r="M50" s="1407"/>
      <c r="N50" s="251"/>
      <c r="O50" s="251"/>
      <c r="P50" s="25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890"/>
      <c r="AB50" s="890"/>
      <c r="AC50" s="890"/>
      <c r="AD50" s="890"/>
      <c r="AE50" s="890"/>
      <c r="AF50" s="890"/>
      <c r="AG50" s="890"/>
      <c r="AH50" s="890"/>
      <c r="AI50" s="890"/>
      <c r="AJ50" s="890"/>
      <c r="AK50" s="890"/>
      <c r="AL50" s="890"/>
      <c r="AM50" s="890"/>
      <c r="AN50" s="890"/>
      <c r="AO50" s="890"/>
      <c r="AP50" s="183"/>
      <c r="AQ50" s="891"/>
    </row>
    <row r="51" spans="2:43" ht="21.75" customHeight="1" x14ac:dyDescent="0.45">
      <c r="B51" s="898" t="s">
        <v>429</v>
      </c>
      <c r="C51" s="1381">
        <f>D40+F40+H40+J40+L40+N40+P40+T40+V40+X40+Z40+AB40+AD40+AF40+AH40+AJ40+AL40+AN40</f>
        <v>1681.6699999999998</v>
      </c>
      <c r="D51" s="1381"/>
      <c r="E51" s="1381"/>
      <c r="F51" s="890"/>
      <c r="G51" s="1383" t="s">
        <v>429</v>
      </c>
      <c r="H51" s="1383"/>
      <c r="I51" s="1373">
        <f>D43+F43+H43+J43+L43+N43+P43+T43+V43+X43+Z43+AB43+AD43+AF43+AH43+AJ43+AL43+AN43</f>
        <v>13117026</v>
      </c>
      <c r="J51" s="1373"/>
      <c r="K51" s="890"/>
      <c r="L51" s="207"/>
      <c r="M51" s="890"/>
      <c r="N51" s="251"/>
      <c r="O51" s="251"/>
      <c r="P51" s="25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890"/>
      <c r="AB51" s="890"/>
      <c r="AC51" s="890"/>
      <c r="AD51" s="890"/>
      <c r="AE51" s="890"/>
      <c r="AF51" s="890"/>
      <c r="AG51" s="890"/>
      <c r="AH51" s="890"/>
      <c r="AI51" s="890"/>
      <c r="AJ51" s="890"/>
      <c r="AK51" s="890"/>
      <c r="AL51" s="890"/>
      <c r="AM51" s="890"/>
      <c r="AN51" s="890"/>
      <c r="AO51" s="890"/>
      <c r="AP51" s="183"/>
      <c r="AQ51" s="891"/>
    </row>
    <row r="52" spans="2:43" ht="21.75" customHeight="1" x14ac:dyDescent="0.45">
      <c r="B52" s="902" t="s">
        <v>461</v>
      </c>
      <c r="C52" s="1380">
        <f>AP40+AQ40+AO40</f>
        <v>898.84999999999991</v>
      </c>
      <c r="D52" s="1380"/>
      <c r="E52" s="1380"/>
      <c r="F52" s="890"/>
      <c r="G52" s="1387" t="s">
        <v>461</v>
      </c>
      <c r="H52" s="1387"/>
      <c r="I52" s="1369">
        <f>AP43+AQ43+AO43</f>
        <v>4629077.5</v>
      </c>
      <c r="J52" s="1369"/>
      <c r="K52" s="890"/>
      <c r="L52" s="207"/>
      <c r="M52" s="890"/>
      <c r="N52" s="251"/>
      <c r="O52" s="251"/>
      <c r="P52" s="25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890"/>
      <c r="AB52" s="890"/>
      <c r="AC52" s="890"/>
      <c r="AD52" s="890"/>
      <c r="AE52" s="890"/>
      <c r="AF52" s="890"/>
      <c r="AG52" s="890"/>
      <c r="AH52" s="890"/>
      <c r="AI52" s="890"/>
      <c r="AJ52" s="890"/>
      <c r="AK52" s="890"/>
      <c r="AL52" s="890"/>
      <c r="AM52" s="890"/>
      <c r="AN52" s="890"/>
      <c r="AO52" s="890"/>
      <c r="AP52" s="183"/>
      <c r="AQ52" s="891"/>
    </row>
    <row r="53" spans="2:43" ht="21.75" customHeight="1" x14ac:dyDescent="0.45">
      <c r="B53" s="901" t="s">
        <v>497</v>
      </c>
      <c r="C53" s="1379">
        <f>Q40+R40</f>
        <v>561.41999999999996</v>
      </c>
      <c r="D53" s="1379"/>
      <c r="E53" s="1379"/>
      <c r="F53" s="890"/>
      <c r="G53" s="1386" t="s">
        <v>497</v>
      </c>
      <c r="H53" s="1386"/>
      <c r="I53" s="1389">
        <f>Q43+R43</f>
        <v>5894910</v>
      </c>
      <c r="J53" s="1389"/>
      <c r="K53" s="890"/>
      <c r="L53" s="207"/>
      <c r="M53" s="890"/>
      <c r="N53" s="251"/>
      <c r="O53" s="251"/>
      <c r="P53" s="25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890"/>
      <c r="AB53" s="890"/>
      <c r="AC53" s="890"/>
      <c r="AD53" s="890"/>
      <c r="AE53" s="890"/>
      <c r="AF53" s="890"/>
      <c r="AG53" s="890"/>
      <c r="AH53" s="890"/>
      <c r="AI53" s="890"/>
      <c r="AJ53" s="890"/>
      <c r="AK53" s="890"/>
      <c r="AL53" s="890"/>
      <c r="AM53" s="890"/>
      <c r="AN53" s="890"/>
      <c r="AO53" s="890"/>
      <c r="AP53" s="183"/>
      <c r="AQ53" s="891"/>
    </row>
    <row r="54" spans="2:43" ht="24" customHeight="1" x14ac:dyDescent="0.45">
      <c r="B54" s="900" t="s">
        <v>9</v>
      </c>
      <c r="C54" s="1378" t="str">
        <f>SUM(C50:D53)&amp;" LITER"</f>
        <v>4177,42 LITER</v>
      </c>
      <c r="D54" s="1378"/>
      <c r="E54" s="1378"/>
      <c r="F54" s="890"/>
      <c r="G54" s="1385" t="s">
        <v>9</v>
      </c>
      <c r="H54" s="1385"/>
      <c r="I54" s="1388">
        <f>SUM(I50:J53)+3781</f>
        <v>30427188.5</v>
      </c>
      <c r="J54" s="1388"/>
      <c r="K54" s="890"/>
      <c r="L54" s="198"/>
      <c r="M54" s="890"/>
      <c r="N54" s="207"/>
      <c r="O54" s="251"/>
      <c r="P54" s="25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890"/>
      <c r="AB54" s="890"/>
      <c r="AC54" s="890"/>
      <c r="AD54" s="890"/>
      <c r="AE54" s="890"/>
      <c r="AF54" s="890"/>
      <c r="AG54" s="890"/>
      <c r="AH54" s="890"/>
      <c r="AI54" s="890"/>
      <c r="AJ54" s="890"/>
      <c r="AK54" s="890"/>
      <c r="AL54" s="890"/>
      <c r="AM54" s="890"/>
      <c r="AN54" s="890"/>
      <c r="AO54" s="890"/>
      <c r="AP54" s="183"/>
      <c r="AQ54" s="891"/>
    </row>
    <row r="55" spans="2:43" ht="24" customHeight="1" x14ac:dyDescent="0.45">
      <c r="B55" s="890"/>
      <c r="C55" s="890"/>
      <c r="D55" s="890"/>
      <c r="E55" s="890"/>
      <c r="F55" s="890"/>
      <c r="G55" s="890"/>
      <c r="H55" s="890"/>
      <c r="I55" s="890"/>
      <c r="J55" s="890"/>
      <c r="K55" s="890"/>
      <c r="L55" s="890"/>
      <c r="M55" s="890"/>
      <c r="N55" s="207"/>
      <c r="O55" s="251"/>
      <c r="P55" s="25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890"/>
      <c r="AB55" s="890"/>
      <c r="AC55" s="890"/>
      <c r="AD55" s="890"/>
      <c r="AE55" s="890"/>
      <c r="AF55" s="890"/>
      <c r="AG55" s="890"/>
      <c r="AH55" s="890"/>
      <c r="AI55" s="890"/>
      <c r="AJ55" s="890"/>
      <c r="AK55" s="890"/>
      <c r="AL55" s="890"/>
      <c r="AM55" s="890"/>
      <c r="AN55" s="890"/>
      <c r="AO55" s="261"/>
      <c r="AP55" s="183"/>
      <c r="AQ55" s="891"/>
    </row>
    <row r="56" spans="2:43" ht="14.25" customHeight="1" x14ac:dyDescent="0.45">
      <c r="B56" s="890"/>
      <c r="C56" s="890"/>
      <c r="D56" s="890"/>
      <c r="E56" s="890"/>
      <c r="F56" s="890"/>
      <c r="G56" s="890"/>
      <c r="H56" s="890"/>
      <c r="I56" s="890"/>
      <c r="J56" s="890"/>
      <c r="K56" s="890"/>
      <c r="L56" s="890"/>
      <c r="M56" s="890"/>
      <c r="N56" s="251"/>
      <c r="O56" s="251"/>
      <c r="P56" s="25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890"/>
      <c r="AB56" s="890"/>
      <c r="AC56" s="890"/>
      <c r="AD56" s="890"/>
      <c r="AE56" s="890"/>
      <c r="AF56" s="890"/>
      <c r="AG56" s="890"/>
      <c r="AH56" s="890"/>
      <c r="AI56" s="890"/>
      <c r="AJ56" s="890"/>
      <c r="AK56" s="890"/>
      <c r="AL56" s="890"/>
      <c r="AM56" s="890"/>
      <c r="AN56" s="890"/>
      <c r="AO56" s="260"/>
      <c r="AP56" s="183"/>
      <c r="AQ56" s="891"/>
    </row>
    <row r="57" spans="2:43" ht="24" customHeight="1" x14ac:dyDescent="0.35">
      <c r="B57" s="892" t="s">
        <v>498</v>
      </c>
      <c r="C57" s="889"/>
      <c r="D57" s="889"/>
      <c r="E57" s="889"/>
      <c r="F57" s="889"/>
      <c r="G57" s="889"/>
      <c r="H57" s="889"/>
      <c r="I57" s="892"/>
      <c r="J57" s="892"/>
      <c r="K57" s="892"/>
      <c r="L57" s="892"/>
      <c r="M57" s="892"/>
      <c r="N57" s="253"/>
      <c r="O57" s="253"/>
      <c r="P57" s="253"/>
      <c r="Q57" s="259"/>
      <c r="R57" s="259"/>
      <c r="S57" s="259"/>
      <c r="T57" s="263" t="s">
        <v>499</v>
      </c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62" t="s">
        <v>500</v>
      </c>
      <c r="AP57" s="889"/>
    </row>
    <row r="58" spans="2:43" ht="21" customHeight="1" x14ac:dyDescent="0.6">
      <c r="B58" s="890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254"/>
      <c r="O58" s="254"/>
      <c r="P58" s="254"/>
      <c r="Q58" s="184"/>
      <c r="R58" s="184"/>
      <c r="S58" s="183"/>
      <c r="T58" s="890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890"/>
      <c r="AP58" s="840"/>
    </row>
    <row r="59" spans="2:43" ht="21" customHeight="1" x14ac:dyDescent="0.6">
      <c r="B59" s="890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254"/>
      <c r="O59" s="254"/>
      <c r="P59" s="254"/>
      <c r="Q59" s="184"/>
      <c r="R59" s="184"/>
      <c r="S59" s="183"/>
      <c r="T59" s="890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890"/>
      <c r="AP59" s="840"/>
    </row>
    <row r="60" spans="2:43" ht="21" customHeight="1" x14ac:dyDescent="0.6">
      <c r="B60" s="890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254"/>
      <c r="O60" s="254"/>
      <c r="P60" s="254"/>
      <c r="Q60" s="184"/>
      <c r="R60" s="184"/>
      <c r="S60" s="183"/>
      <c r="T60" s="890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890"/>
      <c r="AP60" s="840"/>
    </row>
    <row r="61" spans="2:43" ht="21" customHeight="1" x14ac:dyDescent="0.6">
      <c r="B61" s="890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252"/>
      <c r="O61" s="254"/>
      <c r="P61" s="254"/>
      <c r="Q61" s="184"/>
      <c r="R61" s="184"/>
      <c r="S61" s="183"/>
      <c r="T61" s="890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890"/>
      <c r="AP61" s="840"/>
    </row>
    <row r="62" spans="2:43" ht="21" customHeight="1" x14ac:dyDescent="0.6">
      <c r="B62" s="890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254"/>
      <c r="O62" s="254"/>
      <c r="P62" s="254"/>
      <c r="Q62" s="184"/>
      <c r="R62" s="184"/>
      <c r="S62" s="183"/>
      <c r="T62" s="890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890"/>
      <c r="AP62" s="840"/>
    </row>
    <row r="63" spans="2:43" ht="24.5" x14ac:dyDescent="0.45">
      <c r="B63" s="893" t="s">
        <v>259</v>
      </c>
      <c r="C63" s="840"/>
      <c r="D63" s="840"/>
      <c r="E63" s="840"/>
      <c r="F63" s="840"/>
      <c r="G63" s="840"/>
      <c r="H63" s="840"/>
      <c r="I63" s="893"/>
      <c r="J63" s="893"/>
      <c r="K63" s="893"/>
      <c r="L63" s="893"/>
      <c r="M63" s="893"/>
      <c r="N63" s="893"/>
      <c r="O63" s="893"/>
      <c r="P63" s="893"/>
      <c r="Q63" s="840"/>
      <c r="R63" s="840"/>
      <c r="S63" s="840"/>
      <c r="T63" s="893" t="s">
        <v>501</v>
      </c>
      <c r="U63" s="840"/>
      <c r="V63" s="840"/>
      <c r="W63" s="840"/>
      <c r="X63" s="840"/>
      <c r="Y63" s="840"/>
      <c r="Z63" s="840"/>
      <c r="AA63" s="840"/>
      <c r="AB63" s="840"/>
      <c r="AC63" s="840"/>
      <c r="AD63" s="840"/>
      <c r="AE63" s="840"/>
      <c r="AF63" s="840"/>
      <c r="AG63" s="840"/>
      <c r="AH63" s="840"/>
      <c r="AI63" s="840"/>
      <c r="AJ63" s="840"/>
      <c r="AK63" s="840"/>
      <c r="AL63" s="840"/>
      <c r="AM63" s="840"/>
      <c r="AN63" s="840"/>
      <c r="AO63" s="893" t="s">
        <v>345</v>
      </c>
      <c r="AP63" s="840"/>
    </row>
    <row r="67" spans="17:41" ht="25.5" customHeight="1" x14ac:dyDescent="0.35">
      <c r="Q67" s="1360"/>
      <c r="R67" s="1360"/>
      <c r="S67" s="1360"/>
      <c r="T67" s="1360"/>
      <c r="U67" s="1360"/>
      <c r="V67" s="1360"/>
      <c r="W67" s="1360"/>
      <c r="X67" s="1360"/>
      <c r="Y67" s="1360"/>
      <c r="Z67" s="1360"/>
      <c r="AA67" s="1360"/>
      <c r="AB67" s="1360"/>
      <c r="AC67" s="1360"/>
      <c r="AD67" s="1360"/>
      <c r="AE67" s="1360"/>
      <c r="AF67" s="1360"/>
      <c r="AG67" s="1360"/>
      <c r="AH67" s="1360"/>
      <c r="AI67" s="1360"/>
      <c r="AJ67" s="1360"/>
      <c r="AK67" s="1360"/>
      <c r="AL67" s="1360"/>
      <c r="AM67" s="1360"/>
      <c r="AN67" s="1360"/>
      <c r="AO67" s="1360"/>
    </row>
    <row r="68" spans="17:41" ht="24.5" x14ac:dyDescent="0.45">
      <c r="Q68" s="840"/>
      <c r="R68" s="840"/>
    </row>
    <row r="69" spans="17:41" ht="24.5" x14ac:dyDescent="0.45">
      <c r="Q69" s="840"/>
      <c r="R69" s="840"/>
    </row>
    <row r="70" spans="17:41" ht="24.5" x14ac:dyDescent="0.45">
      <c r="Q70" s="840"/>
      <c r="R70" s="840"/>
    </row>
    <row r="71" spans="17:41" ht="24.5" x14ac:dyDescent="0.45">
      <c r="Q71" s="840"/>
      <c r="R71" s="840"/>
    </row>
    <row r="72" spans="17:41" ht="24.5" x14ac:dyDescent="0.45">
      <c r="Q72" s="840"/>
      <c r="R72" s="840"/>
    </row>
    <row r="73" spans="17:41" ht="24.5" x14ac:dyDescent="0.45">
      <c r="Q73" s="1361"/>
      <c r="R73" s="1361"/>
      <c r="S73" s="1361"/>
      <c r="T73" s="1361"/>
      <c r="U73" s="1361"/>
      <c r="V73" s="1361"/>
      <c r="W73" s="1361"/>
      <c r="X73" s="1361"/>
      <c r="Y73" s="1361"/>
      <c r="Z73" s="1361"/>
      <c r="AA73" s="1361"/>
      <c r="AB73" s="1361"/>
      <c r="AC73" s="1361"/>
      <c r="AD73" s="1361"/>
      <c r="AE73" s="1361"/>
      <c r="AF73" s="1361"/>
      <c r="AG73" s="1361"/>
      <c r="AH73" s="1361"/>
      <c r="AI73" s="1361"/>
      <c r="AJ73" s="1361"/>
      <c r="AK73" s="1361"/>
      <c r="AL73" s="1361"/>
      <c r="AM73" s="1361"/>
      <c r="AN73" s="1361"/>
      <c r="AO73" s="1361"/>
    </row>
  </sheetData>
  <mergeCells count="97">
    <mergeCell ref="Q8:R8"/>
    <mergeCell ref="AE5:AF5"/>
    <mergeCell ref="Q67:AO67"/>
    <mergeCell ref="AP7:AQ7"/>
    <mergeCell ref="AP8:AQ8"/>
    <mergeCell ref="C42:AQ42"/>
    <mergeCell ref="AQ40:AQ41"/>
    <mergeCell ref="AP40:AP41"/>
    <mergeCell ref="AG41:AH41"/>
    <mergeCell ref="AE41:AF41"/>
    <mergeCell ref="C41:D41"/>
    <mergeCell ref="AP43:AP44"/>
    <mergeCell ref="AA44:AB44"/>
    <mergeCell ref="Q43:Q44"/>
    <mergeCell ref="AC44:AD44"/>
    <mergeCell ref="O41:P41"/>
    <mergeCell ref="B2:AQ3"/>
    <mergeCell ref="B4:AQ4"/>
    <mergeCell ref="C5:P5"/>
    <mergeCell ref="Q5:R5"/>
    <mergeCell ref="AP5:AQ5"/>
    <mergeCell ref="B5:B8"/>
    <mergeCell ref="C6:D6"/>
    <mergeCell ref="S6:T6"/>
    <mergeCell ref="AC6:AD6"/>
    <mergeCell ref="S5:AD5"/>
    <mergeCell ref="AM6:AN6"/>
    <mergeCell ref="AE6:AF6"/>
    <mergeCell ref="AG6:AH6"/>
    <mergeCell ref="AI6:AJ6"/>
    <mergeCell ref="Q7:R7"/>
    <mergeCell ref="AG5:AN5"/>
    <mergeCell ref="AK6:AL6"/>
    <mergeCell ref="Q73:AO73"/>
    <mergeCell ref="E6:F6"/>
    <mergeCell ref="G6:H6"/>
    <mergeCell ref="I6:J6"/>
    <mergeCell ref="K6:L6"/>
    <mergeCell ref="M6:N6"/>
    <mergeCell ref="O6:P6"/>
    <mergeCell ref="E41:F41"/>
    <mergeCell ref="U6:V6"/>
    <mergeCell ref="Y6:Z6"/>
    <mergeCell ref="AA6:AB6"/>
    <mergeCell ref="W6:X6"/>
    <mergeCell ref="W44:X44"/>
    <mergeCell ref="Y44:Z44"/>
    <mergeCell ref="L50:M50"/>
    <mergeCell ref="AM41:AN41"/>
    <mergeCell ref="AM44:AN44"/>
    <mergeCell ref="AI41:AJ41"/>
    <mergeCell ref="AK41:AL41"/>
    <mergeCell ref="AI44:AJ44"/>
    <mergeCell ref="AK44:AL44"/>
    <mergeCell ref="AE44:AF44"/>
    <mergeCell ref="AG44:AH44"/>
    <mergeCell ref="R43:R44"/>
    <mergeCell ref="K44:L44"/>
    <mergeCell ref="M44:N44"/>
    <mergeCell ref="O44:P44"/>
    <mergeCell ref="S44:T44"/>
    <mergeCell ref="I54:J54"/>
    <mergeCell ref="I53:J53"/>
    <mergeCell ref="W41:X41"/>
    <mergeCell ref="U44:V44"/>
    <mergeCell ref="AO40:AO41"/>
    <mergeCell ref="AO43:AO44"/>
    <mergeCell ref="C45:AQ45"/>
    <mergeCell ref="G44:H44"/>
    <mergeCell ref="AQ43:AQ44"/>
    <mergeCell ref="C44:D44"/>
    <mergeCell ref="E44:F44"/>
    <mergeCell ref="R40:R41"/>
    <mergeCell ref="M41:N41"/>
    <mergeCell ref="G41:H41"/>
    <mergeCell ref="I41:J41"/>
    <mergeCell ref="K41:L41"/>
    <mergeCell ref="G51:H51"/>
    <mergeCell ref="G50:H50"/>
    <mergeCell ref="G54:H54"/>
    <mergeCell ref="G53:H53"/>
    <mergeCell ref="G52:H52"/>
    <mergeCell ref="C54:E54"/>
    <mergeCell ref="C53:E53"/>
    <mergeCell ref="C52:E52"/>
    <mergeCell ref="C51:E51"/>
    <mergeCell ref="C50:E50"/>
    <mergeCell ref="I52:J52"/>
    <mergeCell ref="AC41:AD41"/>
    <mergeCell ref="I44:J44"/>
    <mergeCell ref="I51:J51"/>
    <mergeCell ref="I50:J50"/>
    <mergeCell ref="Y41:Z41"/>
    <mergeCell ref="AA41:AB41"/>
    <mergeCell ref="Q40:Q41"/>
    <mergeCell ref="S41:T41"/>
    <mergeCell ref="U41:V41"/>
  </mergeCells>
  <pageMargins left="0.23622047244094491" right="0.23622047244094491" top="0.39" bottom="0.4" header="0.31496062992125984" footer="0.31496062992125984"/>
  <pageSetup paperSize="9" scale="45" fitToHeight="0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24">
    <pageSetUpPr fitToPage="1"/>
  </sheetPr>
  <dimension ref="A1:W115"/>
  <sheetViews>
    <sheetView workbookViewId="0"/>
  </sheetViews>
  <sheetFormatPr defaultColWidth="8.81640625" defaultRowHeight="14.5" x14ac:dyDescent="0.35"/>
  <cols>
    <col min="1" max="1" width="4.453125" customWidth="1"/>
    <col min="2" max="2" width="43" customWidth="1"/>
    <col min="3" max="3" width="14.453125" customWidth="1"/>
    <col min="4" max="4" width="17.1796875" customWidth="1"/>
    <col min="5" max="7" width="14.453125" customWidth="1"/>
    <col min="8" max="8" width="16.453125" customWidth="1"/>
    <col min="9" max="9" width="14.453125" customWidth="1"/>
    <col min="10" max="10" width="18.81640625" customWidth="1"/>
    <col min="11" max="16" width="14.453125" customWidth="1"/>
    <col min="17" max="18" width="17.453125" customWidth="1"/>
    <col min="19" max="20" width="14.453125" customWidth="1"/>
    <col min="21" max="21" width="18" customWidth="1"/>
    <col min="22" max="23" width="14.453125" customWidth="1"/>
  </cols>
  <sheetData>
    <row r="1" spans="1:23" ht="31.5" customHeight="1" x14ac:dyDescent="0.5">
      <c r="B1" s="1328" t="s">
        <v>0</v>
      </c>
      <c r="C1" s="1328"/>
      <c r="D1" s="1328"/>
      <c r="E1" s="1328"/>
      <c r="F1" s="1328"/>
      <c r="G1" s="1328"/>
      <c r="H1" s="1328"/>
      <c r="I1" s="1328"/>
      <c r="J1" s="1328"/>
      <c r="K1" s="1328"/>
      <c r="L1" s="1328"/>
      <c r="M1" s="1328"/>
      <c r="N1" s="1328"/>
      <c r="O1" s="1328"/>
      <c r="P1" s="1328"/>
      <c r="Q1" s="1328"/>
      <c r="R1" s="1328"/>
      <c r="S1" s="1328"/>
      <c r="T1" s="1328"/>
      <c r="U1" s="1328"/>
      <c r="V1" s="1328"/>
      <c r="W1" s="1328"/>
    </row>
    <row r="2" spans="1:23" ht="31.5" customHeight="1" x14ac:dyDescent="0.5">
      <c r="B2" s="1328" t="s">
        <v>502</v>
      </c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</row>
    <row r="3" spans="1:23" ht="24" customHeight="1" thickBot="1" x14ac:dyDescent="0.4">
      <c r="A3" s="273"/>
      <c r="B3" s="1458" t="s">
        <v>503</v>
      </c>
      <c r="C3" s="1458"/>
      <c r="D3" s="1458"/>
      <c r="E3" s="1458"/>
      <c r="F3" s="1458"/>
      <c r="G3" s="1458"/>
      <c r="H3" s="1458"/>
      <c r="I3" s="1458"/>
      <c r="J3" s="1458"/>
      <c r="K3" s="1458"/>
      <c r="L3" s="1458"/>
      <c r="M3" s="1458"/>
      <c r="N3" s="1458"/>
      <c r="O3" s="1458"/>
      <c r="P3" s="1458"/>
      <c r="Q3" s="1458"/>
      <c r="R3" s="1458"/>
      <c r="S3" s="1458"/>
      <c r="T3" s="1458"/>
      <c r="U3" s="1458"/>
      <c r="V3" s="1458"/>
    </row>
    <row r="4" spans="1:23" ht="39" customHeight="1" thickBot="1" x14ac:dyDescent="0.4">
      <c r="B4" s="1412" t="s">
        <v>2</v>
      </c>
      <c r="C4" s="1408" t="s">
        <v>430</v>
      </c>
      <c r="D4" s="1206"/>
      <c r="E4" s="1206"/>
      <c r="F4" s="1206"/>
      <c r="G4" s="1206"/>
      <c r="H4" s="1206"/>
      <c r="I4" s="1206"/>
      <c r="J4" s="1206"/>
      <c r="K4" s="1206"/>
      <c r="L4" s="1206"/>
      <c r="M4" s="1206"/>
      <c r="N4" s="1206"/>
      <c r="O4" s="1206"/>
      <c r="P4" s="1206"/>
      <c r="Q4" s="1206" t="s">
        <v>350</v>
      </c>
      <c r="R4" s="1409"/>
      <c r="S4" s="1416" t="s">
        <v>349</v>
      </c>
      <c r="T4" s="1417"/>
      <c r="U4" s="1417"/>
      <c r="V4" s="1418"/>
    </row>
    <row r="5" spans="1:23" s="190" customFormat="1" ht="69" customHeight="1" thickBot="1" x14ac:dyDescent="0.4">
      <c r="B5" s="1413"/>
      <c r="C5" s="1459" t="s">
        <v>434</v>
      </c>
      <c r="D5" s="1450"/>
      <c r="E5" s="1449" t="s">
        <v>470</v>
      </c>
      <c r="F5" s="1450"/>
      <c r="G5" s="1449" t="s">
        <v>471</v>
      </c>
      <c r="H5" s="1450"/>
      <c r="I5" s="1449" t="s">
        <v>472</v>
      </c>
      <c r="J5" s="1450"/>
      <c r="K5" s="1449" t="s">
        <v>473</v>
      </c>
      <c r="L5" s="1450"/>
      <c r="M5" s="1449" t="s">
        <v>474</v>
      </c>
      <c r="N5" s="1450"/>
      <c r="O5" s="1449" t="s">
        <v>475</v>
      </c>
      <c r="P5" s="1450"/>
      <c r="Q5" s="904" t="s">
        <v>476</v>
      </c>
      <c r="R5" s="903" t="s">
        <v>477</v>
      </c>
      <c r="S5" s="1449" t="s">
        <v>478</v>
      </c>
      <c r="T5" s="1450"/>
      <c r="U5" s="1460" t="s">
        <v>479</v>
      </c>
      <c r="V5" s="1461"/>
    </row>
    <row r="6" spans="1:23" x14ac:dyDescent="0.35">
      <c r="B6" s="1413"/>
      <c r="C6" s="187" t="s">
        <v>433</v>
      </c>
      <c r="D6" s="189" t="s">
        <v>429</v>
      </c>
      <c r="E6" s="188" t="s">
        <v>433</v>
      </c>
      <c r="F6" s="189" t="s">
        <v>429</v>
      </c>
      <c r="G6" s="188" t="s">
        <v>433</v>
      </c>
      <c r="H6" s="189" t="s">
        <v>429</v>
      </c>
      <c r="I6" s="188" t="s">
        <v>433</v>
      </c>
      <c r="J6" s="189" t="s">
        <v>429</v>
      </c>
      <c r="K6" s="188" t="s">
        <v>433</v>
      </c>
      <c r="L6" s="189" t="s">
        <v>429</v>
      </c>
      <c r="M6" s="188" t="s">
        <v>433</v>
      </c>
      <c r="N6" s="189" t="s">
        <v>429</v>
      </c>
      <c r="O6" s="188" t="s">
        <v>433</v>
      </c>
      <c r="P6" s="189" t="s">
        <v>429</v>
      </c>
      <c r="Q6" s="1419" t="s">
        <v>488</v>
      </c>
      <c r="R6" s="1420"/>
      <c r="S6" s="188" t="s">
        <v>433</v>
      </c>
      <c r="T6" s="189" t="s">
        <v>429</v>
      </c>
      <c r="U6" s="267" t="s">
        <v>433</v>
      </c>
      <c r="V6" s="268" t="s">
        <v>429</v>
      </c>
    </row>
    <row r="7" spans="1:23" ht="15" thickBot="1" x14ac:dyDescent="0.4">
      <c r="B7" s="1414"/>
      <c r="C7" s="195">
        <v>6550</v>
      </c>
      <c r="D7" s="192">
        <v>7800</v>
      </c>
      <c r="E7" s="191">
        <v>6550</v>
      </c>
      <c r="F7" s="192">
        <v>7800</v>
      </c>
      <c r="G7" s="191">
        <v>6550</v>
      </c>
      <c r="H7" s="192">
        <v>7800</v>
      </c>
      <c r="I7" s="191">
        <v>6550</v>
      </c>
      <c r="J7" s="192">
        <v>7800</v>
      </c>
      <c r="K7" s="191">
        <v>6550</v>
      </c>
      <c r="L7" s="192">
        <v>7800</v>
      </c>
      <c r="M7" s="191">
        <v>6550</v>
      </c>
      <c r="N7" s="192">
        <v>7800</v>
      </c>
      <c r="O7" s="191">
        <v>6550</v>
      </c>
      <c r="P7" s="192">
        <v>7800</v>
      </c>
      <c r="Q7" s="1421">
        <v>10500</v>
      </c>
      <c r="R7" s="1422"/>
      <c r="S7" s="191">
        <v>6550</v>
      </c>
      <c r="T7" s="192">
        <v>7800</v>
      </c>
      <c r="U7" s="191">
        <v>6550</v>
      </c>
      <c r="V7" s="192">
        <v>7800</v>
      </c>
    </row>
    <row r="8" spans="1:23" x14ac:dyDescent="0.35">
      <c r="B8" s="196">
        <v>43313</v>
      </c>
      <c r="C8" s="212"/>
      <c r="D8" s="213"/>
      <c r="E8" s="214"/>
      <c r="F8" s="215">
        <v>40.9</v>
      </c>
      <c r="G8" s="214"/>
      <c r="H8" s="215">
        <v>37.72</v>
      </c>
      <c r="I8" s="214"/>
      <c r="J8" s="213"/>
      <c r="K8" s="214"/>
      <c r="L8" s="213"/>
      <c r="M8" s="214"/>
      <c r="N8" s="213"/>
      <c r="O8" s="214"/>
      <c r="P8" s="213"/>
      <c r="Q8" s="216">
        <v>50.64</v>
      </c>
      <c r="R8" s="217"/>
      <c r="S8" s="214"/>
      <c r="T8" s="215">
        <v>34.9</v>
      </c>
      <c r="U8" s="214"/>
      <c r="V8" s="213"/>
    </row>
    <row r="9" spans="1:23" x14ac:dyDescent="0.35">
      <c r="B9" s="197">
        <v>43314</v>
      </c>
      <c r="C9" s="221"/>
      <c r="D9" s="222"/>
      <c r="E9" s="223"/>
      <c r="F9" s="222"/>
      <c r="G9" s="223"/>
      <c r="H9" s="222"/>
      <c r="I9" s="223"/>
      <c r="J9" s="222"/>
      <c r="K9" s="223"/>
      <c r="L9" s="222"/>
      <c r="M9" s="223"/>
      <c r="N9" s="222"/>
      <c r="O9" s="223"/>
      <c r="P9" s="222"/>
      <c r="Q9" s="224"/>
      <c r="R9" s="225"/>
      <c r="S9" s="223"/>
      <c r="T9" s="222"/>
      <c r="U9" s="223"/>
      <c r="V9" s="222"/>
    </row>
    <row r="10" spans="1:23" x14ac:dyDescent="0.35">
      <c r="B10" s="196">
        <v>43315</v>
      </c>
      <c r="C10" s="221"/>
      <c r="D10" s="222"/>
      <c r="E10" s="223"/>
      <c r="F10" s="222"/>
      <c r="G10" s="223"/>
      <c r="H10" s="222"/>
      <c r="I10" s="223"/>
      <c r="J10" s="222"/>
      <c r="K10" s="223"/>
      <c r="L10" s="222"/>
      <c r="M10" s="223"/>
      <c r="N10" s="222"/>
      <c r="O10" s="223"/>
      <c r="P10" s="222"/>
      <c r="Q10" s="224"/>
      <c r="R10" s="225"/>
      <c r="S10" s="223"/>
      <c r="T10" s="222"/>
      <c r="U10" s="211">
        <v>12.65</v>
      </c>
      <c r="V10" s="222"/>
    </row>
    <row r="11" spans="1:23" x14ac:dyDescent="0.35">
      <c r="B11" s="197">
        <v>43316</v>
      </c>
      <c r="C11" s="221"/>
      <c r="D11" s="222"/>
      <c r="E11" s="223"/>
      <c r="F11" s="232">
        <v>40.57</v>
      </c>
      <c r="G11" s="223"/>
      <c r="H11" s="222"/>
      <c r="I11" s="223"/>
      <c r="J11" s="222"/>
      <c r="K11" s="223"/>
      <c r="L11" s="222"/>
      <c r="M11" s="223"/>
      <c r="N11" s="222"/>
      <c r="O11" s="223"/>
      <c r="P11" s="222"/>
      <c r="Q11" s="224"/>
      <c r="R11" s="225"/>
      <c r="S11" s="223"/>
      <c r="T11" s="222"/>
      <c r="U11" s="223"/>
      <c r="V11" s="222"/>
    </row>
    <row r="12" spans="1:23" x14ac:dyDescent="0.35">
      <c r="B12" s="196">
        <v>43317</v>
      </c>
      <c r="C12" s="221"/>
      <c r="D12" s="222"/>
      <c r="E12" s="223"/>
      <c r="F12" s="222"/>
      <c r="G12" s="223"/>
      <c r="H12" s="222"/>
      <c r="I12" s="223"/>
      <c r="J12" s="222"/>
      <c r="K12" s="223"/>
      <c r="L12" s="222"/>
      <c r="M12" s="223"/>
      <c r="N12" s="222"/>
      <c r="O12" s="223"/>
      <c r="P12" s="222"/>
      <c r="Q12" s="224"/>
      <c r="R12" s="225"/>
      <c r="S12" s="223"/>
      <c r="T12" s="222"/>
      <c r="U12" s="223"/>
      <c r="V12" s="222"/>
    </row>
    <row r="13" spans="1:23" x14ac:dyDescent="0.35">
      <c r="B13" s="197">
        <v>43318</v>
      </c>
      <c r="C13" s="221"/>
      <c r="D13" s="222"/>
      <c r="E13" s="223"/>
      <c r="F13" s="222"/>
      <c r="G13" s="223">
        <v>40.65</v>
      </c>
      <c r="H13" s="222"/>
      <c r="I13" s="223"/>
      <c r="J13" s="222"/>
      <c r="K13" s="223"/>
      <c r="L13" s="232">
        <v>15.01</v>
      </c>
      <c r="M13" s="223"/>
      <c r="N13" s="232">
        <v>7.69</v>
      </c>
      <c r="O13" s="223"/>
      <c r="P13" s="222"/>
      <c r="Q13" s="235">
        <v>43.22</v>
      </c>
      <c r="R13" s="225"/>
      <c r="S13" s="223"/>
      <c r="T13" s="222"/>
      <c r="U13" s="223"/>
      <c r="V13" s="222"/>
    </row>
    <row r="14" spans="1:23" x14ac:dyDescent="0.35">
      <c r="B14" s="196">
        <v>43319</v>
      </c>
      <c r="C14" s="221"/>
      <c r="D14" s="222"/>
      <c r="E14" s="223"/>
      <c r="F14" s="222"/>
      <c r="G14" s="223"/>
      <c r="H14" s="222"/>
      <c r="I14" s="211">
        <v>11.93</v>
      </c>
      <c r="J14" s="222"/>
      <c r="K14" s="223"/>
      <c r="L14" s="222"/>
      <c r="M14" s="223"/>
      <c r="N14" s="222"/>
      <c r="O14" s="211">
        <v>8.69</v>
      </c>
      <c r="P14" s="222"/>
      <c r="Q14" s="224"/>
      <c r="R14" s="225"/>
      <c r="S14" s="223"/>
      <c r="T14" s="222"/>
      <c r="U14" s="223"/>
      <c r="V14" s="222"/>
    </row>
    <row r="15" spans="1:23" x14ac:dyDescent="0.35">
      <c r="B15" s="197">
        <v>43320</v>
      </c>
      <c r="C15" s="221"/>
      <c r="D15" s="232">
        <v>43.15</v>
      </c>
      <c r="E15" s="223"/>
      <c r="F15" s="222"/>
      <c r="G15" s="223"/>
      <c r="H15" s="232">
        <v>34.81</v>
      </c>
      <c r="I15" s="223"/>
      <c r="J15" s="222"/>
      <c r="K15" s="223"/>
      <c r="L15" s="222"/>
      <c r="M15" s="223"/>
      <c r="N15" s="222"/>
      <c r="O15" s="223"/>
      <c r="P15" s="222"/>
      <c r="Q15" s="224"/>
      <c r="R15" s="225"/>
      <c r="S15" s="223"/>
      <c r="T15" s="232">
        <v>22.75</v>
      </c>
      <c r="U15" s="223"/>
      <c r="V15" s="222"/>
    </row>
    <row r="16" spans="1:23" x14ac:dyDescent="0.35">
      <c r="B16" s="196">
        <v>43321</v>
      </c>
      <c r="C16" s="221"/>
      <c r="D16" s="232">
        <v>11.47</v>
      </c>
      <c r="E16" s="211">
        <v>36.5</v>
      </c>
      <c r="F16" s="222"/>
      <c r="G16" s="223"/>
      <c r="H16" s="222"/>
      <c r="I16" s="223"/>
      <c r="J16" s="222"/>
      <c r="K16" s="223"/>
      <c r="L16" s="222"/>
      <c r="M16" s="223"/>
      <c r="N16" s="222"/>
      <c r="O16" s="223"/>
      <c r="P16" s="222"/>
      <c r="Q16" s="224"/>
      <c r="R16" s="225"/>
      <c r="S16" s="223"/>
      <c r="T16" s="222"/>
      <c r="U16" s="211">
        <v>11.58</v>
      </c>
      <c r="V16" s="222"/>
    </row>
    <row r="17" spans="2:22" x14ac:dyDescent="0.35">
      <c r="B17" s="197">
        <v>43322</v>
      </c>
      <c r="C17" s="221"/>
      <c r="D17" s="222"/>
      <c r="E17" s="223"/>
      <c r="F17" s="222"/>
      <c r="G17" s="223"/>
      <c r="H17" s="222"/>
      <c r="I17" s="223"/>
      <c r="J17" s="222"/>
      <c r="K17" s="223"/>
      <c r="L17" s="222"/>
      <c r="M17" s="223"/>
      <c r="N17" s="222"/>
      <c r="O17" s="223"/>
      <c r="P17" s="222"/>
      <c r="Q17" s="235">
        <f>65.22+46.76</f>
        <v>111.97999999999999</v>
      </c>
      <c r="R17" s="225"/>
      <c r="S17" s="223"/>
      <c r="T17" s="222"/>
      <c r="U17" s="223"/>
      <c r="V17" s="222"/>
    </row>
    <row r="18" spans="2:22" x14ac:dyDescent="0.35">
      <c r="B18" s="196">
        <v>43323</v>
      </c>
      <c r="C18" s="221"/>
      <c r="D18" s="222"/>
      <c r="E18" s="223"/>
      <c r="F18" s="222"/>
      <c r="G18" s="223"/>
      <c r="H18" s="222"/>
      <c r="I18" s="223"/>
      <c r="J18" s="222"/>
      <c r="K18" s="223"/>
      <c r="L18" s="222"/>
      <c r="M18" s="223"/>
      <c r="N18" s="222"/>
      <c r="O18" s="223"/>
      <c r="P18" s="222"/>
      <c r="Q18" s="224"/>
      <c r="R18" s="225"/>
      <c r="S18" s="223"/>
      <c r="T18" s="222"/>
      <c r="U18" s="223"/>
      <c r="V18" s="222"/>
    </row>
    <row r="19" spans="2:22" x14ac:dyDescent="0.35">
      <c r="B19" s="197">
        <v>43324</v>
      </c>
      <c r="C19" s="221"/>
      <c r="D19" s="222"/>
      <c r="E19" s="223"/>
      <c r="F19" s="222"/>
      <c r="G19" s="223"/>
      <c r="H19" s="222"/>
      <c r="I19" s="223"/>
      <c r="J19" s="222"/>
      <c r="K19" s="223"/>
      <c r="L19" s="222"/>
      <c r="M19" s="223"/>
      <c r="N19" s="222"/>
      <c r="O19" s="223"/>
      <c r="P19" s="222"/>
      <c r="Q19" s="224"/>
      <c r="R19" s="225"/>
      <c r="S19" s="223"/>
      <c r="T19" s="222"/>
      <c r="U19" s="223"/>
      <c r="V19" s="222"/>
    </row>
    <row r="20" spans="2:22" x14ac:dyDescent="0.35">
      <c r="B20" s="196">
        <v>43325</v>
      </c>
      <c r="C20" s="221"/>
      <c r="D20" s="232">
        <v>39.619999999999997</v>
      </c>
      <c r="E20" s="223"/>
      <c r="F20" s="222"/>
      <c r="G20" s="223"/>
      <c r="H20" s="232">
        <v>40.270000000000003</v>
      </c>
      <c r="I20" s="223"/>
      <c r="J20" s="222"/>
      <c r="K20" s="223"/>
      <c r="L20" s="222"/>
      <c r="M20" s="223"/>
      <c r="N20" s="232">
        <v>7.7</v>
      </c>
      <c r="O20" s="223"/>
      <c r="P20" s="222"/>
      <c r="Q20" s="224"/>
      <c r="R20" s="238">
        <v>52.85</v>
      </c>
      <c r="S20" s="223"/>
      <c r="T20" s="222"/>
      <c r="U20" s="223"/>
      <c r="V20" s="222"/>
    </row>
    <row r="21" spans="2:22" x14ac:dyDescent="0.35">
      <c r="B21" s="197">
        <v>43326</v>
      </c>
      <c r="C21" s="221"/>
      <c r="D21" s="222"/>
      <c r="E21" s="223"/>
      <c r="F21" s="222"/>
      <c r="G21" s="223"/>
      <c r="H21" s="222"/>
      <c r="I21" s="223"/>
      <c r="J21" s="222"/>
      <c r="K21" s="223"/>
      <c r="L21" s="222"/>
      <c r="M21" s="223"/>
      <c r="N21" s="222"/>
      <c r="O21" s="211">
        <v>13</v>
      </c>
      <c r="P21" s="222"/>
      <c r="Q21" s="224"/>
      <c r="R21" s="225"/>
      <c r="S21" s="211">
        <v>43.39</v>
      </c>
      <c r="T21" s="222"/>
      <c r="U21" s="223"/>
      <c r="V21" s="222"/>
    </row>
    <row r="22" spans="2:22" x14ac:dyDescent="0.35">
      <c r="B22" s="196">
        <v>43327</v>
      </c>
      <c r="C22" s="221"/>
      <c r="D22" s="222"/>
      <c r="E22" s="223"/>
      <c r="F22" s="232">
        <v>30.75</v>
      </c>
      <c r="G22" s="223"/>
      <c r="H22" s="222"/>
      <c r="I22" s="223"/>
      <c r="J22" s="222"/>
      <c r="K22" s="223"/>
      <c r="L22" s="222"/>
      <c r="M22" s="223"/>
      <c r="N22" s="222"/>
      <c r="O22" s="223"/>
      <c r="P22" s="222"/>
      <c r="Q22" s="224"/>
      <c r="R22" s="225"/>
      <c r="S22" s="223"/>
      <c r="T22" s="222"/>
      <c r="U22" s="223"/>
      <c r="V22" s="232">
        <v>12.75</v>
      </c>
    </row>
    <row r="23" spans="2:22" x14ac:dyDescent="0.35">
      <c r="B23" s="197">
        <v>43328</v>
      </c>
      <c r="C23" s="221"/>
      <c r="D23" s="222"/>
      <c r="E23" s="223"/>
      <c r="F23" s="222"/>
      <c r="G23" s="211">
        <v>42.61</v>
      </c>
      <c r="H23" s="222"/>
      <c r="I23" s="223"/>
      <c r="J23" s="222"/>
      <c r="K23" s="223"/>
      <c r="L23" s="222"/>
      <c r="M23" s="223"/>
      <c r="N23" s="222"/>
      <c r="O23" s="211">
        <v>11.71</v>
      </c>
      <c r="P23" s="222"/>
      <c r="Q23" s="235">
        <v>50.59</v>
      </c>
      <c r="R23" s="225"/>
      <c r="S23" s="223"/>
      <c r="T23" s="222"/>
      <c r="U23" s="223"/>
      <c r="V23" s="222"/>
    </row>
    <row r="24" spans="2:22" x14ac:dyDescent="0.35">
      <c r="B24" s="196">
        <v>43329</v>
      </c>
      <c r="C24" s="221"/>
      <c r="D24" s="222"/>
      <c r="E24" s="223"/>
      <c r="F24" s="222"/>
      <c r="G24" s="223"/>
      <c r="H24" s="222"/>
      <c r="I24" s="223"/>
      <c r="J24" s="222"/>
      <c r="K24" s="211">
        <v>12.5</v>
      </c>
      <c r="L24" s="222"/>
      <c r="M24" s="223"/>
      <c r="N24" s="222"/>
      <c r="O24" s="223"/>
      <c r="P24" s="222"/>
      <c r="Q24" s="224"/>
      <c r="R24" s="225"/>
      <c r="S24" s="223"/>
      <c r="T24" s="222"/>
      <c r="U24" s="223"/>
      <c r="V24" s="222"/>
    </row>
    <row r="25" spans="2:22" x14ac:dyDescent="0.35">
      <c r="B25" s="197">
        <v>43330</v>
      </c>
      <c r="C25" s="221"/>
      <c r="D25" s="222"/>
      <c r="E25" s="223"/>
      <c r="F25" s="222"/>
      <c r="G25" s="223"/>
      <c r="H25" s="222"/>
      <c r="I25" s="211">
        <v>10.44</v>
      </c>
      <c r="J25" s="222"/>
      <c r="K25" s="223"/>
      <c r="L25" s="222"/>
      <c r="M25" s="223"/>
      <c r="N25" s="222"/>
      <c r="O25" s="223"/>
      <c r="P25" s="222"/>
      <c r="Q25" s="224"/>
      <c r="R25" s="225"/>
      <c r="S25" s="223"/>
      <c r="T25" s="222"/>
      <c r="U25" s="223"/>
      <c r="V25" s="222"/>
    </row>
    <row r="26" spans="2:22" x14ac:dyDescent="0.35">
      <c r="B26" s="196">
        <v>43331</v>
      </c>
      <c r="C26" s="221"/>
      <c r="D26" s="222"/>
      <c r="E26" s="223"/>
      <c r="F26" s="222"/>
      <c r="G26" s="223"/>
      <c r="H26" s="222"/>
      <c r="I26" s="223"/>
      <c r="J26" s="222"/>
      <c r="K26" s="223"/>
      <c r="L26" s="222"/>
      <c r="M26" s="223"/>
      <c r="N26" s="222"/>
      <c r="O26" s="223"/>
      <c r="P26" s="222"/>
      <c r="Q26" s="224"/>
      <c r="R26" s="225"/>
      <c r="S26" s="223"/>
      <c r="T26" s="222"/>
      <c r="U26" s="223"/>
      <c r="V26" s="222"/>
    </row>
    <row r="27" spans="2:22" x14ac:dyDescent="0.35">
      <c r="B27" s="197">
        <v>43332</v>
      </c>
      <c r="C27" s="221"/>
      <c r="D27" s="222"/>
      <c r="E27" s="211">
        <v>20.8</v>
      </c>
      <c r="F27" s="222"/>
      <c r="G27" s="223"/>
      <c r="H27" s="222"/>
      <c r="I27" s="223"/>
      <c r="J27" s="222"/>
      <c r="K27" s="223"/>
      <c r="L27" s="222"/>
      <c r="M27" s="223"/>
      <c r="N27" s="232">
        <v>7.7</v>
      </c>
      <c r="O27" s="223"/>
      <c r="P27" s="222"/>
      <c r="Q27" s="224"/>
      <c r="R27" s="225"/>
      <c r="S27" s="223"/>
      <c r="T27" s="222"/>
      <c r="U27" s="223"/>
      <c r="V27" s="222"/>
    </row>
    <row r="28" spans="2:22" x14ac:dyDescent="0.35">
      <c r="B28" s="196">
        <v>43333</v>
      </c>
      <c r="C28" s="221"/>
      <c r="D28" s="232">
        <v>31.29</v>
      </c>
      <c r="E28" s="223"/>
      <c r="F28" s="222"/>
      <c r="G28" s="223"/>
      <c r="H28" s="222"/>
      <c r="I28" s="223"/>
      <c r="J28" s="222"/>
      <c r="K28" s="223"/>
      <c r="L28" s="222"/>
      <c r="M28" s="223"/>
      <c r="N28" s="222"/>
      <c r="O28" s="223"/>
      <c r="P28" s="222"/>
      <c r="Q28" s="235">
        <v>47.96</v>
      </c>
      <c r="R28" s="238">
        <v>47.41</v>
      </c>
      <c r="S28" s="223"/>
      <c r="T28" s="222"/>
      <c r="U28" s="223"/>
      <c r="V28" s="232">
        <v>8.3699999999999992</v>
      </c>
    </row>
    <row r="29" spans="2:22" x14ac:dyDescent="0.35">
      <c r="B29" s="197">
        <v>43334</v>
      </c>
      <c r="C29" s="221"/>
      <c r="D29" s="222"/>
      <c r="E29" s="223"/>
      <c r="F29" s="222"/>
      <c r="G29" s="223"/>
      <c r="H29" s="222"/>
      <c r="I29" s="223"/>
      <c r="J29" s="222"/>
      <c r="K29" s="223"/>
      <c r="L29" s="222"/>
      <c r="M29" s="223"/>
      <c r="N29" s="222"/>
      <c r="O29" s="223"/>
      <c r="P29" s="222"/>
      <c r="Q29" s="224"/>
      <c r="R29" s="225"/>
      <c r="S29" s="223"/>
      <c r="T29" s="222"/>
      <c r="U29" s="223"/>
      <c r="V29" s="222"/>
    </row>
    <row r="30" spans="2:22" x14ac:dyDescent="0.35">
      <c r="B30" s="196">
        <v>43335</v>
      </c>
      <c r="C30" s="221"/>
      <c r="D30" s="222"/>
      <c r="E30" s="223"/>
      <c r="F30" s="222"/>
      <c r="G30" s="223"/>
      <c r="H30" s="222"/>
      <c r="I30" s="223"/>
      <c r="J30" s="222"/>
      <c r="K30" s="223"/>
      <c r="L30" s="222"/>
      <c r="M30" s="223"/>
      <c r="N30" s="222"/>
      <c r="O30" s="223"/>
      <c r="P30" s="222"/>
      <c r="Q30" s="224"/>
      <c r="R30" s="225"/>
      <c r="S30" s="223"/>
      <c r="T30" s="222"/>
      <c r="U30" s="223"/>
      <c r="V30" s="222"/>
    </row>
    <row r="31" spans="2:22" x14ac:dyDescent="0.35">
      <c r="B31" s="197">
        <v>43336</v>
      </c>
      <c r="C31" s="221"/>
      <c r="D31" s="222"/>
      <c r="E31" s="211">
        <v>36.700000000000003</v>
      </c>
      <c r="F31" s="222"/>
      <c r="G31" s="223"/>
      <c r="H31" s="222"/>
      <c r="I31" s="223"/>
      <c r="J31" s="222"/>
      <c r="K31" s="223"/>
      <c r="L31" s="222"/>
      <c r="M31" s="223"/>
      <c r="N31" s="222"/>
      <c r="O31" s="223"/>
      <c r="P31" s="222"/>
      <c r="Q31" s="224"/>
      <c r="R31" s="225"/>
      <c r="S31" s="211">
        <v>40.44</v>
      </c>
      <c r="T31" s="222"/>
      <c r="U31" s="223"/>
      <c r="V31" s="222"/>
    </row>
    <row r="32" spans="2:22" x14ac:dyDescent="0.35">
      <c r="B32" s="196">
        <v>43337</v>
      </c>
      <c r="C32" s="221"/>
      <c r="D32" s="222"/>
      <c r="E32" s="223"/>
      <c r="F32" s="222"/>
      <c r="G32" s="223"/>
      <c r="H32" s="222"/>
      <c r="I32" s="223"/>
      <c r="J32" s="222"/>
      <c r="K32" s="223"/>
      <c r="L32" s="222"/>
      <c r="M32" s="223"/>
      <c r="N32" s="222"/>
      <c r="O32" s="223"/>
      <c r="P32" s="222"/>
      <c r="Q32" s="224"/>
      <c r="R32" s="225"/>
      <c r="S32" s="223"/>
      <c r="T32" s="222"/>
      <c r="U32" s="223"/>
      <c r="V32" s="222"/>
    </row>
    <row r="33" spans="2:23" x14ac:dyDescent="0.35">
      <c r="B33" s="197">
        <v>43338</v>
      </c>
      <c r="C33" s="221"/>
      <c r="D33" s="222"/>
      <c r="E33" s="223"/>
      <c r="F33" s="222"/>
      <c r="G33" s="223"/>
      <c r="H33" s="222"/>
      <c r="I33" s="223"/>
      <c r="J33" s="222"/>
      <c r="K33" s="223"/>
      <c r="L33" s="222"/>
      <c r="M33" s="223"/>
      <c r="N33" s="222"/>
      <c r="O33" s="223"/>
      <c r="P33" s="222"/>
      <c r="Q33" s="224"/>
      <c r="R33" s="225"/>
      <c r="S33" s="223"/>
      <c r="T33" s="222"/>
      <c r="U33" s="223"/>
      <c r="V33" s="222"/>
    </row>
    <row r="34" spans="2:23" x14ac:dyDescent="0.35">
      <c r="B34" s="196">
        <v>43339</v>
      </c>
      <c r="C34" s="221"/>
      <c r="D34" s="222"/>
      <c r="E34" s="211">
        <v>29.3</v>
      </c>
      <c r="F34" s="222"/>
      <c r="G34" s="211">
        <v>41.71</v>
      </c>
      <c r="H34" s="222"/>
      <c r="I34" s="223">
        <v>9.1999999999999993</v>
      </c>
      <c r="J34" s="222"/>
      <c r="K34" s="211">
        <v>7.63</v>
      </c>
      <c r="L34" s="222"/>
      <c r="M34" s="223">
        <v>12.04</v>
      </c>
      <c r="N34" s="222"/>
      <c r="O34" s="223"/>
      <c r="P34" s="222"/>
      <c r="Q34" s="235">
        <v>56.67</v>
      </c>
      <c r="R34" s="225"/>
      <c r="S34" s="223"/>
      <c r="T34" s="222"/>
      <c r="U34" s="211">
        <v>10.07</v>
      </c>
      <c r="V34" s="222"/>
    </row>
    <row r="35" spans="2:23" x14ac:dyDescent="0.35">
      <c r="B35" s="197">
        <v>43340</v>
      </c>
      <c r="C35" s="221"/>
      <c r="D35" s="222"/>
      <c r="E35" s="223"/>
      <c r="F35" s="222"/>
      <c r="G35" s="223"/>
      <c r="H35" s="222"/>
      <c r="I35" s="223"/>
      <c r="J35" s="222"/>
      <c r="K35" s="223"/>
      <c r="L35" s="222"/>
      <c r="M35" s="223"/>
      <c r="N35" s="222"/>
      <c r="O35" s="223"/>
      <c r="P35" s="222"/>
      <c r="Q35" s="224"/>
      <c r="R35" s="225"/>
      <c r="S35" s="223"/>
      <c r="T35" s="222"/>
      <c r="U35" s="223"/>
      <c r="V35" s="222"/>
    </row>
    <row r="36" spans="2:23" x14ac:dyDescent="0.35">
      <c r="B36" s="196">
        <v>43341</v>
      </c>
      <c r="C36" s="221"/>
      <c r="D36" s="222"/>
      <c r="E36" s="223"/>
      <c r="F36" s="222"/>
      <c r="G36" s="223"/>
      <c r="H36" s="222"/>
      <c r="I36" s="223"/>
      <c r="J36" s="222"/>
      <c r="K36" s="223"/>
      <c r="L36" s="222"/>
      <c r="M36" s="223"/>
      <c r="N36" s="222"/>
      <c r="O36" s="223"/>
      <c r="P36" s="222"/>
      <c r="Q36" s="224"/>
      <c r="R36" s="225"/>
      <c r="S36" s="223"/>
      <c r="T36" s="222"/>
      <c r="U36" s="223"/>
      <c r="V36" s="222"/>
    </row>
    <row r="37" spans="2:23" x14ac:dyDescent="0.35">
      <c r="B37" s="197">
        <v>43342</v>
      </c>
      <c r="C37" s="240"/>
      <c r="D37" s="241">
        <v>35.46</v>
      </c>
      <c r="E37" s="242"/>
      <c r="F37" s="241"/>
      <c r="G37" s="242"/>
      <c r="H37" s="241">
        <v>29.9</v>
      </c>
      <c r="I37" s="242"/>
      <c r="J37" s="241">
        <v>12.63</v>
      </c>
      <c r="K37" s="242"/>
      <c r="L37" s="241"/>
      <c r="M37" s="242"/>
      <c r="N37" s="241"/>
      <c r="O37" s="242"/>
      <c r="P37" s="241"/>
      <c r="Q37" s="224"/>
      <c r="R37" s="225"/>
      <c r="S37" s="242"/>
      <c r="T37" s="241">
        <v>30.82</v>
      </c>
      <c r="U37" s="242"/>
      <c r="V37" s="241"/>
    </row>
    <row r="38" spans="2:23" ht="15" thickBot="1" x14ac:dyDescent="0.4">
      <c r="B38" s="196">
        <v>43343</v>
      </c>
      <c r="C38" s="243"/>
      <c r="D38" s="244"/>
      <c r="E38" s="245"/>
      <c r="F38" s="244">
        <v>14.48</v>
      </c>
      <c r="G38" s="245"/>
      <c r="H38" s="244"/>
      <c r="I38" s="245"/>
      <c r="J38" s="244"/>
      <c r="K38" s="245"/>
      <c r="L38" s="244"/>
      <c r="M38" s="245"/>
      <c r="N38" s="244"/>
      <c r="O38" s="245"/>
      <c r="P38" s="244"/>
      <c r="Q38" s="246">
        <v>45.73</v>
      </c>
      <c r="R38" s="247">
        <v>54.37</v>
      </c>
      <c r="S38" s="245"/>
      <c r="T38" s="244"/>
      <c r="U38" s="245"/>
      <c r="V38" s="244"/>
    </row>
    <row r="39" spans="2:23" s="193" customFormat="1" ht="23.25" customHeight="1" thickBot="1" x14ac:dyDescent="0.4">
      <c r="B39" s="202" t="s">
        <v>489</v>
      </c>
      <c r="C39" s="199">
        <f>SUM(C8:C38)</f>
        <v>0</v>
      </c>
      <c r="D39" s="200">
        <f>SUM(D8:D38)</f>
        <v>160.99</v>
      </c>
      <c r="E39" s="201">
        <f t="shared" ref="E39:V39" si="0">SUM(E8:E38)</f>
        <v>123.3</v>
      </c>
      <c r="F39" s="200">
        <f t="shared" si="0"/>
        <v>126.7</v>
      </c>
      <c r="G39" s="201">
        <f t="shared" si="0"/>
        <v>124.97</v>
      </c>
      <c r="H39" s="200">
        <f t="shared" si="0"/>
        <v>142.70000000000002</v>
      </c>
      <c r="I39" s="201">
        <f t="shared" si="0"/>
        <v>31.569999999999997</v>
      </c>
      <c r="J39" s="200">
        <f t="shared" si="0"/>
        <v>12.63</v>
      </c>
      <c r="K39" s="201">
        <f>SUM(K8:K38)</f>
        <v>20.13</v>
      </c>
      <c r="L39" s="200">
        <f t="shared" si="0"/>
        <v>15.01</v>
      </c>
      <c r="M39" s="201">
        <f t="shared" si="0"/>
        <v>12.04</v>
      </c>
      <c r="N39" s="200">
        <f t="shared" si="0"/>
        <v>23.09</v>
      </c>
      <c r="O39" s="201">
        <f t="shared" si="0"/>
        <v>33.4</v>
      </c>
      <c r="P39" s="200">
        <f t="shared" si="0"/>
        <v>0</v>
      </c>
      <c r="Q39" s="1376">
        <f>SUM(Q8:Q38)</f>
        <v>406.78999999999996</v>
      </c>
      <c r="R39" s="1401">
        <f t="shared" si="0"/>
        <v>154.63</v>
      </c>
      <c r="S39" s="201">
        <f t="shared" si="0"/>
        <v>83.83</v>
      </c>
      <c r="T39" s="200">
        <f t="shared" si="0"/>
        <v>88.47</v>
      </c>
      <c r="U39" s="201">
        <f t="shared" si="0"/>
        <v>34.299999999999997</v>
      </c>
      <c r="V39" s="264">
        <f t="shared" si="0"/>
        <v>21.119999999999997</v>
      </c>
    </row>
    <row r="40" spans="2:23" s="194" customFormat="1" ht="23.25" customHeight="1" thickBot="1" x14ac:dyDescent="0.4">
      <c r="B40" s="203" t="s">
        <v>490</v>
      </c>
      <c r="C40" s="1375">
        <f>C39+D39</f>
        <v>160.99</v>
      </c>
      <c r="D40" s="1375"/>
      <c r="E40" s="1370">
        <f>E39+F39</f>
        <v>250</v>
      </c>
      <c r="F40" s="1371"/>
      <c r="G40" s="1375">
        <f>G39+H39</f>
        <v>267.67</v>
      </c>
      <c r="H40" s="1375"/>
      <c r="I40" s="1370">
        <f>I39+J39</f>
        <v>44.199999999999996</v>
      </c>
      <c r="J40" s="1371"/>
      <c r="K40" s="1375">
        <f>K39+L39</f>
        <v>35.14</v>
      </c>
      <c r="L40" s="1375"/>
      <c r="M40" s="1370">
        <f>M39+N39</f>
        <v>35.129999999999995</v>
      </c>
      <c r="N40" s="1371"/>
      <c r="O40" s="1375">
        <f>O39+P39</f>
        <v>33.4</v>
      </c>
      <c r="P40" s="1375"/>
      <c r="Q40" s="1377"/>
      <c r="R40" s="1402"/>
      <c r="S40" s="1370">
        <f>S39+T39</f>
        <v>172.3</v>
      </c>
      <c r="T40" s="1375"/>
      <c r="U40" s="1370">
        <f>U39+V39</f>
        <v>55.419999999999995</v>
      </c>
      <c r="V40" s="1371"/>
    </row>
    <row r="41" spans="2:23" ht="25.5" customHeight="1" thickBot="1" x14ac:dyDescent="0.5">
      <c r="B41" s="204" t="s">
        <v>491</v>
      </c>
      <c r="C41" s="1427" t="str">
        <f>C40+E40+G40+I40+K40+M40+O40+Q39+R39+S40+U40&amp;" LITER"</f>
        <v>1615,67 LITER</v>
      </c>
      <c r="D41" s="1428"/>
      <c r="E41" s="1428"/>
      <c r="F41" s="1428"/>
      <c r="G41" s="1428"/>
      <c r="H41" s="1428"/>
      <c r="I41" s="1428"/>
      <c r="J41" s="1428"/>
      <c r="K41" s="1428"/>
      <c r="L41" s="1428"/>
      <c r="M41" s="1428"/>
      <c r="N41" s="1428"/>
      <c r="O41" s="1428"/>
      <c r="P41" s="1428"/>
      <c r="Q41" s="1428"/>
      <c r="R41" s="1428"/>
      <c r="S41" s="1428"/>
      <c r="T41" s="1428"/>
      <c r="U41" s="1428"/>
      <c r="V41" s="1428"/>
    </row>
    <row r="42" spans="2:23" s="193" customFormat="1" ht="23.25" customHeight="1" thickBot="1" x14ac:dyDescent="0.4">
      <c r="B42" s="202" t="s">
        <v>492</v>
      </c>
      <c r="C42" s="255">
        <f>C39*C7</f>
        <v>0</v>
      </c>
      <c r="D42" s="256">
        <f t="shared" ref="D42:P42" si="1">D39*D7</f>
        <v>1255722</v>
      </c>
      <c r="E42" s="255">
        <f t="shared" si="1"/>
        <v>807615</v>
      </c>
      <c r="F42" s="256">
        <f t="shared" si="1"/>
        <v>988260</v>
      </c>
      <c r="G42" s="255">
        <f t="shared" si="1"/>
        <v>818553.5</v>
      </c>
      <c r="H42" s="256">
        <f t="shared" si="1"/>
        <v>1113060.0000000002</v>
      </c>
      <c r="I42" s="255">
        <f t="shared" si="1"/>
        <v>206783.49999999997</v>
      </c>
      <c r="J42" s="256">
        <f t="shared" si="1"/>
        <v>98514</v>
      </c>
      <c r="K42" s="255">
        <f t="shared" si="1"/>
        <v>131851.5</v>
      </c>
      <c r="L42" s="256">
        <f t="shared" si="1"/>
        <v>117078</v>
      </c>
      <c r="M42" s="255">
        <f t="shared" si="1"/>
        <v>78862</v>
      </c>
      <c r="N42" s="256">
        <f t="shared" si="1"/>
        <v>180102</v>
      </c>
      <c r="O42" s="255">
        <f t="shared" si="1"/>
        <v>218770</v>
      </c>
      <c r="P42" s="256">
        <f t="shared" si="1"/>
        <v>0</v>
      </c>
      <c r="Q42" s="1403">
        <f>Q39*Q7</f>
        <v>4271295</v>
      </c>
      <c r="R42" s="1403">
        <f>R39*Q7</f>
        <v>1623615</v>
      </c>
      <c r="S42" s="257">
        <f>S39*S7</f>
        <v>549086.5</v>
      </c>
      <c r="T42" s="258">
        <f>T39*T7</f>
        <v>690066</v>
      </c>
      <c r="U42" s="257">
        <f>U39*U7</f>
        <v>224664.99999999997</v>
      </c>
      <c r="V42" s="258">
        <f>V39*V7</f>
        <v>164735.99999999997</v>
      </c>
    </row>
    <row r="43" spans="2:23" s="194" customFormat="1" ht="23.25" customHeight="1" thickBot="1" x14ac:dyDescent="0.4">
      <c r="B43" s="203" t="s">
        <v>493</v>
      </c>
      <c r="C43" s="1372">
        <f>C42+D42</f>
        <v>1255722</v>
      </c>
      <c r="D43" s="1372"/>
      <c r="E43" s="1372">
        <f>E42+F42</f>
        <v>1795875</v>
      </c>
      <c r="F43" s="1372"/>
      <c r="G43" s="1372">
        <f>G42+H42</f>
        <v>1931613.5000000002</v>
      </c>
      <c r="H43" s="1372"/>
      <c r="I43" s="1372">
        <f>I42+J42</f>
        <v>305297.5</v>
      </c>
      <c r="J43" s="1372"/>
      <c r="K43" s="1372">
        <f>K42+L42</f>
        <v>248929.5</v>
      </c>
      <c r="L43" s="1372"/>
      <c r="M43" s="1372">
        <f>M42+N42</f>
        <v>258964</v>
      </c>
      <c r="N43" s="1372"/>
      <c r="O43" s="1372">
        <f>O42+P42</f>
        <v>218770</v>
      </c>
      <c r="P43" s="1372"/>
      <c r="Q43" s="1404"/>
      <c r="R43" s="1404"/>
      <c r="S43" s="1390">
        <f>S42+T42</f>
        <v>1239152.5</v>
      </c>
      <c r="T43" s="1391"/>
      <c r="U43" s="1390">
        <f>U42+V42</f>
        <v>389400.99999999994</v>
      </c>
      <c r="V43" s="1391"/>
    </row>
    <row r="44" spans="2:23" ht="25.5" customHeight="1" thickBot="1" x14ac:dyDescent="0.5">
      <c r="B44" s="204" t="s">
        <v>494</v>
      </c>
      <c r="C44" s="1396">
        <f>C43+E43+G43+I43+K43+M43+O43+Q42+R42+S43+U43</f>
        <v>13538635</v>
      </c>
      <c r="D44" s="1397"/>
      <c r="E44" s="1397"/>
      <c r="F44" s="1397"/>
      <c r="G44" s="1397"/>
      <c r="H44" s="1397"/>
      <c r="I44" s="1397"/>
      <c r="J44" s="1397"/>
      <c r="K44" s="1397"/>
      <c r="L44" s="1397"/>
      <c r="M44" s="1397"/>
      <c r="N44" s="1397"/>
      <c r="O44" s="1397"/>
      <c r="P44" s="1397"/>
      <c r="Q44" s="1397"/>
      <c r="R44" s="1397"/>
      <c r="S44" s="1397"/>
      <c r="T44" s="1397"/>
      <c r="U44" s="1397"/>
      <c r="V44" s="1398"/>
    </row>
    <row r="45" spans="2:23" ht="21.75" customHeight="1" x14ac:dyDescent="0.45">
      <c r="B45" s="206"/>
      <c r="C45" s="198"/>
      <c r="D45" s="890"/>
      <c r="E45" s="890"/>
      <c r="F45" s="890"/>
      <c r="G45" s="890"/>
      <c r="H45" s="890"/>
      <c r="I45" s="890"/>
      <c r="J45" s="890"/>
      <c r="K45" s="890"/>
      <c r="L45" s="890"/>
      <c r="M45" s="890"/>
      <c r="N45" s="890"/>
      <c r="O45" s="890"/>
      <c r="P45" s="890"/>
      <c r="Q45" s="890"/>
      <c r="R45" s="890"/>
      <c r="S45" s="890"/>
      <c r="T45" s="890"/>
      <c r="U45" s="890"/>
      <c r="V45" s="890"/>
    </row>
    <row r="46" spans="2:23" ht="21.75" customHeight="1" thickBot="1" x14ac:dyDescent="0.4">
      <c r="B46" s="1436" t="s">
        <v>504</v>
      </c>
      <c r="C46" s="1436"/>
      <c r="D46" s="1436"/>
      <c r="E46" s="1436"/>
      <c r="F46" s="1436"/>
      <c r="G46" s="1436"/>
      <c r="H46" s="1436"/>
      <c r="I46" s="1436"/>
      <c r="J46" s="1436"/>
      <c r="K46" s="1436"/>
      <c r="L46" s="1436"/>
      <c r="M46" s="1436"/>
      <c r="N46" s="1436"/>
      <c r="O46" s="1436"/>
      <c r="P46" s="1436"/>
      <c r="Q46" s="1436"/>
      <c r="R46" s="1436"/>
      <c r="S46" s="1436"/>
      <c r="T46" s="1436"/>
      <c r="U46" s="1436"/>
      <c r="V46" s="1436"/>
      <c r="W46" s="1436"/>
    </row>
    <row r="47" spans="2:23" ht="39" customHeight="1" thickBot="1" x14ac:dyDescent="0.4">
      <c r="B47" s="1412" t="s">
        <v>2</v>
      </c>
      <c r="C47" s="1417" t="s">
        <v>349</v>
      </c>
      <c r="D47" s="1417"/>
      <c r="E47" s="1417"/>
      <c r="F47" s="1417"/>
      <c r="G47" s="1417"/>
      <c r="H47" s="1417"/>
      <c r="I47" s="1417"/>
      <c r="J47" s="1418"/>
      <c r="K47" s="1416" t="s">
        <v>232</v>
      </c>
      <c r="L47" s="1418"/>
      <c r="M47" s="1417"/>
      <c r="N47" s="1417"/>
      <c r="O47" s="1417"/>
      <c r="P47" s="1417"/>
      <c r="Q47" s="1417"/>
      <c r="R47" s="1417"/>
      <c r="S47" s="1417"/>
      <c r="T47" s="1417"/>
      <c r="U47" s="209" t="s">
        <v>232</v>
      </c>
      <c r="V47" s="1410" t="s">
        <v>431</v>
      </c>
      <c r="W47" s="1411"/>
    </row>
    <row r="48" spans="2:23" s="190" customFormat="1" ht="69" customHeight="1" x14ac:dyDescent="0.35">
      <c r="B48" s="1413"/>
      <c r="C48" s="1449" t="s">
        <v>480</v>
      </c>
      <c r="D48" s="1450"/>
      <c r="E48" s="1449" t="s">
        <v>481</v>
      </c>
      <c r="F48" s="1450"/>
      <c r="G48" s="1449" t="s">
        <v>482</v>
      </c>
      <c r="H48" s="1450"/>
      <c r="I48" s="1449" t="s">
        <v>483</v>
      </c>
      <c r="J48" s="1450"/>
      <c r="K48" s="1449" t="s">
        <v>484</v>
      </c>
      <c r="L48" s="1450"/>
      <c r="M48" s="1449" t="s">
        <v>356</v>
      </c>
      <c r="N48" s="1450"/>
      <c r="O48" s="1449" t="s">
        <v>306</v>
      </c>
      <c r="P48" s="1450"/>
      <c r="Q48" s="1449" t="s">
        <v>307</v>
      </c>
      <c r="R48" s="1450"/>
      <c r="S48" s="1449" t="s">
        <v>309</v>
      </c>
      <c r="T48" s="1450"/>
      <c r="U48" s="904" t="s">
        <v>485</v>
      </c>
      <c r="V48" s="265" t="s">
        <v>486</v>
      </c>
      <c r="W48" s="266" t="s">
        <v>487</v>
      </c>
    </row>
    <row r="49" spans="2:23" x14ac:dyDescent="0.35">
      <c r="B49" s="1413"/>
      <c r="C49" s="188" t="s">
        <v>433</v>
      </c>
      <c r="D49" s="189" t="s">
        <v>429</v>
      </c>
      <c r="E49" s="188" t="s">
        <v>433</v>
      </c>
      <c r="F49" s="189" t="s">
        <v>429</v>
      </c>
      <c r="G49" s="188" t="s">
        <v>433</v>
      </c>
      <c r="H49" s="189" t="s">
        <v>429</v>
      </c>
      <c r="I49" s="188" t="s">
        <v>433</v>
      </c>
      <c r="J49" s="189" t="s">
        <v>429</v>
      </c>
      <c r="K49" s="188" t="s">
        <v>433</v>
      </c>
      <c r="L49" s="189" t="s">
        <v>429</v>
      </c>
      <c r="M49" s="188" t="s">
        <v>433</v>
      </c>
      <c r="N49" s="189" t="s">
        <v>429</v>
      </c>
      <c r="O49" s="188" t="s">
        <v>433</v>
      </c>
      <c r="P49" s="189" t="s">
        <v>429</v>
      </c>
      <c r="Q49" s="188" t="s">
        <v>433</v>
      </c>
      <c r="R49" s="189" t="s">
        <v>429</v>
      </c>
      <c r="S49" s="188" t="s">
        <v>433</v>
      </c>
      <c r="T49" s="189" t="s">
        <v>429</v>
      </c>
      <c r="U49" s="894" t="s">
        <v>461</v>
      </c>
      <c r="V49" s="1423" t="s">
        <v>461</v>
      </c>
      <c r="W49" s="1424"/>
    </row>
    <row r="50" spans="2:23" ht="15" thickBot="1" x14ac:dyDescent="0.4">
      <c r="B50" s="1414"/>
      <c r="C50" s="191">
        <v>6550</v>
      </c>
      <c r="D50" s="192">
        <v>7800</v>
      </c>
      <c r="E50" s="191">
        <v>6550</v>
      </c>
      <c r="F50" s="192">
        <v>7800</v>
      </c>
      <c r="G50" s="191">
        <v>6550</v>
      </c>
      <c r="H50" s="192">
        <v>7800</v>
      </c>
      <c r="I50" s="191">
        <v>6550</v>
      </c>
      <c r="J50" s="192">
        <v>7800</v>
      </c>
      <c r="K50" s="191">
        <v>6550</v>
      </c>
      <c r="L50" s="192">
        <v>7800</v>
      </c>
      <c r="M50" s="191">
        <v>6550</v>
      </c>
      <c r="N50" s="192">
        <v>7800</v>
      </c>
      <c r="O50" s="191">
        <v>6550</v>
      </c>
      <c r="P50" s="192">
        <v>7800</v>
      </c>
      <c r="Q50" s="191">
        <v>6550</v>
      </c>
      <c r="R50" s="192">
        <v>7800</v>
      </c>
      <c r="S50" s="191">
        <v>6550</v>
      </c>
      <c r="T50" s="192">
        <v>7800</v>
      </c>
      <c r="U50" s="895">
        <v>5150</v>
      </c>
      <c r="V50" s="1425">
        <v>5150</v>
      </c>
      <c r="W50" s="1426"/>
    </row>
    <row r="51" spans="2:23" x14ac:dyDescent="0.35">
      <c r="B51" s="196">
        <v>43313</v>
      </c>
      <c r="C51" s="214"/>
      <c r="D51" s="213"/>
      <c r="E51" s="214"/>
      <c r="F51" s="213"/>
      <c r="G51" s="214"/>
      <c r="H51" s="213"/>
      <c r="I51" s="214"/>
      <c r="J51" s="213"/>
      <c r="K51" s="214"/>
      <c r="L51" s="215">
        <v>27.96</v>
      </c>
      <c r="M51" s="214"/>
      <c r="N51" s="215">
        <v>29.96</v>
      </c>
      <c r="O51" s="214"/>
      <c r="P51" s="213"/>
      <c r="Q51" s="214"/>
      <c r="R51" s="213"/>
      <c r="S51" s="214"/>
      <c r="T51" s="213"/>
      <c r="U51" s="218"/>
      <c r="V51" s="219"/>
      <c r="W51" s="220"/>
    </row>
    <row r="52" spans="2:23" x14ac:dyDescent="0.35">
      <c r="B52" s="197">
        <v>43314</v>
      </c>
      <c r="C52" s="223"/>
      <c r="D52" s="222"/>
      <c r="E52" s="223"/>
      <c r="F52" s="226"/>
      <c r="G52" s="227"/>
      <c r="H52" s="228"/>
      <c r="I52" s="221"/>
      <c r="J52" s="222"/>
      <c r="K52" s="211">
        <v>14.41</v>
      </c>
      <c r="L52" s="222"/>
      <c r="M52" s="211">
        <v>30.3</v>
      </c>
      <c r="N52" s="222"/>
      <c r="O52" s="223"/>
      <c r="P52" s="222"/>
      <c r="Q52" s="223"/>
      <c r="R52" s="222"/>
      <c r="S52" s="211">
        <v>10.33</v>
      </c>
      <c r="T52" s="222"/>
      <c r="U52" s="229"/>
      <c r="V52" s="230">
        <v>34.54</v>
      </c>
      <c r="W52" s="231"/>
    </row>
    <row r="53" spans="2:23" x14ac:dyDescent="0.35">
      <c r="B53" s="196">
        <v>43315</v>
      </c>
      <c r="C53" s="211">
        <v>10</v>
      </c>
      <c r="D53" s="222"/>
      <c r="E53" s="223"/>
      <c r="F53" s="222"/>
      <c r="G53" s="223"/>
      <c r="H53" s="222"/>
      <c r="I53" s="223"/>
      <c r="J53" s="222"/>
      <c r="K53" s="223"/>
      <c r="L53" s="232">
        <v>26.74</v>
      </c>
      <c r="M53" s="223"/>
      <c r="N53" s="232">
        <v>27</v>
      </c>
      <c r="O53" s="211">
        <v>27.54</v>
      </c>
      <c r="P53" s="222"/>
      <c r="Q53" s="223"/>
      <c r="R53" s="222"/>
      <c r="S53" s="223"/>
      <c r="T53" s="222"/>
      <c r="U53" s="229"/>
      <c r="V53" s="233"/>
      <c r="W53" s="234">
        <v>33.67</v>
      </c>
    </row>
    <row r="54" spans="2:23" x14ac:dyDescent="0.35">
      <c r="B54" s="197">
        <v>43316</v>
      </c>
      <c r="C54" s="223"/>
      <c r="D54" s="222"/>
      <c r="E54" s="223"/>
      <c r="F54" s="222"/>
      <c r="G54" s="223"/>
      <c r="H54" s="222"/>
      <c r="I54" s="223"/>
      <c r="J54" s="222"/>
      <c r="K54" s="223"/>
      <c r="L54" s="232">
        <v>25.92</v>
      </c>
      <c r="M54" s="223"/>
      <c r="N54" s="232">
        <v>31.98</v>
      </c>
      <c r="O54" s="223"/>
      <c r="P54" s="222"/>
      <c r="Q54" s="223"/>
      <c r="R54" s="222"/>
      <c r="S54" s="223"/>
      <c r="T54" s="222"/>
      <c r="U54" s="229"/>
      <c r="V54" s="233"/>
      <c r="W54" s="231"/>
    </row>
    <row r="55" spans="2:23" x14ac:dyDescent="0.35">
      <c r="B55" s="196">
        <v>43317</v>
      </c>
      <c r="C55" s="223"/>
      <c r="D55" s="222"/>
      <c r="E55" s="223"/>
      <c r="F55" s="222"/>
      <c r="G55" s="223"/>
      <c r="H55" s="222"/>
      <c r="I55" s="223"/>
      <c r="J55" s="222"/>
      <c r="K55" s="223"/>
      <c r="L55" s="232">
        <v>25.09</v>
      </c>
      <c r="M55" s="223"/>
      <c r="N55" s="232">
        <v>31.96</v>
      </c>
      <c r="O55" s="223"/>
      <c r="P55" s="222"/>
      <c r="Q55" s="223"/>
      <c r="R55" s="222"/>
      <c r="S55" s="223"/>
      <c r="T55" s="222"/>
      <c r="U55" s="229"/>
      <c r="V55" s="233"/>
      <c r="W55" s="231"/>
    </row>
    <row r="56" spans="2:23" x14ac:dyDescent="0.35">
      <c r="B56" s="197">
        <v>43318</v>
      </c>
      <c r="C56" s="223"/>
      <c r="D56" s="232">
        <v>15</v>
      </c>
      <c r="E56" s="223"/>
      <c r="F56" s="222"/>
      <c r="G56" s="223"/>
      <c r="H56" s="222"/>
      <c r="I56" s="223"/>
      <c r="J56" s="222"/>
      <c r="K56" s="223"/>
      <c r="L56" s="232">
        <v>24.42</v>
      </c>
      <c r="M56" s="211">
        <v>32.53</v>
      </c>
      <c r="N56" s="222"/>
      <c r="O56" s="223"/>
      <c r="P56" s="222"/>
      <c r="Q56" s="223"/>
      <c r="R56" s="222"/>
      <c r="S56" s="223"/>
      <c r="T56" s="222"/>
      <c r="U56" s="229"/>
      <c r="V56" s="233"/>
      <c r="W56" s="231"/>
    </row>
    <row r="57" spans="2:23" x14ac:dyDescent="0.35">
      <c r="B57" s="196">
        <v>43319</v>
      </c>
      <c r="C57" s="223"/>
      <c r="D57" s="222"/>
      <c r="E57" s="223"/>
      <c r="F57" s="222"/>
      <c r="G57" s="223"/>
      <c r="H57" s="222"/>
      <c r="I57" s="211">
        <v>26.05</v>
      </c>
      <c r="J57" s="222"/>
      <c r="K57" s="223"/>
      <c r="L57" s="232">
        <v>25.51</v>
      </c>
      <c r="M57" s="223"/>
      <c r="N57" s="222"/>
      <c r="O57" s="223"/>
      <c r="P57" s="222"/>
      <c r="Q57" s="211">
        <v>23.09</v>
      </c>
      <c r="R57" s="222"/>
      <c r="S57" s="223"/>
      <c r="T57" s="222"/>
      <c r="U57" s="229"/>
      <c r="V57" s="233"/>
      <c r="W57" s="231"/>
    </row>
    <row r="58" spans="2:23" x14ac:dyDescent="0.35">
      <c r="B58" s="197">
        <v>43320</v>
      </c>
      <c r="C58" s="223"/>
      <c r="D58" s="222"/>
      <c r="E58" s="223"/>
      <c r="F58" s="222"/>
      <c r="G58" s="223"/>
      <c r="H58" s="222"/>
      <c r="I58" s="223"/>
      <c r="J58" s="222"/>
      <c r="K58" s="211">
        <v>19.93</v>
      </c>
      <c r="L58" s="222"/>
      <c r="M58" s="223"/>
      <c r="N58" s="222"/>
      <c r="O58" s="223"/>
      <c r="P58" s="232">
        <v>30.89</v>
      </c>
      <c r="Q58" s="223"/>
      <c r="R58" s="222"/>
      <c r="S58" s="223"/>
      <c r="T58" s="222"/>
      <c r="U58" s="229"/>
      <c r="V58" s="230">
        <v>39.67</v>
      </c>
      <c r="W58" s="234">
        <v>35.29</v>
      </c>
    </row>
    <row r="59" spans="2:23" x14ac:dyDescent="0.35">
      <c r="B59" s="196">
        <v>43321</v>
      </c>
      <c r="C59" s="223"/>
      <c r="D59" s="232">
        <v>15</v>
      </c>
      <c r="E59" s="211">
        <v>9.4499999999999993</v>
      </c>
      <c r="F59" s="232">
        <v>2.56</v>
      </c>
      <c r="G59" s="223"/>
      <c r="H59" s="236"/>
      <c r="I59" s="223"/>
      <c r="J59" s="222"/>
      <c r="K59" s="223"/>
      <c r="L59" s="232">
        <v>26.05</v>
      </c>
      <c r="M59" s="223"/>
      <c r="N59" s="222"/>
      <c r="O59" s="223"/>
      <c r="P59" s="222"/>
      <c r="Q59" s="211">
        <v>14.8</v>
      </c>
      <c r="R59" s="222"/>
      <c r="S59" s="223"/>
      <c r="T59" s="232">
        <v>13.47</v>
      </c>
      <c r="U59" s="237">
        <v>54.64</v>
      </c>
      <c r="V59" s="233"/>
      <c r="W59" s="231"/>
    </row>
    <row r="60" spans="2:23" x14ac:dyDescent="0.35">
      <c r="B60" s="197">
        <v>43322</v>
      </c>
      <c r="C60" s="223"/>
      <c r="D60" s="222"/>
      <c r="E60" s="223"/>
      <c r="F60" s="222"/>
      <c r="G60" s="223"/>
      <c r="H60" s="222"/>
      <c r="I60" s="223"/>
      <c r="J60" s="222"/>
      <c r="K60" s="211">
        <v>18.82</v>
      </c>
      <c r="L60" s="222"/>
      <c r="M60" s="223"/>
      <c r="N60" s="222"/>
      <c r="O60" s="223"/>
      <c r="P60" s="222"/>
      <c r="Q60" s="223"/>
      <c r="R60" s="222"/>
      <c r="S60" s="223"/>
      <c r="T60" s="222"/>
      <c r="U60" s="237">
        <v>16.829999999999998</v>
      </c>
      <c r="V60" s="233"/>
      <c r="W60" s="231"/>
    </row>
    <row r="61" spans="2:23" x14ac:dyDescent="0.35">
      <c r="B61" s="196">
        <v>43323</v>
      </c>
      <c r="C61" s="223"/>
      <c r="D61" s="232">
        <v>15</v>
      </c>
      <c r="E61" s="223"/>
      <c r="F61" s="222"/>
      <c r="G61" s="223"/>
      <c r="H61" s="222"/>
      <c r="I61" s="223"/>
      <c r="J61" s="222"/>
      <c r="K61" s="223"/>
      <c r="L61" s="232">
        <v>25.14</v>
      </c>
      <c r="M61" s="223"/>
      <c r="N61" s="222"/>
      <c r="O61" s="223"/>
      <c r="P61" s="222"/>
      <c r="Q61" s="223"/>
      <c r="R61" s="222"/>
      <c r="S61" s="223"/>
      <c r="T61" s="222"/>
      <c r="U61" s="229"/>
      <c r="V61" s="233"/>
      <c r="W61" s="231"/>
    </row>
    <row r="62" spans="2:23" x14ac:dyDescent="0.35">
      <c r="B62" s="197">
        <v>43324</v>
      </c>
      <c r="C62" s="223"/>
      <c r="D62" s="222"/>
      <c r="E62" s="223"/>
      <c r="F62" s="222"/>
      <c r="G62" s="223"/>
      <c r="H62" s="222"/>
      <c r="I62" s="223"/>
      <c r="J62" s="222"/>
      <c r="K62" s="223"/>
      <c r="L62" s="232">
        <v>32.99</v>
      </c>
      <c r="M62" s="223"/>
      <c r="N62" s="222"/>
      <c r="O62" s="223"/>
      <c r="P62" s="222"/>
      <c r="Q62" s="223"/>
      <c r="R62" s="222"/>
      <c r="S62" s="223"/>
      <c r="T62" s="222"/>
      <c r="U62" s="229"/>
      <c r="V62" s="233"/>
      <c r="W62" s="231"/>
    </row>
    <row r="63" spans="2:23" x14ac:dyDescent="0.35">
      <c r="B63" s="196">
        <v>43325</v>
      </c>
      <c r="C63" s="223"/>
      <c r="D63" s="222"/>
      <c r="E63" s="223"/>
      <c r="F63" s="222"/>
      <c r="G63" s="223"/>
      <c r="H63" s="222"/>
      <c r="I63" s="223"/>
      <c r="J63" s="232">
        <v>24.35</v>
      </c>
      <c r="K63" s="223"/>
      <c r="L63" s="232">
        <v>23.43</v>
      </c>
      <c r="M63" s="223"/>
      <c r="N63" s="222"/>
      <c r="O63" s="223"/>
      <c r="P63" s="222"/>
      <c r="Q63" s="211">
        <v>26.57</v>
      </c>
      <c r="R63" s="222"/>
      <c r="S63" s="223"/>
      <c r="T63" s="232">
        <v>11.18</v>
      </c>
      <c r="U63" s="237">
        <v>55.11</v>
      </c>
      <c r="V63" s="230">
        <v>39.67</v>
      </c>
      <c r="W63" s="231"/>
    </row>
    <row r="64" spans="2:23" x14ac:dyDescent="0.35">
      <c r="B64" s="197">
        <v>43326</v>
      </c>
      <c r="C64" s="223"/>
      <c r="D64" s="232">
        <v>15</v>
      </c>
      <c r="E64" s="223"/>
      <c r="F64" s="222"/>
      <c r="G64" s="223"/>
      <c r="H64" s="222"/>
      <c r="I64" s="223"/>
      <c r="J64" s="222"/>
      <c r="K64" s="211">
        <v>29.37</v>
      </c>
      <c r="L64" s="222"/>
      <c r="M64" s="223"/>
      <c r="N64" s="222"/>
      <c r="O64" s="211">
        <v>32.28</v>
      </c>
      <c r="P64" s="222"/>
      <c r="Q64" s="223"/>
      <c r="R64" s="222"/>
      <c r="S64" s="223"/>
      <c r="T64" s="222"/>
      <c r="U64" s="229"/>
      <c r="V64" s="233"/>
      <c r="W64" s="234">
        <v>34.67</v>
      </c>
    </row>
    <row r="65" spans="2:23" x14ac:dyDescent="0.35">
      <c r="B65" s="196">
        <v>43327</v>
      </c>
      <c r="C65" s="223"/>
      <c r="D65" s="222"/>
      <c r="E65" s="223"/>
      <c r="F65" s="222"/>
      <c r="G65" s="223"/>
      <c r="H65" s="222"/>
      <c r="I65" s="223"/>
      <c r="J65" s="222"/>
      <c r="K65" s="223"/>
      <c r="L65" s="232">
        <v>24.68</v>
      </c>
      <c r="M65" s="223"/>
      <c r="N65" s="222"/>
      <c r="O65" s="223"/>
      <c r="P65" s="222"/>
      <c r="Q65" s="223"/>
      <c r="R65" s="232">
        <v>27.52</v>
      </c>
      <c r="S65" s="223"/>
      <c r="T65" s="232">
        <v>10.26</v>
      </c>
      <c r="U65" s="237">
        <v>35.82</v>
      </c>
      <c r="V65" s="233"/>
      <c r="W65" s="231"/>
    </row>
    <row r="66" spans="2:23" x14ac:dyDescent="0.35">
      <c r="B66" s="197">
        <v>43328</v>
      </c>
      <c r="C66" s="223"/>
      <c r="D66" s="232">
        <v>15</v>
      </c>
      <c r="E66" s="223"/>
      <c r="F66" s="222"/>
      <c r="G66" s="223"/>
      <c r="H66" s="222"/>
      <c r="I66" s="211">
        <v>23.03</v>
      </c>
      <c r="J66" s="222"/>
      <c r="K66" s="223"/>
      <c r="L66" s="232">
        <v>23.45</v>
      </c>
      <c r="M66" s="223"/>
      <c r="N66" s="222"/>
      <c r="O66" s="223"/>
      <c r="P66" s="222"/>
      <c r="Q66" s="223"/>
      <c r="R66" s="222"/>
      <c r="S66" s="223"/>
      <c r="T66" s="222"/>
      <c r="U66" s="229"/>
      <c r="V66" s="230">
        <v>33.14</v>
      </c>
      <c r="W66" s="231"/>
    </row>
    <row r="67" spans="2:23" x14ac:dyDescent="0.35">
      <c r="B67" s="196">
        <v>43329</v>
      </c>
      <c r="C67" s="223"/>
      <c r="D67" s="222"/>
      <c r="E67" s="223"/>
      <c r="F67" s="222"/>
      <c r="G67" s="223"/>
      <c r="H67" s="222"/>
      <c r="I67" s="223"/>
      <c r="J67" s="222"/>
      <c r="K67" s="211">
        <v>28.1</v>
      </c>
      <c r="L67" s="222"/>
      <c r="M67" s="223"/>
      <c r="N67" s="222"/>
      <c r="O67" s="223"/>
      <c r="P67" s="222"/>
      <c r="Q67" s="223"/>
      <c r="R67" s="222"/>
      <c r="S67" s="223"/>
      <c r="T67" s="222"/>
      <c r="U67" s="237">
        <v>32.17</v>
      </c>
      <c r="V67" s="233"/>
      <c r="W67" s="231"/>
    </row>
    <row r="68" spans="2:23" x14ac:dyDescent="0.35">
      <c r="B68" s="197">
        <v>43330</v>
      </c>
      <c r="C68" s="223"/>
      <c r="D68" s="222"/>
      <c r="E68" s="223"/>
      <c r="F68" s="222"/>
      <c r="G68" s="223"/>
      <c r="H68" s="222"/>
      <c r="I68" s="223"/>
      <c r="J68" s="222"/>
      <c r="K68" s="223"/>
      <c r="L68" s="232">
        <v>21.73</v>
      </c>
      <c r="M68" s="223"/>
      <c r="N68" s="222"/>
      <c r="O68" s="223"/>
      <c r="P68" s="222"/>
      <c r="Q68" s="223"/>
      <c r="R68" s="222"/>
      <c r="S68" s="223"/>
      <c r="T68" s="222"/>
      <c r="U68" s="229"/>
      <c r="V68" s="233"/>
      <c r="W68" s="231"/>
    </row>
    <row r="69" spans="2:23" x14ac:dyDescent="0.35">
      <c r="B69" s="196">
        <v>43331</v>
      </c>
      <c r="C69" s="223"/>
      <c r="D69" s="222"/>
      <c r="E69" s="223"/>
      <c r="F69" s="222"/>
      <c r="G69" s="223"/>
      <c r="H69" s="222"/>
      <c r="I69" s="223"/>
      <c r="J69" s="222"/>
      <c r="K69" s="223"/>
      <c r="L69" s="232">
        <v>26.1</v>
      </c>
      <c r="M69" s="223"/>
      <c r="N69" s="222"/>
      <c r="O69" s="223"/>
      <c r="P69" s="222"/>
      <c r="Q69" s="223"/>
      <c r="R69" s="222"/>
      <c r="S69" s="223"/>
      <c r="T69" s="222"/>
      <c r="U69" s="237">
        <v>38.119999999999997</v>
      </c>
      <c r="V69" s="233"/>
      <c r="W69" s="234">
        <v>38.97</v>
      </c>
    </row>
    <row r="70" spans="2:23" x14ac:dyDescent="0.35">
      <c r="B70" s="197">
        <v>43332</v>
      </c>
      <c r="C70" s="223"/>
      <c r="D70" s="232">
        <v>15</v>
      </c>
      <c r="E70" s="211">
        <v>9.9600000000000009</v>
      </c>
      <c r="F70" s="222"/>
      <c r="G70" s="211"/>
      <c r="H70" s="222"/>
      <c r="I70" s="223"/>
      <c r="J70" s="222"/>
      <c r="K70" s="223"/>
      <c r="L70" s="232">
        <v>24.94</v>
      </c>
      <c r="M70" s="223"/>
      <c r="N70" s="222"/>
      <c r="O70" s="211">
        <v>26.64</v>
      </c>
      <c r="P70" s="222"/>
      <c r="Q70" s="223"/>
      <c r="R70" s="222"/>
      <c r="S70" s="223">
        <v>13.13</v>
      </c>
      <c r="T70" s="222"/>
      <c r="U70" s="229"/>
      <c r="V70" s="233"/>
      <c r="W70" s="231"/>
    </row>
    <row r="71" spans="2:23" x14ac:dyDescent="0.35">
      <c r="B71" s="196">
        <v>43333</v>
      </c>
      <c r="C71" s="223"/>
      <c r="D71" s="222"/>
      <c r="E71" s="223"/>
      <c r="F71" s="232">
        <v>11.23</v>
      </c>
      <c r="G71" s="223"/>
      <c r="H71" s="222"/>
      <c r="I71" s="223"/>
      <c r="J71" s="222"/>
      <c r="K71" s="223"/>
      <c r="L71" s="232">
        <v>27.76</v>
      </c>
      <c r="M71" s="223"/>
      <c r="N71" s="222"/>
      <c r="O71" s="223"/>
      <c r="P71" s="222"/>
      <c r="Q71" s="223"/>
      <c r="R71" s="222"/>
      <c r="S71" s="223"/>
      <c r="T71" s="222"/>
      <c r="U71" s="237">
        <v>41.02</v>
      </c>
      <c r="V71" s="230">
        <v>37.119999999999997</v>
      </c>
      <c r="W71" s="231"/>
    </row>
    <row r="72" spans="2:23" x14ac:dyDescent="0.35">
      <c r="B72" s="197">
        <v>43334</v>
      </c>
      <c r="C72" s="223"/>
      <c r="D72" s="222"/>
      <c r="E72" s="223"/>
      <c r="F72" s="222"/>
      <c r="G72" s="223"/>
      <c r="H72" s="222"/>
      <c r="I72" s="223"/>
      <c r="J72" s="222"/>
      <c r="K72" s="223"/>
      <c r="L72" s="232">
        <v>21.74</v>
      </c>
      <c r="M72" s="223"/>
      <c r="N72" s="222"/>
      <c r="O72" s="223"/>
      <c r="P72" s="222"/>
      <c r="Q72" s="223"/>
      <c r="R72" s="222"/>
      <c r="S72" s="223"/>
      <c r="T72" s="222"/>
      <c r="U72" s="229"/>
      <c r="V72" s="233"/>
      <c r="W72" s="231"/>
    </row>
    <row r="73" spans="2:23" x14ac:dyDescent="0.35">
      <c r="B73" s="196">
        <v>43335</v>
      </c>
      <c r="C73" s="223"/>
      <c r="D73" s="222"/>
      <c r="E73" s="223"/>
      <c r="F73" s="222"/>
      <c r="G73" s="223"/>
      <c r="H73" s="222"/>
      <c r="I73" s="223"/>
      <c r="J73" s="222"/>
      <c r="K73" s="211">
        <v>21.15</v>
      </c>
      <c r="L73" s="222"/>
      <c r="M73" s="223"/>
      <c r="N73" s="222"/>
      <c r="O73" s="223"/>
      <c r="P73" s="222"/>
      <c r="Q73" s="211">
        <v>22.26</v>
      </c>
      <c r="R73" s="222"/>
      <c r="S73" s="223"/>
      <c r="T73" s="222"/>
      <c r="U73" s="237">
        <v>28.2</v>
      </c>
      <c r="V73" s="233"/>
      <c r="W73" s="231"/>
    </row>
    <row r="74" spans="2:23" x14ac:dyDescent="0.35">
      <c r="B74" s="197">
        <v>43336</v>
      </c>
      <c r="C74" s="223"/>
      <c r="D74" s="232">
        <v>15</v>
      </c>
      <c r="E74" s="223"/>
      <c r="F74" s="222"/>
      <c r="G74" s="223"/>
      <c r="H74" s="222"/>
      <c r="I74" s="211">
        <v>25.89</v>
      </c>
      <c r="J74" s="222"/>
      <c r="K74" s="223"/>
      <c r="L74" s="232">
        <v>23.51</v>
      </c>
      <c r="M74" s="223"/>
      <c r="N74" s="222"/>
      <c r="O74" s="223"/>
      <c r="P74" s="222"/>
      <c r="Q74" s="223"/>
      <c r="R74" s="222"/>
      <c r="S74" s="223"/>
      <c r="T74" s="222"/>
      <c r="U74" s="229"/>
      <c r="V74" s="230">
        <v>29.77</v>
      </c>
      <c r="W74" s="231"/>
    </row>
    <row r="75" spans="2:23" x14ac:dyDescent="0.35">
      <c r="B75" s="196">
        <v>43337</v>
      </c>
      <c r="C75" s="223"/>
      <c r="D75" s="222"/>
      <c r="E75" s="223"/>
      <c r="F75" s="222"/>
      <c r="G75" s="223"/>
      <c r="H75" s="222"/>
      <c r="I75" s="223"/>
      <c r="J75" s="222"/>
      <c r="K75" s="223"/>
      <c r="L75" s="232">
        <v>23.81</v>
      </c>
      <c r="M75" s="223"/>
      <c r="N75" s="222"/>
      <c r="O75" s="223"/>
      <c r="P75" s="222"/>
      <c r="Q75" s="223"/>
      <c r="R75" s="222"/>
      <c r="S75" s="223"/>
      <c r="T75" s="222"/>
      <c r="U75" s="237">
        <v>46.69</v>
      </c>
      <c r="V75" s="233"/>
      <c r="W75" s="234">
        <v>33.82</v>
      </c>
    </row>
    <row r="76" spans="2:23" x14ac:dyDescent="0.35">
      <c r="B76" s="197">
        <v>43338</v>
      </c>
      <c r="C76" s="223"/>
      <c r="D76" s="222"/>
      <c r="E76" s="223"/>
      <c r="F76" s="222"/>
      <c r="G76" s="223"/>
      <c r="H76" s="232"/>
      <c r="I76" s="223"/>
      <c r="J76" s="222"/>
      <c r="K76" s="223"/>
      <c r="L76" s="232">
        <v>23.33</v>
      </c>
      <c r="M76" s="223"/>
      <c r="N76" s="222"/>
      <c r="O76" s="211">
        <v>30.57</v>
      </c>
      <c r="P76" s="222"/>
      <c r="Q76" s="223"/>
      <c r="R76" s="222"/>
      <c r="S76" s="223"/>
      <c r="T76" s="222">
        <v>11.54</v>
      </c>
      <c r="U76" s="229"/>
      <c r="V76" s="239"/>
      <c r="W76" s="231"/>
    </row>
    <row r="77" spans="2:23" x14ac:dyDescent="0.35">
      <c r="B77" s="196">
        <v>43339</v>
      </c>
      <c r="C77" s="223"/>
      <c r="D77" s="222">
        <v>15</v>
      </c>
      <c r="E77" s="223"/>
      <c r="F77" s="222"/>
      <c r="G77" s="223"/>
      <c r="H77" s="222"/>
      <c r="I77" s="223"/>
      <c r="J77" s="222"/>
      <c r="K77" s="211">
        <v>22.06</v>
      </c>
      <c r="L77" s="222"/>
      <c r="M77" s="223"/>
      <c r="N77" s="222"/>
      <c r="O77" s="223"/>
      <c r="P77" s="222"/>
      <c r="Q77" s="223"/>
      <c r="R77" s="222">
        <v>24.78</v>
      </c>
      <c r="S77" s="223"/>
      <c r="T77" s="222"/>
      <c r="U77" s="237">
        <v>43.58</v>
      </c>
      <c r="V77" s="233">
        <v>31.29</v>
      </c>
      <c r="W77" s="231"/>
    </row>
    <row r="78" spans="2:23" x14ac:dyDescent="0.35">
      <c r="B78" s="197">
        <v>43340</v>
      </c>
      <c r="C78" s="223"/>
      <c r="D78" s="222"/>
      <c r="E78" s="223"/>
      <c r="F78" s="222"/>
      <c r="G78" s="223"/>
      <c r="H78" s="222"/>
      <c r="I78" s="223"/>
      <c r="J78" s="222">
        <v>22.58</v>
      </c>
      <c r="K78" s="223"/>
      <c r="L78" s="222"/>
      <c r="M78" s="223">
        <v>23.68</v>
      </c>
      <c r="N78" s="222"/>
      <c r="O78" s="223"/>
      <c r="P78" s="222"/>
      <c r="Q78" s="223"/>
      <c r="R78" s="222"/>
      <c r="S78" s="223"/>
      <c r="T78" s="222"/>
      <c r="U78" s="229"/>
      <c r="V78" s="233"/>
      <c r="W78" s="231"/>
    </row>
    <row r="79" spans="2:23" x14ac:dyDescent="0.35">
      <c r="B79" s="196">
        <v>43341</v>
      </c>
      <c r="C79" s="223"/>
      <c r="D79" s="222">
        <v>15</v>
      </c>
      <c r="E79" s="223"/>
      <c r="F79" s="222"/>
      <c r="G79" s="223"/>
      <c r="H79" s="222"/>
      <c r="I79" s="223"/>
      <c r="J79" s="222"/>
      <c r="K79" s="223"/>
      <c r="L79" s="222">
        <v>29.03</v>
      </c>
      <c r="M79" s="223"/>
      <c r="N79" s="222"/>
      <c r="O79" s="223"/>
      <c r="P79" s="222"/>
      <c r="Q79" s="223"/>
      <c r="R79" s="222"/>
      <c r="S79" s="223"/>
      <c r="T79" s="222"/>
      <c r="U79" s="229"/>
      <c r="V79" s="233"/>
      <c r="W79" s="231"/>
    </row>
    <row r="80" spans="2:23" x14ac:dyDescent="0.35">
      <c r="B80" s="197">
        <v>43342</v>
      </c>
      <c r="C80" s="242"/>
      <c r="D80" s="241"/>
      <c r="E80" s="242"/>
      <c r="F80" s="241"/>
      <c r="G80" s="242"/>
      <c r="H80" s="241"/>
      <c r="I80" s="242"/>
      <c r="J80" s="241"/>
      <c r="K80" s="242"/>
      <c r="L80" s="241">
        <v>26.4</v>
      </c>
      <c r="M80" s="242"/>
      <c r="N80" s="241"/>
      <c r="O80" s="242"/>
      <c r="P80" s="241"/>
      <c r="Q80" s="242"/>
      <c r="R80" s="241"/>
      <c r="S80" s="242"/>
      <c r="T80" s="241">
        <v>11.42</v>
      </c>
      <c r="U80" s="233">
        <v>48.02</v>
      </c>
      <c r="V80" s="233"/>
      <c r="W80" s="231"/>
    </row>
    <row r="81" spans="2:23" ht="15" thickBot="1" x14ac:dyDescent="0.4">
      <c r="B81" s="196">
        <v>43343</v>
      </c>
      <c r="C81" s="245"/>
      <c r="D81" s="244">
        <v>15</v>
      </c>
      <c r="E81" s="245"/>
      <c r="F81" s="244"/>
      <c r="G81" s="245"/>
      <c r="H81" s="244"/>
      <c r="I81" s="245"/>
      <c r="J81" s="244"/>
      <c r="K81" s="245"/>
      <c r="L81" s="244">
        <v>26.07</v>
      </c>
      <c r="M81" s="245"/>
      <c r="N81" s="244"/>
      <c r="O81" s="245"/>
      <c r="P81" s="244">
        <v>32.479999999999997</v>
      </c>
      <c r="Q81" s="245"/>
      <c r="R81" s="244"/>
      <c r="S81" s="245"/>
      <c r="T81" s="244"/>
      <c r="U81" s="248"/>
      <c r="V81" s="249">
        <v>37.03</v>
      </c>
      <c r="W81" s="250"/>
    </row>
    <row r="82" spans="2:23" s="193" customFormat="1" ht="23.25" customHeight="1" thickBot="1" x14ac:dyDescent="0.4">
      <c r="B82" s="202" t="s">
        <v>489</v>
      </c>
      <c r="C82" s="201">
        <f t="shared" ref="C82:W82" si="2">SUM(C51:C81)</f>
        <v>10</v>
      </c>
      <c r="D82" s="200">
        <f t="shared" si="2"/>
        <v>150</v>
      </c>
      <c r="E82" s="201">
        <f t="shared" si="2"/>
        <v>19.41</v>
      </c>
      <c r="F82" s="200">
        <f t="shared" si="2"/>
        <v>13.790000000000001</v>
      </c>
      <c r="G82" s="201">
        <f t="shared" si="2"/>
        <v>0</v>
      </c>
      <c r="H82" s="200">
        <f t="shared" si="2"/>
        <v>0</v>
      </c>
      <c r="I82" s="201">
        <f t="shared" si="2"/>
        <v>74.97</v>
      </c>
      <c r="J82" s="200">
        <f t="shared" si="2"/>
        <v>46.93</v>
      </c>
      <c r="K82" s="201">
        <f t="shared" si="2"/>
        <v>153.84</v>
      </c>
      <c r="L82" s="200">
        <f t="shared" si="2"/>
        <v>585.80000000000007</v>
      </c>
      <c r="M82" s="201">
        <f>SUM(M51:M81)</f>
        <v>86.509999999999991</v>
      </c>
      <c r="N82" s="200">
        <f t="shared" si="2"/>
        <v>120.9</v>
      </c>
      <c r="O82" s="201">
        <f t="shared" si="2"/>
        <v>117.03</v>
      </c>
      <c r="P82" s="200">
        <f t="shared" si="2"/>
        <v>63.37</v>
      </c>
      <c r="Q82" s="201">
        <f t="shared" si="2"/>
        <v>86.720000000000013</v>
      </c>
      <c r="R82" s="200">
        <f t="shared" si="2"/>
        <v>52.3</v>
      </c>
      <c r="S82" s="201">
        <f t="shared" si="2"/>
        <v>23.46</v>
      </c>
      <c r="T82" s="200">
        <f t="shared" si="2"/>
        <v>57.87</v>
      </c>
      <c r="U82" s="1392">
        <f>SUM(U51:U81)</f>
        <v>440.19999999999993</v>
      </c>
      <c r="V82" s="1432">
        <f t="shared" si="2"/>
        <v>282.23</v>
      </c>
      <c r="W82" s="1430">
        <f t="shared" si="2"/>
        <v>176.42000000000002</v>
      </c>
    </row>
    <row r="83" spans="2:23" s="194" customFormat="1" ht="23.25" customHeight="1" thickBot="1" x14ac:dyDescent="0.4">
      <c r="B83" s="203" t="s">
        <v>490</v>
      </c>
      <c r="C83" s="1375">
        <f>C82+D82</f>
        <v>160</v>
      </c>
      <c r="D83" s="1375"/>
      <c r="E83" s="1370">
        <f>E82+F82</f>
        <v>33.200000000000003</v>
      </c>
      <c r="F83" s="1371"/>
      <c r="G83" s="1375">
        <f>G82+H82</f>
        <v>0</v>
      </c>
      <c r="H83" s="1375"/>
      <c r="I83" s="1370">
        <f>I82+J82</f>
        <v>121.9</v>
      </c>
      <c r="J83" s="1371"/>
      <c r="K83" s="1370">
        <f>K82+L82</f>
        <v>739.6400000000001</v>
      </c>
      <c r="L83" s="1371"/>
      <c r="M83" s="1370">
        <f>M82+N82</f>
        <v>207.41</v>
      </c>
      <c r="N83" s="1371"/>
      <c r="O83" s="1370">
        <f>O82+P82</f>
        <v>180.4</v>
      </c>
      <c r="P83" s="1371"/>
      <c r="Q83" s="1370">
        <f>Q82+R82</f>
        <v>139.02000000000001</v>
      </c>
      <c r="R83" s="1371"/>
      <c r="S83" s="1370">
        <f>S82+T82</f>
        <v>81.33</v>
      </c>
      <c r="T83" s="1371"/>
      <c r="U83" s="1393"/>
      <c r="V83" s="1433"/>
      <c r="W83" s="1431"/>
    </row>
    <row r="84" spans="2:23" ht="25.5" customHeight="1" thickBot="1" x14ac:dyDescent="0.5">
      <c r="B84" s="204" t="s">
        <v>491</v>
      </c>
      <c r="C84" s="1427" t="str">
        <f>+C83+E83+G83+U83+V82+W82&amp;" LITER"</f>
        <v>651,85 LITER</v>
      </c>
      <c r="D84" s="1443"/>
      <c r="E84" s="1443"/>
      <c r="F84" s="1443"/>
      <c r="G84" s="1443"/>
      <c r="H84" s="1443"/>
      <c r="I84" s="1443"/>
      <c r="J84" s="1443"/>
      <c r="K84" s="1443"/>
      <c r="L84" s="1443"/>
      <c r="M84" s="1443"/>
      <c r="N84" s="1443"/>
      <c r="O84" s="1443"/>
      <c r="P84" s="1443"/>
      <c r="Q84" s="1443"/>
      <c r="R84" s="1443"/>
      <c r="S84" s="1443"/>
      <c r="T84" s="1443"/>
      <c r="U84" s="1443"/>
      <c r="V84" s="1443"/>
      <c r="W84" s="1444"/>
    </row>
    <row r="85" spans="2:23" s="193" customFormat="1" ht="23.25" customHeight="1" thickBot="1" x14ac:dyDescent="0.4">
      <c r="B85" s="202" t="s">
        <v>492</v>
      </c>
      <c r="C85" s="257">
        <f t="shared" ref="C85:T85" si="3">C82*C50</f>
        <v>65500</v>
      </c>
      <c r="D85" s="258">
        <f t="shared" si="3"/>
        <v>1170000</v>
      </c>
      <c r="E85" s="257">
        <f t="shared" si="3"/>
        <v>127135.5</v>
      </c>
      <c r="F85" s="258">
        <f t="shared" si="3"/>
        <v>107562</v>
      </c>
      <c r="G85" s="257">
        <f t="shared" si="3"/>
        <v>0</v>
      </c>
      <c r="H85" s="258">
        <f t="shared" si="3"/>
        <v>0</v>
      </c>
      <c r="I85" s="257">
        <f t="shared" si="3"/>
        <v>491053.5</v>
      </c>
      <c r="J85" s="258">
        <f t="shared" si="3"/>
        <v>366054</v>
      </c>
      <c r="K85" s="257">
        <f t="shared" si="3"/>
        <v>1007652</v>
      </c>
      <c r="L85" s="258">
        <f t="shared" si="3"/>
        <v>4569240.0000000009</v>
      </c>
      <c r="M85" s="257">
        <f t="shared" si="3"/>
        <v>566640.49999999988</v>
      </c>
      <c r="N85" s="258">
        <f t="shared" si="3"/>
        <v>943020</v>
      </c>
      <c r="O85" s="257">
        <f t="shared" si="3"/>
        <v>766546.5</v>
      </c>
      <c r="P85" s="258">
        <f t="shared" si="3"/>
        <v>494286</v>
      </c>
      <c r="Q85" s="257">
        <f t="shared" si="3"/>
        <v>568016.00000000012</v>
      </c>
      <c r="R85" s="258">
        <f>R82*R50</f>
        <v>407940</v>
      </c>
      <c r="S85" s="257">
        <f t="shared" si="3"/>
        <v>153663</v>
      </c>
      <c r="T85" s="258">
        <f t="shared" si="3"/>
        <v>451386</v>
      </c>
      <c r="U85" s="1394">
        <f>U82*U50</f>
        <v>2267029.9999999995</v>
      </c>
      <c r="V85" s="1434">
        <f>V82*V50</f>
        <v>1453484.5</v>
      </c>
      <c r="W85" s="1399">
        <f>W82*V50</f>
        <v>908563.00000000012</v>
      </c>
    </row>
    <row r="86" spans="2:23" s="194" customFormat="1" ht="23.25" customHeight="1" thickBot="1" x14ac:dyDescent="0.4">
      <c r="B86" s="203" t="s">
        <v>493</v>
      </c>
      <c r="C86" s="1390">
        <f>C85+D85</f>
        <v>1235500</v>
      </c>
      <c r="D86" s="1391"/>
      <c r="E86" s="1390">
        <f>E85+F85</f>
        <v>234697.5</v>
      </c>
      <c r="F86" s="1391"/>
      <c r="G86" s="1390">
        <f>G85+H85</f>
        <v>0</v>
      </c>
      <c r="H86" s="1391"/>
      <c r="I86" s="1390">
        <f>I85+J85</f>
        <v>857107.5</v>
      </c>
      <c r="J86" s="1391"/>
      <c r="K86" s="1390">
        <f>K85+L85</f>
        <v>5576892.0000000009</v>
      </c>
      <c r="L86" s="1391"/>
      <c r="M86" s="1390">
        <f>M85+N85</f>
        <v>1509660.5</v>
      </c>
      <c r="N86" s="1391"/>
      <c r="O86" s="1390">
        <f>O85+P85</f>
        <v>1260832.5</v>
      </c>
      <c r="P86" s="1391"/>
      <c r="Q86" s="1390">
        <f>Q85+R85</f>
        <v>975956.00000000012</v>
      </c>
      <c r="R86" s="1391"/>
      <c r="S86" s="1390">
        <f>S85+T85</f>
        <v>605049</v>
      </c>
      <c r="T86" s="1391"/>
      <c r="U86" s="1395"/>
      <c r="V86" s="1435"/>
      <c r="W86" s="1400"/>
    </row>
    <row r="87" spans="2:23" ht="25.5" customHeight="1" thickBot="1" x14ac:dyDescent="0.5">
      <c r="B87" s="204" t="s">
        <v>494</v>
      </c>
      <c r="C87" s="1396">
        <f>+C86+E86+G86+U86+V85+W85+I86+K86+M86+O86+Q86+S86</f>
        <v>14617742.5</v>
      </c>
      <c r="D87" s="1397"/>
      <c r="E87" s="1397"/>
      <c r="F87" s="1397"/>
      <c r="G87" s="1397"/>
      <c r="H87" s="1397"/>
      <c r="I87" s="1397"/>
      <c r="J87" s="1397"/>
      <c r="K87" s="1397"/>
      <c r="L87" s="1397"/>
      <c r="M87" s="1397"/>
      <c r="N87" s="1397"/>
      <c r="O87" s="1397"/>
      <c r="P87" s="1397"/>
      <c r="Q87" s="1397"/>
      <c r="R87" s="1397"/>
      <c r="S87" s="1397"/>
      <c r="T87" s="1397"/>
      <c r="U87" s="1397"/>
      <c r="V87" s="1397"/>
      <c r="W87" s="1398"/>
    </row>
    <row r="88" spans="2:23" ht="21.75" customHeight="1" x14ac:dyDescent="0.45">
      <c r="B88" s="206"/>
      <c r="C88" s="198"/>
      <c r="D88" s="890"/>
      <c r="E88" s="890"/>
      <c r="F88" s="890"/>
      <c r="G88" s="890"/>
      <c r="H88" s="890"/>
      <c r="I88" s="890"/>
      <c r="J88" s="890"/>
      <c r="K88" s="890"/>
      <c r="L88" s="890"/>
      <c r="M88" s="890"/>
      <c r="N88" s="890"/>
      <c r="O88" s="890"/>
      <c r="P88" s="890"/>
      <c r="Q88" s="890"/>
      <c r="R88" s="890"/>
      <c r="S88" s="890"/>
      <c r="T88" s="890"/>
      <c r="U88" s="890"/>
      <c r="V88" s="890"/>
    </row>
    <row r="89" spans="2:23" ht="21.75" customHeight="1" x14ac:dyDescent="0.45">
      <c r="E89" s="205" t="s">
        <v>495</v>
      </c>
      <c r="G89" s="890"/>
      <c r="H89" s="890"/>
      <c r="I89" s="890"/>
      <c r="K89" s="890"/>
      <c r="L89" s="890"/>
      <c r="M89" s="890"/>
      <c r="N89" s="890"/>
      <c r="O89" s="205" t="s">
        <v>496</v>
      </c>
      <c r="P89" s="890"/>
      <c r="Q89" s="890"/>
      <c r="R89" s="890"/>
      <c r="S89" s="181"/>
      <c r="T89" s="181"/>
      <c r="U89" s="181"/>
      <c r="V89" s="181"/>
    </row>
    <row r="90" spans="2:23" ht="21.75" customHeight="1" x14ac:dyDescent="0.45">
      <c r="F90" s="205"/>
      <c r="G90" s="890"/>
      <c r="H90" s="890"/>
      <c r="I90" s="890"/>
      <c r="K90" s="890"/>
      <c r="L90" s="890"/>
      <c r="M90" s="890"/>
      <c r="N90" s="890"/>
      <c r="O90" s="205"/>
      <c r="P90" s="890"/>
      <c r="Q90" s="890"/>
      <c r="R90" s="890"/>
      <c r="S90" s="181"/>
      <c r="T90" s="181"/>
      <c r="U90" s="181"/>
      <c r="V90" s="181"/>
    </row>
    <row r="91" spans="2:23" ht="30.75" customHeight="1" x14ac:dyDescent="0.45">
      <c r="E91" s="1442" t="s">
        <v>433</v>
      </c>
      <c r="F91" s="1442"/>
      <c r="G91" s="1454">
        <f>C39+E39+G39+I39+K39+M39+O39+S39+U39+C82+E82+G82+I82+K82+M82+O82+Q82+S82</f>
        <v>1035.48</v>
      </c>
      <c r="H91" s="1454"/>
      <c r="I91" s="1454"/>
      <c r="J91" s="269"/>
      <c r="K91" s="263"/>
      <c r="L91" s="270"/>
      <c r="M91" s="263"/>
      <c r="N91" s="271"/>
      <c r="O91" s="1442" t="s">
        <v>433</v>
      </c>
      <c r="P91" s="1442"/>
      <c r="Q91" s="1455">
        <f>C42+E42+G42+I42+K42+M42+O42+S42+U42+C85+E85+G85+I85+K85+M85+O85+Q85+S85</f>
        <v>6782394</v>
      </c>
      <c r="R91" s="1455"/>
      <c r="S91" s="181"/>
      <c r="T91" s="181"/>
      <c r="U91" s="181"/>
      <c r="V91" s="181"/>
    </row>
    <row r="92" spans="2:23" ht="30.75" customHeight="1" x14ac:dyDescent="0.45">
      <c r="E92" s="1441" t="s">
        <v>429</v>
      </c>
      <c r="F92" s="1441"/>
      <c r="G92" s="1456">
        <f>D39+F39+H39+J39+L39+N39+P39+T39+V39+D82+F82+H82+J82+L82+N82+P82+R82+T82</f>
        <v>1681.6699999999998</v>
      </c>
      <c r="H92" s="1456"/>
      <c r="I92" s="1456"/>
      <c r="J92" s="269"/>
      <c r="K92" s="263"/>
      <c r="L92" s="270"/>
      <c r="M92" s="263"/>
      <c r="N92" s="271"/>
      <c r="O92" s="1441" t="s">
        <v>429</v>
      </c>
      <c r="P92" s="1441"/>
      <c r="Q92" s="1457">
        <f>D42+F42+H42+J42+L42+N42+P42+T42+V42+D85+F85+H85+J85+L85+N85+P85+R85+T85</f>
        <v>13117026</v>
      </c>
      <c r="R92" s="1457"/>
      <c r="S92" s="181"/>
      <c r="T92" s="181"/>
      <c r="U92" s="181"/>
      <c r="V92" s="181"/>
    </row>
    <row r="93" spans="2:23" ht="30.75" customHeight="1" x14ac:dyDescent="0.45">
      <c r="E93" s="1440" t="s">
        <v>461</v>
      </c>
      <c r="F93" s="1440"/>
      <c r="G93" s="1445">
        <f>U82+V82+W82</f>
        <v>898.84999999999991</v>
      </c>
      <c r="H93" s="1445"/>
      <c r="I93" s="1445"/>
      <c r="J93" s="269"/>
      <c r="K93" s="263"/>
      <c r="L93" s="270"/>
      <c r="M93" s="263"/>
      <c r="N93" s="271"/>
      <c r="O93" s="1440" t="s">
        <v>461</v>
      </c>
      <c r="P93" s="1440"/>
      <c r="Q93" s="1446">
        <f>U85+V85+W85</f>
        <v>4629077.5</v>
      </c>
      <c r="R93" s="1446"/>
      <c r="S93" s="181"/>
      <c r="T93" s="181"/>
      <c r="U93" s="181"/>
      <c r="V93" s="181"/>
    </row>
    <row r="94" spans="2:23" ht="30.75" customHeight="1" x14ac:dyDescent="0.45">
      <c r="E94" s="1439" t="s">
        <v>497</v>
      </c>
      <c r="F94" s="1439"/>
      <c r="G94" s="1447">
        <f>Q39+R39</f>
        <v>561.41999999999996</v>
      </c>
      <c r="H94" s="1447"/>
      <c r="I94" s="1447"/>
      <c r="J94" s="269"/>
      <c r="K94" s="263"/>
      <c r="L94" s="270"/>
      <c r="M94" s="263"/>
      <c r="N94" s="271"/>
      <c r="O94" s="1439" t="s">
        <v>497</v>
      </c>
      <c r="P94" s="1439"/>
      <c r="Q94" s="1448">
        <f>Q42+R42</f>
        <v>5894910</v>
      </c>
      <c r="R94" s="1448"/>
      <c r="S94" s="181"/>
      <c r="T94" s="181"/>
      <c r="U94" s="181"/>
      <c r="V94" s="181"/>
    </row>
    <row r="95" spans="2:23" ht="30.75" customHeight="1" x14ac:dyDescent="0.45">
      <c r="E95" s="1437" t="s">
        <v>9</v>
      </c>
      <c r="F95" s="1438"/>
      <c r="G95" s="1451" t="str">
        <f>SUM(G91:H94)&amp;" LITER"</f>
        <v>4177,42 LITER</v>
      </c>
      <c r="H95" s="1451"/>
      <c r="I95" s="1451"/>
      <c r="J95" s="269"/>
      <c r="K95" s="263"/>
      <c r="L95" s="272"/>
      <c r="M95" s="263"/>
      <c r="N95" s="270"/>
      <c r="O95" s="1452" t="s">
        <v>9</v>
      </c>
      <c r="P95" s="1452"/>
      <c r="Q95" s="1453">
        <f>SUM(Q91:R94)+3781</f>
        <v>30427188.5</v>
      </c>
      <c r="R95" s="1453"/>
      <c r="S95" s="181"/>
      <c r="T95" s="181"/>
      <c r="U95" s="181"/>
      <c r="V95" s="181"/>
    </row>
    <row r="96" spans="2:23" ht="30.75" customHeight="1" x14ac:dyDescent="0.45">
      <c r="E96" s="263"/>
      <c r="F96" s="263"/>
      <c r="G96" s="272"/>
      <c r="H96" s="272"/>
      <c r="I96" s="272"/>
      <c r="J96" s="269"/>
      <c r="K96" s="263"/>
      <c r="L96" s="272"/>
      <c r="M96" s="263"/>
      <c r="N96" s="270"/>
      <c r="O96" s="263"/>
      <c r="P96" s="263"/>
      <c r="Q96" s="274"/>
      <c r="R96" s="274"/>
      <c r="S96" s="181"/>
      <c r="T96" s="181"/>
      <c r="U96" s="181"/>
      <c r="V96" s="181"/>
    </row>
    <row r="97" spans="2:22" ht="24" customHeight="1" x14ac:dyDescent="0.45">
      <c r="B97" s="890"/>
      <c r="C97" s="890"/>
      <c r="D97" s="890"/>
      <c r="E97" s="890"/>
      <c r="F97" s="890"/>
      <c r="G97" s="890"/>
      <c r="H97" s="890"/>
      <c r="I97" s="890"/>
      <c r="J97" s="890"/>
      <c r="K97" s="890"/>
      <c r="L97" s="890"/>
      <c r="M97" s="890"/>
      <c r="N97" s="207"/>
      <c r="O97" s="251"/>
      <c r="P97" s="251"/>
      <c r="Q97" s="181"/>
      <c r="R97" s="181"/>
      <c r="S97" s="181"/>
      <c r="T97" s="181"/>
      <c r="U97" s="181"/>
      <c r="V97" s="181"/>
    </row>
    <row r="98" spans="2:22" ht="14.25" customHeight="1" x14ac:dyDescent="0.45">
      <c r="B98" s="890"/>
      <c r="C98" s="890"/>
      <c r="D98" s="890"/>
      <c r="E98" s="890"/>
      <c r="F98" s="890"/>
      <c r="G98" s="890"/>
      <c r="H98" s="890"/>
      <c r="I98" s="890"/>
      <c r="J98" s="890"/>
      <c r="K98" s="890"/>
      <c r="L98" s="890"/>
      <c r="M98" s="890"/>
      <c r="N98" s="251"/>
      <c r="O98" s="251"/>
      <c r="P98" s="251"/>
      <c r="Q98" s="181"/>
      <c r="R98" s="181"/>
      <c r="S98" s="181"/>
      <c r="T98" s="181"/>
      <c r="U98" s="181"/>
      <c r="V98" s="181"/>
    </row>
    <row r="99" spans="2:22" ht="24" customHeight="1" x14ac:dyDescent="0.35">
      <c r="B99" s="892" t="s">
        <v>498</v>
      </c>
      <c r="C99" s="889"/>
      <c r="D99" s="889"/>
      <c r="E99" s="889"/>
      <c r="F99" s="889"/>
      <c r="G99" s="889"/>
      <c r="H99" s="889"/>
      <c r="I99" s="892"/>
      <c r="J99" s="892"/>
      <c r="L99" s="263" t="s">
        <v>499</v>
      </c>
      <c r="M99" s="892"/>
      <c r="N99" s="253"/>
      <c r="O99" s="253"/>
      <c r="P99" s="253"/>
      <c r="R99" s="259"/>
      <c r="S99" s="259"/>
      <c r="U99" s="262" t="s">
        <v>500</v>
      </c>
      <c r="V99" s="259"/>
    </row>
    <row r="100" spans="2:22" ht="21" customHeight="1" x14ac:dyDescent="0.6">
      <c r="B100" s="890"/>
      <c r="C100" s="183"/>
      <c r="D100" s="183"/>
      <c r="E100" s="183"/>
      <c r="F100" s="183"/>
      <c r="G100" s="183"/>
      <c r="H100" s="183"/>
      <c r="I100" s="183"/>
      <c r="J100" s="183"/>
      <c r="L100" s="890"/>
      <c r="M100" s="183"/>
      <c r="N100" s="254"/>
      <c r="O100" s="254"/>
      <c r="P100" s="254"/>
      <c r="R100" s="184"/>
      <c r="S100" s="183"/>
      <c r="U100" s="890"/>
      <c r="V100" s="183"/>
    </row>
    <row r="101" spans="2:22" ht="21" customHeight="1" x14ac:dyDescent="0.6">
      <c r="B101" s="890"/>
      <c r="C101" s="183"/>
      <c r="D101" s="183"/>
      <c r="E101" s="183"/>
      <c r="F101" s="183"/>
      <c r="G101" s="183"/>
      <c r="H101" s="183"/>
      <c r="I101" s="183"/>
      <c r="J101" s="183"/>
      <c r="L101" s="890"/>
      <c r="M101" s="183"/>
      <c r="N101" s="254"/>
      <c r="O101" s="254"/>
      <c r="P101" s="254"/>
      <c r="R101" s="184"/>
      <c r="S101" s="183"/>
      <c r="U101" s="890"/>
      <c r="V101" s="183"/>
    </row>
    <row r="102" spans="2:22" ht="21" customHeight="1" x14ac:dyDescent="0.6">
      <c r="B102" s="890"/>
      <c r="C102" s="183"/>
      <c r="D102" s="183"/>
      <c r="E102" s="183"/>
      <c r="F102" s="183"/>
      <c r="G102" s="183"/>
      <c r="H102" s="183"/>
      <c r="I102" s="183"/>
      <c r="J102" s="183"/>
      <c r="L102" s="890"/>
      <c r="M102" s="183"/>
      <c r="N102" s="254"/>
      <c r="O102" s="254"/>
      <c r="P102" s="254"/>
      <c r="R102" s="184"/>
      <c r="S102" s="183"/>
      <c r="U102" s="890"/>
      <c r="V102" s="183"/>
    </row>
    <row r="103" spans="2:22" ht="21" customHeight="1" x14ac:dyDescent="0.6">
      <c r="B103" s="890"/>
      <c r="C103" s="183"/>
      <c r="D103" s="183"/>
      <c r="E103" s="183"/>
      <c r="F103" s="183"/>
      <c r="G103" s="183"/>
      <c r="H103" s="183"/>
      <c r="I103" s="183"/>
      <c r="J103" s="183"/>
      <c r="L103" s="890"/>
      <c r="M103" s="183"/>
      <c r="N103" s="252"/>
      <c r="O103" s="254"/>
      <c r="P103" s="254"/>
      <c r="R103" s="184"/>
      <c r="S103" s="183"/>
      <c r="U103" s="890"/>
      <c r="V103" s="183"/>
    </row>
    <row r="104" spans="2:22" ht="21" customHeight="1" x14ac:dyDescent="0.6">
      <c r="B104" s="890"/>
      <c r="C104" s="183"/>
      <c r="D104" s="183"/>
      <c r="E104" s="183"/>
      <c r="F104" s="183"/>
      <c r="G104" s="183"/>
      <c r="H104" s="183"/>
      <c r="I104" s="183"/>
      <c r="J104" s="183"/>
      <c r="L104" s="890"/>
      <c r="M104" s="183"/>
      <c r="N104" s="254"/>
      <c r="O104" s="254"/>
      <c r="P104" s="254"/>
      <c r="R104" s="184"/>
      <c r="S104" s="183"/>
      <c r="U104" s="890"/>
      <c r="V104" s="183"/>
    </row>
    <row r="105" spans="2:22" ht="24.5" x14ac:dyDescent="0.45">
      <c r="B105" s="893" t="s">
        <v>259</v>
      </c>
      <c r="C105" s="840"/>
      <c r="D105" s="840"/>
      <c r="E105" s="840"/>
      <c r="F105" s="840"/>
      <c r="G105" s="840"/>
      <c r="H105" s="840"/>
      <c r="I105" s="893"/>
      <c r="J105" s="893"/>
      <c r="L105" s="893" t="s">
        <v>501</v>
      </c>
      <c r="M105" s="893"/>
      <c r="N105" s="893"/>
      <c r="O105" s="893"/>
      <c r="P105" s="893"/>
      <c r="R105" s="840"/>
      <c r="S105" s="840"/>
      <c r="U105" s="893" t="s">
        <v>345</v>
      </c>
      <c r="V105" s="840"/>
    </row>
    <row r="109" spans="2:22" ht="25.5" customHeight="1" x14ac:dyDescent="0.35">
      <c r="Q109" s="1360"/>
      <c r="R109" s="1360"/>
      <c r="S109" s="1360"/>
      <c r="T109" s="1360"/>
      <c r="U109" s="1360"/>
      <c r="V109" s="1360"/>
    </row>
    <row r="110" spans="2:22" ht="24.5" x14ac:dyDescent="0.45">
      <c r="Q110" s="840"/>
      <c r="R110" s="840"/>
    </row>
    <row r="111" spans="2:22" ht="24.5" x14ac:dyDescent="0.45">
      <c r="Q111" s="840"/>
      <c r="R111" s="840"/>
    </row>
    <row r="112" spans="2:22" ht="24.5" x14ac:dyDescent="0.45">
      <c r="Q112" s="840"/>
      <c r="R112" s="840"/>
    </row>
    <row r="113" spans="17:22" ht="24.5" x14ac:dyDescent="0.45">
      <c r="Q113" s="840"/>
      <c r="R113" s="840"/>
    </row>
    <row r="114" spans="17:22" ht="24.5" x14ac:dyDescent="0.45">
      <c r="Q114" s="840"/>
      <c r="R114" s="840"/>
    </row>
    <row r="115" spans="17:22" ht="24.5" x14ac:dyDescent="0.45">
      <c r="Q115" s="1361"/>
      <c r="R115" s="1361"/>
      <c r="S115" s="1361"/>
      <c r="T115" s="1361"/>
      <c r="U115" s="1361"/>
      <c r="V115" s="1361"/>
    </row>
  </sheetData>
  <mergeCells count="107">
    <mergeCell ref="B3:V3"/>
    <mergeCell ref="B4:B7"/>
    <mergeCell ref="C4:P4"/>
    <mergeCell ref="Q4:R4"/>
    <mergeCell ref="S4:V4"/>
    <mergeCell ref="C5:D5"/>
    <mergeCell ref="Q7:R7"/>
    <mergeCell ref="Q39:Q40"/>
    <mergeCell ref="R39:R40"/>
    <mergeCell ref="Q6:R6"/>
    <mergeCell ref="S5:T5"/>
    <mergeCell ref="U5:V5"/>
    <mergeCell ref="E5:F5"/>
    <mergeCell ref="G5:H5"/>
    <mergeCell ref="I5:J5"/>
    <mergeCell ref="K5:L5"/>
    <mergeCell ref="M5:N5"/>
    <mergeCell ref="O5:P5"/>
    <mergeCell ref="C41:V41"/>
    <mergeCell ref="Q42:Q43"/>
    <mergeCell ref="R42:R43"/>
    <mergeCell ref="O40:P40"/>
    <mergeCell ref="S40:T40"/>
    <mergeCell ref="U40:V40"/>
    <mergeCell ref="C40:D40"/>
    <mergeCell ref="E40:F40"/>
    <mergeCell ref="G40:H40"/>
    <mergeCell ref="I40:J40"/>
    <mergeCell ref="K40:L40"/>
    <mergeCell ref="M40:N40"/>
    <mergeCell ref="O43:P43"/>
    <mergeCell ref="S43:T43"/>
    <mergeCell ref="U43:V43"/>
    <mergeCell ref="C43:D43"/>
    <mergeCell ref="E43:F43"/>
    <mergeCell ref="G43:H43"/>
    <mergeCell ref="I43:J43"/>
    <mergeCell ref="K43:L43"/>
    <mergeCell ref="M43:N43"/>
    <mergeCell ref="C44:V44"/>
    <mergeCell ref="G91:I91"/>
    <mergeCell ref="O91:P91"/>
    <mergeCell ref="Q91:R91"/>
    <mergeCell ref="G92:I92"/>
    <mergeCell ref="O92:P92"/>
    <mergeCell ref="Q92:R92"/>
    <mergeCell ref="C48:D48"/>
    <mergeCell ref="E48:F48"/>
    <mergeCell ref="G48:H48"/>
    <mergeCell ref="V49:W49"/>
    <mergeCell ref="V50:W50"/>
    <mergeCell ref="U82:U83"/>
    <mergeCell ref="V82:V83"/>
    <mergeCell ref="W82:W83"/>
    <mergeCell ref="C83:D83"/>
    <mergeCell ref="E83:F83"/>
    <mergeCell ref="G83:H83"/>
    <mergeCell ref="I83:J83"/>
    <mergeCell ref="K83:L83"/>
    <mergeCell ref="Q109:V109"/>
    <mergeCell ref="Q115:V115"/>
    <mergeCell ref="B47:B50"/>
    <mergeCell ref="C47:J47"/>
    <mergeCell ref="K47:L47"/>
    <mergeCell ref="M47:T47"/>
    <mergeCell ref="V47:W47"/>
    <mergeCell ref="G93:I93"/>
    <mergeCell ref="O93:P93"/>
    <mergeCell ref="Q93:R93"/>
    <mergeCell ref="G94:I94"/>
    <mergeCell ref="O94:P94"/>
    <mergeCell ref="Q94:R94"/>
    <mergeCell ref="I48:J48"/>
    <mergeCell ref="K48:L48"/>
    <mergeCell ref="M48:N48"/>
    <mergeCell ref="O48:P48"/>
    <mergeCell ref="Q48:R48"/>
    <mergeCell ref="S48:T48"/>
    <mergeCell ref="G95:I95"/>
    <mergeCell ref="O95:P95"/>
    <mergeCell ref="Q95:R95"/>
    <mergeCell ref="C86:D86"/>
    <mergeCell ref="E86:F86"/>
    <mergeCell ref="B1:W1"/>
    <mergeCell ref="B2:W2"/>
    <mergeCell ref="B46:W46"/>
    <mergeCell ref="S86:T86"/>
    <mergeCell ref="C87:W87"/>
    <mergeCell ref="E95:F95"/>
    <mergeCell ref="E94:F94"/>
    <mergeCell ref="E93:F93"/>
    <mergeCell ref="E92:F92"/>
    <mergeCell ref="E91:F91"/>
    <mergeCell ref="G86:H86"/>
    <mergeCell ref="I86:J86"/>
    <mergeCell ref="K86:L86"/>
    <mergeCell ref="M86:N86"/>
    <mergeCell ref="O86:P86"/>
    <mergeCell ref="Q86:R86"/>
    <mergeCell ref="M83:N83"/>
    <mergeCell ref="O83:P83"/>
    <mergeCell ref="Q83:R83"/>
    <mergeCell ref="S83:T83"/>
    <mergeCell ref="C84:W84"/>
    <mergeCell ref="U85:U86"/>
    <mergeCell ref="V85:V86"/>
    <mergeCell ref="W85:W86"/>
  </mergeCells>
  <pageMargins left="0.12" right="0.12" top="0.75" bottom="0.12" header="0.3" footer="0.14000000000000001"/>
  <pageSetup paperSize="9" scale="39" fitToHeight="0" orientation="landscape" r:id="rId1"/>
  <rowBreaks count="1" manualBreakCount="1">
    <brk id="45" max="22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25">
    <pageSetUpPr fitToPage="1"/>
  </sheetPr>
  <dimension ref="A1:W115"/>
  <sheetViews>
    <sheetView workbookViewId="0"/>
  </sheetViews>
  <sheetFormatPr defaultColWidth="8.81640625" defaultRowHeight="14.5" x14ac:dyDescent="0.35"/>
  <cols>
    <col min="1" max="1" width="4.453125" customWidth="1"/>
    <col min="2" max="2" width="45.453125" customWidth="1"/>
    <col min="3" max="16" width="14.453125" customWidth="1"/>
    <col min="17" max="18" width="17.453125" customWidth="1"/>
    <col min="19" max="20" width="14.453125" customWidth="1"/>
    <col min="21" max="21" width="18" customWidth="1"/>
    <col min="22" max="23" width="14.453125" customWidth="1"/>
  </cols>
  <sheetData>
    <row r="1" spans="1:23" ht="31.5" customHeight="1" x14ac:dyDescent="0.5">
      <c r="B1" s="1328" t="s">
        <v>0</v>
      </c>
      <c r="C1" s="1328"/>
      <c r="D1" s="1328"/>
      <c r="E1" s="1328"/>
      <c r="F1" s="1328"/>
      <c r="G1" s="1328"/>
      <c r="H1" s="1328"/>
      <c r="I1" s="1328"/>
      <c r="J1" s="1328"/>
      <c r="K1" s="1328"/>
      <c r="L1" s="1328"/>
      <c r="M1" s="1328"/>
      <c r="N1" s="1328"/>
      <c r="O1" s="1328"/>
      <c r="P1" s="1328"/>
      <c r="Q1" s="1328"/>
      <c r="R1" s="1328"/>
      <c r="S1" s="1328"/>
      <c r="T1" s="1328"/>
      <c r="U1" s="1328"/>
      <c r="V1" s="1328"/>
      <c r="W1" s="1328"/>
    </row>
    <row r="2" spans="1:23" ht="31.5" customHeight="1" x14ac:dyDescent="0.5">
      <c r="B2" s="1328" t="s">
        <v>505</v>
      </c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</row>
    <row r="3" spans="1:23" ht="24" customHeight="1" thickBot="1" x14ac:dyDescent="0.4">
      <c r="A3" s="273"/>
      <c r="B3" s="1458" t="s">
        <v>503</v>
      </c>
      <c r="C3" s="1458"/>
      <c r="D3" s="1458"/>
      <c r="E3" s="1458"/>
      <c r="F3" s="1458"/>
      <c r="G3" s="1458"/>
      <c r="H3" s="1458"/>
      <c r="I3" s="1458"/>
      <c r="J3" s="1458"/>
      <c r="K3" s="1458"/>
      <c r="L3" s="1458"/>
      <c r="M3" s="1458"/>
      <c r="N3" s="1458"/>
      <c r="O3" s="1458"/>
      <c r="P3" s="1458"/>
      <c r="Q3" s="1458"/>
      <c r="R3" s="1458"/>
      <c r="S3" s="1458"/>
      <c r="T3" s="1458"/>
      <c r="U3" s="1458"/>
      <c r="V3" s="1458"/>
    </row>
    <row r="4" spans="1:23" ht="39" customHeight="1" thickBot="1" x14ac:dyDescent="0.4">
      <c r="B4" s="1412" t="s">
        <v>2</v>
      </c>
      <c r="C4" s="1408" t="s">
        <v>430</v>
      </c>
      <c r="D4" s="1206"/>
      <c r="E4" s="1206"/>
      <c r="F4" s="1206"/>
      <c r="G4" s="1206"/>
      <c r="H4" s="1206"/>
      <c r="I4" s="1206"/>
      <c r="J4" s="1206"/>
      <c r="K4" s="1206"/>
      <c r="L4" s="1206"/>
      <c r="M4" s="1206"/>
      <c r="N4" s="1206"/>
      <c r="O4" s="1206"/>
      <c r="P4" s="1206"/>
      <c r="Q4" s="1206" t="s">
        <v>350</v>
      </c>
      <c r="R4" s="1409"/>
      <c r="S4" s="1416" t="s">
        <v>349</v>
      </c>
      <c r="T4" s="1417"/>
      <c r="U4" s="1417"/>
      <c r="V4" s="1418"/>
    </row>
    <row r="5" spans="1:23" s="190" customFormat="1" ht="69" customHeight="1" thickBot="1" x14ac:dyDescent="0.4">
      <c r="B5" s="1413"/>
      <c r="C5" s="1459" t="s">
        <v>434</v>
      </c>
      <c r="D5" s="1450"/>
      <c r="E5" s="1449" t="s">
        <v>470</v>
      </c>
      <c r="F5" s="1450"/>
      <c r="G5" s="1449" t="s">
        <v>471</v>
      </c>
      <c r="H5" s="1450"/>
      <c r="I5" s="1449" t="s">
        <v>472</v>
      </c>
      <c r="J5" s="1450"/>
      <c r="K5" s="1449" t="s">
        <v>473</v>
      </c>
      <c r="L5" s="1450"/>
      <c r="M5" s="1449" t="s">
        <v>474</v>
      </c>
      <c r="N5" s="1450"/>
      <c r="O5" s="1449" t="s">
        <v>475</v>
      </c>
      <c r="P5" s="1450"/>
      <c r="Q5" s="904" t="s">
        <v>476</v>
      </c>
      <c r="R5" s="903" t="s">
        <v>477</v>
      </c>
      <c r="S5" s="1449" t="s">
        <v>478</v>
      </c>
      <c r="T5" s="1450"/>
      <c r="U5" s="1460" t="s">
        <v>479</v>
      </c>
      <c r="V5" s="1461"/>
    </row>
    <row r="6" spans="1:23" x14ac:dyDescent="0.35">
      <c r="B6" s="1413"/>
      <c r="C6" s="187" t="s">
        <v>433</v>
      </c>
      <c r="D6" s="189" t="s">
        <v>429</v>
      </c>
      <c r="E6" s="188" t="s">
        <v>433</v>
      </c>
      <c r="F6" s="189" t="s">
        <v>429</v>
      </c>
      <c r="G6" s="188" t="s">
        <v>433</v>
      </c>
      <c r="H6" s="189" t="s">
        <v>429</v>
      </c>
      <c r="I6" s="188" t="s">
        <v>433</v>
      </c>
      <c r="J6" s="189" t="s">
        <v>429</v>
      </c>
      <c r="K6" s="188" t="s">
        <v>433</v>
      </c>
      <c r="L6" s="189" t="s">
        <v>429</v>
      </c>
      <c r="M6" s="188" t="s">
        <v>433</v>
      </c>
      <c r="N6" s="189" t="s">
        <v>429</v>
      </c>
      <c r="O6" s="188" t="s">
        <v>433</v>
      </c>
      <c r="P6" s="189" t="s">
        <v>429</v>
      </c>
      <c r="Q6" s="1419" t="s">
        <v>488</v>
      </c>
      <c r="R6" s="1420"/>
      <c r="S6" s="188" t="s">
        <v>433</v>
      </c>
      <c r="T6" s="189" t="s">
        <v>429</v>
      </c>
      <c r="U6" s="267" t="s">
        <v>433</v>
      </c>
      <c r="V6" s="268" t="s">
        <v>429</v>
      </c>
    </row>
    <row r="7" spans="1:23" ht="15" thickBot="1" x14ac:dyDescent="0.4">
      <c r="B7" s="1414"/>
      <c r="C7" s="195">
        <v>6550</v>
      </c>
      <c r="D7" s="192">
        <v>7800</v>
      </c>
      <c r="E7" s="191">
        <v>6550</v>
      </c>
      <c r="F7" s="192">
        <v>7800</v>
      </c>
      <c r="G7" s="191">
        <v>6550</v>
      </c>
      <c r="H7" s="192">
        <v>7800</v>
      </c>
      <c r="I7" s="191">
        <v>6550</v>
      </c>
      <c r="J7" s="192">
        <v>7800</v>
      </c>
      <c r="K7" s="191">
        <v>6550</v>
      </c>
      <c r="L7" s="192">
        <v>7800</v>
      </c>
      <c r="M7" s="191">
        <v>6550</v>
      </c>
      <c r="N7" s="192">
        <v>7800</v>
      </c>
      <c r="O7" s="191">
        <v>6550</v>
      </c>
      <c r="P7" s="192">
        <v>7800</v>
      </c>
      <c r="Q7" s="1421">
        <v>10500</v>
      </c>
      <c r="R7" s="1422"/>
      <c r="S7" s="191">
        <v>6550</v>
      </c>
      <c r="T7" s="192">
        <v>7800</v>
      </c>
      <c r="U7" s="191">
        <v>6550</v>
      </c>
      <c r="V7" s="192">
        <v>7800</v>
      </c>
    </row>
    <row r="8" spans="1:23" x14ac:dyDescent="0.35">
      <c r="B8" s="196">
        <v>43344</v>
      </c>
      <c r="C8" s="212"/>
      <c r="D8" s="213"/>
      <c r="E8" s="214"/>
      <c r="F8" s="215"/>
      <c r="G8" s="214"/>
      <c r="H8" s="215"/>
      <c r="I8" s="214"/>
      <c r="J8" s="213"/>
      <c r="K8" s="214"/>
      <c r="L8" s="213"/>
      <c r="M8" s="214"/>
      <c r="N8" s="213"/>
      <c r="O8" s="214"/>
      <c r="P8" s="213"/>
      <c r="Q8" s="216"/>
      <c r="R8" s="217"/>
      <c r="S8" s="214"/>
      <c r="T8" s="215"/>
      <c r="U8" s="214"/>
      <c r="V8" s="213"/>
    </row>
    <row r="9" spans="1:23" x14ac:dyDescent="0.35">
      <c r="B9" s="197">
        <v>43345</v>
      </c>
      <c r="C9" s="221"/>
      <c r="D9" s="222"/>
      <c r="E9" s="223"/>
      <c r="F9" s="222"/>
      <c r="G9" s="223"/>
      <c r="H9" s="222"/>
      <c r="I9" s="223"/>
      <c r="J9" s="222"/>
      <c r="K9" s="223"/>
      <c r="L9" s="222">
        <v>11.27</v>
      </c>
      <c r="M9" s="223"/>
      <c r="N9" s="222"/>
      <c r="O9" s="223"/>
      <c r="P9" s="222"/>
      <c r="Q9" s="224"/>
      <c r="R9" s="225"/>
      <c r="S9" s="223"/>
      <c r="T9" s="222"/>
      <c r="U9" s="223"/>
      <c r="V9" s="222"/>
    </row>
    <row r="10" spans="1:23" x14ac:dyDescent="0.35">
      <c r="B10" s="196">
        <v>43346</v>
      </c>
      <c r="C10" s="221"/>
      <c r="D10" s="222"/>
      <c r="E10" s="223"/>
      <c r="F10" s="222"/>
      <c r="G10" s="223"/>
      <c r="H10" s="222"/>
      <c r="I10" s="223"/>
      <c r="J10" s="222"/>
      <c r="K10" s="223"/>
      <c r="L10" s="222"/>
      <c r="M10" s="223"/>
      <c r="N10" s="222"/>
      <c r="O10" s="223"/>
      <c r="P10" s="222"/>
      <c r="Q10" s="224"/>
      <c r="R10" s="225"/>
      <c r="S10" s="223"/>
      <c r="T10" s="222"/>
      <c r="U10" s="211"/>
      <c r="V10" s="222"/>
    </row>
    <row r="11" spans="1:23" x14ac:dyDescent="0.35">
      <c r="B11" s="197">
        <v>43347</v>
      </c>
      <c r="C11" s="221"/>
      <c r="D11" s="222"/>
      <c r="E11" s="223"/>
      <c r="F11" s="232"/>
      <c r="G11" s="223"/>
      <c r="H11" s="222"/>
      <c r="I11" s="223"/>
      <c r="J11" s="222"/>
      <c r="K11" s="223"/>
      <c r="L11" s="222"/>
      <c r="M11" s="223"/>
      <c r="N11" s="222"/>
      <c r="O11" s="223"/>
      <c r="P11" s="222"/>
      <c r="Q11" s="224"/>
      <c r="R11" s="225"/>
      <c r="S11" s="223"/>
      <c r="T11" s="222"/>
      <c r="U11" s="223"/>
      <c r="V11" s="222"/>
    </row>
    <row r="12" spans="1:23" x14ac:dyDescent="0.35">
      <c r="B12" s="196">
        <v>43348</v>
      </c>
      <c r="C12" s="221"/>
      <c r="D12" s="222"/>
      <c r="E12" s="223"/>
      <c r="F12" s="222"/>
      <c r="G12" s="223"/>
      <c r="H12" s="222"/>
      <c r="I12" s="223"/>
      <c r="J12" s="222"/>
      <c r="K12" s="223"/>
      <c r="L12" s="222"/>
      <c r="M12" s="223"/>
      <c r="N12" s="222"/>
      <c r="O12" s="223"/>
      <c r="P12" s="222"/>
      <c r="Q12" s="224"/>
      <c r="R12" s="225"/>
      <c r="S12" s="223"/>
      <c r="T12" s="222"/>
      <c r="U12" s="223"/>
      <c r="V12" s="222"/>
    </row>
    <row r="13" spans="1:23" x14ac:dyDescent="0.35">
      <c r="B13" s="197">
        <v>43349</v>
      </c>
      <c r="C13" s="221"/>
      <c r="D13" s="222"/>
      <c r="E13" s="223"/>
      <c r="F13" s="222"/>
      <c r="G13" s="223"/>
      <c r="H13" s="222"/>
      <c r="I13" s="223"/>
      <c r="J13" s="222"/>
      <c r="K13" s="223"/>
      <c r="L13" s="232"/>
      <c r="M13" s="223"/>
      <c r="N13" s="232">
        <v>11.31</v>
      </c>
      <c r="O13" s="223"/>
      <c r="P13" s="222"/>
      <c r="Q13" s="235"/>
      <c r="R13" s="225"/>
      <c r="S13" s="223"/>
      <c r="T13" s="222"/>
      <c r="U13" s="223"/>
      <c r="V13" s="222"/>
    </row>
    <row r="14" spans="1:23" x14ac:dyDescent="0.35">
      <c r="B14" s="196">
        <v>43350</v>
      </c>
      <c r="C14" s="221"/>
      <c r="D14" s="222"/>
      <c r="E14" s="223"/>
      <c r="F14" s="222"/>
      <c r="G14" s="223"/>
      <c r="H14" s="222"/>
      <c r="I14" s="211"/>
      <c r="J14" s="222"/>
      <c r="K14" s="223"/>
      <c r="L14" s="222"/>
      <c r="M14" s="223"/>
      <c r="N14" s="222"/>
      <c r="O14" s="211"/>
      <c r="P14" s="222"/>
      <c r="Q14" s="224"/>
      <c r="R14" s="225"/>
      <c r="S14" s="223"/>
      <c r="T14" s="222"/>
      <c r="U14" s="223"/>
      <c r="V14" s="222"/>
    </row>
    <row r="15" spans="1:23" x14ac:dyDescent="0.35">
      <c r="B15" s="197">
        <v>43351</v>
      </c>
      <c r="C15" s="221"/>
      <c r="D15" s="232"/>
      <c r="E15" s="223"/>
      <c r="F15" s="222"/>
      <c r="G15" s="223"/>
      <c r="H15" s="232"/>
      <c r="I15" s="223"/>
      <c r="J15" s="222"/>
      <c r="K15" s="223"/>
      <c r="L15" s="222"/>
      <c r="M15" s="223"/>
      <c r="N15" s="222"/>
      <c r="O15" s="223"/>
      <c r="P15" s="222"/>
      <c r="Q15" s="224"/>
      <c r="R15" s="225"/>
      <c r="S15" s="223"/>
      <c r="T15" s="232"/>
      <c r="U15" s="223"/>
      <c r="V15" s="222"/>
    </row>
    <row r="16" spans="1:23" x14ac:dyDescent="0.35">
      <c r="B16" s="196">
        <v>43352</v>
      </c>
      <c r="C16" s="221"/>
      <c r="D16" s="232"/>
      <c r="E16" s="211"/>
      <c r="F16" s="222"/>
      <c r="G16" s="223"/>
      <c r="H16" s="222"/>
      <c r="I16" s="223"/>
      <c r="J16" s="222"/>
      <c r="K16" s="223"/>
      <c r="L16" s="222">
        <v>10.74</v>
      </c>
      <c r="M16" s="223"/>
      <c r="N16" s="222"/>
      <c r="O16" s="223"/>
      <c r="P16" s="222"/>
      <c r="Q16" s="224"/>
      <c r="R16" s="225"/>
      <c r="S16" s="223"/>
      <c r="T16" s="222"/>
      <c r="U16" s="211"/>
      <c r="V16" s="222"/>
    </row>
    <row r="17" spans="2:22" x14ac:dyDescent="0.35">
      <c r="B17" s="197">
        <v>43353</v>
      </c>
      <c r="C17" s="221"/>
      <c r="D17" s="222"/>
      <c r="E17" s="223"/>
      <c r="F17" s="222"/>
      <c r="G17" s="223">
        <v>29.01</v>
      </c>
      <c r="H17" s="222"/>
      <c r="I17" s="223"/>
      <c r="J17" s="222"/>
      <c r="K17" s="223"/>
      <c r="L17" s="222"/>
      <c r="M17" s="223"/>
      <c r="N17" s="222"/>
      <c r="O17" s="223"/>
      <c r="P17" s="222"/>
      <c r="Q17" s="235"/>
      <c r="R17" s="225"/>
      <c r="S17" s="223"/>
      <c r="T17" s="222"/>
      <c r="U17" s="223"/>
      <c r="V17" s="222"/>
    </row>
    <row r="18" spans="2:22" x14ac:dyDescent="0.35">
      <c r="B18" s="196">
        <v>43354</v>
      </c>
      <c r="C18" s="221"/>
      <c r="D18" s="222"/>
      <c r="E18" s="223"/>
      <c r="F18" s="222"/>
      <c r="G18" s="223"/>
      <c r="H18" s="222"/>
      <c r="I18" s="223"/>
      <c r="J18" s="222"/>
      <c r="K18" s="223"/>
      <c r="L18" s="222"/>
      <c r="M18" s="223"/>
      <c r="N18" s="222"/>
      <c r="O18" s="223"/>
      <c r="P18" s="222"/>
      <c r="Q18" s="224"/>
      <c r="R18" s="225"/>
      <c r="S18" s="223"/>
      <c r="T18" s="222"/>
      <c r="U18" s="223"/>
      <c r="V18" s="222"/>
    </row>
    <row r="19" spans="2:22" x14ac:dyDescent="0.35">
      <c r="B19" s="197">
        <v>43355</v>
      </c>
      <c r="C19" s="221"/>
      <c r="D19" s="222"/>
      <c r="E19" s="223"/>
      <c r="F19" s="222"/>
      <c r="G19" s="223"/>
      <c r="H19" s="222"/>
      <c r="I19" s="223"/>
      <c r="J19" s="222"/>
      <c r="K19" s="223"/>
      <c r="L19" s="222"/>
      <c r="M19" s="223"/>
      <c r="N19" s="222"/>
      <c r="O19" s="223"/>
      <c r="P19" s="222"/>
      <c r="Q19" s="224"/>
      <c r="R19" s="225"/>
      <c r="S19" s="223"/>
      <c r="T19" s="222"/>
      <c r="U19" s="223"/>
      <c r="V19" s="222"/>
    </row>
    <row r="20" spans="2:22" x14ac:dyDescent="0.35">
      <c r="B20" s="196">
        <v>43356</v>
      </c>
      <c r="C20" s="221"/>
      <c r="D20" s="232"/>
      <c r="E20" s="223"/>
      <c r="F20" s="222"/>
      <c r="G20" s="223"/>
      <c r="H20" s="232"/>
      <c r="I20" s="223"/>
      <c r="J20" s="222"/>
      <c r="K20" s="223"/>
      <c r="L20" s="222"/>
      <c r="M20" s="223"/>
      <c r="N20" s="232"/>
      <c r="O20" s="223"/>
      <c r="P20" s="222"/>
      <c r="Q20" s="224"/>
      <c r="R20" s="238"/>
      <c r="S20" s="223"/>
      <c r="T20" s="222"/>
      <c r="U20" s="223"/>
      <c r="V20" s="222"/>
    </row>
    <row r="21" spans="2:22" x14ac:dyDescent="0.35">
      <c r="B21" s="197">
        <v>43357</v>
      </c>
      <c r="C21" s="221"/>
      <c r="D21" s="222"/>
      <c r="E21" s="223"/>
      <c r="F21" s="222"/>
      <c r="G21" s="223"/>
      <c r="H21" s="222"/>
      <c r="I21" s="223"/>
      <c r="J21" s="222"/>
      <c r="K21" s="223"/>
      <c r="L21" s="222"/>
      <c r="M21" s="223"/>
      <c r="N21" s="222"/>
      <c r="O21" s="211"/>
      <c r="P21" s="222"/>
      <c r="Q21" s="224"/>
      <c r="R21" s="225"/>
      <c r="S21" s="211"/>
      <c r="T21" s="222"/>
      <c r="U21" s="223"/>
      <c r="V21" s="222"/>
    </row>
    <row r="22" spans="2:22" x14ac:dyDescent="0.35">
      <c r="B22" s="196">
        <v>43358</v>
      </c>
      <c r="C22" s="221"/>
      <c r="D22" s="222"/>
      <c r="E22" s="223"/>
      <c r="F22" s="232"/>
      <c r="G22" s="223"/>
      <c r="H22" s="222"/>
      <c r="I22" s="223"/>
      <c r="J22" s="222"/>
      <c r="K22" s="223"/>
      <c r="L22" s="222"/>
      <c r="M22" s="223"/>
      <c r="N22" s="222"/>
      <c r="O22" s="223"/>
      <c r="P22" s="222"/>
      <c r="Q22" s="224"/>
      <c r="R22" s="225"/>
      <c r="S22" s="223"/>
      <c r="T22" s="222"/>
      <c r="U22" s="223"/>
      <c r="V22" s="232"/>
    </row>
    <row r="23" spans="2:22" x14ac:dyDescent="0.35">
      <c r="B23" s="197">
        <v>43359</v>
      </c>
      <c r="C23" s="221"/>
      <c r="D23" s="222"/>
      <c r="E23" s="223"/>
      <c r="F23" s="222"/>
      <c r="G23" s="211"/>
      <c r="H23" s="222"/>
      <c r="I23" s="223"/>
      <c r="J23" s="222"/>
      <c r="K23" s="223"/>
      <c r="L23" s="222"/>
      <c r="M23" s="223"/>
      <c r="N23" s="222"/>
      <c r="O23" s="211"/>
      <c r="P23" s="222"/>
      <c r="Q23" s="235"/>
      <c r="R23" s="225"/>
      <c r="S23" s="223"/>
      <c r="T23" s="222"/>
      <c r="U23" s="223"/>
      <c r="V23" s="222"/>
    </row>
    <row r="24" spans="2:22" x14ac:dyDescent="0.35">
      <c r="B24" s="196">
        <v>43360</v>
      </c>
      <c r="C24" s="221"/>
      <c r="D24" s="222"/>
      <c r="E24" s="223"/>
      <c r="F24" s="222"/>
      <c r="G24" s="223">
        <v>40.619999999999997</v>
      </c>
      <c r="H24" s="222"/>
      <c r="I24" s="223"/>
      <c r="J24" s="222"/>
      <c r="K24" s="211"/>
      <c r="L24" s="222"/>
      <c r="M24" s="223">
        <v>9.42</v>
      </c>
      <c r="N24" s="222"/>
      <c r="O24" s="223"/>
      <c r="P24" s="222"/>
      <c r="Q24" s="224"/>
      <c r="R24" s="225"/>
      <c r="S24" s="223"/>
      <c r="T24" s="222"/>
      <c r="U24" s="223"/>
      <c r="V24" s="222"/>
    </row>
    <row r="25" spans="2:22" x14ac:dyDescent="0.35">
      <c r="B25" s="197">
        <v>43361</v>
      </c>
      <c r="C25" s="221"/>
      <c r="D25" s="222"/>
      <c r="E25" s="223"/>
      <c r="F25" s="222"/>
      <c r="G25" s="223"/>
      <c r="H25" s="222"/>
      <c r="I25" s="211"/>
      <c r="J25" s="222"/>
      <c r="K25" s="223">
        <v>12.04</v>
      </c>
      <c r="L25" s="222"/>
      <c r="M25" s="223"/>
      <c r="N25" s="222"/>
      <c r="O25" s="223"/>
      <c r="P25" s="222"/>
      <c r="Q25" s="224"/>
      <c r="R25" s="225"/>
      <c r="S25" s="223"/>
      <c r="T25" s="222"/>
      <c r="U25" s="223"/>
      <c r="V25" s="222"/>
    </row>
    <row r="26" spans="2:22" x14ac:dyDescent="0.35">
      <c r="B26" s="196">
        <v>43362</v>
      </c>
      <c r="C26" s="221"/>
      <c r="D26" s="222"/>
      <c r="E26" s="223"/>
      <c r="F26" s="222"/>
      <c r="G26" s="223"/>
      <c r="H26" s="222"/>
      <c r="I26" s="223"/>
      <c r="J26" s="222"/>
      <c r="K26" s="223"/>
      <c r="L26" s="222"/>
      <c r="M26" s="223"/>
      <c r="N26" s="222"/>
      <c r="O26" s="223"/>
      <c r="P26" s="222"/>
      <c r="Q26" s="224"/>
      <c r="R26" s="225"/>
      <c r="S26" s="223"/>
      <c r="T26" s="222"/>
      <c r="U26" s="223"/>
      <c r="V26" s="222"/>
    </row>
    <row r="27" spans="2:22" x14ac:dyDescent="0.35">
      <c r="B27" s="197">
        <v>43363</v>
      </c>
      <c r="C27" s="221"/>
      <c r="D27" s="222"/>
      <c r="E27" s="211"/>
      <c r="F27" s="222"/>
      <c r="G27" s="223"/>
      <c r="H27" s="222">
        <v>33.21</v>
      </c>
      <c r="I27" s="223"/>
      <c r="J27" s="222"/>
      <c r="K27" s="223"/>
      <c r="L27" s="222"/>
      <c r="M27" s="223"/>
      <c r="N27" s="232"/>
      <c r="O27" s="223"/>
      <c r="P27" s="222"/>
      <c r="Q27" s="224"/>
      <c r="R27" s="225"/>
      <c r="S27" s="223"/>
      <c r="T27" s="222"/>
      <c r="U27" s="223"/>
      <c r="V27" s="222"/>
    </row>
    <row r="28" spans="2:22" x14ac:dyDescent="0.35">
      <c r="B28" s="196">
        <v>43364</v>
      </c>
      <c r="C28" s="221"/>
      <c r="D28" s="232"/>
      <c r="E28" s="223"/>
      <c r="F28" s="222"/>
      <c r="G28" s="223"/>
      <c r="H28" s="222"/>
      <c r="I28" s="223"/>
      <c r="J28" s="222"/>
      <c r="K28" s="223"/>
      <c r="L28" s="222"/>
      <c r="M28" s="223"/>
      <c r="N28" s="222"/>
      <c r="O28" s="223"/>
      <c r="P28" s="222"/>
      <c r="Q28" s="235"/>
      <c r="R28" s="238"/>
      <c r="S28" s="223"/>
      <c r="T28" s="222"/>
      <c r="U28" s="223"/>
      <c r="V28" s="232"/>
    </row>
    <row r="29" spans="2:22" x14ac:dyDescent="0.35">
      <c r="B29" s="197">
        <v>43365</v>
      </c>
      <c r="C29" s="221"/>
      <c r="D29" s="222"/>
      <c r="E29" s="223"/>
      <c r="F29" s="222"/>
      <c r="G29" s="223"/>
      <c r="H29" s="222"/>
      <c r="I29" s="223"/>
      <c r="J29" s="222"/>
      <c r="K29" s="223"/>
      <c r="L29" s="222"/>
      <c r="M29" s="223"/>
      <c r="N29" s="222">
        <v>7.71</v>
      </c>
      <c r="O29" s="223"/>
      <c r="P29" s="222"/>
      <c r="Q29" s="224"/>
      <c r="R29" s="225"/>
      <c r="S29" s="223"/>
      <c r="T29" s="222"/>
      <c r="U29" s="223"/>
      <c r="V29" s="222"/>
    </row>
    <row r="30" spans="2:22" x14ac:dyDescent="0.35">
      <c r="B30" s="196">
        <v>43366</v>
      </c>
      <c r="C30" s="221"/>
      <c r="D30" s="222"/>
      <c r="E30" s="223"/>
      <c r="F30" s="222"/>
      <c r="G30" s="223"/>
      <c r="H30" s="222"/>
      <c r="I30" s="223"/>
      <c r="J30" s="222"/>
      <c r="K30" s="223"/>
      <c r="L30" s="222"/>
      <c r="M30" s="223"/>
      <c r="N30" s="222"/>
      <c r="O30" s="223"/>
      <c r="P30" s="222"/>
      <c r="Q30" s="224"/>
      <c r="R30" s="225"/>
      <c r="S30" s="223"/>
      <c r="T30" s="222"/>
      <c r="U30" s="223"/>
      <c r="V30" s="222"/>
    </row>
    <row r="31" spans="2:22" x14ac:dyDescent="0.35">
      <c r="B31" s="197">
        <v>43367</v>
      </c>
      <c r="C31" s="221"/>
      <c r="D31" s="222"/>
      <c r="E31" s="211"/>
      <c r="F31" s="222"/>
      <c r="G31" s="223"/>
      <c r="H31" s="222"/>
      <c r="I31" s="223"/>
      <c r="J31" s="222"/>
      <c r="K31" s="223">
        <v>10.32</v>
      </c>
      <c r="L31" s="222"/>
      <c r="M31" s="223"/>
      <c r="N31" s="222"/>
      <c r="O31" s="223"/>
      <c r="P31" s="222"/>
      <c r="Q31" s="224"/>
      <c r="R31" s="225"/>
      <c r="S31" s="211"/>
      <c r="T31" s="222"/>
      <c r="U31" s="223"/>
      <c r="V31" s="222"/>
    </row>
    <row r="32" spans="2:22" x14ac:dyDescent="0.35">
      <c r="B32" s="196">
        <v>43368</v>
      </c>
      <c r="C32" s="221"/>
      <c r="D32" s="222"/>
      <c r="E32" s="223"/>
      <c r="F32" s="222"/>
      <c r="G32" s="223"/>
      <c r="H32" s="222"/>
      <c r="I32" s="223"/>
      <c r="J32" s="222"/>
      <c r="K32" s="223"/>
      <c r="L32" s="222"/>
      <c r="M32" s="223"/>
      <c r="N32" s="222"/>
      <c r="O32" s="223"/>
      <c r="P32" s="222"/>
      <c r="Q32" s="224"/>
      <c r="R32" s="225"/>
      <c r="S32" s="223"/>
      <c r="T32" s="222"/>
      <c r="U32" s="223"/>
      <c r="V32" s="222"/>
    </row>
    <row r="33" spans="2:23" x14ac:dyDescent="0.35">
      <c r="B33" s="197">
        <v>43369</v>
      </c>
      <c r="C33" s="221"/>
      <c r="D33" s="222"/>
      <c r="E33" s="223"/>
      <c r="F33" s="222"/>
      <c r="G33" s="223"/>
      <c r="H33" s="222"/>
      <c r="I33" s="223"/>
      <c r="J33" s="222"/>
      <c r="K33" s="223"/>
      <c r="L33" s="222"/>
      <c r="M33" s="223"/>
      <c r="N33" s="222"/>
      <c r="O33" s="223"/>
      <c r="P33" s="222"/>
      <c r="Q33" s="224"/>
      <c r="R33" s="225"/>
      <c r="S33" s="223"/>
      <c r="T33" s="222"/>
      <c r="U33" s="223"/>
      <c r="V33" s="222"/>
    </row>
    <row r="34" spans="2:23" x14ac:dyDescent="0.35">
      <c r="B34" s="196">
        <v>43370</v>
      </c>
      <c r="C34" s="221"/>
      <c r="D34" s="222"/>
      <c r="E34" s="211"/>
      <c r="F34" s="222"/>
      <c r="G34" s="211"/>
      <c r="H34" s="222">
        <v>30.23</v>
      </c>
      <c r="I34" s="223"/>
      <c r="J34" s="222"/>
      <c r="K34" s="211"/>
      <c r="L34" s="222"/>
      <c r="M34" s="223"/>
      <c r="N34" s="222">
        <v>10.43</v>
      </c>
      <c r="O34" s="223"/>
      <c r="P34" s="222"/>
      <c r="Q34" s="235"/>
      <c r="R34" s="225"/>
      <c r="S34" s="223"/>
      <c r="T34" s="222"/>
      <c r="U34" s="211"/>
      <c r="V34" s="222"/>
    </row>
    <row r="35" spans="2:23" x14ac:dyDescent="0.35">
      <c r="B35" s="197">
        <v>43371</v>
      </c>
      <c r="C35" s="221"/>
      <c r="D35" s="222"/>
      <c r="E35" s="223"/>
      <c r="F35" s="222"/>
      <c r="G35" s="223"/>
      <c r="H35" s="222"/>
      <c r="I35" s="223"/>
      <c r="J35" s="222"/>
      <c r="K35" s="223"/>
      <c r="L35" s="222"/>
      <c r="M35" s="223"/>
      <c r="N35" s="222"/>
      <c r="O35" s="223"/>
      <c r="P35" s="222"/>
      <c r="Q35" s="224"/>
      <c r="R35" s="225"/>
      <c r="S35" s="223"/>
      <c r="T35" s="222"/>
      <c r="U35" s="223"/>
      <c r="V35" s="222"/>
    </row>
    <row r="36" spans="2:23" x14ac:dyDescent="0.35">
      <c r="B36" s="196">
        <v>43372</v>
      </c>
      <c r="C36" s="221"/>
      <c r="D36" s="222"/>
      <c r="E36" s="223"/>
      <c r="F36" s="222"/>
      <c r="G36" s="223"/>
      <c r="H36" s="222"/>
      <c r="I36" s="223"/>
      <c r="J36" s="222"/>
      <c r="K36" s="223"/>
      <c r="L36" s="222"/>
      <c r="M36" s="223"/>
      <c r="N36" s="222"/>
      <c r="O36" s="223"/>
      <c r="P36" s="222"/>
      <c r="Q36" s="224"/>
      <c r="R36" s="225"/>
      <c r="S36" s="223"/>
      <c r="T36" s="222"/>
      <c r="U36" s="223"/>
      <c r="V36" s="222"/>
    </row>
    <row r="37" spans="2:23" x14ac:dyDescent="0.35">
      <c r="B37" s="197">
        <v>43373</v>
      </c>
      <c r="C37" s="240"/>
      <c r="D37" s="241"/>
      <c r="E37" s="242"/>
      <c r="F37" s="241"/>
      <c r="G37" s="242"/>
      <c r="H37" s="241"/>
      <c r="I37" s="242"/>
      <c r="J37" s="241"/>
      <c r="K37" s="242"/>
      <c r="L37" s="241"/>
      <c r="M37" s="242"/>
      <c r="N37" s="241"/>
      <c r="O37" s="242"/>
      <c r="P37" s="241"/>
      <c r="Q37" s="224"/>
      <c r="R37" s="225"/>
      <c r="S37" s="242"/>
      <c r="T37" s="241"/>
      <c r="U37" s="242"/>
      <c r="V37" s="241"/>
    </row>
    <row r="38" spans="2:23" ht="15" thickBot="1" x14ac:dyDescent="0.4">
      <c r="B38" s="196">
        <v>43374</v>
      </c>
      <c r="C38" s="243"/>
      <c r="D38" s="244"/>
      <c r="E38" s="245"/>
      <c r="F38" s="244"/>
      <c r="G38" s="245"/>
      <c r="H38" s="244"/>
      <c r="I38" s="245"/>
      <c r="J38" s="244"/>
      <c r="K38" s="245"/>
      <c r="L38" s="244"/>
      <c r="M38" s="245"/>
      <c r="N38" s="244"/>
      <c r="O38" s="245"/>
      <c r="P38" s="244"/>
      <c r="Q38" s="246"/>
      <c r="R38" s="247"/>
      <c r="S38" s="245"/>
      <c r="T38" s="244"/>
      <c r="U38" s="245"/>
      <c r="V38" s="244"/>
    </row>
    <row r="39" spans="2:23" s="193" customFormat="1" ht="23.25" customHeight="1" thickBot="1" x14ac:dyDescent="0.4">
      <c r="B39" s="202" t="s">
        <v>489</v>
      </c>
      <c r="C39" s="199">
        <f>SUM(C8:C38)</f>
        <v>0</v>
      </c>
      <c r="D39" s="200">
        <f>SUM(D8:D38)</f>
        <v>0</v>
      </c>
      <c r="E39" s="201">
        <f t="shared" ref="E39:V39" si="0">SUM(E8:E38)</f>
        <v>0</v>
      </c>
      <c r="F39" s="200">
        <f t="shared" si="0"/>
        <v>0</v>
      </c>
      <c r="G39" s="201">
        <f t="shared" si="0"/>
        <v>69.63</v>
      </c>
      <c r="H39" s="200">
        <f t="shared" si="0"/>
        <v>63.44</v>
      </c>
      <c r="I39" s="201">
        <f t="shared" si="0"/>
        <v>0</v>
      </c>
      <c r="J39" s="200">
        <f t="shared" si="0"/>
        <v>0</v>
      </c>
      <c r="K39" s="201">
        <f>SUM(K8:K38)</f>
        <v>22.36</v>
      </c>
      <c r="L39" s="200">
        <f t="shared" si="0"/>
        <v>22.009999999999998</v>
      </c>
      <c r="M39" s="201">
        <f t="shared" si="0"/>
        <v>9.42</v>
      </c>
      <c r="N39" s="200">
        <f t="shared" si="0"/>
        <v>29.45</v>
      </c>
      <c r="O39" s="201">
        <f t="shared" si="0"/>
        <v>0</v>
      </c>
      <c r="P39" s="200">
        <f t="shared" si="0"/>
        <v>0</v>
      </c>
      <c r="Q39" s="1376">
        <f>SUM(Q8:Q38)</f>
        <v>0</v>
      </c>
      <c r="R39" s="1401">
        <f t="shared" si="0"/>
        <v>0</v>
      </c>
      <c r="S39" s="201">
        <f t="shared" si="0"/>
        <v>0</v>
      </c>
      <c r="T39" s="200">
        <f t="shared" si="0"/>
        <v>0</v>
      </c>
      <c r="U39" s="201">
        <f t="shared" si="0"/>
        <v>0</v>
      </c>
      <c r="V39" s="264">
        <f t="shared" si="0"/>
        <v>0</v>
      </c>
    </row>
    <row r="40" spans="2:23" s="194" customFormat="1" ht="23.25" customHeight="1" thickBot="1" x14ac:dyDescent="0.4">
      <c r="B40" s="203" t="s">
        <v>490</v>
      </c>
      <c r="C40" s="1375">
        <f>C39+D39</f>
        <v>0</v>
      </c>
      <c r="D40" s="1375"/>
      <c r="E40" s="1370">
        <f>E39+F39</f>
        <v>0</v>
      </c>
      <c r="F40" s="1371"/>
      <c r="G40" s="1375">
        <f>G39+H39</f>
        <v>133.07</v>
      </c>
      <c r="H40" s="1375"/>
      <c r="I40" s="1370">
        <f>I39+J39</f>
        <v>0</v>
      </c>
      <c r="J40" s="1371"/>
      <c r="K40" s="1375">
        <f>K39+L39</f>
        <v>44.37</v>
      </c>
      <c r="L40" s="1375"/>
      <c r="M40" s="1370">
        <f>M39+N39</f>
        <v>38.869999999999997</v>
      </c>
      <c r="N40" s="1371"/>
      <c r="O40" s="1375">
        <f>O39+P39</f>
        <v>0</v>
      </c>
      <c r="P40" s="1375"/>
      <c r="Q40" s="1377"/>
      <c r="R40" s="1402"/>
      <c r="S40" s="1370">
        <f>S39+T39</f>
        <v>0</v>
      </c>
      <c r="T40" s="1375"/>
      <c r="U40" s="1370">
        <f>U39+V39</f>
        <v>0</v>
      </c>
      <c r="V40" s="1371"/>
    </row>
    <row r="41" spans="2:23" ht="25.5" customHeight="1" thickBot="1" x14ac:dyDescent="0.5">
      <c r="B41" s="204" t="s">
        <v>491</v>
      </c>
      <c r="C41" s="1427" t="str">
        <f>C40+E40+G40+I40+K40+M40+O40+Q39+R39+S40+U40&amp;" LITER"</f>
        <v>216,31 LITER</v>
      </c>
      <c r="D41" s="1428"/>
      <c r="E41" s="1428"/>
      <c r="F41" s="1428"/>
      <c r="G41" s="1428"/>
      <c r="H41" s="1428"/>
      <c r="I41" s="1428"/>
      <c r="J41" s="1428"/>
      <c r="K41" s="1428"/>
      <c r="L41" s="1428"/>
      <c r="M41" s="1428"/>
      <c r="N41" s="1428"/>
      <c r="O41" s="1428"/>
      <c r="P41" s="1428"/>
      <c r="Q41" s="1428"/>
      <c r="R41" s="1428"/>
      <c r="S41" s="1428"/>
      <c r="T41" s="1428"/>
      <c r="U41" s="1428"/>
      <c r="V41" s="1428"/>
    </row>
    <row r="42" spans="2:23" s="193" customFormat="1" ht="23.25" customHeight="1" thickBot="1" x14ac:dyDescent="0.4">
      <c r="B42" s="202" t="s">
        <v>492</v>
      </c>
      <c r="C42" s="255">
        <f>C39*C7</f>
        <v>0</v>
      </c>
      <c r="D42" s="256">
        <f t="shared" ref="D42:P42" si="1">D39*D7</f>
        <v>0</v>
      </c>
      <c r="E42" s="255">
        <f t="shared" si="1"/>
        <v>0</v>
      </c>
      <c r="F42" s="256">
        <f t="shared" si="1"/>
        <v>0</v>
      </c>
      <c r="G42" s="255">
        <f t="shared" si="1"/>
        <v>456076.49999999994</v>
      </c>
      <c r="H42" s="256">
        <f t="shared" si="1"/>
        <v>494832</v>
      </c>
      <c r="I42" s="255">
        <f t="shared" si="1"/>
        <v>0</v>
      </c>
      <c r="J42" s="256">
        <f t="shared" si="1"/>
        <v>0</v>
      </c>
      <c r="K42" s="255">
        <f t="shared" si="1"/>
        <v>146458</v>
      </c>
      <c r="L42" s="256">
        <f t="shared" si="1"/>
        <v>171677.99999999997</v>
      </c>
      <c r="M42" s="255">
        <f t="shared" si="1"/>
        <v>61701</v>
      </c>
      <c r="N42" s="256">
        <f t="shared" si="1"/>
        <v>229710</v>
      </c>
      <c r="O42" s="255">
        <f t="shared" si="1"/>
        <v>0</v>
      </c>
      <c r="P42" s="256">
        <f t="shared" si="1"/>
        <v>0</v>
      </c>
      <c r="Q42" s="1403">
        <f>Q39*Q7</f>
        <v>0</v>
      </c>
      <c r="R42" s="1403">
        <f>R39*Q7</f>
        <v>0</v>
      </c>
      <c r="S42" s="257">
        <f>S39*S7</f>
        <v>0</v>
      </c>
      <c r="T42" s="258">
        <f>T39*T7</f>
        <v>0</v>
      </c>
      <c r="U42" s="257">
        <f>U39*U7</f>
        <v>0</v>
      </c>
      <c r="V42" s="258">
        <f>V39*V7</f>
        <v>0</v>
      </c>
    </row>
    <row r="43" spans="2:23" s="194" customFormat="1" ht="23.25" customHeight="1" thickBot="1" x14ac:dyDescent="0.4">
      <c r="B43" s="203" t="s">
        <v>493</v>
      </c>
      <c r="C43" s="1372">
        <f>C42+D42</f>
        <v>0</v>
      </c>
      <c r="D43" s="1372"/>
      <c r="E43" s="1372">
        <f>E42+F42</f>
        <v>0</v>
      </c>
      <c r="F43" s="1372"/>
      <c r="G43" s="1372">
        <f>G42+H42</f>
        <v>950908.5</v>
      </c>
      <c r="H43" s="1372"/>
      <c r="I43" s="1372">
        <f>I42+J42</f>
        <v>0</v>
      </c>
      <c r="J43" s="1372"/>
      <c r="K43" s="1372">
        <f>K42+L42</f>
        <v>318136</v>
      </c>
      <c r="L43" s="1372"/>
      <c r="M43" s="1372">
        <f>M42+N42</f>
        <v>291411</v>
      </c>
      <c r="N43" s="1372"/>
      <c r="O43" s="1372">
        <f>O42+P42</f>
        <v>0</v>
      </c>
      <c r="P43" s="1372"/>
      <c r="Q43" s="1404"/>
      <c r="R43" s="1404"/>
      <c r="S43" s="1390">
        <f>S42+T42</f>
        <v>0</v>
      </c>
      <c r="T43" s="1391"/>
      <c r="U43" s="1390">
        <f>U42+V42</f>
        <v>0</v>
      </c>
      <c r="V43" s="1391"/>
    </row>
    <row r="44" spans="2:23" ht="25.5" customHeight="1" thickBot="1" x14ac:dyDescent="0.5">
      <c r="B44" s="204" t="s">
        <v>494</v>
      </c>
      <c r="C44" s="1396">
        <f>C43+E43+G43+I43+K43+M43+O43+Q42+R42+S43+U43</f>
        <v>1560455.5</v>
      </c>
      <c r="D44" s="1397"/>
      <c r="E44" s="1397"/>
      <c r="F44" s="1397"/>
      <c r="G44" s="1397"/>
      <c r="H44" s="1397"/>
      <c r="I44" s="1397"/>
      <c r="J44" s="1397"/>
      <c r="K44" s="1397"/>
      <c r="L44" s="1397"/>
      <c r="M44" s="1397"/>
      <c r="N44" s="1397"/>
      <c r="O44" s="1397"/>
      <c r="P44" s="1397"/>
      <c r="Q44" s="1397"/>
      <c r="R44" s="1397"/>
      <c r="S44" s="1397"/>
      <c r="T44" s="1397"/>
      <c r="U44" s="1397"/>
      <c r="V44" s="1398"/>
    </row>
    <row r="45" spans="2:23" ht="21.75" customHeight="1" x14ac:dyDescent="0.45">
      <c r="B45" s="206"/>
      <c r="C45" s="198"/>
      <c r="D45" s="890"/>
      <c r="E45" s="890"/>
      <c r="F45" s="890"/>
      <c r="G45" s="890"/>
      <c r="H45" s="890"/>
      <c r="I45" s="890"/>
      <c r="J45" s="890"/>
      <c r="K45" s="890"/>
      <c r="L45" s="890"/>
      <c r="M45" s="890"/>
      <c r="N45" s="890"/>
      <c r="O45" s="890"/>
      <c r="P45" s="890"/>
      <c r="Q45" s="890"/>
      <c r="R45" s="890"/>
      <c r="S45" s="890"/>
      <c r="T45" s="890"/>
      <c r="U45" s="890"/>
      <c r="V45" s="890"/>
    </row>
    <row r="46" spans="2:23" ht="21.75" customHeight="1" thickBot="1" x14ac:dyDescent="0.4">
      <c r="B46" s="1436" t="s">
        <v>504</v>
      </c>
      <c r="C46" s="1436"/>
      <c r="D46" s="1436"/>
      <c r="E46" s="1436"/>
      <c r="F46" s="1436"/>
      <c r="G46" s="1436"/>
      <c r="H46" s="1436"/>
      <c r="I46" s="1436"/>
      <c r="J46" s="1436"/>
      <c r="K46" s="1436"/>
      <c r="L46" s="1436"/>
      <c r="M46" s="1436"/>
      <c r="N46" s="1436"/>
      <c r="O46" s="1436"/>
      <c r="P46" s="1436"/>
      <c r="Q46" s="1436"/>
      <c r="R46" s="1436"/>
      <c r="S46" s="1436"/>
      <c r="T46" s="1436"/>
      <c r="U46" s="1436"/>
      <c r="V46" s="1436"/>
      <c r="W46" s="1436"/>
    </row>
    <row r="47" spans="2:23" ht="39" customHeight="1" thickBot="1" x14ac:dyDescent="0.4">
      <c r="B47" s="1412" t="s">
        <v>2</v>
      </c>
      <c r="C47" s="1417" t="s">
        <v>349</v>
      </c>
      <c r="D47" s="1417"/>
      <c r="E47" s="1417"/>
      <c r="F47" s="1417"/>
      <c r="G47" s="1417"/>
      <c r="H47" s="1417"/>
      <c r="I47" s="1417"/>
      <c r="J47" s="1418"/>
      <c r="K47" s="1416" t="s">
        <v>232</v>
      </c>
      <c r="L47" s="1418"/>
      <c r="M47" s="1417"/>
      <c r="N47" s="1417"/>
      <c r="O47" s="1417"/>
      <c r="P47" s="1417"/>
      <c r="Q47" s="1417"/>
      <c r="R47" s="1417"/>
      <c r="S47" s="1417"/>
      <c r="T47" s="1417"/>
      <c r="U47" s="209" t="s">
        <v>232</v>
      </c>
      <c r="V47" s="1410" t="s">
        <v>431</v>
      </c>
      <c r="W47" s="1411"/>
    </row>
    <row r="48" spans="2:23" s="190" customFormat="1" ht="69" customHeight="1" x14ac:dyDescent="0.35">
      <c r="B48" s="1413"/>
      <c r="C48" s="1449" t="s">
        <v>480</v>
      </c>
      <c r="D48" s="1450"/>
      <c r="E48" s="1449" t="s">
        <v>481</v>
      </c>
      <c r="F48" s="1450"/>
      <c r="G48" s="1449" t="s">
        <v>482</v>
      </c>
      <c r="H48" s="1450"/>
      <c r="I48" s="1449" t="s">
        <v>483</v>
      </c>
      <c r="J48" s="1450"/>
      <c r="K48" s="1449" t="s">
        <v>484</v>
      </c>
      <c r="L48" s="1450"/>
      <c r="M48" s="1449" t="s">
        <v>356</v>
      </c>
      <c r="N48" s="1450"/>
      <c r="O48" s="1449" t="s">
        <v>306</v>
      </c>
      <c r="P48" s="1450"/>
      <c r="Q48" s="1449" t="s">
        <v>307</v>
      </c>
      <c r="R48" s="1450"/>
      <c r="S48" s="1449" t="s">
        <v>309</v>
      </c>
      <c r="T48" s="1450"/>
      <c r="U48" s="904" t="s">
        <v>485</v>
      </c>
      <c r="V48" s="265" t="s">
        <v>486</v>
      </c>
      <c r="W48" s="266" t="s">
        <v>487</v>
      </c>
    </row>
    <row r="49" spans="2:23" x14ac:dyDescent="0.35">
      <c r="B49" s="1413"/>
      <c r="C49" s="188" t="s">
        <v>433</v>
      </c>
      <c r="D49" s="189" t="s">
        <v>429</v>
      </c>
      <c r="E49" s="188" t="s">
        <v>433</v>
      </c>
      <c r="F49" s="189" t="s">
        <v>429</v>
      </c>
      <c r="G49" s="188" t="s">
        <v>433</v>
      </c>
      <c r="H49" s="189" t="s">
        <v>429</v>
      </c>
      <c r="I49" s="188" t="s">
        <v>433</v>
      </c>
      <c r="J49" s="189" t="s">
        <v>429</v>
      </c>
      <c r="K49" s="188" t="s">
        <v>433</v>
      </c>
      <c r="L49" s="189" t="s">
        <v>429</v>
      </c>
      <c r="M49" s="188" t="s">
        <v>433</v>
      </c>
      <c r="N49" s="189" t="s">
        <v>429</v>
      </c>
      <c r="O49" s="188" t="s">
        <v>433</v>
      </c>
      <c r="P49" s="189" t="s">
        <v>429</v>
      </c>
      <c r="Q49" s="188" t="s">
        <v>433</v>
      </c>
      <c r="R49" s="189" t="s">
        <v>429</v>
      </c>
      <c r="S49" s="188" t="s">
        <v>433</v>
      </c>
      <c r="T49" s="189" t="s">
        <v>429</v>
      </c>
      <c r="U49" s="894" t="s">
        <v>461</v>
      </c>
      <c r="V49" s="1423" t="s">
        <v>461</v>
      </c>
      <c r="W49" s="1424"/>
    </row>
    <row r="50" spans="2:23" ht="15" thickBot="1" x14ac:dyDescent="0.4">
      <c r="B50" s="1414"/>
      <c r="C50" s="191">
        <v>6550</v>
      </c>
      <c r="D50" s="192">
        <v>7800</v>
      </c>
      <c r="E50" s="191">
        <v>6550</v>
      </c>
      <c r="F50" s="192">
        <v>7800</v>
      </c>
      <c r="G50" s="191">
        <v>6550</v>
      </c>
      <c r="H50" s="192">
        <v>7800</v>
      </c>
      <c r="I50" s="191">
        <v>6550</v>
      </c>
      <c r="J50" s="192">
        <v>7800</v>
      </c>
      <c r="K50" s="191">
        <v>6550</v>
      </c>
      <c r="L50" s="192">
        <v>7800</v>
      </c>
      <c r="M50" s="191">
        <v>6550</v>
      </c>
      <c r="N50" s="192">
        <v>7800</v>
      </c>
      <c r="O50" s="191">
        <v>6550</v>
      </c>
      <c r="P50" s="192">
        <v>7800</v>
      </c>
      <c r="Q50" s="191">
        <v>6550</v>
      </c>
      <c r="R50" s="192">
        <v>7800</v>
      </c>
      <c r="S50" s="191">
        <v>6550</v>
      </c>
      <c r="T50" s="192">
        <v>7800</v>
      </c>
      <c r="U50" s="895">
        <v>5150</v>
      </c>
      <c r="V50" s="1425">
        <v>5150</v>
      </c>
      <c r="W50" s="1426"/>
    </row>
    <row r="51" spans="2:23" x14ac:dyDescent="0.35">
      <c r="B51" s="196">
        <v>43344</v>
      </c>
      <c r="C51" s="214"/>
      <c r="D51" s="213"/>
      <c r="E51" s="214"/>
      <c r="F51" s="213"/>
      <c r="G51" s="214"/>
      <c r="H51" s="213"/>
      <c r="I51" s="214"/>
      <c r="J51" s="213"/>
      <c r="K51" s="214"/>
      <c r="L51" s="215"/>
      <c r="M51" s="214"/>
      <c r="N51" s="215"/>
      <c r="O51" s="214"/>
      <c r="P51" s="213"/>
      <c r="Q51" s="214"/>
      <c r="R51" s="213"/>
      <c r="S51" s="214"/>
      <c r="T51" s="213"/>
      <c r="U51" s="218"/>
      <c r="V51" s="219"/>
      <c r="W51" s="220"/>
    </row>
    <row r="52" spans="2:23" x14ac:dyDescent="0.35">
      <c r="B52" s="197">
        <v>43345</v>
      </c>
      <c r="C52" s="223"/>
      <c r="D52" s="222"/>
      <c r="E52" s="223"/>
      <c r="F52" s="226"/>
      <c r="G52" s="227"/>
      <c r="H52" s="228"/>
      <c r="I52" s="221"/>
      <c r="J52" s="222"/>
      <c r="K52" s="211"/>
      <c r="L52" s="222"/>
      <c r="M52" s="211"/>
      <c r="N52" s="222"/>
      <c r="O52" s="223"/>
      <c r="P52" s="222"/>
      <c r="Q52" s="223"/>
      <c r="R52" s="222"/>
      <c r="S52" s="211"/>
      <c r="T52" s="222"/>
      <c r="U52" s="229"/>
      <c r="V52" s="230"/>
      <c r="W52" s="231"/>
    </row>
    <row r="53" spans="2:23" x14ac:dyDescent="0.35">
      <c r="B53" s="196">
        <v>43346</v>
      </c>
      <c r="C53" s="211"/>
      <c r="D53" s="222"/>
      <c r="E53" s="223"/>
      <c r="F53" s="222"/>
      <c r="G53" s="223"/>
      <c r="H53" s="222"/>
      <c r="I53" s="223">
        <v>23.4</v>
      </c>
      <c r="J53" s="222"/>
      <c r="K53" s="223"/>
      <c r="L53" s="232"/>
      <c r="M53" s="223"/>
      <c r="N53" s="232"/>
      <c r="O53" s="211"/>
      <c r="P53" s="222"/>
      <c r="Q53" s="223"/>
      <c r="R53" s="222">
        <v>24.45</v>
      </c>
      <c r="S53" s="223"/>
      <c r="T53" s="222"/>
      <c r="U53" s="229"/>
      <c r="V53" s="233"/>
      <c r="W53" s="234"/>
    </row>
    <row r="54" spans="2:23" x14ac:dyDescent="0.35">
      <c r="B54" s="197">
        <v>43347</v>
      </c>
      <c r="C54" s="223"/>
      <c r="D54" s="222"/>
      <c r="E54" s="223"/>
      <c r="F54" s="222"/>
      <c r="G54" s="223"/>
      <c r="H54" s="222"/>
      <c r="I54" s="223"/>
      <c r="J54" s="222"/>
      <c r="K54" s="223"/>
      <c r="L54" s="232"/>
      <c r="M54" s="223"/>
      <c r="N54" s="232"/>
      <c r="O54" s="223"/>
      <c r="P54" s="222"/>
      <c r="Q54" s="223"/>
      <c r="R54" s="222"/>
      <c r="S54" s="223"/>
      <c r="T54" s="222"/>
      <c r="U54" s="229"/>
      <c r="V54" s="233"/>
      <c r="W54" s="231"/>
    </row>
    <row r="55" spans="2:23" x14ac:dyDescent="0.35">
      <c r="B55" s="196">
        <v>43348</v>
      </c>
      <c r="C55" s="223"/>
      <c r="D55" s="222"/>
      <c r="E55" s="223"/>
      <c r="F55" s="222"/>
      <c r="G55" s="223"/>
      <c r="H55" s="222"/>
      <c r="I55" s="223"/>
      <c r="J55" s="222"/>
      <c r="K55" s="223"/>
      <c r="L55" s="232"/>
      <c r="M55" s="223"/>
      <c r="N55" s="232"/>
      <c r="O55" s="223"/>
      <c r="P55" s="222"/>
      <c r="Q55" s="223"/>
      <c r="R55" s="222"/>
      <c r="S55" s="223"/>
      <c r="T55" s="222"/>
      <c r="U55" s="229"/>
      <c r="V55" s="233"/>
      <c r="W55" s="231"/>
    </row>
    <row r="56" spans="2:23" x14ac:dyDescent="0.35">
      <c r="B56" s="197">
        <v>43349</v>
      </c>
      <c r="C56" s="223"/>
      <c r="D56" s="232"/>
      <c r="E56" s="223"/>
      <c r="F56" s="222"/>
      <c r="G56" s="223"/>
      <c r="H56" s="222"/>
      <c r="I56" s="223"/>
      <c r="J56" s="222"/>
      <c r="K56" s="223"/>
      <c r="L56" s="232"/>
      <c r="M56" s="211"/>
      <c r="N56" s="222"/>
      <c r="O56" s="223"/>
      <c r="P56" s="222"/>
      <c r="Q56" s="223"/>
      <c r="R56" s="222">
        <v>29.45</v>
      </c>
      <c r="S56" s="223"/>
      <c r="T56" s="222"/>
      <c r="U56" s="229"/>
      <c r="V56" s="233"/>
      <c r="W56" s="231"/>
    </row>
    <row r="57" spans="2:23" x14ac:dyDescent="0.35">
      <c r="B57" s="196">
        <v>43350</v>
      </c>
      <c r="C57" s="223"/>
      <c r="D57" s="222"/>
      <c r="E57" s="223"/>
      <c r="F57" s="222"/>
      <c r="G57" s="223"/>
      <c r="H57" s="222"/>
      <c r="I57" s="211"/>
      <c r="J57" s="222"/>
      <c r="K57" s="223"/>
      <c r="L57" s="232"/>
      <c r="M57" s="223"/>
      <c r="N57" s="222"/>
      <c r="O57" s="223"/>
      <c r="P57" s="222"/>
      <c r="Q57" s="211"/>
      <c r="R57" s="222"/>
      <c r="S57" s="223"/>
      <c r="T57" s="222"/>
      <c r="U57" s="229"/>
      <c r="V57" s="233"/>
      <c r="W57" s="231"/>
    </row>
    <row r="58" spans="2:23" x14ac:dyDescent="0.35">
      <c r="B58" s="197">
        <v>43351</v>
      </c>
      <c r="C58" s="223"/>
      <c r="D58" s="222"/>
      <c r="E58" s="223"/>
      <c r="F58" s="222"/>
      <c r="G58" s="223"/>
      <c r="H58" s="222"/>
      <c r="I58" s="223"/>
      <c r="J58" s="222"/>
      <c r="K58" s="211"/>
      <c r="L58" s="222"/>
      <c r="M58" s="223"/>
      <c r="N58" s="222"/>
      <c r="O58" s="223"/>
      <c r="P58" s="232"/>
      <c r="Q58" s="223"/>
      <c r="R58" s="222"/>
      <c r="S58" s="223"/>
      <c r="T58" s="222"/>
      <c r="U58" s="229"/>
      <c r="V58" s="230"/>
      <c r="W58" s="234"/>
    </row>
    <row r="59" spans="2:23" x14ac:dyDescent="0.35">
      <c r="B59" s="196">
        <v>43352</v>
      </c>
      <c r="C59" s="223"/>
      <c r="D59" s="232"/>
      <c r="E59" s="211"/>
      <c r="F59" s="232"/>
      <c r="G59" s="223"/>
      <c r="H59" s="236"/>
      <c r="I59" s="223"/>
      <c r="J59" s="222"/>
      <c r="K59" s="223"/>
      <c r="L59" s="232"/>
      <c r="M59" s="223"/>
      <c r="N59" s="222"/>
      <c r="O59" s="223"/>
      <c r="P59" s="222"/>
      <c r="Q59" s="211"/>
      <c r="R59" s="222"/>
      <c r="S59" s="223"/>
      <c r="T59" s="232"/>
      <c r="U59" s="237"/>
      <c r="V59" s="233"/>
      <c r="W59" s="231"/>
    </row>
    <row r="60" spans="2:23" x14ac:dyDescent="0.35">
      <c r="B60" s="197">
        <v>43353</v>
      </c>
      <c r="C60" s="223"/>
      <c r="D60" s="222"/>
      <c r="E60" s="223"/>
      <c r="F60" s="222"/>
      <c r="G60" s="223"/>
      <c r="H60" s="222"/>
      <c r="I60" s="223"/>
      <c r="J60" s="222"/>
      <c r="K60" s="211"/>
      <c r="L60" s="222"/>
      <c r="M60" s="223"/>
      <c r="N60" s="222"/>
      <c r="O60" s="223"/>
      <c r="P60" s="222"/>
      <c r="Q60" s="223">
        <v>29.62</v>
      </c>
      <c r="R60" s="222"/>
      <c r="S60" s="223"/>
      <c r="T60" s="222"/>
      <c r="U60" s="237"/>
      <c r="V60" s="233"/>
      <c r="W60" s="231"/>
    </row>
    <row r="61" spans="2:23" x14ac:dyDescent="0.35">
      <c r="B61" s="196">
        <v>43354</v>
      </c>
      <c r="C61" s="223"/>
      <c r="D61" s="232"/>
      <c r="E61" s="223"/>
      <c r="F61" s="222"/>
      <c r="G61" s="223"/>
      <c r="H61" s="222"/>
      <c r="I61" s="223"/>
      <c r="J61" s="222"/>
      <c r="K61" s="223"/>
      <c r="L61" s="232"/>
      <c r="M61" s="223"/>
      <c r="N61" s="222"/>
      <c r="O61" s="223"/>
      <c r="P61" s="222"/>
      <c r="Q61" s="223"/>
      <c r="R61" s="222"/>
      <c r="S61" s="223"/>
      <c r="T61" s="222"/>
      <c r="U61" s="229"/>
      <c r="V61" s="233"/>
      <c r="W61" s="231"/>
    </row>
    <row r="62" spans="2:23" x14ac:dyDescent="0.35">
      <c r="B62" s="197">
        <v>43355</v>
      </c>
      <c r="C62" s="223"/>
      <c r="D62" s="222"/>
      <c r="E62" s="223"/>
      <c r="F62" s="222"/>
      <c r="G62" s="223"/>
      <c r="H62" s="222"/>
      <c r="I62" s="223"/>
      <c r="J62" s="222"/>
      <c r="K62" s="223"/>
      <c r="L62" s="232"/>
      <c r="M62" s="223"/>
      <c r="N62" s="222"/>
      <c r="O62" s="223"/>
      <c r="P62" s="222"/>
      <c r="Q62" s="223"/>
      <c r="R62" s="222"/>
      <c r="S62" s="223"/>
      <c r="T62" s="222"/>
      <c r="U62" s="229"/>
      <c r="V62" s="233"/>
      <c r="W62" s="231"/>
    </row>
    <row r="63" spans="2:23" x14ac:dyDescent="0.35">
      <c r="B63" s="196">
        <v>43356</v>
      </c>
      <c r="C63" s="223"/>
      <c r="D63" s="222"/>
      <c r="E63" s="223"/>
      <c r="F63" s="222"/>
      <c r="G63" s="223"/>
      <c r="H63" s="222"/>
      <c r="I63" s="223"/>
      <c r="J63" s="232"/>
      <c r="K63" s="223"/>
      <c r="L63" s="232"/>
      <c r="M63" s="223"/>
      <c r="N63" s="222"/>
      <c r="O63" s="223"/>
      <c r="P63" s="222"/>
      <c r="Q63" s="211"/>
      <c r="R63" s="222"/>
      <c r="S63" s="223"/>
      <c r="T63" s="232"/>
      <c r="U63" s="237"/>
      <c r="V63" s="230"/>
      <c r="W63" s="231"/>
    </row>
    <row r="64" spans="2:23" x14ac:dyDescent="0.35">
      <c r="B64" s="197">
        <v>43357</v>
      </c>
      <c r="C64" s="223"/>
      <c r="D64" s="232"/>
      <c r="E64" s="223"/>
      <c r="F64" s="222"/>
      <c r="G64" s="223"/>
      <c r="H64" s="222"/>
      <c r="I64" s="223"/>
      <c r="J64" s="222"/>
      <c r="K64" s="211"/>
      <c r="L64" s="222"/>
      <c r="M64" s="223"/>
      <c r="N64" s="222"/>
      <c r="O64" s="211"/>
      <c r="P64" s="222"/>
      <c r="Q64" s="223"/>
      <c r="R64" s="222"/>
      <c r="S64" s="223"/>
      <c r="T64" s="222"/>
      <c r="U64" s="229"/>
      <c r="V64" s="233"/>
      <c r="W64" s="234"/>
    </row>
    <row r="65" spans="2:23" x14ac:dyDescent="0.35">
      <c r="B65" s="196">
        <v>43358</v>
      </c>
      <c r="C65" s="223"/>
      <c r="D65" s="222"/>
      <c r="E65" s="223"/>
      <c r="F65" s="222"/>
      <c r="G65" s="223"/>
      <c r="H65" s="222"/>
      <c r="I65" s="223"/>
      <c r="J65" s="222"/>
      <c r="K65" s="223"/>
      <c r="L65" s="232"/>
      <c r="M65" s="223"/>
      <c r="N65" s="222"/>
      <c r="O65" s="223"/>
      <c r="P65" s="222"/>
      <c r="Q65" s="223"/>
      <c r="R65" s="232"/>
      <c r="S65" s="223"/>
      <c r="T65" s="232"/>
      <c r="U65" s="237"/>
      <c r="V65" s="233"/>
      <c r="W65" s="231"/>
    </row>
    <row r="66" spans="2:23" x14ac:dyDescent="0.35">
      <c r="B66" s="197">
        <v>43359</v>
      </c>
      <c r="C66" s="223"/>
      <c r="D66" s="232"/>
      <c r="E66" s="223"/>
      <c r="F66" s="222"/>
      <c r="G66" s="223"/>
      <c r="H66" s="222"/>
      <c r="I66" s="211"/>
      <c r="J66" s="222"/>
      <c r="K66" s="223"/>
      <c r="L66" s="232"/>
      <c r="M66" s="223"/>
      <c r="N66" s="222"/>
      <c r="O66" s="223"/>
      <c r="P66" s="222"/>
      <c r="Q66" s="223"/>
      <c r="R66" s="222"/>
      <c r="S66" s="223"/>
      <c r="T66" s="222"/>
      <c r="U66" s="229"/>
      <c r="V66" s="230"/>
      <c r="W66" s="231"/>
    </row>
    <row r="67" spans="2:23" x14ac:dyDescent="0.35">
      <c r="B67" s="196">
        <v>43360</v>
      </c>
      <c r="C67" s="223"/>
      <c r="D67" s="222"/>
      <c r="E67" s="223"/>
      <c r="F67" s="222"/>
      <c r="G67" s="223"/>
      <c r="H67" s="222"/>
      <c r="I67" s="223">
        <v>28.59</v>
      </c>
      <c r="J67" s="222"/>
      <c r="K67" s="211"/>
      <c r="L67" s="222"/>
      <c r="M67" s="223"/>
      <c r="N67" s="222"/>
      <c r="O67" s="223"/>
      <c r="P67" s="222"/>
      <c r="Q67" s="223">
        <v>25.28</v>
      </c>
      <c r="R67" s="222"/>
      <c r="S67" s="223"/>
      <c r="T67" s="222"/>
      <c r="U67" s="237"/>
      <c r="V67" s="233"/>
      <c r="W67" s="231"/>
    </row>
    <row r="68" spans="2:23" x14ac:dyDescent="0.35">
      <c r="B68" s="197">
        <v>43361</v>
      </c>
      <c r="C68" s="223"/>
      <c r="D68" s="222"/>
      <c r="E68" s="223"/>
      <c r="F68" s="222"/>
      <c r="G68" s="223"/>
      <c r="H68" s="222"/>
      <c r="I68" s="223"/>
      <c r="J68" s="222"/>
      <c r="K68" s="223"/>
      <c r="L68" s="232"/>
      <c r="M68" s="223"/>
      <c r="N68" s="222"/>
      <c r="O68" s="223"/>
      <c r="P68" s="222"/>
      <c r="Q68" s="223"/>
      <c r="R68" s="222"/>
      <c r="S68" s="223"/>
      <c r="T68" s="222"/>
      <c r="U68" s="229"/>
      <c r="V68" s="233"/>
      <c r="W68" s="231"/>
    </row>
    <row r="69" spans="2:23" x14ac:dyDescent="0.35">
      <c r="B69" s="196">
        <v>43362</v>
      </c>
      <c r="C69" s="223"/>
      <c r="D69" s="222"/>
      <c r="E69" s="223"/>
      <c r="F69" s="222"/>
      <c r="G69" s="223"/>
      <c r="H69" s="222"/>
      <c r="I69" s="223"/>
      <c r="J69" s="222"/>
      <c r="K69" s="223"/>
      <c r="L69" s="232"/>
      <c r="M69" s="223"/>
      <c r="N69" s="222"/>
      <c r="O69" s="223"/>
      <c r="P69" s="222"/>
      <c r="Q69" s="223"/>
      <c r="R69" s="222">
        <v>31.93</v>
      </c>
      <c r="S69" s="223"/>
      <c r="T69" s="222"/>
      <c r="U69" s="237"/>
      <c r="V69" s="233"/>
      <c r="W69" s="234"/>
    </row>
    <row r="70" spans="2:23" x14ac:dyDescent="0.35">
      <c r="B70" s="197">
        <v>43363</v>
      </c>
      <c r="C70" s="223"/>
      <c r="D70" s="232"/>
      <c r="E70" s="211"/>
      <c r="F70" s="222"/>
      <c r="G70" s="211"/>
      <c r="H70" s="222"/>
      <c r="I70" s="223"/>
      <c r="J70" s="222">
        <v>24.54</v>
      </c>
      <c r="K70" s="223"/>
      <c r="L70" s="232"/>
      <c r="M70" s="223"/>
      <c r="N70" s="222"/>
      <c r="O70" s="211"/>
      <c r="P70" s="222"/>
      <c r="Q70" s="223"/>
      <c r="R70" s="222"/>
      <c r="S70" s="223"/>
      <c r="T70" s="222"/>
      <c r="U70" s="229"/>
      <c r="V70" s="233"/>
      <c r="W70" s="231"/>
    </row>
    <row r="71" spans="2:23" x14ac:dyDescent="0.35">
      <c r="B71" s="196">
        <v>43364</v>
      </c>
      <c r="C71" s="223"/>
      <c r="D71" s="222"/>
      <c r="E71" s="223"/>
      <c r="F71" s="232"/>
      <c r="G71" s="223"/>
      <c r="H71" s="222"/>
      <c r="I71" s="223"/>
      <c r="J71" s="222"/>
      <c r="K71" s="223"/>
      <c r="L71" s="232"/>
      <c r="M71" s="223"/>
      <c r="N71" s="222"/>
      <c r="O71" s="223"/>
      <c r="P71" s="222"/>
      <c r="Q71" s="223"/>
      <c r="R71" s="222">
        <v>27.55</v>
      </c>
      <c r="S71" s="223"/>
      <c r="T71" s="222"/>
      <c r="U71" s="237"/>
      <c r="V71" s="230"/>
      <c r="W71" s="231"/>
    </row>
    <row r="72" spans="2:23" x14ac:dyDescent="0.35">
      <c r="B72" s="197">
        <v>43365</v>
      </c>
      <c r="C72" s="223"/>
      <c r="D72" s="222"/>
      <c r="E72" s="223"/>
      <c r="F72" s="222"/>
      <c r="G72" s="223"/>
      <c r="H72" s="222"/>
      <c r="I72" s="223"/>
      <c r="J72" s="222"/>
      <c r="K72" s="223"/>
      <c r="L72" s="232"/>
      <c r="M72" s="223"/>
      <c r="N72" s="222"/>
      <c r="O72" s="223"/>
      <c r="P72" s="222"/>
      <c r="Q72" s="223"/>
      <c r="R72" s="222"/>
      <c r="S72" s="223"/>
      <c r="T72" s="222"/>
      <c r="U72" s="229"/>
      <c r="V72" s="233"/>
      <c r="W72" s="231"/>
    </row>
    <row r="73" spans="2:23" x14ac:dyDescent="0.35">
      <c r="B73" s="196">
        <v>43366</v>
      </c>
      <c r="C73" s="223"/>
      <c r="D73" s="222"/>
      <c r="E73" s="223"/>
      <c r="F73" s="222"/>
      <c r="G73" s="223"/>
      <c r="H73" s="222"/>
      <c r="I73" s="223"/>
      <c r="J73" s="222"/>
      <c r="K73" s="211"/>
      <c r="L73" s="222"/>
      <c r="M73" s="223"/>
      <c r="N73" s="222"/>
      <c r="O73" s="223"/>
      <c r="P73" s="222"/>
      <c r="Q73" s="211"/>
      <c r="R73" s="222"/>
      <c r="S73" s="223"/>
      <c r="T73" s="222"/>
      <c r="U73" s="237"/>
      <c r="V73" s="233"/>
      <c r="W73" s="231"/>
    </row>
    <row r="74" spans="2:23" x14ac:dyDescent="0.35">
      <c r="B74" s="197">
        <v>43367</v>
      </c>
      <c r="C74" s="223"/>
      <c r="D74" s="232"/>
      <c r="E74" s="223"/>
      <c r="F74" s="222"/>
      <c r="G74" s="223"/>
      <c r="H74" s="222"/>
      <c r="I74" s="211"/>
      <c r="J74" s="222"/>
      <c r="K74" s="223"/>
      <c r="L74" s="232"/>
      <c r="M74" s="223"/>
      <c r="N74" s="222"/>
      <c r="O74" s="223"/>
      <c r="P74" s="222"/>
      <c r="Q74" s="223"/>
      <c r="R74" s="222"/>
      <c r="S74" s="223"/>
      <c r="T74" s="222"/>
      <c r="U74" s="229"/>
      <c r="V74" s="230"/>
      <c r="W74" s="231"/>
    </row>
    <row r="75" spans="2:23" x14ac:dyDescent="0.35">
      <c r="B75" s="196">
        <v>43368</v>
      </c>
      <c r="C75" s="223"/>
      <c r="D75" s="222"/>
      <c r="E75" s="223"/>
      <c r="F75" s="222"/>
      <c r="G75" s="223"/>
      <c r="H75" s="222"/>
      <c r="I75" s="223"/>
      <c r="J75" s="222">
        <v>24.88</v>
      </c>
      <c r="K75" s="223"/>
      <c r="L75" s="232"/>
      <c r="M75" s="223"/>
      <c r="N75" s="222"/>
      <c r="O75" s="223"/>
      <c r="P75" s="222"/>
      <c r="Q75" s="223">
        <v>27.65</v>
      </c>
      <c r="R75" s="222"/>
      <c r="S75" s="223"/>
      <c r="T75" s="222"/>
      <c r="U75" s="237"/>
      <c r="V75" s="233"/>
      <c r="W75" s="234"/>
    </row>
    <row r="76" spans="2:23" x14ac:dyDescent="0.35">
      <c r="B76" s="197">
        <v>43369</v>
      </c>
      <c r="C76" s="223"/>
      <c r="D76" s="222"/>
      <c r="E76" s="223"/>
      <c r="F76" s="222"/>
      <c r="G76" s="223"/>
      <c r="H76" s="232"/>
      <c r="I76" s="223"/>
      <c r="J76" s="222"/>
      <c r="K76" s="223"/>
      <c r="L76" s="232"/>
      <c r="M76" s="223"/>
      <c r="N76" s="222"/>
      <c r="O76" s="211"/>
      <c r="P76" s="222"/>
      <c r="Q76" s="223"/>
      <c r="R76" s="222"/>
      <c r="S76" s="223"/>
      <c r="T76" s="222"/>
      <c r="U76" s="229"/>
      <c r="V76" s="239"/>
      <c r="W76" s="231"/>
    </row>
    <row r="77" spans="2:23" x14ac:dyDescent="0.35">
      <c r="B77" s="196">
        <v>43370</v>
      </c>
      <c r="C77" s="223"/>
      <c r="D77" s="222"/>
      <c r="E77" s="223"/>
      <c r="F77" s="222"/>
      <c r="G77" s="223"/>
      <c r="H77" s="222"/>
      <c r="I77" s="223"/>
      <c r="J77" s="222"/>
      <c r="K77" s="211"/>
      <c r="L77" s="222"/>
      <c r="M77" s="223"/>
      <c r="N77" s="222"/>
      <c r="O77" s="223"/>
      <c r="P77" s="222"/>
      <c r="Q77" s="223"/>
      <c r="R77" s="222"/>
      <c r="S77" s="223"/>
      <c r="T77" s="222"/>
      <c r="U77" s="237"/>
      <c r="V77" s="233"/>
      <c r="W77" s="231"/>
    </row>
    <row r="78" spans="2:23" x14ac:dyDescent="0.35">
      <c r="B78" s="197">
        <v>43371</v>
      </c>
      <c r="C78" s="223"/>
      <c r="D78" s="222"/>
      <c r="E78" s="223"/>
      <c r="F78" s="222"/>
      <c r="G78" s="223"/>
      <c r="H78" s="222"/>
      <c r="I78" s="223">
        <v>25.86</v>
      </c>
      <c r="J78" s="222"/>
      <c r="K78" s="223"/>
      <c r="L78" s="222"/>
      <c r="M78" s="223"/>
      <c r="N78" s="222"/>
      <c r="O78" s="223"/>
      <c r="P78" s="222"/>
      <c r="Q78" s="223">
        <v>28.85</v>
      </c>
      <c r="R78" s="222"/>
      <c r="S78" s="223"/>
      <c r="T78" s="222"/>
      <c r="U78" s="229"/>
      <c r="V78" s="233"/>
      <c r="W78" s="231"/>
    </row>
    <row r="79" spans="2:23" x14ac:dyDescent="0.35">
      <c r="B79" s="196">
        <v>43372</v>
      </c>
      <c r="C79" s="223"/>
      <c r="D79" s="222"/>
      <c r="E79" s="223"/>
      <c r="F79" s="222"/>
      <c r="G79" s="223"/>
      <c r="H79" s="222"/>
      <c r="I79" s="223"/>
      <c r="J79" s="222"/>
      <c r="K79" s="223"/>
      <c r="L79" s="222"/>
      <c r="M79" s="223"/>
      <c r="N79" s="222"/>
      <c r="O79" s="223"/>
      <c r="P79" s="222"/>
      <c r="Q79" s="223"/>
      <c r="R79" s="222"/>
      <c r="S79" s="223"/>
      <c r="T79" s="222"/>
      <c r="U79" s="229"/>
      <c r="V79" s="233"/>
      <c r="W79" s="231"/>
    </row>
    <row r="80" spans="2:23" x14ac:dyDescent="0.35">
      <c r="B80" s="197">
        <v>43373</v>
      </c>
      <c r="C80" s="242"/>
      <c r="D80" s="241"/>
      <c r="E80" s="242"/>
      <c r="F80" s="241"/>
      <c r="G80" s="242"/>
      <c r="H80" s="241"/>
      <c r="I80" s="242"/>
      <c r="J80" s="241"/>
      <c r="K80" s="242"/>
      <c r="L80" s="241"/>
      <c r="M80" s="242"/>
      <c r="N80" s="241"/>
      <c r="O80" s="242"/>
      <c r="P80" s="241"/>
      <c r="Q80" s="242"/>
      <c r="R80" s="241"/>
      <c r="S80" s="242"/>
      <c r="T80" s="241"/>
      <c r="U80" s="233"/>
      <c r="V80" s="233"/>
      <c r="W80" s="231"/>
    </row>
    <row r="81" spans="2:23" ht="15" thickBot="1" x14ac:dyDescent="0.4">
      <c r="B81" s="196">
        <v>43374</v>
      </c>
      <c r="C81" s="245"/>
      <c r="D81" s="244"/>
      <c r="E81" s="245"/>
      <c r="F81" s="244"/>
      <c r="G81" s="245"/>
      <c r="H81" s="244"/>
      <c r="I81" s="245"/>
      <c r="J81" s="244"/>
      <c r="K81" s="245"/>
      <c r="L81" s="244"/>
      <c r="M81" s="245"/>
      <c r="N81" s="244"/>
      <c r="O81" s="245"/>
      <c r="P81" s="244"/>
      <c r="Q81" s="245"/>
      <c r="R81" s="244"/>
      <c r="S81" s="245"/>
      <c r="T81" s="244"/>
      <c r="U81" s="248"/>
      <c r="V81" s="249"/>
      <c r="W81" s="250"/>
    </row>
    <row r="82" spans="2:23" s="193" customFormat="1" ht="23.25" customHeight="1" thickBot="1" x14ac:dyDescent="0.4">
      <c r="B82" s="202" t="s">
        <v>489</v>
      </c>
      <c r="C82" s="201">
        <f t="shared" ref="C82:W82" si="2">SUM(C51:C81)</f>
        <v>0</v>
      </c>
      <c r="D82" s="200">
        <f t="shared" si="2"/>
        <v>0</v>
      </c>
      <c r="E82" s="201">
        <f t="shared" si="2"/>
        <v>0</v>
      </c>
      <c r="F82" s="200">
        <f t="shared" si="2"/>
        <v>0</v>
      </c>
      <c r="G82" s="201">
        <f t="shared" si="2"/>
        <v>0</v>
      </c>
      <c r="H82" s="200">
        <f t="shared" si="2"/>
        <v>0</v>
      </c>
      <c r="I82" s="201">
        <f t="shared" si="2"/>
        <v>77.849999999999994</v>
      </c>
      <c r="J82" s="200">
        <f t="shared" si="2"/>
        <v>49.42</v>
      </c>
      <c r="K82" s="201">
        <f t="shared" si="2"/>
        <v>0</v>
      </c>
      <c r="L82" s="200">
        <f t="shared" si="2"/>
        <v>0</v>
      </c>
      <c r="M82" s="201">
        <f>SUM(M51:M81)</f>
        <v>0</v>
      </c>
      <c r="N82" s="200">
        <f t="shared" si="2"/>
        <v>0</v>
      </c>
      <c r="O82" s="201">
        <f t="shared" si="2"/>
        <v>0</v>
      </c>
      <c r="P82" s="200">
        <f t="shared" si="2"/>
        <v>0</v>
      </c>
      <c r="Q82" s="201">
        <f t="shared" si="2"/>
        <v>111.4</v>
      </c>
      <c r="R82" s="200">
        <f t="shared" si="2"/>
        <v>113.38</v>
      </c>
      <c r="S82" s="201">
        <f t="shared" si="2"/>
        <v>0</v>
      </c>
      <c r="T82" s="200">
        <f t="shared" si="2"/>
        <v>0</v>
      </c>
      <c r="U82" s="1392">
        <f>SUM(U51:U81)</f>
        <v>0</v>
      </c>
      <c r="V82" s="1432">
        <f t="shared" si="2"/>
        <v>0</v>
      </c>
      <c r="W82" s="1430">
        <f t="shared" si="2"/>
        <v>0</v>
      </c>
    </row>
    <row r="83" spans="2:23" s="194" customFormat="1" ht="23.25" customHeight="1" thickBot="1" x14ac:dyDescent="0.4">
      <c r="B83" s="203" t="s">
        <v>490</v>
      </c>
      <c r="C83" s="1375">
        <f>C82+D82</f>
        <v>0</v>
      </c>
      <c r="D83" s="1375"/>
      <c r="E83" s="1370">
        <f>E82+F82</f>
        <v>0</v>
      </c>
      <c r="F83" s="1371"/>
      <c r="G83" s="1375">
        <f>G82+H82</f>
        <v>0</v>
      </c>
      <c r="H83" s="1375"/>
      <c r="I83" s="1370">
        <f>I82+J82</f>
        <v>127.27</v>
      </c>
      <c r="J83" s="1371"/>
      <c r="K83" s="1370">
        <f>K82+L82</f>
        <v>0</v>
      </c>
      <c r="L83" s="1371"/>
      <c r="M83" s="1370">
        <f>M82+N82</f>
        <v>0</v>
      </c>
      <c r="N83" s="1371"/>
      <c r="O83" s="1370">
        <f>O82+P82</f>
        <v>0</v>
      </c>
      <c r="P83" s="1371"/>
      <c r="Q83" s="1370">
        <f>Q82+R82</f>
        <v>224.78</v>
      </c>
      <c r="R83" s="1371"/>
      <c r="S83" s="1370">
        <f>S82+T82</f>
        <v>0</v>
      </c>
      <c r="T83" s="1371"/>
      <c r="U83" s="1393"/>
      <c r="V83" s="1433"/>
      <c r="W83" s="1431"/>
    </row>
    <row r="84" spans="2:23" ht="25.5" customHeight="1" thickBot="1" x14ac:dyDescent="0.5">
      <c r="B84" s="204" t="s">
        <v>491</v>
      </c>
      <c r="C84" s="1427" t="str">
        <f>+C83+E83+G83+U83+V82+W82&amp;" LITER"</f>
        <v>0 LITER</v>
      </c>
      <c r="D84" s="1443"/>
      <c r="E84" s="1443"/>
      <c r="F84" s="1443"/>
      <c r="G84" s="1443"/>
      <c r="H84" s="1443"/>
      <c r="I84" s="1443"/>
      <c r="J84" s="1443"/>
      <c r="K84" s="1443"/>
      <c r="L84" s="1443"/>
      <c r="M84" s="1443"/>
      <c r="N84" s="1443"/>
      <c r="O84" s="1443"/>
      <c r="P84" s="1443"/>
      <c r="Q84" s="1443"/>
      <c r="R84" s="1443"/>
      <c r="S84" s="1443"/>
      <c r="T84" s="1443"/>
      <c r="U84" s="1443"/>
      <c r="V84" s="1443"/>
      <c r="W84" s="1444"/>
    </row>
    <row r="85" spans="2:23" s="193" customFormat="1" ht="23.25" customHeight="1" thickBot="1" x14ac:dyDescent="0.4">
      <c r="B85" s="202" t="s">
        <v>492</v>
      </c>
      <c r="C85" s="257">
        <f t="shared" ref="C85:T85" si="3">C82*C50</f>
        <v>0</v>
      </c>
      <c r="D85" s="258">
        <f t="shared" si="3"/>
        <v>0</v>
      </c>
      <c r="E85" s="257">
        <f t="shared" si="3"/>
        <v>0</v>
      </c>
      <c r="F85" s="258">
        <f t="shared" si="3"/>
        <v>0</v>
      </c>
      <c r="G85" s="257">
        <f t="shared" si="3"/>
        <v>0</v>
      </c>
      <c r="H85" s="258">
        <f t="shared" si="3"/>
        <v>0</v>
      </c>
      <c r="I85" s="257">
        <f t="shared" si="3"/>
        <v>509917.49999999994</v>
      </c>
      <c r="J85" s="258">
        <f t="shared" si="3"/>
        <v>385476</v>
      </c>
      <c r="K85" s="257">
        <f t="shared" si="3"/>
        <v>0</v>
      </c>
      <c r="L85" s="258">
        <f t="shared" si="3"/>
        <v>0</v>
      </c>
      <c r="M85" s="257">
        <f t="shared" si="3"/>
        <v>0</v>
      </c>
      <c r="N85" s="258">
        <f t="shared" si="3"/>
        <v>0</v>
      </c>
      <c r="O85" s="257">
        <f t="shared" si="3"/>
        <v>0</v>
      </c>
      <c r="P85" s="258">
        <f t="shared" si="3"/>
        <v>0</v>
      </c>
      <c r="Q85" s="257">
        <f t="shared" si="3"/>
        <v>729670</v>
      </c>
      <c r="R85" s="258">
        <f>R82*R50</f>
        <v>884364</v>
      </c>
      <c r="S85" s="257">
        <f t="shared" si="3"/>
        <v>0</v>
      </c>
      <c r="T85" s="258">
        <f t="shared" si="3"/>
        <v>0</v>
      </c>
      <c r="U85" s="1394">
        <f>U82*U50</f>
        <v>0</v>
      </c>
      <c r="V85" s="1434">
        <f>V82*V50</f>
        <v>0</v>
      </c>
      <c r="W85" s="1399">
        <f>W82*V50</f>
        <v>0</v>
      </c>
    </row>
    <row r="86" spans="2:23" s="194" customFormat="1" ht="23.25" customHeight="1" thickBot="1" x14ac:dyDescent="0.4">
      <c r="B86" s="203" t="s">
        <v>493</v>
      </c>
      <c r="C86" s="1390">
        <f>C85+D85</f>
        <v>0</v>
      </c>
      <c r="D86" s="1391"/>
      <c r="E86" s="1390">
        <f>E85+F85</f>
        <v>0</v>
      </c>
      <c r="F86" s="1391"/>
      <c r="G86" s="1390">
        <f>G85+H85</f>
        <v>0</v>
      </c>
      <c r="H86" s="1391"/>
      <c r="I86" s="1390">
        <f>I85+J85</f>
        <v>895393.5</v>
      </c>
      <c r="J86" s="1391"/>
      <c r="K86" s="1390">
        <f>K85+L85</f>
        <v>0</v>
      </c>
      <c r="L86" s="1391"/>
      <c r="M86" s="1390">
        <f>M85+N85</f>
        <v>0</v>
      </c>
      <c r="N86" s="1391"/>
      <c r="O86" s="1390">
        <f>O85+P85</f>
        <v>0</v>
      </c>
      <c r="P86" s="1391"/>
      <c r="Q86" s="1390">
        <f>Q85+R85</f>
        <v>1614034</v>
      </c>
      <c r="R86" s="1391"/>
      <c r="S86" s="1390">
        <f>S85+T85</f>
        <v>0</v>
      </c>
      <c r="T86" s="1391"/>
      <c r="U86" s="1395"/>
      <c r="V86" s="1435"/>
      <c r="W86" s="1400"/>
    </row>
    <row r="87" spans="2:23" ht="25.5" customHeight="1" thickBot="1" x14ac:dyDescent="0.5">
      <c r="B87" s="204" t="s">
        <v>494</v>
      </c>
      <c r="C87" s="1396">
        <f>+C86+E86+G86+U86+V85+W85+I86+K86+M86+O86+Q86+S86</f>
        <v>2509427.5</v>
      </c>
      <c r="D87" s="1397"/>
      <c r="E87" s="1397"/>
      <c r="F87" s="1397"/>
      <c r="G87" s="1397"/>
      <c r="H87" s="1397"/>
      <c r="I87" s="1397"/>
      <c r="J87" s="1397"/>
      <c r="K87" s="1397"/>
      <c r="L87" s="1397"/>
      <c r="M87" s="1397"/>
      <c r="N87" s="1397"/>
      <c r="O87" s="1397"/>
      <c r="P87" s="1397"/>
      <c r="Q87" s="1397"/>
      <c r="R87" s="1397"/>
      <c r="S87" s="1397"/>
      <c r="T87" s="1397"/>
      <c r="U87" s="1397"/>
      <c r="V87" s="1397"/>
      <c r="W87" s="1398"/>
    </row>
    <row r="88" spans="2:23" ht="21.75" customHeight="1" x14ac:dyDescent="0.45">
      <c r="B88" s="206"/>
      <c r="C88" s="198"/>
      <c r="D88" s="890"/>
      <c r="E88" s="890"/>
      <c r="F88" s="890"/>
      <c r="G88" s="890"/>
      <c r="H88" s="890"/>
      <c r="I88" s="890"/>
      <c r="J88" s="890"/>
      <c r="K88" s="890"/>
      <c r="L88" s="890"/>
      <c r="M88" s="890"/>
      <c r="N88" s="890"/>
      <c r="O88" s="890"/>
      <c r="P88" s="890"/>
      <c r="Q88" s="890"/>
      <c r="R88" s="890"/>
      <c r="S88" s="890"/>
      <c r="T88" s="890"/>
      <c r="U88" s="890"/>
      <c r="V88" s="890"/>
    </row>
    <row r="89" spans="2:23" ht="21.75" customHeight="1" x14ac:dyDescent="0.45">
      <c r="E89" s="205" t="s">
        <v>495</v>
      </c>
      <c r="G89" s="890"/>
      <c r="H89" s="890"/>
      <c r="I89" s="890"/>
      <c r="K89" s="890"/>
      <c r="L89" s="890"/>
      <c r="M89" s="890"/>
      <c r="N89" s="890"/>
      <c r="O89" s="205" t="s">
        <v>496</v>
      </c>
      <c r="P89" s="890"/>
      <c r="Q89" s="890"/>
      <c r="R89" s="890"/>
      <c r="S89" s="181"/>
      <c r="T89" s="181"/>
      <c r="U89" s="181"/>
      <c r="V89" s="181"/>
    </row>
    <row r="90" spans="2:23" ht="21.75" customHeight="1" x14ac:dyDescent="0.45">
      <c r="F90" s="205"/>
      <c r="G90" s="890"/>
      <c r="H90" s="890"/>
      <c r="I90" s="890"/>
      <c r="K90" s="890"/>
      <c r="L90" s="890"/>
      <c r="M90" s="890"/>
      <c r="N90" s="890"/>
      <c r="O90" s="205"/>
      <c r="P90" s="890"/>
      <c r="Q90" s="890"/>
      <c r="R90" s="890"/>
      <c r="S90" s="181"/>
      <c r="T90" s="181"/>
      <c r="U90" s="181"/>
      <c r="V90" s="181"/>
    </row>
    <row r="91" spans="2:23" ht="30.75" customHeight="1" x14ac:dyDescent="0.45">
      <c r="E91" s="1442" t="s">
        <v>433</v>
      </c>
      <c r="F91" s="1442"/>
      <c r="G91" s="1454">
        <f>C39+E39+G39+I39+K39+M39+O39+S39+U39+C82+E82+G82+I82+K82+M82+O82+Q82+S82</f>
        <v>290.65999999999997</v>
      </c>
      <c r="H91" s="1454"/>
      <c r="I91" s="1454"/>
      <c r="J91" s="269"/>
      <c r="K91" s="263"/>
      <c r="L91" s="270"/>
      <c r="M91" s="263"/>
      <c r="N91" s="271"/>
      <c r="O91" s="1442" t="s">
        <v>433</v>
      </c>
      <c r="P91" s="1442"/>
      <c r="Q91" s="1455">
        <f>C42+E42+G42+I42+K42+M42+O42+S42+U42+C85+E85+G85+I85+K85+M85+O85+Q85+S85</f>
        <v>1903823</v>
      </c>
      <c r="R91" s="1455"/>
      <c r="S91" s="181"/>
      <c r="T91" s="181"/>
      <c r="U91" s="181"/>
      <c r="V91" s="181"/>
    </row>
    <row r="92" spans="2:23" ht="30.75" customHeight="1" x14ac:dyDescent="0.45">
      <c r="E92" s="1441" t="s">
        <v>429</v>
      </c>
      <c r="F92" s="1441"/>
      <c r="G92" s="1456">
        <f>D39+F39+H39+J39+L39+N39+P39+T39+V39+D82+F82+H82+J82+L82+N82+P82+R82+T82</f>
        <v>277.7</v>
      </c>
      <c r="H92" s="1456"/>
      <c r="I92" s="1456"/>
      <c r="J92" s="269"/>
      <c r="K92" s="263"/>
      <c r="L92" s="270"/>
      <c r="M92" s="263"/>
      <c r="N92" s="271"/>
      <c r="O92" s="1441" t="s">
        <v>429</v>
      </c>
      <c r="P92" s="1441"/>
      <c r="Q92" s="1457">
        <f>D42+F42+H42+J42+L42+N42+P42+T42+V42+D85+F85+H85+J85+L85+N85+P85+R85+T85</f>
        <v>2166060</v>
      </c>
      <c r="R92" s="1457"/>
      <c r="S92" s="181"/>
      <c r="T92" s="181"/>
      <c r="U92" s="181"/>
      <c r="V92" s="181"/>
    </row>
    <row r="93" spans="2:23" ht="30.75" customHeight="1" x14ac:dyDescent="0.45">
      <c r="E93" s="1440" t="s">
        <v>461</v>
      </c>
      <c r="F93" s="1440"/>
      <c r="G93" s="1445">
        <f>U82+V82+W82</f>
        <v>0</v>
      </c>
      <c r="H93" s="1445"/>
      <c r="I93" s="1445"/>
      <c r="J93" s="269"/>
      <c r="K93" s="263"/>
      <c r="L93" s="270"/>
      <c r="M93" s="263"/>
      <c r="N93" s="271"/>
      <c r="O93" s="1440" t="s">
        <v>461</v>
      </c>
      <c r="P93" s="1440"/>
      <c r="Q93" s="1446">
        <f>U85+V85+W85</f>
        <v>0</v>
      </c>
      <c r="R93" s="1446"/>
      <c r="S93" s="181"/>
      <c r="T93" s="181"/>
      <c r="U93" s="181"/>
      <c r="V93" s="181"/>
    </row>
    <row r="94" spans="2:23" ht="30.75" customHeight="1" x14ac:dyDescent="0.45">
      <c r="E94" s="1439" t="s">
        <v>497</v>
      </c>
      <c r="F94" s="1439"/>
      <c r="G94" s="1447">
        <f>Q39+R39</f>
        <v>0</v>
      </c>
      <c r="H94" s="1447"/>
      <c r="I94" s="1447"/>
      <c r="J94" s="269"/>
      <c r="K94" s="263"/>
      <c r="L94" s="270"/>
      <c r="M94" s="263"/>
      <c r="N94" s="271"/>
      <c r="O94" s="1439" t="s">
        <v>497</v>
      </c>
      <c r="P94" s="1439"/>
      <c r="Q94" s="1448">
        <f>Q42+R42</f>
        <v>0</v>
      </c>
      <c r="R94" s="1448"/>
      <c r="S94" s="181"/>
      <c r="T94" s="181"/>
      <c r="U94" s="181"/>
      <c r="V94" s="181"/>
    </row>
    <row r="95" spans="2:23" ht="30.75" customHeight="1" x14ac:dyDescent="0.45">
      <c r="E95" s="1437" t="s">
        <v>9</v>
      </c>
      <c r="F95" s="1438"/>
      <c r="G95" s="1451" t="str">
        <f>SUM(G91:H94)&amp;" LITER"</f>
        <v>568,36 LITER</v>
      </c>
      <c r="H95" s="1451"/>
      <c r="I95" s="1451"/>
      <c r="J95" s="269"/>
      <c r="K95" s="263"/>
      <c r="L95" s="272"/>
      <c r="M95" s="263"/>
      <c r="N95" s="270"/>
      <c r="O95" s="1452" t="s">
        <v>9</v>
      </c>
      <c r="P95" s="1452"/>
      <c r="Q95" s="1453">
        <f>SUM(Q91:R94)+3781</f>
        <v>4073664</v>
      </c>
      <c r="R95" s="1453"/>
      <c r="S95" s="181"/>
      <c r="T95" s="181"/>
      <c r="U95" s="181"/>
      <c r="V95" s="181"/>
    </row>
    <row r="96" spans="2:23" ht="30.75" customHeight="1" x14ac:dyDescent="0.45">
      <c r="E96" s="263"/>
      <c r="F96" s="263"/>
      <c r="G96" s="272"/>
      <c r="H96" s="272"/>
      <c r="I96" s="272"/>
      <c r="J96" s="269"/>
      <c r="K96" s="263"/>
      <c r="L96" s="272"/>
      <c r="M96" s="263"/>
      <c r="N96" s="270"/>
      <c r="O96" s="263"/>
      <c r="P96" s="263"/>
      <c r="Q96" s="274"/>
      <c r="R96" s="274"/>
      <c r="S96" s="181"/>
      <c r="T96" s="181"/>
      <c r="U96" s="181"/>
      <c r="V96" s="181"/>
    </row>
    <row r="97" spans="2:22" ht="24" customHeight="1" x14ac:dyDescent="0.45">
      <c r="B97" s="890"/>
      <c r="C97" s="890"/>
      <c r="D97" s="890"/>
      <c r="E97" s="890"/>
      <c r="F97" s="890"/>
      <c r="G97" s="890"/>
      <c r="H97" s="890"/>
      <c r="I97" s="890"/>
      <c r="J97" s="890"/>
      <c r="K97" s="890"/>
      <c r="L97" s="890"/>
      <c r="M97" s="890"/>
      <c r="N97" s="207"/>
      <c r="O97" s="251"/>
      <c r="P97" s="251"/>
      <c r="Q97" s="181"/>
      <c r="R97" s="181"/>
      <c r="S97" s="181"/>
      <c r="T97" s="181"/>
      <c r="U97" s="181"/>
      <c r="V97" s="181"/>
    </row>
    <row r="98" spans="2:22" ht="14.25" customHeight="1" x14ac:dyDescent="0.45">
      <c r="B98" s="890"/>
      <c r="C98" s="890"/>
      <c r="D98" s="890"/>
      <c r="E98" s="890"/>
      <c r="F98" s="890"/>
      <c r="G98" s="890"/>
      <c r="H98" s="890"/>
      <c r="I98" s="890"/>
      <c r="J98" s="890"/>
      <c r="K98" s="890"/>
      <c r="L98" s="890"/>
      <c r="M98" s="890"/>
      <c r="N98" s="251"/>
      <c r="O98" s="251"/>
      <c r="P98" s="251"/>
      <c r="Q98" s="181"/>
      <c r="R98" s="181"/>
      <c r="S98" s="181"/>
      <c r="T98" s="181"/>
      <c r="U98" s="181"/>
      <c r="V98" s="181"/>
    </row>
    <row r="99" spans="2:22" ht="24" customHeight="1" x14ac:dyDescent="0.35">
      <c r="B99" s="892" t="s">
        <v>498</v>
      </c>
      <c r="C99" s="889"/>
      <c r="D99" s="889"/>
      <c r="E99" s="889"/>
      <c r="F99" s="889"/>
      <c r="G99" s="889"/>
      <c r="H99" s="889"/>
      <c r="I99" s="892"/>
      <c r="J99" s="892"/>
      <c r="L99" s="263" t="s">
        <v>499</v>
      </c>
      <c r="M99" s="892"/>
      <c r="N99" s="253"/>
      <c r="O99" s="253"/>
      <c r="P99" s="253"/>
      <c r="R99" s="259"/>
      <c r="S99" s="259"/>
      <c r="U99" s="262" t="s">
        <v>500</v>
      </c>
      <c r="V99" s="259"/>
    </row>
    <row r="100" spans="2:22" ht="21" customHeight="1" x14ac:dyDescent="0.6">
      <c r="B100" s="890"/>
      <c r="C100" s="183"/>
      <c r="D100" s="183"/>
      <c r="E100" s="183"/>
      <c r="F100" s="183"/>
      <c r="G100" s="183"/>
      <c r="H100" s="183"/>
      <c r="I100" s="183"/>
      <c r="J100" s="183"/>
      <c r="L100" s="890"/>
      <c r="M100" s="183"/>
      <c r="N100" s="254"/>
      <c r="O100" s="254"/>
      <c r="P100" s="254"/>
      <c r="R100" s="184"/>
      <c r="S100" s="183"/>
      <c r="U100" s="890"/>
      <c r="V100" s="183"/>
    </row>
    <row r="101" spans="2:22" ht="21" customHeight="1" x14ac:dyDescent="0.6">
      <c r="B101" s="890"/>
      <c r="C101" s="183"/>
      <c r="D101" s="183"/>
      <c r="E101" s="183"/>
      <c r="F101" s="183"/>
      <c r="G101" s="183"/>
      <c r="H101" s="183"/>
      <c r="I101" s="183"/>
      <c r="J101" s="183"/>
      <c r="L101" s="890"/>
      <c r="M101" s="183"/>
      <c r="N101" s="254"/>
      <c r="O101" s="254"/>
      <c r="P101" s="254"/>
      <c r="R101" s="184"/>
      <c r="S101" s="183"/>
      <c r="U101" s="890"/>
      <c r="V101" s="183"/>
    </row>
    <row r="102" spans="2:22" ht="21" customHeight="1" x14ac:dyDescent="0.6">
      <c r="B102" s="890"/>
      <c r="C102" s="183"/>
      <c r="D102" s="183"/>
      <c r="E102" s="183"/>
      <c r="F102" s="183"/>
      <c r="G102" s="183"/>
      <c r="H102" s="183"/>
      <c r="I102" s="183"/>
      <c r="J102" s="183"/>
      <c r="L102" s="890"/>
      <c r="M102" s="183"/>
      <c r="N102" s="254"/>
      <c r="O102" s="254"/>
      <c r="P102" s="254"/>
      <c r="R102" s="184"/>
      <c r="S102" s="183"/>
      <c r="U102" s="890"/>
      <c r="V102" s="183"/>
    </row>
    <row r="103" spans="2:22" ht="21" customHeight="1" x14ac:dyDescent="0.6">
      <c r="B103" s="890"/>
      <c r="C103" s="183"/>
      <c r="D103" s="183"/>
      <c r="E103" s="183"/>
      <c r="F103" s="183"/>
      <c r="G103" s="183"/>
      <c r="H103" s="183"/>
      <c r="I103" s="183"/>
      <c r="J103" s="183"/>
      <c r="L103" s="890"/>
      <c r="M103" s="183"/>
      <c r="N103" s="252"/>
      <c r="O103" s="254"/>
      <c r="P103" s="254"/>
      <c r="R103" s="184"/>
      <c r="S103" s="183"/>
      <c r="U103" s="890"/>
      <c r="V103" s="183"/>
    </row>
    <row r="104" spans="2:22" ht="21" customHeight="1" x14ac:dyDescent="0.6">
      <c r="B104" s="890"/>
      <c r="C104" s="183"/>
      <c r="D104" s="183"/>
      <c r="E104" s="183"/>
      <c r="F104" s="183"/>
      <c r="G104" s="183"/>
      <c r="H104" s="183"/>
      <c r="I104" s="183"/>
      <c r="J104" s="183"/>
      <c r="L104" s="890"/>
      <c r="M104" s="183"/>
      <c r="N104" s="254"/>
      <c r="O104" s="254"/>
      <c r="P104" s="254"/>
      <c r="R104" s="184"/>
      <c r="S104" s="183"/>
      <c r="U104" s="890"/>
      <c r="V104" s="183"/>
    </row>
    <row r="105" spans="2:22" ht="24.5" x14ac:dyDescent="0.45">
      <c r="B105" s="893" t="s">
        <v>259</v>
      </c>
      <c r="C105" s="840"/>
      <c r="D105" s="840"/>
      <c r="E105" s="840"/>
      <c r="F105" s="840"/>
      <c r="G105" s="840"/>
      <c r="H105" s="840"/>
      <c r="I105" s="893"/>
      <c r="J105" s="893"/>
      <c r="L105" s="893" t="s">
        <v>501</v>
      </c>
      <c r="M105" s="893"/>
      <c r="N105" s="893"/>
      <c r="O105" s="893"/>
      <c r="P105" s="893"/>
      <c r="R105" s="840"/>
      <c r="S105" s="840"/>
      <c r="U105" s="893" t="s">
        <v>345</v>
      </c>
      <c r="V105" s="840"/>
    </row>
    <row r="109" spans="2:22" ht="25.5" customHeight="1" x14ac:dyDescent="0.35">
      <c r="Q109" s="1360"/>
      <c r="R109" s="1360"/>
      <c r="S109" s="1360"/>
      <c r="T109" s="1360"/>
      <c r="U109" s="1360"/>
      <c r="V109" s="1360"/>
    </row>
    <row r="110" spans="2:22" ht="24.5" x14ac:dyDescent="0.45">
      <c r="Q110" s="840"/>
      <c r="R110" s="840"/>
    </row>
    <row r="111" spans="2:22" ht="24.5" x14ac:dyDescent="0.45">
      <c r="Q111" s="840"/>
      <c r="R111" s="840"/>
    </row>
    <row r="112" spans="2:22" ht="24.5" x14ac:dyDescent="0.45">
      <c r="Q112" s="840"/>
      <c r="R112" s="840"/>
    </row>
    <row r="113" spans="17:22" ht="24.5" x14ac:dyDescent="0.45">
      <c r="Q113" s="840"/>
      <c r="R113" s="840"/>
    </row>
    <row r="114" spans="17:22" ht="24.5" x14ac:dyDescent="0.45">
      <c r="Q114" s="840"/>
      <c r="R114" s="840"/>
    </row>
    <row r="115" spans="17:22" ht="24.5" x14ac:dyDescent="0.45">
      <c r="Q115" s="1361"/>
      <c r="R115" s="1361"/>
      <c r="S115" s="1361"/>
      <c r="T115" s="1361"/>
      <c r="U115" s="1361"/>
      <c r="V115" s="1361"/>
    </row>
  </sheetData>
  <mergeCells count="107">
    <mergeCell ref="I5:J5"/>
    <mergeCell ref="K5:L5"/>
    <mergeCell ref="M5:N5"/>
    <mergeCell ref="O5:P5"/>
    <mergeCell ref="S5:T5"/>
    <mergeCell ref="U5:V5"/>
    <mergeCell ref="B1:W1"/>
    <mergeCell ref="B2:W2"/>
    <mergeCell ref="B3:V3"/>
    <mergeCell ref="B4:B7"/>
    <mergeCell ref="C4:P4"/>
    <mergeCell ref="Q4:R4"/>
    <mergeCell ref="S4:V4"/>
    <mergeCell ref="C5:D5"/>
    <mergeCell ref="E5:F5"/>
    <mergeCell ref="G5:H5"/>
    <mergeCell ref="Q6:R6"/>
    <mergeCell ref="Q7:R7"/>
    <mergeCell ref="S43:T43"/>
    <mergeCell ref="U43:V43"/>
    <mergeCell ref="C44:V44"/>
    <mergeCell ref="O40:P40"/>
    <mergeCell ref="S40:T40"/>
    <mergeCell ref="U40:V40"/>
    <mergeCell ref="C41:V41"/>
    <mergeCell ref="Q42:Q43"/>
    <mergeCell ref="R42:R43"/>
    <mergeCell ref="C43:D43"/>
    <mergeCell ref="E43:F43"/>
    <mergeCell ref="G43:H43"/>
    <mergeCell ref="I43:J43"/>
    <mergeCell ref="Q39:Q40"/>
    <mergeCell ref="R39:R40"/>
    <mergeCell ref="C40:D40"/>
    <mergeCell ref="E40:F40"/>
    <mergeCell ref="G40:H40"/>
    <mergeCell ref="I40:J40"/>
    <mergeCell ref="K40:L40"/>
    <mergeCell ref="M40:N40"/>
    <mergeCell ref="K43:L43"/>
    <mergeCell ref="M43:N43"/>
    <mergeCell ref="O43:P43"/>
    <mergeCell ref="M83:N83"/>
    <mergeCell ref="K48:L48"/>
    <mergeCell ref="M48:N48"/>
    <mergeCell ref="O48:P48"/>
    <mergeCell ref="Q48:R48"/>
    <mergeCell ref="S48:T48"/>
    <mergeCell ref="V49:W49"/>
    <mergeCell ref="B46:W46"/>
    <mergeCell ref="B47:B50"/>
    <mergeCell ref="C47:J47"/>
    <mergeCell ref="K47:L47"/>
    <mergeCell ref="M47:T47"/>
    <mergeCell ref="V47:W47"/>
    <mergeCell ref="C48:D48"/>
    <mergeCell ref="E48:F48"/>
    <mergeCell ref="G48:H48"/>
    <mergeCell ref="I48:J48"/>
    <mergeCell ref="V50:W50"/>
    <mergeCell ref="I86:J86"/>
    <mergeCell ref="K86:L86"/>
    <mergeCell ref="M86:N86"/>
    <mergeCell ref="O86:P86"/>
    <mergeCell ref="Q86:R86"/>
    <mergeCell ref="S86:T86"/>
    <mergeCell ref="O83:P83"/>
    <mergeCell ref="Q83:R83"/>
    <mergeCell ref="S83:T83"/>
    <mergeCell ref="C84:W84"/>
    <mergeCell ref="U85:U86"/>
    <mergeCell ref="V85:V86"/>
    <mergeCell ref="W85:W86"/>
    <mergeCell ref="C86:D86"/>
    <mergeCell ref="E86:F86"/>
    <mergeCell ref="G86:H86"/>
    <mergeCell ref="U82:U83"/>
    <mergeCell ref="V82:V83"/>
    <mergeCell ref="W82:W83"/>
    <mergeCell ref="C83:D83"/>
    <mergeCell ref="E83:F83"/>
    <mergeCell ref="G83:H83"/>
    <mergeCell ref="I83:J83"/>
    <mergeCell ref="K83:L83"/>
    <mergeCell ref="C87:W87"/>
    <mergeCell ref="E91:F91"/>
    <mergeCell ref="G91:I91"/>
    <mergeCell ref="O91:P91"/>
    <mergeCell ref="Q91:R91"/>
    <mergeCell ref="E92:F92"/>
    <mergeCell ref="G92:I92"/>
    <mergeCell ref="O92:P92"/>
    <mergeCell ref="Q92:R92"/>
    <mergeCell ref="E95:F95"/>
    <mergeCell ref="G95:I95"/>
    <mergeCell ref="O95:P95"/>
    <mergeCell ref="Q95:R95"/>
    <mergeCell ref="Q109:V109"/>
    <mergeCell ref="Q115:V115"/>
    <mergeCell ref="E93:F93"/>
    <mergeCell ref="G93:I93"/>
    <mergeCell ref="O93:P93"/>
    <mergeCell ref="Q93:R93"/>
    <mergeCell ref="E94:F94"/>
    <mergeCell ref="G94:I94"/>
    <mergeCell ref="O94:P94"/>
    <mergeCell ref="Q94:R94"/>
  </mergeCells>
  <pageMargins left="0.12" right="0.12" top="0.75" bottom="0.12" header="0.3" footer="0.14000000000000001"/>
  <pageSetup paperSize="9" scale="39" fitToHeight="0" orientation="landscape" r:id="rId1"/>
  <rowBreaks count="1" manualBreakCount="1">
    <brk id="45" max="22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26"/>
  <dimension ref="A1:N79"/>
  <sheetViews>
    <sheetView workbookViewId="0">
      <selection sqref="A1:N1"/>
    </sheetView>
  </sheetViews>
  <sheetFormatPr defaultColWidth="9.1796875" defaultRowHeight="14" x14ac:dyDescent="0.3"/>
  <cols>
    <col min="1" max="1" width="21.1796875" style="276" bestFit="1" customWidth="1"/>
    <col min="2" max="2" width="17.453125" style="276" bestFit="1" customWidth="1"/>
    <col min="3" max="3" width="14.453125" style="276" bestFit="1" customWidth="1"/>
    <col min="4" max="4" width="14.1796875" style="276" customWidth="1"/>
    <col min="5" max="5" width="15" style="276" bestFit="1" customWidth="1"/>
    <col min="6" max="7" width="14.453125" style="276" bestFit="1" customWidth="1"/>
    <col min="8" max="8" width="19.1796875" style="276" bestFit="1" customWidth="1"/>
    <col min="9" max="9" width="14.453125" style="276" bestFit="1" customWidth="1"/>
    <col min="10" max="11" width="17.453125" style="276" bestFit="1" customWidth="1"/>
    <col min="12" max="13" width="14.453125" style="276" bestFit="1" customWidth="1"/>
    <col min="14" max="14" width="19.453125" style="276" bestFit="1" customWidth="1"/>
    <col min="15" max="16384" width="9.1796875" style="276"/>
  </cols>
  <sheetData>
    <row r="1" spans="1:14" x14ac:dyDescent="0.3">
      <c r="A1" s="1462" t="s">
        <v>0</v>
      </c>
      <c r="B1" s="1462"/>
      <c r="C1" s="1462"/>
      <c r="D1" s="1462"/>
      <c r="E1" s="1462"/>
      <c r="F1" s="1462"/>
      <c r="G1" s="1462"/>
      <c r="H1" s="1462"/>
      <c r="I1" s="1462"/>
      <c r="J1" s="1462"/>
      <c r="K1" s="1462"/>
      <c r="L1" s="1462"/>
      <c r="M1" s="1462"/>
      <c r="N1" s="1462"/>
    </row>
    <row r="2" spans="1:14" x14ac:dyDescent="0.3">
      <c r="A2" s="1462" t="s">
        <v>506</v>
      </c>
      <c r="B2" s="1462"/>
      <c r="C2" s="1462"/>
      <c r="D2" s="1462"/>
      <c r="E2" s="1462"/>
      <c r="F2" s="1462"/>
      <c r="G2" s="1462"/>
      <c r="H2" s="1462"/>
      <c r="I2" s="1462"/>
      <c r="J2" s="1462"/>
      <c r="K2" s="1462"/>
      <c r="L2" s="1462"/>
      <c r="M2" s="1462"/>
      <c r="N2" s="1462"/>
    </row>
    <row r="4" spans="1:14" s="277" customFormat="1" ht="29.25" customHeight="1" x14ac:dyDescent="0.3">
      <c r="A4" s="1236" t="s">
        <v>2</v>
      </c>
      <c r="B4" s="869" t="s">
        <v>349</v>
      </c>
      <c r="C4" s="1268" t="s">
        <v>347</v>
      </c>
      <c r="D4" s="1269"/>
      <c r="E4" s="1268" t="s">
        <v>349</v>
      </c>
      <c r="F4" s="1281"/>
      <c r="G4" s="1269"/>
      <c r="H4" s="869"/>
      <c r="I4" s="285"/>
      <c r="J4" s="285" t="s">
        <v>349</v>
      </c>
      <c r="K4" s="869" t="s">
        <v>232</v>
      </c>
      <c r="L4" s="1236" t="s">
        <v>350</v>
      </c>
      <c r="M4" s="1236"/>
      <c r="N4" s="1245" t="s">
        <v>9</v>
      </c>
    </row>
    <row r="5" spans="1:14" s="275" customFormat="1" ht="29.25" customHeight="1" x14ac:dyDescent="0.3">
      <c r="A5" s="1236"/>
      <c r="B5" s="869" t="s">
        <v>507</v>
      </c>
      <c r="C5" s="869" t="s">
        <v>195</v>
      </c>
      <c r="D5" s="869" t="s">
        <v>196</v>
      </c>
      <c r="E5" s="869" t="s">
        <v>269</v>
      </c>
      <c r="F5" s="869" t="s">
        <v>192</v>
      </c>
      <c r="G5" s="869" t="s">
        <v>20</v>
      </c>
      <c r="H5" s="869" t="s">
        <v>309</v>
      </c>
      <c r="I5" s="869" t="s">
        <v>390</v>
      </c>
      <c r="J5" s="869" t="s">
        <v>193</v>
      </c>
      <c r="K5" s="869" t="s">
        <v>391</v>
      </c>
      <c r="L5" s="869" t="s">
        <v>392</v>
      </c>
      <c r="M5" s="869" t="s">
        <v>393</v>
      </c>
      <c r="N5" s="1247"/>
    </row>
    <row r="6" spans="1:14" x14ac:dyDescent="0.3">
      <c r="A6" s="280" t="s">
        <v>508</v>
      </c>
      <c r="B6" s="280">
        <v>159886</v>
      </c>
      <c r="C6" s="280"/>
      <c r="D6" s="280">
        <v>188593</v>
      </c>
      <c r="E6" s="281"/>
      <c r="F6" s="281">
        <v>76701</v>
      </c>
      <c r="G6" s="281"/>
      <c r="H6" s="281"/>
      <c r="I6" s="281"/>
      <c r="J6" s="281"/>
      <c r="K6" s="281"/>
      <c r="L6" s="281"/>
      <c r="M6" s="281"/>
      <c r="N6" s="281"/>
    </row>
    <row r="7" spans="1:14" x14ac:dyDescent="0.3">
      <c r="A7" s="280" t="s">
        <v>509</v>
      </c>
      <c r="B7" s="280">
        <v>159034</v>
      </c>
      <c r="C7" s="280"/>
      <c r="D7" s="280"/>
      <c r="E7" s="281"/>
      <c r="F7" s="281"/>
      <c r="G7" s="281"/>
      <c r="H7" s="281"/>
      <c r="I7" s="281"/>
      <c r="J7" s="281">
        <v>85332</v>
      </c>
      <c r="K7" s="281">
        <v>160423</v>
      </c>
      <c r="L7" s="281"/>
      <c r="M7" s="281"/>
      <c r="N7" s="281"/>
    </row>
    <row r="8" spans="1:14" x14ac:dyDescent="0.3">
      <c r="A8" s="280" t="s">
        <v>510</v>
      </c>
      <c r="B8" s="280">
        <v>175266</v>
      </c>
      <c r="C8" s="280">
        <v>173813</v>
      </c>
      <c r="D8" s="280"/>
      <c r="E8" s="281"/>
      <c r="F8" s="281"/>
      <c r="G8" s="281">
        <v>117000</v>
      </c>
      <c r="H8" s="281"/>
      <c r="I8" s="281"/>
      <c r="J8" s="281"/>
      <c r="K8" s="281"/>
      <c r="L8" s="281"/>
      <c r="M8" s="281"/>
      <c r="N8" s="281"/>
    </row>
    <row r="9" spans="1:14" x14ac:dyDescent="0.3">
      <c r="A9" s="280" t="s">
        <v>511</v>
      </c>
      <c r="B9" s="280">
        <v>162244</v>
      </c>
      <c r="C9" s="280"/>
      <c r="D9" s="280"/>
      <c r="E9" s="281"/>
      <c r="F9" s="281"/>
      <c r="G9" s="281"/>
      <c r="H9" s="281"/>
      <c r="I9" s="281"/>
      <c r="J9" s="281"/>
      <c r="K9" s="281">
        <v>162431</v>
      </c>
      <c r="L9" s="281"/>
      <c r="M9" s="281"/>
      <c r="N9" s="281"/>
    </row>
    <row r="10" spans="1:14" x14ac:dyDescent="0.3">
      <c r="A10" s="280" t="s">
        <v>512</v>
      </c>
      <c r="B10" s="280">
        <v>171938</v>
      </c>
      <c r="C10" s="280"/>
      <c r="D10" s="280"/>
      <c r="E10" s="281"/>
      <c r="F10" s="281"/>
      <c r="G10" s="281">
        <v>117000</v>
      </c>
      <c r="H10" s="281"/>
      <c r="I10" s="281"/>
      <c r="J10" s="281"/>
      <c r="K10" s="281"/>
      <c r="L10" s="281"/>
      <c r="M10" s="281"/>
      <c r="N10" s="281"/>
    </row>
    <row r="11" spans="1:14" x14ac:dyDescent="0.3">
      <c r="A11" s="280" t="s">
        <v>513</v>
      </c>
      <c r="B11" s="280">
        <v>183534</v>
      </c>
      <c r="C11" s="280">
        <v>148990</v>
      </c>
      <c r="D11" s="280"/>
      <c r="E11" s="281">
        <v>260988</v>
      </c>
      <c r="F11" s="281"/>
      <c r="G11" s="281"/>
      <c r="H11" s="281"/>
      <c r="I11" s="281"/>
      <c r="J11" s="281"/>
      <c r="K11" s="281">
        <v>159341</v>
      </c>
      <c r="L11" s="281"/>
      <c r="M11" s="281"/>
      <c r="N11" s="281"/>
    </row>
    <row r="12" spans="1:14" x14ac:dyDescent="0.3">
      <c r="A12" s="280" t="s">
        <v>514</v>
      </c>
      <c r="B12" s="280">
        <v>211380</v>
      </c>
      <c r="C12" s="280"/>
      <c r="D12" s="280"/>
      <c r="E12" s="281"/>
      <c r="F12" s="281">
        <v>70085</v>
      </c>
      <c r="G12" s="281">
        <v>117000</v>
      </c>
      <c r="H12" s="281">
        <v>91962</v>
      </c>
      <c r="I12" s="281"/>
      <c r="J12" s="281">
        <v>71068</v>
      </c>
      <c r="K12" s="281"/>
      <c r="L12" s="281">
        <v>503580</v>
      </c>
      <c r="M12" s="281">
        <v>556400</v>
      </c>
      <c r="N12" s="281"/>
    </row>
    <row r="13" spans="1:14" x14ac:dyDescent="0.3">
      <c r="A13" s="280" t="s">
        <v>515</v>
      </c>
      <c r="B13" s="280">
        <v>206076</v>
      </c>
      <c r="C13" s="280"/>
      <c r="D13" s="280">
        <v>198636</v>
      </c>
      <c r="E13" s="281"/>
      <c r="F13" s="281"/>
      <c r="G13" s="281"/>
      <c r="H13" s="281"/>
      <c r="I13" s="281"/>
      <c r="J13" s="281"/>
      <c r="K13" s="281">
        <v>220884</v>
      </c>
      <c r="L13" s="281"/>
      <c r="M13" s="281"/>
      <c r="N13" s="281"/>
    </row>
    <row r="14" spans="1:14" x14ac:dyDescent="0.3">
      <c r="A14" s="280" t="s">
        <v>516</v>
      </c>
      <c r="B14" s="280">
        <v>195858</v>
      </c>
      <c r="C14" s="280"/>
      <c r="D14" s="280"/>
      <c r="E14" s="281"/>
      <c r="F14" s="281"/>
      <c r="G14" s="281"/>
      <c r="H14" s="281"/>
      <c r="I14" s="281"/>
      <c r="J14" s="281"/>
      <c r="K14" s="281"/>
      <c r="L14" s="281"/>
      <c r="M14" s="281"/>
      <c r="N14" s="281"/>
    </row>
    <row r="15" spans="1:14" x14ac:dyDescent="0.3">
      <c r="A15" s="280" t="s">
        <v>517</v>
      </c>
      <c r="B15" s="280">
        <v>153991</v>
      </c>
      <c r="C15" s="280">
        <v>179735</v>
      </c>
      <c r="D15" s="280"/>
      <c r="E15" s="281"/>
      <c r="F15" s="281"/>
      <c r="G15" s="281"/>
      <c r="H15" s="281"/>
      <c r="I15" s="281"/>
      <c r="J15" s="281"/>
      <c r="K15" s="281">
        <v>154088</v>
      </c>
      <c r="L15" s="281"/>
      <c r="M15" s="281"/>
      <c r="N15" s="281"/>
    </row>
    <row r="16" spans="1:14" x14ac:dyDescent="0.3">
      <c r="A16" s="280" t="s">
        <v>518</v>
      </c>
      <c r="B16" s="280">
        <v>181038</v>
      </c>
      <c r="C16" s="280"/>
      <c r="D16" s="280"/>
      <c r="E16" s="281"/>
      <c r="F16" s="281"/>
      <c r="G16" s="281"/>
      <c r="H16" s="281"/>
      <c r="I16" s="281"/>
      <c r="J16" s="281"/>
      <c r="K16" s="281"/>
      <c r="L16" s="281"/>
      <c r="M16" s="281"/>
      <c r="N16" s="281"/>
    </row>
    <row r="17" spans="1:14" x14ac:dyDescent="0.3">
      <c r="A17" s="280" t="s">
        <v>519</v>
      </c>
      <c r="B17" s="280">
        <v>174492</v>
      </c>
      <c r="C17" s="280"/>
      <c r="D17" s="280">
        <v>199408</v>
      </c>
      <c r="E17" s="281"/>
      <c r="F17" s="281"/>
      <c r="G17" s="281">
        <v>117000</v>
      </c>
      <c r="H17" s="281"/>
      <c r="I17" s="281">
        <v>229476</v>
      </c>
      <c r="J17" s="281">
        <v>81588</v>
      </c>
      <c r="K17" s="281">
        <v>221399</v>
      </c>
      <c r="L17" s="281"/>
      <c r="M17" s="281">
        <v>582750</v>
      </c>
      <c r="N17" s="281"/>
    </row>
    <row r="18" spans="1:14" x14ac:dyDescent="0.3">
      <c r="A18" s="280" t="s">
        <v>520</v>
      </c>
      <c r="B18" s="280"/>
      <c r="C18" s="280"/>
      <c r="D18" s="280"/>
      <c r="E18" s="281">
        <v>273234</v>
      </c>
      <c r="F18" s="281"/>
      <c r="G18" s="281">
        <v>117000</v>
      </c>
      <c r="H18" s="281"/>
      <c r="I18" s="281"/>
      <c r="J18" s="281"/>
      <c r="K18" s="281"/>
      <c r="L18" s="281"/>
      <c r="M18" s="281"/>
      <c r="N18" s="281"/>
    </row>
    <row r="19" spans="1:14" x14ac:dyDescent="0.3">
      <c r="A19" s="280" t="s">
        <v>521</v>
      </c>
      <c r="B19" s="280"/>
      <c r="C19" s="280"/>
      <c r="D19" s="280"/>
      <c r="E19" s="281"/>
      <c r="F19" s="281">
        <v>58164</v>
      </c>
      <c r="G19" s="281"/>
      <c r="H19" s="281">
        <v>68710</v>
      </c>
      <c r="I19" s="281"/>
      <c r="J19" s="281"/>
      <c r="K19" s="281"/>
      <c r="L19" s="281"/>
      <c r="M19" s="281"/>
      <c r="N19" s="281"/>
    </row>
    <row r="20" spans="1:14" x14ac:dyDescent="0.3">
      <c r="A20" s="280" t="s">
        <v>522</v>
      </c>
      <c r="B20" s="280"/>
      <c r="C20" s="280"/>
      <c r="D20" s="280"/>
      <c r="E20" s="281"/>
      <c r="F20" s="281"/>
      <c r="G20" s="281">
        <v>117000</v>
      </c>
      <c r="H20" s="281"/>
      <c r="I20" s="281"/>
      <c r="J20" s="281"/>
      <c r="K20" s="281"/>
      <c r="L20" s="281"/>
      <c r="M20" s="281"/>
      <c r="N20" s="281"/>
    </row>
    <row r="21" spans="1:14" x14ac:dyDescent="0.3">
      <c r="A21" s="280" t="s">
        <v>523</v>
      </c>
      <c r="B21" s="280">
        <v>268354</v>
      </c>
      <c r="C21" s="280"/>
      <c r="D21" s="280"/>
      <c r="E21" s="281"/>
      <c r="F21" s="281"/>
      <c r="G21" s="281"/>
      <c r="H21" s="281"/>
      <c r="I21" s="281"/>
      <c r="J21" s="281"/>
      <c r="K21" s="281">
        <v>311318</v>
      </c>
      <c r="L21" s="281"/>
      <c r="M21" s="281"/>
      <c r="N21" s="281"/>
    </row>
    <row r="22" spans="1:14" x14ac:dyDescent="0.3">
      <c r="A22" s="280" t="s">
        <v>524</v>
      </c>
      <c r="B22" s="280">
        <v>248049</v>
      </c>
      <c r="C22" s="280">
        <v>159599</v>
      </c>
      <c r="D22" s="280">
        <v>202962</v>
      </c>
      <c r="E22" s="281"/>
      <c r="F22" s="281"/>
      <c r="G22" s="281">
        <v>117000</v>
      </c>
      <c r="H22" s="281"/>
      <c r="I22" s="281"/>
      <c r="J22" s="281"/>
      <c r="K22" s="281"/>
      <c r="L22" s="281"/>
      <c r="M22" s="281">
        <v>672420</v>
      </c>
      <c r="N22" s="281"/>
    </row>
    <row r="23" spans="1:14" x14ac:dyDescent="0.3">
      <c r="A23" s="280" t="s">
        <v>525</v>
      </c>
      <c r="B23" s="281"/>
      <c r="C23" s="280"/>
      <c r="D23" s="280"/>
      <c r="E23" s="281"/>
      <c r="F23" s="281"/>
      <c r="G23" s="281">
        <v>117000</v>
      </c>
      <c r="H23" s="281"/>
      <c r="I23" s="281"/>
      <c r="J23" s="281"/>
      <c r="K23" s="281">
        <v>138947</v>
      </c>
      <c r="L23" s="281"/>
      <c r="M23" s="281"/>
      <c r="N23" s="281"/>
    </row>
    <row r="24" spans="1:14" x14ac:dyDescent="0.3">
      <c r="A24" s="280" t="s">
        <v>526</v>
      </c>
      <c r="B24" s="280">
        <v>230724</v>
      </c>
      <c r="C24" s="280"/>
      <c r="D24" s="280"/>
      <c r="E24" s="281"/>
      <c r="F24" s="281"/>
      <c r="G24" s="281">
        <v>117000</v>
      </c>
      <c r="H24" s="281"/>
      <c r="I24" s="281"/>
      <c r="J24" s="281"/>
      <c r="K24" s="281">
        <v>92700</v>
      </c>
      <c r="L24" s="281">
        <v>487940</v>
      </c>
      <c r="M24" s="281"/>
      <c r="N24" s="281"/>
    </row>
    <row r="25" spans="1:14" x14ac:dyDescent="0.3">
      <c r="A25" s="280" t="s">
        <v>527</v>
      </c>
      <c r="B25" s="280">
        <v>219960</v>
      </c>
      <c r="C25" s="280">
        <v>133334</v>
      </c>
      <c r="D25" s="280"/>
      <c r="E25" s="281">
        <v>227916</v>
      </c>
      <c r="F25" s="281">
        <v>81900</v>
      </c>
      <c r="G25" s="281"/>
      <c r="H25" s="281">
        <v>109980</v>
      </c>
      <c r="I25" s="281"/>
      <c r="J25" s="281"/>
      <c r="K25" s="281"/>
      <c r="L25" s="281"/>
      <c r="M25" s="281"/>
      <c r="N25" s="281"/>
    </row>
    <row r="26" spans="1:14" x14ac:dyDescent="0.3">
      <c r="A26" s="280" t="s">
        <v>528</v>
      </c>
      <c r="B26" s="280">
        <v>196638</v>
      </c>
      <c r="C26" s="280"/>
      <c r="D26" s="280">
        <v>219545</v>
      </c>
      <c r="E26" s="281"/>
      <c r="F26" s="281"/>
      <c r="G26" s="281">
        <v>117000</v>
      </c>
      <c r="H26" s="281"/>
      <c r="I26" s="281"/>
      <c r="J26" s="281">
        <v>80496</v>
      </c>
      <c r="K26" s="281"/>
      <c r="L26" s="281"/>
      <c r="M26" s="281">
        <v>518280</v>
      </c>
      <c r="N26" s="281"/>
    </row>
    <row r="27" spans="1:14" x14ac:dyDescent="0.3">
      <c r="A27" s="280" t="s">
        <v>529</v>
      </c>
      <c r="B27" s="280">
        <v>219336</v>
      </c>
      <c r="C27" s="280"/>
      <c r="D27" s="280"/>
      <c r="E27" s="281"/>
      <c r="F27" s="281"/>
      <c r="G27" s="281"/>
      <c r="H27" s="281"/>
      <c r="I27" s="281"/>
      <c r="J27" s="281"/>
      <c r="K27" s="281">
        <v>232162</v>
      </c>
      <c r="L27" s="281"/>
      <c r="M27" s="281"/>
      <c r="N27" s="281"/>
    </row>
    <row r="28" spans="1:14" x14ac:dyDescent="0.3">
      <c r="A28" s="280" t="s">
        <v>530</v>
      </c>
      <c r="B28" s="280">
        <v>218556</v>
      </c>
      <c r="C28" s="280"/>
      <c r="D28" s="280"/>
      <c r="E28" s="281"/>
      <c r="F28" s="281"/>
      <c r="G28" s="281"/>
      <c r="H28" s="281"/>
      <c r="I28" s="281"/>
      <c r="J28" s="281"/>
      <c r="K28" s="281"/>
      <c r="L28" s="281"/>
      <c r="M28" s="281"/>
      <c r="N28" s="281"/>
    </row>
    <row r="29" spans="1:14" x14ac:dyDescent="0.3">
      <c r="A29" s="280" t="s">
        <v>531</v>
      </c>
      <c r="B29" s="280">
        <v>175344</v>
      </c>
      <c r="C29" s="280">
        <v>185091</v>
      </c>
      <c r="D29" s="280"/>
      <c r="E29" s="281"/>
      <c r="F29" s="281"/>
      <c r="G29" s="281">
        <v>117000</v>
      </c>
      <c r="H29" s="281">
        <v>72930</v>
      </c>
      <c r="I29" s="281"/>
      <c r="J29" s="281"/>
      <c r="K29" s="281">
        <v>151101</v>
      </c>
      <c r="L29" s="281"/>
      <c r="M29" s="281">
        <v>444150</v>
      </c>
      <c r="N29" s="281"/>
    </row>
    <row r="30" spans="1:14" x14ac:dyDescent="0.3">
      <c r="A30" s="280" t="s">
        <v>532</v>
      </c>
      <c r="B30" s="280">
        <v>159493</v>
      </c>
      <c r="C30" s="280"/>
      <c r="D30" s="280"/>
      <c r="E30" s="281"/>
      <c r="F30" s="281"/>
      <c r="G30" s="281"/>
      <c r="H30" s="281"/>
      <c r="I30" s="281"/>
      <c r="J30" s="281"/>
      <c r="K30" s="281"/>
      <c r="L30" s="281"/>
      <c r="M30" s="281"/>
      <c r="N30" s="281"/>
    </row>
    <row r="31" spans="1:14" x14ac:dyDescent="0.3">
      <c r="A31" s="280" t="s">
        <v>533</v>
      </c>
      <c r="B31" s="280">
        <v>229866</v>
      </c>
      <c r="C31" s="280"/>
      <c r="D31" s="280"/>
      <c r="E31" s="281"/>
      <c r="F31" s="281">
        <v>72050</v>
      </c>
      <c r="G31" s="281">
        <v>117000</v>
      </c>
      <c r="H31" s="281">
        <v>93272</v>
      </c>
      <c r="I31" s="281"/>
      <c r="J31" s="281"/>
      <c r="K31" s="281">
        <v>215991</v>
      </c>
      <c r="L31" s="281"/>
      <c r="M31" s="281"/>
      <c r="N31" s="281"/>
    </row>
    <row r="32" spans="1:14" x14ac:dyDescent="0.3">
      <c r="A32" s="280" t="s">
        <v>534</v>
      </c>
      <c r="B32" s="280">
        <v>207246</v>
      </c>
      <c r="C32" s="280">
        <v>175306</v>
      </c>
      <c r="D32" s="280"/>
      <c r="E32" s="281">
        <v>300144</v>
      </c>
      <c r="F32" s="281"/>
      <c r="G32" s="281"/>
      <c r="H32" s="281"/>
      <c r="I32" s="281"/>
      <c r="J32" s="281"/>
      <c r="K32" s="281">
        <v>108871</v>
      </c>
      <c r="L32" s="281">
        <v>443630</v>
      </c>
      <c r="M32" s="281"/>
      <c r="N32" s="281"/>
    </row>
    <row r="33" spans="1:14" x14ac:dyDescent="0.3">
      <c r="A33" s="280" t="s">
        <v>535</v>
      </c>
      <c r="B33" s="280"/>
      <c r="C33" s="280"/>
      <c r="D33" s="280"/>
      <c r="E33" s="281"/>
      <c r="F33" s="281"/>
      <c r="G33" s="281">
        <v>117000</v>
      </c>
      <c r="H33" s="281"/>
      <c r="I33" s="281"/>
      <c r="J33" s="281">
        <v>73491</v>
      </c>
      <c r="K33" s="281"/>
      <c r="L33" s="281"/>
      <c r="M33" s="281">
        <v>465260</v>
      </c>
      <c r="N33" s="281"/>
    </row>
    <row r="34" spans="1:14" x14ac:dyDescent="0.3">
      <c r="A34" s="280" t="s">
        <v>536</v>
      </c>
      <c r="B34" s="280">
        <v>222924</v>
      </c>
      <c r="C34" s="280"/>
      <c r="D34" s="280">
        <v>170723</v>
      </c>
      <c r="E34" s="281"/>
      <c r="F34" s="281"/>
      <c r="G34" s="281">
        <v>117000</v>
      </c>
      <c r="H34" s="281"/>
      <c r="I34" s="281"/>
      <c r="J34" s="281">
        <v>48438</v>
      </c>
      <c r="K34" s="281"/>
      <c r="L34" s="281"/>
      <c r="M34" s="281"/>
      <c r="N34" s="281"/>
    </row>
    <row r="35" spans="1:14" x14ac:dyDescent="0.3">
      <c r="A35" s="282" t="s">
        <v>537</v>
      </c>
      <c r="B35" s="282">
        <v>228228</v>
      </c>
      <c r="C35" s="282">
        <v>194001</v>
      </c>
      <c r="D35" s="282"/>
      <c r="E35" s="281"/>
      <c r="F35" s="281"/>
      <c r="G35" s="281"/>
      <c r="H35" s="281"/>
      <c r="I35" s="281"/>
      <c r="J35" s="281"/>
      <c r="K35" s="281">
        <v>251166</v>
      </c>
      <c r="L35" s="281"/>
      <c r="M35" s="281"/>
      <c r="N35" s="281"/>
    </row>
    <row r="36" spans="1:14" s="277" customFormat="1" x14ac:dyDescent="0.3">
      <c r="A36" s="278" t="s">
        <v>113</v>
      </c>
      <c r="B36" s="279">
        <f t="shared" ref="B36:M36" si="0">SUM(B6:B35)</f>
        <v>4959455</v>
      </c>
      <c r="C36" s="279">
        <f t="shared" si="0"/>
        <v>1349869</v>
      </c>
      <c r="D36" s="279">
        <f>SUM(D6:D35)</f>
        <v>1179867</v>
      </c>
      <c r="E36" s="279">
        <f t="shared" si="0"/>
        <v>1062282</v>
      </c>
      <c r="F36" s="279">
        <f t="shared" si="0"/>
        <v>358900</v>
      </c>
      <c r="G36" s="279">
        <f t="shared" si="0"/>
        <v>1638000</v>
      </c>
      <c r="H36" s="279">
        <f t="shared" si="0"/>
        <v>436854</v>
      </c>
      <c r="I36" s="279">
        <f t="shared" si="0"/>
        <v>229476</v>
      </c>
      <c r="J36" s="279">
        <f t="shared" si="0"/>
        <v>440413</v>
      </c>
      <c r="K36" s="279">
        <f t="shared" si="0"/>
        <v>2580822</v>
      </c>
      <c r="L36" s="279">
        <f t="shared" si="0"/>
        <v>1435150</v>
      </c>
      <c r="M36" s="279">
        <f t="shared" si="0"/>
        <v>3239260</v>
      </c>
      <c r="N36" s="279">
        <f>SUM(B36:M36)</f>
        <v>18910348</v>
      </c>
    </row>
    <row r="37" spans="1:14" x14ac:dyDescent="0.3">
      <c r="A37" s="283"/>
      <c r="B37" s="283"/>
      <c r="C37" s="283"/>
      <c r="D37" s="283"/>
      <c r="E37" s="283"/>
      <c r="F37" s="283"/>
      <c r="G37" s="283"/>
      <c r="H37" s="283"/>
      <c r="I37" s="283"/>
      <c r="J37" s="284"/>
      <c r="K37" s="283"/>
      <c r="L37" s="283"/>
      <c r="M37" s="283"/>
      <c r="N37" s="283"/>
    </row>
    <row r="38" spans="1:14" s="277" customFormat="1" ht="29.25" customHeight="1" x14ac:dyDescent="0.3">
      <c r="A38" s="1236" t="s">
        <v>2</v>
      </c>
      <c r="B38" s="285"/>
      <c r="C38" s="1236" t="s">
        <v>353</v>
      </c>
      <c r="D38" s="1236"/>
      <c r="E38" s="1236"/>
      <c r="F38" s="1268" t="s">
        <v>394</v>
      </c>
      <c r="G38" s="1281"/>
      <c r="H38" s="1281"/>
      <c r="I38" s="1269"/>
      <c r="J38" s="287"/>
      <c r="K38" s="285" t="s">
        <v>349</v>
      </c>
      <c r="L38" s="285"/>
      <c r="M38" s="285"/>
      <c r="N38" s="1245" t="s">
        <v>9</v>
      </c>
    </row>
    <row r="39" spans="1:14" s="277" customFormat="1" ht="29.25" customHeight="1" x14ac:dyDescent="0.3">
      <c r="A39" s="1236"/>
      <c r="B39" s="285" t="s">
        <v>306</v>
      </c>
      <c r="C39" s="285" t="s">
        <v>322</v>
      </c>
      <c r="D39" s="285" t="s">
        <v>354</v>
      </c>
      <c r="E39" s="285" t="s">
        <v>355</v>
      </c>
      <c r="F39" s="869" t="s">
        <v>197</v>
      </c>
      <c r="G39" s="869" t="s">
        <v>198</v>
      </c>
      <c r="H39" s="285" t="s">
        <v>199</v>
      </c>
      <c r="I39" s="285" t="s">
        <v>123</v>
      </c>
      <c r="J39" s="869" t="s">
        <v>307</v>
      </c>
      <c r="K39" s="869" t="s">
        <v>375</v>
      </c>
      <c r="L39" s="285"/>
      <c r="M39" s="285"/>
      <c r="N39" s="1247"/>
    </row>
    <row r="40" spans="1:14" x14ac:dyDescent="0.3">
      <c r="A40" s="280" t="s">
        <v>508</v>
      </c>
      <c r="B40" s="281"/>
      <c r="C40" s="281"/>
      <c r="D40" s="281"/>
      <c r="E40" s="281"/>
      <c r="F40" s="281"/>
      <c r="G40" s="281">
        <v>82858</v>
      </c>
      <c r="H40" s="281"/>
      <c r="I40" s="281"/>
      <c r="J40" s="281"/>
      <c r="K40" s="281"/>
      <c r="L40" s="281"/>
      <c r="M40" s="281"/>
      <c r="N40" s="281"/>
    </row>
    <row r="41" spans="1:14" x14ac:dyDescent="0.3">
      <c r="A41" s="280" t="s">
        <v>509</v>
      </c>
      <c r="B41" s="281"/>
      <c r="C41" s="281"/>
      <c r="D41" s="281"/>
      <c r="E41" s="281"/>
      <c r="F41" s="281"/>
      <c r="G41" s="281"/>
      <c r="H41" s="281">
        <v>87906</v>
      </c>
      <c r="I41" s="281"/>
      <c r="J41" s="281"/>
      <c r="K41" s="281"/>
      <c r="L41" s="281"/>
      <c r="M41" s="281"/>
      <c r="N41" s="281"/>
    </row>
    <row r="42" spans="1:14" x14ac:dyDescent="0.3">
      <c r="A42" s="280" t="s">
        <v>510</v>
      </c>
      <c r="B42" s="281"/>
      <c r="C42" s="281"/>
      <c r="D42" s="281">
        <v>328458</v>
      </c>
      <c r="E42" s="281"/>
      <c r="F42" s="281"/>
      <c r="G42" s="281"/>
      <c r="H42" s="281"/>
      <c r="I42" s="281"/>
      <c r="J42" s="281">
        <v>190710</v>
      </c>
      <c r="K42" s="281">
        <v>153270</v>
      </c>
      <c r="L42" s="281"/>
      <c r="M42" s="281"/>
      <c r="N42" s="281"/>
    </row>
    <row r="43" spans="1:14" x14ac:dyDescent="0.3">
      <c r="A43" s="280" t="s">
        <v>511</v>
      </c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</row>
    <row r="44" spans="1:14" x14ac:dyDescent="0.3">
      <c r="A44" s="280" t="s">
        <v>512</v>
      </c>
      <c r="B44" s="281">
        <v>188136</v>
      </c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</row>
    <row r="45" spans="1:14" x14ac:dyDescent="0.3">
      <c r="A45" s="280" t="s">
        <v>513</v>
      </c>
      <c r="B45" s="281"/>
      <c r="C45" s="281"/>
      <c r="D45" s="281"/>
      <c r="E45" s="281">
        <v>255216</v>
      </c>
      <c r="F45" s="281">
        <v>102882</v>
      </c>
      <c r="G45" s="281"/>
      <c r="H45" s="281"/>
      <c r="I45" s="281">
        <v>88218</v>
      </c>
      <c r="J45" s="281">
        <v>229710</v>
      </c>
      <c r="K45" s="281"/>
      <c r="L45" s="281"/>
      <c r="M45" s="281"/>
      <c r="N45" s="281"/>
    </row>
    <row r="46" spans="1:14" x14ac:dyDescent="0.3">
      <c r="A46" s="280" t="s">
        <v>514</v>
      </c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</row>
    <row r="47" spans="1:14" x14ac:dyDescent="0.3">
      <c r="A47" s="280" t="s">
        <v>515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</row>
    <row r="48" spans="1:14" x14ac:dyDescent="0.3">
      <c r="A48" s="280" t="s">
        <v>516</v>
      </c>
      <c r="B48" s="281"/>
      <c r="C48" s="281"/>
      <c r="D48" s="281"/>
      <c r="E48" s="281"/>
      <c r="F48" s="281"/>
      <c r="G48" s="281"/>
      <c r="H48" s="281">
        <v>83772</v>
      </c>
      <c r="I48" s="281"/>
      <c r="J48" s="281"/>
      <c r="K48" s="281"/>
      <c r="L48" s="281"/>
      <c r="M48" s="281"/>
      <c r="N48" s="281"/>
    </row>
    <row r="49" spans="1:14" x14ac:dyDescent="0.3">
      <c r="A49" s="280" t="s">
        <v>517</v>
      </c>
      <c r="B49" s="281"/>
      <c r="C49" s="281"/>
      <c r="D49" s="281">
        <v>246542</v>
      </c>
      <c r="E49" s="281">
        <v>190016</v>
      </c>
      <c r="F49" s="281"/>
      <c r="G49" s="281"/>
      <c r="H49" s="281"/>
      <c r="I49" s="281"/>
      <c r="J49" s="281">
        <v>194011</v>
      </c>
      <c r="K49" s="281"/>
      <c r="L49" s="281"/>
      <c r="M49" s="281"/>
      <c r="N49" s="281"/>
    </row>
    <row r="50" spans="1:14" x14ac:dyDescent="0.3">
      <c r="A50" s="280" t="s">
        <v>518</v>
      </c>
      <c r="B50" s="281">
        <v>188378</v>
      </c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</row>
    <row r="51" spans="1:14" x14ac:dyDescent="0.3">
      <c r="A51" s="280" t="s">
        <v>519</v>
      </c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</row>
    <row r="52" spans="1:14" x14ac:dyDescent="0.3">
      <c r="A52" s="280" t="s">
        <v>520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</row>
    <row r="53" spans="1:14" x14ac:dyDescent="0.3">
      <c r="A53" s="280" t="s">
        <v>521</v>
      </c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</row>
    <row r="54" spans="1:14" x14ac:dyDescent="0.3">
      <c r="A54" s="280" t="s">
        <v>522</v>
      </c>
      <c r="B54" s="281"/>
      <c r="C54" s="281"/>
      <c r="D54" s="281">
        <v>268288</v>
      </c>
      <c r="E54" s="281"/>
      <c r="F54" s="281">
        <v>79976</v>
      </c>
      <c r="G54" s="281"/>
      <c r="H54" s="281"/>
      <c r="I54" s="281"/>
      <c r="J54" s="281"/>
      <c r="K54" s="281"/>
      <c r="L54" s="281"/>
      <c r="M54" s="281"/>
      <c r="N54" s="281"/>
    </row>
    <row r="55" spans="1:14" x14ac:dyDescent="0.3">
      <c r="A55" s="280" t="s">
        <v>523</v>
      </c>
      <c r="B55" s="281">
        <v>311532</v>
      </c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</row>
    <row r="56" spans="1:14" x14ac:dyDescent="0.3">
      <c r="A56" s="280" t="s">
        <v>524</v>
      </c>
      <c r="B56" s="281"/>
      <c r="C56" s="281">
        <v>261018</v>
      </c>
      <c r="D56" s="281"/>
      <c r="E56" s="281">
        <v>266061</v>
      </c>
      <c r="F56" s="281"/>
      <c r="G56" s="281"/>
      <c r="H56" s="281"/>
      <c r="I56" s="281">
        <v>61701</v>
      </c>
      <c r="J56" s="281">
        <v>165584</v>
      </c>
      <c r="K56" s="281">
        <v>187265</v>
      </c>
      <c r="L56" s="281"/>
      <c r="M56" s="281"/>
      <c r="N56" s="281"/>
    </row>
    <row r="57" spans="1:14" x14ac:dyDescent="0.3">
      <c r="A57" s="280" t="s">
        <v>525</v>
      </c>
      <c r="B57" s="281"/>
      <c r="C57" s="281"/>
      <c r="D57" s="281"/>
      <c r="E57" s="281"/>
      <c r="F57" s="281"/>
      <c r="G57" s="281"/>
      <c r="H57" s="281">
        <v>78862</v>
      </c>
      <c r="I57" s="281"/>
      <c r="J57" s="281"/>
      <c r="K57" s="281"/>
      <c r="L57" s="281"/>
      <c r="M57" s="281"/>
      <c r="N57" s="281"/>
    </row>
    <row r="58" spans="1:14" x14ac:dyDescent="0.3">
      <c r="A58" s="280" t="s">
        <v>526</v>
      </c>
      <c r="B58" s="281"/>
      <c r="C58" s="281"/>
      <c r="D58" s="281"/>
      <c r="E58" s="281"/>
      <c r="F58" s="281"/>
      <c r="G58" s="281">
        <v>94068</v>
      </c>
      <c r="H58" s="281"/>
      <c r="I58" s="281"/>
      <c r="J58" s="281">
        <v>249054</v>
      </c>
      <c r="K58" s="281"/>
      <c r="L58" s="281"/>
      <c r="M58" s="281"/>
      <c r="N58" s="281"/>
    </row>
    <row r="59" spans="1:14" x14ac:dyDescent="0.3">
      <c r="A59" s="280" t="s">
        <v>527</v>
      </c>
      <c r="B59" s="281"/>
      <c r="C59" s="281"/>
      <c r="D59" s="281"/>
      <c r="E59" s="281">
        <v>259038</v>
      </c>
      <c r="F59" s="281"/>
      <c r="G59" s="281"/>
      <c r="H59" s="281"/>
      <c r="I59" s="281"/>
      <c r="J59" s="281"/>
      <c r="K59" s="281">
        <v>191412</v>
      </c>
      <c r="L59" s="281"/>
      <c r="M59" s="281"/>
      <c r="N59" s="281"/>
    </row>
    <row r="60" spans="1:14" x14ac:dyDescent="0.3">
      <c r="A60" s="280" t="s">
        <v>528</v>
      </c>
      <c r="B60" s="281">
        <v>181818</v>
      </c>
      <c r="C60" s="281"/>
      <c r="D60" s="281"/>
      <c r="E60" s="281"/>
      <c r="F60" s="281"/>
      <c r="G60" s="281"/>
      <c r="H60" s="281"/>
      <c r="I60" s="281"/>
      <c r="J60" s="281">
        <v>214890</v>
      </c>
      <c r="K60" s="281"/>
      <c r="L60" s="281"/>
      <c r="M60" s="281"/>
      <c r="N60" s="281"/>
    </row>
    <row r="61" spans="1:14" x14ac:dyDescent="0.3">
      <c r="A61" s="280" t="s">
        <v>529</v>
      </c>
      <c r="B61" s="281"/>
      <c r="C61" s="281"/>
      <c r="D61" s="281"/>
      <c r="E61" s="281"/>
      <c r="F61" s="281"/>
      <c r="G61" s="281"/>
      <c r="H61" s="281"/>
      <c r="I61" s="281">
        <v>60136</v>
      </c>
      <c r="J61" s="281"/>
      <c r="K61" s="281"/>
      <c r="L61" s="281"/>
      <c r="M61" s="281"/>
      <c r="N61" s="281"/>
    </row>
    <row r="62" spans="1:14" x14ac:dyDescent="0.3">
      <c r="A62" s="280" t="s">
        <v>530</v>
      </c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</row>
    <row r="63" spans="1:14" x14ac:dyDescent="0.3">
      <c r="A63" s="280" t="s">
        <v>531</v>
      </c>
      <c r="B63" s="281">
        <v>232596</v>
      </c>
      <c r="C63" s="281"/>
      <c r="D63" s="281">
        <v>284622</v>
      </c>
      <c r="E63" s="281"/>
      <c r="F63" s="281"/>
      <c r="G63" s="281"/>
      <c r="H63" s="281">
        <v>67596</v>
      </c>
      <c r="I63" s="281"/>
      <c r="J63" s="281"/>
      <c r="K63" s="281"/>
      <c r="L63" s="281"/>
      <c r="M63" s="281"/>
      <c r="N63" s="281"/>
    </row>
    <row r="64" spans="1:14" x14ac:dyDescent="0.3">
      <c r="A64" s="280" t="s">
        <v>532</v>
      </c>
      <c r="B64" s="281"/>
      <c r="C64" s="281">
        <v>221052</v>
      </c>
      <c r="D64" s="281"/>
      <c r="E64" s="281"/>
      <c r="F64" s="281"/>
      <c r="G64" s="281"/>
      <c r="H64" s="281"/>
      <c r="I64" s="281"/>
      <c r="J64" s="281">
        <v>181108</v>
      </c>
      <c r="K64" s="281">
        <v>194064</v>
      </c>
      <c r="L64" s="281"/>
      <c r="M64" s="281"/>
      <c r="N64" s="281"/>
    </row>
    <row r="65" spans="1:14" x14ac:dyDescent="0.3">
      <c r="A65" s="280" t="s">
        <v>533</v>
      </c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</row>
    <row r="66" spans="1:14" x14ac:dyDescent="0.3">
      <c r="A66" s="280" t="s">
        <v>534</v>
      </c>
      <c r="B66" s="281"/>
      <c r="C66" s="281"/>
      <c r="D66" s="281"/>
      <c r="E66" s="281">
        <v>235794</v>
      </c>
      <c r="F66" s="281"/>
      <c r="G66" s="281"/>
      <c r="H66" s="281"/>
      <c r="I66" s="281">
        <v>81354</v>
      </c>
      <c r="J66" s="281"/>
      <c r="K66" s="281"/>
      <c r="L66" s="281"/>
      <c r="M66" s="281"/>
      <c r="N66" s="281"/>
    </row>
    <row r="67" spans="1:14" x14ac:dyDescent="0.3">
      <c r="A67" s="280" t="s">
        <v>535</v>
      </c>
      <c r="B67" s="281"/>
      <c r="C67" s="281"/>
      <c r="D67" s="281"/>
      <c r="E67" s="281">
        <v>233376</v>
      </c>
      <c r="F67" s="281"/>
      <c r="G67" s="281"/>
      <c r="H67" s="281"/>
      <c r="I67" s="281"/>
      <c r="J67" s="281">
        <v>188968</v>
      </c>
      <c r="K67" s="281">
        <v>169383</v>
      </c>
      <c r="L67" s="281"/>
      <c r="M67" s="281"/>
      <c r="N67" s="281"/>
    </row>
    <row r="68" spans="1:14" x14ac:dyDescent="0.3">
      <c r="A68" s="280" t="s">
        <v>536</v>
      </c>
      <c r="B68" s="281">
        <v>200000</v>
      </c>
      <c r="C68" s="281"/>
      <c r="D68" s="281"/>
      <c r="E68" s="281"/>
      <c r="F68" s="281"/>
      <c r="G68" s="281">
        <v>87438</v>
      </c>
      <c r="H68" s="281"/>
      <c r="I68" s="281"/>
      <c r="J68" s="281"/>
      <c r="K68" s="281"/>
      <c r="L68" s="281"/>
      <c r="M68" s="281"/>
      <c r="N68" s="281"/>
    </row>
    <row r="69" spans="1:14" x14ac:dyDescent="0.3">
      <c r="A69" s="282" t="s">
        <v>537</v>
      </c>
      <c r="B69" s="281"/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</row>
    <row r="70" spans="1:14" s="277" customFormat="1" x14ac:dyDescent="0.3">
      <c r="A70" s="278" t="s">
        <v>113</v>
      </c>
      <c r="B70" s="279">
        <f t="shared" ref="B70:K70" si="1">SUM(B40:B69)</f>
        <v>1302460</v>
      </c>
      <c r="C70" s="279">
        <f t="shared" si="1"/>
        <v>482070</v>
      </c>
      <c r="D70" s="279">
        <f t="shared" si="1"/>
        <v>1127910</v>
      </c>
      <c r="E70" s="279">
        <f t="shared" si="1"/>
        <v>1439501</v>
      </c>
      <c r="F70" s="279">
        <f t="shared" si="1"/>
        <v>182858</v>
      </c>
      <c r="G70" s="279">
        <f t="shared" si="1"/>
        <v>264364</v>
      </c>
      <c r="H70" s="279">
        <f t="shared" si="1"/>
        <v>318136</v>
      </c>
      <c r="I70" s="279">
        <f t="shared" si="1"/>
        <v>291409</v>
      </c>
      <c r="J70" s="279">
        <f t="shared" si="1"/>
        <v>1614035</v>
      </c>
      <c r="K70" s="279">
        <f t="shared" si="1"/>
        <v>895394</v>
      </c>
      <c r="L70" s="279"/>
      <c r="M70" s="279"/>
      <c r="N70" s="279">
        <f>SUM(B70:M70)</f>
        <v>7918137</v>
      </c>
    </row>
    <row r="71" spans="1:14" ht="17.5" x14ac:dyDescent="0.35">
      <c r="N71" s="286">
        <f>SUM(N5:N70)</f>
        <v>26828485</v>
      </c>
    </row>
    <row r="72" spans="1:14" x14ac:dyDescent="0.3">
      <c r="A72" s="288" t="s">
        <v>260</v>
      </c>
      <c r="B72" s="276" t="e">
        <f ca="1">[2]!terbilang(N71)&amp;" rupiah"</f>
        <v>#NAME?</v>
      </c>
    </row>
    <row r="74" spans="1:14" ht="28" x14ac:dyDescent="0.3">
      <c r="A74" s="289" t="s">
        <v>380</v>
      </c>
      <c r="H74" s="290" t="s">
        <v>386</v>
      </c>
      <c r="N74" s="290" t="s">
        <v>382</v>
      </c>
    </row>
    <row r="79" spans="1:14" ht="17" x14ac:dyDescent="0.6">
      <c r="A79" s="291" t="s">
        <v>259</v>
      </c>
      <c r="B79" s="275"/>
      <c r="C79" s="275"/>
      <c r="D79" s="275"/>
      <c r="E79" s="275"/>
      <c r="F79" s="275"/>
      <c r="G79" s="275"/>
      <c r="H79" s="291" t="s">
        <v>286</v>
      </c>
      <c r="I79" s="275"/>
      <c r="J79" s="275"/>
      <c r="K79" s="275"/>
      <c r="L79" s="275"/>
      <c r="M79" s="275"/>
      <c r="N79" s="291" t="s">
        <v>345</v>
      </c>
    </row>
  </sheetData>
  <mergeCells count="11">
    <mergeCell ref="N4:N5"/>
    <mergeCell ref="N38:N39"/>
    <mergeCell ref="A1:N1"/>
    <mergeCell ref="A2:N2"/>
    <mergeCell ref="L4:M4"/>
    <mergeCell ref="C38:E38"/>
    <mergeCell ref="A38:A39"/>
    <mergeCell ref="A4:A5"/>
    <mergeCell ref="F38:I38"/>
    <mergeCell ref="E4:G4"/>
    <mergeCell ref="C4:D4"/>
  </mergeCells>
  <pageMargins left="0.70866141732283472" right="0.70866141732283472" top="0.74803149606299213" bottom="0.74803149606299213" header="0.31496062992125984" footer="0.31496062992125984"/>
  <pageSetup paperSize="9" scale="57" fitToHeight="0" orientation="landscape" horizontalDpi="360" verticalDpi="360" r:id="rId1"/>
  <rowBreaks count="1" manualBreakCount="1">
    <brk id="37" max="16383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27"/>
  <dimension ref="A1:N83"/>
  <sheetViews>
    <sheetView workbookViewId="0">
      <selection sqref="A1:N1"/>
    </sheetView>
  </sheetViews>
  <sheetFormatPr defaultColWidth="9.1796875" defaultRowHeight="14" x14ac:dyDescent="0.3"/>
  <cols>
    <col min="1" max="1" width="21.1796875" style="276" bestFit="1" customWidth="1"/>
    <col min="2" max="2" width="17.453125" style="276" bestFit="1" customWidth="1"/>
    <col min="3" max="3" width="14.453125" style="276" bestFit="1" customWidth="1"/>
    <col min="4" max="4" width="14.1796875" style="276" customWidth="1"/>
    <col min="5" max="5" width="15" style="276" bestFit="1" customWidth="1"/>
    <col min="6" max="7" width="14.453125" style="276" bestFit="1" customWidth="1"/>
    <col min="8" max="8" width="19.1796875" style="276" bestFit="1" customWidth="1"/>
    <col min="9" max="9" width="14.453125" style="276" bestFit="1" customWidth="1"/>
    <col min="10" max="11" width="17.453125" style="276" bestFit="1" customWidth="1"/>
    <col min="12" max="13" width="14.453125" style="276" bestFit="1" customWidth="1"/>
    <col min="14" max="14" width="19.453125" style="276" bestFit="1" customWidth="1"/>
    <col min="15" max="16384" width="9.1796875" style="276"/>
  </cols>
  <sheetData>
    <row r="1" spans="1:14" x14ac:dyDescent="0.3">
      <c r="A1" s="1462" t="s">
        <v>0</v>
      </c>
      <c r="B1" s="1462"/>
      <c r="C1" s="1462"/>
      <c r="D1" s="1462"/>
      <c r="E1" s="1462"/>
      <c r="F1" s="1462"/>
      <c r="G1" s="1462"/>
      <c r="H1" s="1462"/>
      <c r="I1" s="1462"/>
      <c r="J1" s="1462"/>
      <c r="K1" s="1462"/>
      <c r="L1" s="1462"/>
      <c r="M1" s="1462"/>
      <c r="N1" s="1462"/>
    </row>
    <row r="2" spans="1:14" x14ac:dyDescent="0.3">
      <c r="A2" s="1462" t="s">
        <v>538</v>
      </c>
      <c r="B2" s="1462"/>
      <c r="C2" s="1462"/>
      <c r="D2" s="1462"/>
      <c r="E2" s="1462"/>
      <c r="F2" s="1462"/>
      <c r="G2" s="1462"/>
      <c r="H2" s="1462"/>
      <c r="I2" s="1462"/>
      <c r="J2" s="1462"/>
      <c r="K2" s="1462"/>
      <c r="L2" s="1462"/>
      <c r="M2" s="1462"/>
      <c r="N2" s="1462"/>
    </row>
    <row r="4" spans="1:14" s="277" customFormat="1" ht="29.25" customHeight="1" x14ac:dyDescent="0.3">
      <c r="A4" s="1236" t="s">
        <v>2</v>
      </c>
      <c r="B4" s="869" t="s">
        <v>349</v>
      </c>
      <c r="C4" s="1268" t="s">
        <v>347</v>
      </c>
      <c r="D4" s="1269"/>
      <c r="E4" s="1268" t="s">
        <v>349</v>
      </c>
      <c r="F4" s="1281"/>
      <c r="G4" s="1269"/>
      <c r="H4" s="869"/>
      <c r="I4" s="285"/>
      <c r="J4" s="285" t="s">
        <v>349</v>
      </c>
      <c r="K4" s="869" t="s">
        <v>232</v>
      </c>
      <c r="L4" s="1236" t="s">
        <v>350</v>
      </c>
      <c r="M4" s="1236"/>
      <c r="N4" s="1245" t="s">
        <v>9</v>
      </c>
    </row>
    <row r="5" spans="1:14" s="275" customFormat="1" ht="29.25" customHeight="1" x14ac:dyDescent="0.3">
      <c r="A5" s="1236"/>
      <c r="B5" s="869" t="s">
        <v>507</v>
      </c>
      <c r="C5" s="869" t="s">
        <v>195</v>
      </c>
      <c r="D5" s="869" t="s">
        <v>196</v>
      </c>
      <c r="E5" s="869" t="s">
        <v>269</v>
      </c>
      <c r="F5" s="869" t="s">
        <v>192</v>
      </c>
      <c r="G5" s="869" t="s">
        <v>20</v>
      </c>
      <c r="H5" s="869" t="s">
        <v>309</v>
      </c>
      <c r="I5" s="869" t="s">
        <v>390</v>
      </c>
      <c r="J5" s="869" t="s">
        <v>193</v>
      </c>
      <c r="K5" s="869" t="s">
        <v>391</v>
      </c>
      <c r="L5" s="869" t="s">
        <v>392</v>
      </c>
      <c r="M5" s="869" t="s">
        <v>393</v>
      </c>
      <c r="N5" s="1247"/>
    </row>
    <row r="6" spans="1:14" x14ac:dyDescent="0.3">
      <c r="A6" s="280" t="s">
        <v>539</v>
      </c>
      <c r="B6" s="280">
        <v>218088</v>
      </c>
      <c r="C6" s="280"/>
      <c r="D6" s="280"/>
      <c r="E6" s="281">
        <v>272220</v>
      </c>
      <c r="F6" s="281"/>
      <c r="G6" s="281"/>
      <c r="H6" s="281"/>
      <c r="I6" s="281"/>
      <c r="J6" s="281"/>
      <c r="K6" s="281"/>
      <c r="L6" s="281"/>
      <c r="M6" s="281">
        <v>531720</v>
      </c>
      <c r="N6" s="281"/>
    </row>
    <row r="7" spans="1:14" x14ac:dyDescent="0.3">
      <c r="A7" s="280" t="s">
        <v>540</v>
      </c>
      <c r="B7" s="280">
        <v>94386</v>
      </c>
      <c r="C7" s="280">
        <v>177881</v>
      </c>
      <c r="D7" s="280"/>
      <c r="E7" s="281"/>
      <c r="F7" s="281"/>
      <c r="G7" s="281"/>
      <c r="H7" s="281">
        <v>67662</v>
      </c>
      <c r="I7" s="281"/>
      <c r="J7" s="281"/>
      <c r="K7" s="281"/>
      <c r="L7" s="281"/>
      <c r="M7" s="281"/>
      <c r="N7" s="281"/>
    </row>
    <row r="8" spans="1:14" x14ac:dyDescent="0.3">
      <c r="A8" s="280" t="s">
        <v>541</v>
      </c>
      <c r="B8" s="280">
        <v>208572</v>
      </c>
      <c r="C8" s="280"/>
      <c r="D8" s="280">
        <v>173401</v>
      </c>
      <c r="E8" s="281"/>
      <c r="F8" s="281">
        <v>82858</v>
      </c>
      <c r="G8" s="281">
        <v>65500</v>
      </c>
      <c r="H8" s="281"/>
      <c r="I8" s="281"/>
      <c r="J8" s="281"/>
      <c r="K8" s="281"/>
      <c r="L8" s="281"/>
      <c r="M8" s="281"/>
      <c r="N8" s="281"/>
    </row>
    <row r="9" spans="1:14" x14ac:dyDescent="0.3">
      <c r="A9" s="280" t="s">
        <v>542</v>
      </c>
      <c r="B9" s="280">
        <v>202176</v>
      </c>
      <c r="C9" s="280"/>
      <c r="D9" s="280"/>
      <c r="E9" s="281"/>
      <c r="F9" s="281"/>
      <c r="G9" s="281"/>
      <c r="H9" s="281"/>
      <c r="I9" s="281"/>
      <c r="J9" s="281"/>
      <c r="K9" s="281"/>
      <c r="L9" s="281"/>
      <c r="M9" s="281"/>
      <c r="N9" s="281"/>
    </row>
    <row r="10" spans="1:14" x14ac:dyDescent="0.3">
      <c r="A10" s="280" t="s">
        <v>543</v>
      </c>
      <c r="B10" s="280">
        <v>195702</v>
      </c>
      <c r="C10" s="280"/>
      <c r="D10" s="280"/>
      <c r="E10" s="281"/>
      <c r="F10" s="281"/>
      <c r="G10" s="281"/>
      <c r="H10" s="281"/>
      <c r="I10" s="281"/>
      <c r="J10" s="281"/>
      <c r="K10" s="281"/>
      <c r="L10" s="281"/>
      <c r="M10" s="281"/>
      <c r="N10" s="281"/>
    </row>
    <row r="11" spans="1:14" x14ac:dyDescent="0.3">
      <c r="A11" s="280" t="s">
        <v>544</v>
      </c>
      <c r="B11" s="280">
        <v>190476</v>
      </c>
      <c r="C11" s="280"/>
      <c r="D11" s="280"/>
      <c r="E11" s="281"/>
      <c r="F11" s="281"/>
      <c r="G11" s="281">
        <v>117000</v>
      </c>
      <c r="H11" s="281"/>
      <c r="I11" s="281"/>
      <c r="J11" s="281"/>
      <c r="K11" s="281"/>
      <c r="L11" s="281"/>
      <c r="M11" s="281">
        <v>453810</v>
      </c>
      <c r="N11" s="281"/>
    </row>
    <row r="12" spans="1:14" x14ac:dyDescent="0.3">
      <c r="A12" s="280" t="s">
        <v>545</v>
      </c>
      <c r="B12" s="280">
        <v>198978</v>
      </c>
      <c r="C12" s="280"/>
      <c r="D12" s="280"/>
      <c r="E12" s="281"/>
      <c r="F12" s="281"/>
      <c r="G12" s="281"/>
      <c r="H12" s="281"/>
      <c r="I12" s="281"/>
      <c r="J12" s="281"/>
      <c r="K12" s="281"/>
      <c r="L12" s="281"/>
      <c r="M12" s="281"/>
      <c r="N12" s="281"/>
    </row>
    <row r="13" spans="1:14" x14ac:dyDescent="0.3">
      <c r="A13" s="280" t="s">
        <v>546</v>
      </c>
      <c r="B13" s="280">
        <v>130542</v>
      </c>
      <c r="C13" s="280">
        <v>204301</v>
      </c>
      <c r="D13" s="280">
        <v>181744</v>
      </c>
      <c r="E13" s="281">
        <v>177450</v>
      </c>
      <c r="F13" s="281"/>
      <c r="G13" s="281"/>
      <c r="H13" s="281"/>
      <c r="I13" s="281"/>
      <c r="J13" s="281"/>
      <c r="K13" s="281"/>
      <c r="L13" s="281"/>
      <c r="M13" s="281"/>
      <c r="N13" s="281"/>
    </row>
    <row r="14" spans="1:14" x14ac:dyDescent="0.3">
      <c r="A14" s="1463" t="s">
        <v>547</v>
      </c>
      <c r="B14" s="280">
        <v>203190</v>
      </c>
      <c r="C14" s="280"/>
      <c r="D14" s="280"/>
      <c r="E14" s="281"/>
      <c r="F14" s="281">
        <v>75849</v>
      </c>
      <c r="G14" s="281">
        <v>117000</v>
      </c>
      <c r="H14" s="281">
        <v>105066</v>
      </c>
      <c r="I14" s="281"/>
      <c r="J14" s="281">
        <v>20000</v>
      </c>
      <c r="K14" s="281">
        <v>281396</v>
      </c>
      <c r="L14" s="281"/>
      <c r="M14" s="281"/>
      <c r="N14" s="281"/>
    </row>
    <row r="15" spans="1:14" x14ac:dyDescent="0.3">
      <c r="A15" s="1464"/>
      <c r="B15" s="280"/>
      <c r="C15" s="280"/>
      <c r="D15" s="280"/>
      <c r="E15" s="281"/>
      <c r="F15" s="281"/>
      <c r="G15" s="281"/>
      <c r="H15" s="281"/>
      <c r="I15" s="281"/>
      <c r="J15" s="281">
        <v>61898</v>
      </c>
      <c r="K15" s="281"/>
      <c r="L15" s="281"/>
      <c r="M15" s="281"/>
      <c r="N15" s="281"/>
    </row>
    <row r="16" spans="1:14" x14ac:dyDescent="0.3">
      <c r="A16" s="1463" t="s">
        <v>548</v>
      </c>
      <c r="B16" s="280">
        <v>123271</v>
      </c>
      <c r="C16" s="280"/>
      <c r="D16" s="280"/>
      <c r="E16" s="281"/>
      <c r="F16" s="281"/>
      <c r="G16" s="281"/>
      <c r="H16" s="281"/>
      <c r="I16" s="281"/>
      <c r="J16" s="281"/>
      <c r="K16" s="281">
        <v>86675</v>
      </c>
      <c r="L16" s="281"/>
      <c r="M16" s="281">
        <v>684810</v>
      </c>
      <c r="N16" s="281"/>
    </row>
    <row r="17" spans="1:14" x14ac:dyDescent="0.3">
      <c r="A17" s="1464"/>
      <c r="B17" s="280"/>
      <c r="C17" s="280"/>
      <c r="D17" s="280"/>
      <c r="E17" s="281"/>
      <c r="F17" s="281"/>
      <c r="G17" s="281"/>
      <c r="H17" s="281"/>
      <c r="I17" s="281"/>
      <c r="J17" s="281"/>
      <c r="K17" s="281"/>
      <c r="L17" s="281"/>
      <c r="M17" s="281">
        <v>490980</v>
      </c>
      <c r="N17" s="281"/>
    </row>
    <row r="18" spans="1:14" x14ac:dyDescent="0.3">
      <c r="A18" s="280" t="s">
        <v>549</v>
      </c>
      <c r="B18" s="280">
        <v>196092</v>
      </c>
      <c r="C18" s="280"/>
      <c r="D18" s="280"/>
      <c r="E18" s="281"/>
      <c r="F18" s="281"/>
      <c r="G18" s="281">
        <v>117000</v>
      </c>
      <c r="H18" s="281"/>
      <c r="I18" s="281"/>
      <c r="J18" s="281"/>
      <c r="K18" s="281"/>
      <c r="L18" s="281"/>
      <c r="M18" s="281"/>
      <c r="N18" s="281"/>
    </row>
    <row r="19" spans="1:14" x14ac:dyDescent="0.3">
      <c r="A19" s="280" t="s">
        <v>550</v>
      </c>
      <c r="B19" s="280">
        <v>257322</v>
      </c>
      <c r="C19" s="280"/>
      <c r="D19" s="280"/>
      <c r="E19" s="281"/>
      <c r="F19" s="281"/>
      <c r="G19" s="281"/>
      <c r="H19" s="281"/>
      <c r="I19" s="281"/>
      <c r="J19" s="281"/>
      <c r="K19" s="281"/>
      <c r="L19" s="281"/>
      <c r="M19" s="281"/>
      <c r="N19" s="281"/>
    </row>
    <row r="20" spans="1:14" x14ac:dyDescent="0.3">
      <c r="A20" s="280" t="s">
        <v>551</v>
      </c>
      <c r="B20" s="280">
        <v>182754</v>
      </c>
      <c r="C20" s="280">
        <v>204301</v>
      </c>
      <c r="D20" s="280"/>
      <c r="E20" s="281"/>
      <c r="F20" s="281"/>
      <c r="G20" s="281"/>
      <c r="H20" s="281">
        <v>87204</v>
      </c>
      <c r="I20" s="281"/>
      <c r="J20" s="281"/>
      <c r="K20" s="281">
        <v>283817</v>
      </c>
      <c r="L20" s="281">
        <v>554930</v>
      </c>
      <c r="M20" s="281"/>
      <c r="N20" s="281"/>
    </row>
    <row r="21" spans="1:14" x14ac:dyDescent="0.3">
      <c r="A21" s="280" t="s">
        <v>552</v>
      </c>
      <c r="B21" s="280">
        <v>192374</v>
      </c>
      <c r="C21" s="280"/>
      <c r="D21" s="280">
        <v>178551</v>
      </c>
      <c r="E21" s="281">
        <v>284205</v>
      </c>
      <c r="F21" s="281"/>
      <c r="G21" s="281">
        <v>117000</v>
      </c>
      <c r="H21" s="281"/>
      <c r="I21" s="281"/>
      <c r="J21" s="281"/>
      <c r="K21" s="281"/>
      <c r="L21" s="281"/>
      <c r="M21" s="281"/>
      <c r="N21" s="281"/>
    </row>
    <row r="22" spans="1:14" x14ac:dyDescent="0.3">
      <c r="A22" s="280" t="s">
        <v>553</v>
      </c>
      <c r="B22" s="280">
        <v>192504</v>
      </c>
      <c r="C22" s="280"/>
      <c r="D22" s="280"/>
      <c r="E22" s="281"/>
      <c r="F22" s="281">
        <v>99450</v>
      </c>
      <c r="G22" s="281"/>
      <c r="H22" s="281">
        <v>80028</v>
      </c>
      <c r="I22" s="281"/>
      <c r="J22" s="281"/>
      <c r="K22" s="281">
        <v>184473</v>
      </c>
      <c r="L22" s="281"/>
      <c r="M22" s="281"/>
      <c r="N22" s="281"/>
    </row>
    <row r="23" spans="1:14" x14ac:dyDescent="0.3">
      <c r="A23" s="280" t="s">
        <v>554</v>
      </c>
      <c r="B23" s="280">
        <v>182910</v>
      </c>
      <c r="C23" s="280">
        <v>170671</v>
      </c>
      <c r="D23" s="280"/>
      <c r="E23" s="281"/>
      <c r="F23" s="281"/>
      <c r="G23" s="281">
        <v>117000</v>
      </c>
      <c r="H23" s="281"/>
      <c r="I23" s="281"/>
      <c r="J23" s="281"/>
      <c r="K23" s="281"/>
      <c r="L23" s="281"/>
      <c r="M23" s="281">
        <v>534980</v>
      </c>
      <c r="N23" s="281"/>
    </row>
    <row r="24" spans="1:14" x14ac:dyDescent="0.3">
      <c r="A24" s="280" t="s">
        <v>555</v>
      </c>
      <c r="B24" s="280">
        <v>184055</v>
      </c>
      <c r="C24" s="280"/>
      <c r="D24" s="280"/>
      <c r="E24" s="281"/>
      <c r="F24" s="281"/>
      <c r="G24" s="281"/>
      <c r="H24" s="281"/>
      <c r="I24" s="281"/>
      <c r="J24" s="281"/>
      <c r="K24" s="281">
        <v>165676</v>
      </c>
      <c r="L24" s="281"/>
      <c r="M24" s="281"/>
      <c r="N24" s="281"/>
    </row>
    <row r="25" spans="1:14" x14ac:dyDescent="0.3">
      <c r="A25" s="280" t="s">
        <v>556</v>
      </c>
      <c r="B25" s="281">
        <v>169494</v>
      </c>
      <c r="C25" s="280"/>
      <c r="D25" s="280"/>
      <c r="E25" s="281"/>
      <c r="F25" s="281"/>
      <c r="G25" s="281"/>
      <c r="H25" s="281"/>
      <c r="I25" s="281"/>
      <c r="J25" s="281"/>
      <c r="K25" s="281"/>
      <c r="L25" s="281"/>
      <c r="M25" s="281"/>
      <c r="N25" s="281"/>
    </row>
    <row r="26" spans="1:14" x14ac:dyDescent="0.3">
      <c r="A26" s="280" t="s">
        <v>557</v>
      </c>
      <c r="B26" s="280">
        <v>203580</v>
      </c>
      <c r="C26" s="280"/>
      <c r="D26" s="280">
        <v>200696</v>
      </c>
      <c r="E26" s="281"/>
      <c r="F26" s="281"/>
      <c r="G26" s="281"/>
      <c r="H26" s="281"/>
      <c r="I26" s="281"/>
      <c r="J26" s="281"/>
      <c r="K26" s="281">
        <v>196318</v>
      </c>
      <c r="L26" s="281"/>
      <c r="M26" s="281"/>
      <c r="N26" s="281"/>
    </row>
    <row r="27" spans="1:14" x14ac:dyDescent="0.3">
      <c r="A27" s="280" t="s">
        <v>558</v>
      </c>
      <c r="B27" s="280">
        <v>194532</v>
      </c>
      <c r="C27" s="280"/>
      <c r="D27" s="280"/>
      <c r="E27" s="281"/>
      <c r="F27" s="281"/>
      <c r="G27" s="281">
        <v>117000</v>
      </c>
      <c r="H27" s="281">
        <v>86002</v>
      </c>
      <c r="I27" s="281"/>
      <c r="J27" s="281">
        <v>65238</v>
      </c>
      <c r="K27" s="281"/>
      <c r="L27" s="281"/>
      <c r="M27" s="281"/>
      <c r="N27" s="281"/>
    </row>
    <row r="28" spans="1:14" x14ac:dyDescent="0.3">
      <c r="A28" s="280" t="s">
        <v>559</v>
      </c>
      <c r="B28" s="280">
        <v>216528</v>
      </c>
      <c r="C28" s="280">
        <v>191168</v>
      </c>
      <c r="D28" s="280"/>
      <c r="E28" s="281"/>
      <c r="F28" s="281">
        <v>65286</v>
      </c>
      <c r="G28" s="281"/>
      <c r="H28" s="281"/>
      <c r="I28" s="281"/>
      <c r="J28" s="281">
        <v>87594</v>
      </c>
      <c r="K28" s="281">
        <v>211253</v>
      </c>
      <c r="L28" s="281">
        <v>497810</v>
      </c>
      <c r="M28" s="281">
        <v>503580</v>
      </c>
      <c r="N28" s="281"/>
    </row>
    <row r="29" spans="1:14" x14ac:dyDescent="0.3">
      <c r="A29" s="280" t="s">
        <v>560</v>
      </c>
      <c r="B29" s="280">
        <v>169572</v>
      </c>
      <c r="C29" s="280"/>
      <c r="D29" s="280"/>
      <c r="E29" s="281"/>
      <c r="F29" s="281"/>
      <c r="G29" s="281"/>
      <c r="H29" s="281"/>
      <c r="I29" s="281"/>
      <c r="J29" s="281"/>
      <c r="K29" s="281"/>
      <c r="L29" s="281"/>
      <c r="M29" s="281"/>
      <c r="N29" s="281"/>
    </row>
    <row r="30" spans="1:14" x14ac:dyDescent="0.3">
      <c r="A30" s="280" t="s">
        <v>561</v>
      </c>
      <c r="B30" s="280">
        <v>138533</v>
      </c>
      <c r="C30" s="280"/>
      <c r="D30" s="280"/>
      <c r="E30" s="281"/>
      <c r="F30" s="281"/>
      <c r="G30" s="281"/>
      <c r="H30" s="281"/>
      <c r="I30" s="281"/>
      <c r="J30" s="281"/>
      <c r="K30" s="281">
        <v>145230</v>
      </c>
      <c r="L30" s="281"/>
      <c r="M30" s="281"/>
      <c r="N30" s="281"/>
    </row>
    <row r="31" spans="1:14" x14ac:dyDescent="0.3">
      <c r="A31" s="280" t="s">
        <v>562</v>
      </c>
      <c r="B31" s="280">
        <v>183378</v>
      </c>
      <c r="C31" s="280">
        <v>153316</v>
      </c>
      <c r="D31" s="280"/>
      <c r="E31" s="281">
        <v>264882</v>
      </c>
      <c r="F31" s="281"/>
      <c r="G31" s="281">
        <v>117000</v>
      </c>
      <c r="H31" s="281"/>
      <c r="I31" s="281"/>
      <c r="J31" s="281"/>
      <c r="K31" s="281"/>
      <c r="L31" s="281"/>
      <c r="M31" s="281"/>
      <c r="N31" s="281"/>
    </row>
    <row r="32" spans="1:14" x14ac:dyDescent="0.3">
      <c r="A32" s="280" t="s">
        <v>563</v>
      </c>
      <c r="B32" s="280">
        <v>185718</v>
      </c>
      <c r="C32" s="280"/>
      <c r="D32" s="280">
        <v>174173</v>
      </c>
      <c r="E32" s="281"/>
      <c r="F32" s="281"/>
      <c r="G32" s="281"/>
      <c r="H32" s="281"/>
      <c r="I32" s="281"/>
      <c r="J32" s="281"/>
      <c r="K32" s="281">
        <v>240454</v>
      </c>
      <c r="L32" s="281"/>
      <c r="M32" s="281"/>
      <c r="N32" s="281"/>
    </row>
    <row r="33" spans="1:14" x14ac:dyDescent="0.3">
      <c r="A33" s="280" t="s">
        <v>564</v>
      </c>
      <c r="B33" s="280">
        <v>181974</v>
      </c>
      <c r="C33" s="280"/>
      <c r="D33" s="280"/>
      <c r="E33" s="281"/>
      <c r="F33" s="281"/>
      <c r="G33" s="281"/>
      <c r="H33" s="281">
        <v>90012</v>
      </c>
      <c r="I33" s="281"/>
      <c r="J33" s="281"/>
      <c r="K33" s="281"/>
      <c r="L33" s="281"/>
      <c r="M33" s="281"/>
      <c r="N33" s="281"/>
    </row>
    <row r="34" spans="1:14" x14ac:dyDescent="0.3">
      <c r="A34" s="280" t="s">
        <v>565</v>
      </c>
      <c r="B34" s="280">
        <v>144493</v>
      </c>
      <c r="C34" s="280"/>
      <c r="D34" s="280"/>
      <c r="E34" s="281"/>
      <c r="F34" s="281">
        <v>65959</v>
      </c>
      <c r="G34" s="281">
        <v>117000</v>
      </c>
      <c r="H34" s="281"/>
      <c r="I34" s="281"/>
      <c r="J34" s="281"/>
      <c r="K34" s="281">
        <v>224437</v>
      </c>
      <c r="L34" s="281"/>
      <c r="M34" s="281">
        <v>595040</v>
      </c>
      <c r="N34" s="281"/>
    </row>
    <row r="35" spans="1:14" x14ac:dyDescent="0.3">
      <c r="A35" s="280" t="s">
        <v>566</v>
      </c>
      <c r="B35" s="280"/>
      <c r="C35" s="280">
        <v>161144</v>
      </c>
      <c r="D35" s="280"/>
      <c r="E35" s="281"/>
      <c r="F35" s="281"/>
      <c r="G35" s="281"/>
      <c r="H35" s="281"/>
      <c r="I35" s="281"/>
      <c r="J35" s="281"/>
      <c r="K35" s="281"/>
      <c r="L35" s="281"/>
      <c r="M35" s="281"/>
      <c r="N35" s="281"/>
    </row>
    <row r="36" spans="1:14" x14ac:dyDescent="0.3">
      <c r="A36" s="280" t="s">
        <v>567</v>
      </c>
      <c r="B36" s="280">
        <v>226434</v>
      </c>
      <c r="C36" s="280"/>
      <c r="D36" s="280"/>
      <c r="E36" s="281"/>
      <c r="F36" s="281"/>
      <c r="G36" s="281">
        <v>117000</v>
      </c>
      <c r="H36" s="281"/>
      <c r="I36" s="281"/>
      <c r="J36" s="281"/>
      <c r="K36" s="281"/>
      <c r="L36" s="281"/>
      <c r="M36" s="281"/>
      <c r="N36" s="281"/>
    </row>
    <row r="37" spans="1:14" x14ac:dyDescent="0.3">
      <c r="A37" s="280" t="s">
        <v>568</v>
      </c>
      <c r="B37" s="282">
        <v>205920</v>
      </c>
      <c r="C37" s="280"/>
      <c r="D37" s="280"/>
      <c r="E37" s="281">
        <v>240396</v>
      </c>
      <c r="F37" s="281"/>
      <c r="G37" s="281"/>
      <c r="H37" s="281">
        <v>89076</v>
      </c>
      <c r="I37" s="281"/>
      <c r="J37" s="281"/>
      <c r="K37" s="281">
        <v>247303</v>
      </c>
      <c r="L37" s="281"/>
      <c r="M37" s="281"/>
      <c r="N37" s="281"/>
    </row>
    <row r="38" spans="1:14" x14ac:dyDescent="0.3">
      <c r="A38" s="280" t="s">
        <v>569</v>
      </c>
      <c r="B38" s="282">
        <v>203346</v>
      </c>
      <c r="C38" s="282">
        <v>190705</v>
      </c>
      <c r="D38" s="282"/>
      <c r="E38" s="281"/>
      <c r="F38" s="281"/>
      <c r="G38" s="281">
        <v>117000</v>
      </c>
      <c r="H38" s="281"/>
      <c r="I38" s="281"/>
      <c r="J38" s="281"/>
      <c r="K38" s="281"/>
      <c r="L38" s="281">
        <v>570890</v>
      </c>
      <c r="M38" s="281">
        <v>480170</v>
      </c>
      <c r="N38" s="281"/>
    </row>
    <row r="39" spans="1:14" s="277" customFormat="1" x14ac:dyDescent="0.3">
      <c r="A39" s="278" t="s">
        <v>113</v>
      </c>
      <c r="B39" s="279">
        <f t="shared" ref="B39:M39" si="0">SUM(B6:B38)</f>
        <v>5576894</v>
      </c>
      <c r="C39" s="279">
        <f t="shared" si="0"/>
        <v>1453487</v>
      </c>
      <c r="D39" s="279">
        <f t="shared" si="0"/>
        <v>908565</v>
      </c>
      <c r="E39" s="279">
        <f t="shared" si="0"/>
        <v>1239153</v>
      </c>
      <c r="F39" s="279">
        <f t="shared" si="0"/>
        <v>389402</v>
      </c>
      <c r="G39" s="279">
        <f t="shared" si="0"/>
        <v>1235500</v>
      </c>
      <c r="H39" s="279">
        <f t="shared" si="0"/>
        <v>605050</v>
      </c>
      <c r="I39" s="279">
        <f t="shared" si="0"/>
        <v>0</v>
      </c>
      <c r="J39" s="279">
        <f t="shared" si="0"/>
        <v>234730</v>
      </c>
      <c r="K39" s="279">
        <f t="shared" si="0"/>
        <v>2267032</v>
      </c>
      <c r="L39" s="279">
        <f t="shared" si="0"/>
        <v>1623630</v>
      </c>
      <c r="M39" s="279">
        <f t="shared" si="0"/>
        <v>4275090</v>
      </c>
      <c r="N39" s="279">
        <f>SUM(B39:M39)</f>
        <v>19808533</v>
      </c>
    </row>
    <row r="40" spans="1:14" x14ac:dyDescent="0.3">
      <c r="A40" s="283"/>
      <c r="B40" s="283"/>
      <c r="C40" s="283"/>
      <c r="D40" s="283"/>
      <c r="E40" s="283"/>
      <c r="F40" s="283"/>
      <c r="G40" s="283"/>
      <c r="H40" s="283"/>
      <c r="I40" s="283"/>
      <c r="J40" s="284"/>
      <c r="K40" s="283"/>
      <c r="L40" s="283"/>
      <c r="M40" s="283"/>
      <c r="N40" s="283"/>
    </row>
    <row r="41" spans="1:14" s="277" customFormat="1" ht="29.25" customHeight="1" x14ac:dyDescent="0.3">
      <c r="A41" s="1236" t="s">
        <v>2</v>
      </c>
      <c r="B41" s="285"/>
      <c r="C41" s="1236" t="s">
        <v>353</v>
      </c>
      <c r="D41" s="1236"/>
      <c r="E41" s="1236"/>
      <c r="F41" s="1268" t="s">
        <v>394</v>
      </c>
      <c r="G41" s="1281"/>
      <c r="H41" s="1281"/>
      <c r="I41" s="1269"/>
      <c r="J41" s="287"/>
      <c r="K41" s="285" t="s">
        <v>349</v>
      </c>
      <c r="L41" s="285"/>
      <c r="M41" s="285"/>
      <c r="N41" s="1245" t="s">
        <v>9</v>
      </c>
    </row>
    <row r="42" spans="1:14" s="277" customFormat="1" ht="29.25" customHeight="1" x14ac:dyDescent="0.3">
      <c r="A42" s="1236"/>
      <c r="B42" s="869" t="s">
        <v>306</v>
      </c>
      <c r="C42" s="869" t="s">
        <v>322</v>
      </c>
      <c r="D42" s="869" t="s">
        <v>354</v>
      </c>
      <c r="E42" s="869" t="s">
        <v>355</v>
      </c>
      <c r="F42" s="869" t="s">
        <v>197</v>
      </c>
      <c r="G42" s="869" t="s">
        <v>198</v>
      </c>
      <c r="H42" s="869" t="s">
        <v>199</v>
      </c>
      <c r="I42" s="869" t="s">
        <v>123</v>
      </c>
      <c r="J42" s="869" t="s">
        <v>307</v>
      </c>
      <c r="K42" s="869" t="s">
        <v>375</v>
      </c>
      <c r="L42" s="869" t="s">
        <v>356</v>
      </c>
      <c r="M42" s="869"/>
      <c r="N42" s="1247"/>
    </row>
    <row r="43" spans="1:14" x14ac:dyDescent="0.3">
      <c r="A43" s="280" t="s">
        <v>539</v>
      </c>
      <c r="B43" s="281"/>
      <c r="C43" s="281"/>
      <c r="D43" s="281">
        <v>319020</v>
      </c>
      <c r="E43" s="281">
        <v>294216</v>
      </c>
      <c r="F43" s="281"/>
      <c r="G43" s="281"/>
      <c r="H43" s="281"/>
      <c r="I43" s="281"/>
      <c r="J43" s="281"/>
      <c r="K43" s="281"/>
      <c r="L43" s="281">
        <v>233688</v>
      </c>
      <c r="M43" s="281"/>
      <c r="N43" s="281"/>
    </row>
    <row r="44" spans="1:14" x14ac:dyDescent="0.3">
      <c r="A44" s="280" t="s">
        <v>540</v>
      </c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>
        <v>198465</v>
      </c>
      <c r="M44" s="281"/>
      <c r="N44" s="281"/>
    </row>
    <row r="45" spans="1:14" x14ac:dyDescent="0.3">
      <c r="A45" s="280" t="s">
        <v>541</v>
      </c>
      <c r="B45" s="281">
        <v>180387</v>
      </c>
      <c r="C45" s="281"/>
      <c r="D45" s="281"/>
      <c r="E45" s="281"/>
      <c r="F45" s="281"/>
      <c r="G45" s="281"/>
      <c r="H45" s="281"/>
      <c r="I45" s="281"/>
      <c r="J45" s="281"/>
      <c r="K45" s="281"/>
      <c r="L45" s="281">
        <v>210600</v>
      </c>
      <c r="M45" s="281"/>
      <c r="N45" s="281"/>
    </row>
    <row r="46" spans="1:14" x14ac:dyDescent="0.3">
      <c r="A46" s="280" t="s">
        <v>542</v>
      </c>
      <c r="B46" s="281"/>
      <c r="C46" s="281"/>
      <c r="D46" s="281">
        <v>316446</v>
      </c>
      <c r="E46" s="281"/>
      <c r="F46" s="281"/>
      <c r="G46" s="281"/>
      <c r="H46" s="281"/>
      <c r="I46" s="281"/>
      <c r="J46" s="281"/>
      <c r="K46" s="281"/>
      <c r="L46" s="281">
        <v>249444</v>
      </c>
      <c r="M46" s="281"/>
      <c r="N46" s="281"/>
    </row>
    <row r="47" spans="1:14" x14ac:dyDescent="0.3">
      <c r="A47" s="280" t="s">
        <v>543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>
        <v>249288</v>
      </c>
      <c r="M47" s="281"/>
      <c r="N47" s="281"/>
    </row>
    <row r="48" spans="1:14" x14ac:dyDescent="0.3">
      <c r="A48" s="280" t="s">
        <v>544</v>
      </c>
      <c r="B48" s="281"/>
      <c r="C48" s="281"/>
      <c r="D48" s="281"/>
      <c r="E48" s="281">
        <v>266258</v>
      </c>
      <c r="F48" s="281"/>
      <c r="G48" s="281"/>
      <c r="H48" s="281">
        <v>117078</v>
      </c>
      <c r="I48" s="281">
        <v>60000</v>
      </c>
      <c r="J48" s="281"/>
      <c r="K48" s="281"/>
      <c r="L48" s="281">
        <v>213072</v>
      </c>
      <c r="M48" s="281"/>
      <c r="N48" s="281"/>
    </row>
    <row r="49" spans="1:14" x14ac:dyDescent="0.3">
      <c r="A49" s="280" t="s">
        <v>545</v>
      </c>
      <c r="B49" s="281"/>
      <c r="C49" s="281"/>
      <c r="D49" s="281"/>
      <c r="E49" s="281"/>
      <c r="F49" s="281">
        <v>78142</v>
      </c>
      <c r="G49" s="281">
        <v>56920</v>
      </c>
      <c r="H49" s="281"/>
      <c r="I49" s="281"/>
      <c r="J49" s="281">
        <v>151240</v>
      </c>
      <c r="K49" s="281">
        <v>170628</v>
      </c>
      <c r="L49" s="281"/>
      <c r="M49" s="281"/>
      <c r="N49" s="281"/>
    </row>
    <row r="50" spans="1:14" x14ac:dyDescent="0.3">
      <c r="A50" s="280" t="s">
        <v>546</v>
      </c>
      <c r="B50" s="281">
        <v>240942</v>
      </c>
      <c r="C50" s="281">
        <v>336570</v>
      </c>
      <c r="D50" s="281"/>
      <c r="E50" s="281">
        <v>271518</v>
      </c>
      <c r="F50" s="281"/>
      <c r="G50" s="281"/>
      <c r="H50" s="281"/>
      <c r="I50" s="281"/>
      <c r="J50" s="281"/>
      <c r="K50" s="281"/>
      <c r="L50" s="281"/>
      <c r="M50" s="281"/>
      <c r="N50" s="281"/>
    </row>
    <row r="51" spans="1:14" x14ac:dyDescent="0.3">
      <c r="A51" s="280" t="s">
        <v>547</v>
      </c>
      <c r="B51" s="281"/>
      <c r="C51" s="281">
        <v>89466</v>
      </c>
      <c r="D51" s="281">
        <v>239075</v>
      </c>
      <c r="E51" s="281"/>
      <c r="F51" s="281"/>
      <c r="G51" s="281"/>
      <c r="H51" s="281"/>
      <c r="I51" s="281"/>
      <c r="J51" s="281">
        <v>96940</v>
      </c>
      <c r="K51" s="281"/>
      <c r="L51" s="281"/>
      <c r="M51" s="281"/>
      <c r="N51" s="281"/>
    </row>
    <row r="52" spans="1:14" x14ac:dyDescent="0.3">
      <c r="A52" s="280" t="s">
        <v>548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</row>
    <row r="53" spans="1:14" x14ac:dyDescent="0.3">
      <c r="A53" s="280" t="s">
        <v>549</v>
      </c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</row>
    <row r="54" spans="1:14" x14ac:dyDescent="0.3">
      <c r="A54" s="280" t="s">
        <v>550</v>
      </c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</row>
    <row r="55" spans="1:14" x14ac:dyDescent="0.3">
      <c r="A55" s="280" t="s">
        <v>551</v>
      </c>
      <c r="B55" s="281"/>
      <c r="C55" s="281">
        <v>309036</v>
      </c>
      <c r="D55" s="281"/>
      <c r="E55" s="281">
        <v>314106</v>
      </c>
      <c r="F55" s="281"/>
      <c r="G55" s="281"/>
      <c r="H55" s="281"/>
      <c r="I55" s="281">
        <v>60000</v>
      </c>
      <c r="J55" s="281">
        <v>174034</v>
      </c>
      <c r="K55" s="281">
        <v>189930</v>
      </c>
      <c r="L55" s="281"/>
      <c r="M55" s="281"/>
      <c r="N55" s="281"/>
    </row>
    <row r="56" spans="1:14" x14ac:dyDescent="0.3">
      <c r="A56" s="280" t="s">
        <v>552</v>
      </c>
      <c r="B56" s="281">
        <v>211434</v>
      </c>
      <c r="C56" s="281"/>
      <c r="D56" s="281"/>
      <c r="E56" s="281"/>
      <c r="F56" s="281"/>
      <c r="G56" s="281">
        <v>85150</v>
      </c>
      <c r="H56" s="281"/>
      <c r="I56" s="281"/>
      <c r="J56" s="281"/>
      <c r="K56" s="281"/>
      <c r="L56" s="281"/>
      <c r="M56" s="281"/>
      <c r="N56" s="281"/>
    </row>
    <row r="57" spans="1:14" x14ac:dyDescent="0.3">
      <c r="A57" s="280" t="s">
        <v>553</v>
      </c>
      <c r="B57" s="281"/>
      <c r="C57" s="281"/>
      <c r="D57" s="281">
        <v>239850</v>
      </c>
      <c r="E57" s="281"/>
      <c r="F57" s="281"/>
      <c r="G57" s="281"/>
      <c r="H57" s="281"/>
      <c r="I57" s="281"/>
      <c r="J57" s="281">
        <v>214656</v>
      </c>
      <c r="K57" s="281"/>
      <c r="L57" s="281"/>
      <c r="M57" s="281"/>
      <c r="N57" s="281"/>
    </row>
    <row r="58" spans="1:14" x14ac:dyDescent="0.3">
      <c r="A58" s="280" t="s">
        <v>554</v>
      </c>
      <c r="B58" s="281"/>
      <c r="C58" s="281"/>
      <c r="D58" s="281"/>
      <c r="E58" s="281">
        <v>279096</v>
      </c>
      <c r="F58" s="281"/>
      <c r="G58" s="281">
        <v>76701</v>
      </c>
      <c r="H58" s="281"/>
      <c r="I58" s="281"/>
      <c r="J58" s="281"/>
      <c r="K58" s="281">
        <v>150847</v>
      </c>
      <c r="L58" s="281"/>
      <c r="M58" s="281"/>
      <c r="N58" s="281"/>
    </row>
    <row r="59" spans="1:14" x14ac:dyDescent="0.3">
      <c r="A59" s="280" t="s">
        <v>555</v>
      </c>
      <c r="B59" s="281"/>
      <c r="C59" s="281"/>
      <c r="D59" s="281"/>
      <c r="E59" s="281"/>
      <c r="F59" s="281"/>
      <c r="G59" s="281"/>
      <c r="H59" s="281">
        <v>81875</v>
      </c>
      <c r="I59" s="281"/>
      <c r="J59" s="281"/>
      <c r="K59" s="281"/>
      <c r="L59" s="281"/>
      <c r="M59" s="281"/>
      <c r="N59" s="281"/>
    </row>
    <row r="60" spans="1:14" x14ac:dyDescent="0.3">
      <c r="A60" s="280" t="s">
        <v>556</v>
      </c>
      <c r="B60" s="281"/>
      <c r="C60" s="281"/>
      <c r="D60" s="281"/>
      <c r="E60" s="281"/>
      <c r="F60" s="281">
        <v>68382</v>
      </c>
      <c r="G60" s="281"/>
      <c r="H60" s="281"/>
      <c r="I60" s="281"/>
      <c r="J60" s="281"/>
      <c r="K60" s="281"/>
      <c r="L60" s="281"/>
      <c r="M60" s="281"/>
      <c r="N60" s="281"/>
    </row>
    <row r="61" spans="1:14" x14ac:dyDescent="0.3">
      <c r="A61" s="280" t="s">
        <v>557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</row>
    <row r="62" spans="1:14" x14ac:dyDescent="0.3">
      <c r="A62" s="280" t="s">
        <v>558</v>
      </c>
      <c r="B62" s="281">
        <v>174492</v>
      </c>
      <c r="C62" s="281"/>
      <c r="D62" s="281">
        <v>136240</v>
      </c>
      <c r="E62" s="281"/>
      <c r="F62" s="281"/>
      <c r="G62" s="281"/>
      <c r="H62" s="281"/>
      <c r="I62" s="281">
        <v>60000</v>
      </c>
      <c r="J62" s="281"/>
      <c r="K62" s="281"/>
      <c r="L62" s="281"/>
      <c r="M62" s="281"/>
      <c r="N62" s="281"/>
    </row>
    <row r="63" spans="1:14" x14ac:dyDescent="0.3">
      <c r="A63" s="280" t="s">
        <v>559</v>
      </c>
      <c r="B63" s="281"/>
      <c r="C63" s="281">
        <v>244062</v>
      </c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</row>
    <row r="64" spans="1:14" x14ac:dyDescent="0.3">
      <c r="A64" s="280" t="s">
        <v>560</v>
      </c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</row>
    <row r="65" spans="1:14" x14ac:dyDescent="0.3">
      <c r="A65" s="280" t="s">
        <v>561</v>
      </c>
      <c r="B65" s="281"/>
      <c r="C65" s="281"/>
      <c r="D65" s="281"/>
      <c r="E65" s="281"/>
      <c r="F65" s="281"/>
      <c r="G65" s="281"/>
      <c r="H65" s="281"/>
      <c r="I65" s="281"/>
      <c r="J65" s="281">
        <v>145803</v>
      </c>
      <c r="K65" s="281"/>
      <c r="L65" s="281"/>
      <c r="M65" s="281"/>
      <c r="N65" s="281"/>
    </row>
    <row r="66" spans="1:14" x14ac:dyDescent="0.3">
      <c r="A66" s="280" t="s">
        <v>562</v>
      </c>
      <c r="B66" s="281"/>
      <c r="C66" s="281"/>
      <c r="D66" s="281">
        <v>240385</v>
      </c>
      <c r="E66" s="281"/>
      <c r="F66" s="281"/>
      <c r="G66" s="281"/>
      <c r="H66" s="281"/>
      <c r="I66" s="281"/>
      <c r="J66" s="281"/>
      <c r="K66" s="281">
        <v>169580</v>
      </c>
      <c r="L66" s="281"/>
      <c r="M66" s="281"/>
      <c r="N66" s="281"/>
    </row>
    <row r="67" spans="1:14" x14ac:dyDescent="0.3">
      <c r="A67" s="280" t="s">
        <v>563</v>
      </c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</row>
    <row r="68" spans="1:14" x14ac:dyDescent="0.3">
      <c r="A68" s="280" t="s">
        <v>564</v>
      </c>
      <c r="B68" s="281">
        <v>200234</v>
      </c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</row>
    <row r="69" spans="1:14" x14ac:dyDescent="0.3">
      <c r="A69" s="280" t="s">
        <v>565</v>
      </c>
      <c r="B69" s="281"/>
      <c r="C69" s="281"/>
      <c r="D69" s="281">
        <v>191915</v>
      </c>
      <c r="E69" s="281">
        <v>273201</v>
      </c>
      <c r="F69" s="281">
        <v>60260</v>
      </c>
      <c r="G69" s="281"/>
      <c r="H69" s="281">
        <v>50000</v>
      </c>
      <c r="I69" s="281">
        <v>78862</v>
      </c>
      <c r="J69" s="281"/>
      <c r="K69" s="281"/>
      <c r="L69" s="281"/>
      <c r="M69" s="281"/>
      <c r="N69" s="281"/>
    </row>
    <row r="70" spans="1:14" x14ac:dyDescent="0.3">
      <c r="A70" s="280" t="s">
        <v>566</v>
      </c>
      <c r="B70" s="281"/>
      <c r="C70" s="281"/>
      <c r="D70" s="281"/>
      <c r="E70" s="281"/>
      <c r="F70" s="281"/>
      <c r="G70" s="281"/>
      <c r="H70" s="281"/>
      <c r="I70" s="281"/>
      <c r="J70" s="281">
        <v>193284</v>
      </c>
      <c r="K70" s="281">
        <v>176124</v>
      </c>
      <c r="L70" s="281">
        <v>155104</v>
      </c>
      <c r="M70" s="281"/>
      <c r="N70" s="281"/>
    </row>
    <row r="71" spans="1:14" x14ac:dyDescent="0.3">
      <c r="A71" s="280" t="s">
        <v>567</v>
      </c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</row>
    <row r="72" spans="1:14" x14ac:dyDescent="0.3">
      <c r="A72" s="280" t="s">
        <v>568</v>
      </c>
      <c r="B72" s="281"/>
      <c r="C72" s="281">
        <v>276588</v>
      </c>
      <c r="D72" s="281"/>
      <c r="E72" s="281">
        <v>233220</v>
      </c>
      <c r="F72" s="281">
        <v>98514</v>
      </c>
      <c r="G72" s="281"/>
      <c r="H72" s="281"/>
      <c r="I72" s="281"/>
      <c r="J72" s="281"/>
      <c r="K72" s="281"/>
      <c r="L72" s="281"/>
      <c r="M72" s="281"/>
      <c r="N72" s="281"/>
    </row>
    <row r="73" spans="1:14" x14ac:dyDescent="0.3">
      <c r="A73" s="280" t="s">
        <v>569</v>
      </c>
      <c r="B73" s="281">
        <v>253344</v>
      </c>
      <c r="C73" s="281"/>
      <c r="D73" s="281">
        <v>112944</v>
      </c>
      <c r="E73" s="281"/>
      <c r="F73" s="281"/>
      <c r="G73" s="281"/>
      <c r="H73" s="281"/>
      <c r="I73" s="281"/>
      <c r="J73" s="281"/>
      <c r="K73" s="281"/>
      <c r="L73" s="281"/>
      <c r="M73" s="281"/>
      <c r="N73" s="281"/>
    </row>
    <row r="74" spans="1:14" s="277" customFormat="1" x14ac:dyDescent="0.3">
      <c r="A74" s="278" t="s">
        <v>113</v>
      </c>
      <c r="B74" s="279">
        <f t="shared" ref="B74:L74" si="1">SUM(B43:B73)</f>
        <v>1260833</v>
      </c>
      <c r="C74" s="279">
        <f t="shared" si="1"/>
        <v>1255722</v>
      </c>
      <c r="D74" s="279">
        <f t="shared" si="1"/>
        <v>1795875</v>
      </c>
      <c r="E74" s="279">
        <f t="shared" si="1"/>
        <v>1931615</v>
      </c>
      <c r="F74" s="279">
        <f t="shared" si="1"/>
        <v>305298</v>
      </c>
      <c r="G74" s="279">
        <f t="shared" si="1"/>
        <v>218771</v>
      </c>
      <c r="H74" s="279">
        <f t="shared" si="1"/>
        <v>248953</v>
      </c>
      <c r="I74" s="279">
        <f t="shared" si="1"/>
        <v>258862</v>
      </c>
      <c r="J74" s="279">
        <f t="shared" si="1"/>
        <v>975957</v>
      </c>
      <c r="K74" s="279">
        <f t="shared" si="1"/>
        <v>857109</v>
      </c>
      <c r="L74" s="279">
        <f t="shared" si="1"/>
        <v>1509661</v>
      </c>
      <c r="M74" s="279"/>
      <c r="N74" s="279">
        <f>SUM(B74:M74)</f>
        <v>10618656</v>
      </c>
    </row>
    <row r="75" spans="1:14" ht="17.5" x14ac:dyDescent="0.35">
      <c r="N75" s="286">
        <f>SUM(N5:N74)</f>
        <v>30427189</v>
      </c>
    </row>
    <row r="76" spans="1:14" x14ac:dyDescent="0.3">
      <c r="A76" s="288" t="s">
        <v>260</v>
      </c>
      <c r="B76" s="276" t="e">
        <f ca="1">[2]!terbilang(N75)&amp;" rupiah"</f>
        <v>#NAME?</v>
      </c>
    </row>
    <row r="78" spans="1:14" ht="28" x14ac:dyDescent="0.3">
      <c r="A78" s="289" t="s">
        <v>380</v>
      </c>
      <c r="H78" s="290" t="s">
        <v>386</v>
      </c>
      <c r="N78" s="290" t="s">
        <v>382</v>
      </c>
    </row>
    <row r="83" spans="1:14" ht="17" x14ac:dyDescent="0.6">
      <c r="A83" s="291" t="s">
        <v>259</v>
      </c>
      <c r="B83" s="275"/>
      <c r="C83" s="275"/>
      <c r="D83" s="275"/>
      <c r="E83" s="275"/>
      <c r="F83" s="275"/>
      <c r="G83" s="275"/>
      <c r="H83" s="291" t="s">
        <v>286</v>
      </c>
      <c r="I83" s="275"/>
      <c r="J83" s="275"/>
      <c r="K83" s="275"/>
      <c r="L83" s="275"/>
      <c r="M83" s="275"/>
      <c r="N83" s="291" t="s">
        <v>345</v>
      </c>
    </row>
  </sheetData>
  <mergeCells count="13">
    <mergeCell ref="A1:N1"/>
    <mergeCell ref="A2:N2"/>
    <mergeCell ref="A4:A5"/>
    <mergeCell ref="C4:D4"/>
    <mergeCell ref="E4:G4"/>
    <mergeCell ref="L4:M4"/>
    <mergeCell ref="N4:N5"/>
    <mergeCell ref="A41:A42"/>
    <mergeCell ref="C41:E41"/>
    <mergeCell ref="F41:I41"/>
    <mergeCell ref="N41:N42"/>
    <mergeCell ref="A14:A15"/>
    <mergeCell ref="A16:A17"/>
  </mergeCells>
  <pageMargins left="0.70866141732283472" right="0.70866141732283472" top="0.74803149606299213" bottom="0.74803149606299213" header="0.31496062992125984" footer="0.31496062992125984"/>
  <pageSetup paperSize="9" scale="57" fitToHeight="0" orientation="landscape" horizontalDpi="360" verticalDpi="360" r:id="rId1"/>
  <rowBreaks count="1" manualBreakCount="1">
    <brk id="40" max="16383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28"/>
  <dimension ref="A1:N110"/>
  <sheetViews>
    <sheetView workbookViewId="0">
      <selection sqref="A1:N1"/>
    </sheetView>
  </sheetViews>
  <sheetFormatPr defaultColWidth="9.1796875" defaultRowHeight="14" x14ac:dyDescent="0.3"/>
  <cols>
    <col min="1" max="1" width="21.1796875" style="276" bestFit="1" customWidth="1"/>
    <col min="2" max="2" width="17.453125" style="276" bestFit="1" customWidth="1"/>
    <col min="3" max="4" width="15.453125" style="276" customWidth="1"/>
    <col min="5" max="5" width="15" style="276" bestFit="1" customWidth="1"/>
    <col min="6" max="6" width="14.453125" style="276" bestFit="1" customWidth="1"/>
    <col min="7" max="7" width="17" style="276" customWidth="1"/>
    <col min="8" max="8" width="19.1796875" style="276" bestFit="1" customWidth="1"/>
    <col min="9" max="9" width="14.453125" style="276" bestFit="1" customWidth="1"/>
    <col min="10" max="10" width="17.453125" style="276" bestFit="1" customWidth="1"/>
    <col min="11" max="12" width="17" style="276" customWidth="1"/>
    <col min="13" max="13" width="16.453125" style="276" customWidth="1"/>
    <col min="14" max="14" width="19.453125" style="276" bestFit="1" customWidth="1"/>
    <col min="15" max="16384" width="9.1796875" style="276"/>
  </cols>
  <sheetData>
    <row r="1" spans="1:14" x14ac:dyDescent="0.3">
      <c r="A1" s="1462" t="s">
        <v>0</v>
      </c>
      <c r="B1" s="1462"/>
      <c r="C1" s="1462"/>
      <c r="D1" s="1462"/>
      <c r="E1" s="1462"/>
      <c r="F1" s="1462"/>
      <c r="G1" s="1462"/>
      <c r="H1" s="1462"/>
      <c r="I1" s="1462"/>
      <c r="J1" s="1462"/>
      <c r="K1" s="1462"/>
      <c r="L1" s="1462"/>
      <c r="M1" s="1462"/>
      <c r="N1" s="1462"/>
    </row>
    <row r="2" spans="1:14" x14ac:dyDescent="0.3">
      <c r="A2" s="1462" t="s">
        <v>570</v>
      </c>
      <c r="B2" s="1462"/>
      <c r="C2" s="1462"/>
      <c r="D2" s="1462"/>
      <c r="E2" s="1462"/>
      <c r="F2" s="1462"/>
      <c r="G2" s="1462"/>
      <c r="H2" s="1462"/>
      <c r="I2" s="1462"/>
      <c r="J2" s="1462"/>
      <c r="K2" s="1462"/>
      <c r="L2" s="1462"/>
      <c r="M2" s="1462"/>
      <c r="N2" s="1462"/>
    </row>
    <row r="4" spans="1:14" s="277" customFormat="1" ht="29.25" customHeight="1" x14ac:dyDescent="0.3">
      <c r="A4" s="1236" t="s">
        <v>2</v>
      </c>
      <c r="B4" s="869" t="s">
        <v>349</v>
      </c>
      <c r="C4" s="1268" t="s">
        <v>347</v>
      </c>
      <c r="D4" s="1269"/>
      <c r="E4" s="1268" t="s">
        <v>349</v>
      </c>
      <c r="F4" s="1281"/>
      <c r="G4" s="1269"/>
      <c r="H4" s="869"/>
      <c r="I4" s="285"/>
      <c r="J4" s="285" t="s">
        <v>349</v>
      </c>
      <c r="K4" s="869" t="s">
        <v>232</v>
      </c>
      <c r="L4" s="1236" t="s">
        <v>350</v>
      </c>
      <c r="M4" s="1236"/>
      <c r="N4" s="1245" t="s">
        <v>9</v>
      </c>
    </row>
    <row r="5" spans="1:14" s="275" customFormat="1" ht="29.25" customHeight="1" x14ac:dyDescent="0.3">
      <c r="A5" s="1236"/>
      <c r="B5" s="869" t="s">
        <v>330</v>
      </c>
      <c r="C5" s="869" t="s">
        <v>195</v>
      </c>
      <c r="D5" s="869" t="s">
        <v>196</v>
      </c>
      <c r="E5" s="869" t="s">
        <v>269</v>
      </c>
      <c r="F5" s="869" t="s">
        <v>192</v>
      </c>
      <c r="G5" s="869" t="s">
        <v>20</v>
      </c>
      <c r="H5" s="869" t="s">
        <v>309</v>
      </c>
      <c r="I5" s="869" t="s">
        <v>390</v>
      </c>
      <c r="J5" s="869" t="s">
        <v>193</v>
      </c>
      <c r="K5" s="869" t="s">
        <v>391</v>
      </c>
      <c r="L5" s="869" t="s">
        <v>392</v>
      </c>
      <c r="M5" s="869" t="s">
        <v>393</v>
      </c>
      <c r="N5" s="1247"/>
    </row>
    <row r="6" spans="1:14" x14ac:dyDescent="0.3">
      <c r="A6" s="280" t="s">
        <v>571</v>
      </c>
      <c r="B6" s="280">
        <v>193553</v>
      </c>
      <c r="C6" s="280"/>
      <c r="D6" s="280"/>
      <c r="E6" s="281"/>
      <c r="F6" s="281">
        <v>85566</v>
      </c>
      <c r="G6" s="281"/>
      <c r="H6" s="281"/>
      <c r="I6" s="281"/>
      <c r="J6" s="281"/>
      <c r="K6" s="281"/>
      <c r="L6" s="281"/>
      <c r="M6" s="281"/>
      <c r="N6" s="281"/>
    </row>
    <row r="7" spans="1:14" ht="15" customHeight="1" x14ac:dyDescent="0.3">
      <c r="A7" s="1463" t="s">
        <v>572</v>
      </c>
      <c r="B7" s="280">
        <v>287586</v>
      </c>
      <c r="C7" s="280"/>
      <c r="D7" s="280"/>
      <c r="E7" s="281"/>
      <c r="F7" s="281"/>
      <c r="G7" s="281"/>
      <c r="H7" s="281"/>
      <c r="I7" s="281"/>
      <c r="J7" s="281"/>
      <c r="K7" s="281"/>
      <c r="L7" s="281"/>
      <c r="M7" s="281"/>
      <c r="N7" s="281"/>
    </row>
    <row r="8" spans="1:14" x14ac:dyDescent="0.3">
      <c r="A8" s="1464"/>
      <c r="B8" s="280">
        <v>197496</v>
      </c>
      <c r="C8" s="280">
        <v>120716</v>
      </c>
      <c r="D8" s="280"/>
      <c r="E8" s="281"/>
      <c r="F8" s="281"/>
      <c r="G8" s="281">
        <v>117000</v>
      </c>
      <c r="H8" s="281"/>
      <c r="I8" s="281"/>
      <c r="J8" s="281"/>
      <c r="K8" s="281">
        <v>135342</v>
      </c>
      <c r="L8" s="281"/>
      <c r="M8" s="281"/>
      <c r="N8" s="281"/>
    </row>
    <row r="9" spans="1:14" x14ac:dyDescent="0.3">
      <c r="A9" s="280" t="s">
        <v>573</v>
      </c>
      <c r="B9" s="280">
        <v>208416</v>
      </c>
      <c r="C9" s="280"/>
      <c r="D9" s="280"/>
      <c r="E9" s="281"/>
      <c r="F9" s="281"/>
      <c r="G9" s="281">
        <v>117000</v>
      </c>
      <c r="H9" s="281"/>
      <c r="I9" s="281"/>
      <c r="J9" s="281"/>
      <c r="K9" s="281">
        <v>165594</v>
      </c>
      <c r="L9" s="281"/>
      <c r="M9" s="281">
        <v>493500</v>
      </c>
      <c r="N9" s="281"/>
    </row>
    <row r="10" spans="1:14" ht="15" customHeight="1" x14ac:dyDescent="0.3">
      <c r="A10" s="1463" t="s">
        <v>574</v>
      </c>
      <c r="B10" s="280"/>
      <c r="C10" s="280"/>
      <c r="D10" s="280"/>
      <c r="E10" s="281"/>
      <c r="F10" s="281"/>
      <c r="G10" s="281"/>
      <c r="H10" s="281"/>
      <c r="I10" s="281"/>
      <c r="J10" s="281"/>
      <c r="K10" s="281">
        <v>168008</v>
      </c>
      <c r="L10" s="281"/>
      <c r="M10" s="281"/>
      <c r="N10" s="281"/>
    </row>
    <row r="11" spans="1:14" x14ac:dyDescent="0.3">
      <c r="A11" s="1464"/>
      <c r="B11" s="280">
        <v>184055</v>
      </c>
      <c r="C11" s="280"/>
      <c r="D11" s="280"/>
      <c r="E11" s="281">
        <v>229971</v>
      </c>
      <c r="F11" s="281"/>
      <c r="G11" s="281"/>
      <c r="H11" s="281"/>
      <c r="I11" s="281"/>
      <c r="J11" s="281"/>
      <c r="K11" s="281">
        <v>162998</v>
      </c>
      <c r="L11" s="281"/>
      <c r="M11" s="281"/>
      <c r="N11" s="281"/>
    </row>
    <row r="12" spans="1:14" ht="15" customHeight="1" x14ac:dyDescent="0.3">
      <c r="A12" s="1463" t="s">
        <v>575</v>
      </c>
      <c r="B12" s="280">
        <v>188760</v>
      </c>
      <c r="C12" s="280"/>
      <c r="D12" s="280"/>
      <c r="E12" s="281"/>
      <c r="F12" s="281"/>
      <c r="G12" s="281"/>
      <c r="H12" s="281"/>
      <c r="I12" s="281"/>
      <c r="J12" s="281"/>
      <c r="K12" s="281"/>
      <c r="L12" s="281"/>
      <c r="M12" s="281"/>
      <c r="N12" s="281"/>
    </row>
    <row r="13" spans="1:14" x14ac:dyDescent="0.3">
      <c r="A13" s="1464"/>
      <c r="B13" s="280">
        <v>183924</v>
      </c>
      <c r="C13" s="280">
        <v>172834</v>
      </c>
      <c r="D13" s="280"/>
      <c r="E13" s="281"/>
      <c r="F13" s="281"/>
      <c r="G13" s="281">
        <v>116532</v>
      </c>
      <c r="H13" s="281">
        <v>83304</v>
      </c>
      <c r="I13" s="281"/>
      <c r="J13" s="281"/>
      <c r="K13" s="281"/>
      <c r="L13" s="281"/>
      <c r="M13" s="281"/>
      <c r="N13" s="281"/>
    </row>
    <row r="14" spans="1:14" ht="15" customHeight="1" x14ac:dyDescent="0.3">
      <c r="A14" s="1463" t="s">
        <v>576</v>
      </c>
      <c r="B14" s="280">
        <v>156807</v>
      </c>
      <c r="C14" s="280"/>
      <c r="D14" s="280"/>
      <c r="E14" s="281"/>
      <c r="F14" s="281"/>
      <c r="G14" s="281"/>
      <c r="H14" s="281"/>
      <c r="I14" s="281"/>
      <c r="J14" s="281"/>
      <c r="K14" s="281"/>
      <c r="L14" s="281"/>
      <c r="M14" s="281"/>
      <c r="N14" s="281"/>
    </row>
    <row r="15" spans="1:14" x14ac:dyDescent="0.3">
      <c r="A15" s="1464"/>
      <c r="B15" s="280">
        <v>180060</v>
      </c>
      <c r="C15" s="280"/>
      <c r="D15" s="280">
        <v>164955</v>
      </c>
      <c r="E15" s="281"/>
      <c r="F15" s="281"/>
      <c r="G15" s="281"/>
      <c r="H15" s="281"/>
      <c r="I15" s="281"/>
      <c r="J15" s="281">
        <v>72774</v>
      </c>
      <c r="K15" s="281">
        <v>169950</v>
      </c>
      <c r="L15" s="281"/>
      <c r="M15" s="281"/>
      <c r="N15" s="281"/>
    </row>
    <row r="16" spans="1:14" ht="15" customHeight="1" x14ac:dyDescent="0.3">
      <c r="A16" s="1463" t="s">
        <v>577</v>
      </c>
      <c r="B16" s="280">
        <v>173706</v>
      </c>
      <c r="C16" s="280"/>
      <c r="D16" s="280"/>
      <c r="E16" s="281"/>
      <c r="F16" s="281"/>
      <c r="G16" s="281"/>
      <c r="H16" s="281"/>
      <c r="I16" s="281"/>
      <c r="J16" s="281"/>
      <c r="K16" s="281"/>
      <c r="L16" s="281"/>
      <c r="M16" s="281"/>
      <c r="N16" s="281"/>
    </row>
    <row r="17" spans="1:14" x14ac:dyDescent="0.3">
      <c r="A17" s="1464"/>
      <c r="B17" s="280">
        <v>123664</v>
      </c>
      <c r="C17" s="280"/>
      <c r="D17" s="280"/>
      <c r="E17" s="281"/>
      <c r="F17" s="281"/>
      <c r="G17" s="281"/>
      <c r="H17" s="281"/>
      <c r="I17" s="281"/>
      <c r="J17" s="281"/>
      <c r="K17" s="281"/>
      <c r="L17" s="281"/>
      <c r="M17" s="281"/>
      <c r="N17" s="281"/>
    </row>
    <row r="18" spans="1:14" ht="15" customHeight="1" x14ac:dyDescent="0.3">
      <c r="A18" s="1463" t="s">
        <v>578</v>
      </c>
      <c r="B18" s="280">
        <v>229554</v>
      </c>
      <c r="C18" s="280"/>
      <c r="D18" s="280"/>
      <c r="E18" s="281"/>
      <c r="F18" s="281"/>
      <c r="G18" s="281"/>
      <c r="H18" s="281"/>
      <c r="I18" s="281"/>
      <c r="J18" s="281"/>
      <c r="K18" s="281">
        <v>155015</v>
      </c>
      <c r="L18" s="281"/>
      <c r="M18" s="281"/>
      <c r="N18" s="281"/>
    </row>
    <row r="19" spans="1:14" x14ac:dyDescent="0.3">
      <c r="A19" s="1464"/>
      <c r="B19" s="280">
        <v>191256</v>
      </c>
      <c r="C19" s="280"/>
      <c r="D19" s="280"/>
      <c r="E19" s="281"/>
      <c r="F19" s="281">
        <v>66745</v>
      </c>
      <c r="G19" s="281">
        <v>117000</v>
      </c>
      <c r="H19" s="281"/>
      <c r="I19" s="281"/>
      <c r="J19" s="281"/>
      <c r="K19" s="281"/>
      <c r="L19" s="281">
        <v>597350</v>
      </c>
      <c r="M19" s="281"/>
      <c r="N19" s="281"/>
    </row>
    <row r="20" spans="1:14" ht="15" customHeight="1" x14ac:dyDescent="0.3">
      <c r="A20" s="1463" t="s">
        <v>579</v>
      </c>
      <c r="B20" s="280">
        <v>196326</v>
      </c>
      <c r="C20" s="280"/>
      <c r="D20" s="280"/>
      <c r="E20" s="281"/>
      <c r="F20" s="281"/>
      <c r="G20" s="281"/>
      <c r="H20" s="281"/>
      <c r="I20" s="281"/>
      <c r="J20" s="281"/>
      <c r="K20" s="281"/>
      <c r="L20" s="281"/>
      <c r="M20" s="281"/>
      <c r="N20" s="281"/>
    </row>
    <row r="21" spans="1:14" x14ac:dyDescent="0.3">
      <c r="A21" s="1464"/>
      <c r="B21" s="280">
        <v>175890</v>
      </c>
      <c r="C21" s="280">
        <v>201211</v>
      </c>
      <c r="D21" s="280"/>
      <c r="E21" s="281"/>
      <c r="F21" s="281"/>
      <c r="G21" s="281">
        <v>117000</v>
      </c>
      <c r="H21" s="281"/>
      <c r="I21" s="281"/>
      <c r="J21" s="281"/>
      <c r="K21" s="281"/>
      <c r="L21" s="281"/>
      <c r="M21" s="281"/>
      <c r="N21" s="281"/>
    </row>
    <row r="22" spans="1:14" ht="15" customHeight="1" x14ac:dyDescent="0.3">
      <c r="A22" s="1463" t="s">
        <v>580</v>
      </c>
      <c r="B22" s="280">
        <v>139854</v>
      </c>
      <c r="C22" s="280"/>
      <c r="D22" s="280"/>
      <c r="E22" s="281"/>
      <c r="F22" s="281"/>
      <c r="G22" s="281"/>
      <c r="H22" s="281"/>
      <c r="I22" s="281"/>
      <c r="J22" s="281"/>
      <c r="K22" s="281">
        <v>144664</v>
      </c>
      <c r="L22" s="281"/>
      <c r="M22" s="281"/>
      <c r="N22" s="281"/>
    </row>
    <row r="23" spans="1:14" x14ac:dyDescent="0.3">
      <c r="A23" s="1464"/>
      <c r="B23" s="280">
        <v>207402</v>
      </c>
      <c r="C23" s="280"/>
      <c r="D23" s="280">
        <v>183546</v>
      </c>
      <c r="E23" s="281"/>
      <c r="F23" s="281"/>
      <c r="G23" s="281">
        <v>117000</v>
      </c>
      <c r="H23" s="281"/>
      <c r="I23" s="281"/>
      <c r="J23" s="281"/>
      <c r="K23" s="281"/>
      <c r="L23" s="281"/>
      <c r="M23" s="281">
        <v>560980</v>
      </c>
      <c r="N23" s="281"/>
    </row>
    <row r="24" spans="1:14" ht="15" customHeight="1" x14ac:dyDescent="0.3">
      <c r="A24" s="1463" t="s">
        <v>581</v>
      </c>
      <c r="B24" s="280">
        <v>157855</v>
      </c>
      <c r="C24" s="280"/>
      <c r="D24" s="280"/>
      <c r="E24" s="281"/>
      <c r="F24" s="281"/>
      <c r="G24" s="281"/>
      <c r="H24" s="281"/>
      <c r="I24" s="281"/>
      <c r="J24" s="281"/>
      <c r="K24" s="281"/>
      <c r="L24" s="281"/>
      <c r="M24" s="281"/>
      <c r="N24" s="281"/>
    </row>
    <row r="25" spans="1:14" x14ac:dyDescent="0.3">
      <c r="A25" s="1464"/>
      <c r="B25" s="280">
        <v>164012</v>
      </c>
      <c r="C25" s="280"/>
      <c r="D25" s="280"/>
      <c r="E25" s="281">
        <v>235014</v>
      </c>
      <c r="F25" s="281"/>
      <c r="G25" s="281"/>
      <c r="H25" s="281">
        <v>87377</v>
      </c>
      <c r="I25" s="281"/>
      <c r="J25" s="281"/>
      <c r="K25" s="281"/>
      <c r="L25" s="281"/>
      <c r="M25" s="281"/>
      <c r="N25" s="281"/>
    </row>
    <row r="26" spans="1:14" ht="15" customHeight="1" x14ac:dyDescent="0.3">
      <c r="A26" s="1463" t="s">
        <v>582</v>
      </c>
      <c r="B26" s="280">
        <v>196762</v>
      </c>
      <c r="C26" s="280"/>
      <c r="D26" s="280"/>
      <c r="E26" s="281"/>
      <c r="F26" s="281"/>
      <c r="G26" s="281"/>
      <c r="H26" s="281"/>
      <c r="I26" s="281"/>
      <c r="J26" s="281"/>
      <c r="K26" s="281"/>
      <c r="L26" s="281"/>
      <c r="M26" s="281"/>
      <c r="N26" s="281"/>
    </row>
    <row r="27" spans="1:14" x14ac:dyDescent="0.3">
      <c r="A27" s="1464"/>
      <c r="B27" s="280">
        <v>150388</v>
      </c>
      <c r="C27" s="280"/>
      <c r="D27" s="280"/>
      <c r="E27" s="281"/>
      <c r="F27" s="281">
        <v>85281</v>
      </c>
      <c r="G27" s="281">
        <v>117000</v>
      </c>
      <c r="H27" s="281"/>
      <c r="I27" s="281"/>
      <c r="J27" s="281"/>
      <c r="K27" s="281">
        <v>116957</v>
      </c>
      <c r="L27" s="281"/>
      <c r="M27" s="281">
        <v>474950</v>
      </c>
      <c r="N27" s="281"/>
    </row>
    <row r="28" spans="1:14" ht="15" customHeight="1" x14ac:dyDescent="0.3">
      <c r="A28" s="1463" t="s">
        <v>583</v>
      </c>
      <c r="B28" s="280">
        <v>189774</v>
      </c>
      <c r="C28" s="280"/>
      <c r="D28" s="280"/>
      <c r="E28" s="281"/>
      <c r="F28" s="281"/>
      <c r="G28" s="281"/>
      <c r="H28" s="281"/>
      <c r="I28" s="281"/>
      <c r="J28" s="281"/>
      <c r="K28" s="281"/>
      <c r="L28" s="281"/>
      <c r="M28" s="281"/>
      <c r="N28" s="281"/>
    </row>
    <row r="29" spans="1:14" x14ac:dyDescent="0.3">
      <c r="A29" s="1464"/>
      <c r="B29" s="280">
        <v>187200</v>
      </c>
      <c r="C29" s="280">
        <v>186997</v>
      </c>
      <c r="D29" s="280"/>
      <c r="E29" s="281"/>
      <c r="F29" s="281"/>
      <c r="G29" s="281"/>
      <c r="H29" s="281"/>
      <c r="I29" s="281"/>
      <c r="J29" s="281"/>
      <c r="K29" s="281"/>
      <c r="L29" s="281"/>
      <c r="M29" s="281"/>
      <c r="N29" s="281"/>
    </row>
    <row r="30" spans="1:14" ht="15" customHeight="1" x14ac:dyDescent="0.3">
      <c r="A30" s="1463" t="s">
        <v>584</v>
      </c>
      <c r="B30" s="280">
        <v>158248</v>
      </c>
      <c r="C30" s="280"/>
      <c r="D30" s="280"/>
      <c r="E30" s="281"/>
      <c r="F30" s="281"/>
      <c r="G30" s="281"/>
      <c r="H30" s="281">
        <v>48798</v>
      </c>
      <c r="I30" s="281"/>
      <c r="J30" s="281"/>
      <c r="K30" s="281">
        <v>148732</v>
      </c>
      <c r="L30" s="281"/>
      <c r="M30" s="281"/>
      <c r="N30" s="281"/>
    </row>
    <row r="31" spans="1:14" x14ac:dyDescent="0.3">
      <c r="A31" s="1464"/>
      <c r="B31" s="280">
        <v>191568</v>
      </c>
      <c r="C31" s="280"/>
      <c r="D31" s="280"/>
      <c r="E31" s="281"/>
      <c r="F31" s="281"/>
      <c r="G31" s="281">
        <v>117000</v>
      </c>
      <c r="H31" s="281"/>
      <c r="I31" s="281"/>
      <c r="J31" s="281"/>
      <c r="K31" s="281"/>
      <c r="L31" s="281"/>
      <c r="M31" s="281"/>
      <c r="N31" s="281"/>
    </row>
    <row r="32" spans="1:14" ht="15" customHeight="1" x14ac:dyDescent="0.3">
      <c r="A32" s="1463" t="s">
        <v>585</v>
      </c>
      <c r="B32" s="280">
        <v>192114</v>
      </c>
      <c r="C32" s="280"/>
      <c r="D32" s="280"/>
      <c r="E32" s="281"/>
      <c r="F32" s="281"/>
      <c r="G32" s="281"/>
      <c r="H32" s="281"/>
      <c r="I32" s="281"/>
      <c r="J32" s="281"/>
      <c r="K32" s="281"/>
      <c r="L32" s="281"/>
      <c r="M32" s="281"/>
      <c r="N32" s="281"/>
    </row>
    <row r="33" spans="1:14" x14ac:dyDescent="0.3">
      <c r="A33" s="1464"/>
      <c r="B33" s="280">
        <v>230880</v>
      </c>
      <c r="C33" s="280"/>
      <c r="D33" s="280"/>
      <c r="E33" s="281"/>
      <c r="F33" s="281"/>
      <c r="G33" s="281">
        <v>117000</v>
      </c>
      <c r="H33" s="281"/>
      <c r="I33" s="281"/>
      <c r="J33" s="281"/>
      <c r="K33" s="281"/>
      <c r="L33" s="281"/>
      <c r="M33" s="281"/>
      <c r="N33" s="281"/>
    </row>
    <row r="34" spans="1:14" ht="15" customHeight="1" x14ac:dyDescent="0.3">
      <c r="A34" s="1465" t="s">
        <v>586</v>
      </c>
      <c r="B34" s="280">
        <v>171938</v>
      </c>
      <c r="C34" s="280"/>
      <c r="D34" s="280">
        <v>187151</v>
      </c>
      <c r="E34" s="281"/>
      <c r="F34" s="281"/>
      <c r="G34" s="281">
        <v>117000</v>
      </c>
      <c r="H34" s="281"/>
      <c r="I34" s="281"/>
      <c r="J34" s="281"/>
      <c r="K34" s="281">
        <v>146106</v>
      </c>
      <c r="L34" s="281"/>
      <c r="M34" s="281"/>
      <c r="N34" s="281"/>
    </row>
    <row r="35" spans="1:14" x14ac:dyDescent="0.3">
      <c r="A35" s="1466"/>
      <c r="B35" s="280">
        <v>199368</v>
      </c>
      <c r="C35" s="280"/>
      <c r="D35" s="280"/>
      <c r="E35" s="281"/>
      <c r="F35" s="281"/>
      <c r="G35" s="281">
        <v>117000</v>
      </c>
      <c r="H35" s="281"/>
      <c r="I35" s="281"/>
      <c r="J35" s="281">
        <v>74802</v>
      </c>
      <c r="K35" s="281"/>
      <c r="L35" s="281">
        <v>562050</v>
      </c>
      <c r="M35" s="281"/>
      <c r="N35" s="281"/>
    </row>
    <row r="36" spans="1:14" ht="15" customHeight="1" x14ac:dyDescent="0.3">
      <c r="A36" s="1463" t="s">
        <v>587</v>
      </c>
      <c r="B36" s="280">
        <v>168204</v>
      </c>
      <c r="C36" s="280">
        <v>186482</v>
      </c>
      <c r="D36" s="280"/>
      <c r="E36" s="281"/>
      <c r="F36" s="281"/>
      <c r="G36" s="281"/>
      <c r="H36" s="281"/>
      <c r="I36" s="281"/>
      <c r="J36" s="281"/>
      <c r="K36" s="281"/>
      <c r="L36" s="281"/>
      <c r="M36" s="281"/>
      <c r="N36" s="281"/>
    </row>
    <row r="37" spans="1:14" x14ac:dyDescent="0.3">
      <c r="A37" s="1464"/>
      <c r="B37" s="280">
        <v>209862</v>
      </c>
      <c r="C37" s="280"/>
      <c r="D37" s="280"/>
      <c r="E37" s="281"/>
      <c r="F37" s="281"/>
      <c r="G37" s="281"/>
      <c r="H37" s="281"/>
      <c r="I37" s="281"/>
      <c r="J37" s="281"/>
      <c r="K37" s="281"/>
      <c r="L37" s="281"/>
      <c r="M37" s="281">
        <v>627580</v>
      </c>
      <c r="N37" s="281"/>
    </row>
    <row r="38" spans="1:14" ht="15" customHeight="1" x14ac:dyDescent="0.3">
      <c r="A38" s="1463" t="s">
        <v>588</v>
      </c>
      <c r="B38" s="280">
        <v>183612</v>
      </c>
      <c r="C38" s="280"/>
      <c r="D38" s="280"/>
      <c r="E38" s="281"/>
      <c r="F38" s="281"/>
      <c r="G38" s="281"/>
      <c r="H38" s="281"/>
      <c r="I38" s="281"/>
      <c r="J38" s="281"/>
      <c r="K38" s="281">
        <v>119532</v>
      </c>
      <c r="L38" s="281"/>
      <c r="M38" s="281"/>
      <c r="N38" s="281"/>
    </row>
    <row r="39" spans="1:14" x14ac:dyDescent="0.3">
      <c r="A39" s="1464"/>
      <c r="B39" s="280">
        <v>190788</v>
      </c>
      <c r="C39" s="280"/>
      <c r="D39" s="280">
        <v>128132</v>
      </c>
      <c r="E39" s="281">
        <v>238879</v>
      </c>
      <c r="F39" s="281">
        <v>79452</v>
      </c>
      <c r="G39" s="281">
        <v>117000</v>
      </c>
      <c r="H39" s="281"/>
      <c r="I39" s="281"/>
      <c r="J39" s="281"/>
      <c r="K39" s="281"/>
      <c r="L39" s="281"/>
      <c r="M39" s="281"/>
      <c r="N39" s="281"/>
    </row>
    <row r="40" spans="1:14" ht="15" customHeight="1" x14ac:dyDescent="0.3">
      <c r="A40" s="1463" t="s">
        <v>589</v>
      </c>
      <c r="B40" s="280">
        <v>163161</v>
      </c>
      <c r="C40" s="280"/>
      <c r="D40" s="280"/>
      <c r="E40" s="281"/>
      <c r="F40" s="281"/>
      <c r="G40" s="281"/>
      <c r="H40" s="281"/>
      <c r="I40" s="281"/>
      <c r="J40" s="281"/>
      <c r="K40" s="281"/>
      <c r="L40" s="281"/>
      <c r="M40" s="281"/>
      <c r="N40" s="281"/>
    </row>
    <row r="41" spans="1:14" x14ac:dyDescent="0.3">
      <c r="A41" s="1464"/>
      <c r="B41" s="280">
        <v>260590</v>
      </c>
      <c r="C41" s="280"/>
      <c r="D41" s="280"/>
      <c r="E41" s="281"/>
      <c r="F41" s="281"/>
      <c r="G41" s="281">
        <v>117000</v>
      </c>
      <c r="H41" s="281">
        <v>57018</v>
      </c>
      <c r="I41" s="281"/>
      <c r="J41" s="281"/>
      <c r="K41" s="281"/>
      <c r="L41" s="281"/>
      <c r="M41" s="281">
        <v>361430</v>
      </c>
      <c r="N41" s="281"/>
    </row>
    <row r="42" spans="1:14" ht="15" customHeight="1" x14ac:dyDescent="0.3">
      <c r="A42" s="1463" t="s">
        <v>590</v>
      </c>
      <c r="B42" s="280">
        <v>201937</v>
      </c>
      <c r="C42" s="280"/>
      <c r="D42" s="280"/>
      <c r="E42" s="281"/>
      <c r="F42" s="281"/>
      <c r="G42" s="281"/>
      <c r="H42" s="281"/>
      <c r="I42" s="281"/>
      <c r="J42" s="281"/>
      <c r="K42" s="281"/>
      <c r="L42" s="281"/>
      <c r="M42" s="281"/>
      <c r="N42" s="281"/>
    </row>
    <row r="43" spans="1:14" x14ac:dyDescent="0.3">
      <c r="A43" s="1464"/>
      <c r="B43" s="281">
        <v>158379</v>
      </c>
      <c r="C43" s="280"/>
      <c r="D43" s="280"/>
      <c r="E43" s="281"/>
      <c r="F43" s="281"/>
      <c r="G43" s="281">
        <v>117000</v>
      </c>
      <c r="H43" s="281"/>
      <c r="I43" s="281"/>
      <c r="J43" s="281"/>
      <c r="K43" s="281">
        <v>99756</v>
      </c>
      <c r="L43" s="281"/>
      <c r="M43" s="281"/>
      <c r="N43" s="281"/>
    </row>
    <row r="44" spans="1:14" ht="15" customHeight="1" x14ac:dyDescent="0.3">
      <c r="A44" s="1463" t="s">
        <v>591</v>
      </c>
      <c r="B44" s="281">
        <v>158808</v>
      </c>
      <c r="C44" s="280"/>
      <c r="D44" s="280"/>
      <c r="E44" s="281"/>
      <c r="F44" s="281"/>
      <c r="G44" s="281"/>
      <c r="H44" s="281"/>
      <c r="I44" s="281"/>
      <c r="J44" s="281"/>
      <c r="K44" s="281"/>
      <c r="L44" s="281"/>
      <c r="M44" s="281"/>
      <c r="N44" s="281"/>
    </row>
    <row r="45" spans="1:14" x14ac:dyDescent="0.3">
      <c r="A45" s="1464"/>
      <c r="B45" s="280">
        <v>178308</v>
      </c>
      <c r="C45" s="280"/>
      <c r="D45" s="280"/>
      <c r="E45" s="281"/>
      <c r="F45" s="281"/>
      <c r="G45" s="281"/>
      <c r="H45" s="281"/>
      <c r="I45" s="281"/>
      <c r="J45" s="281"/>
      <c r="K45" s="281"/>
      <c r="L45" s="281"/>
      <c r="M45" s="281"/>
      <c r="N45" s="281"/>
    </row>
    <row r="46" spans="1:14" ht="15" customHeight="1" x14ac:dyDescent="0.3">
      <c r="A46" s="1463" t="s">
        <v>592</v>
      </c>
      <c r="B46" s="280">
        <v>170820</v>
      </c>
      <c r="C46" s="280">
        <v>136269</v>
      </c>
      <c r="D46" s="280"/>
      <c r="E46" s="281"/>
      <c r="F46" s="281"/>
      <c r="G46" s="281"/>
      <c r="H46" s="281"/>
      <c r="I46" s="281"/>
      <c r="J46" s="281"/>
      <c r="K46" s="281"/>
      <c r="L46" s="281"/>
      <c r="M46" s="281"/>
      <c r="N46" s="281"/>
    </row>
    <row r="47" spans="1:14" x14ac:dyDescent="0.3">
      <c r="A47" s="1464"/>
      <c r="B47" s="280">
        <v>196170</v>
      </c>
      <c r="C47" s="280"/>
      <c r="D47" s="280"/>
      <c r="E47" s="281"/>
      <c r="F47" s="281"/>
      <c r="G47" s="281">
        <v>117000</v>
      </c>
      <c r="H47" s="281"/>
      <c r="I47" s="281"/>
      <c r="J47" s="281"/>
      <c r="K47" s="281">
        <v>155633</v>
      </c>
      <c r="L47" s="281"/>
      <c r="M47" s="281"/>
      <c r="N47" s="281"/>
    </row>
    <row r="48" spans="1:14" ht="15" customHeight="1" x14ac:dyDescent="0.3">
      <c r="A48" s="1463" t="s">
        <v>593</v>
      </c>
      <c r="B48" s="280">
        <v>144297</v>
      </c>
      <c r="C48" s="280"/>
      <c r="D48" s="280"/>
      <c r="E48" s="281"/>
      <c r="F48" s="281"/>
      <c r="G48" s="281"/>
      <c r="H48" s="281"/>
      <c r="I48" s="281"/>
      <c r="J48" s="281"/>
      <c r="K48" s="281"/>
      <c r="L48" s="281"/>
      <c r="M48" s="281"/>
      <c r="N48" s="281"/>
    </row>
    <row r="49" spans="1:14" x14ac:dyDescent="0.3">
      <c r="A49" s="1464"/>
      <c r="B49" s="280">
        <v>175540</v>
      </c>
      <c r="C49" s="280"/>
      <c r="D49" s="280"/>
      <c r="E49" s="281"/>
      <c r="F49" s="281"/>
      <c r="G49" s="281">
        <v>117000</v>
      </c>
      <c r="H49" s="281"/>
      <c r="I49" s="281"/>
      <c r="J49" s="281"/>
      <c r="K49" s="281"/>
      <c r="L49" s="281"/>
      <c r="M49" s="281">
        <v>612880</v>
      </c>
      <c r="N49" s="281"/>
    </row>
    <row r="50" spans="1:14" ht="15" customHeight="1" x14ac:dyDescent="0.3">
      <c r="A50" s="1463" t="s">
        <v>594</v>
      </c>
      <c r="B50" s="280">
        <v>213954</v>
      </c>
      <c r="C50" s="280"/>
      <c r="D50" s="280"/>
      <c r="E50" s="281"/>
      <c r="F50" s="281"/>
      <c r="G50" s="281"/>
      <c r="H50" s="281"/>
      <c r="I50" s="281"/>
      <c r="J50" s="281"/>
      <c r="K50" s="281">
        <v>102022</v>
      </c>
      <c r="L50" s="281"/>
      <c r="M50" s="281"/>
      <c r="N50" s="281"/>
    </row>
    <row r="51" spans="1:14" x14ac:dyDescent="0.3">
      <c r="A51" s="1464"/>
      <c r="B51" s="280">
        <v>222300</v>
      </c>
      <c r="C51" s="280"/>
      <c r="D51" s="280">
        <v>208884</v>
      </c>
      <c r="E51" s="281"/>
      <c r="F51" s="281"/>
      <c r="G51" s="281">
        <v>117000</v>
      </c>
      <c r="H51" s="281"/>
      <c r="I51" s="281"/>
      <c r="J51" s="281"/>
      <c r="K51" s="281"/>
      <c r="L51" s="281"/>
      <c r="M51" s="281"/>
      <c r="N51" s="281"/>
    </row>
    <row r="52" spans="1:14" ht="15" customHeight="1" x14ac:dyDescent="0.3">
      <c r="A52" s="1463" t="s">
        <v>595</v>
      </c>
      <c r="B52" s="280">
        <v>215202</v>
      </c>
      <c r="C52" s="280"/>
      <c r="D52" s="280"/>
      <c r="E52" s="281"/>
      <c r="F52" s="281"/>
      <c r="G52" s="281"/>
      <c r="H52" s="281"/>
      <c r="I52" s="281"/>
      <c r="J52" s="281"/>
      <c r="K52" s="281"/>
      <c r="L52" s="281"/>
      <c r="M52" s="281"/>
      <c r="N52" s="281"/>
    </row>
    <row r="53" spans="1:14" x14ac:dyDescent="0.3">
      <c r="A53" s="1464"/>
      <c r="B53" s="280">
        <v>217698</v>
      </c>
      <c r="C53" s="280"/>
      <c r="D53" s="280"/>
      <c r="E53" s="281">
        <v>274838</v>
      </c>
      <c r="F53" s="281">
        <v>84954</v>
      </c>
      <c r="G53" s="281">
        <v>117000</v>
      </c>
      <c r="H53" s="281"/>
      <c r="I53" s="281"/>
      <c r="J53" s="281"/>
      <c r="K53" s="281"/>
      <c r="L53" s="281">
        <v>579230</v>
      </c>
      <c r="M53" s="281"/>
      <c r="N53" s="281"/>
    </row>
    <row r="54" spans="1:14" ht="15" customHeight="1" x14ac:dyDescent="0.3">
      <c r="A54" s="1463" t="s">
        <v>596</v>
      </c>
      <c r="B54" s="280">
        <v>177138</v>
      </c>
      <c r="C54" s="280">
        <v>165058</v>
      </c>
      <c r="D54" s="280"/>
      <c r="E54" s="281"/>
      <c r="F54" s="281"/>
      <c r="G54" s="281"/>
      <c r="H54" s="281"/>
      <c r="I54" s="281"/>
      <c r="J54" s="281"/>
      <c r="K54" s="281"/>
      <c r="L54" s="281"/>
      <c r="M54" s="281"/>
      <c r="N54" s="281"/>
    </row>
    <row r="55" spans="1:14" x14ac:dyDescent="0.3">
      <c r="A55" s="1464"/>
      <c r="B55" s="280">
        <v>222612</v>
      </c>
      <c r="C55" s="280"/>
      <c r="D55" s="280"/>
      <c r="E55" s="281"/>
      <c r="F55" s="281"/>
      <c r="G55" s="281">
        <v>117000</v>
      </c>
      <c r="H55" s="281">
        <v>94302</v>
      </c>
      <c r="I55" s="281"/>
      <c r="J55" s="281"/>
      <c r="K55" s="281">
        <v>138690</v>
      </c>
      <c r="L55" s="281"/>
      <c r="M55" s="281">
        <v>464400</v>
      </c>
      <c r="N55" s="281"/>
    </row>
    <row r="56" spans="1:14" ht="15" customHeight="1" x14ac:dyDescent="0.3">
      <c r="A56" s="1463" t="s">
        <v>597</v>
      </c>
      <c r="B56" s="280">
        <v>196638</v>
      </c>
      <c r="C56" s="280"/>
      <c r="D56" s="280"/>
      <c r="E56" s="281"/>
      <c r="F56" s="281"/>
      <c r="G56" s="281"/>
      <c r="H56" s="281"/>
      <c r="I56" s="281"/>
      <c r="J56" s="281"/>
      <c r="K56" s="281"/>
      <c r="L56" s="281"/>
      <c r="M56" s="281"/>
      <c r="N56" s="281"/>
    </row>
    <row r="57" spans="1:14" x14ac:dyDescent="0.3">
      <c r="A57" s="1464"/>
      <c r="B57" s="280">
        <v>236496</v>
      </c>
      <c r="C57" s="280"/>
      <c r="D57" s="280"/>
      <c r="E57" s="281"/>
      <c r="F57" s="281"/>
      <c r="G57" s="281"/>
      <c r="H57" s="281"/>
      <c r="I57" s="281"/>
      <c r="J57" s="281"/>
      <c r="K57" s="281"/>
      <c r="L57" s="281"/>
      <c r="M57" s="281"/>
      <c r="N57" s="281"/>
    </row>
    <row r="58" spans="1:14" ht="15" customHeight="1" x14ac:dyDescent="0.3">
      <c r="A58" s="1465" t="s">
        <v>598</v>
      </c>
      <c r="B58" s="280">
        <v>180570</v>
      </c>
      <c r="C58" s="280"/>
      <c r="D58" s="280"/>
      <c r="E58" s="281"/>
      <c r="F58" s="281"/>
      <c r="G58" s="281"/>
      <c r="H58" s="281"/>
      <c r="I58" s="281"/>
      <c r="J58" s="281"/>
      <c r="K58" s="281"/>
      <c r="L58" s="281"/>
      <c r="M58" s="281"/>
      <c r="N58" s="281"/>
    </row>
    <row r="59" spans="1:14" x14ac:dyDescent="0.3">
      <c r="A59" s="1466"/>
      <c r="B59" s="280">
        <v>219882</v>
      </c>
      <c r="C59" s="280"/>
      <c r="D59" s="280"/>
      <c r="E59" s="281"/>
      <c r="F59" s="281"/>
      <c r="G59" s="281"/>
      <c r="H59" s="281"/>
      <c r="I59" s="281"/>
      <c r="J59" s="281"/>
      <c r="K59" s="281"/>
      <c r="L59" s="281"/>
      <c r="M59" s="281"/>
      <c r="N59" s="281"/>
    </row>
    <row r="60" spans="1:14" ht="15" customHeight="1" x14ac:dyDescent="0.3">
      <c r="A60" s="1463" t="s">
        <v>599</v>
      </c>
      <c r="B60" s="280">
        <v>212550</v>
      </c>
      <c r="C60" s="280"/>
      <c r="D60" s="280"/>
      <c r="E60" s="281"/>
      <c r="F60" s="281"/>
      <c r="G60" s="281"/>
      <c r="H60" s="281"/>
      <c r="I60" s="281"/>
      <c r="J60" s="281"/>
      <c r="K60" s="281"/>
      <c r="L60" s="281"/>
      <c r="M60" s="281"/>
      <c r="N60" s="281"/>
    </row>
    <row r="61" spans="1:14" x14ac:dyDescent="0.3">
      <c r="A61" s="1464"/>
      <c r="B61" s="280">
        <v>179244</v>
      </c>
      <c r="C61" s="280"/>
      <c r="D61" s="280"/>
      <c r="E61" s="281"/>
      <c r="F61" s="281"/>
      <c r="G61" s="281">
        <v>117000</v>
      </c>
      <c r="H61" s="281"/>
      <c r="I61" s="281"/>
      <c r="J61" s="281">
        <v>80262</v>
      </c>
      <c r="K61" s="281"/>
      <c r="L61" s="281"/>
      <c r="M61" s="281"/>
      <c r="N61" s="281"/>
    </row>
    <row r="62" spans="1:14" x14ac:dyDescent="0.3">
      <c r="A62" s="1463" t="s">
        <v>600</v>
      </c>
      <c r="B62" s="280">
        <v>195468</v>
      </c>
      <c r="C62" s="280">
        <v>200026</v>
      </c>
      <c r="D62" s="280"/>
      <c r="E62" s="281"/>
      <c r="F62" s="281"/>
      <c r="G62" s="281">
        <v>117000</v>
      </c>
      <c r="H62" s="281"/>
      <c r="I62" s="281"/>
      <c r="J62" s="281"/>
      <c r="K62" s="281"/>
      <c r="L62" s="281"/>
      <c r="M62" s="281">
        <v>595580</v>
      </c>
      <c r="N62" s="281"/>
    </row>
    <row r="63" spans="1:14" x14ac:dyDescent="0.3">
      <c r="A63" s="1464"/>
      <c r="B63" s="280">
        <v>206466</v>
      </c>
      <c r="C63" s="280"/>
      <c r="D63" s="280">
        <v>182207</v>
      </c>
      <c r="E63" s="281"/>
      <c r="F63" s="281"/>
      <c r="G63" s="281">
        <v>117000</v>
      </c>
      <c r="H63" s="281"/>
      <c r="I63" s="281"/>
      <c r="J63" s="281"/>
      <c r="K63" s="281">
        <v>284692</v>
      </c>
      <c r="L63" s="281"/>
      <c r="M63" s="281"/>
      <c r="N63" s="281"/>
    </row>
    <row r="64" spans="1:14" ht="15" customHeight="1" x14ac:dyDescent="0.3">
      <c r="A64" s="1463" t="s">
        <v>601</v>
      </c>
      <c r="B64" s="280">
        <v>186348</v>
      </c>
      <c r="C64" s="280"/>
      <c r="D64" s="280"/>
      <c r="E64" s="281"/>
      <c r="F64" s="281"/>
      <c r="G64" s="281"/>
      <c r="H64" s="281"/>
      <c r="I64" s="281"/>
      <c r="J64" s="281"/>
      <c r="K64" s="281"/>
      <c r="L64" s="281"/>
      <c r="M64" s="281"/>
      <c r="N64" s="281"/>
    </row>
    <row r="65" spans="1:14" x14ac:dyDescent="0.3">
      <c r="A65" s="1464"/>
      <c r="B65" s="292">
        <v>149406</v>
      </c>
      <c r="C65" s="280"/>
      <c r="D65" s="280"/>
      <c r="E65" s="281"/>
      <c r="F65" s="281"/>
      <c r="G65" s="281"/>
      <c r="H65" s="281"/>
      <c r="I65" s="281"/>
      <c r="J65" s="281"/>
      <c r="K65" s="281"/>
      <c r="L65" s="281">
        <v>492600</v>
      </c>
      <c r="M65" s="281"/>
      <c r="N65" s="281"/>
    </row>
    <row r="66" spans="1:14" s="277" customFormat="1" x14ac:dyDescent="0.3">
      <c r="A66" s="278" t="s">
        <v>113</v>
      </c>
      <c r="B66" s="279">
        <f t="shared" ref="B66:M66" si="0">SUM(B6:B65)</f>
        <v>11200864</v>
      </c>
      <c r="C66" s="279">
        <f t="shared" si="0"/>
        <v>1369593</v>
      </c>
      <c r="D66" s="279">
        <f t="shared" si="0"/>
        <v>1054875</v>
      </c>
      <c r="E66" s="279">
        <f t="shared" si="0"/>
        <v>978702</v>
      </c>
      <c r="F66" s="279">
        <f t="shared" si="0"/>
        <v>401998</v>
      </c>
      <c r="G66" s="279">
        <f t="shared" si="0"/>
        <v>2573532</v>
      </c>
      <c r="H66" s="279">
        <f t="shared" si="0"/>
        <v>370799</v>
      </c>
      <c r="I66" s="279">
        <f t="shared" si="0"/>
        <v>0</v>
      </c>
      <c r="J66" s="279">
        <f t="shared" si="0"/>
        <v>227838</v>
      </c>
      <c r="K66" s="279">
        <f t="shared" si="0"/>
        <v>2413691</v>
      </c>
      <c r="L66" s="279">
        <f t="shared" si="0"/>
        <v>2231230</v>
      </c>
      <c r="M66" s="279">
        <f t="shared" si="0"/>
        <v>4191300</v>
      </c>
      <c r="N66" s="279">
        <f>SUM(B66:M66)</f>
        <v>27014422</v>
      </c>
    </row>
    <row r="67" spans="1:14" x14ac:dyDescent="0.3">
      <c r="A67" s="283"/>
      <c r="B67" s="283"/>
      <c r="C67" s="283"/>
      <c r="D67" s="283"/>
      <c r="E67" s="283"/>
      <c r="F67" s="283"/>
      <c r="G67" s="283"/>
      <c r="H67" s="283"/>
      <c r="I67" s="283"/>
      <c r="J67" s="284"/>
      <c r="K67" s="283"/>
      <c r="L67" s="283"/>
      <c r="M67" s="283"/>
      <c r="N67" s="283"/>
    </row>
    <row r="68" spans="1:14" s="277" customFormat="1" ht="29.25" customHeight="1" x14ac:dyDescent="0.3">
      <c r="A68" s="1236" t="s">
        <v>2</v>
      </c>
      <c r="B68" s="285"/>
      <c r="C68" s="1236" t="s">
        <v>353</v>
      </c>
      <c r="D68" s="1236"/>
      <c r="E68" s="1236"/>
      <c r="F68" s="1268" t="s">
        <v>394</v>
      </c>
      <c r="G68" s="1281"/>
      <c r="H68" s="1281"/>
      <c r="I68" s="1269"/>
      <c r="J68" s="287"/>
      <c r="K68" s="285" t="s">
        <v>349</v>
      </c>
      <c r="L68" s="285"/>
      <c r="M68" s="285"/>
      <c r="N68" s="1245" t="s">
        <v>9</v>
      </c>
    </row>
    <row r="69" spans="1:14" s="277" customFormat="1" ht="29.25" customHeight="1" x14ac:dyDescent="0.3">
      <c r="A69" s="1236"/>
      <c r="B69" s="869" t="s">
        <v>306</v>
      </c>
      <c r="C69" s="869" t="s">
        <v>322</v>
      </c>
      <c r="D69" s="869" t="s">
        <v>354</v>
      </c>
      <c r="E69" s="869" t="s">
        <v>355</v>
      </c>
      <c r="F69" s="869" t="s">
        <v>197</v>
      </c>
      <c r="G69" s="869" t="s">
        <v>198</v>
      </c>
      <c r="H69" s="869" t="s">
        <v>199</v>
      </c>
      <c r="I69" s="869" t="s">
        <v>123</v>
      </c>
      <c r="J69" s="869" t="s">
        <v>307</v>
      </c>
      <c r="K69" s="869" t="s">
        <v>375</v>
      </c>
      <c r="L69" s="869" t="s">
        <v>356</v>
      </c>
      <c r="M69" s="869"/>
      <c r="N69" s="1247"/>
    </row>
    <row r="70" spans="1:14" x14ac:dyDescent="0.3">
      <c r="A70" s="280" t="s">
        <v>571</v>
      </c>
      <c r="B70" s="281"/>
      <c r="C70" s="281"/>
      <c r="D70" s="281"/>
      <c r="E70" s="281"/>
      <c r="F70" s="281"/>
      <c r="G70" s="281"/>
      <c r="H70" s="281">
        <v>93678</v>
      </c>
      <c r="I70" s="281"/>
      <c r="J70" s="281"/>
      <c r="K70" s="281"/>
      <c r="L70" s="281"/>
      <c r="M70" s="281"/>
      <c r="N70" s="281"/>
    </row>
    <row r="71" spans="1:14" x14ac:dyDescent="0.3">
      <c r="A71" s="280" t="s">
        <v>572</v>
      </c>
      <c r="B71" s="281"/>
      <c r="C71" s="281"/>
      <c r="D71" s="281">
        <v>294138</v>
      </c>
      <c r="E71" s="281"/>
      <c r="F71" s="281">
        <v>95041</v>
      </c>
      <c r="G71" s="281"/>
      <c r="H71" s="281"/>
      <c r="I71" s="281"/>
      <c r="J71" s="281"/>
      <c r="K71" s="281"/>
      <c r="L71" s="281"/>
      <c r="M71" s="281"/>
      <c r="N71" s="281"/>
    </row>
    <row r="72" spans="1:14" x14ac:dyDescent="0.3">
      <c r="A72" s="280" t="s">
        <v>573</v>
      </c>
      <c r="B72" s="281"/>
      <c r="C72" s="281"/>
      <c r="D72" s="281"/>
      <c r="E72" s="281"/>
      <c r="F72" s="281"/>
      <c r="G72" s="281"/>
      <c r="H72" s="281"/>
      <c r="I72" s="281">
        <v>72228</v>
      </c>
      <c r="J72" s="281">
        <v>244842</v>
      </c>
      <c r="K72" s="281">
        <v>178854</v>
      </c>
      <c r="L72" s="281"/>
      <c r="M72" s="281"/>
      <c r="N72" s="281"/>
    </row>
    <row r="73" spans="1:14" x14ac:dyDescent="0.3">
      <c r="A73" s="280" t="s">
        <v>574</v>
      </c>
      <c r="B73" s="281">
        <v>184252</v>
      </c>
      <c r="C73" s="281"/>
      <c r="D73" s="281"/>
      <c r="E73" s="281">
        <v>232132</v>
      </c>
      <c r="F73" s="281"/>
      <c r="G73" s="281"/>
      <c r="H73" s="281"/>
      <c r="I73" s="281"/>
      <c r="J73" s="281"/>
      <c r="K73" s="281"/>
      <c r="L73" s="281"/>
      <c r="M73" s="281"/>
      <c r="N73" s="281"/>
    </row>
    <row r="74" spans="1:14" x14ac:dyDescent="0.3">
      <c r="A74" s="280" t="s">
        <v>575</v>
      </c>
      <c r="B74" s="281"/>
      <c r="C74" s="281"/>
      <c r="D74" s="281"/>
      <c r="E74" s="281"/>
      <c r="F74" s="281"/>
      <c r="G74" s="281"/>
      <c r="H74" s="281"/>
      <c r="I74" s="281"/>
      <c r="J74" s="281">
        <v>143052</v>
      </c>
      <c r="K74" s="281"/>
      <c r="L74" s="281"/>
      <c r="M74" s="281"/>
      <c r="N74" s="281"/>
    </row>
    <row r="75" spans="1:14" x14ac:dyDescent="0.3">
      <c r="A75" s="280" t="s">
        <v>576</v>
      </c>
      <c r="B75" s="281"/>
      <c r="C75" s="281"/>
      <c r="D75" s="281"/>
      <c r="E75" s="281"/>
      <c r="F75" s="281"/>
      <c r="G75" s="281"/>
      <c r="H75" s="281"/>
      <c r="I75" s="281"/>
      <c r="J75" s="281"/>
      <c r="K75" s="281">
        <v>145934</v>
      </c>
      <c r="L75" s="281"/>
      <c r="M75" s="281"/>
      <c r="N75" s="281"/>
    </row>
    <row r="76" spans="1:14" x14ac:dyDescent="0.3">
      <c r="A76" s="280" t="s">
        <v>577</v>
      </c>
      <c r="B76" s="281"/>
      <c r="C76" s="281"/>
      <c r="D76" s="281"/>
      <c r="E76" s="281"/>
      <c r="F76" s="281"/>
      <c r="G76" s="281">
        <v>45942</v>
      </c>
      <c r="H76" s="281">
        <v>75348</v>
      </c>
      <c r="I76" s="281"/>
      <c r="J76" s="281"/>
      <c r="K76" s="281"/>
      <c r="L76" s="281"/>
      <c r="M76" s="281"/>
      <c r="N76" s="281"/>
    </row>
    <row r="77" spans="1:14" x14ac:dyDescent="0.3">
      <c r="A77" s="280" t="s">
        <v>578</v>
      </c>
      <c r="B77" s="281"/>
      <c r="C77" s="281">
        <v>255516</v>
      </c>
      <c r="D77" s="281"/>
      <c r="E77" s="281"/>
      <c r="F77" s="281"/>
      <c r="G77" s="281"/>
      <c r="H77" s="281"/>
      <c r="I77" s="281"/>
      <c r="J77" s="281"/>
      <c r="K77" s="281">
        <v>158183</v>
      </c>
      <c r="L77" s="281"/>
      <c r="M77" s="281"/>
      <c r="N77" s="281"/>
    </row>
    <row r="78" spans="1:14" x14ac:dyDescent="0.3">
      <c r="A78" s="280" t="s">
        <v>579</v>
      </c>
      <c r="B78" s="281">
        <v>200000</v>
      </c>
      <c r="C78" s="281"/>
      <c r="D78" s="281"/>
      <c r="E78" s="281">
        <v>207792</v>
      </c>
      <c r="F78" s="281"/>
      <c r="G78" s="281"/>
      <c r="H78" s="281"/>
      <c r="I78" s="281"/>
      <c r="J78" s="281">
        <v>181506</v>
      </c>
      <c r="K78" s="281"/>
      <c r="L78" s="281"/>
      <c r="M78" s="281"/>
      <c r="N78" s="281"/>
    </row>
    <row r="79" spans="1:14" x14ac:dyDescent="0.3">
      <c r="A79" s="280" t="s">
        <v>580</v>
      </c>
      <c r="B79" s="281"/>
      <c r="C79" s="281"/>
      <c r="D79" s="281">
        <v>268632</v>
      </c>
      <c r="E79" s="281"/>
      <c r="F79" s="281"/>
      <c r="G79" s="281"/>
      <c r="H79" s="281"/>
      <c r="I79" s="281">
        <v>71395</v>
      </c>
      <c r="J79" s="281"/>
      <c r="K79" s="281"/>
      <c r="L79" s="281"/>
      <c r="M79" s="281"/>
      <c r="N79" s="281"/>
    </row>
    <row r="80" spans="1:14" x14ac:dyDescent="0.3">
      <c r="A80" s="280" t="s">
        <v>581</v>
      </c>
      <c r="B80" s="281"/>
      <c r="C80" s="281"/>
      <c r="D80" s="281"/>
      <c r="E80" s="281"/>
      <c r="F80" s="281"/>
      <c r="G80" s="281"/>
      <c r="H80" s="281"/>
      <c r="I80" s="281"/>
      <c r="J80" s="281">
        <v>138402</v>
      </c>
      <c r="K80" s="281"/>
      <c r="L80" s="281"/>
      <c r="M80" s="281"/>
      <c r="N80" s="281"/>
    </row>
    <row r="81" spans="1:14" x14ac:dyDescent="0.3">
      <c r="A81" s="280" t="s">
        <v>582</v>
      </c>
      <c r="B81" s="281"/>
      <c r="C81" s="281"/>
      <c r="D81" s="281"/>
      <c r="E81" s="281">
        <v>194142</v>
      </c>
      <c r="F81" s="281"/>
      <c r="G81" s="281"/>
      <c r="H81" s="281"/>
      <c r="I81" s="281"/>
      <c r="J81" s="281"/>
      <c r="K81" s="281">
        <v>135192</v>
      </c>
      <c r="L81" s="281"/>
      <c r="M81" s="281"/>
      <c r="N81" s="281"/>
    </row>
    <row r="82" spans="1:14" x14ac:dyDescent="0.3">
      <c r="A82" s="280" t="s">
        <v>583</v>
      </c>
      <c r="B82" s="281">
        <v>200000</v>
      </c>
      <c r="C82" s="281"/>
      <c r="D82" s="281"/>
      <c r="E82" s="281"/>
      <c r="F82" s="281"/>
      <c r="G82" s="281"/>
      <c r="H82" s="281">
        <v>97812</v>
      </c>
      <c r="I82" s="281"/>
      <c r="J82" s="281"/>
      <c r="K82" s="281"/>
      <c r="L82" s="281"/>
      <c r="M82" s="281"/>
      <c r="N82" s="281"/>
    </row>
    <row r="83" spans="1:14" x14ac:dyDescent="0.3">
      <c r="A83" s="280" t="s">
        <v>584</v>
      </c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</row>
    <row r="84" spans="1:14" x14ac:dyDescent="0.3">
      <c r="A84" s="280" t="s">
        <v>585</v>
      </c>
      <c r="B84" s="281"/>
      <c r="C84" s="281"/>
      <c r="D84" s="281"/>
      <c r="E84" s="281"/>
      <c r="F84" s="281"/>
      <c r="G84" s="281"/>
      <c r="H84" s="281"/>
      <c r="I84" s="281"/>
      <c r="J84" s="281">
        <v>206154</v>
      </c>
      <c r="K84" s="281">
        <v>184002</v>
      </c>
      <c r="L84" s="281"/>
      <c r="M84" s="281"/>
      <c r="N84" s="281"/>
    </row>
    <row r="85" spans="1:14" x14ac:dyDescent="0.3">
      <c r="A85" s="280" t="s">
        <v>586</v>
      </c>
      <c r="B85" s="281"/>
      <c r="C85" s="281"/>
      <c r="D85" s="281"/>
      <c r="E85" s="281"/>
      <c r="F85" s="281">
        <v>99528</v>
      </c>
      <c r="G85" s="281"/>
      <c r="H85" s="281"/>
      <c r="I85" s="281">
        <v>59826</v>
      </c>
      <c r="J85" s="281"/>
      <c r="K85" s="281"/>
      <c r="L85" s="281"/>
      <c r="M85" s="281"/>
      <c r="N85" s="281"/>
    </row>
    <row r="86" spans="1:14" x14ac:dyDescent="0.3">
      <c r="A86" s="280" t="s">
        <v>587</v>
      </c>
      <c r="B86" s="281">
        <v>181818</v>
      </c>
      <c r="C86" s="281"/>
      <c r="D86" s="281"/>
      <c r="E86" s="281">
        <v>241040</v>
      </c>
      <c r="F86" s="281"/>
      <c r="G86" s="281"/>
      <c r="H86" s="281"/>
      <c r="I86" s="281"/>
      <c r="J86" s="281">
        <v>112267</v>
      </c>
      <c r="K86" s="281"/>
      <c r="L86" s="281"/>
      <c r="M86" s="281"/>
      <c r="N86" s="281"/>
    </row>
    <row r="87" spans="1:14" x14ac:dyDescent="0.3">
      <c r="A87" s="280" t="s">
        <v>588</v>
      </c>
      <c r="B87" s="281"/>
      <c r="C87" s="281"/>
      <c r="D87" s="281">
        <v>272873</v>
      </c>
      <c r="E87" s="281"/>
      <c r="F87" s="281"/>
      <c r="G87" s="281"/>
      <c r="H87" s="281"/>
      <c r="I87" s="281"/>
      <c r="J87" s="281"/>
      <c r="K87" s="281"/>
      <c r="L87" s="281"/>
      <c r="M87" s="281"/>
      <c r="N87" s="281"/>
    </row>
    <row r="88" spans="1:14" x14ac:dyDescent="0.3">
      <c r="A88" s="280" t="s">
        <v>589</v>
      </c>
      <c r="B88" s="281"/>
      <c r="C88" s="281"/>
      <c r="D88" s="281"/>
      <c r="E88" s="281"/>
      <c r="F88" s="281"/>
      <c r="G88" s="281"/>
      <c r="H88" s="281"/>
      <c r="I88" s="281"/>
      <c r="J88" s="281"/>
      <c r="K88" s="281">
        <v>201552</v>
      </c>
      <c r="L88" s="281"/>
      <c r="M88" s="281"/>
      <c r="N88" s="281"/>
    </row>
    <row r="89" spans="1:14" x14ac:dyDescent="0.3">
      <c r="A89" s="280" t="s">
        <v>590</v>
      </c>
      <c r="B89" s="281"/>
      <c r="C89" s="281"/>
      <c r="D89" s="281"/>
      <c r="E89" s="281"/>
      <c r="F89" s="281"/>
      <c r="G89" s="281"/>
      <c r="H89" s="281"/>
      <c r="I89" s="281"/>
      <c r="J89" s="281">
        <v>161785</v>
      </c>
      <c r="K89" s="281"/>
      <c r="L89" s="281"/>
      <c r="M89" s="281"/>
      <c r="N89" s="281"/>
    </row>
    <row r="90" spans="1:14" x14ac:dyDescent="0.3">
      <c r="A90" s="280" t="s">
        <v>591</v>
      </c>
      <c r="B90" s="281"/>
      <c r="C90" s="281"/>
      <c r="D90" s="281"/>
      <c r="E90" s="281">
        <v>269490</v>
      </c>
      <c r="F90" s="281"/>
      <c r="G90" s="281"/>
      <c r="H90" s="281"/>
      <c r="I90" s="281"/>
      <c r="J90" s="281"/>
      <c r="K90" s="281"/>
      <c r="L90" s="281"/>
      <c r="M90" s="281"/>
      <c r="N90" s="281"/>
    </row>
    <row r="91" spans="1:14" x14ac:dyDescent="0.3">
      <c r="A91" s="280" t="s">
        <v>592</v>
      </c>
      <c r="B91" s="281"/>
      <c r="C91" s="281"/>
      <c r="D91" s="281">
        <v>245700</v>
      </c>
      <c r="E91" s="281">
        <v>228618</v>
      </c>
      <c r="F91" s="281"/>
      <c r="G91" s="281"/>
      <c r="H91" s="281"/>
      <c r="I91" s="281">
        <v>64518</v>
      </c>
      <c r="J91" s="281"/>
      <c r="K91" s="281"/>
      <c r="L91" s="281"/>
      <c r="M91" s="281"/>
      <c r="N91" s="281"/>
    </row>
    <row r="92" spans="1:14" x14ac:dyDescent="0.3">
      <c r="A92" s="280" t="s">
        <v>593</v>
      </c>
      <c r="B92" s="281">
        <v>189230</v>
      </c>
      <c r="C92" s="281"/>
      <c r="D92" s="281"/>
      <c r="E92" s="281"/>
      <c r="F92" s="281"/>
      <c r="G92" s="281"/>
      <c r="H92" s="281">
        <v>87672</v>
      </c>
      <c r="I92" s="281"/>
      <c r="J92" s="281">
        <v>112660</v>
      </c>
      <c r="K92" s="281"/>
      <c r="L92" s="281"/>
      <c r="M92" s="281"/>
      <c r="N92" s="281"/>
    </row>
    <row r="93" spans="1:14" x14ac:dyDescent="0.3">
      <c r="A93" s="280" t="s">
        <v>594</v>
      </c>
      <c r="B93" s="281"/>
      <c r="C93" s="281"/>
      <c r="D93" s="281"/>
      <c r="E93" s="281"/>
      <c r="F93" s="281"/>
      <c r="G93" s="281"/>
      <c r="H93" s="281"/>
      <c r="I93" s="281"/>
      <c r="J93" s="281"/>
      <c r="K93" s="281">
        <v>165360</v>
      </c>
      <c r="L93" s="281"/>
      <c r="M93" s="281"/>
      <c r="N93" s="281"/>
    </row>
    <row r="94" spans="1:14" x14ac:dyDescent="0.3">
      <c r="A94" s="280" t="s">
        <v>595</v>
      </c>
      <c r="B94" s="281"/>
      <c r="C94" s="281"/>
      <c r="D94" s="281"/>
      <c r="E94" s="281">
        <v>228661</v>
      </c>
      <c r="F94" s="281"/>
      <c r="G94" s="281"/>
      <c r="H94" s="281"/>
      <c r="I94" s="281"/>
      <c r="J94" s="281">
        <v>142332</v>
      </c>
      <c r="K94" s="281"/>
      <c r="L94" s="281"/>
      <c r="M94" s="281"/>
      <c r="N94" s="281"/>
    </row>
    <row r="95" spans="1:14" x14ac:dyDescent="0.3">
      <c r="A95" s="280" t="s">
        <v>596</v>
      </c>
      <c r="B95" s="281"/>
      <c r="C95" s="281"/>
      <c r="D95" s="281">
        <v>325650</v>
      </c>
      <c r="E95" s="281"/>
      <c r="F95" s="281"/>
      <c r="G95" s="281"/>
      <c r="H95" s="281"/>
      <c r="I95" s="281"/>
      <c r="J95" s="281"/>
      <c r="K95" s="281">
        <v>170040</v>
      </c>
      <c r="L95" s="281"/>
      <c r="M95" s="281"/>
      <c r="N95" s="281"/>
    </row>
    <row r="96" spans="1:14" x14ac:dyDescent="0.3">
      <c r="A96" s="280" t="s">
        <v>597</v>
      </c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</row>
    <row r="97" spans="1:14" x14ac:dyDescent="0.3">
      <c r="A97" s="280" t="s">
        <v>598</v>
      </c>
      <c r="B97" s="281">
        <v>182745</v>
      </c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</row>
    <row r="98" spans="1:14" x14ac:dyDescent="0.3">
      <c r="A98" s="280" t="s">
        <v>599</v>
      </c>
      <c r="B98" s="281"/>
      <c r="C98" s="281"/>
      <c r="D98" s="281"/>
      <c r="E98" s="281">
        <v>237900</v>
      </c>
      <c r="F98" s="281"/>
      <c r="G98" s="281"/>
      <c r="H98" s="281"/>
      <c r="I98" s="281"/>
      <c r="J98" s="281">
        <v>245544</v>
      </c>
      <c r="K98" s="281">
        <v>194298</v>
      </c>
      <c r="L98" s="281"/>
      <c r="M98" s="281"/>
      <c r="N98" s="281"/>
    </row>
    <row r="99" spans="1:14" x14ac:dyDescent="0.3">
      <c r="A99" s="280" t="s">
        <v>600</v>
      </c>
      <c r="B99" s="281"/>
      <c r="C99" s="281"/>
      <c r="D99" s="281"/>
      <c r="E99" s="281"/>
      <c r="F99" s="281">
        <v>82727</v>
      </c>
      <c r="G99" s="281"/>
      <c r="H99" s="281"/>
      <c r="I99" s="281">
        <v>70000</v>
      </c>
      <c r="J99" s="281"/>
      <c r="K99" s="281"/>
      <c r="L99" s="281"/>
      <c r="M99" s="281"/>
      <c r="N99" s="281"/>
    </row>
    <row r="100" spans="1:14" x14ac:dyDescent="0.3">
      <c r="A100" s="280" t="s">
        <v>601</v>
      </c>
      <c r="B100" s="281"/>
      <c r="C100" s="281"/>
      <c r="D100" s="281"/>
      <c r="E100" s="281"/>
      <c r="F100" s="281"/>
      <c r="G100" s="281"/>
      <c r="H100" s="281">
        <v>15000</v>
      </c>
      <c r="I100" s="281"/>
      <c r="J100" s="281"/>
      <c r="K100" s="281"/>
      <c r="L100" s="281"/>
      <c r="M100" s="281"/>
      <c r="N100" s="281"/>
    </row>
    <row r="101" spans="1:14" s="277" customFormat="1" x14ac:dyDescent="0.3">
      <c r="A101" s="278" t="s">
        <v>113</v>
      </c>
      <c r="B101" s="279">
        <f t="shared" ref="B101:L101" si="1">SUM(B70:B100)</f>
        <v>1138045</v>
      </c>
      <c r="C101" s="279">
        <f t="shared" si="1"/>
        <v>255516</v>
      </c>
      <c r="D101" s="279">
        <f t="shared" si="1"/>
        <v>1406993</v>
      </c>
      <c r="E101" s="279">
        <f t="shared" si="1"/>
        <v>1839775</v>
      </c>
      <c r="F101" s="279">
        <f t="shared" si="1"/>
        <v>277296</v>
      </c>
      <c r="G101" s="279">
        <f t="shared" si="1"/>
        <v>45942</v>
      </c>
      <c r="H101" s="279">
        <f t="shared" si="1"/>
        <v>369510</v>
      </c>
      <c r="I101" s="279">
        <f t="shared" si="1"/>
        <v>337967</v>
      </c>
      <c r="J101" s="279">
        <f t="shared" si="1"/>
        <v>1688544</v>
      </c>
      <c r="K101" s="279">
        <f t="shared" si="1"/>
        <v>1533415</v>
      </c>
      <c r="L101" s="279">
        <f t="shared" si="1"/>
        <v>0</v>
      </c>
      <c r="M101" s="279"/>
      <c r="N101" s="279">
        <f>SUM(B101:M101)</f>
        <v>8893003</v>
      </c>
    </row>
    <row r="102" spans="1:14" ht="17.5" x14ac:dyDescent="0.35">
      <c r="N102" s="286">
        <f>SUM(N5:N101)</f>
        <v>35907425</v>
      </c>
    </row>
    <row r="103" spans="1:14" x14ac:dyDescent="0.3">
      <c r="A103" s="288" t="s">
        <v>260</v>
      </c>
      <c r="B103" s="276" t="s">
        <v>602</v>
      </c>
    </row>
    <row r="105" spans="1:14" ht="28" x14ac:dyDescent="0.3">
      <c r="A105" s="289" t="s">
        <v>380</v>
      </c>
      <c r="H105" s="290" t="s">
        <v>386</v>
      </c>
      <c r="N105" s="290" t="s">
        <v>382</v>
      </c>
    </row>
    <row r="110" spans="1:14" ht="17" x14ac:dyDescent="0.6">
      <c r="A110" s="291" t="s">
        <v>259</v>
      </c>
      <c r="B110" s="275"/>
      <c r="C110" s="275"/>
      <c r="D110" s="275"/>
      <c r="E110" s="275"/>
      <c r="F110" s="275"/>
      <c r="G110" s="275"/>
      <c r="H110" s="291" t="s">
        <v>286</v>
      </c>
      <c r="I110" s="275"/>
      <c r="J110" s="275"/>
      <c r="K110" s="275"/>
      <c r="L110" s="275"/>
      <c r="M110" s="275"/>
      <c r="N110" s="291" t="s">
        <v>345</v>
      </c>
    </row>
  </sheetData>
  <mergeCells count="40">
    <mergeCell ref="A1:N1"/>
    <mergeCell ref="A2:N2"/>
    <mergeCell ref="A4:A5"/>
    <mergeCell ref="C4:D4"/>
    <mergeCell ref="E4:G4"/>
    <mergeCell ref="L4:M4"/>
    <mergeCell ref="N4:N5"/>
    <mergeCell ref="N68:N69"/>
    <mergeCell ref="A62:A63"/>
    <mergeCell ref="A60:A61"/>
    <mergeCell ref="A58:A59"/>
    <mergeCell ref="A56:A57"/>
    <mergeCell ref="A20:A21"/>
    <mergeCell ref="A24:A25"/>
    <mergeCell ref="A68:A69"/>
    <mergeCell ref="C68:E68"/>
    <mergeCell ref="F68:I68"/>
    <mergeCell ref="A32:A33"/>
    <mergeCell ref="A54:A55"/>
    <mergeCell ref="A52:A53"/>
    <mergeCell ref="A50:A51"/>
    <mergeCell ref="A48:A49"/>
    <mergeCell ref="A46:A47"/>
    <mergeCell ref="A44:A45"/>
    <mergeCell ref="A12:A13"/>
    <mergeCell ref="A10:A11"/>
    <mergeCell ref="A28:A29"/>
    <mergeCell ref="A7:A8"/>
    <mergeCell ref="A64:A65"/>
    <mergeCell ref="A30:A31"/>
    <mergeCell ref="A26:A27"/>
    <mergeCell ref="A22:A23"/>
    <mergeCell ref="A18:A19"/>
    <mergeCell ref="A16:A17"/>
    <mergeCell ref="A14:A15"/>
    <mergeCell ref="A42:A43"/>
    <mergeCell ref="A40:A41"/>
    <mergeCell ref="A38:A39"/>
    <mergeCell ref="A36:A37"/>
    <mergeCell ref="A34:A3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9" fitToHeight="0" orientation="landscape" horizontalDpi="360" verticalDpi="360" r:id="rId1"/>
  <rowBreaks count="1" manualBreakCount="1"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92</vt:i4>
      </vt:variant>
      <vt:variant>
        <vt:lpstr>Rentang Bernama</vt:lpstr>
      </vt:variant>
      <vt:variant>
        <vt:i4>118</vt:i4>
      </vt:variant>
    </vt:vector>
  </HeadingPairs>
  <TitlesOfParts>
    <vt:vector size="210" baseType="lpstr">
      <vt:lpstr>NOVEMBER 2025</vt:lpstr>
      <vt:lpstr>OKTOBER 2025</vt:lpstr>
      <vt:lpstr>SEPTEMBER 2025</vt:lpstr>
      <vt:lpstr>AGUSTUS 2025</vt:lpstr>
      <vt:lpstr>JULI 2025</vt:lpstr>
      <vt:lpstr>JUNI 2025</vt:lpstr>
      <vt:lpstr>MEI 2025</vt:lpstr>
      <vt:lpstr>APRIL 2025</vt:lpstr>
      <vt:lpstr>MARET 2025</vt:lpstr>
      <vt:lpstr>FEBRUARI 2025</vt:lpstr>
      <vt:lpstr>JANUARI 2025</vt:lpstr>
      <vt:lpstr>DESEMBER 2024</vt:lpstr>
      <vt:lpstr>NOVEMBER 2024</vt:lpstr>
      <vt:lpstr>OKTOBER 2024</vt:lpstr>
      <vt:lpstr>SEPTEMBER 2024</vt:lpstr>
      <vt:lpstr>AGUSTUS 2024</vt:lpstr>
      <vt:lpstr>JULI 2024</vt:lpstr>
      <vt:lpstr>JUNI 2024</vt:lpstr>
      <vt:lpstr>MEI 2024</vt:lpstr>
      <vt:lpstr>MARET 2024</vt:lpstr>
      <vt:lpstr>FEBRUARI 2024</vt:lpstr>
      <vt:lpstr>JANUARI 2024</vt:lpstr>
      <vt:lpstr>DESEMBER 2023</vt:lpstr>
      <vt:lpstr>NOVEMBER 2023</vt:lpstr>
      <vt:lpstr>OKTOBER 2023</vt:lpstr>
      <vt:lpstr>SEPTEMBER 2023</vt:lpstr>
      <vt:lpstr>Agustus 2023</vt:lpstr>
      <vt:lpstr>Juli 2023</vt:lpstr>
      <vt:lpstr>Juni 2023</vt:lpstr>
      <vt:lpstr>Mei 2023</vt:lpstr>
      <vt:lpstr>April 2023</vt:lpstr>
      <vt:lpstr>Maret 2023</vt:lpstr>
      <vt:lpstr>Februari 2023</vt:lpstr>
      <vt:lpstr>Januari 2023</vt:lpstr>
      <vt:lpstr>Desember 2022</vt:lpstr>
      <vt:lpstr>November 2022   </vt:lpstr>
      <vt:lpstr>Oktober 2022   </vt:lpstr>
      <vt:lpstr>September 2022  </vt:lpstr>
      <vt:lpstr>Agustus 2022 </vt:lpstr>
      <vt:lpstr>Juli 2022</vt:lpstr>
      <vt:lpstr>Juni 2022  </vt:lpstr>
      <vt:lpstr>Mei 2022 </vt:lpstr>
      <vt:lpstr>April 2022</vt:lpstr>
      <vt:lpstr>Maret 2022</vt:lpstr>
      <vt:lpstr>Februari 2022 </vt:lpstr>
      <vt:lpstr>Januari 2022</vt:lpstr>
      <vt:lpstr>Desember  2021  </vt:lpstr>
      <vt:lpstr>November  2021   </vt:lpstr>
      <vt:lpstr>Oktober 2021  </vt:lpstr>
      <vt:lpstr>September 2021  </vt:lpstr>
      <vt:lpstr>Agustus 2021 </vt:lpstr>
      <vt:lpstr>Juli 2021  </vt:lpstr>
      <vt:lpstr>Juni 2021   </vt:lpstr>
      <vt:lpstr>Mei 2021   </vt:lpstr>
      <vt:lpstr>April 2021  </vt:lpstr>
      <vt:lpstr>Maret 2021  </vt:lpstr>
      <vt:lpstr>Februari 2021  </vt:lpstr>
      <vt:lpstr>Januari 2021</vt:lpstr>
      <vt:lpstr>Desember 2020 </vt:lpstr>
      <vt:lpstr>November 2020   </vt:lpstr>
      <vt:lpstr>Oktober 2020  </vt:lpstr>
      <vt:lpstr>September 2020  </vt:lpstr>
      <vt:lpstr>Agustus 2020 </vt:lpstr>
      <vt:lpstr>Juli 2020</vt:lpstr>
      <vt:lpstr>Juni 2020    </vt:lpstr>
      <vt:lpstr>Mei 2020   </vt:lpstr>
      <vt:lpstr>April 2020  </vt:lpstr>
      <vt:lpstr>Maret 2020 </vt:lpstr>
      <vt:lpstr>Februari 2020 </vt:lpstr>
      <vt:lpstr>Januari 2020</vt:lpstr>
      <vt:lpstr>Desember 2019 </vt:lpstr>
      <vt:lpstr>November 2019</vt:lpstr>
      <vt:lpstr>Oktober 2019  </vt:lpstr>
      <vt:lpstr>September 2019 </vt:lpstr>
      <vt:lpstr>Agustus 2019 </vt:lpstr>
      <vt:lpstr>Juli 2019</vt:lpstr>
      <vt:lpstr>Juni 2019</vt:lpstr>
      <vt:lpstr>Mei 2019</vt:lpstr>
      <vt:lpstr>April 2019</vt:lpstr>
      <vt:lpstr>Maret 2019</vt:lpstr>
      <vt:lpstr>Februari 2019</vt:lpstr>
      <vt:lpstr>Januari 2019</vt:lpstr>
      <vt:lpstr>Desember</vt:lpstr>
      <vt:lpstr>November</vt:lpstr>
      <vt:lpstr>Sheet1</vt:lpstr>
      <vt:lpstr>MASTER</vt:lpstr>
      <vt:lpstr>SATU LEMBAR</vt:lpstr>
      <vt:lpstr>DUA LEMBAR</vt:lpstr>
      <vt:lpstr>September</vt:lpstr>
      <vt:lpstr>September New</vt:lpstr>
      <vt:lpstr>Agustus</vt:lpstr>
      <vt:lpstr>Oktober</vt:lpstr>
      <vt:lpstr>'Agustus 2019 '!Print_Area</vt:lpstr>
      <vt:lpstr>'Agustus 2020 '!Print_Area</vt:lpstr>
      <vt:lpstr>'Agustus 2021 '!Print_Area</vt:lpstr>
      <vt:lpstr>'Agustus 2022 '!Print_Area</vt:lpstr>
      <vt:lpstr>'Agustus 2023'!Print_Area</vt:lpstr>
      <vt:lpstr>'AGUSTUS 2024'!Print_Area</vt:lpstr>
      <vt:lpstr>'April 2019'!Print_Area</vt:lpstr>
      <vt:lpstr>'April 2020  '!Print_Area</vt:lpstr>
      <vt:lpstr>'April 2021  '!Print_Area</vt:lpstr>
      <vt:lpstr>'April 2022'!Print_Area</vt:lpstr>
      <vt:lpstr>'April 2023'!Print_Area</vt:lpstr>
      <vt:lpstr>'APRIL 2025'!Print_Area</vt:lpstr>
      <vt:lpstr>Desember!Print_Area</vt:lpstr>
      <vt:lpstr>'Desember  2021  '!Print_Area</vt:lpstr>
      <vt:lpstr>'Desember 2019 '!Print_Area</vt:lpstr>
      <vt:lpstr>'Desember 2020 '!Print_Area</vt:lpstr>
      <vt:lpstr>'Desember 2022'!Print_Area</vt:lpstr>
      <vt:lpstr>'DESEMBER 2023'!Print_Area</vt:lpstr>
      <vt:lpstr>'DESEMBER 2024'!Print_Area</vt:lpstr>
      <vt:lpstr>'DUA LEMBAR'!Print_Area</vt:lpstr>
      <vt:lpstr>'Februari 2019'!Print_Area</vt:lpstr>
      <vt:lpstr>'Februari 2020 '!Print_Area</vt:lpstr>
      <vt:lpstr>'Februari 2021  '!Print_Area</vt:lpstr>
      <vt:lpstr>'Februari 2022 '!Print_Area</vt:lpstr>
      <vt:lpstr>'Februari 2023'!Print_Area</vt:lpstr>
      <vt:lpstr>'FEBRUARI 2024'!Print_Area</vt:lpstr>
      <vt:lpstr>'FEBRUARI 2025'!Print_Area</vt:lpstr>
      <vt:lpstr>'Januari 2019'!Print_Area</vt:lpstr>
      <vt:lpstr>'Januari 2020'!Print_Area</vt:lpstr>
      <vt:lpstr>'Januari 2021'!Print_Area</vt:lpstr>
      <vt:lpstr>'Januari 2022'!Print_Area</vt:lpstr>
      <vt:lpstr>'Januari 2023'!Print_Area</vt:lpstr>
      <vt:lpstr>'JANUARI 2024'!Print_Area</vt:lpstr>
      <vt:lpstr>'JANUARI 2025'!Print_Area</vt:lpstr>
      <vt:lpstr>'Juli 2019'!Print_Area</vt:lpstr>
      <vt:lpstr>'Juli 2020'!Print_Area</vt:lpstr>
      <vt:lpstr>'Juli 2021  '!Print_Area</vt:lpstr>
      <vt:lpstr>'Juli 2022'!Print_Area</vt:lpstr>
      <vt:lpstr>'Juli 2023'!Print_Area</vt:lpstr>
      <vt:lpstr>'JULI 2024'!Print_Area</vt:lpstr>
      <vt:lpstr>'JULI 2025'!Print_Area</vt:lpstr>
      <vt:lpstr>'Juni 2019'!Print_Area</vt:lpstr>
      <vt:lpstr>'Juni 2020    '!Print_Area</vt:lpstr>
      <vt:lpstr>'Juni 2021   '!Print_Area</vt:lpstr>
      <vt:lpstr>'Juni 2022  '!Print_Area</vt:lpstr>
      <vt:lpstr>'Juni 2023'!Print_Area</vt:lpstr>
      <vt:lpstr>'JUNI 2024'!Print_Area</vt:lpstr>
      <vt:lpstr>'JUNI 2025'!Print_Area</vt:lpstr>
      <vt:lpstr>'Maret 2019'!Print_Area</vt:lpstr>
      <vt:lpstr>'Maret 2020 '!Print_Area</vt:lpstr>
      <vt:lpstr>'Maret 2021  '!Print_Area</vt:lpstr>
      <vt:lpstr>'Maret 2022'!Print_Area</vt:lpstr>
      <vt:lpstr>'Maret 2023'!Print_Area</vt:lpstr>
      <vt:lpstr>'MARET 2024'!Print_Area</vt:lpstr>
      <vt:lpstr>'MARET 2025'!Print_Area</vt:lpstr>
      <vt:lpstr>'Mei 2019'!Print_Area</vt:lpstr>
      <vt:lpstr>'Mei 2020   '!Print_Area</vt:lpstr>
      <vt:lpstr>'Mei 2021   '!Print_Area</vt:lpstr>
      <vt:lpstr>'Mei 2022 '!Print_Area</vt:lpstr>
      <vt:lpstr>'Mei 2023'!Print_Area</vt:lpstr>
      <vt:lpstr>'MEI 2024'!Print_Area</vt:lpstr>
      <vt:lpstr>'MEI 2025'!Print_Area</vt:lpstr>
      <vt:lpstr>November!Print_Area</vt:lpstr>
      <vt:lpstr>'November  2021   '!Print_Area</vt:lpstr>
      <vt:lpstr>'November 2019'!Print_Area</vt:lpstr>
      <vt:lpstr>'November 2020   '!Print_Area</vt:lpstr>
      <vt:lpstr>'November 2022   '!Print_Area</vt:lpstr>
      <vt:lpstr>'NOVEMBER 2023'!Print_Area</vt:lpstr>
      <vt:lpstr>'NOVEMBER 2024'!Print_Area</vt:lpstr>
      <vt:lpstr>'NOVEMBER 2025'!Print_Area</vt:lpstr>
      <vt:lpstr>'Oktober 2019  '!Print_Area</vt:lpstr>
      <vt:lpstr>'Oktober 2020  '!Print_Area</vt:lpstr>
      <vt:lpstr>'Oktober 2021  '!Print_Area</vt:lpstr>
      <vt:lpstr>'Oktober 2022   '!Print_Area</vt:lpstr>
      <vt:lpstr>'OKTOBER 2023'!Print_Area</vt:lpstr>
      <vt:lpstr>'OKTOBER 2024'!Print_Area</vt:lpstr>
      <vt:lpstr>'OKTOBER 2025'!Print_Area</vt:lpstr>
      <vt:lpstr>'SATU LEMBAR'!Print_Area</vt:lpstr>
      <vt:lpstr>September!Print_Area</vt:lpstr>
      <vt:lpstr>'September 2019 '!Print_Area</vt:lpstr>
      <vt:lpstr>'September 2020  '!Print_Area</vt:lpstr>
      <vt:lpstr>'September 2021  '!Print_Area</vt:lpstr>
      <vt:lpstr>'September 2022  '!Print_Area</vt:lpstr>
      <vt:lpstr>'SEPTEMBER 2023'!Print_Area</vt:lpstr>
      <vt:lpstr>'SEPTEMBER 2024'!Print_Area</vt:lpstr>
      <vt:lpstr>'SEPTEMBER 2025'!Print_Area</vt:lpstr>
      <vt:lpstr>'Agustus 2023'!Print_Titles</vt:lpstr>
      <vt:lpstr>'AGUSTUS 2024'!Print_Titles</vt:lpstr>
      <vt:lpstr>'April 2023'!Print_Titles</vt:lpstr>
      <vt:lpstr>'APRIL 2025'!Print_Titles</vt:lpstr>
      <vt:lpstr>'DESEMBER 2023'!Print_Titles</vt:lpstr>
      <vt:lpstr>'DESEMBER 2024'!Print_Titles</vt:lpstr>
      <vt:lpstr>'DUA LEMBAR'!Print_Titles</vt:lpstr>
      <vt:lpstr>'Februari 2023'!Print_Titles</vt:lpstr>
      <vt:lpstr>'FEBRUARI 2024'!Print_Titles</vt:lpstr>
      <vt:lpstr>'FEBRUARI 2025'!Print_Titles</vt:lpstr>
      <vt:lpstr>'Januari 2023'!Print_Titles</vt:lpstr>
      <vt:lpstr>'JANUARI 2024'!Print_Titles</vt:lpstr>
      <vt:lpstr>'JANUARI 2025'!Print_Titles</vt:lpstr>
      <vt:lpstr>'Juli 2023'!Print_Titles</vt:lpstr>
      <vt:lpstr>'JULI 2024'!Print_Titles</vt:lpstr>
      <vt:lpstr>'JULI 2025'!Print_Titles</vt:lpstr>
      <vt:lpstr>'Juni 2023'!Print_Titles</vt:lpstr>
      <vt:lpstr>'JUNI 2024'!Print_Titles</vt:lpstr>
      <vt:lpstr>'JUNI 2025'!Print_Titles</vt:lpstr>
      <vt:lpstr>'Maret 2023'!Print_Titles</vt:lpstr>
      <vt:lpstr>'MARET 2024'!Print_Titles</vt:lpstr>
      <vt:lpstr>'MARET 2025'!Print_Titles</vt:lpstr>
      <vt:lpstr>'Mei 2023'!Print_Titles</vt:lpstr>
      <vt:lpstr>'MEI 2024'!Print_Titles</vt:lpstr>
      <vt:lpstr>'MEI 2025'!Print_Titles</vt:lpstr>
      <vt:lpstr>'NOVEMBER 2023'!Print_Titles</vt:lpstr>
      <vt:lpstr>'NOVEMBER 2024'!Print_Titles</vt:lpstr>
      <vt:lpstr>'OKTOBER 2023'!Print_Titles</vt:lpstr>
      <vt:lpstr>'OKTOBER 2024'!Print_Titles</vt:lpstr>
      <vt:lpstr>September!Print_Titles</vt:lpstr>
      <vt:lpstr>'SEPTEMBER 2023'!Print_Titles</vt:lpstr>
      <vt:lpstr>'SEPTEMBER 2024'!Print_Titles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 Sukarsih</dc:creator>
  <cp:keywords/>
  <dc:description/>
  <cp:lastModifiedBy>sheila jeny</cp:lastModifiedBy>
  <cp:revision/>
  <cp:lastPrinted>2025-11-25T10:21:33Z</cp:lastPrinted>
  <dcterms:created xsi:type="dcterms:W3CDTF">2018-09-12T07:45:29Z</dcterms:created>
  <dcterms:modified xsi:type="dcterms:W3CDTF">2026-05-25T10:50:39Z</dcterms:modified>
  <cp:category/>
  <cp:contentStatus/>
</cp:coreProperties>
</file>